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ttps://d.docs.live.net/9a0d18d1b0c6bdd1/Documents/GitHub/NCOA-Trackers/ALC/15W/"/>
    </mc:Choice>
  </mc:AlternateContent>
  <workbookProtection workbookPassword="C64F" lockStructure="1"/>
  <bookViews>
    <workbookView xWindow="30" yWindow="15" windowWidth="21420" windowHeight="8595" tabRatio="744" activeTab="6"/>
  </bookViews>
  <sheets>
    <sheet name="Admin" sheetId="1" r:id="rId1"/>
    <sheet name="Demographics" sheetId="2" r:id="rId2"/>
    <sheet name="Attendance" sheetId="3" r:id="rId3"/>
    <sheet name="LDR Duties" sheetId="4" r:id="rId4"/>
    <sheet name="Ht-Wt" sheetId="5" r:id="rId5"/>
    <sheet name="APFT Data" sheetId="6" r:id="rId6"/>
    <sheet name="Evals" sheetId="7" r:id="rId7"/>
    <sheet name="Honors" sheetId="8" r:id="rId8"/>
    <sheet name="1059 Data" sheetId="9" r:id="rId9"/>
    <sheet name="Exam Records Sheets" sheetId="10" r:id="rId10"/>
    <sheet name="Alert Roster" sheetId="11" r:id="rId11"/>
    <sheet name="Class Roster" sheetId="12" r:id="rId12"/>
    <sheet name="Under Construction" sheetId="13" r:id="rId13"/>
    <sheet name="PUSH-UP" sheetId="14" r:id="rId14"/>
    <sheet name="SIT-UP" sheetId="15" r:id="rId15"/>
    <sheet name="2 MILE RUN" sheetId="16" r:id="rId16"/>
    <sheet name="Alt Test Info and Arrays" sheetId="17" r:id="rId17"/>
    <sheet name="Sheet1" sheetId="18" r:id="rId18"/>
    <sheet name="Sheet2" sheetId="19" r:id="rId19"/>
  </sheets>
  <definedNames>
    <definedName name="_xlnm._FilterDatabase" localSheetId="5" hidden="1">'APFT Data'!$A$4:$S$4</definedName>
    <definedName name="_xlnm._FilterDatabase" localSheetId="6" hidden="1">Evals!$B$2:$AG$23</definedName>
    <definedName name="_PUAGE">'PUSH-UP'!$B$92:$U$93</definedName>
    <definedName name="_PUDATA">'PUSH-UP'!$A$4:$U$89</definedName>
    <definedName name="_PUF17">'PUSH-UP'!$C$4:$C$80</definedName>
    <definedName name="_PUF22">'PUSH-UP'!$E$4:$E$80</definedName>
    <definedName name="_PUF27">'PUSH-UP'!$G$4:$G$80</definedName>
    <definedName name="_PUF32">'PUSH-UP'!$I$4:$I$80</definedName>
    <definedName name="_PUF37">'PUSH-UP'!$K$4:$K$80</definedName>
    <definedName name="_PUF42">'PUSH-UP'!$M$4:$M$80</definedName>
    <definedName name="_PUF47">'PUSH-UP'!$O$4:$O$80</definedName>
    <definedName name="_PUF52">'PUSH-UP'!$Q$4:$Q$80</definedName>
    <definedName name="_PUF57">'PUSH-UP'!$S$4:$S$80</definedName>
    <definedName name="_PUF62">'PUSH-UP'!$U$4:$U$80</definedName>
    <definedName name="_PUM17">'PUSH-UP'!$B$4:$B$80</definedName>
    <definedName name="_PUM22">'PUSH-UP'!$D$4:$D$80</definedName>
    <definedName name="_PUM27">'PUSH-UP'!$F$4:$F$80</definedName>
    <definedName name="_PUM32">'PUSH-UP'!$H$4:$H$80</definedName>
    <definedName name="_PUM37">'PUSH-UP'!$J$4:$J$80</definedName>
    <definedName name="_PUM42">'PUSH-UP'!$L$4:$L$80</definedName>
    <definedName name="_PUM47">'PUSH-UP'!$N$4:$N$80</definedName>
    <definedName name="_PUM52">'PUSH-UP'!$P$4:$P$80</definedName>
    <definedName name="_PUM57">'PUSH-UP'!$R$4:$R$80</definedName>
    <definedName name="_PUM62">'PUSH-UP'!$T$4:$T$80</definedName>
    <definedName name="_PUMAX">'PUSH-UP'!$A$92:$U$96</definedName>
    <definedName name="_PUSCALE">'PUSH-UP'!$A$4:$A$80</definedName>
    <definedName name="_SU17">'SIT-UP'!$B$4:$B$84</definedName>
    <definedName name="_SU22">'SIT-UP'!$C$4:$C$84</definedName>
    <definedName name="_SU27">'SIT-UP'!$D$4:$D$84</definedName>
    <definedName name="_SU32">'SIT-UP'!$E$4:$E$84</definedName>
    <definedName name="_SU37">'SIT-UP'!$F$4:$F$84</definedName>
    <definedName name="_SU42">'SIT-UP'!$G$4:$G$84</definedName>
    <definedName name="_SU47">'SIT-UP'!$H$4:$H$84</definedName>
    <definedName name="_SU52">'SIT-UP'!$I$4:$I$84</definedName>
    <definedName name="_SU57">'SIT-UP'!$J$4:$J$84</definedName>
    <definedName name="_SU62">'SIT-UP'!$K$4:$K$84</definedName>
    <definedName name="_SUAGE">'SIT-UP'!$B$88:$L$89</definedName>
    <definedName name="_SUDATA">'SIT-UP'!$A$4:$K$85</definedName>
    <definedName name="_SUF17">'SIT-UP'!$B$4:$B$66</definedName>
    <definedName name="_SUF22">'SIT-UP'!$C$4:$C$66</definedName>
    <definedName name="_SUF27">'SIT-UP'!$D$4:$D$66</definedName>
    <definedName name="_SUF32">'SIT-UP'!$E$4:$E$66</definedName>
    <definedName name="_SUF37">'SIT-UP'!$F$4:$F$66</definedName>
    <definedName name="_SUF42">'SIT-UP'!$G$4:$G$66</definedName>
    <definedName name="_SUF47">'SIT-UP'!$H$4:$H$66</definedName>
    <definedName name="_SUF52">'SIT-UP'!$I$4:$I$66</definedName>
    <definedName name="_SUF57">'SIT-UP'!$J$4:$J$66</definedName>
    <definedName name="_SUF62">'SIT-UP'!$K$4:$K$66</definedName>
    <definedName name="_SUM17">'SIT-UP'!$B$4:$B$66</definedName>
    <definedName name="_SUM22">'SIT-UP'!$C$4:$C$66</definedName>
    <definedName name="_SUM27">'SIT-UP'!$D$4:$D$66</definedName>
    <definedName name="_SUM32">'SIT-UP'!$E$4:$E$66</definedName>
    <definedName name="_SUM37">'SIT-UP'!$F$4:$F$66</definedName>
    <definedName name="_SUM42">'SIT-UP'!$G$4:$G$66</definedName>
    <definedName name="_SUM47">'SIT-UP'!$H$4:$H$66</definedName>
    <definedName name="_SUM52">'SIT-UP'!$I$4:$I$66</definedName>
    <definedName name="_SUM57">'SIT-UP'!$J$4:$J$66</definedName>
    <definedName name="_SUM62">'SIT-UP'!$K$4:$K$66</definedName>
    <definedName name="_SUMAX">'SIT-UP'!$A$88:$L$91</definedName>
    <definedName name="_SUSCALE">'SIT-UP'!$A$4:$A$84</definedName>
    <definedName name="AGECOL">'PUSH-UP'!$B$92:$U$93</definedName>
    <definedName name="agelookup">'Alt Test Info and Arrays'!$A$2:$A$11</definedName>
    <definedName name="DATA">'PUSH-UP'!$A$4:$U$89</definedName>
    <definedName name="DATA2MI">'2 MILE RUN'!$A$4:$U$142</definedName>
    <definedName name="eventlookup">'Alt Test Info and Arrays'!$C$2:$D$4</definedName>
    <definedName name="MIAGE">'2 MILE RUN'!$B$145:$V$146</definedName>
    <definedName name="MIMAX">'2 MILE RUN'!$A$145:$V$149</definedName>
    <definedName name="play">'APFT Data'!#REF!</definedName>
    <definedName name="_xlnm.Print_Area" localSheetId="10">'Alert Roster'!$A$1:$G$33</definedName>
    <definedName name="_xlnm.Print_Area" localSheetId="5">'APFT Data'!$A$1:$T$34</definedName>
    <definedName name="_xlnm.Print_Area" localSheetId="2">Attendance!$A$1:$BA$43</definedName>
    <definedName name="_xlnm.Print_Area" localSheetId="11">'Class Roster'!$A$1:$I$32</definedName>
    <definedName name="_xlnm.Print_Area" localSheetId="6">Evals!$A$1:$AO$66</definedName>
    <definedName name="_xlnm.Print_Area" localSheetId="9">'Exam Records Sheets'!$A$1:$K$870</definedName>
    <definedName name="_xlnm.Print_Area" localSheetId="3">'LDR Duties'!$A$1:$BP$40</definedName>
    <definedName name="RUNF17">'2 MILE RUN'!$C$4:$C$141</definedName>
    <definedName name="RUNF22">'2 MILE RUN'!$E$4:$E$141</definedName>
    <definedName name="RUNF27">'2 MILE RUN'!$G$4:$G$141</definedName>
    <definedName name="RUNF32">'2 MILE RUN'!$I$4:$I$141</definedName>
    <definedName name="RUNF37">'2 MILE RUN'!$K$4:$K$141</definedName>
    <definedName name="RUNF42">'2 MILE RUN'!$M$4:$M$141</definedName>
    <definedName name="RUNF47">'2 MILE RUN'!$O$4:$O$141</definedName>
    <definedName name="RUNF52">'2 MILE RUN'!$Q$4:$Q$141</definedName>
    <definedName name="RUNF57">'2 MILE RUN'!$S$4:$S$141</definedName>
    <definedName name="RUNF62">'2 MILE RUN'!$U$4:$U$141</definedName>
    <definedName name="RUNM17">'2 MILE RUN'!$B$4:$B$141</definedName>
    <definedName name="RUNM22">'2 MILE RUN'!$D$4:$D$141</definedName>
    <definedName name="RUNM27">'2 MILE RUN'!$F$4:$F$141</definedName>
    <definedName name="RUNM32">'2 MILE RUN'!$H$4:$H$141</definedName>
    <definedName name="RUNM37">'2 MILE RUN'!$J$4:$J$141</definedName>
    <definedName name="RUNM42">'2 MILE RUN'!$L$4:$L$141</definedName>
    <definedName name="RUNM47">'2 MILE RUN'!$N$4:$N$141</definedName>
    <definedName name="RUNM52">'2 MILE RUN'!$P$4:$P$141</definedName>
    <definedName name="RUNM57">'2 MILE RUN'!$R$4:$R$141</definedName>
    <definedName name="RUNM62">'2 MILE RUN'!$T$4:$T$141</definedName>
    <definedName name="RUNSCALE">'2 MILE RUN'!$A$4:$A$141</definedName>
    <definedName name="TABLE" localSheetId="15">'2 MILE RUN'!$A$1:$V$144</definedName>
    <definedName name="TABLE" localSheetId="13">'PUSH-UP'!$A$1:$V$91</definedName>
    <definedName name="TABLE" localSheetId="14">'SIT-UP'!$A$1:$L$87</definedName>
    <definedName name="TABLE_2" localSheetId="15">'2 MILE RUN'!$A$1:$V$144</definedName>
    <definedName name="TABLE_3" localSheetId="15">'2 MILE RUN'!$A$1:$V$144</definedName>
    <definedName name="Z_21169410_F3F5_4041_9116_82A8AEEC9D24_.wvu.FilterData" localSheetId="6" hidden="1">Evals!$B$2:$AG$23</definedName>
    <definedName name="Z_3FC09D42_42A1_4CCD_9876_54627FA9BCC7_.wvu.FilterData" localSheetId="5" hidden="1">'APFT Data'!$A$4:$S$4</definedName>
    <definedName name="Z_3FC09D42_42A1_4CCD_9876_54627FA9BCC7_.wvu.FilterData" localSheetId="6" hidden="1">Evals!$B$2:$AG$23</definedName>
    <definedName name="Z_692E5334_5406_4EA6_8469_65FDE743B0CB_.wvu.FilterData" localSheetId="6" hidden="1">Evals!$B$2:$AG$23</definedName>
    <definedName name="Z_7F7D5A8C_9A56_4905_9300_15A5D4F74565_.wvu.FilterData" localSheetId="5" hidden="1">'APFT Data'!$A$4:$S$4</definedName>
    <definedName name="Z_7F7D5A8C_9A56_4905_9300_15A5D4F74565_.wvu.FilterData" localSheetId="6" hidden="1">Evals!$B$2:$AG$23</definedName>
    <definedName name="Z_7F7D5A8C_9A56_4905_9300_15A5D4F74565_.wvu.PrintArea" localSheetId="10" hidden="1">'Alert Roster'!$A$1:$G$33</definedName>
    <definedName name="Z_7F7D5A8C_9A56_4905_9300_15A5D4F74565_.wvu.PrintArea" localSheetId="5" hidden="1">'APFT Data'!$A$1:$T$34</definedName>
    <definedName name="Z_7F7D5A8C_9A56_4905_9300_15A5D4F74565_.wvu.PrintArea" localSheetId="2" hidden="1">Attendance!$A$1:$BA$43</definedName>
    <definedName name="Z_7F7D5A8C_9A56_4905_9300_15A5D4F74565_.wvu.PrintArea" localSheetId="11" hidden="1">'Class Roster'!$A$1:$I$32</definedName>
    <definedName name="Z_7F7D5A8C_9A56_4905_9300_15A5D4F74565_.wvu.PrintArea" localSheetId="6" hidden="1">Evals!$A$1:$AO$66</definedName>
    <definedName name="Z_7F7D5A8C_9A56_4905_9300_15A5D4F74565_.wvu.PrintArea" localSheetId="9" hidden="1">'Exam Records Sheets'!$A$1:$K$870</definedName>
    <definedName name="Z_7F7D5A8C_9A56_4905_9300_15A5D4F74565_.wvu.PrintArea" localSheetId="3" hidden="1">'LDR Duties'!$A$1:$BP$40</definedName>
    <definedName name="Z_7F7D5A8C_9A56_4905_9300_15A5D4F74565_.wvu.Rows" localSheetId="5" hidden="1">'APFT Data'!$60:$61</definedName>
    <definedName name="Z_8168B4B8_9A02_4791_AD5C_7A76A87A620E_.wvu.FilterData" localSheetId="5" hidden="1">'APFT Data'!$A$4:$S$4</definedName>
    <definedName name="Z_8168B4B8_9A02_4791_AD5C_7A76A87A620E_.wvu.FilterData" localSheetId="6" hidden="1">Evals!$B$2:$AG$23</definedName>
    <definedName name="Z_8168B4B8_9A02_4791_AD5C_7A76A87A620E_.wvu.PrintArea" localSheetId="2" hidden="1">Attendance!$A$1:$AV$43</definedName>
    <definedName name="Z_8168B4B8_9A02_4791_AD5C_7A76A87A620E_.wvu.PrintArea" localSheetId="3" hidden="1">'LDR Duties'!$A$1:$BP$40</definedName>
    <definedName name="Z_8168B4B8_9A02_4791_AD5C_7A76A87A620E_.wvu.Rows" localSheetId="5" hidden="1">'APFT Data'!$60:$61</definedName>
    <definedName name="Z_902EEF54_E42B_473F_A94F_90608D9CB1C3_.wvu.Cols" localSheetId="8" hidden="1">'1059 Data'!$P:$S</definedName>
    <definedName name="Z_902EEF54_E42B_473F_A94F_90608D9CB1C3_.wvu.Cols" localSheetId="9" hidden="1">'Exam Records Sheets'!$H:$H</definedName>
    <definedName name="Z_902EEF54_E42B_473F_A94F_90608D9CB1C3_.wvu.FilterData" localSheetId="5" hidden="1">'APFT Data'!$A$4:$S$4</definedName>
    <definedName name="Z_902EEF54_E42B_473F_A94F_90608D9CB1C3_.wvu.FilterData" localSheetId="6" hidden="1">Evals!$B$2:$AG$23</definedName>
    <definedName name="Z_902EEF54_E42B_473F_A94F_90608D9CB1C3_.wvu.PrintArea" localSheetId="10" hidden="1">'Alert Roster'!$A$1:$G$33</definedName>
    <definedName name="Z_902EEF54_E42B_473F_A94F_90608D9CB1C3_.wvu.PrintArea" localSheetId="5" hidden="1">'APFT Data'!$A$1:$T$34</definedName>
    <definedName name="Z_902EEF54_E42B_473F_A94F_90608D9CB1C3_.wvu.PrintArea" localSheetId="2" hidden="1">Attendance!$A$1:$BA$43</definedName>
    <definedName name="Z_902EEF54_E42B_473F_A94F_90608D9CB1C3_.wvu.PrintArea" localSheetId="11" hidden="1">'Class Roster'!$A$1:$I$32</definedName>
    <definedName name="Z_902EEF54_E42B_473F_A94F_90608D9CB1C3_.wvu.PrintArea" localSheetId="6" hidden="1">Evals!$A$1:$AO$66</definedName>
    <definedName name="Z_902EEF54_E42B_473F_A94F_90608D9CB1C3_.wvu.PrintArea" localSheetId="9" hidden="1">'Exam Records Sheets'!$A$1:$K$870</definedName>
    <definedName name="Z_902EEF54_E42B_473F_A94F_90608D9CB1C3_.wvu.PrintArea" localSheetId="3" hidden="1">'LDR Duties'!$A$1:$BP$40</definedName>
    <definedName name="Z_902EEF54_E42B_473F_A94F_90608D9CB1C3_.wvu.Rows" localSheetId="5" hidden="1">'APFT Data'!$60:$61</definedName>
    <definedName name="Z_C48D4376_7E6E_43E1_BDDA_4583E8F77408_.wvu.FilterData" localSheetId="5" hidden="1">'APFT Data'!$A$4:$S$4</definedName>
    <definedName name="Z_C48D4376_7E6E_43E1_BDDA_4583E8F77408_.wvu.FilterData" localSheetId="6" hidden="1">Evals!$B$2:$AG$23</definedName>
    <definedName name="Z_C48D4376_7E6E_43E1_BDDA_4583E8F77408_.wvu.PrintArea" localSheetId="2" hidden="1">Attendance!$A$1:$AV$43</definedName>
    <definedName name="Z_C48D4376_7E6E_43E1_BDDA_4583E8F77408_.wvu.PrintArea" localSheetId="3" hidden="1">'LDR Duties'!$A$1:$BP$40</definedName>
    <definedName name="Z_C48D4376_7E6E_43E1_BDDA_4583E8F77408_.wvu.Rows" localSheetId="5" hidden="1">'APFT Data'!$60:$61</definedName>
    <definedName name="Z_CF47FEE9_F08F_4241_B4FB_0A364E27571E_.wvu.FilterData" localSheetId="6" hidden="1">Evals!$B$2:$AG$23</definedName>
    <definedName name="Z_CFA63D18_B99F_4A50_A6CD_568EA6C26E80_.wvu.FilterData" localSheetId="6" hidden="1">Evals!$B$2:$AG$23</definedName>
    <definedName name="Z_E65CB744_DA6A_4F8D_A637_4C274679814A_.wvu.FilterData" localSheetId="6" hidden="1">Evals!$B$2:$AG$23</definedName>
  </definedNames>
  <calcPr calcId="152511"/>
  <customWorkbookViews>
    <customWorkbookView name="Huff, Raymond E SSG MIL USA - Personal View" guid="{902EEF54-E42B-473F-A94F-90608D9CB1C3}" mergeInterval="0" personalView="1" maximized="1" xWindow="1672" yWindow="-8" windowWidth="1696" windowHeight="1066" tabRatio="744" activeSheetId="1"/>
    <customWorkbookView name="deborah.j.jones - Personal View" guid="{C48D4376-7E6E-43E1-BDDA-4583E8F77408}" mergeInterval="0" personalView="1" maximized="1" xWindow="1" yWindow="1" windowWidth="1680" windowHeight="817" tabRatio="735" activeSheetId="1"/>
    <customWorkbookView name="maurice.tunstall - Personal View" guid="{8168B4B8-9A02-4791-AD5C-7A76A87A620E}" mergeInterval="0" personalView="1" maximized="1" xWindow="1" yWindow="1" windowWidth="1280" windowHeight="752" tabRatio="735" activeSheetId="7"/>
    <customWorkbookView name="justin.d.hartman - Personal View" guid="{7F7D5A8C-9A56-4905-9300-15A5D4F74565}" mergeInterval="0" personalView="1" xWindow="1689" yWindow="29" windowWidth="1664" windowHeight="769" tabRatio="624" activeSheetId="8"/>
  </customWorkbookViews>
</workbook>
</file>

<file path=xl/calcChain.xml><?xml version="1.0" encoding="utf-8"?>
<calcChain xmlns="http://schemas.openxmlformats.org/spreadsheetml/2006/main">
  <c r="BX37" i="7" l="1"/>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55" i="3"/>
  <c r="K25" i="10"/>
  <c r="S36" i="8"/>
  <c r="S10" i="6"/>
  <c r="F39" i="6"/>
  <c r="AL8" i="9" l="1"/>
  <c r="AL10" i="9"/>
  <c r="AL11" i="9"/>
  <c r="AL7" i="9"/>
  <c r="B3" i="16" l="1"/>
  <c r="C3" i="16"/>
  <c r="D3" i="16"/>
  <c r="E3" i="16"/>
  <c r="F3" i="16"/>
  <c r="G3" i="16"/>
  <c r="H3" i="16"/>
  <c r="I3" i="16"/>
  <c r="J3" i="16"/>
  <c r="K3" i="16"/>
  <c r="L3" i="16"/>
  <c r="M3" i="16"/>
  <c r="N3" i="16"/>
  <c r="O3" i="16"/>
  <c r="P3" i="16"/>
  <c r="Q3" i="16"/>
  <c r="R3" i="16"/>
  <c r="S3" i="16"/>
  <c r="T3" i="16"/>
  <c r="U3" i="16"/>
  <c r="B3" i="15"/>
  <c r="C3" i="15"/>
  <c r="D3" i="15"/>
  <c r="E3" i="15"/>
  <c r="F3" i="15"/>
  <c r="G3" i="15"/>
  <c r="H3" i="15"/>
  <c r="I3" i="15"/>
  <c r="J3" i="15"/>
  <c r="K3" i="15"/>
  <c r="B3" i="14"/>
  <c r="C3" i="14"/>
  <c r="D3" i="14"/>
  <c r="E3" i="14"/>
  <c r="F3" i="14"/>
  <c r="G3" i="14"/>
  <c r="H3" i="14"/>
  <c r="I3" i="14"/>
  <c r="J3" i="14"/>
  <c r="K3" i="14"/>
  <c r="L3" i="14"/>
  <c r="M3" i="14"/>
  <c r="N3" i="14"/>
  <c r="O3" i="14"/>
  <c r="P3" i="14"/>
  <c r="Q3" i="14"/>
  <c r="R3" i="14"/>
  <c r="S3" i="14"/>
  <c r="T3" i="14"/>
  <c r="U3" i="14"/>
  <c r="A7" i="13"/>
  <c r="B7" i="13"/>
  <c r="C7" i="13"/>
  <c r="D7" i="13"/>
  <c r="E7" i="13"/>
  <c r="F7" i="13"/>
  <c r="M7" i="13"/>
  <c r="A8" i="13"/>
  <c r="B8" i="13"/>
  <c r="C8" i="13"/>
  <c r="D8" i="13"/>
  <c r="E8" i="13"/>
  <c r="H8" i="13" s="1"/>
  <c r="F8" i="13"/>
  <c r="M8" i="13"/>
  <c r="A9" i="13"/>
  <c r="B9" i="13"/>
  <c r="C9" i="13"/>
  <c r="D9" i="13"/>
  <c r="E9" i="13"/>
  <c r="F9" i="13"/>
  <c r="M9" i="13"/>
  <c r="A10" i="13"/>
  <c r="B10" i="13"/>
  <c r="C10" i="13"/>
  <c r="D10" i="13"/>
  <c r="E10" i="13"/>
  <c r="H10" i="13" s="1"/>
  <c r="F10" i="13"/>
  <c r="M10" i="13"/>
  <c r="A11" i="13"/>
  <c r="B11" i="13"/>
  <c r="C11" i="13"/>
  <c r="D11" i="13"/>
  <c r="E11" i="13"/>
  <c r="F11" i="13"/>
  <c r="M11" i="13"/>
  <c r="A12" i="13"/>
  <c r="B12" i="13"/>
  <c r="C12" i="13"/>
  <c r="D12" i="13"/>
  <c r="E12" i="13"/>
  <c r="F12" i="13"/>
  <c r="M12" i="13"/>
  <c r="A13" i="13"/>
  <c r="B13" i="13"/>
  <c r="C13" i="13"/>
  <c r="D13" i="13"/>
  <c r="E13" i="13"/>
  <c r="F13" i="13"/>
  <c r="M13" i="13"/>
  <c r="A14" i="13"/>
  <c r="B14" i="13"/>
  <c r="C14" i="13"/>
  <c r="D14" i="13"/>
  <c r="E14" i="13"/>
  <c r="H14" i="13" s="1"/>
  <c r="F14" i="13"/>
  <c r="M14" i="13"/>
  <c r="A15" i="13"/>
  <c r="B15" i="13"/>
  <c r="C15" i="13"/>
  <c r="D15" i="13"/>
  <c r="E15" i="13"/>
  <c r="F15" i="13"/>
  <c r="M15" i="13"/>
  <c r="A16" i="13"/>
  <c r="B16" i="13"/>
  <c r="C16" i="13"/>
  <c r="D16" i="13"/>
  <c r="E16" i="13"/>
  <c r="F16" i="13"/>
  <c r="M16" i="13"/>
  <c r="A17" i="13"/>
  <c r="B17" i="13"/>
  <c r="C17" i="13"/>
  <c r="H17" i="13"/>
  <c r="M17" i="13"/>
  <c r="A18" i="13"/>
  <c r="B18" i="13"/>
  <c r="C18" i="13"/>
  <c r="H18" i="13"/>
  <c r="M18" i="13"/>
  <c r="A19" i="13"/>
  <c r="B19" i="13"/>
  <c r="C19" i="13"/>
  <c r="H19" i="13"/>
  <c r="M19" i="13"/>
  <c r="A20" i="13"/>
  <c r="B20" i="13"/>
  <c r="C20" i="13"/>
  <c r="H20" i="13"/>
  <c r="M20" i="13"/>
  <c r="A21" i="13"/>
  <c r="B21" i="13"/>
  <c r="C21" i="13"/>
  <c r="H21" i="13"/>
  <c r="M21" i="13"/>
  <c r="A22" i="13"/>
  <c r="B22" i="13"/>
  <c r="C22" i="13"/>
  <c r="H22" i="13"/>
  <c r="M22" i="13"/>
  <c r="A23" i="13"/>
  <c r="B23" i="13"/>
  <c r="C23" i="13"/>
  <c r="H23" i="13"/>
  <c r="M23" i="13"/>
  <c r="O24" i="13"/>
  <c r="P24" i="13"/>
  <c r="O25" i="13"/>
  <c r="P25" i="13"/>
  <c r="O26" i="13"/>
  <c r="P26" i="13"/>
  <c r="O27" i="13"/>
  <c r="P27" i="13"/>
  <c r="A1" i="12"/>
  <c r="B3" i="12"/>
  <c r="C3" i="12"/>
  <c r="E3" i="12"/>
  <c r="F3" i="12"/>
  <c r="G3" i="12"/>
  <c r="H3" i="12"/>
  <c r="I3" i="12"/>
  <c r="B4" i="12"/>
  <c r="C4" i="12"/>
  <c r="E4" i="12"/>
  <c r="F4" i="12"/>
  <c r="G4" i="12"/>
  <c r="H4" i="12"/>
  <c r="I4" i="12"/>
  <c r="B5" i="12"/>
  <c r="C5" i="12"/>
  <c r="E5" i="12"/>
  <c r="F5" i="12"/>
  <c r="G5" i="12"/>
  <c r="H5" i="12"/>
  <c r="I5" i="12"/>
  <c r="B6" i="12"/>
  <c r="C6" i="12"/>
  <c r="E6" i="12"/>
  <c r="F6" i="12"/>
  <c r="G6" i="12"/>
  <c r="H6" i="12"/>
  <c r="I6" i="12"/>
  <c r="B7" i="12"/>
  <c r="C7" i="12"/>
  <c r="E7" i="12"/>
  <c r="F7" i="12"/>
  <c r="G7" i="12"/>
  <c r="H7" i="12"/>
  <c r="I7" i="12"/>
  <c r="B8" i="12"/>
  <c r="C8" i="12"/>
  <c r="E8" i="12"/>
  <c r="F8" i="12"/>
  <c r="G8" i="12"/>
  <c r="H8" i="12"/>
  <c r="I8" i="12"/>
  <c r="B9" i="12"/>
  <c r="C9" i="12"/>
  <c r="E9" i="12"/>
  <c r="F9" i="12"/>
  <c r="G9" i="12"/>
  <c r="H9" i="12"/>
  <c r="I9" i="12"/>
  <c r="B10" i="12"/>
  <c r="C10" i="12"/>
  <c r="E10" i="12"/>
  <c r="F10" i="12"/>
  <c r="G10" i="12"/>
  <c r="H10" i="12"/>
  <c r="I10" i="12"/>
  <c r="B11" i="12"/>
  <c r="C11" i="12"/>
  <c r="E11" i="12"/>
  <c r="F11" i="12"/>
  <c r="G11" i="12"/>
  <c r="H11" i="12"/>
  <c r="I11" i="12"/>
  <c r="B12" i="12"/>
  <c r="C12" i="12"/>
  <c r="E12" i="12"/>
  <c r="F12" i="12"/>
  <c r="G12" i="12"/>
  <c r="H12" i="12"/>
  <c r="I12" i="12"/>
  <c r="B13" i="12"/>
  <c r="C13" i="12"/>
  <c r="E13" i="12"/>
  <c r="F13" i="12"/>
  <c r="G13" i="12"/>
  <c r="H13" i="12"/>
  <c r="I13" i="12"/>
  <c r="B14" i="12"/>
  <c r="C14" i="12"/>
  <c r="E14" i="12"/>
  <c r="F14" i="12"/>
  <c r="G14" i="12"/>
  <c r="H14" i="12"/>
  <c r="I14" i="12"/>
  <c r="B15" i="12"/>
  <c r="C15" i="12"/>
  <c r="E15" i="12"/>
  <c r="F15" i="12"/>
  <c r="G15" i="12"/>
  <c r="H15" i="12"/>
  <c r="I15" i="12"/>
  <c r="B16" i="12"/>
  <c r="C16" i="12"/>
  <c r="E16" i="12"/>
  <c r="F16" i="12"/>
  <c r="G16" i="12"/>
  <c r="H16" i="12"/>
  <c r="I16" i="12"/>
  <c r="B17" i="12"/>
  <c r="C17" i="12"/>
  <c r="E17" i="12"/>
  <c r="F17" i="12"/>
  <c r="G17" i="12"/>
  <c r="H17" i="12"/>
  <c r="I17" i="12"/>
  <c r="B18" i="12"/>
  <c r="C18" i="12"/>
  <c r="E18" i="12"/>
  <c r="F18" i="12"/>
  <c r="G18" i="12"/>
  <c r="H18" i="12"/>
  <c r="I18" i="12"/>
  <c r="B19" i="12"/>
  <c r="C19" i="12"/>
  <c r="E19" i="12"/>
  <c r="F19" i="12"/>
  <c r="G19" i="12"/>
  <c r="H19" i="12"/>
  <c r="I19" i="12"/>
  <c r="B20" i="12"/>
  <c r="C20" i="12"/>
  <c r="E20" i="12"/>
  <c r="F20" i="12"/>
  <c r="G20" i="12"/>
  <c r="H20" i="12"/>
  <c r="I20" i="12"/>
  <c r="B21" i="12"/>
  <c r="C21" i="12"/>
  <c r="E21" i="12"/>
  <c r="F21" i="12"/>
  <c r="G21" i="12"/>
  <c r="H21" i="12"/>
  <c r="I21" i="12"/>
  <c r="B22" i="12"/>
  <c r="C22" i="12"/>
  <c r="E22" i="12"/>
  <c r="F22" i="12"/>
  <c r="G22" i="12"/>
  <c r="H22" i="12"/>
  <c r="I22" i="12"/>
  <c r="B23" i="12"/>
  <c r="C23" i="12"/>
  <c r="E23" i="12"/>
  <c r="F23" i="12"/>
  <c r="G23" i="12"/>
  <c r="H23" i="12"/>
  <c r="I23" i="12"/>
  <c r="B24" i="12"/>
  <c r="C24" i="12"/>
  <c r="E24" i="12"/>
  <c r="F24" i="12"/>
  <c r="G24" i="12"/>
  <c r="H24" i="12"/>
  <c r="I24" i="12"/>
  <c r="B25" i="12"/>
  <c r="C25" i="12"/>
  <c r="E25" i="12"/>
  <c r="F25" i="12"/>
  <c r="G25" i="12"/>
  <c r="H25" i="12"/>
  <c r="I25" i="12"/>
  <c r="B26" i="12"/>
  <c r="C26" i="12"/>
  <c r="E26" i="12"/>
  <c r="F26" i="12"/>
  <c r="G26" i="12"/>
  <c r="H26" i="12"/>
  <c r="I26" i="12"/>
  <c r="B27" i="12"/>
  <c r="C27" i="12"/>
  <c r="E27" i="12"/>
  <c r="F27" i="12"/>
  <c r="G27" i="12"/>
  <c r="H27" i="12"/>
  <c r="I27" i="12"/>
  <c r="B28" i="12"/>
  <c r="C28" i="12"/>
  <c r="E28" i="12"/>
  <c r="F28" i="12"/>
  <c r="G28" i="12"/>
  <c r="H28" i="12"/>
  <c r="I28" i="12"/>
  <c r="B29" i="12"/>
  <c r="C29" i="12"/>
  <c r="E29" i="12"/>
  <c r="F29" i="12"/>
  <c r="G29" i="12"/>
  <c r="H29" i="12"/>
  <c r="I29" i="12"/>
  <c r="B30" i="12"/>
  <c r="C30" i="12"/>
  <c r="E30" i="12"/>
  <c r="F30" i="12"/>
  <c r="G30" i="12"/>
  <c r="H30" i="12"/>
  <c r="I30" i="12"/>
  <c r="B31" i="12"/>
  <c r="C31" i="12"/>
  <c r="E31" i="12"/>
  <c r="F31" i="12"/>
  <c r="G31" i="12"/>
  <c r="H31" i="12"/>
  <c r="I31" i="12"/>
  <c r="B32" i="12"/>
  <c r="C32" i="12"/>
  <c r="E32" i="12"/>
  <c r="F32" i="12"/>
  <c r="G32" i="12"/>
  <c r="H32" i="12"/>
  <c r="I32" i="12"/>
  <c r="A1" i="11"/>
  <c r="A4" i="11"/>
  <c r="B4" i="11"/>
  <c r="D4" i="11"/>
  <c r="E4" i="11"/>
  <c r="F4" i="11"/>
  <c r="G4" i="11"/>
  <c r="A5" i="11"/>
  <c r="B5" i="11"/>
  <c r="D5" i="11"/>
  <c r="E5" i="11"/>
  <c r="F5" i="11"/>
  <c r="G5" i="11"/>
  <c r="A6" i="11"/>
  <c r="B6" i="11"/>
  <c r="D6" i="11"/>
  <c r="E6" i="11"/>
  <c r="F6" i="11"/>
  <c r="G6" i="11"/>
  <c r="A7" i="11"/>
  <c r="B7" i="11"/>
  <c r="D7" i="11"/>
  <c r="E7" i="11"/>
  <c r="F7" i="11"/>
  <c r="G7" i="11"/>
  <c r="A8" i="11"/>
  <c r="B8" i="11"/>
  <c r="D8" i="11"/>
  <c r="E8" i="11"/>
  <c r="F8" i="11"/>
  <c r="G8" i="11"/>
  <c r="A9" i="11"/>
  <c r="B9" i="11"/>
  <c r="D9" i="11"/>
  <c r="E9" i="11"/>
  <c r="F9" i="11"/>
  <c r="G9" i="11"/>
  <c r="A10" i="11"/>
  <c r="B10" i="11"/>
  <c r="D10" i="11"/>
  <c r="E10" i="11"/>
  <c r="F10" i="11"/>
  <c r="G10" i="11"/>
  <c r="A11" i="11"/>
  <c r="B11" i="11"/>
  <c r="D11" i="11"/>
  <c r="E11" i="11"/>
  <c r="F11" i="11"/>
  <c r="G11" i="11"/>
  <c r="A12" i="11"/>
  <c r="B12" i="11"/>
  <c r="D12" i="11"/>
  <c r="E12" i="11"/>
  <c r="F12" i="11"/>
  <c r="G12" i="11"/>
  <c r="A13" i="11"/>
  <c r="B13" i="11"/>
  <c r="D13" i="11"/>
  <c r="E13" i="11"/>
  <c r="F13" i="11"/>
  <c r="G13" i="11"/>
  <c r="A14" i="11"/>
  <c r="B14" i="11"/>
  <c r="D14" i="11"/>
  <c r="E14" i="11"/>
  <c r="F14" i="11"/>
  <c r="G14" i="11"/>
  <c r="A15" i="11"/>
  <c r="B15" i="11"/>
  <c r="D15" i="11"/>
  <c r="E15" i="11"/>
  <c r="F15" i="11"/>
  <c r="G15" i="11"/>
  <c r="A16" i="11"/>
  <c r="B16" i="11"/>
  <c r="D16" i="11"/>
  <c r="E16" i="11"/>
  <c r="F16" i="11"/>
  <c r="G16" i="11"/>
  <c r="A17" i="11"/>
  <c r="B17" i="11"/>
  <c r="D17" i="11"/>
  <c r="E17" i="11"/>
  <c r="F17" i="11"/>
  <c r="G17" i="11"/>
  <c r="A18" i="11"/>
  <c r="B18" i="11"/>
  <c r="D18" i="11"/>
  <c r="E18" i="11"/>
  <c r="F18" i="11"/>
  <c r="G18" i="11"/>
  <c r="A19" i="11"/>
  <c r="B19" i="11"/>
  <c r="D19" i="11"/>
  <c r="E19" i="11"/>
  <c r="F19" i="11"/>
  <c r="G19" i="11"/>
  <c r="A20" i="11"/>
  <c r="B20" i="11"/>
  <c r="D20" i="11"/>
  <c r="E20" i="11"/>
  <c r="F20" i="11"/>
  <c r="G20" i="11"/>
  <c r="A21" i="11"/>
  <c r="B21" i="11"/>
  <c r="D21" i="11"/>
  <c r="E21" i="11"/>
  <c r="F21" i="11"/>
  <c r="G21" i="11"/>
  <c r="A22" i="11"/>
  <c r="B22" i="11"/>
  <c r="D22" i="11"/>
  <c r="E22" i="11"/>
  <c r="F22" i="11"/>
  <c r="G22" i="11"/>
  <c r="A23" i="11"/>
  <c r="B23" i="11"/>
  <c r="D23" i="11"/>
  <c r="E23" i="11"/>
  <c r="F23" i="11"/>
  <c r="G23" i="11"/>
  <c r="A24" i="11"/>
  <c r="B24" i="11"/>
  <c r="D24" i="11"/>
  <c r="E24" i="11"/>
  <c r="F24" i="11"/>
  <c r="G24" i="11"/>
  <c r="A25" i="11"/>
  <c r="B25" i="11"/>
  <c r="D25" i="11"/>
  <c r="E25" i="11"/>
  <c r="F25" i="11"/>
  <c r="G25" i="11"/>
  <c r="A26" i="11"/>
  <c r="B26" i="11"/>
  <c r="D26" i="11"/>
  <c r="E26" i="11"/>
  <c r="F26" i="11"/>
  <c r="G26" i="11"/>
  <c r="A27" i="11"/>
  <c r="B27" i="11"/>
  <c r="D27" i="11"/>
  <c r="E27" i="11"/>
  <c r="F27" i="11"/>
  <c r="G27" i="11"/>
  <c r="A28" i="11"/>
  <c r="B28" i="11"/>
  <c r="D28" i="11"/>
  <c r="E28" i="11"/>
  <c r="F28" i="11"/>
  <c r="G28" i="11"/>
  <c r="A29" i="11"/>
  <c r="B29" i="11"/>
  <c r="D29" i="11"/>
  <c r="E29" i="11"/>
  <c r="F29" i="11"/>
  <c r="G29" i="11"/>
  <c r="A30" i="11"/>
  <c r="B30" i="11"/>
  <c r="D30" i="11"/>
  <c r="E30" i="11"/>
  <c r="F30" i="11"/>
  <c r="G30" i="11"/>
  <c r="A31" i="11"/>
  <c r="B31" i="11"/>
  <c r="D31" i="11"/>
  <c r="E31" i="11"/>
  <c r="F31" i="11"/>
  <c r="G31" i="11"/>
  <c r="A32" i="11"/>
  <c r="B32" i="11"/>
  <c r="D32" i="11"/>
  <c r="E32" i="11"/>
  <c r="F32" i="11"/>
  <c r="G32" i="11"/>
  <c r="A33" i="11"/>
  <c r="B33" i="11"/>
  <c r="D33" i="11"/>
  <c r="E33" i="11"/>
  <c r="F33" i="11"/>
  <c r="G33" i="11"/>
  <c r="A8" i="10"/>
  <c r="I8" i="10"/>
  <c r="A12" i="10"/>
  <c r="I12" i="10"/>
  <c r="A15" i="10"/>
  <c r="A73" i="10" s="1"/>
  <c r="E15" i="10"/>
  <c r="E44" i="10" s="1"/>
  <c r="G15" i="10"/>
  <c r="L15" i="10"/>
  <c r="K15" i="10" s="1"/>
  <c r="A16" i="10"/>
  <c r="A45" i="10" s="1"/>
  <c r="E16" i="10"/>
  <c r="E277" i="10" s="1"/>
  <c r="G16" i="10"/>
  <c r="L16" i="10"/>
  <c r="A17" i="10"/>
  <c r="A104" i="10" s="1"/>
  <c r="E17" i="10"/>
  <c r="E278" i="10" s="1"/>
  <c r="G17" i="10"/>
  <c r="L17" i="10"/>
  <c r="K17" i="10" s="1"/>
  <c r="A18" i="10"/>
  <c r="A47" i="10" s="1"/>
  <c r="E18" i="10"/>
  <c r="G18" i="10"/>
  <c r="L18" i="10"/>
  <c r="A19" i="10"/>
  <c r="A48" i="10" s="1"/>
  <c r="E19" i="10"/>
  <c r="G19" i="10"/>
  <c r="L19" i="10"/>
  <c r="K19" i="10" s="1"/>
  <c r="E25" i="10"/>
  <c r="A30" i="10"/>
  <c r="A37" i="10"/>
  <c r="I37" i="10"/>
  <c r="A41" i="10"/>
  <c r="I41" i="10"/>
  <c r="G44" i="10"/>
  <c r="L44" i="10"/>
  <c r="K44" i="10" s="1"/>
  <c r="G45" i="10"/>
  <c r="L45" i="10"/>
  <c r="K45" i="10" s="1"/>
  <c r="G46" i="10"/>
  <c r="L46" i="10"/>
  <c r="K46" i="10" s="1"/>
  <c r="G47" i="10"/>
  <c r="L47" i="10"/>
  <c r="G48" i="10"/>
  <c r="L48" i="10"/>
  <c r="A49" i="10"/>
  <c r="E49" i="10"/>
  <c r="A50" i="10"/>
  <c r="E50" i="10"/>
  <c r="A51" i="10"/>
  <c r="E51" i="10"/>
  <c r="A52" i="10"/>
  <c r="E52" i="10"/>
  <c r="A53" i="10"/>
  <c r="E53" i="10"/>
  <c r="I54" i="10"/>
  <c r="A59" i="10"/>
  <c r="A66" i="10"/>
  <c r="I66" i="10"/>
  <c r="A70" i="10"/>
  <c r="I70" i="10"/>
  <c r="G73" i="10"/>
  <c r="L73" i="10"/>
  <c r="G74" i="10"/>
  <c r="H74" i="10" s="1"/>
  <c r="K74" i="10"/>
  <c r="L74" i="10"/>
  <c r="G75" i="10"/>
  <c r="L75" i="10"/>
  <c r="K75" i="10" s="1"/>
  <c r="G76" i="10"/>
  <c r="L76" i="10"/>
  <c r="K76" i="10" s="1"/>
  <c r="G77" i="10"/>
  <c r="L77" i="10"/>
  <c r="I83" i="10"/>
  <c r="A88" i="10"/>
  <c r="A95" i="10"/>
  <c r="I95" i="10"/>
  <c r="A99" i="10"/>
  <c r="I99" i="10"/>
  <c r="G102" i="10"/>
  <c r="L102" i="10"/>
  <c r="G103" i="10"/>
  <c r="L103" i="10"/>
  <c r="K103" i="10" s="1"/>
  <c r="G104" i="10"/>
  <c r="L104" i="10"/>
  <c r="G105" i="10"/>
  <c r="L105" i="10"/>
  <c r="K105" i="10" s="1"/>
  <c r="G106" i="10"/>
  <c r="L106" i="10"/>
  <c r="K106" i="10" s="1"/>
  <c r="I112" i="10"/>
  <c r="A117" i="10"/>
  <c r="A124" i="10"/>
  <c r="I124" i="10"/>
  <c r="A128" i="10"/>
  <c r="I128" i="10"/>
  <c r="A131" i="10"/>
  <c r="G131" i="10"/>
  <c r="L131" i="10"/>
  <c r="G132" i="10"/>
  <c r="L132" i="10"/>
  <c r="K132" i="10" s="1"/>
  <c r="G133" i="10"/>
  <c r="L133" i="10"/>
  <c r="G134" i="10"/>
  <c r="L134" i="10"/>
  <c r="G135" i="10"/>
  <c r="L135" i="10"/>
  <c r="I141" i="10"/>
  <c r="A146" i="10"/>
  <c r="A153" i="10"/>
  <c r="I153" i="10"/>
  <c r="A157" i="10"/>
  <c r="I157" i="10"/>
  <c r="G160" i="10"/>
  <c r="L160" i="10"/>
  <c r="K160" i="10" s="1"/>
  <c r="A161" i="10"/>
  <c r="G161" i="10"/>
  <c r="L161" i="10"/>
  <c r="G162" i="10"/>
  <c r="L162" i="10"/>
  <c r="K162" i="10" s="1"/>
  <c r="G163" i="10"/>
  <c r="L163" i="10"/>
  <c r="K163" i="10" s="1"/>
  <c r="G164" i="10"/>
  <c r="L164" i="10"/>
  <c r="K164" i="10" s="1"/>
  <c r="I170" i="10"/>
  <c r="A175" i="10"/>
  <c r="A182" i="10"/>
  <c r="I182" i="10"/>
  <c r="A186" i="10"/>
  <c r="I186" i="10"/>
  <c r="G189" i="10"/>
  <c r="L189" i="10"/>
  <c r="K189" i="10" s="1"/>
  <c r="G190" i="10"/>
  <c r="L190" i="10"/>
  <c r="G191" i="10"/>
  <c r="L191" i="10"/>
  <c r="G192" i="10"/>
  <c r="L192" i="10"/>
  <c r="G193" i="10"/>
  <c r="L193" i="10"/>
  <c r="I199" i="10"/>
  <c r="A204" i="10"/>
  <c r="A211" i="10"/>
  <c r="I211" i="10"/>
  <c r="A215" i="10"/>
  <c r="I215" i="10"/>
  <c r="G218" i="10"/>
  <c r="L218" i="10"/>
  <c r="K218" i="10" s="1"/>
  <c r="A219" i="10"/>
  <c r="G219" i="10"/>
  <c r="L219" i="10"/>
  <c r="K219" i="10" s="1"/>
  <c r="G220" i="10"/>
  <c r="L220" i="10"/>
  <c r="K220" i="10" s="1"/>
  <c r="G221" i="10"/>
  <c r="L221" i="10"/>
  <c r="K221" i="10" s="1"/>
  <c r="A222" i="10"/>
  <c r="G222" i="10"/>
  <c r="L222" i="10"/>
  <c r="I228" i="10"/>
  <c r="A233" i="10"/>
  <c r="A240" i="10"/>
  <c r="I240" i="10"/>
  <c r="A244" i="10"/>
  <c r="I244" i="10"/>
  <c r="G247" i="10"/>
  <c r="L247" i="10"/>
  <c r="G248" i="10"/>
  <c r="L248" i="10"/>
  <c r="K248" i="10" s="1"/>
  <c r="G249" i="10"/>
  <c r="L249" i="10"/>
  <c r="K249" i="10" s="1"/>
  <c r="G250" i="10"/>
  <c r="L250" i="10"/>
  <c r="K250" i="10" s="1"/>
  <c r="G251" i="10"/>
  <c r="L251" i="10"/>
  <c r="I257" i="10"/>
  <c r="A262" i="10"/>
  <c r="A269" i="10"/>
  <c r="I269" i="10"/>
  <c r="A273" i="10"/>
  <c r="I273" i="10"/>
  <c r="A276" i="10"/>
  <c r="G276" i="10"/>
  <c r="L276" i="10"/>
  <c r="A277" i="10"/>
  <c r="G277" i="10"/>
  <c r="L277" i="10"/>
  <c r="G278" i="10"/>
  <c r="L278" i="10"/>
  <c r="G279" i="10"/>
  <c r="L279" i="10"/>
  <c r="K279" i="10" s="1"/>
  <c r="A280" i="10"/>
  <c r="G280" i="10"/>
  <c r="L280" i="10"/>
  <c r="I286" i="10"/>
  <c r="A291" i="10"/>
  <c r="A298" i="10"/>
  <c r="I298" i="10"/>
  <c r="A302" i="10"/>
  <c r="I302" i="10"/>
  <c r="G305" i="10"/>
  <c r="L305" i="10"/>
  <c r="K305" i="10" s="1"/>
  <c r="G306" i="10"/>
  <c r="L306" i="10"/>
  <c r="G307" i="10"/>
  <c r="L307" i="10"/>
  <c r="K307" i="10" s="1"/>
  <c r="G308" i="10"/>
  <c r="L308" i="10"/>
  <c r="K308" i="10" s="1"/>
  <c r="G309" i="10"/>
  <c r="L309" i="10"/>
  <c r="K309" i="10" s="1"/>
  <c r="I315" i="10"/>
  <c r="A320" i="10"/>
  <c r="A327" i="10"/>
  <c r="I327" i="10"/>
  <c r="A331" i="10"/>
  <c r="I331" i="10"/>
  <c r="G334" i="10"/>
  <c r="L334" i="10"/>
  <c r="K334" i="10" s="1"/>
  <c r="A335" i="10"/>
  <c r="G335" i="10"/>
  <c r="L335" i="10"/>
  <c r="G336" i="10"/>
  <c r="L336" i="10"/>
  <c r="K336" i="10" s="1"/>
  <c r="A337" i="10"/>
  <c r="G337" i="10"/>
  <c r="L337" i="10"/>
  <c r="G338" i="10"/>
  <c r="L338" i="10"/>
  <c r="K338" i="10" s="1"/>
  <c r="I344" i="10"/>
  <c r="A349" i="10"/>
  <c r="A356" i="10"/>
  <c r="I356" i="10"/>
  <c r="A360" i="10"/>
  <c r="I360" i="10"/>
  <c r="G363" i="10"/>
  <c r="L363" i="10"/>
  <c r="K363" i="10" s="1"/>
  <c r="A364" i="10"/>
  <c r="G364" i="10"/>
  <c r="L364" i="10"/>
  <c r="G365" i="10"/>
  <c r="L365" i="10"/>
  <c r="G366" i="10"/>
  <c r="L366" i="10"/>
  <c r="G367" i="10"/>
  <c r="L367" i="10"/>
  <c r="I373" i="10"/>
  <c r="A378" i="10"/>
  <c r="A385" i="10"/>
  <c r="I385" i="10"/>
  <c r="A389" i="10"/>
  <c r="I389" i="10"/>
  <c r="G392" i="10"/>
  <c r="L392" i="10"/>
  <c r="G393" i="10"/>
  <c r="L393" i="10"/>
  <c r="K393" i="10" s="1"/>
  <c r="G394" i="10"/>
  <c r="L394" i="10"/>
  <c r="K394" i="10" s="1"/>
  <c r="G395" i="10"/>
  <c r="L395" i="10"/>
  <c r="K395" i="10" s="1"/>
  <c r="G396" i="10"/>
  <c r="L396" i="10"/>
  <c r="I402" i="10"/>
  <c r="A407" i="10"/>
  <c r="A414" i="10"/>
  <c r="I414" i="10"/>
  <c r="A418" i="10"/>
  <c r="I418" i="10"/>
  <c r="A421" i="10"/>
  <c r="E421" i="10"/>
  <c r="G421" i="10"/>
  <c r="L421" i="10"/>
  <c r="E422" i="10"/>
  <c r="G422" i="10"/>
  <c r="L422" i="10"/>
  <c r="G423" i="10"/>
  <c r="L423" i="10"/>
  <c r="A424" i="10"/>
  <c r="G424" i="10"/>
  <c r="H424" i="10" s="1"/>
  <c r="L424" i="10"/>
  <c r="K424" i="10" s="1"/>
  <c r="G425" i="10"/>
  <c r="L425" i="10"/>
  <c r="I431" i="10"/>
  <c r="A436" i="10"/>
  <c r="A443" i="10"/>
  <c r="I443" i="10"/>
  <c r="A447" i="10"/>
  <c r="I447" i="10"/>
  <c r="A450" i="10"/>
  <c r="G450" i="10"/>
  <c r="L450" i="10"/>
  <c r="K450" i="10" s="1"/>
  <c r="G451" i="10"/>
  <c r="L451" i="10"/>
  <c r="G452" i="10"/>
  <c r="L452" i="10"/>
  <c r="K452" i="10" s="1"/>
  <c r="G453" i="10"/>
  <c r="L453" i="10"/>
  <c r="K453" i="10" s="1"/>
  <c r="G454" i="10"/>
  <c r="L454" i="10"/>
  <c r="I460" i="10"/>
  <c r="A465" i="10"/>
  <c r="A472" i="10"/>
  <c r="I472" i="10"/>
  <c r="A476" i="10"/>
  <c r="I476" i="10"/>
  <c r="G479" i="10"/>
  <c r="L479" i="10"/>
  <c r="K479" i="10" s="1"/>
  <c r="G480" i="10"/>
  <c r="K480" i="10"/>
  <c r="L480" i="10"/>
  <c r="G481" i="10"/>
  <c r="L481" i="10"/>
  <c r="K481" i="10" s="1"/>
  <c r="A482" i="10"/>
  <c r="G482" i="10"/>
  <c r="L482" i="10"/>
  <c r="K482" i="10" s="1"/>
  <c r="G483" i="10"/>
  <c r="L483" i="10"/>
  <c r="K483" i="10" s="1"/>
  <c r="I489" i="10"/>
  <c r="A494" i="10"/>
  <c r="A501" i="10"/>
  <c r="I501" i="10"/>
  <c r="A505" i="10"/>
  <c r="I505" i="10"/>
  <c r="G508" i="10"/>
  <c r="L508" i="10"/>
  <c r="A509" i="10"/>
  <c r="G509" i="10"/>
  <c r="L509" i="10"/>
  <c r="G510" i="10"/>
  <c r="L510" i="10"/>
  <c r="G511" i="10"/>
  <c r="L511" i="10"/>
  <c r="G512" i="10"/>
  <c r="L512" i="10"/>
  <c r="K512" i="10" s="1"/>
  <c r="I518" i="10"/>
  <c r="A523" i="10"/>
  <c r="A530" i="10"/>
  <c r="I530" i="10"/>
  <c r="A534" i="10"/>
  <c r="I534" i="10"/>
  <c r="G537" i="10"/>
  <c r="L537" i="10"/>
  <c r="K537" i="10" s="1"/>
  <c r="G538" i="10"/>
  <c r="L538" i="10"/>
  <c r="K538" i="10" s="1"/>
  <c r="G539" i="10"/>
  <c r="L539" i="10"/>
  <c r="G540" i="10"/>
  <c r="L540" i="10"/>
  <c r="K540" i="10" s="1"/>
  <c r="G541" i="10"/>
  <c r="L541" i="10"/>
  <c r="K541" i="10" s="1"/>
  <c r="I547" i="10"/>
  <c r="A552" i="10"/>
  <c r="A559" i="10"/>
  <c r="I559" i="10"/>
  <c r="A563" i="10"/>
  <c r="I563" i="10"/>
  <c r="G566" i="10"/>
  <c r="L566" i="10"/>
  <c r="G567" i="10"/>
  <c r="L567" i="10"/>
  <c r="K567" i="10" s="1"/>
  <c r="G568" i="10"/>
  <c r="L568" i="10"/>
  <c r="A569" i="10"/>
  <c r="G569" i="10"/>
  <c r="L569" i="10"/>
  <c r="K569" i="10" s="1"/>
  <c r="G570" i="10"/>
  <c r="L570" i="10"/>
  <c r="K570" i="10" s="1"/>
  <c r="I576" i="10"/>
  <c r="A581" i="10"/>
  <c r="A588" i="10"/>
  <c r="I588" i="10"/>
  <c r="A592" i="10"/>
  <c r="I592" i="10"/>
  <c r="A595" i="10"/>
  <c r="G595" i="10"/>
  <c r="L595" i="10"/>
  <c r="G596" i="10"/>
  <c r="L596" i="10"/>
  <c r="K596" i="10" s="1"/>
  <c r="G597" i="10"/>
  <c r="L597" i="10"/>
  <c r="G598" i="10"/>
  <c r="L598" i="10"/>
  <c r="G599" i="10"/>
  <c r="L599" i="10"/>
  <c r="I605" i="10"/>
  <c r="A610" i="10"/>
  <c r="A617" i="10"/>
  <c r="I617" i="10"/>
  <c r="A621" i="10"/>
  <c r="I621" i="10"/>
  <c r="E624" i="10"/>
  <c r="G624" i="10"/>
  <c r="L624" i="10"/>
  <c r="K624" i="10" s="1"/>
  <c r="G625" i="10"/>
  <c r="L625" i="10"/>
  <c r="K625" i="10" s="1"/>
  <c r="A626" i="10"/>
  <c r="G626" i="10"/>
  <c r="H626" i="10" s="1"/>
  <c r="L626" i="10"/>
  <c r="K626" i="10" s="1"/>
  <c r="G627" i="10"/>
  <c r="K627" i="10"/>
  <c r="L627" i="10"/>
  <c r="G628" i="10"/>
  <c r="L628" i="10"/>
  <c r="K628" i="10" s="1"/>
  <c r="I634" i="10"/>
  <c r="A639" i="10"/>
  <c r="A646" i="10"/>
  <c r="I646" i="10"/>
  <c r="A650" i="10"/>
  <c r="I650" i="10"/>
  <c r="G653" i="10"/>
  <c r="L653" i="10"/>
  <c r="G654" i="10"/>
  <c r="L654" i="10"/>
  <c r="A655" i="10"/>
  <c r="G655" i="10"/>
  <c r="L655" i="10"/>
  <c r="G656" i="10"/>
  <c r="L656" i="10"/>
  <c r="K656" i="10" s="1"/>
  <c r="A657" i="10"/>
  <c r="G657" i="10"/>
  <c r="L657" i="10"/>
  <c r="I663" i="10"/>
  <c r="A668" i="10"/>
  <c r="A675" i="10"/>
  <c r="I675" i="10"/>
  <c r="A679" i="10"/>
  <c r="I679" i="10"/>
  <c r="A682" i="10"/>
  <c r="G682" i="10"/>
  <c r="L682" i="10"/>
  <c r="K682" i="10" s="1"/>
  <c r="G683" i="10"/>
  <c r="H683" i="10" s="1"/>
  <c r="L683" i="10"/>
  <c r="K683" i="10" s="1"/>
  <c r="G684" i="10"/>
  <c r="L684" i="10"/>
  <c r="K684" i="10" s="1"/>
  <c r="A685" i="10"/>
  <c r="G685" i="10"/>
  <c r="L685" i="10"/>
  <c r="K685" i="10" s="1"/>
  <c r="G686" i="10"/>
  <c r="L686" i="10"/>
  <c r="I692" i="10"/>
  <c r="A697" i="10"/>
  <c r="A704" i="10"/>
  <c r="I704" i="10"/>
  <c r="A708" i="10"/>
  <c r="I708" i="10"/>
  <c r="G711" i="10"/>
  <c r="L711" i="10"/>
  <c r="G712" i="10"/>
  <c r="L712" i="10"/>
  <c r="K712" i="10" s="1"/>
  <c r="G713" i="10"/>
  <c r="L713" i="10"/>
  <c r="G714" i="10"/>
  <c r="L714" i="10"/>
  <c r="K714" i="10" s="1"/>
  <c r="A715" i="10"/>
  <c r="G715" i="10"/>
  <c r="L715" i="10"/>
  <c r="I721" i="10"/>
  <c r="A726" i="10"/>
  <c r="A733" i="10"/>
  <c r="I733" i="10"/>
  <c r="A737" i="10"/>
  <c r="I737" i="10"/>
  <c r="G740" i="10"/>
  <c r="L740" i="10"/>
  <c r="G741" i="10"/>
  <c r="L741" i="10"/>
  <c r="K741" i="10" s="1"/>
  <c r="G742" i="10"/>
  <c r="L742" i="10"/>
  <c r="K742" i="10" s="1"/>
  <c r="G743" i="10"/>
  <c r="L743" i="10"/>
  <c r="K743" i="10" s="1"/>
  <c r="G744" i="10"/>
  <c r="L744" i="10"/>
  <c r="I750" i="10"/>
  <c r="A755" i="10"/>
  <c r="A762" i="10"/>
  <c r="I762" i="10"/>
  <c r="A766" i="10"/>
  <c r="I766" i="10"/>
  <c r="G769" i="10"/>
  <c r="L769" i="10"/>
  <c r="G770" i="10"/>
  <c r="L770" i="10"/>
  <c r="G771" i="10"/>
  <c r="L771" i="10"/>
  <c r="K771" i="10" s="1"/>
  <c r="G772" i="10"/>
  <c r="L772" i="10"/>
  <c r="K772" i="10" s="1"/>
  <c r="G773" i="10"/>
  <c r="L773" i="10"/>
  <c r="I779" i="10"/>
  <c r="A784" i="10"/>
  <c r="A791" i="10"/>
  <c r="I791" i="10"/>
  <c r="A795" i="10"/>
  <c r="I795" i="10"/>
  <c r="G798" i="10"/>
  <c r="L798" i="10"/>
  <c r="K798" i="10" s="1"/>
  <c r="G799" i="10"/>
  <c r="L799" i="10"/>
  <c r="K799" i="10" s="1"/>
  <c r="A800" i="10"/>
  <c r="G800" i="10"/>
  <c r="L800" i="10"/>
  <c r="K800" i="10" s="1"/>
  <c r="A801" i="10"/>
  <c r="G801" i="10"/>
  <c r="L801" i="10"/>
  <c r="K801" i="10" s="1"/>
  <c r="G802" i="10"/>
  <c r="L802" i="10"/>
  <c r="K802" i="10" s="1"/>
  <c r="I808" i="10"/>
  <c r="A813" i="10"/>
  <c r="A820" i="10"/>
  <c r="I820" i="10"/>
  <c r="A824" i="10"/>
  <c r="I824" i="10"/>
  <c r="G827" i="10"/>
  <c r="L827" i="10"/>
  <c r="K827" i="10" s="1"/>
  <c r="G828" i="10"/>
  <c r="L828" i="10"/>
  <c r="K828" i="10" s="1"/>
  <c r="G829" i="10"/>
  <c r="L829" i="10"/>
  <c r="K829" i="10" s="1"/>
  <c r="G830" i="10"/>
  <c r="L830" i="10"/>
  <c r="K830" i="10" s="1"/>
  <c r="G831" i="10"/>
  <c r="L831" i="10"/>
  <c r="K831" i="10" s="1"/>
  <c r="I837" i="10"/>
  <c r="A842" i="10"/>
  <c r="A849" i="10"/>
  <c r="I849" i="10"/>
  <c r="A853" i="10"/>
  <c r="I853" i="10"/>
  <c r="A856" i="10"/>
  <c r="G856" i="10"/>
  <c r="L856" i="10"/>
  <c r="K856" i="10" s="1"/>
  <c r="G857" i="10"/>
  <c r="L857" i="10"/>
  <c r="K857" i="10" s="1"/>
  <c r="G858" i="10"/>
  <c r="L858" i="10"/>
  <c r="G859" i="10"/>
  <c r="L859" i="10"/>
  <c r="G860" i="10"/>
  <c r="L860" i="10"/>
  <c r="K860" i="10" s="1"/>
  <c r="I866" i="10"/>
  <c r="C1" i="9"/>
  <c r="AJ5" i="9"/>
  <c r="A7" i="9"/>
  <c r="K7" i="9"/>
  <c r="M7" i="9"/>
  <c r="V7" i="9"/>
  <c r="X7" i="9" s="1"/>
  <c r="AF7" i="9"/>
  <c r="AG7" i="9"/>
  <c r="AH7" i="9"/>
  <c r="A8" i="9"/>
  <c r="K8" i="9"/>
  <c r="M8" i="9"/>
  <c r="V8" i="9"/>
  <c r="X8" i="9" s="1"/>
  <c r="AF8" i="9"/>
  <c r="AG8" i="9"/>
  <c r="AH8" i="9"/>
  <c r="A9" i="9"/>
  <c r="K9" i="9"/>
  <c r="M9" i="9"/>
  <c r="V9" i="9"/>
  <c r="X9" i="9" s="1"/>
  <c r="AF9" i="9"/>
  <c r="AG9" i="9"/>
  <c r="AH9" i="9"/>
  <c r="A10" i="9"/>
  <c r="K10" i="9"/>
  <c r="M10" i="9"/>
  <c r="V10" i="9"/>
  <c r="X10" i="9" s="1"/>
  <c r="AF10" i="9"/>
  <c r="AG10" i="9"/>
  <c r="AH10" i="9"/>
  <c r="A11" i="9"/>
  <c r="K11" i="9"/>
  <c r="M11" i="9"/>
  <c r="V11" i="9"/>
  <c r="AF11" i="9"/>
  <c r="AG11" i="9"/>
  <c r="AH11" i="9"/>
  <c r="A12" i="9"/>
  <c r="AL12" i="9" s="1"/>
  <c r="K12" i="9"/>
  <c r="M12" i="9"/>
  <c r="V12" i="9"/>
  <c r="X12" i="9" s="1"/>
  <c r="AF12" i="9"/>
  <c r="AG12" i="9"/>
  <c r="AH12" i="9"/>
  <c r="A13" i="9"/>
  <c r="AL13" i="9" s="1"/>
  <c r="K13" i="9"/>
  <c r="M13" i="9"/>
  <c r="V13" i="9"/>
  <c r="X13" i="9" s="1"/>
  <c r="AF13" i="9"/>
  <c r="AG13" i="9"/>
  <c r="AH13" i="9"/>
  <c r="A14" i="9"/>
  <c r="AL14" i="9" s="1"/>
  <c r="K14" i="9"/>
  <c r="M14" i="9"/>
  <c r="V14" i="9"/>
  <c r="X14" i="9" s="1"/>
  <c r="AF14" i="9"/>
  <c r="AG14" i="9"/>
  <c r="AH14" i="9"/>
  <c r="A15" i="9"/>
  <c r="AL15" i="9" s="1"/>
  <c r="K15" i="9"/>
  <c r="M15" i="9"/>
  <c r="V15" i="9"/>
  <c r="AF15" i="9"/>
  <c r="AG15" i="9"/>
  <c r="AH15" i="9"/>
  <c r="A16" i="9"/>
  <c r="AL16" i="9" s="1"/>
  <c r="K16" i="9"/>
  <c r="M16" i="9"/>
  <c r="V16" i="9"/>
  <c r="X16" i="9" s="1"/>
  <c r="AF16" i="9"/>
  <c r="AG16" i="9"/>
  <c r="AH16" i="9"/>
  <c r="A17" i="9"/>
  <c r="AL17" i="9" s="1"/>
  <c r="K17" i="9"/>
  <c r="M17" i="9"/>
  <c r="V17" i="9"/>
  <c r="X17" i="9" s="1"/>
  <c r="AF17" i="9"/>
  <c r="AG17" i="9"/>
  <c r="AH17" i="9"/>
  <c r="A18" i="9"/>
  <c r="AL18" i="9" s="1"/>
  <c r="K18" i="9"/>
  <c r="M18" i="9"/>
  <c r="V18" i="9"/>
  <c r="X18" i="9" s="1"/>
  <c r="AF18" i="9"/>
  <c r="AG18" i="9"/>
  <c r="AH18" i="9"/>
  <c r="A19" i="9"/>
  <c r="AL19" i="9" s="1"/>
  <c r="K19" i="9"/>
  <c r="M19" i="9"/>
  <c r="V19" i="9"/>
  <c r="X19" i="9" s="1"/>
  <c r="AF19" i="9"/>
  <c r="AG19" i="9"/>
  <c r="AH19" i="9"/>
  <c r="A20" i="9"/>
  <c r="AL20" i="9" s="1"/>
  <c r="K20" i="9"/>
  <c r="M20" i="9"/>
  <c r="V20" i="9"/>
  <c r="AF20" i="9"/>
  <c r="AG20" i="9"/>
  <c r="AH20" i="9"/>
  <c r="A21" i="9"/>
  <c r="AL21" i="9" s="1"/>
  <c r="K21" i="9"/>
  <c r="M21" i="9"/>
  <c r="V21" i="9"/>
  <c r="X21" i="9" s="1"/>
  <c r="AF21" i="9"/>
  <c r="AG21" i="9"/>
  <c r="AH21" i="9"/>
  <c r="A22" i="9"/>
  <c r="AL22" i="9" s="1"/>
  <c r="K22" i="9"/>
  <c r="M22" i="9"/>
  <c r="V22" i="9"/>
  <c r="BL21" i="8" s="1"/>
  <c r="X22" i="9"/>
  <c r="AF22" i="9"/>
  <c r="AG22" i="9"/>
  <c r="AH22" i="9"/>
  <c r="A23" i="9"/>
  <c r="AL23" i="9" s="1"/>
  <c r="K23" i="9"/>
  <c r="M23" i="9"/>
  <c r="V23" i="9"/>
  <c r="X23" i="9"/>
  <c r="AF23" i="9"/>
  <c r="AG23" i="9"/>
  <c r="AH23" i="9"/>
  <c r="A24" i="9"/>
  <c r="AL24" i="9" s="1"/>
  <c r="K24" i="9"/>
  <c r="M24" i="9"/>
  <c r="V24" i="9"/>
  <c r="AF24" i="9"/>
  <c r="AG24" i="9"/>
  <c r="AH24" i="9"/>
  <c r="A25" i="9"/>
  <c r="AL25" i="9" s="1"/>
  <c r="K25" i="9"/>
  <c r="M25" i="9"/>
  <c r="V25" i="9"/>
  <c r="X25" i="9" s="1"/>
  <c r="AF25" i="9"/>
  <c r="AG25" i="9"/>
  <c r="AH25" i="9"/>
  <c r="A26" i="9"/>
  <c r="AL26" i="9" s="1"/>
  <c r="K26" i="9"/>
  <c r="M26" i="9"/>
  <c r="V26" i="9"/>
  <c r="X26" i="9" s="1"/>
  <c r="AF26" i="9"/>
  <c r="AG26" i="9"/>
  <c r="AH26" i="9"/>
  <c r="A27" i="9"/>
  <c r="AL27" i="9" s="1"/>
  <c r="K27" i="9"/>
  <c r="M27" i="9"/>
  <c r="V27" i="9"/>
  <c r="X27" i="9" s="1"/>
  <c r="AF27" i="9"/>
  <c r="AG27" i="9"/>
  <c r="AH27" i="9"/>
  <c r="A28" i="9"/>
  <c r="AL28" i="9" s="1"/>
  <c r="K28" i="9"/>
  <c r="M28" i="9"/>
  <c r="V28" i="9"/>
  <c r="X28" i="9" s="1"/>
  <c r="AF28" i="9"/>
  <c r="AG28" i="9"/>
  <c r="AH28" i="9"/>
  <c r="A29" i="9"/>
  <c r="AL29" i="9" s="1"/>
  <c r="K29" i="9"/>
  <c r="M29" i="9"/>
  <c r="V29" i="9"/>
  <c r="AF29" i="9"/>
  <c r="AG29" i="9"/>
  <c r="AH29" i="9"/>
  <c r="A30" i="9"/>
  <c r="AL30" i="9" s="1"/>
  <c r="K30" i="9"/>
  <c r="M30" i="9"/>
  <c r="V30" i="9"/>
  <c r="X30" i="9" s="1"/>
  <c r="AF30" i="9"/>
  <c r="AG30" i="9"/>
  <c r="AH30" i="9"/>
  <c r="A31" i="9"/>
  <c r="AL31" i="9" s="1"/>
  <c r="K31" i="9"/>
  <c r="M31" i="9"/>
  <c r="V31" i="9"/>
  <c r="AF31" i="9"/>
  <c r="AG31" i="9"/>
  <c r="AH31" i="9"/>
  <c r="A32" i="9"/>
  <c r="AL32" i="9" s="1"/>
  <c r="K32" i="9"/>
  <c r="M32" i="9"/>
  <c r="V32" i="9"/>
  <c r="X32" i="9" s="1"/>
  <c r="AF32" i="9"/>
  <c r="AG32" i="9"/>
  <c r="AH32" i="9"/>
  <c r="A33" i="9"/>
  <c r="AL33" i="9" s="1"/>
  <c r="K33" i="9"/>
  <c r="M33" i="9"/>
  <c r="V33" i="9"/>
  <c r="X33" i="9" s="1"/>
  <c r="AF33" i="9"/>
  <c r="AG33" i="9"/>
  <c r="AH33" i="9"/>
  <c r="A34" i="9"/>
  <c r="AL34" i="9" s="1"/>
  <c r="K34" i="9"/>
  <c r="M34" i="9"/>
  <c r="V34" i="9"/>
  <c r="X34" i="9" s="1"/>
  <c r="AF34" i="9"/>
  <c r="AG34" i="9"/>
  <c r="AH34" i="9"/>
  <c r="A35" i="9"/>
  <c r="AL35" i="9" s="1"/>
  <c r="K35" i="9"/>
  <c r="M35" i="9"/>
  <c r="V35" i="9"/>
  <c r="X35" i="9" s="1"/>
  <c r="AF35" i="9"/>
  <c r="AG35" i="9"/>
  <c r="AH35" i="9"/>
  <c r="A36" i="9"/>
  <c r="AL36" i="9" s="1"/>
  <c r="K36" i="9"/>
  <c r="M36" i="9"/>
  <c r="V36" i="9"/>
  <c r="X36" i="9" s="1"/>
  <c r="AF36" i="9"/>
  <c r="AG36" i="9"/>
  <c r="AH36" i="9"/>
  <c r="Z40" i="9"/>
  <c r="Z41" i="9"/>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Z137" i="9" s="1"/>
  <c r="Z138" i="9" s="1"/>
  <c r="Z139" i="9" s="1"/>
  <c r="Z140" i="9" s="1"/>
  <c r="Z141" i="9" s="1"/>
  <c r="Z142" i="9" s="1"/>
  <c r="Z143" i="9" s="1"/>
  <c r="Z144" i="9" s="1"/>
  <c r="Z145" i="9" s="1"/>
  <c r="Z146" i="9" s="1"/>
  <c r="Z147" i="9" s="1"/>
  <c r="Z148" i="9" s="1"/>
  <c r="Z149" i="9" s="1"/>
  <c r="Z150" i="9" s="1"/>
  <c r="Z151" i="9" s="1"/>
  <c r="Z152" i="9" s="1"/>
  <c r="Z153" i="9" s="1"/>
  <c r="Z154" i="9" s="1"/>
  <c r="Z155" i="9" s="1"/>
  <c r="Z156" i="9" s="1"/>
  <c r="Z157" i="9" s="1"/>
  <c r="Z158" i="9" s="1"/>
  <c r="Z159" i="9" s="1"/>
  <c r="Z160" i="9" s="1"/>
  <c r="Z161" i="9" s="1"/>
  <c r="Z162" i="9" s="1"/>
  <c r="Z163" i="9" s="1"/>
  <c r="Z164" i="9" s="1"/>
  <c r="Z165" i="9" s="1"/>
  <c r="Z166" i="9" s="1"/>
  <c r="Z167" i="9" s="1"/>
  <c r="Z168" i="9" s="1"/>
  <c r="Z169" i="9" s="1"/>
  <c r="Z170" i="9" s="1"/>
  <c r="Z171" i="9" s="1"/>
  <c r="Z172" i="9" s="1"/>
  <c r="Z173" i="9" s="1"/>
  <c r="Z174" i="9" s="1"/>
  <c r="Z175" i="9" s="1"/>
  <c r="Z176" i="9" s="1"/>
  <c r="Z177" i="9" s="1"/>
  <c r="Z178" i="9" s="1"/>
  <c r="Z179" i="9" s="1"/>
  <c r="Z180" i="9" s="1"/>
  <c r="Z181" i="9" s="1"/>
  <c r="Z182" i="9" s="1"/>
  <c r="Z183" i="9" s="1"/>
  <c r="Z184" i="9" s="1"/>
  <c r="Z185" i="9" s="1"/>
  <c r="Z186" i="9" s="1"/>
  <c r="Z187" i="9" s="1"/>
  <c r="Z188" i="9" s="1"/>
  <c r="Z189" i="9" s="1"/>
  <c r="Z190" i="9" s="1"/>
  <c r="Z191" i="9" s="1"/>
  <c r="Z192" i="9" s="1"/>
  <c r="Z193" i="9" s="1"/>
  <c r="Z194" i="9" s="1"/>
  <c r="Z195" i="9" s="1"/>
  <c r="Z196" i="9" s="1"/>
  <c r="Z197" i="9" s="1"/>
  <c r="Z198" i="9" s="1"/>
  <c r="Z199" i="9" s="1"/>
  <c r="Z200" i="9" s="1"/>
  <c r="Z201" i="9" s="1"/>
  <c r="Z202" i="9" s="1"/>
  <c r="Z203" i="9" s="1"/>
  <c r="Z204" i="9" s="1"/>
  <c r="Z205" i="9" s="1"/>
  <c r="Z206" i="9" s="1"/>
  <c r="Z207" i="9" s="1"/>
  <c r="Z208" i="9" s="1"/>
  <c r="Z209" i="9" s="1"/>
  <c r="Z210" i="9" s="1"/>
  <c r="Z211" i="9" s="1"/>
  <c r="Z212" i="9" s="1"/>
  <c r="Z213" i="9" s="1"/>
  <c r="Z214" i="9" s="1"/>
  <c r="Z215" i="9"/>
  <c r="Z216" i="9" s="1"/>
  <c r="Z217" i="9" s="1"/>
  <c r="Z218" i="9" s="1"/>
  <c r="Z219" i="9" s="1"/>
  <c r="Z220" i="9" s="1"/>
  <c r="Z221" i="9" s="1"/>
  <c r="Z222" i="9" s="1"/>
  <c r="Z223" i="9" s="1"/>
  <c r="Z224" i="9" s="1"/>
  <c r="Z225" i="9" s="1"/>
  <c r="Z226" i="9" s="1"/>
  <c r="Z227" i="9" s="1"/>
  <c r="Z228" i="9" s="1"/>
  <c r="Z229" i="9" s="1"/>
  <c r="Z230" i="9" s="1"/>
  <c r="Z231" i="9" s="1"/>
  <c r="Z232" i="9" s="1"/>
  <c r="Z233" i="9" s="1"/>
  <c r="Z234" i="9" s="1"/>
  <c r="Z235" i="9" s="1"/>
  <c r="Z236" i="9" s="1"/>
  <c r="Z237" i="9" s="1"/>
  <c r="Z238" i="9" s="1"/>
  <c r="Z239" i="9" s="1"/>
  <c r="Z240" i="9" s="1"/>
  <c r="Z241" i="9" s="1"/>
  <c r="Z242" i="9" s="1"/>
  <c r="Z243" i="9" s="1"/>
  <c r="Z244" i="9" s="1"/>
  <c r="Z245" i="9" s="1"/>
  <c r="Z246" i="9" s="1"/>
  <c r="Z247" i="9" s="1"/>
  <c r="Z248" i="9" s="1"/>
  <c r="Z249" i="9" s="1"/>
  <c r="Z250" i="9" s="1"/>
  <c r="Z251" i="9" s="1"/>
  <c r="Z252" i="9" s="1"/>
  <c r="Z253" i="9" s="1"/>
  <c r="Z254" i="9" s="1"/>
  <c r="Z255" i="9" s="1"/>
  <c r="Z256" i="9" s="1"/>
  <c r="Z257" i="9" s="1"/>
  <c r="Z258" i="9" s="1"/>
  <c r="Z259" i="9" s="1"/>
  <c r="Z260" i="9" s="1"/>
  <c r="Z261" i="9" s="1"/>
  <c r="Z262" i="9" s="1"/>
  <c r="Z263" i="9" s="1"/>
  <c r="Z264" i="9" s="1"/>
  <c r="Z265" i="9" s="1"/>
  <c r="Z266" i="9" s="1"/>
  <c r="Z267" i="9" s="1"/>
  <c r="Z268" i="9" s="1"/>
  <c r="Z269" i="9" s="1"/>
  <c r="Z270" i="9" s="1"/>
  <c r="Z271" i="9" s="1"/>
  <c r="Z272" i="9" s="1"/>
  <c r="Z273" i="9" s="1"/>
  <c r="Z274" i="9" s="1"/>
  <c r="Z275" i="9" s="1"/>
  <c r="Z276" i="9" s="1"/>
  <c r="Z277" i="9" s="1"/>
  <c r="Z278" i="9" s="1"/>
  <c r="Z279" i="9" s="1"/>
  <c r="Z280" i="9" s="1"/>
  <c r="Z281" i="9" s="1"/>
  <c r="Z282" i="9" s="1"/>
  <c r="Z283" i="9" s="1"/>
  <c r="Z284" i="9" s="1"/>
  <c r="Z285" i="9" s="1"/>
  <c r="Z286" i="9" s="1"/>
  <c r="Z287" i="9" s="1"/>
  <c r="Z288" i="9" s="1"/>
  <c r="Z289" i="9" s="1"/>
  <c r="Z290" i="9" s="1"/>
  <c r="Z291" i="9" s="1"/>
  <c r="Z292" i="9" s="1"/>
  <c r="Z293" i="9" s="1"/>
  <c r="Z294" i="9" s="1"/>
  <c r="Z295" i="9" s="1"/>
  <c r="Z296" i="9" s="1"/>
  <c r="Z297" i="9" s="1"/>
  <c r="Z298" i="9" s="1"/>
  <c r="Z299" i="9" s="1"/>
  <c r="Z300" i="9" s="1"/>
  <c r="Z301" i="9" s="1"/>
  <c r="Z302" i="9" s="1"/>
  <c r="Z303" i="9" s="1"/>
  <c r="Z304" i="9" s="1"/>
  <c r="Z305" i="9" s="1"/>
  <c r="Z306" i="9" s="1"/>
  <c r="Z307" i="9" s="1"/>
  <c r="Z308" i="9" s="1"/>
  <c r="Z309" i="9" s="1"/>
  <c r="Z310" i="9" s="1"/>
  <c r="Z311" i="9" s="1"/>
  <c r="Z312" i="9" s="1"/>
  <c r="Z313" i="9" s="1"/>
  <c r="Z314" i="9" s="1"/>
  <c r="Z315" i="9" s="1"/>
  <c r="Z316" i="9" s="1"/>
  <c r="Z317" i="9" s="1"/>
  <c r="Z318" i="9" s="1"/>
  <c r="Z319" i="9" s="1"/>
  <c r="Z320" i="9" s="1"/>
  <c r="Z321" i="9" s="1"/>
  <c r="Z322" i="9" s="1"/>
  <c r="Z323" i="9" s="1"/>
  <c r="Z324" i="9" s="1"/>
  <c r="Z325" i="9" s="1"/>
  <c r="Z326" i="9" s="1"/>
  <c r="Z327" i="9" s="1"/>
  <c r="Z328" i="9" s="1"/>
  <c r="Z329" i="9" s="1"/>
  <c r="Z330" i="9" s="1"/>
  <c r="Z331" i="9" s="1"/>
  <c r="Z332" i="9" s="1"/>
  <c r="Z333" i="9" s="1"/>
  <c r="Z334" i="9" s="1"/>
  <c r="Z335" i="9" s="1"/>
  <c r="Z336" i="9" s="1"/>
  <c r="Z337" i="9" s="1"/>
  <c r="Z338" i="9" s="1"/>
  <c r="Z339" i="9" s="1"/>
  <c r="Z340" i="9" s="1"/>
  <c r="Z341" i="9" s="1"/>
  <c r="Z342" i="9" s="1"/>
  <c r="Z343" i="9" s="1"/>
  <c r="Z344" i="9" s="1"/>
  <c r="Z345" i="9" s="1"/>
  <c r="Z346" i="9" s="1"/>
  <c r="Z347" i="9" s="1"/>
  <c r="Z348" i="9" s="1"/>
  <c r="Z349" i="9" s="1"/>
  <c r="Z350" i="9" s="1"/>
  <c r="Z351" i="9" s="1"/>
  <c r="Z352" i="9" s="1"/>
  <c r="Z353" i="9" s="1"/>
  <c r="Z354" i="9" s="1"/>
  <c r="Z355" i="9" s="1"/>
  <c r="Z356" i="9" s="1"/>
  <c r="Z357" i="9" s="1"/>
  <c r="Z358" i="9" s="1"/>
  <c r="Z359" i="9" s="1"/>
  <c r="Z360" i="9" s="1"/>
  <c r="Z361" i="9" s="1"/>
  <c r="Z362" i="9" s="1"/>
  <c r="Z363" i="9" s="1"/>
  <c r="Z364" i="9" s="1"/>
  <c r="Z365" i="9" s="1"/>
  <c r="Z366" i="9" s="1"/>
  <c r="Z367" i="9" s="1"/>
  <c r="Z368" i="9" s="1"/>
  <c r="Z369" i="9" s="1"/>
  <c r="Z370" i="9" s="1"/>
  <c r="Z371" i="9" s="1"/>
  <c r="Z372" i="9" s="1"/>
  <c r="Z373" i="9" s="1"/>
  <c r="Z374" i="9" s="1"/>
  <c r="Z375" i="9" s="1"/>
  <c r="Z376" i="9" s="1"/>
  <c r="Z377" i="9" s="1"/>
  <c r="Z378" i="9" s="1"/>
  <c r="Z379" i="9" s="1"/>
  <c r="Z380" i="9" s="1"/>
  <c r="Z381" i="9" s="1"/>
  <c r="Z382" i="9" s="1"/>
  <c r="Z383" i="9" s="1"/>
  <c r="Z384" i="9" s="1"/>
  <c r="Z385" i="9" s="1"/>
  <c r="Z386" i="9" s="1"/>
  <c r="Z387" i="9" s="1"/>
  <c r="Z388" i="9" s="1"/>
  <c r="Z389" i="9" s="1"/>
  <c r="Z390" i="9" s="1"/>
  <c r="Z391" i="9" s="1"/>
  <c r="Z392" i="9" s="1"/>
  <c r="Z393" i="9" s="1"/>
  <c r="Z394" i="9" s="1"/>
  <c r="Z395" i="9" s="1"/>
  <c r="Z396" i="9" s="1"/>
  <c r="Z397" i="9" s="1"/>
  <c r="Z398" i="9" s="1"/>
  <c r="Z399" i="9" s="1"/>
  <c r="Z400" i="9" s="1"/>
  <c r="Z401" i="9" s="1"/>
  <c r="Z402" i="9" s="1"/>
  <c r="Z403" i="9" s="1"/>
  <c r="Z404" i="9" s="1"/>
  <c r="Z405" i="9" s="1"/>
  <c r="Z406" i="9" s="1"/>
  <c r="Z407" i="9" s="1"/>
  <c r="Z408" i="9" s="1"/>
  <c r="Z409" i="9" s="1"/>
  <c r="Z410" i="9" s="1"/>
  <c r="Z411" i="9" s="1"/>
  <c r="Z412" i="9" s="1"/>
  <c r="Z413" i="9" s="1"/>
  <c r="Z414" i="9" s="1"/>
  <c r="Z415" i="9" s="1"/>
  <c r="Z416" i="9" s="1"/>
  <c r="Z417" i="9" s="1"/>
  <c r="Z418" i="9" s="1"/>
  <c r="Z419" i="9" s="1"/>
  <c r="Z420" i="9" s="1"/>
  <c r="Z421" i="9" s="1"/>
  <c r="Z422" i="9" s="1"/>
  <c r="Z423" i="9" s="1"/>
  <c r="Z424" i="9" s="1"/>
  <c r="Z425" i="9" s="1"/>
  <c r="Z426" i="9" s="1"/>
  <c r="Z427" i="9" s="1"/>
  <c r="Z428" i="9" s="1"/>
  <c r="Z429" i="9" s="1"/>
  <c r="Z430" i="9" s="1"/>
  <c r="Z431" i="9" s="1"/>
  <c r="Z432" i="9" s="1"/>
  <c r="Z433" i="9" s="1"/>
  <c r="Z434" i="9" s="1"/>
  <c r="Z435" i="9" s="1"/>
  <c r="Z436" i="9" s="1"/>
  <c r="Z437" i="9" s="1"/>
  <c r="Z438" i="9" s="1"/>
  <c r="Z439" i="9" s="1"/>
  <c r="Z440" i="9" s="1"/>
  <c r="Z441" i="9" s="1"/>
  <c r="Z442" i="9" s="1"/>
  <c r="Z443" i="9" s="1"/>
  <c r="Z444" i="9" s="1"/>
  <c r="Z445" i="9" s="1"/>
  <c r="Z446" i="9" s="1"/>
  <c r="Z447" i="9" s="1"/>
  <c r="Z448" i="9" s="1"/>
  <c r="Z449" i="9" s="1"/>
  <c r="Z450" i="9" s="1"/>
  <c r="Z451" i="9" s="1"/>
  <c r="Z452" i="9" s="1"/>
  <c r="Z453" i="9" s="1"/>
  <c r="Z454" i="9" s="1"/>
  <c r="Z455" i="9" s="1"/>
  <c r="Z456" i="9" s="1"/>
  <c r="Z457" i="9" s="1"/>
  <c r="Z458" i="9" s="1"/>
  <c r="Z459" i="9" s="1"/>
  <c r="Z460" i="9" s="1"/>
  <c r="Z461" i="9" s="1"/>
  <c r="Z462" i="9" s="1"/>
  <c r="Z463" i="9" s="1"/>
  <c r="Z464" i="9" s="1"/>
  <c r="Z465" i="9" s="1"/>
  <c r="Z466" i="9" s="1"/>
  <c r="Z467" i="9" s="1"/>
  <c r="Z468" i="9" s="1"/>
  <c r="Z469" i="9" s="1"/>
  <c r="Z470" i="9" s="1"/>
  <c r="Z471" i="9" s="1"/>
  <c r="Z472" i="9" s="1"/>
  <c r="Z473" i="9" s="1"/>
  <c r="Z474" i="9" s="1"/>
  <c r="Z475" i="9" s="1"/>
  <c r="Z476" i="9" s="1"/>
  <c r="Z477" i="9" s="1"/>
  <c r="Z478" i="9" s="1"/>
  <c r="Z479" i="9" s="1"/>
  <c r="Z480" i="9" s="1"/>
  <c r="Z481" i="9" s="1"/>
  <c r="Z482" i="9" s="1"/>
  <c r="Z483" i="9" s="1"/>
  <c r="Z484" i="9" s="1"/>
  <c r="Z485" i="9" s="1"/>
  <c r="Z486" i="9" s="1"/>
  <c r="Z487" i="9" s="1"/>
  <c r="Z488" i="9" s="1"/>
  <c r="Z489" i="9" s="1"/>
  <c r="Z490" i="9" s="1"/>
  <c r="Z491" i="9" s="1"/>
  <c r="Z492" i="9" s="1"/>
  <c r="Z493" i="9" s="1"/>
  <c r="Z494" i="9" s="1"/>
  <c r="Z495" i="9" s="1"/>
  <c r="Z496" i="9" s="1"/>
  <c r="Z497" i="9" s="1"/>
  <c r="Z498" i="9" s="1"/>
  <c r="Z499" i="9" s="1"/>
  <c r="Z500" i="9" s="1"/>
  <c r="Z501" i="9" s="1"/>
  <c r="Z502" i="9" s="1"/>
  <c r="Z503" i="9" s="1"/>
  <c r="Z504" i="9" s="1"/>
  <c r="Z505" i="9" s="1"/>
  <c r="Z506" i="9" s="1"/>
  <c r="Z507" i="9" s="1"/>
  <c r="Z508" i="9" s="1"/>
  <c r="Z509" i="9" s="1"/>
  <c r="Z510" i="9" s="1"/>
  <c r="Z511" i="9" s="1"/>
  <c r="Z512" i="9" s="1"/>
  <c r="Z513" i="9" s="1"/>
  <c r="Z514" i="9" s="1"/>
  <c r="Z515" i="9" s="1"/>
  <c r="Z516" i="9" s="1"/>
  <c r="Z517" i="9" s="1"/>
  <c r="Z518" i="9" s="1"/>
  <c r="Z519" i="9" s="1"/>
  <c r="Z520" i="9" s="1"/>
  <c r="Z521" i="9" s="1"/>
  <c r="Z522" i="9" s="1"/>
  <c r="Z523" i="9" s="1"/>
  <c r="Z524" i="9" s="1"/>
  <c r="Z525" i="9" s="1"/>
  <c r="Z526" i="9" s="1"/>
  <c r="Z527" i="9" s="1"/>
  <c r="Z528" i="9" s="1"/>
  <c r="Z529" i="9" s="1"/>
  <c r="Z530" i="9" s="1"/>
  <c r="Z531" i="9" s="1"/>
  <c r="Z532" i="9" s="1"/>
  <c r="Z533" i="9" s="1"/>
  <c r="Z534" i="9" s="1"/>
  <c r="Z535" i="9" s="1"/>
  <c r="Z536" i="9" s="1"/>
  <c r="Z537" i="9" s="1"/>
  <c r="Z538" i="9" s="1"/>
  <c r="Z539" i="9" s="1"/>
  <c r="Z540" i="9" s="1"/>
  <c r="Z541" i="9" s="1"/>
  <c r="Z542" i="9" s="1"/>
  <c r="Z543" i="9" s="1"/>
  <c r="Z544" i="9" s="1"/>
  <c r="Z545" i="9" s="1"/>
  <c r="Z546" i="9" s="1"/>
  <c r="Z547" i="9" s="1"/>
  <c r="Z548" i="9" s="1"/>
  <c r="Z549" i="9" s="1"/>
  <c r="Z550" i="9" s="1"/>
  <c r="Z551" i="9" s="1"/>
  <c r="Z552" i="9" s="1"/>
  <c r="Z553" i="9" s="1"/>
  <c r="Z554" i="9" s="1"/>
  <c r="Z555" i="9" s="1"/>
  <c r="Z556" i="9" s="1"/>
  <c r="Z557" i="9" s="1"/>
  <c r="Z558" i="9" s="1"/>
  <c r="Z559" i="9" s="1"/>
  <c r="Z560" i="9" s="1"/>
  <c r="Z561" i="9" s="1"/>
  <c r="Z562" i="9" s="1"/>
  <c r="Z563" i="9" s="1"/>
  <c r="Z564" i="9" s="1"/>
  <c r="Z565" i="9" s="1"/>
  <c r="Z566" i="9" s="1"/>
  <c r="Z567" i="9" s="1"/>
  <c r="Z568" i="9" s="1"/>
  <c r="Z569" i="9" s="1"/>
  <c r="Z570" i="9" s="1"/>
  <c r="Z571" i="9" s="1"/>
  <c r="Z572" i="9" s="1"/>
  <c r="Z573" i="9" s="1"/>
  <c r="Z574" i="9" s="1"/>
  <c r="Z575" i="9" s="1"/>
  <c r="Z576" i="9" s="1"/>
  <c r="Z577" i="9" s="1"/>
  <c r="Z578" i="9" s="1"/>
  <c r="Z579" i="9" s="1"/>
  <c r="Z580" i="9" s="1"/>
  <c r="Z581" i="9" s="1"/>
  <c r="Z582" i="9" s="1"/>
  <c r="Z583" i="9" s="1"/>
  <c r="Z584" i="9" s="1"/>
  <c r="Z585" i="9" s="1"/>
  <c r="Z586" i="9" s="1"/>
  <c r="Z587" i="9" s="1"/>
  <c r="Z588" i="9" s="1"/>
  <c r="Z589" i="9" s="1"/>
  <c r="Z590" i="9" s="1"/>
  <c r="Z591" i="9" s="1"/>
  <c r="Z592" i="9" s="1"/>
  <c r="Z593" i="9" s="1"/>
  <c r="Z594" i="9" s="1"/>
  <c r="Z595" i="9" s="1"/>
  <c r="Z596" i="9" s="1"/>
  <c r="Z597" i="9" s="1"/>
  <c r="Z598" i="9" s="1"/>
  <c r="Z599" i="9" s="1"/>
  <c r="Z600" i="9" s="1"/>
  <c r="Z601" i="9" s="1"/>
  <c r="Z602" i="9" s="1"/>
  <c r="Z603" i="9" s="1"/>
  <c r="Z604" i="9" s="1"/>
  <c r="Z605" i="9" s="1"/>
  <c r="Z606" i="9" s="1"/>
  <c r="Z607" i="9" s="1"/>
  <c r="Z608" i="9" s="1"/>
  <c r="Z609" i="9" s="1"/>
  <c r="Z610" i="9" s="1"/>
  <c r="Z611" i="9" s="1"/>
  <c r="Z612" i="9" s="1"/>
  <c r="Z613" i="9" s="1"/>
  <c r="Z614" i="9" s="1"/>
  <c r="Z615" i="9" s="1"/>
  <c r="Z616" i="9" s="1"/>
  <c r="Z617" i="9" s="1"/>
  <c r="Z618" i="9" s="1"/>
  <c r="Z619" i="9" s="1"/>
  <c r="Z620" i="9" s="1"/>
  <c r="Z621" i="9" s="1"/>
  <c r="Z622" i="9" s="1"/>
  <c r="Z623" i="9" s="1"/>
  <c r="Z624" i="9" s="1"/>
  <c r="Z625" i="9" s="1"/>
  <c r="Z626" i="9" s="1"/>
  <c r="Z627" i="9" s="1"/>
  <c r="Z628" i="9" s="1"/>
  <c r="Z629" i="9" s="1"/>
  <c r="Z630" i="9" s="1"/>
  <c r="Z631" i="9" s="1"/>
  <c r="Z632" i="9" s="1"/>
  <c r="Z633" i="9" s="1"/>
  <c r="Z634" i="9" s="1"/>
  <c r="Z635" i="9" s="1"/>
  <c r="Z636" i="9" s="1"/>
  <c r="Z637" i="9" s="1"/>
  <c r="Z638" i="9" s="1"/>
  <c r="Z639" i="9" s="1"/>
  <c r="Z640" i="9" s="1"/>
  <c r="Z641" i="9" s="1"/>
  <c r="Z642" i="9" s="1"/>
  <c r="Z643" i="9" s="1"/>
  <c r="Z644" i="9" s="1"/>
  <c r="Z645" i="9" s="1"/>
  <c r="Z646" i="9" s="1"/>
  <c r="Z647" i="9" s="1"/>
  <c r="Z648" i="9" s="1"/>
  <c r="Z649" i="9" s="1"/>
  <c r="Z650" i="9" s="1"/>
  <c r="Z651" i="9" s="1"/>
  <c r="Z652" i="9" s="1"/>
  <c r="Z653" i="9" s="1"/>
  <c r="Z654" i="9" s="1"/>
  <c r="Z655" i="9" s="1"/>
  <c r="Z656" i="9" s="1"/>
  <c r="Z657" i="9" s="1"/>
  <c r="Z658" i="9" s="1"/>
  <c r="Z659" i="9" s="1"/>
  <c r="Z660" i="9" s="1"/>
  <c r="Z661" i="9" s="1"/>
  <c r="Z662" i="9" s="1"/>
  <c r="Z663" i="9" s="1"/>
  <c r="Z664" i="9" s="1"/>
  <c r="Z665" i="9" s="1"/>
  <c r="Z666" i="9" s="1"/>
  <c r="Z667" i="9" s="1"/>
  <c r="Z668" i="9" s="1"/>
  <c r="Z669" i="9" s="1"/>
  <c r="Z670" i="9" s="1"/>
  <c r="Z671" i="9" s="1"/>
  <c r="Z672" i="9" s="1"/>
  <c r="Z673" i="9" s="1"/>
  <c r="Z674" i="9" s="1"/>
  <c r="Z675" i="9" s="1"/>
  <c r="Z676" i="9" s="1"/>
  <c r="Z677" i="9" s="1"/>
  <c r="Z678" i="9" s="1"/>
  <c r="Z679" i="9" s="1"/>
  <c r="Z680" i="9" s="1"/>
  <c r="Z681" i="9" s="1"/>
  <c r="Z682" i="9" s="1"/>
  <c r="Z683" i="9" s="1"/>
  <c r="Z684" i="9" s="1"/>
  <c r="Z685" i="9" s="1"/>
  <c r="Z686" i="9" s="1"/>
  <c r="Z687" i="9" s="1"/>
  <c r="Z688" i="9" s="1"/>
  <c r="Z689" i="9" s="1"/>
  <c r="Z690" i="9" s="1"/>
  <c r="Z691" i="9" s="1"/>
  <c r="Z692" i="9" s="1"/>
  <c r="Z693" i="9" s="1"/>
  <c r="Z694" i="9" s="1"/>
  <c r="Z695" i="9" s="1"/>
  <c r="Z696" i="9" s="1"/>
  <c r="Z697" i="9" s="1"/>
  <c r="Z698" i="9" s="1"/>
  <c r="Z699" i="9" s="1"/>
  <c r="Z700" i="9" s="1"/>
  <c r="Z701" i="9" s="1"/>
  <c r="Z702" i="9" s="1"/>
  <c r="Z703" i="9" s="1"/>
  <c r="Z704" i="9" s="1"/>
  <c r="Z705" i="9" s="1"/>
  <c r="Z706" i="9" s="1"/>
  <c r="Z707" i="9" s="1"/>
  <c r="Z708" i="9" s="1"/>
  <c r="Z709" i="9" s="1"/>
  <c r="Z710" i="9" s="1"/>
  <c r="Z711" i="9" s="1"/>
  <c r="Z712" i="9" s="1"/>
  <c r="Z713" i="9" s="1"/>
  <c r="Z714" i="9" s="1"/>
  <c r="Z715" i="9" s="1"/>
  <c r="Z716" i="9" s="1"/>
  <c r="Z717" i="9" s="1"/>
  <c r="Z718" i="9" s="1"/>
  <c r="Z719" i="9" s="1"/>
  <c r="Z720" i="9" s="1"/>
  <c r="Z721" i="9" s="1"/>
  <c r="Z722" i="9" s="1"/>
  <c r="Z723" i="9" s="1"/>
  <c r="Z724" i="9" s="1"/>
  <c r="Z725" i="9" s="1"/>
  <c r="Z726" i="9" s="1"/>
  <c r="Z727" i="9" s="1"/>
  <c r="Z728" i="9" s="1"/>
  <c r="Z729" i="9" s="1"/>
  <c r="Z730" i="9" s="1"/>
  <c r="Z731" i="9" s="1"/>
  <c r="Z732" i="9" s="1"/>
  <c r="Z733" i="9" s="1"/>
  <c r="Z734" i="9" s="1"/>
  <c r="Z735" i="9" s="1"/>
  <c r="Z736" i="9" s="1"/>
  <c r="Z737" i="9" s="1"/>
  <c r="Z738" i="9" s="1"/>
  <c r="Z739" i="9" s="1"/>
  <c r="Z740" i="9" s="1"/>
  <c r="Z741" i="9" s="1"/>
  <c r="Z742" i="9" s="1"/>
  <c r="Z743" i="9" s="1"/>
  <c r="Z744" i="9" s="1"/>
  <c r="Z745" i="9" s="1"/>
  <c r="Z746" i="9" s="1"/>
  <c r="Z747" i="9" s="1"/>
  <c r="Z748" i="9" s="1"/>
  <c r="Z749" i="9" s="1"/>
  <c r="Z750" i="9" s="1"/>
  <c r="Z751" i="9" s="1"/>
  <c r="Z752" i="9" s="1"/>
  <c r="Z753" i="9" s="1"/>
  <c r="Z754" i="9" s="1"/>
  <c r="Z755" i="9" s="1"/>
  <c r="Z756" i="9" s="1"/>
  <c r="Z757" i="9" s="1"/>
  <c r="Z758" i="9" s="1"/>
  <c r="Z759" i="9" s="1"/>
  <c r="Z760" i="9" s="1"/>
  <c r="Z761" i="9" s="1"/>
  <c r="Z762" i="9" s="1"/>
  <c r="Z763" i="9" s="1"/>
  <c r="Z764" i="9" s="1"/>
  <c r="Z765" i="9" s="1"/>
  <c r="Z766" i="9" s="1"/>
  <c r="Z767" i="9" s="1"/>
  <c r="Z768" i="9" s="1"/>
  <c r="Z769" i="9" s="1"/>
  <c r="Z770" i="9" s="1"/>
  <c r="Z771" i="9" s="1"/>
  <c r="Z772" i="9" s="1"/>
  <c r="Z773" i="9" s="1"/>
  <c r="Z774" i="9" s="1"/>
  <c r="Z775" i="9" s="1"/>
  <c r="Z776" i="9" s="1"/>
  <c r="Z777" i="9" s="1"/>
  <c r="Z778" i="9" s="1"/>
  <c r="Z779" i="9" s="1"/>
  <c r="Z780" i="9" s="1"/>
  <c r="Z781" i="9" s="1"/>
  <c r="Z782" i="9" s="1"/>
  <c r="Z783" i="9" s="1"/>
  <c r="Z784" i="9" s="1"/>
  <c r="Z785" i="9" s="1"/>
  <c r="Z786" i="9" s="1"/>
  <c r="Z787" i="9" s="1"/>
  <c r="Z788" i="9" s="1"/>
  <c r="Z789" i="9" s="1"/>
  <c r="Z790" i="9" s="1"/>
  <c r="Z791" i="9" s="1"/>
  <c r="Z792" i="9" s="1"/>
  <c r="Z793" i="9" s="1"/>
  <c r="Z794" i="9" s="1"/>
  <c r="Z795" i="9" s="1"/>
  <c r="Z796" i="9" s="1"/>
  <c r="Z797" i="9" s="1"/>
  <c r="Z798" i="9" s="1"/>
  <c r="Z799" i="9" s="1"/>
  <c r="Z800" i="9" s="1"/>
  <c r="Z801" i="9" s="1"/>
  <c r="Z802" i="9" s="1"/>
  <c r="Z803" i="9" s="1"/>
  <c r="Z804" i="9" s="1"/>
  <c r="Z805" i="9" s="1"/>
  <c r="Z806" i="9" s="1"/>
  <c r="Z807" i="9" s="1"/>
  <c r="Z808" i="9" s="1"/>
  <c r="Z809" i="9" s="1"/>
  <c r="Z810" i="9" s="1"/>
  <c r="Z811" i="9" s="1"/>
  <c r="Z812" i="9" s="1"/>
  <c r="Z813" i="9" s="1"/>
  <c r="Z814" i="9" s="1"/>
  <c r="Z815" i="9" s="1"/>
  <c r="Z816" i="9" s="1"/>
  <c r="Z817" i="9" s="1"/>
  <c r="Z818" i="9" s="1"/>
  <c r="Z819" i="9" s="1"/>
  <c r="Z820" i="9" s="1"/>
  <c r="Z821" i="9" s="1"/>
  <c r="Z822" i="9" s="1"/>
  <c r="Z823" i="9" s="1"/>
  <c r="Z824" i="9" s="1"/>
  <c r="Z825" i="9" s="1"/>
  <c r="Z826" i="9" s="1"/>
  <c r="Z827" i="9" s="1"/>
  <c r="Z828" i="9" s="1"/>
  <c r="Z829" i="9" s="1"/>
  <c r="Z830" i="9" s="1"/>
  <c r="Z831" i="9" s="1"/>
  <c r="Z832" i="9" s="1"/>
  <c r="Z833" i="9" s="1"/>
  <c r="Z834" i="9" s="1"/>
  <c r="Z835" i="9" s="1"/>
  <c r="Z836" i="9" s="1"/>
  <c r="Z837" i="9" s="1"/>
  <c r="Z838" i="9" s="1"/>
  <c r="Z839" i="9" s="1"/>
  <c r="Z840" i="9" s="1"/>
  <c r="Z841" i="9" s="1"/>
  <c r="Z842" i="9" s="1"/>
  <c r="Z843" i="9" s="1"/>
  <c r="Z844" i="9" s="1"/>
  <c r="Z845" i="9" s="1"/>
  <c r="Z846" i="9" s="1"/>
  <c r="Z847" i="9" s="1"/>
  <c r="Z848" i="9" s="1"/>
  <c r="Z849" i="9" s="1"/>
  <c r="Z850" i="9" s="1"/>
  <c r="Z851" i="9" s="1"/>
  <c r="Z852" i="9" s="1"/>
  <c r="Z853" i="9" s="1"/>
  <c r="Z854" i="9" s="1"/>
  <c r="Z855" i="9" s="1"/>
  <c r="Z856" i="9" s="1"/>
  <c r="Z857" i="9" s="1"/>
  <c r="Z858" i="9" s="1"/>
  <c r="Z859" i="9" s="1"/>
  <c r="Z860" i="9" s="1"/>
  <c r="Z861" i="9" s="1"/>
  <c r="Z862" i="9" s="1"/>
  <c r="Z863" i="9" s="1"/>
  <c r="Z864" i="9" s="1"/>
  <c r="Z865" i="9" s="1"/>
  <c r="Z866" i="9" s="1"/>
  <c r="Z867" i="9" s="1"/>
  <c r="Z868" i="9" s="1"/>
  <c r="Z869" i="9" s="1"/>
  <c r="Z870" i="9" s="1"/>
  <c r="Z871" i="9" s="1"/>
  <c r="Z872" i="9" s="1"/>
  <c r="Z873" i="9" s="1"/>
  <c r="Z874" i="9" s="1"/>
  <c r="Z875" i="9" s="1"/>
  <c r="Z876" i="9" s="1"/>
  <c r="Z877" i="9" s="1"/>
  <c r="Z878" i="9" s="1"/>
  <c r="Z879" i="9" s="1"/>
  <c r="Z880" i="9" s="1"/>
  <c r="Z881" i="9" s="1"/>
  <c r="Z882" i="9" s="1"/>
  <c r="Z883" i="9" s="1"/>
  <c r="Z884" i="9" s="1"/>
  <c r="Z885" i="9" s="1"/>
  <c r="Z886" i="9" s="1"/>
  <c r="Z887" i="9" s="1"/>
  <c r="Z888" i="9" s="1"/>
  <c r="Z889" i="9" s="1"/>
  <c r="Z890" i="9" s="1"/>
  <c r="Z891" i="9" s="1"/>
  <c r="Z892" i="9" s="1"/>
  <c r="Z893" i="9" s="1"/>
  <c r="Z894" i="9" s="1"/>
  <c r="Z895" i="9" s="1"/>
  <c r="Z896" i="9" s="1"/>
  <c r="Z897" i="9" s="1"/>
  <c r="Z898" i="9" s="1"/>
  <c r="Z899" i="9" s="1"/>
  <c r="Z900" i="9" s="1"/>
  <c r="Z901" i="9" s="1"/>
  <c r="Z902" i="9" s="1"/>
  <c r="Z903" i="9" s="1"/>
  <c r="Z904" i="9" s="1"/>
  <c r="Z905" i="9" s="1"/>
  <c r="Z906" i="9" s="1"/>
  <c r="Z907" i="9" s="1"/>
  <c r="Z908" i="9" s="1"/>
  <c r="Z909" i="9" s="1"/>
  <c r="Z910" i="9" s="1"/>
  <c r="Z911" i="9" s="1"/>
  <c r="Z912" i="9" s="1"/>
  <c r="Z913" i="9" s="1"/>
  <c r="Z914" i="9" s="1"/>
  <c r="Z915" i="9" s="1"/>
  <c r="Z916" i="9" s="1"/>
  <c r="Z917" i="9" s="1"/>
  <c r="Z918" i="9" s="1"/>
  <c r="Z919" i="9" s="1"/>
  <c r="Z920" i="9" s="1"/>
  <c r="Z921" i="9" s="1"/>
  <c r="Z922" i="9" s="1"/>
  <c r="Z923" i="9" s="1"/>
  <c r="Z924" i="9" s="1"/>
  <c r="Z925" i="9" s="1"/>
  <c r="Z926" i="9" s="1"/>
  <c r="Z927" i="9" s="1"/>
  <c r="Z928" i="9" s="1"/>
  <c r="Z929" i="9" s="1"/>
  <c r="Z930" i="9" s="1"/>
  <c r="Z931" i="9" s="1"/>
  <c r="Z932" i="9" s="1"/>
  <c r="Z933" i="9" s="1"/>
  <c r="Z934" i="9" s="1"/>
  <c r="Z935" i="9" s="1"/>
  <c r="Z936" i="9" s="1"/>
  <c r="Z937" i="9" s="1"/>
  <c r="Z938" i="9" s="1"/>
  <c r="Z939" i="9" s="1"/>
  <c r="Z940" i="9" s="1"/>
  <c r="Z941" i="9" s="1"/>
  <c r="Z942" i="9" s="1"/>
  <c r="Z943" i="9" s="1"/>
  <c r="Z944" i="9" s="1"/>
  <c r="Z945" i="9" s="1"/>
  <c r="Z946" i="9" s="1"/>
  <c r="Z947" i="9" s="1"/>
  <c r="Z948" i="9" s="1"/>
  <c r="Z949" i="9" s="1"/>
  <c r="Z950" i="9" s="1"/>
  <c r="Z951" i="9" s="1"/>
  <c r="Z952" i="9" s="1"/>
  <c r="Z953" i="9" s="1"/>
  <c r="Z954" i="9" s="1"/>
  <c r="Z955" i="9" s="1"/>
  <c r="Z956" i="9" s="1"/>
  <c r="Z957" i="9" s="1"/>
  <c r="Z958" i="9" s="1"/>
  <c r="Z959" i="9" s="1"/>
  <c r="Z960" i="9" s="1"/>
  <c r="Z961" i="9" s="1"/>
  <c r="Z962" i="9" s="1"/>
  <c r="Z963" i="9" s="1"/>
  <c r="Z964" i="9" s="1"/>
  <c r="Z965" i="9" s="1"/>
  <c r="Z966" i="9" s="1"/>
  <c r="Z967" i="9" s="1"/>
  <c r="Z968" i="9" s="1"/>
  <c r="Z969" i="9" s="1"/>
  <c r="Z970" i="9" s="1"/>
  <c r="Z971" i="9" s="1"/>
  <c r="Z972" i="9" s="1"/>
  <c r="Z973" i="9" s="1"/>
  <c r="Z974" i="9" s="1"/>
  <c r="Z975" i="9" s="1"/>
  <c r="Z976" i="9" s="1"/>
  <c r="Z977" i="9" s="1"/>
  <c r="Z978" i="9" s="1"/>
  <c r="Z979" i="9" s="1"/>
  <c r="Z980" i="9" s="1"/>
  <c r="Z981" i="9" s="1"/>
  <c r="Z982" i="9" s="1"/>
  <c r="Z983" i="9" s="1"/>
  <c r="Z984" i="9" s="1"/>
  <c r="Z985" i="9" s="1"/>
  <c r="Z986" i="9" s="1"/>
  <c r="Z987" i="9" s="1"/>
  <c r="Z988" i="9" s="1"/>
  <c r="Z989" i="9" s="1"/>
  <c r="Z990" i="9" s="1"/>
  <c r="Z991" i="9" s="1"/>
  <c r="Z992" i="9" s="1"/>
  <c r="Z993" i="9" s="1"/>
  <c r="Z994" i="9" s="1"/>
  <c r="Z995" i="9" s="1"/>
  <c r="Z996" i="9" s="1"/>
  <c r="Z997" i="9" s="1"/>
  <c r="Z998" i="9" s="1"/>
  <c r="Z999" i="9" s="1"/>
  <c r="Z1000" i="9" s="1"/>
  <c r="Z1001" i="9" s="1"/>
  <c r="Z1002" i="9" s="1"/>
  <c r="Z1003" i="9" s="1"/>
  <c r="Z1004" i="9" s="1"/>
  <c r="Z1005" i="9" s="1"/>
  <c r="Z1006" i="9" s="1"/>
  <c r="Z1007" i="9" s="1"/>
  <c r="Z1008" i="9" s="1"/>
  <c r="Z1009" i="9" s="1"/>
  <c r="Z1010" i="9" s="1"/>
  <c r="Z1011" i="9" s="1"/>
  <c r="Z1012" i="9" s="1"/>
  <c r="Z1013" i="9" s="1"/>
  <c r="Z1014" i="9" s="1"/>
  <c r="Z1015" i="9" s="1"/>
  <c r="Z1016" i="9" s="1"/>
  <c r="Z1017" i="9" s="1"/>
  <c r="Z1018" i="9" s="1"/>
  <c r="Z1019" i="9" s="1"/>
  <c r="Z1020" i="9" s="1"/>
  <c r="Z1021" i="9" s="1"/>
  <c r="Z1022" i="9" s="1"/>
  <c r="Z1023" i="9" s="1"/>
  <c r="Z1024" i="9" s="1"/>
  <c r="Z1025" i="9" s="1"/>
  <c r="Z1026" i="9" s="1"/>
  <c r="Z1027" i="9" s="1"/>
  <c r="Z1028" i="9" s="1"/>
  <c r="Z1029" i="9" s="1"/>
  <c r="Z1030" i="9" s="1"/>
  <c r="Z1031" i="9" s="1"/>
  <c r="Z1032" i="9" s="1"/>
  <c r="Z1033" i="9" s="1"/>
  <c r="Z1034" i="9" s="1"/>
  <c r="Z1035" i="9" s="1"/>
  <c r="Z1036" i="9" s="1"/>
  <c r="Z1037" i="9" s="1"/>
  <c r="Z1038" i="9" s="1"/>
  <c r="Z1039" i="9" s="1"/>
  <c r="Z1040" i="9" s="1"/>
  <c r="Z1041" i="9" s="1"/>
  <c r="Z1042" i="9" s="1"/>
  <c r="Z1043" i="9" s="1"/>
  <c r="Z1044" i="9" s="1"/>
  <c r="Z1045" i="9" s="1"/>
  <c r="Z1046" i="9" s="1"/>
  <c r="Z1047" i="9" s="1"/>
  <c r="Z1048" i="9" s="1"/>
  <c r="Z1049" i="9" s="1"/>
  <c r="Z1050" i="9" s="1"/>
  <c r="Z1051" i="9" s="1"/>
  <c r="Z1052" i="9" s="1"/>
  <c r="Z1053" i="9" s="1"/>
  <c r="Z1054" i="9" s="1"/>
  <c r="Z1055" i="9" s="1"/>
  <c r="Z1056" i="9" s="1"/>
  <c r="Z1057" i="9" s="1"/>
  <c r="Z1058" i="9" s="1"/>
  <c r="Z1059" i="9" s="1"/>
  <c r="Z1060" i="9" s="1"/>
  <c r="Z1061" i="9" s="1"/>
  <c r="Z1062" i="9" s="1"/>
  <c r="Z1063" i="9" s="1"/>
  <c r="Z1064" i="9" s="1"/>
  <c r="Z1065" i="9" s="1"/>
  <c r="Z1066" i="9" s="1"/>
  <c r="Z1067" i="9" s="1"/>
  <c r="Z1068" i="9" s="1"/>
  <c r="Z1069" i="9" s="1"/>
  <c r="Z1070" i="9" s="1"/>
  <c r="Z1071" i="9" s="1"/>
  <c r="Z1072" i="9" s="1"/>
  <c r="Z1073" i="9" s="1"/>
  <c r="Z1074" i="9" s="1"/>
  <c r="Z1075" i="9" s="1"/>
  <c r="Z1076" i="9" s="1"/>
  <c r="Z1077" i="9" s="1"/>
  <c r="Z1078" i="9" s="1"/>
  <c r="Z1079" i="9" s="1"/>
  <c r="Z1080" i="9" s="1"/>
  <c r="Z1081" i="9" s="1"/>
  <c r="Z1082" i="9" s="1"/>
  <c r="Z1083" i="9" s="1"/>
  <c r="Z1084" i="9" s="1"/>
  <c r="Z1085" i="9" s="1"/>
  <c r="Z1086" i="9" s="1"/>
  <c r="Z1087" i="9" s="1"/>
  <c r="Z1088" i="9" s="1"/>
  <c r="Z1089" i="9" s="1"/>
  <c r="Z1090" i="9" s="1"/>
  <c r="Z1091" i="9" s="1"/>
  <c r="Z1092" i="9" s="1"/>
  <c r="Z1093" i="9" s="1"/>
  <c r="Z1094" i="9" s="1"/>
  <c r="Z1095" i="9" s="1"/>
  <c r="Z1096" i="9" s="1"/>
  <c r="Z1097" i="9" s="1"/>
  <c r="Z1098" i="9" s="1"/>
  <c r="Z1099" i="9" s="1"/>
  <c r="Z1100" i="9" s="1"/>
  <c r="Z1101" i="9" s="1"/>
  <c r="Z1102" i="9" s="1"/>
  <c r="Z1103" i="9" s="1"/>
  <c r="Z1104" i="9" s="1"/>
  <c r="Z1105" i="9" s="1"/>
  <c r="Z1106" i="9" s="1"/>
  <c r="Z1107" i="9" s="1"/>
  <c r="Z1108" i="9" s="1"/>
  <c r="Z1109" i="9" s="1"/>
  <c r="Z1110" i="9" s="1"/>
  <c r="Z1111" i="9" s="1"/>
  <c r="Z1112" i="9" s="1"/>
  <c r="Z1113" i="9" s="1"/>
  <c r="Z1114" i="9" s="1"/>
  <c r="Z1115" i="9" s="1"/>
  <c r="Z1116" i="9" s="1"/>
  <c r="Z1117" i="9" s="1"/>
  <c r="Z1118" i="9" s="1"/>
  <c r="Z1119" i="9" s="1"/>
  <c r="Z1120" i="9" s="1"/>
  <c r="Z1121" i="9" s="1"/>
  <c r="Z1122" i="9" s="1"/>
  <c r="Z1123" i="9" s="1"/>
  <c r="Z1124" i="9" s="1"/>
  <c r="Z1125" i="9" s="1"/>
  <c r="Z1126" i="9" s="1"/>
  <c r="Z1127" i="9" s="1"/>
  <c r="Z1128" i="9" s="1"/>
  <c r="Z1129" i="9" s="1"/>
  <c r="Z1130" i="9" s="1"/>
  <c r="Z1131" i="9" s="1"/>
  <c r="Z1132" i="9" s="1"/>
  <c r="Z1133" i="9" s="1"/>
  <c r="Z1134" i="9" s="1"/>
  <c r="Z1135" i="9" s="1"/>
  <c r="Z1136" i="9" s="1"/>
  <c r="Z1137" i="9" s="1"/>
  <c r="Z1138" i="9" s="1"/>
  <c r="Z1139" i="9" s="1"/>
  <c r="Z1140" i="9" s="1"/>
  <c r="Z1141" i="9" s="1"/>
  <c r="Z1142" i="9" s="1"/>
  <c r="Z1143" i="9" s="1"/>
  <c r="Z1144" i="9" s="1"/>
  <c r="Z1145" i="9" s="1"/>
  <c r="Z1146" i="9" s="1"/>
  <c r="Z1147" i="9" s="1"/>
  <c r="Z1148" i="9" s="1"/>
  <c r="Z1149" i="9" s="1"/>
  <c r="Z1150" i="9" s="1"/>
  <c r="Z1151" i="9" s="1"/>
  <c r="Z1152" i="9" s="1"/>
  <c r="Z1153" i="9" s="1"/>
  <c r="Z1154" i="9" s="1"/>
  <c r="Z1155" i="9" s="1"/>
  <c r="Z1156" i="9" s="1"/>
  <c r="Z1157" i="9" s="1"/>
  <c r="Z1158" i="9" s="1"/>
  <c r="Z1159" i="9" s="1"/>
  <c r="Z1160" i="9" s="1"/>
  <c r="Z1161" i="9" s="1"/>
  <c r="Z1162" i="9" s="1"/>
  <c r="Z1163" i="9" s="1"/>
  <c r="Z1164" i="9" s="1"/>
  <c r="Z1165" i="9" s="1"/>
  <c r="Z1166" i="9" s="1"/>
  <c r="Z1167" i="9" s="1"/>
  <c r="Z1168" i="9" s="1"/>
  <c r="Z1169" i="9" s="1"/>
  <c r="Z1170" i="9" s="1"/>
  <c r="Z1171" i="9" s="1"/>
  <c r="Z1172" i="9" s="1"/>
  <c r="Z1173" i="9" s="1"/>
  <c r="Z1174" i="9" s="1"/>
  <c r="Z1175" i="9" s="1"/>
  <c r="Z1176" i="9" s="1"/>
  <c r="Z1177" i="9" s="1"/>
  <c r="Z1178" i="9" s="1"/>
  <c r="Z1179" i="9" s="1"/>
  <c r="Z1180" i="9" s="1"/>
  <c r="Z1181" i="9" s="1"/>
  <c r="Z1182" i="9" s="1"/>
  <c r="Z1183" i="9" s="1"/>
  <c r="Z1184" i="9" s="1"/>
  <c r="Z1185" i="9" s="1"/>
  <c r="Z1186" i="9" s="1"/>
  <c r="Z1187" i="9" s="1"/>
  <c r="Z1188" i="9" s="1"/>
  <c r="Z1189" i="9" s="1"/>
  <c r="Z1190" i="9" s="1"/>
  <c r="Z1191" i="9" s="1"/>
  <c r="Z1192" i="9" s="1"/>
  <c r="Z1193" i="9" s="1"/>
  <c r="Z1194" i="9" s="1"/>
  <c r="Z1195" i="9" s="1"/>
  <c r="Z1196" i="9" s="1"/>
  <c r="Z1197" i="9" s="1"/>
  <c r="Z1198" i="9" s="1"/>
  <c r="Z1199" i="9" s="1"/>
  <c r="Z1200" i="9" s="1"/>
  <c r="Z1201" i="9" s="1"/>
  <c r="Z1202" i="9" s="1"/>
  <c r="Z1203" i="9" s="1"/>
  <c r="Z1204" i="9" s="1"/>
  <c r="Z1205" i="9" s="1"/>
  <c r="Z1206" i="9" s="1"/>
  <c r="Z1207" i="9" s="1"/>
  <c r="Z1208" i="9" s="1"/>
  <c r="Z1209" i="9" s="1"/>
  <c r="Z1210" i="9" s="1"/>
  <c r="Z1211" i="9" s="1"/>
  <c r="Z1212" i="9" s="1"/>
  <c r="Z1213" i="9" s="1"/>
  <c r="Z1214" i="9" s="1"/>
  <c r="Z1215" i="9" s="1"/>
  <c r="Z1216" i="9" s="1"/>
  <c r="Z1217" i="9" s="1"/>
  <c r="Z1218" i="9" s="1"/>
  <c r="Z1219" i="9" s="1"/>
  <c r="Z1220" i="9" s="1"/>
  <c r="Z1221" i="9" s="1"/>
  <c r="Z1222" i="9" s="1"/>
  <c r="Z1223" i="9" s="1"/>
  <c r="Z1224" i="9" s="1"/>
  <c r="Z1225" i="9" s="1"/>
  <c r="Z1226" i="9" s="1"/>
  <c r="Z1227" i="9" s="1"/>
  <c r="Z1228" i="9" s="1"/>
  <c r="Z1229" i="9" s="1"/>
  <c r="Z1230" i="9" s="1"/>
  <c r="Z1231" i="9" s="1"/>
  <c r="Z1232" i="9" s="1"/>
  <c r="Z1233" i="9" s="1"/>
  <c r="Z1234" i="9" s="1"/>
  <c r="Z1235" i="9" s="1"/>
  <c r="Z1236" i="9" s="1"/>
  <c r="Z1237" i="9" s="1"/>
  <c r="Z1238" i="9" s="1"/>
  <c r="Z1239" i="9" s="1"/>
  <c r="Z1240" i="9" s="1"/>
  <c r="Z1241" i="9" s="1"/>
  <c r="Z1242" i="9" s="1"/>
  <c r="Z1243" i="9" s="1"/>
  <c r="Z1244" i="9" s="1"/>
  <c r="Z1245" i="9" s="1"/>
  <c r="Z1246" i="9" s="1"/>
  <c r="Z1247" i="9" s="1"/>
  <c r="Z1248" i="9" s="1"/>
  <c r="Z1249" i="9" s="1"/>
  <c r="Z1250" i="9" s="1"/>
  <c r="Z1251" i="9" s="1"/>
  <c r="Z1252" i="9" s="1"/>
  <c r="Z1253" i="9" s="1"/>
  <c r="Z1254" i="9" s="1"/>
  <c r="Z1255" i="9" s="1"/>
  <c r="Z1256" i="9" s="1"/>
  <c r="Z1257" i="9" s="1"/>
  <c r="Z1258" i="9" s="1"/>
  <c r="Z1259" i="9" s="1"/>
  <c r="Z1260" i="9" s="1"/>
  <c r="Z1261" i="9" s="1"/>
  <c r="Z1262" i="9" s="1"/>
  <c r="Z1263" i="9" s="1"/>
  <c r="Z1264" i="9" s="1"/>
  <c r="Z1265" i="9" s="1"/>
  <c r="Z1266" i="9" s="1"/>
  <c r="Z1267" i="9" s="1"/>
  <c r="Z1268" i="9" s="1"/>
  <c r="Z1269" i="9" s="1"/>
  <c r="Z1270" i="9" s="1"/>
  <c r="Z1271" i="9" s="1"/>
  <c r="Z1272" i="9" s="1"/>
  <c r="Z1273" i="9" s="1"/>
  <c r="Z1274" i="9" s="1"/>
  <c r="Z1275" i="9" s="1"/>
  <c r="Z1276" i="9" s="1"/>
  <c r="Z1277" i="9" s="1"/>
  <c r="Z1278" i="9" s="1"/>
  <c r="Z1279" i="9" s="1"/>
  <c r="Z1280" i="9" s="1"/>
  <c r="Z1281" i="9" s="1"/>
  <c r="Z1282" i="9" s="1"/>
  <c r="Z1283" i="9" s="1"/>
  <c r="Z1284" i="9" s="1"/>
  <c r="Z1285" i="9" s="1"/>
  <c r="Z1286" i="9" s="1"/>
  <c r="Z1287" i="9" s="1"/>
  <c r="Z1288" i="9" s="1"/>
  <c r="Z1289" i="9" s="1"/>
  <c r="Z1290" i="9" s="1"/>
  <c r="Z1291" i="9" s="1"/>
  <c r="Z1292" i="9" s="1"/>
  <c r="Z1293" i="9" s="1"/>
  <c r="Z1294" i="9" s="1"/>
  <c r="Z1295" i="9" s="1"/>
  <c r="Z1296" i="9" s="1"/>
  <c r="Z1297" i="9" s="1"/>
  <c r="Z1298" i="9" s="1"/>
  <c r="Z1299" i="9" s="1"/>
  <c r="Z1300" i="9" s="1"/>
  <c r="Z1301" i="9" s="1"/>
  <c r="Z1302" i="9" s="1"/>
  <c r="Z1303" i="9" s="1"/>
  <c r="Z1304" i="9" s="1"/>
  <c r="Z1305" i="9" s="1"/>
  <c r="Z1306" i="9" s="1"/>
  <c r="Z1307" i="9" s="1"/>
  <c r="Z1308" i="9" s="1"/>
  <c r="Z1309" i="9" s="1"/>
  <c r="Z1310" i="9" s="1"/>
  <c r="Z1311" i="9" s="1"/>
  <c r="Z1312" i="9" s="1"/>
  <c r="Z1313" i="9" s="1"/>
  <c r="Z1314" i="9" s="1"/>
  <c r="Z1315" i="9" s="1"/>
  <c r="Z1316" i="9" s="1"/>
  <c r="Z1317" i="9" s="1"/>
  <c r="Z1318" i="9" s="1"/>
  <c r="Z1319" i="9" s="1"/>
  <c r="Z1320" i="9" s="1"/>
  <c r="Z1321" i="9" s="1"/>
  <c r="Z1322" i="9" s="1"/>
  <c r="Z1323" i="9" s="1"/>
  <c r="Z1324" i="9" s="1"/>
  <c r="Z1325" i="9" s="1"/>
  <c r="Z1326" i="9" s="1"/>
  <c r="Z1327" i="9" s="1"/>
  <c r="Z1328" i="9" s="1"/>
  <c r="Z1329" i="9" s="1"/>
  <c r="Z1330" i="9" s="1"/>
  <c r="Z1331" i="9" s="1"/>
  <c r="Z1332" i="9" s="1"/>
  <c r="Z1333" i="9" s="1"/>
  <c r="Z1334" i="9" s="1"/>
  <c r="Z1335" i="9" s="1"/>
  <c r="Z1336" i="9" s="1"/>
  <c r="Z1337" i="9" s="1"/>
  <c r="Z1338" i="9" s="1"/>
  <c r="Z1339" i="9" s="1"/>
  <c r="Z1340" i="9" s="1"/>
  <c r="Z1341" i="9" s="1"/>
  <c r="Z1342" i="9" s="1"/>
  <c r="Z1343" i="9" s="1"/>
  <c r="Z1344" i="9" s="1"/>
  <c r="Z1345" i="9" s="1"/>
  <c r="Z1346" i="9" s="1"/>
  <c r="Z1347" i="9" s="1"/>
  <c r="Z1348" i="9" s="1"/>
  <c r="Z1349" i="9" s="1"/>
  <c r="Z1350" i="9" s="1"/>
  <c r="Z1351" i="9" s="1"/>
  <c r="Z1352" i="9" s="1"/>
  <c r="Z1353" i="9" s="1"/>
  <c r="Z1354" i="9" s="1"/>
  <c r="Z1355" i="9" s="1"/>
  <c r="Z1356" i="9" s="1"/>
  <c r="Z1357" i="9" s="1"/>
  <c r="Z1358" i="9" s="1"/>
  <c r="Z1359" i="9" s="1"/>
  <c r="Z1360" i="9" s="1"/>
  <c r="Z1361" i="9" s="1"/>
  <c r="Z1362" i="9" s="1"/>
  <c r="Z1363" i="9" s="1"/>
  <c r="Z1364" i="9" s="1"/>
  <c r="Z1365" i="9" s="1"/>
  <c r="Z1366" i="9" s="1"/>
  <c r="Z1367" i="9" s="1"/>
  <c r="Z1368" i="9" s="1"/>
  <c r="Z1369" i="9" s="1"/>
  <c r="Z1370" i="9" s="1"/>
  <c r="Z1371" i="9" s="1"/>
  <c r="Z1372" i="9" s="1"/>
  <c r="Z1373" i="9" s="1"/>
  <c r="Z1374" i="9" s="1"/>
  <c r="Z1375" i="9" s="1"/>
  <c r="Z1376" i="9" s="1"/>
  <c r="Z1377" i="9" s="1"/>
  <c r="Z1378" i="9" s="1"/>
  <c r="Z1379" i="9" s="1"/>
  <c r="Z1380" i="9" s="1"/>
  <c r="Z1381" i="9" s="1"/>
  <c r="Z1382" i="9" s="1"/>
  <c r="Z1383" i="9" s="1"/>
  <c r="Z1384" i="9" s="1"/>
  <c r="Z1385" i="9" s="1"/>
  <c r="Z1386" i="9" s="1"/>
  <c r="Z1387" i="9" s="1"/>
  <c r="Z1388" i="9" s="1"/>
  <c r="Z1389" i="9" s="1"/>
  <c r="Z1390" i="9" s="1"/>
  <c r="Z1391" i="9" s="1"/>
  <c r="Z1392" i="9" s="1"/>
  <c r="Z1393" i="9" s="1"/>
  <c r="Z1394" i="9" s="1"/>
  <c r="Z1395" i="9" s="1"/>
  <c r="Z1396" i="9" s="1"/>
  <c r="Z1397" i="9" s="1"/>
  <c r="Z1398" i="9" s="1"/>
  <c r="Z1399" i="9" s="1"/>
  <c r="Z1400" i="9" s="1"/>
  <c r="Z1401" i="9" s="1"/>
  <c r="Z1402" i="9" s="1"/>
  <c r="Z1403" i="9" s="1"/>
  <c r="Z1404" i="9" s="1"/>
  <c r="Z1405" i="9" s="1"/>
  <c r="Z1406" i="9" s="1"/>
  <c r="Z1407" i="9" s="1"/>
  <c r="Z1408" i="9" s="1"/>
  <c r="Z1409" i="9" s="1"/>
  <c r="Z1410" i="9" s="1"/>
  <c r="Z1411" i="9" s="1"/>
  <c r="Z1412" i="9" s="1"/>
  <c r="Z1413" i="9" s="1"/>
  <c r="Z1414" i="9" s="1"/>
  <c r="Z1415" i="9" s="1"/>
  <c r="Z1416" i="9" s="1"/>
  <c r="Z1417" i="9" s="1"/>
  <c r="Z1418" i="9" s="1"/>
  <c r="Z1419" i="9" s="1"/>
  <c r="Z1420" i="9" s="1"/>
  <c r="Z1421" i="9" s="1"/>
  <c r="Z1422" i="9" s="1"/>
  <c r="Z1423" i="9" s="1"/>
  <c r="Z1424" i="9" s="1"/>
  <c r="Z1425" i="9" s="1"/>
  <c r="Z1426" i="9" s="1"/>
  <c r="Z1427" i="9" s="1"/>
  <c r="Z1428" i="9" s="1"/>
  <c r="Z1429" i="9" s="1"/>
  <c r="Z1430" i="9" s="1"/>
  <c r="Z1431" i="9" s="1"/>
  <c r="Z1432" i="9" s="1"/>
  <c r="Z1433" i="9" s="1"/>
  <c r="Z1434" i="9" s="1"/>
  <c r="Z1435" i="9" s="1"/>
  <c r="Z1436" i="9" s="1"/>
  <c r="Z1437" i="9" s="1"/>
  <c r="Z1438" i="9" s="1"/>
  <c r="Z1439" i="9" s="1"/>
  <c r="Z1440" i="9" s="1"/>
  <c r="Z1441" i="9" s="1"/>
  <c r="Z1442" i="9" s="1"/>
  <c r="Z1443" i="9" s="1"/>
  <c r="Z1444" i="9" s="1"/>
  <c r="Z1445" i="9" s="1"/>
  <c r="Z1446" i="9" s="1"/>
  <c r="Z1447" i="9" s="1"/>
  <c r="Z1448" i="9" s="1"/>
  <c r="Z1449" i="9" s="1"/>
  <c r="Z1450" i="9" s="1"/>
  <c r="Z1451" i="9" s="1"/>
  <c r="Z1452" i="9" s="1"/>
  <c r="Z1453" i="9" s="1"/>
  <c r="Z1454" i="9" s="1"/>
  <c r="Z1455" i="9" s="1"/>
  <c r="Z1456" i="9" s="1"/>
  <c r="Z1457" i="9" s="1"/>
  <c r="Z1458" i="9" s="1"/>
  <c r="Z1459" i="9" s="1"/>
  <c r="Z1460" i="9" s="1"/>
  <c r="Z1461" i="9" s="1"/>
  <c r="Z1462" i="9" s="1"/>
  <c r="Z1463" i="9" s="1"/>
  <c r="Z1464" i="9" s="1"/>
  <c r="Z1465" i="9" s="1"/>
  <c r="Z1466" i="9" s="1"/>
  <c r="Z1467" i="9" s="1"/>
  <c r="Z1468" i="9" s="1"/>
  <c r="Z1469" i="9" s="1"/>
  <c r="Z1470" i="9" s="1"/>
  <c r="Z1471" i="9" s="1"/>
  <c r="Z1472" i="9" s="1"/>
  <c r="Z1473" i="9" s="1"/>
  <c r="Z1474" i="9" s="1"/>
  <c r="Z1475" i="9" s="1"/>
  <c r="Z1476" i="9" s="1"/>
  <c r="Z1477" i="9" s="1"/>
  <c r="Z1478" i="9" s="1"/>
  <c r="Z1479" i="9" s="1"/>
  <c r="Z1480" i="9" s="1"/>
  <c r="Z1481" i="9" s="1"/>
  <c r="Z1482" i="9" s="1"/>
  <c r="Z1483" i="9" s="1"/>
  <c r="Z1484" i="9" s="1"/>
  <c r="Z1485" i="9" s="1"/>
  <c r="Z1486" i="9" s="1"/>
  <c r="Z1487" i="9" s="1"/>
  <c r="Z1488" i="9" s="1"/>
  <c r="Z1489" i="9" s="1"/>
  <c r="Z1490" i="9" s="1"/>
  <c r="Z1491" i="9" s="1"/>
  <c r="Z1492" i="9" s="1"/>
  <c r="Z1493" i="9" s="1"/>
  <c r="Z1494" i="9" s="1"/>
  <c r="Z1495" i="9" s="1"/>
  <c r="Z1496" i="9" s="1"/>
  <c r="Z1497" i="9" s="1"/>
  <c r="Z1498" i="9" s="1"/>
  <c r="Z1499" i="9" s="1"/>
  <c r="Z1500" i="9" s="1"/>
  <c r="Z1501" i="9" s="1"/>
  <c r="Z1502" i="9" s="1"/>
  <c r="Z1503" i="9" s="1"/>
  <c r="Z1504" i="9" s="1"/>
  <c r="Z1505" i="9" s="1"/>
  <c r="Z1506" i="9" s="1"/>
  <c r="Z1507" i="9" s="1"/>
  <c r="Z1508" i="9" s="1"/>
  <c r="Z1509" i="9" s="1"/>
  <c r="Z1510" i="9" s="1"/>
  <c r="Z1511" i="9" s="1"/>
  <c r="Z1512" i="9" s="1"/>
  <c r="Z1513" i="9" s="1"/>
  <c r="Z1514" i="9" s="1"/>
  <c r="Z1515" i="9" s="1"/>
  <c r="Z1516" i="9" s="1"/>
  <c r="Z1517" i="9" s="1"/>
  <c r="Z1518" i="9" s="1"/>
  <c r="Z1519" i="9" s="1"/>
  <c r="Z1520" i="9" s="1"/>
  <c r="Z1521" i="9" s="1"/>
  <c r="Z1522" i="9" s="1"/>
  <c r="Z1523" i="9" s="1"/>
  <c r="Z1524" i="9" s="1"/>
  <c r="Z1525" i="9" s="1"/>
  <c r="Z1526" i="9" s="1"/>
  <c r="Z1527" i="9" s="1"/>
  <c r="Z1528" i="9" s="1"/>
  <c r="Z1529" i="9" s="1"/>
  <c r="Z1530" i="9" s="1"/>
  <c r="Z1531" i="9" s="1"/>
  <c r="Z1532" i="9" s="1"/>
  <c r="Z1533" i="9" s="1"/>
  <c r="Z1534" i="9" s="1"/>
  <c r="Z1535" i="9" s="1"/>
  <c r="Z1536" i="9" s="1"/>
  <c r="Z1537" i="9" s="1"/>
  <c r="Z1538" i="9" s="1"/>
  <c r="Z1539" i="9" s="1"/>
  <c r="Z1540" i="9" s="1"/>
  <c r="Z1541" i="9" s="1"/>
  <c r="Z1542" i="9" s="1"/>
  <c r="Z1543" i="9" s="1"/>
  <c r="Z1544" i="9" s="1"/>
  <c r="Z1545" i="9" s="1"/>
  <c r="Z1546" i="9" s="1"/>
  <c r="Z1547" i="9" s="1"/>
  <c r="Z1548" i="9" s="1"/>
  <c r="Z1549" i="9" s="1"/>
  <c r="Z1550" i="9" s="1"/>
  <c r="Z1551" i="9" s="1"/>
  <c r="Z1552" i="9" s="1"/>
  <c r="Z1553" i="9" s="1"/>
  <c r="Z1554" i="9" s="1"/>
  <c r="Z1555" i="9" s="1"/>
  <c r="Z1556" i="9" s="1"/>
  <c r="Z1557" i="9" s="1"/>
  <c r="Z1558" i="9" s="1"/>
  <c r="Z1559" i="9" s="1"/>
  <c r="Z1560" i="9" s="1"/>
  <c r="Z1561" i="9" s="1"/>
  <c r="Z1562" i="9" s="1"/>
  <c r="Z1563" i="9" s="1"/>
  <c r="Z1564" i="9" s="1"/>
  <c r="Z1565" i="9" s="1"/>
  <c r="Z1566" i="9" s="1"/>
  <c r="Z1567" i="9" s="1"/>
  <c r="Z1568" i="9" s="1"/>
  <c r="Z1569" i="9" s="1"/>
  <c r="Z1570" i="9" s="1"/>
  <c r="Z1571" i="9" s="1"/>
  <c r="Z1572" i="9" s="1"/>
  <c r="Z1573" i="9" s="1"/>
  <c r="Z1574" i="9" s="1"/>
  <c r="Z1575" i="9" s="1"/>
  <c r="Z1576" i="9" s="1"/>
  <c r="Z1577" i="9" s="1"/>
  <c r="Z1578" i="9" s="1"/>
  <c r="Z1579" i="9" s="1"/>
  <c r="Z1580" i="9" s="1"/>
  <c r="Z1581" i="9" s="1"/>
  <c r="Z1582" i="9" s="1"/>
  <c r="Z1583" i="9" s="1"/>
  <c r="Z1584" i="9" s="1"/>
  <c r="Z1585" i="9" s="1"/>
  <c r="Z1586" i="9" s="1"/>
  <c r="Z1587" i="9" s="1"/>
  <c r="Z1588" i="9" s="1"/>
  <c r="Z1589" i="9" s="1"/>
  <c r="Z1590" i="9" s="1"/>
  <c r="Z1591" i="9" s="1"/>
  <c r="Z1592" i="9" s="1"/>
  <c r="Z1593" i="9" s="1"/>
  <c r="Z1594" i="9" s="1"/>
  <c r="Z1595" i="9" s="1"/>
  <c r="Z1596" i="9" s="1"/>
  <c r="Z1597" i="9" s="1"/>
  <c r="Z1598" i="9" s="1"/>
  <c r="Z1599" i="9" s="1"/>
  <c r="Z1600" i="9" s="1"/>
  <c r="Z1601" i="9" s="1"/>
  <c r="Z1602" i="9" s="1"/>
  <c r="Z1603" i="9" s="1"/>
  <c r="Z1604" i="9" s="1"/>
  <c r="Z1605" i="9" s="1"/>
  <c r="Z1606" i="9" s="1"/>
  <c r="Z1607" i="9" s="1"/>
  <c r="Z1608" i="9" s="1"/>
  <c r="Z1609" i="9" s="1"/>
  <c r="Z1610" i="9" s="1"/>
  <c r="Z1611" i="9" s="1"/>
  <c r="Z1612" i="9" s="1"/>
  <c r="Z1613" i="9" s="1"/>
  <c r="Z1614" i="9" s="1"/>
  <c r="Z1615" i="9" s="1"/>
  <c r="Z1616" i="9" s="1"/>
  <c r="Z1617" i="9" s="1"/>
  <c r="Z1618" i="9" s="1"/>
  <c r="Z1619" i="9" s="1"/>
  <c r="Z1620" i="9" s="1"/>
  <c r="Z1621" i="9" s="1"/>
  <c r="Z1622" i="9" s="1"/>
  <c r="Z1623" i="9" s="1"/>
  <c r="Z1624" i="9" s="1"/>
  <c r="Z1625" i="9" s="1"/>
  <c r="Z1626" i="9" s="1"/>
  <c r="Z1627" i="9" s="1"/>
  <c r="Z1628" i="9" s="1"/>
  <c r="Z1629" i="9" s="1"/>
  <c r="Z1630" i="9" s="1"/>
  <c r="Z1631" i="9" s="1"/>
  <c r="Z1632" i="9" s="1"/>
  <c r="Z1633" i="9" s="1"/>
  <c r="Z1634" i="9" s="1"/>
  <c r="Z1635" i="9" s="1"/>
  <c r="Z1636" i="9" s="1"/>
  <c r="Z1637" i="9" s="1"/>
  <c r="Z1638" i="9" s="1"/>
  <c r="Z1639" i="9" s="1"/>
  <c r="Z1640" i="9" s="1"/>
  <c r="Z1641" i="9" s="1"/>
  <c r="Z1642" i="9" s="1"/>
  <c r="Z1643" i="9" s="1"/>
  <c r="Z1644" i="9" s="1"/>
  <c r="Z1645" i="9" s="1"/>
  <c r="Z1646" i="9" s="1"/>
  <c r="Z1647" i="9" s="1"/>
  <c r="Z1648" i="9" s="1"/>
  <c r="Z1649" i="9" s="1"/>
  <c r="Z1650" i="9" s="1"/>
  <c r="Z1651" i="9" s="1"/>
  <c r="Z1652" i="9" s="1"/>
  <c r="Z1653" i="9" s="1"/>
  <c r="Z1654" i="9" s="1"/>
  <c r="Z1655" i="9" s="1"/>
  <c r="Z1656" i="9" s="1"/>
  <c r="Z1657" i="9" s="1"/>
  <c r="Z1658" i="9" s="1"/>
  <c r="Z1659" i="9" s="1"/>
  <c r="Z1660" i="9" s="1"/>
  <c r="Z1661" i="9" s="1"/>
  <c r="Z1662" i="9" s="1"/>
  <c r="Z1663" i="9" s="1"/>
  <c r="Z1664" i="9" s="1"/>
  <c r="Z1665" i="9" s="1"/>
  <c r="Z1666" i="9" s="1"/>
  <c r="Z1667" i="9" s="1"/>
  <c r="Z1668" i="9" s="1"/>
  <c r="Z1669" i="9" s="1"/>
  <c r="Z1670" i="9" s="1"/>
  <c r="Z1671" i="9" s="1"/>
  <c r="Z1672" i="9" s="1"/>
  <c r="Z1673" i="9" s="1"/>
  <c r="Z1674" i="9" s="1"/>
  <c r="Z1675" i="9" s="1"/>
  <c r="Z1676" i="9" s="1"/>
  <c r="Z1677" i="9" s="1"/>
  <c r="Z1678" i="9" s="1"/>
  <c r="Z1679" i="9" s="1"/>
  <c r="Z1680" i="9" s="1"/>
  <c r="Z1681" i="9" s="1"/>
  <c r="Z1682" i="9" s="1"/>
  <c r="Z1683" i="9" s="1"/>
  <c r="Z1684" i="9" s="1"/>
  <c r="Z1685" i="9" s="1"/>
  <c r="Z1686" i="9" s="1"/>
  <c r="Z1687" i="9" s="1"/>
  <c r="Z1688" i="9" s="1"/>
  <c r="Z1689" i="9" s="1"/>
  <c r="Z1690" i="9" s="1"/>
  <c r="Z1691" i="9" s="1"/>
  <c r="Z1692" i="9" s="1"/>
  <c r="Z1693" i="9" s="1"/>
  <c r="Z1694" i="9" s="1"/>
  <c r="Z1695" i="9" s="1"/>
  <c r="Z1696" i="9" s="1"/>
  <c r="Z1697" i="9" s="1"/>
  <c r="Z1698" i="9" s="1"/>
  <c r="Z1699" i="9" s="1"/>
  <c r="Z1700" i="9" s="1"/>
  <c r="Z1701" i="9" s="1"/>
  <c r="Z1702" i="9" s="1"/>
  <c r="Z1703" i="9" s="1"/>
  <c r="Z1704" i="9" s="1"/>
  <c r="Z1705" i="9" s="1"/>
  <c r="Z1706" i="9" s="1"/>
  <c r="Z1707" i="9" s="1"/>
  <c r="Z1708" i="9" s="1"/>
  <c r="Z1709" i="9" s="1"/>
  <c r="Z1710" i="9" s="1"/>
  <c r="Z1711" i="9" s="1"/>
  <c r="Z1712" i="9" s="1"/>
  <c r="Z1713" i="9" s="1"/>
  <c r="Z1714" i="9" s="1"/>
  <c r="Z1715" i="9" s="1"/>
  <c r="Z1716" i="9" s="1"/>
  <c r="Z1717" i="9" s="1"/>
  <c r="Z1718" i="9" s="1"/>
  <c r="Z1719" i="9" s="1"/>
  <c r="Z1720" i="9" s="1"/>
  <c r="Z1721" i="9" s="1"/>
  <c r="Z1722" i="9" s="1"/>
  <c r="Z1723" i="9" s="1"/>
  <c r="Z1724" i="9" s="1"/>
  <c r="Z1725" i="9" s="1"/>
  <c r="Z1726" i="9" s="1"/>
  <c r="Z1727" i="9" s="1"/>
  <c r="Z1728" i="9" s="1"/>
  <c r="Z1729" i="9" s="1"/>
  <c r="Z1730" i="9" s="1"/>
  <c r="Z1731" i="9" s="1"/>
  <c r="Z1732" i="9" s="1"/>
  <c r="Z1733" i="9" s="1"/>
  <c r="Z1734" i="9" s="1"/>
  <c r="Z1735" i="9" s="1"/>
  <c r="Z1736" i="9" s="1"/>
  <c r="Z1737" i="9" s="1"/>
  <c r="Z1738" i="9" s="1"/>
  <c r="Z1739" i="9" s="1"/>
  <c r="Z1740" i="9" s="1"/>
  <c r="Z1741" i="9" s="1"/>
  <c r="Z1742" i="9" s="1"/>
  <c r="Z1743" i="9" s="1"/>
  <c r="Z1744" i="9" s="1"/>
  <c r="Z1745" i="9" s="1"/>
  <c r="Z1746" i="9" s="1"/>
  <c r="Z1747" i="9" s="1"/>
  <c r="Z1748" i="9" s="1"/>
  <c r="Z1749" i="9" s="1"/>
  <c r="Z1750" i="9" s="1"/>
  <c r="Z1751" i="9" s="1"/>
  <c r="Z1752" i="9" s="1"/>
  <c r="Z1753" i="9" s="1"/>
  <c r="Z1754" i="9" s="1"/>
  <c r="Z1755" i="9" s="1"/>
  <c r="Z1756" i="9" s="1"/>
  <c r="Z1757" i="9" s="1"/>
  <c r="Z1758" i="9" s="1"/>
  <c r="Z1759" i="9" s="1"/>
  <c r="Z1760" i="9" s="1"/>
  <c r="Z1761" i="9" s="1"/>
  <c r="Z1762" i="9" s="1"/>
  <c r="Z1763" i="9" s="1"/>
  <c r="Z1764" i="9" s="1"/>
  <c r="Z1765" i="9" s="1"/>
  <c r="Z1766" i="9" s="1"/>
  <c r="Z1767" i="9" s="1"/>
  <c r="Z1768" i="9" s="1"/>
  <c r="Z1769" i="9" s="1"/>
  <c r="Z1770" i="9" s="1"/>
  <c r="Z1771" i="9" s="1"/>
  <c r="Z1772" i="9" s="1"/>
  <c r="Z1773" i="9" s="1"/>
  <c r="Z1774" i="9" s="1"/>
  <c r="Z1775" i="9" s="1"/>
  <c r="Z1776" i="9" s="1"/>
  <c r="Z1777" i="9" s="1"/>
  <c r="Z1778" i="9" s="1"/>
  <c r="Z1779" i="9" s="1"/>
  <c r="Z1780" i="9" s="1"/>
  <c r="Z1781" i="9" s="1"/>
  <c r="Z1782" i="9" s="1"/>
  <c r="Z1783" i="9" s="1"/>
  <c r="Z1784" i="9" s="1"/>
  <c r="Z1785" i="9" s="1"/>
  <c r="Z1786" i="9" s="1"/>
  <c r="Z1787" i="9" s="1"/>
  <c r="Z1788" i="9" s="1"/>
  <c r="Z1789" i="9" s="1"/>
  <c r="Z1790" i="9" s="1"/>
  <c r="Z1791" i="9" s="1"/>
  <c r="Z1792" i="9" s="1"/>
  <c r="Z1793" i="9" s="1"/>
  <c r="Z1794" i="9" s="1"/>
  <c r="Z1795" i="9" s="1"/>
  <c r="Z1796" i="9" s="1"/>
  <c r="Z1797" i="9" s="1"/>
  <c r="Z1798" i="9" s="1"/>
  <c r="Z1799" i="9" s="1"/>
  <c r="Z1800" i="9" s="1"/>
  <c r="Z1801" i="9" s="1"/>
  <c r="Z1802" i="9" s="1"/>
  <c r="Z1803" i="9" s="1"/>
  <c r="Z1804" i="9" s="1"/>
  <c r="Z1805" i="9" s="1"/>
  <c r="Z1806" i="9" s="1"/>
  <c r="Z1807" i="9" s="1"/>
  <c r="Z1808" i="9" s="1"/>
  <c r="Z1809" i="9" s="1"/>
  <c r="Z1810" i="9" s="1"/>
  <c r="Z1811" i="9" s="1"/>
  <c r="Z1812" i="9" s="1"/>
  <c r="Z1813" i="9" s="1"/>
  <c r="Z1814" i="9" s="1"/>
  <c r="Z1815" i="9" s="1"/>
  <c r="Z1816" i="9" s="1"/>
  <c r="Z1817" i="9" s="1"/>
  <c r="Z1818" i="9" s="1"/>
  <c r="Z1819" i="9" s="1"/>
  <c r="Z1820" i="9" s="1"/>
  <c r="Z1821" i="9" s="1"/>
  <c r="Z1822" i="9" s="1"/>
  <c r="Z1823" i="9" s="1"/>
  <c r="Z1824" i="9" s="1"/>
  <c r="Z1825" i="9" s="1"/>
  <c r="Z1826" i="9" s="1"/>
  <c r="Z1827" i="9" s="1"/>
  <c r="Z1828" i="9" s="1"/>
  <c r="Z1829" i="9" s="1"/>
  <c r="Z1830" i="9" s="1"/>
  <c r="Z1831" i="9" s="1"/>
  <c r="Z1832" i="9" s="1"/>
  <c r="Z1833" i="9" s="1"/>
  <c r="Z1834" i="9" s="1"/>
  <c r="Z1835" i="9" s="1"/>
  <c r="Z1836" i="9" s="1"/>
  <c r="Z1837" i="9" s="1"/>
  <c r="Z1838" i="9" s="1"/>
  <c r="Z1839" i="9" s="1"/>
  <c r="Z1840" i="9" s="1"/>
  <c r="Z1841" i="9" s="1"/>
  <c r="Z1842" i="9" s="1"/>
  <c r="Z1843" i="9" s="1"/>
  <c r="Z1844" i="9" s="1"/>
  <c r="Z1845" i="9" s="1"/>
  <c r="Z1846" i="9" s="1"/>
  <c r="Z1847" i="9" s="1"/>
  <c r="Z1848" i="9" s="1"/>
  <c r="Z1849" i="9" s="1"/>
  <c r="Z1850" i="9" s="1"/>
  <c r="Z1851" i="9" s="1"/>
  <c r="Z1852" i="9" s="1"/>
  <c r="Z1853" i="9" s="1"/>
  <c r="Z1854" i="9" s="1"/>
  <c r="Z1855" i="9" s="1"/>
  <c r="Z1856" i="9" s="1"/>
  <c r="Z1857" i="9" s="1"/>
  <c r="Z1858" i="9" s="1"/>
  <c r="Z1859" i="9" s="1"/>
  <c r="Z1860" i="9" s="1"/>
  <c r="Z1861" i="9" s="1"/>
  <c r="Z1862" i="9" s="1"/>
  <c r="Z1863" i="9" s="1"/>
  <c r="Z1864" i="9" s="1"/>
  <c r="Z1865" i="9" s="1"/>
  <c r="Z1866" i="9" s="1"/>
  <c r="Z1867" i="9" s="1"/>
  <c r="Z1868" i="9" s="1"/>
  <c r="Z1869" i="9" s="1"/>
  <c r="Z1870" i="9" s="1"/>
  <c r="Z1871" i="9" s="1"/>
  <c r="Z1872" i="9" s="1"/>
  <c r="Z1873" i="9" s="1"/>
  <c r="Z1874" i="9" s="1"/>
  <c r="Z1875" i="9" s="1"/>
  <c r="Z1876" i="9" s="1"/>
  <c r="Z1877" i="9" s="1"/>
  <c r="Z1878" i="9" s="1"/>
  <c r="Z1879" i="9" s="1"/>
  <c r="Z1880" i="9" s="1"/>
  <c r="Z1881" i="9" s="1"/>
  <c r="Z1882" i="9" s="1"/>
  <c r="Z1883" i="9" s="1"/>
  <c r="Z1884" i="9" s="1"/>
  <c r="Z1885" i="9" s="1"/>
  <c r="Z1886" i="9" s="1"/>
  <c r="Z1887" i="9" s="1"/>
  <c r="Z1888" i="9" s="1"/>
  <c r="Z1889" i="9" s="1"/>
  <c r="Z1890" i="9" s="1"/>
  <c r="Z1891" i="9" s="1"/>
  <c r="Z1892" i="9" s="1"/>
  <c r="Z1893" i="9" s="1"/>
  <c r="Z1894" i="9" s="1"/>
  <c r="Z1895" i="9" s="1"/>
  <c r="Z1896" i="9" s="1"/>
  <c r="Z1897" i="9" s="1"/>
  <c r="Z1898" i="9" s="1"/>
  <c r="Z1899" i="9" s="1"/>
  <c r="Z1900" i="9" s="1"/>
  <c r="Z1901" i="9" s="1"/>
  <c r="Z1902" i="9" s="1"/>
  <c r="Z1903" i="9" s="1"/>
  <c r="Z1904" i="9" s="1"/>
  <c r="Z1905" i="9" s="1"/>
  <c r="Z1906" i="9" s="1"/>
  <c r="Z1907" i="9" s="1"/>
  <c r="Z1908" i="9" s="1"/>
  <c r="Z1909" i="9" s="1"/>
  <c r="Z1910" i="9" s="1"/>
  <c r="Z1911" i="9" s="1"/>
  <c r="Z1912" i="9" s="1"/>
  <c r="Z1913" i="9" s="1"/>
  <c r="Z1914" i="9" s="1"/>
  <c r="Z1915" i="9" s="1"/>
  <c r="Z1916" i="9" s="1"/>
  <c r="Z1917" i="9" s="1"/>
  <c r="Z1918" i="9" s="1"/>
  <c r="Z1919" i="9" s="1"/>
  <c r="Z1920" i="9" s="1"/>
  <c r="Z1921" i="9" s="1"/>
  <c r="Z1922" i="9" s="1"/>
  <c r="Z1923" i="9" s="1"/>
  <c r="Z1924" i="9" s="1"/>
  <c r="Z1925" i="9" s="1"/>
  <c r="Z1926" i="9" s="1"/>
  <c r="Z1927" i="9" s="1"/>
  <c r="Z1928" i="9" s="1"/>
  <c r="Z1929" i="9" s="1"/>
  <c r="Z1930" i="9" s="1"/>
  <c r="Z1931" i="9" s="1"/>
  <c r="Z1932" i="9" s="1"/>
  <c r="Z1933" i="9" s="1"/>
  <c r="Z1934" i="9" s="1"/>
  <c r="Z1935" i="9" s="1"/>
  <c r="Z1936" i="9" s="1"/>
  <c r="Z1937" i="9" s="1"/>
  <c r="Z1938" i="9" s="1"/>
  <c r="Z1939" i="9" s="1"/>
  <c r="Z1940" i="9" s="1"/>
  <c r="Z1941" i="9" s="1"/>
  <c r="Z1942" i="9" s="1"/>
  <c r="Z1943" i="9" s="1"/>
  <c r="Z1944" i="9" s="1"/>
  <c r="Z1945" i="9" s="1"/>
  <c r="Z1946" i="9" s="1"/>
  <c r="Z1947" i="9" s="1"/>
  <c r="Z1948" i="9" s="1"/>
  <c r="Z1949" i="9" s="1"/>
  <c r="Z1950" i="9" s="1"/>
  <c r="Z1951" i="9" s="1"/>
  <c r="Z1952" i="9" s="1"/>
  <c r="Z1953" i="9" s="1"/>
  <c r="Z1954" i="9" s="1"/>
  <c r="Z1955" i="9" s="1"/>
  <c r="Z1956" i="9" s="1"/>
  <c r="Z1957" i="9" s="1"/>
  <c r="Z1958" i="9" s="1"/>
  <c r="Z1959" i="9" s="1"/>
  <c r="Z1960" i="9" s="1"/>
  <c r="Z1961" i="9" s="1"/>
  <c r="Z1962" i="9" s="1"/>
  <c r="Z1963" i="9" s="1"/>
  <c r="Z1964" i="9" s="1"/>
  <c r="Z1965" i="9" s="1"/>
  <c r="Z1966" i="9" s="1"/>
  <c r="Z1967" i="9" s="1"/>
  <c r="Z1968" i="9" s="1"/>
  <c r="Z1969" i="9" s="1"/>
  <c r="Z1970" i="9" s="1"/>
  <c r="Z1971" i="9" s="1"/>
  <c r="Z1972" i="9" s="1"/>
  <c r="Z1973" i="9" s="1"/>
  <c r="Z1974" i="9" s="1"/>
  <c r="Z1975" i="9" s="1"/>
  <c r="Z1976" i="9" s="1"/>
  <c r="Z1977" i="9" s="1"/>
  <c r="Z1978" i="9" s="1"/>
  <c r="Z1979" i="9" s="1"/>
  <c r="Z1980" i="9" s="1"/>
  <c r="Z1981" i="9" s="1"/>
  <c r="Z1982" i="9" s="1"/>
  <c r="Z1983" i="9" s="1"/>
  <c r="Z1984" i="9" s="1"/>
  <c r="Z1985" i="9" s="1"/>
  <c r="Z1986" i="9" s="1"/>
  <c r="Z1987" i="9" s="1"/>
  <c r="Z1988" i="9" s="1"/>
  <c r="Z1989" i="9" s="1"/>
  <c r="Z1990" i="9" s="1"/>
  <c r="Z1991" i="9" s="1"/>
  <c r="Z1992" i="9" s="1"/>
  <c r="Z1993" i="9" s="1"/>
  <c r="Z1994" i="9" s="1"/>
  <c r="Z1995" i="9" s="1"/>
  <c r="Z1996" i="9" s="1"/>
  <c r="Z1997" i="9" s="1"/>
  <c r="Z1998" i="9" s="1"/>
  <c r="Z1999" i="9" s="1"/>
  <c r="Z2000" i="9" s="1"/>
  <c r="Z2001" i="9" s="1"/>
  <c r="Z2002" i="9" s="1"/>
  <c r="Z2003" i="9" s="1"/>
  <c r="Z2004" i="9" s="1"/>
  <c r="Z2005" i="9" s="1"/>
  <c r="Z2006" i="9" s="1"/>
  <c r="Z2007" i="9" s="1"/>
  <c r="Z2008" i="9" s="1"/>
  <c r="Z2009" i="9" s="1"/>
  <c r="Z2010" i="9" s="1"/>
  <c r="Z2011" i="9" s="1"/>
  <c r="Z2012" i="9" s="1"/>
  <c r="Z2013" i="9" s="1"/>
  <c r="Z2014" i="9" s="1"/>
  <c r="Z2015" i="9" s="1"/>
  <c r="Z2016" i="9" s="1"/>
  <c r="Z2017" i="9" s="1"/>
  <c r="Z2018" i="9" s="1"/>
  <c r="Z2019" i="9" s="1"/>
  <c r="Z2020" i="9" s="1"/>
  <c r="Z2021" i="9" s="1"/>
  <c r="Z2022" i="9" s="1"/>
  <c r="Z2023" i="9" s="1"/>
  <c r="Z2024" i="9" s="1"/>
  <c r="Z2025" i="9" s="1"/>
  <c r="Z2026" i="9" s="1"/>
  <c r="Z2027" i="9" s="1"/>
  <c r="Z2028" i="9" s="1"/>
  <c r="Z2029" i="9" s="1"/>
  <c r="Z2030" i="9" s="1"/>
  <c r="Z2031" i="9" s="1"/>
  <c r="Z2032" i="9" s="1"/>
  <c r="Z2033" i="9" s="1"/>
  <c r="Z2034" i="9" s="1"/>
  <c r="Z2035" i="9" s="1"/>
  <c r="Z2036" i="9" s="1"/>
  <c r="Z2037" i="9" s="1"/>
  <c r="Z2038" i="9" s="1"/>
  <c r="Z2039" i="9" s="1"/>
  <c r="Z2040" i="9" s="1"/>
  <c r="Z2041" i="9" s="1"/>
  <c r="Z2042" i="9" s="1"/>
  <c r="Z2043" i="9" s="1"/>
  <c r="Z2044" i="9" s="1"/>
  <c r="Z2045" i="9" s="1"/>
  <c r="Z2046" i="9" s="1"/>
  <c r="Z2047" i="9" s="1"/>
  <c r="Z2048" i="9" s="1"/>
  <c r="Z2049" i="9" s="1"/>
  <c r="Z2050" i="9" s="1"/>
  <c r="Z2051" i="9" s="1"/>
  <c r="Z2052" i="9" s="1"/>
  <c r="Z2053" i="9" s="1"/>
  <c r="Z2054" i="9" s="1"/>
  <c r="Z2055" i="9" s="1"/>
  <c r="Z2056" i="9" s="1"/>
  <c r="Z2057" i="9" s="1"/>
  <c r="Z2058" i="9" s="1"/>
  <c r="Z2059" i="9" s="1"/>
  <c r="Z2060" i="9" s="1"/>
  <c r="Z2061" i="9" s="1"/>
  <c r="Z2062" i="9" s="1"/>
  <c r="Z2063" i="9" s="1"/>
  <c r="Z2064" i="9" s="1"/>
  <c r="Z2065" i="9" s="1"/>
  <c r="Z2066" i="9" s="1"/>
  <c r="Z2067" i="9" s="1"/>
  <c r="Z2068" i="9" s="1"/>
  <c r="Z2069" i="9" s="1"/>
  <c r="Z2070" i="9" s="1"/>
  <c r="Z2071" i="9" s="1"/>
  <c r="Z2072" i="9" s="1"/>
  <c r="Z2073" i="9" s="1"/>
  <c r="Z2074" i="9" s="1"/>
  <c r="Z2075" i="9" s="1"/>
  <c r="Z2076" i="9" s="1"/>
  <c r="Z2077" i="9" s="1"/>
  <c r="Z2078" i="9" s="1"/>
  <c r="Z2079" i="9" s="1"/>
  <c r="Z2080" i="9" s="1"/>
  <c r="Z2081" i="9" s="1"/>
  <c r="Z2082" i="9" s="1"/>
  <c r="Z2083" i="9" s="1"/>
  <c r="Z2084" i="9" s="1"/>
  <c r="Z2085" i="9" s="1"/>
  <c r="Z2086" i="9" s="1"/>
  <c r="Z2087" i="9" s="1"/>
  <c r="Z2088" i="9" s="1"/>
  <c r="Z2089" i="9" s="1"/>
  <c r="Z2090" i="9" s="1"/>
  <c r="Z2091" i="9" s="1"/>
  <c r="Z2092" i="9" s="1"/>
  <c r="Z2093" i="9" s="1"/>
  <c r="Z2094" i="9" s="1"/>
  <c r="Z2095" i="9" s="1"/>
  <c r="Z2096" i="9" s="1"/>
  <c r="Z2097" i="9" s="1"/>
  <c r="Z2098" i="9" s="1"/>
  <c r="Z2099" i="9" s="1"/>
  <c r="Z2100" i="9" s="1"/>
  <c r="Z2101" i="9" s="1"/>
  <c r="Z2102" i="9" s="1"/>
  <c r="Z2103" i="9" s="1"/>
  <c r="Z2104" i="9" s="1"/>
  <c r="Z2105" i="9" s="1"/>
  <c r="Z2106" i="9" s="1"/>
  <c r="Z2107" i="9" s="1"/>
  <c r="Z2108" i="9" s="1"/>
  <c r="Z2109" i="9" s="1"/>
  <c r="Z2110" i="9" s="1"/>
  <c r="Z2111" i="9" s="1"/>
  <c r="Z2112" i="9" s="1"/>
  <c r="Z2113" i="9" s="1"/>
  <c r="Z2114" i="9" s="1"/>
  <c r="Z2115" i="9" s="1"/>
  <c r="Z2116" i="9" s="1"/>
  <c r="Z2117" i="9" s="1"/>
  <c r="Z2118" i="9" s="1"/>
  <c r="Z2119" i="9" s="1"/>
  <c r="Z2120" i="9" s="1"/>
  <c r="Z2121" i="9" s="1"/>
  <c r="Z2122" i="9" s="1"/>
  <c r="Z2123" i="9" s="1"/>
  <c r="Z2124" i="9" s="1"/>
  <c r="Z2125" i="9" s="1"/>
  <c r="Z2126" i="9" s="1"/>
  <c r="Z2127" i="9" s="1"/>
  <c r="Z2128" i="9" s="1"/>
  <c r="Z2129" i="9" s="1"/>
  <c r="Z2130" i="9" s="1"/>
  <c r="Z2131" i="9" s="1"/>
  <c r="Z2132" i="9" s="1"/>
  <c r="Z2133" i="9" s="1"/>
  <c r="Z2134" i="9" s="1"/>
  <c r="Z2135" i="9" s="1"/>
  <c r="Z2136" i="9" s="1"/>
  <c r="Z2137" i="9" s="1"/>
  <c r="Z2138" i="9" s="1"/>
  <c r="Z2139" i="9" s="1"/>
  <c r="Z2140" i="9" s="1"/>
  <c r="Z2141" i="9" s="1"/>
  <c r="Z2142" i="9" s="1"/>
  <c r="Z2143" i="9" s="1"/>
  <c r="Z2144" i="9" s="1"/>
  <c r="Z2145" i="9" s="1"/>
  <c r="Z2146" i="9" s="1"/>
  <c r="Z2147" i="9" s="1"/>
  <c r="Z2148" i="9" s="1"/>
  <c r="Z2149" i="9" s="1"/>
  <c r="Z2150" i="9" s="1"/>
  <c r="Z2151" i="9" s="1"/>
  <c r="Z2152" i="9" s="1"/>
  <c r="Z2153" i="9" s="1"/>
  <c r="Z2154" i="9" s="1"/>
  <c r="Z2155" i="9" s="1"/>
  <c r="Z2156" i="9" s="1"/>
  <c r="Z2157" i="9" s="1"/>
  <c r="Z2158" i="9" s="1"/>
  <c r="Z2159" i="9" s="1"/>
  <c r="Z2160" i="9" s="1"/>
  <c r="Z2161" i="9" s="1"/>
  <c r="Z2162" i="9" s="1"/>
  <c r="Z2163" i="9" s="1"/>
  <c r="Z2164" i="9" s="1"/>
  <c r="Z2165" i="9" s="1"/>
  <c r="Z2166" i="9" s="1"/>
  <c r="Z2167" i="9" s="1"/>
  <c r="Z2168" i="9" s="1"/>
  <c r="Z2169" i="9" s="1"/>
  <c r="Z2170" i="9" s="1"/>
  <c r="Z2171" i="9" s="1"/>
  <c r="Z2172" i="9" s="1"/>
  <c r="Z2173" i="9" s="1"/>
  <c r="Z2174" i="9" s="1"/>
  <c r="Z2175" i="9" s="1"/>
  <c r="Z2176" i="9" s="1"/>
  <c r="Z2177" i="9" s="1"/>
  <c r="Z2178" i="9" s="1"/>
  <c r="Z2179" i="9" s="1"/>
  <c r="Z2180" i="9" s="1"/>
  <c r="Z2181" i="9" s="1"/>
  <c r="Z2182" i="9" s="1"/>
  <c r="Z2183" i="9" s="1"/>
  <c r="Z2184" i="9" s="1"/>
  <c r="Z2185" i="9" s="1"/>
  <c r="Z2186" i="9" s="1"/>
  <c r="Z2187" i="9" s="1"/>
  <c r="Z2188" i="9" s="1"/>
  <c r="Z2189" i="9" s="1"/>
  <c r="Z2190" i="9" s="1"/>
  <c r="Z2191" i="9" s="1"/>
  <c r="Z2192" i="9" s="1"/>
  <c r="Z2193" i="9" s="1"/>
  <c r="Z2194" i="9" s="1"/>
  <c r="Z2195" i="9" s="1"/>
  <c r="Z2196" i="9" s="1"/>
  <c r="Z2197" i="9" s="1"/>
  <c r="Z2198" i="9" s="1"/>
  <c r="Z2199" i="9" s="1"/>
  <c r="Z2200" i="9" s="1"/>
  <c r="Z2201" i="9" s="1"/>
  <c r="Z2202" i="9" s="1"/>
  <c r="Z2203" i="9" s="1"/>
  <c r="Z2204" i="9" s="1"/>
  <c r="Z2205" i="9" s="1"/>
  <c r="Z2206" i="9" s="1"/>
  <c r="Z2207" i="9" s="1"/>
  <c r="Z2208" i="9" s="1"/>
  <c r="Z2209" i="9" s="1"/>
  <c r="Z2210" i="9" s="1"/>
  <c r="Z2211" i="9" s="1"/>
  <c r="Z2212" i="9" s="1"/>
  <c r="Z2213" i="9" s="1"/>
  <c r="Z2214" i="9" s="1"/>
  <c r="Z2215" i="9" s="1"/>
  <c r="Z2216" i="9" s="1"/>
  <c r="Z2217" i="9" s="1"/>
  <c r="Z2218" i="9" s="1"/>
  <c r="Z2219" i="9" s="1"/>
  <c r="Z2220" i="9" s="1"/>
  <c r="Z2221" i="9" s="1"/>
  <c r="Z2222" i="9" s="1"/>
  <c r="Z2223" i="9" s="1"/>
  <c r="Z2224" i="9" s="1"/>
  <c r="Z2225" i="9" s="1"/>
  <c r="Z2226" i="9" s="1"/>
  <c r="Z2227" i="9" s="1"/>
  <c r="Z2228" i="9" s="1"/>
  <c r="Z2229" i="9" s="1"/>
  <c r="Z2230" i="9" s="1"/>
  <c r="Z2231" i="9" s="1"/>
  <c r="Z2232" i="9" s="1"/>
  <c r="Z2233" i="9" s="1"/>
  <c r="Z2234" i="9" s="1"/>
  <c r="Z2235" i="9" s="1"/>
  <c r="Z2236" i="9" s="1"/>
  <c r="Z2237" i="9" s="1"/>
  <c r="Z2238" i="9" s="1"/>
  <c r="Z2239" i="9" s="1"/>
  <c r="Z2240" i="9" s="1"/>
  <c r="Z2241" i="9" s="1"/>
  <c r="Z2242" i="9" s="1"/>
  <c r="Z2243" i="9" s="1"/>
  <c r="Z2244" i="9" s="1"/>
  <c r="Z2245" i="9" s="1"/>
  <c r="Z2246" i="9" s="1"/>
  <c r="Z2247" i="9" s="1"/>
  <c r="Z2248" i="9" s="1"/>
  <c r="Z2249" i="9" s="1"/>
  <c r="Z2250" i="9" s="1"/>
  <c r="Z2251" i="9" s="1"/>
  <c r="Z2252" i="9" s="1"/>
  <c r="Z2253" i="9" s="1"/>
  <c r="Z2254" i="9" s="1"/>
  <c r="Z2255" i="9" s="1"/>
  <c r="Z2256" i="9" s="1"/>
  <c r="Z2257" i="9" s="1"/>
  <c r="Z2258" i="9" s="1"/>
  <c r="Z2259" i="9" s="1"/>
  <c r="Z2260" i="9" s="1"/>
  <c r="Z2261" i="9" s="1"/>
  <c r="Z2262" i="9" s="1"/>
  <c r="Z2263" i="9" s="1"/>
  <c r="Z2264" i="9" s="1"/>
  <c r="Z2265" i="9" s="1"/>
  <c r="Z2266" i="9" s="1"/>
  <c r="Z2267" i="9" s="1"/>
  <c r="Z2268" i="9" s="1"/>
  <c r="Z2269" i="9" s="1"/>
  <c r="Z2270" i="9" s="1"/>
  <c r="Z2271" i="9" s="1"/>
  <c r="Z2272" i="9" s="1"/>
  <c r="Z2273" i="9" s="1"/>
  <c r="Z2274" i="9" s="1"/>
  <c r="Z2275" i="9" s="1"/>
  <c r="Z2276" i="9" s="1"/>
  <c r="Z2277" i="9" s="1"/>
  <c r="Z2278" i="9" s="1"/>
  <c r="Z2279" i="9" s="1"/>
  <c r="Z2280" i="9" s="1"/>
  <c r="Z2281" i="9" s="1"/>
  <c r="Z2282" i="9" s="1"/>
  <c r="Z2283" i="9" s="1"/>
  <c r="Z2284" i="9" s="1"/>
  <c r="Z2285" i="9" s="1"/>
  <c r="Z2286" i="9" s="1"/>
  <c r="Z2287" i="9" s="1"/>
  <c r="Z2288" i="9" s="1"/>
  <c r="Z2289" i="9" s="1"/>
  <c r="Z2290" i="9" s="1"/>
  <c r="Z2291" i="9" s="1"/>
  <c r="Z2292" i="9" s="1"/>
  <c r="Z2293" i="9" s="1"/>
  <c r="Z2294" i="9" s="1"/>
  <c r="Z2295" i="9" s="1"/>
  <c r="Z2296" i="9" s="1"/>
  <c r="Z2297" i="9" s="1"/>
  <c r="Z2298" i="9" s="1"/>
  <c r="Z2299" i="9" s="1"/>
  <c r="Z2300" i="9" s="1"/>
  <c r="Z2301" i="9" s="1"/>
  <c r="Z2302" i="9" s="1"/>
  <c r="Z2303" i="9" s="1"/>
  <c r="Z2304" i="9" s="1"/>
  <c r="Z2305" i="9" s="1"/>
  <c r="Z2306" i="9" s="1"/>
  <c r="Z2307" i="9" s="1"/>
  <c r="Z2308" i="9" s="1"/>
  <c r="Z2309" i="9" s="1"/>
  <c r="Z2310" i="9" s="1"/>
  <c r="Z2311" i="9" s="1"/>
  <c r="Z2312" i="9" s="1"/>
  <c r="Z2313" i="9" s="1"/>
  <c r="Z2314" i="9" s="1"/>
  <c r="Z2315" i="9" s="1"/>
  <c r="Z2316" i="9" s="1"/>
  <c r="Z2317" i="9" s="1"/>
  <c r="Z2318" i="9" s="1"/>
  <c r="Z2319" i="9" s="1"/>
  <c r="Z2320" i="9" s="1"/>
  <c r="Z2321" i="9" s="1"/>
  <c r="Z2322" i="9" s="1"/>
  <c r="Z2323" i="9" s="1"/>
  <c r="Z2324" i="9" s="1"/>
  <c r="Z2325" i="9" s="1"/>
  <c r="Z2326" i="9" s="1"/>
  <c r="Z2327" i="9" s="1"/>
  <c r="Z2328" i="9" s="1"/>
  <c r="Z2329" i="9" s="1"/>
  <c r="Z2330" i="9" s="1"/>
  <c r="Z2331" i="9" s="1"/>
  <c r="Z2332" i="9" s="1"/>
  <c r="Z2333" i="9" s="1"/>
  <c r="Z2334" i="9" s="1"/>
  <c r="Z2335" i="9" s="1"/>
  <c r="Z2336" i="9" s="1"/>
  <c r="Z2337" i="9" s="1"/>
  <c r="Z2338" i="9" s="1"/>
  <c r="Z2339" i="9" s="1"/>
  <c r="Z2340" i="9" s="1"/>
  <c r="Z2341" i="9" s="1"/>
  <c r="Z2342" i="9" s="1"/>
  <c r="Z2343" i="9" s="1"/>
  <c r="Z2344" i="9" s="1"/>
  <c r="Z2345" i="9" s="1"/>
  <c r="Z2346" i="9" s="1"/>
  <c r="Z2347" i="9" s="1"/>
  <c r="Z2348" i="9" s="1"/>
  <c r="Z2349" i="9" s="1"/>
  <c r="Z2350" i="9" s="1"/>
  <c r="Z2351" i="9" s="1"/>
  <c r="Z2352" i="9" s="1"/>
  <c r="Z2353" i="9" s="1"/>
  <c r="Z2354" i="9" s="1"/>
  <c r="Z2355" i="9" s="1"/>
  <c r="Z2356" i="9" s="1"/>
  <c r="Z2357" i="9" s="1"/>
  <c r="Z2358" i="9" s="1"/>
  <c r="Z2359" i="9" s="1"/>
  <c r="Z2360" i="9" s="1"/>
  <c r="Z2361" i="9" s="1"/>
  <c r="Z2362" i="9" s="1"/>
  <c r="Z2363" i="9" s="1"/>
  <c r="Z2364" i="9" s="1"/>
  <c r="Z2365" i="9" s="1"/>
  <c r="Z2366" i="9" s="1"/>
  <c r="Z2367" i="9" s="1"/>
  <c r="Z2368" i="9" s="1"/>
  <c r="Z2369" i="9" s="1"/>
  <c r="Z2370" i="9" s="1"/>
  <c r="Z2371" i="9" s="1"/>
  <c r="Z2372" i="9" s="1"/>
  <c r="Z2373" i="9" s="1"/>
  <c r="Z2374" i="9" s="1"/>
  <c r="Z2375" i="9" s="1"/>
  <c r="Z2376" i="9" s="1"/>
  <c r="Z2377" i="9" s="1"/>
  <c r="Z2378" i="9" s="1"/>
  <c r="Z2379" i="9" s="1"/>
  <c r="Z2380" i="9" s="1"/>
  <c r="Z2381" i="9" s="1"/>
  <c r="Z2382" i="9" s="1"/>
  <c r="Z2383" i="9" s="1"/>
  <c r="Z2384" i="9" s="1"/>
  <c r="Z2385" i="9" s="1"/>
  <c r="Z2386" i="9" s="1"/>
  <c r="Z2387" i="9" s="1"/>
  <c r="Z2388" i="9" s="1"/>
  <c r="Z2389" i="9" s="1"/>
  <c r="Z2390" i="9" s="1"/>
  <c r="Z2391" i="9" s="1"/>
  <c r="Z2392" i="9" s="1"/>
  <c r="Z2393" i="9" s="1"/>
  <c r="Z2394" i="9" s="1"/>
  <c r="Z2395" i="9" s="1"/>
  <c r="Z2396" i="9" s="1"/>
  <c r="Z2397" i="9" s="1"/>
  <c r="Z2398" i="9" s="1"/>
  <c r="Z2399" i="9" s="1"/>
  <c r="Z2400" i="9" s="1"/>
  <c r="Z2401" i="9" s="1"/>
  <c r="Z2402" i="9" s="1"/>
  <c r="Z2403" i="9" s="1"/>
  <c r="Z2404" i="9" s="1"/>
  <c r="Z2405" i="9" s="1"/>
  <c r="Z2406" i="9" s="1"/>
  <c r="Z2407" i="9" s="1"/>
  <c r="Z2408" i="9" s="1"/>
  <c r="Z2409" i="9" s="1"/>
  <c r="Z2410" i="9" s="1"/>
  <c r="Z2411" i="9" s="1"/>
  <c r="Z2412" i="9" s="1"/>
  <c r="Z2413" i="9" s="1"/>
  <c r="Z2414" i="9" s="1"/>
  <c r="Z2415" i="9" s="1"/>
  <c r="Z2416" i="9" s="1"/>
  <c r="Z2417" i="9" s="1"/>
  <c r="Z2418" i="9" s="1"/>
  <c r="Z2419" i="9" s="1"/>
  <c r="Z2420" i="9" s="1"/>
  <c r="Z2421" i="9" s="1"/>
  <c r="Z2422" i="9" s="1"/>
  <c r="Z2423" i="9" s="1"/>
  <c r="Z2424" i="9" s="1"/>
  <c r="Z2425" i="9" s="1"/>
  <c r="Z2426" i="9" s="1"/>
  <c r="Z2427" i="9" s="1"/>
  <c r="Z2428" i="9" s="1"/>
  <c r="Z2429" i="9" s="1"/>
  <c r="Z2430" i="9" s="1"/>
  <c r="Z2431" i="9" s="1"/>
  <c r="Z2432" i="9" s="1"/>
  <c r="Z2433" i="9" s="1"/>
  <c r="Z2434" i="9" s="1"/>
  <c r="Z2435" i="9" s="1"/>
  <c r="Z2436" i="9" s="1"/>
  <c r="Z2437" i="9" s="1"/>
  <c r="Z2438" i="9" s="1"/>
  <c r="Z2439" i="9" s="1"/>
  <c r="Z2440" i="9" s="1"/>
  <c r="Z2441" i="9" s="1"/>
  <c r="Z2442" i="9" s="1"/>
  <c r="Z2443" i="9" s="1"/>
  <c r="Z2444" i="9" s="1"/>
  <c r="Z2445" i="9" s="1"/>
  <c r="Z2446" i="9" s="1"/>
  <c r="Z2447" i="9" s="1"/>
  <c r="Z2448" i="9" s="1"/>
  <c r="Z2449" i="9" s="1"/>
  <c r="Z2450" i="9" s="1"/>
  <c r="Z2451" i="9" s="1"/>
  <c r="Z2452" i="9" s="1"/>
  <c r="Z2453" i="9" s="1"/>
  <c r="Z2454" i="9" s="1"/>
  <c r="Z2455" i="9" s="1"/>
  <c r="Z2456" i="9" s="1"/>
  <c r="Z2457" i="9" s="1"/>
  <c r="Z2458" i="9" s="1"/>
  <c r="Z2459" i="9" s="1"/>
  <c r="Z2460" i="9" s="1"/>
  <c r="Z2461" i="9" s="1"/>
  <c r="Z2462" i="9" s="1"/>
  <c r="Z2463" i="9" s="1"/>
  <c r="Z2464" i="9" s="1"/>
  <c r="Z2465" i="9" s="1"/>
  <c r="Z2466" i="9" s="1"/>
  <c r="Z2467" i="9" s="1"/>
  <c r="Z2468" i="9" s="1"/>
  <c r="Z2469" i="9" s="1"/>
  <c r="Z2470" i="9" s="1"/>
  <c r="Z2471" i="9" s="1"/>
  <c r="Z2472" i="9" s="1"/>
  <c r="Z2473" i="9" s="1"/>
  <c r="Z2474" i="9" s="1"/>
  <c r="Z2475" i="9" s="1"/>
  <c r="Z2476" i="9" s="1"/>
  <c r="Z2477" i="9" s="1"/>
  <c r="Z2478" i="9" s="1"/>
  <c r="Z2479" i="9" s="1"/>
  <c r="Z2480" i="9" s="1"/>
  <c r="Z2481" i="9" s="1"/>
  <c r="Z2482" i="9" s="1"/>
  <c r="Z2483" i="9" s="1"/>
  <c r="Z2484" i="9" s="1"/>
  <c r="Z2485" i="9" s="1"/>
  <c r="Z2486" i="9" s="1"/>
  <c r="Z2487" i="9" s="1"/>
  <c r="Z2488" i="9" s="1"/>
  <c r="Z2489" i="9" s="1"/>
  <c r="Z2490" i="9" s="1"/>
  <c r="Z2491" i="9" s="1"/>
  <c r="Z2492" i="9" s="1"/>
  <c r="Z2493" i="9" s="1"/>
  <c r="Z2494" i="9" s="1"/>
  <c r="Z2495" i="9" s="1"/>
  <c r="Z2496" i="9" s="1"/>
  <c r="Z2497" i="9" s="1"/>
  <c r="Z2498" i="9" s="1"/>
  <c r="Z2499" i="9" s="1"/>
  <c r="Z2500" i="9" s="1"/>
  <c r="Z2501" i="9" s="1"/>
  <c r="Z2502" i="9" s="1"/>
  <c r="Z2503" i="9" s="1"/>
  <c r="Z2504" i="9" s="1"/>
  <c r="Z2505" i="9" s="1"/>
  <c r="Z2506" i="9" s="1"/>
  <c r="Z2507" i="9" s="1"/>
  <c r="Z2508" i="9" s="1"/>
  <c r="Z2509" i="9" s="1"/>
  <c r="Z2510" i="9" s="1"/>
  <c r="Z2511" i="9" s="1"/>
  <c r="Z2512" i="9" s="1"/>
  <c r="Z2513" i="9" s="1"/>
  <c r="Z2514" i="9" s="1"/>
  <c r="Z2515" i="9" s="1"/>
  <c r="Z2516" i="9" s="1"/>
  <c r="Z2517" i="9" s="1"/>
  <c r="Z2518" i="9" s="1"/>
  <c r="Z2519" i="9" s="1"/>
  <c r="Z2520" i="9" s="1"/>
  <c r="Z2521" i="9" s="1"/>
  <c r="Z2522" i="9" s="1"/>
  <c r="Z2523" i="9" s="1"/>
  <c r="Z2524" i="9" s="1"/>
  <c r="Z2525" i="9" s="1"/>
  <c r="Z2526" i="9" s="1"/>
  <c r="Z2527" i="9" s="1"/>
  <c r="Z2528" i="9" s="1"/>
  <c r="Z2529" i="9" s="1"/>
  <c r="Z2530" i="9" s="1"/>
  <c r="Z2531" i="9" s="1"/>
  <c r="Z2532" i="9" s="1"/>
  <c r="Z2533" i="9" s="1"/>
  <c r="Z2534" i="9" s="1"/>
  <c r="Z2535" i="9" s="1"/>
  <c r="Z2536" i="9" s="1"/>
  <c r="Z2537" i="9" s="1"/>
  <c r="Z2538" i="9" s="1"/>
  <c r="Z2539" i="9" s="1"/>
  <c r="Z2540" i="9" s="1"/>
  <c r="Z2541" i="9" s="1"/>
  <c r="Z2542" i="9" s="1"/>
  <c r="Z2543" i="9" s="1"/>
  <c r="Z2544" i="9" s="1"/>
  <c r="Z2545" i="9" s="1"/>
  <c r="Z2546" i="9" s="1"/>
  <c r="Z2547" i="9" s="1"/>
  <c r="Z2548" i="9" s="1"/>
  <c r="Z2549" i="9" s="1"/>
  <c r="Z2550" i="9" s="1"/>
  <c r="Z2551" i="9" s="1"/>
  <c r="Z2552" i="9" s="1"/>
  <c r="Z2553" i="9" s="1"/>
  <c r="Z2554" i="9" s="1"/>
  <c r="Z2555" i="9" s="1"/>
  <c r="Z2556" i="9" s="1"/>
  <c r="Z2557" i="9" s="1"/>
  <c r="Z2558" i="9" s="1"/>
  <c r="Z2559" i="9" s="1"/>
  <c r="Z2560" i="9" s="1"/>
  <c r="Z2561" i="9" s="1"/>
  <c r="Z2562" i="9" s="1"/>
  <c r="Z2563" i="9" s="1"/>
  <c r="Z2564" i="9" s="1"/>
  <c r="Z2565" i="9" s="1"/>
  <c r="Z2566" i="9" s="1"/>
  <c r="Z2567" i="9" s="1"/>
  <c r="Z2568" i="9" s="1"/>
  <c r="Z2569" i="9" s="1"/>
  <c r="Z2570" i="9" s="1"/>
  <c r="Z2571" i="9" s="1"/>
  <c r="Z2572" i="9" s="1"/>
  <c r="Z2573" i="9" s="1"/>
  <c r="Z2574" i="9" s="1"/>
  <c r="Z2575" i="9" s="1"/>
  <c r="Z2576" i="9" s="1"/>
  <c r="Z2577" i="9" s="1"/>
  <c r="Z2578" i="9" s="1"/>
  <c r="Z2579" i="9" s="1"/>
  <c r="Z2580" i="9" s="1"/>
  <c r="Z2581" i="9" s="1"/>
  <c r="Z2582" i="9" s="1"/>
  <c r="Z2583" i="9" s="1"/>
  <c r="Z2584" i="9" s="1"/>
  <c r="Z2585" i="9" s="1"/>
  <c r="Z2586" i="9" s="1"/>
  <c r="Z2587" i="9" s="1"/>
  <c r="Z2588" i="9" s="1"/>
  <c r="Z2589" i="9" s="1"/>
  <c r="Z2590" i="9" s="1"/>
  <c r="Z2591" i="9" s="1"/>
  <c r="Z2592" i="9" s="1"/>
  <c r="Z2593" i="9" s="1"/>
  <c r="Z2594" i="9" s="1"/>
  <c r="Z2595" i="9" s="1"/>
  <c r="Z2596" i="9" s="1"/>
  <c r="Z2597" i="9" s="1"/>
  <c r="Z2598" i="9" s="1"/>
  <c r="Z2599" i="9" s="1"/>
  <c r="Z2600" i="9" s="1"/>
  <c r="Z2601" i="9" s="1"/>
  <c r="Z2602" i="9" s="1"/>
  <c r="Z2603" i="9" s="1"/>
  <c r="Z2604" i="9" s="1"/>
  <c r="Z2605" i="9" s="1"/>
  <c r="Z2606" i="9" s="1"/>
  <c r="Z2607" i="9" s="1"/>
  <c r="Z2608" i="9" s="1"/>
  <c r="Z2609" i="9" s="1"/>
  <c r="Z2610" i="9" s="1"/>
  <c r="Z2611" i="9" s="1"/>
  <c r="Z2612" i="9" s="1"/>
  <c r="Z2613" i="9" s="1"/>
  <c r="Z2614" i="9" s="1"/>
  <c r="Z2615" i="9" s="1"/>
  <c r="Z2616" i="9" s="1"/>
  <c r="Z2617" i="9" s="1"/>
  <c r="Z2618" i="9" s="1"/>
  <c r="Z2619" i="9" s="1"/>
  <c r="Z2620" i="9" s="1"/>
  <c r="Z2621" i="9" s="1"/>
  <c r="Z2622" i="9" s="1"/>
  <c r="Z2623" i="9" s="1"/>
  <c r="Z2624" i="9" s="1"/>
  <c r="Z2625" i="9" s="1"/>
  <c r="Z2626" i="9" s="1"/>
  <c r="Z2627" i="9" s="1"/>
  <c r="Z2628" i="9" s="1"/>
  <c r="Z2629" i="9" s="1"/>
  <c r="Z2630" i="9" s="1"/>
  <c r="Z2631" i="9" s="1"/>
  <c r="Z2632" i="9" s="1"/>
  <c r="Z2633" i="9" s="1"/>
  <c r="Z2634" i="9" s="1"/>
  <c r="Z2635" i="9" s="1"/>
  <c r="Z2636" i="9" s="1"/>
  <c r="Z2637" i="9" s="1"/>
  <c r="Z2638" i="9" s="1"/>
  <c r="Z2639" i="9" s="1"/>
  <c r="Z2640" i="9" s="1"/>
  <c r="Z2641" i="9" s="1"/>
  <c r="Z2642" i="9" s="1"/>
  <c r="Z2643" i="9" s="1"/>
  <c r="Z2644" i="9" s="1"/>
  <c r="Z2645" i="9" s="1"/>
  <c r="Z2646" i="9" s="1"/>
  <c r="Z2647" i="9" s="1"/>
  <c r="Z2648" i="9" s="1"/>
  <c r="Z2649" i="9" s="1"/>
  <c r="Z2650" i="9" s="1"/>
  <c r="Z2651" i="9" s="1"/>
  <c r="Z2652" i="9" s="1"/>
  <c r="Z2653" i="9" s="1"/>
  <c r="Z2654" i="9" s="1"/>
  <c r="Z2655" i="9" s="1"/>
  <c r="Z2656" i="9" s="1"/>
  <c r="Z2657" i="9" s="1"/>
  <c r="Z2658" i="9" s="1"/>
  <c r="Z2659" i="9" s="1"/>
  <c r="Z2660" i="9" s="1"/>
  <c r="Z2661" i="9" s="1"/>
  <c r="Z2662" i="9" s="1"/>
  <c r="Z2663" i="9" s="1"/>
  <c r="Z2664" i="9" s="1"/>
  <c r="Z2665" i="9" s="1"/>
  <c r="Z2666" i="9" s="1"/>
  <c r="Z2667" i="9" s="1"/>
  <c r="Z2668" i="9" s="1"/>
  <c r="Z2669" i="9" s="1"/>
  <c r="Z2670" i="9" s="1"/>
  <c r="Z2671" i="9" s="1"/>
  <c r="Z2672" i="9" s="1"/>
  <c r="Z2673" i="9" s="1"/>
  <c r="Z2674" i="9" s="1"/>
  <c r="Z2675" i="9" s="1"/>
  <c r="Z2676" i="9" s="1"/>
  <c r="Z2677" i="9" s="1"/>
  <c r="Z2678" i="9" s="1"/>
  <c r="Z2679" i="9" s="1"/>
  <c r="Z2680" i="9" s="1"/>
  <c r="Z2681" i="9" s="1"/>
  <c r="Z2682" i="9" s="1"/>
  <c r="Z2683" i="9" s="1"/>
  <c r="Z2684" i="9" s="1"/>
  <c r="Z2685" i="9" s="1"/>
  <c r="Z2686" i="9" s="1"/>
  <c r="Z2687" i="9" s="1"/>
  <c r="Z2688" i="9" s="1"/>
  <c r="Z2689" i="9" s="1"/>
  <c r="Z2690" i="9" s="1"/>
  <c r="Z2691" i="9" s="1"/>
  <c r="Z2692" i="9" s="1"/>
  <c r="Z2693" i="9" s="1"/>
  <c r="Z2694" i="9" s="1"/>
  <c r="Z2695" i="9" s="1"/>
  <c r="Z2696" i="9" s="1"/>
  <c r="Z2697" i="9" s="1"/>
  <c r="Z2698" i="9" s="1"/>
  <c r="Z2699" i="9" s="1"/>
  <c r="Z2700" i="9" s="1"/>
  <c r="Z2701" i="9" s="1"/>
  <c r="Z2702" i="9" s="1"/>
  <c r="Z2703" i="9" s="1"/>
  <c r="Z2704" i="9" s="1"/>
  <c r="Z2705" i="9" s="1"/>
  <c r="Z2706" i="9" s="1"/>
  <c r="Z2707" i="9" s="1"/>
  <c r="Z2708" i="9" s="1"/>
  <c r="Z2709" i="9" s="1"/>
  <c r="Z2710" i="9" s="1"/>
  <c r="Z2711" i="9" s="1"/>
  <c r="Z2712" i="9" s="1"/>
  <c r="Z2713" i="9" s="1"/>
  <c r="Z2714" i="9" s="1"/>
  <c r="Z2715" i="9" s="1"/>
  <c r="Z2716" i="9" s="1"/>
  <c r="Z2717" i="9" s="1"/>
  <c r="Z2718" i="9" s="1"/>
  <c r="Z2719" i="9" s="1"/>
  <c r="Z2720" i="9" s="1"/>
  <c r="Z2721" i="9" s="1"/>
  <c r="Z2722" i="9" s="1"/>
  <c r="Z2723" i="9" s="1"/>
  <c r="Z2724" i="9" s="1"/>
  <c r="Z2725" i="9" s="1"/>
  <c r="Z2726" i="9" s="1"/>
  <c r="Z2727" i="9" s="1"/>
  <c r="Z2728" i="9" s="1"/>
  <c r="Z2729" i="9" s="1"/>
  <c r="Z2730" i="9" s="1"/>
  <c r="Z2731" i="9" s="1"/>
  <c r="Z2732" i="9" s="1"/>
  <c r="Z2733" i="9" s="1"/>
  <c r="Z2734" i="9" s="1"/>
  <c r="Z2735" i="9" s="1"/>
  <c r="Z2736" i="9" s="1"/>
  <c r="Z2737" i="9" s="1"/>
  <c r="Z2738" i="9" s="1"/>
  <c r="Z2739" i="9" s="1"/>
  <c r="Z2740" i="9" s="1"/>
  <c r="Z2741" i="9" s="1"/>
  <c r="Z2742" i="9" s="1"/>
  <c r="Z2743" i="9" s="1"/>
  <c r="Z2744" i="9" s="1"/>
  <c r="Z2745" i="9" s="1"/>
  <c r="Z2746" i="9" s="1"/>
  <c r="Z2747" i="9" s="1"/>
  <c r="Z2748" i="9" s="1"/>
  <c r="Z2749" i="9" s="1"/>
  <c r="Z2750" i="9" s="1"/>
  <c r="Z2751" i="9" s="1"/>
  <c r="Z2752" i="9" s="1"/>
  <c r="Z2753" i="9" s="1"/>
  <c r="Z2754" i="9" s="1"/>
  <c r="Z2755" i="9" s="1"/>
  <c r="Z2756" i="9" s="1"/>
  <c r="Z2757" i="9" s="1"/>
  <c r="Z2758" i="9" s="1"/>
  <c r="Z2759" i="9" s="1"/>
  <c r="Z2760" i="9" s="1"/>
  <c r="Z2761" i="9" s="1"/>
  <c r="Z2762" i="9" s="1"/>
  <c r="Z2763" i="9" s="1"/>
  <c r="Z2764" i="9" s="1"/>
  <c r="Z2765" i="9" s="1"/>
  <c r="Z2766" i="9" s="1"/>
  <c r="Z2767" i="9" s="1"/>
  <c r="Z2768" i="9" s="1"/>
  <c r="Z2769" i="9" s="1"/>
  <c r="Z2770" i="9" s="1"/>
  <c r="Z2771" i="9" s="1"/>
  <c r="Z2772" i="9" s="1"/>
  <c r="Z2773" i="9" s="1"/>
  <c r="Z2774" i="9" s="1"/>
  <c r="Z2775" i="9" s="1"/>
  <c r="Z2776" i="9" s="1"/>
  <c r="Z2777" i="9" s="1"/>
  <c r="Z2778" i="9" s="1"/>
  <c r="Z2779" i="9" s="1"/>
  <c r="Z2780" i="9" s="1"/>
  <c r="Z2781" i="9" s="1"/>
  <c r="Z2782" i="9" s="1"/>
  <c r="Z2783" i="9" s="1"/>
  <c r="Z2784" i="9" s="1"/>
  <c r="Z2785" i="9" s="1"/>
  <c r="Z2786" i="9" s="1"/>
  <c r="Z2787" i="9" s="1"/>
  <c r="Z2788" i="9" s="1"/>
  <c r="Z2789" i="9" s="1"/>
  <c r="Z2790" i="9" s="1"/>
  <c r="Z2791" i="9" s="1"/>
  <c r="Z2792" i="9" s="1"/>
  <c r="Z2793" i="9" s="1"/>
  <c r="Z2794" i="9" s="1"/>
  <c r="Z2795" i="9" s="1"/>
  <c r="Z2796" i="9" s="1"/>
  <c r="Z2797" i="9" s="1"/>
  <c r="Z2798" i="9" s="1"/>
  <c r="Z2799" i="9" s="1"/>
  <c r="Z2800" i="9" s="1"/>
  <c r="Z2801" i="9" s="1"/>
  <c r="Z2802" i="9" s="1"/>
  <c r="Z2803" i="9" s="1"/>
  <c r="Z2804" i="9" s="1"/>
  <c r="Z2805" i="9" s="1"/>
  <c r="Z2806" i="9" s="1"/>
  <c r="Z2807" i="9" s="1"/>
  <c r="Z2808" i="9" s="1"/>
  <c r="Z2809" i="9" s="1"/>
  <c r="Z2810" i="9" s="1"/>
  <c r="Z2811" i="9" s="1"/>
  <c r="Z2812" i="9" s="1"/>
  <c r="Z2813" i="9" s="1"/>
  <c r="Z2814" i="9" s="1"/>
  <c r="Z2815" i="9" s="1"/>
  <c r="Z2816" i="9" s="1"/>
  <c r="Z2817" i="9" s="1"/>
  <c r="Z2818" i="9" s="1"/>
  <c r="Z2819" i="9" s="1"/>
  <c r="Z2820" i="9" s="1"/>
  <c r="Z2821" i="9" s="1"/>
  <c r="Z2822" i="9" s="1"/>
  <c r="Z2823" i="9" s="1"/>
  <c r="Z2824" i="9" s="1"/>
  <c r="Z2825" i="9" s="1"/>
  <c r="Z2826" i="9" s="1"/>
  <c r="Z2827" i="9" s="1"/>
  <c r="Z2828" i="9" s="1"/>
  <c r="Z2829" i="9" s="1"/>
  <c r="Z2830" i="9" s="1"/>
  <c r="Z2831" i="9" s="1"/>
  <c r="Z2832" i="9" s="1"/>
  <c r="Z2833" i="9" s="1"/>
  <c r="Z2834" i="9" s="1"/>
  <c r="Z2835" i="9" s="1"/>
  <c r="Z2836" i="9" s="1"/>
  <c r="Z2837" i="9" s="1"/>
  <c r="Z2838" i="9" s="1"/>
  <c r="Z2839" i="9" s="1"/>
  <c r="Z2840" i="9" s="1"/>
  <c r="Z2841" i="9" s="1"/>
  <c r="Z2842" i="9" s="1"/>
  <c r="Z2843" i="9" s="1"/>
  <c r="Z2844" i="9" s="1"/>
  <c r="Z2845" i="9" s="1"/>
  <c r="Z2846" i="9" s="1"/>
  <c r="Z2847" i="9" s="1"/>
  <c r="Z2848" i="9" s="1"/>
  <c r="Z2849" i="9" s="1"/>
  <c r="Z2850" i="9" s="1"/>
  <c r="Z2851" i="9" s="1"/>
  <c r="Z2852" i="9" s="1"/>
  <c r="Z2853" i="9" s="1"/>
  <c r="Z2854" i="9" s="1"/>
  <c r="Z2855" i="9" s="1"/>
  <c r="Z2856" i="9" s="1"/>
  <c r="Z2857" i="9" s="1"/>
  <c r="Z2858" i="9" s="1"/>
  <c r="Z2859" i="9" s="1"/>
  <c r="Z2860" i="9" s="1"/>
  <c r="Z2861" i="9" s="1"/>
  <c r="Z2862" i="9" s="1"/>
  <c r="Z2863" i="9" s="1"/>
  <c r="Z2864" i="9" s="1"/>
  <c r="Z2865" i="9" s="1"/>
  <c r="Z2866" i="9" s="1"/>
  <c r="Z2867" i="9" s="1"/>
  <c r="Z2868" i="9" s="1"/>
  <c r="Z2869" i="9" s="1"/>
  <c r="Z2870" i="9" s="1"/>
  <c r="Z2871" i="9" s="1"/>
  <c r="Z2872" i="9" s="1"/>
  <c r="Z2873" i="9" s="1"/>
  <c r="Z2874" i="9" s="1"/>
  <c r="Z2875" i="9" s="1"/>
  <c r="Z2876" i="9" s="1"/>
  <c r="Z2877" i="9" s="1"/>
  <c r="Z2878" i="9" s="1"/>
  <c r="Z2879" i="9" s="1"/>
  <c r="Z2880" i="9" s="1"/>
  <c r="Z2881" i="9" s="1"/>
  <c r="Z2882" i="9" s="1"/>
  <c r="Z2883" i="9" s="1"/>
  <c r="Z2884" i="9" s="1"/>
  <c r="Z2885" i="9" s="1"/>
  <c r="Z2886" i="9" s="1"/>
  <c r="Z2887" i="9" s="1"/>
  <c r="Z2888" i="9" s="1"/>
  <c r="Z2889" i="9" s="1"/>
  <c r="Z2890" i="9" s="1"/>
  <c r="Z2891" i="9" s="1"/>
  <c r="Z2892" i="9" s="1"/>
  <c r="Z2893" i="9" s="1"/>
  <c r="Z2894" i="9" s="1"/>
  <c r="Z2895" i="9" s="1"/>
  <c r="Z2896" i="9" s="1"/>
  <c r="Z2897" i="9" s="1"/>
  <c r="Z2898" i="9" s="1"/>
  <c r="Z2899" i="9" s="1"/>
  <c r="Z2900" i="9" s="1"/>
  <c r="Z2901" i="9" s="1"/>
  <c r="Z2902" i="9" s="1"/>
  <c r="Z2903" i="9" s="1"/>
  <c r="Z2904" i="9" s="1"/>
  <c r="Z2905" i="9" s="1"/>
  <c r="Z2906" i="9" s="1"/>
  <c r="Z2907" i="9" s="1"/>
  <c r="Z2908" i="9" s="1"/>
  <c r="Z2909" i="9" s="1"/>
  <c r="Z2910" i="9" s="1"/>
  <c r="Z2911" i="9" s="1"/>
  <c r="Z2912" i="9" s="1"/>
  <c r="Z2913" i="9" s="1"/>
  <c r="Z2914" i="9" s="1"/>
  <c r="Z2915" i="9" s="1"/>
  <c r="Z2916" i="9" s="1"/>
  <c r="Z2917" i="9" s="1"/>
  <c r="Z2918" i="9" s="1"/>
  <c r="Z2919" i="9" s="1"/>
  <c r="Z2920" i="9" s="1"/>
  <c r="Z2921" i="9" s="1"/>
  <c r="Z2922" i="9" s="1"/>
  <c r="Z2923" i="9" s="1"/>
  <c r="Z2924" i="9" s="1"/>
  <c r="Z2925" i="9" s="1"/>
  <c r="Z2926" i="9" s="1"/>
  <c r="Z2927" i="9" s="1"/>
  <c r="Z2928" i="9" s="1"/>
  <c r="Z2929" i="9" s="1"/>
  <c r="Z2930" i="9" s="1"/>
  <c r="Z2931" i="9" s="1"/>
  <c r="Z2932" i="9" s="1"/>
  <c r="Z2933" i="9" s="1"/>
  <c r="Z2934" i="9" s="1"/>
  <c r="Z2935" i="9" s="1"/>
  <c r="Z2936" i="9" s="1"/>
  <c r="Z2937" i="9" s="1"/>
  <c r="Z2938" i="9" s="1"/>
  <c r="Z2939" i="9" s="1"/>
  <c r="Z2940" i="9" s="1"/>
  <c r="Z2941" i="9" s="1"/>
  <c r="Z2942" i="9" s="1"/>
  <c r="Z2943" i="9" s="1"/>
  <c r="Z2944" i="9" s="1"/>
  <c r="Z2945" i="9" s="1"/>
  <c r="Z2946" i="9" s="1"/>
  <c r="Z2947" i="9" s="1"/>
  <c r="Z2948" i="9" s="1"/>
  <c r="Z2949" i="9" s="1"/>
  <c r="Z2950" i="9" s="1"/>
  <c r="Z2951" i="9" s="1"/>
  <c r="Z2952" i="9" s="1"/>
  <c r="Z2953" i="9" s="1"/>
  <c r="Z2954" i="9" s="1"/>
  <c r="Z2955" i="9" s="1"/>
  <c r="Z2956" i="9" s="1"/>
  <c r="Z2957" i="9" s="1"/>
  <c r="Z2958" i="9" s="1"/>
  <c r="Z2959" i="9" s="1"/>
  <c r="Z2960" i="9" s="1"/>
  <c r="Z2961" i="9" s="1"/>
  <c r="Z2962" i="9" s="1"/>
  <c r="Z2963" i="9" s="1"/>
  <c r="Z2964" i="9" s="1"/>
  <c r="Z2965" i="9" s="1"/>
  <c r="Z2966" i="9" s="1"/>
  <c r="Z2967" i="9" s="1"/>
  <c r="Z2968" i="9" s="1"/>
  <c r="Z2969" i="9" s="1"/>
  <c r="Z2970" i="9" s="1"/>
  <c r="Z2971" i="9" s="1"/>
  <c r="Z2972" i="9" s="1"/>
  <c r="Z2973" i="9" s="1"/>
  <c r="Z2974" i="9" s="1"/>
  <c r="Z2975" i="9" s="1"/>
  <c r="Z2976" i="9" s="1"/>
  <c r="Z2977" i="9" s="1"/>
  <c r="Z2978" i="9" s="1"/>
  <c r="Z2979" i="9" s="1"/>
  <c r="Z2980" i="9" s="1"/>
  <c r="Z2981" i="9" s="1"/>
  <c r="Z2982" i="9" s="1"/>
  <c r="Z2983" i="9" s="1"/>
  <c r="Z2984" i="9" s="1"/>
  <c r="Z2985" i="9" s="1"/>
  <c r="Z2986" i="9" s="1"/>
  <c r="Z2987" i="9" s="1"/>
  <c r="Z2988" i="9" s="1"/>
  <c r="Z2989" i="9" s="1"/>
  <c r="Z2990" i="9" s="1"/>
  <c r="Z2991" i="9" s="1"/>
  <c r="Z2992" i="9" s="1"/>
  <c r="Z2993" i="9" s="1"/>
  <c r="Z2994" i="9" s="1"/>
  <c r="Z2995" i="9" s="1"/>
  <c r="Z2996" i="9" s="1"/>
  <c r="Z2997" i="9" s="1"/>
  <c r="Z2998" i="9" s="1"/>
  <c r="Z2999" i="9" s="1"/>
  <c r="Z3000" i="9" s="1"/>
  <c r="Z3001" i="9" s="1"/>
  <c r="Z3002" i="9" s="1"/>
  <c r="Z3003" i="9" s="1"/>
  <c r="Z3004" i="9" s="1"/>
  <c r="Z3005" i="9" s="1"/>
  <c r="Z3006" i="9" s="1"/>
  <c r="Z3007" i="9" s="1"/>
  <c r="Z3008" i="9" s="1"/>
  <c r="Z3009" i="9" s="1"/>
  <c r="Z3010" i="9" s="1"/>
  <c r="Z3011" i="9" s="1"/>
  <c r="Z3012" i="9" s="1"/>
  <c r="Z3013" i="9" s="1"/>
  <c r="Z3014" i="9" s="1"/>
  <c r="Z3015" i="9" s="1"/>
  <c r="Z3016" i="9" s="1"/>
  <c r="Z3017" i="9" s="1"/>
  <c r="Z3018" i="9" s="1"/>
  <c r="Z3019" i="9" s="1"/>
  <c r="Z3020" i="9" s="1"/>
  <c r="Z3021" i="9" s="1"/>
  <c r="Z3022" i="9" s="1"/>
  <c r="Z3023" i="9" s="1"/>
  <c r="Z3024" i="9" s="1"/>
  <c r="Z3025" i="9" s="1"/>
  <c r="Z3026" i="9" s="1"/>
  <c r="Z3027" i="9" s="1"/>
  <c r="Z3028" i="9" s="1"/>
  <c r="Z3029" i="9" s="1"/>
  <c r="Z3030" i="9" s="1"/>
  <c r="Z3031" i="9" s="1"/>
  <c r="Z3032" i="9" s="1"/>
  <c r="Z3033" i="9" s="1"/>
  <c r="Z3034" i="9" s="1"/>
  <c r="Z3035" i="9" s="1"/>
  <c r="Z3036" i="9" s="1"/>
  <c r="Z3037" i="9" s="1"/>
  <c r="Z3038" i="9" s="1"/>
  <c r="Z3039" i="9" s="1"/>
  <c r="Z3040" i="9" s="1"/>
  <c r="Z3041" i="9" s="1"/>
  <c r="Z3042" i="9" s="1"/>
  <c r="Z3043" i="9" s="1"/>
  <c r="Z3044" i="9" s="1"/>
  <c r="Z3045" i="9" s="1"/>
  <c r="Z3046" i="9" s="1"/>
  <c r="Z3047" i="9" s="1"/>
  <c r="Z3048" i="9" s="1"/>
  <c r="Z3049" i="9" s="1"/>
  <c r="Z3050" i="9" s="1"/>
  <c r="Z3051" i="9" s="1"/>
  <c r="Z3052" i="9" s="1"/>
  <c r="Z3053" i="9" s="1"/>
  <c r="Z3054" i="9" s="1"/>
  <c r="Z3055" i="9" s="1"/>
  <c r="Z3056" i="9" s="1"/>
  <c r="Z3057" i="9" s="1"/>
  <c r="Z3058" i="9" s="1"/>
  <c r="Z3059" i="9" s="1"/>
  <c r="Z3060" i="9" s="1"/>
  <c r="Z3061" i="9" s="1"/>
  <c r="Z3062" i="9" s="1"/>
  <c r="Z3063" i="9" s="1"/>
  <c r="Z3064" i="9" s="1"/>
  <c r="Z3065" i="9" s="1"/>
  <c r="Z3066" i="9" s="1"/>
  <c r="Z3067" i="9" s="1"/>
  <c r="Z3068" i="9" s="1"/>
  <c r="Z3069" i="9" s="1"/>
  <c r="Z3070" i="9" s="1"/>
  <c r="Z3071" i="9" s="1"/>
  <c r="Z3072" i="9" s="1"/>
  <c r="Z3073" i="9" s="1"/>
  <c r="Z3074" i="9" s="1"/>
  <c r="Z3075" i="9" s="1"/>
  <c r="Z3076" i="9" s="1"/>
  <c r="Z3077" i="9" s="1"/>
  <c r="Z3078" i="9" s="1"/>
  <c r="Z3079" i="9" s="1"/>
  <c r="Z3080" i="9" s="1"/>
  <c r="Z3081" i="9" s="1"/>
  <c r="Z3082" i="9" s="1"/>
  <c r="Z3083" i="9" s="1"/>
  <c r="Z3084" i="9" s="1"/>
  <c r="Z3085" i="9" s="1"/>
  <c r="Z3086" i="9" s="1"/>
  <c r="Z3087" i="9" s="1"/>
  <c r="Z3088" i="9" s="1"/>
  <c r="Z3089" i="9" s="1"/>
  <c r="Z3090" i="9" s="1"/>
  <c r="Z3091" i="9" s="1"/>
  <c r="Z3092" i="9" s="1"/>
  <c r="Z3093" i="9" s="1"/>
  <c r="Z3094" i="9" s="1"/>
  <c r="Z3095" i="9" s="1"/>
  <c r="Z3096" i="9" s="1"/>
  <c r="Z3097" i="9" s="1"/>
  <c r="Z3098" i="9" s="1"/>
  <c r="Z3099" i="9" s="1"/>
  <c r="Z3100" i="9" s="1"/>
  <c r="Z3101" i="9" s="1"/>
  <c r="Z3102" i="9" s="1"/>
  <c r="Z3103" i="9" s="1"/>
  <c r="Z3104" i="9" s="1"/>
  <c r="Z3105" i="9" s="1"/>
  <c r="Z3106" i="9" s="1"/>
  <c r="Z3107" i="9" s="1"/>
  <c r="Z3108" i="9" s="1"/>
  <c r="Z3109" i="9" s="1"/>
  <c r="Z3110" i="9" s="1"/>
  <c r="Z3111" i="9" s="1"/>
  <c r="Z3112" i="9" s="1"/>
  <c r="Z3113" i="9" s="1"/>
  <c r="Z3114" i="9" s="1"/>
  <c r="Z3115" i="9" s="1"/>
  <c r="Z3116" i="9" s="1"/>
  <c r="Z3117" i="9" s="1"/>
  <c r="Z3118" i="9" s="1"/>
  <c r="Z3119" i="9" s="1"/>
  <c r="Z3120" i="9" s="1"/>
  <c r="Z3121" i="9" s="1"/>
  <c r="Z3122" i="9" s="1"/>
  <c r="Z3123" i="9" s="1"/>
  <c r="Z3124" i="9" s="1"/>
  <c r="Z3125" i="9" s="1"/>
  <c r="Z3126" i="9" s="1"/>
  <c r="Z3127" i="9" s="1"/>
  <c r="Z3128" i="9" s="1"/>
  <c r="Z3129" i="9" s="1"/>
  <c r="Z3130" i="9" s="1"/>
  <c r="Z3131" i="9" s="1"/>
  <c r="Z3132" i="9" s="1"/>
  <c r="Z3133" i="9" s="1"/>
  <c r="Z3134" i="9" s="1"/>
  <c r="Z3135" i="9" s="1"/>
  <c r="Z3136" i="9" s="1"/>
  <c r="Z3137" i="9" s="1"/>
  <c r="Z3138" i="9" s="1"/>
  <c r="Z3139" i="9" s="1"/>
  <c r="Z3140" i="9" s="1"/>
  <c r="Z3141" i="9" s="1"/>
  <c r="Z3142" i="9" s="1"/>
  <c r="Z3143" i="9" s="1"/>
  <c r="Z3144" i="9" s="1"/>
  <c r="Z3145" i="9" s="1"/>
  <c r="Z3146" i="9" s="1"/>
  <c r="Z3147" i="9" s="1"/>
  <c r="Z3148" i="9" s="1"/>
  <c r="Z3149" i="9" s="1"/>
  <c r="Z3150" i="9" s="1"/>
  <c r="Z3151" i="9" s="1"/>
  <c r="Z3152" i="9" s="1"/>
  <c r="Z3153" i="9" s="1"/>
  <c r="Z3154" i="9" s="1"/>
  <c r="Z3155" i="9" s="1"/>
  <c r="Z3156" i="9" s="1"/>
  <c r="Z3157" i="9" s="1"/>
  <c r="Z3158" i="9" s="1"/>
  <c r="Z3159" i="9" s="1"/>
  <c r="Z3160" i="9" s="1"/>
  <c r="Z3161" i="9" s="1"/>
  <c r="Z3162" i="9" s="1"/>
  <c r="Z3163" i="9" s="1"/>
  <c r="Z3164" i="9" s="1"/>
  <c r="Z3165" i="9" s="1"/>
  <c r="Z3166" i="9" s="1"/>
  <c r="Z3167" i="9" s="1"/>
  <c r="Z3168" i="9" s="1"/>
  <c r="Z3169" i="9" s="1"/>
  <c r="Z3170" i="9" s="1"/>
  <c r="Z3171" i="9" s="1"/>
  <c r="Z3172" i="9" s="1"/>
  <c r="Z3173" i="9" s="1"/>
  <c r="Z3174" i="9" s="1"/>
  <c r="Z3175" i="9" s="1"/>
  <c r="Z3176" i="9" s="1"/>
  <c r="Z3177" i="9" s="1"/>
  <c r="Z3178" i="9" s="1"/>
  <c r="Z3179" i="9" s="1"/>
  <c r="Z3180" i="9" s="1"/>
  <c r="Z3181" i="9" s="1"/>
  <c r="Z3182" i="9" s="1"/>
  <c r="Z3183" i="9" s="1"/>
  <c r="Z3184" i="9" s="1"/>
  <c r="Z3185" i="9" s="1"/>
  <c r="Z3186" i="9" s="1"/>
  <c r="Z3187" i="9" s="1"/>
  <c r="Z3188" i="9" s="1"/>
  <c r="Z3189" i="9" s="1"/>
  <c r="Z3190" i="9" s="1"/>
  <c r="Z3191" i="9" s="1"/>
  <c r="Z3192" i="9" s="1"/>
  <c r="Z3193" i="9" s="1"/>
  <c r="Z3194" i="9" s="1"/>
  <c r="Z3195" i="9" s="1"/>
  <c r="Z3196" i="9" s="1"/>
  <c r="Z3197" i="9" s="1"/>
  <c r="Z3198" i="9" s="1"/>
  <c r="Z3199" i="9" s="1"/>
  <c r="Z3200" i="9" s="1"/>
  <c r="Z3201" i="9" s="1"/>
  <c r="Z3202" i="9" s="1"/>
  <c r="Z3203" i="9" s="1"/>
  <c r="Z3204" i="9" s="1"/>
  <c r="Z3205" i="9" s="1"/>
  <c r="Z3206" i="9" s="1"/>
  <c r="Z3207" i="9" s="1"/>
  <c r="Z3208" i="9" s="1"/>
  <c r="Z3209" i="9" s="1"/>
  <c r="Z3210" i="9" s="1"/>
  <c r="Z3211" i="9" s="1"/>
  <c r="Z3212" i="9" s="1"/>
  <c r="Z3213" i="9" s="1"/>
  <c r="Z3214" i="9" s="1"/>
  <c r="Z3215" i="9" s="1"/>
  <c r="Z3216" i="9" s="1"/>
  <c r="Z3217" i="9" s="1"/>
  <c r="Z3218" i="9" s="1"/>
  <c r="Z3219" i="9" s="1"/>
  <c r="Z3220" i="9" s="1"/>
  <c r="Z3221" i="9" s="1"/>
  <c r="Z3222" i="9" s="1"/>
  <c r="Z3223" i="9" s="1"/>
  <c r="Z3224" i="9" s="1"/>
  <c r="Z3225" i="9" s="1"/>
  <c r="Z3226" i="9" s="1"/>
  <c r="Z3227" i="9" s="1"/>
  <c r="Z3228" i="9" s="1"/>
  <c r="Z3229" i="9" s="1"/>
  <c r="Z3230" i="9" s="1"/>
  <c r="Z3231" i="9" s="1"/>
  <c r="Z3232" i="9" s="1"/>
  <c r="Z3233" i="9" s="1"/>
  <c r="Z3234" i="9" s="1"/>
  <c r="Z3235" i="9" s="1"/>
  <c r="Z3236" i="9" s="1"/>
  <c r="Z3237" i="9" s="1"/>
  <c r="Z3238" i="9" s="1"/>
  <c r="Z3239" i="9" s="1"/>
  <c r="Z3240" i="9" s="1"/>
  <c r="Z3241" i="9" s="1"/>
  <c r="Z3242" i="9" s="1"/>
  <c r="Z3243" i="9" s="1"/>
  <c r="Z3244" i="9" s="1"/>
  <c r="Z3245" i="9" s="1"/>
  <c r="Z3246" i="9" s="1"/>
  <c r="Z3247" i="9" s="1"/>
  <c r="Z3248" i="9" s="1"/>
  <c r="Z3249" i="9" s="1"/>
  <c r="Z3250" i="9" s="1"/>
  <c r="Z3251" i="9" s="1"/>
  <c r="Z3252" i="9" s="1"/>
  <c r="Z3253" i="9" s="1"/>
  <c r="Z3254" i="9" s="1"/>
  <c r="Z3255" i="9" s="1"/>
  <c r="Z3256" i="9" s="1"/>
  <c r="Z3257" i="9" s="1"/>
  <c r="Z3258" i="9" s="1"/>
  <c r="Z3259" i="9" s="1"/>
  <c r="Z3260" i="9" s="1"/>
  <c r="Z3261" i="9" s="1"/>
  <c r="Z3262" i="9" s="1"/>
  <c r="Z3263" i="9" s="1"/>
  <c r="Z3264" i="9" s="1"/>
  <c r="Z3265" i="9" s="1"/>
  <c r="Z3266" i="9" s="1"/>
  <c r="Z3267" i="9" s="1"/>
  <c r="Z3268" i="9" s="1"/>
  <c r="Z3269" i="9" s="1"/>
  <c r="Z3270" i="9" s="1"/>
  <c r="Z3271" i="9" s="1"/>
  <c r="Z3272" i="9" s="1"/>
  <c r="Z3273" i="9" s="1"/>
  <c r="Z3274" i="9" s="1"/>
  <c r="Z3275" i="9" s="1"/>
  <c r="Z3276" i="9" s="1"/>
  <c r="Z3277" i="9" s="1"/>
  <c r="Z3278" i="9" s="1"/>
  <c r="Z3279" i="9" s="1"/>
  <c r="Z3280" i="9" s="1"/>
  <c r="Z3281" i="9" s="1"/>
  <c r="Z3282" i="9" s="1"/>
  <c r="Z3283" i="9" s="1"/>
  <c r="Z3284" i="9" s="1"/>
  <c r="Z3285" i="9" s="1"/>
  <c r="Z3286" i="9" s="1"/>
  <c r="Z3287" i="9" s="1"/>
  <c r="Z3288" i="9" s="1"/>
  <c r="Z3289" i="9" s="1"/>
  <c r="Z3290" i="9" s="1"/>
  <c r="Z3291" i="9" s="1"/>
  <c r="Z3292" i="9" s="1"/>
  <c r="Z3293" i="9" s="1"/>
  <c r="Z3294" i="9" s="1"/>
  <c r="Z3295" i="9" s="1"/>
  <c r="Z3296" i="9" s="1"/>
  <c r="Z3297" i="9" s="1"/>
  <c r="Z3298" i="9" s="1"/>
  <c r="Z3299" i="9" s="1"/>
  <c r="Z3300" i="9" s="1"/>
  <c r="Z3301" i="9" s="1"/>
  <c r="Z3302" i="9" s="1"/>
  <c r="Z3303" i="9" s="1"/>
  <c r="Z3304" i="9" s="1"/>
  <c r="Z3305" i="9" s="1"/>
  <c r="Z3306" i="9" s="1"/>
  <c r="Z3307" i="9" s="1"/>
  <c r="Z3308" i="9" s="1"/>
  <c r="Z3309" i="9" s="1"/>
  <c r="Z3310" i="9" s="1"/>
  <c r="Z3311" i="9" s="1"/>
  <c r="Z3312" i="9" s="1"/>
  <c r="Z3313" i="9" s="1"/>
  <c r="Z3314" i="9" s="1"/>
  <c r="Z3315" i="9" s="1"/>
  <c r="Z3316" i="9" s="1"/>
  <c r="Z3317" i="9" s="1"/>
  <c r="Z3318" i="9" s="1"/>
  <c r="Z3319" i="9" s="1"/>
  <c r="Z3320" i="9" s="1"/>
  <c r="Z3321" i="9" s="1"/>
  <c r="Z3322" i="9" s="1"/>
  <c r="Z3323" i="9" s="1"/>
  <c r="Z3324" i="9" s="1"/>
  <c r="Z3325" i="9" s="1"/>
  <c r="Z3326" i="9" s="1"/>
  <c r="Z3327" i="9" s="1"/>
  <c r="Z3328" i="9" s="1"/>
  <c r="Z3329" i="9" s="1"/>
  <c r="Z3330" i="9" s="1"/>
  <c r="Z3331" i="9" s="1"/>
  <c r="Z3332" i="9" s="1"/>
  <c r="Z3333" i="9" s="1"/>
  <c r="Z3334" i="9" s="1"/>
  <c r="Z3335" i="9" s="1"/>
  <c r="Z3336" i="9" s="1"/>
  <c r="Z3337" i="9" s="1"/>
  <c r="Z3338" i="9" s="1"/>
  <c r="Z3339" i="9" s="1"/>
  <c r="Z3340" i="9" s="1"/>
  <c r="Z3341" i="9" s="1"/>
  <c r="Z3342" i="9" s="1"/>
  <c r="Z3343" i="9" s="1"/>
  <c r="Z3344" i="9" s="1"/>
  <c r="Z3345" i="9" s="1"/>
  <c r="Z3346" i="9" s="1"/>
  <c r="Z3347" i="9" s="1"/>
  <c r="Z3348" i="9" s="1"/>
  <c r="Z3349" i="9" s="1"/>
  <c r="Z3350" i="9" s="1"/>
  <c r="Z3351" i="9" s="1"/>
  <c r="Z3352" i="9" s="1"/>
  <c r="Z3353" i="9" s="1"/>
  <c r="Z3354" i="9" s="1"/>
  <c r="Z3355" i="9" s="1"/>
  <c r="Z3356" i="9" s="1"/>
  <c r="Z3357" i="9" s="1"/>
  <c r="Z3358" i="9" s="1"/>
  <c r="Z3359" i="9" s="1"/>
  <c r="Z3360" i="9" s="1"/>
  <c r="Z3361" i="9" s="1"/>
  <c r="Z3362" i="9" s="1"/>
  <c r="Z3363" i="9" s="1"/>
  <c r="Z3364" i="9" s="1"/>
  <c r="Z3365" i="9" s="1"/>
  <c r="Z3366" i="9" s="1"/>
  <c r="Z3367" i="9" s="1"/>
  <c r="Z3368" i="9" s="1"/>
  <c r="Z3369" i="9" s="1"/>
  <c r="Z3370" i="9" s="1"/>
  <c r="Z3371" i="9" s="1"/>
  <c r="Z3372" i="9" s="1"/>
  <c r="Z3373" i="9" s="1"/>
  <c r="Z3374" i="9" s="1"/>
  <c r="Z3375" i="9" s="1"/>
  <c r="Z3376" i="9" s="1"/>
  <c r="Z3377" i="9" s="1"/>
  <c r="Z3378" i="9" s="1"/>
  <c r="Z3379" i="9" s="1"/>
  <c r="Z3380" i="9" s="1"/>
  <c r="Z3381" i="9" s="1"/>
  <c r="Z3382" i="9" s="1"/>
  <c r="Z3383" i="9" s="1"/>
  <c r="Z3384" i="9" s="1"/>
  <c r="Z3385" i="9" s="1"/>
  <c r="Z3386" i="9" s="1"/>
  <c r="Z3387" i="9" s="1"/>
  <c r="Z3388" i="9" s="1"/>
  <c r="Z3389" i="9" s="1"/>
  <c r="Z3390" i="9" s="1"/>
  <c r="Z3391" i="9" s="1"/>
  <c r="Z3392" i="9" s="1"/>
  <c r="Z3393" i="9" s="1"/>
  <c r="Z3394" i="9" s="1"/>
  <c r="Z3395" i="9" s="1"/>
  <c r="Z3396" i="9" s="1"/>
  <c r="Z3397" i="9" s="1"/>
  <c r="Z3398" i="9" s="1"/>
  <c r="Z3399" i="9" s="1"/>
  <c r="Z3400" i="9" s="1"/>
  <c r="Z3401" i="9" s="1"/>
  <c r="Z3402" i="9" s="1"/>
  <c r="Z3403" i="9" s="1"/>
  <c r="Z3404" i="9" s="1"/>
  <c r="Z3405" i="9" s="1"/>
  <c r="Z3406" i="9" s="1"/>
  <c r="Z3407" i="9" s="1"/>
  <c r="Z3408" i="9" s="1"/>
  <c r="Z3409" i="9" s="1"/>
  <c r="Z3410" i="9" s="1"/>
  <c r="Z3411" i="9" s="1"/>
  <c r="Z3412" i="9" s="1"/>
  <c r="Z3413" i="9" s="1"/>
  <c r="Z3414" i="9" s="1"/>
  <c r="Z3415" i="9" s="1"/>
  <c r="Z3416" i="9" s="1"/>
  <c r="Z3417" i="9" s="1"/>
  <c r="Z3418" i="9" s="1"/>
  <c r="Z3419" i="9" s="1"/>
  <c r="Z3420" i="9" s="1"/>
  <c r="Z3421" i="9" s="1"/>
  <c r="Z3422" i="9" s="1"/>
  <c r="Z3423" i="9" s="1"/>
  <c r="Z3424" i="9" s="1"/>
  <c r="Z3425" i="9" s="1"/>
  <c r="Z3426" i="9" s="1"/>
  <c r="Z3427" i="9" s="1"/>
  <c r="Z3428" i="9" s="1"/>
  <c r="Z3429" i="9" s="1"/>
  <c r="Z3430" i="9" s="1"/>
  <c r="Z3431" i="9" s="1"/>
  <c r="Z3432" i="9" s="1"/>
  <c r="Z3433" i="9" s="1"/>
  <c r="Z3434" i="9" s="1"/>
  <c r="Z3435" i="9" s="1"/>
  <c r="Z3436" i="9" s="1"/>
  <c r="Z3437" i="9" s="1"/>
  <c r="Z3438" i="9" s="1"/>
  <c r="Z3439" i="9" s="1"/>
  <c r="Z3440" i="9" s="1"/>
  <c r="Z3441" i="9" s="1"/>
  <c r="Z3442" i="9" s="1"/>
  <c r="Z3443" i="9" s="1"/>
  <c r="Z3444" i="9" s="1"/>
  <c r="Z3445" i="9" s="1"/>
  <c r="Z3446" i="9" s="1"/>
  <c r="Z3447" i="9" s="1"/>
  <c r="Z3448" i="9" s="1"/>
  <c r="Z3449" i="9" s="1"/>
  <c r="Z3450" i="9" s="1"/>
  <c r="Z3451" i="9" s="1"/>
  <c r="Z3452" i="9" s="1"/>
  <c r="Z3453" i="9" s="1"/>
  <c r="Z3454" i="9" s="1"/>
  <c r="Z3455" i="9" s="1"/>
  <c r="Z3456" i="9" s="1"/>
  <c r="Z3457" i="9" s="1"/>
  <c r="Z3458" i="9" s="1"/>
  <c r="Z3459" i="9" s="1"/>
  <c r="Z3460" i="9" s="1"/>
  <c r="Z3461" i="9" s="1"/>
  <c r="Z3462" i="9" s="1"/>
  <c r="Z3463" i="9" s="1"/>
  <c r="Z3464" i="9" s="1"/>
  <c r="Z3465" i="9" s="1"/>
  <c r="Z3466" i="9" s="1"/>
  <c r="Z3467" i="9" s="1"/>
  <c r="Z3468" i="9" s="1"/>
  <c r="Z3469" i="9" s="1"/>
  <c r="Z3470" i="9" s="1"/>
  <c r="Z3471" i="9" s="1"/>
  <c r="Z3472" i="9" s="1"/>
  <c r="Z3473" i="9" s="1"/>
  <c r="Z3474" i="9" s="1"/>
  <c r="Z3475" i="9" s="1"/>
  <c r="Z3476" i="9" s="1"/>
  <c r="Z3477" i="9" s="1"/>
  <c r="Z3478" i="9" s="1"/>
  <c r="Z3479" i="9" s="1"/>
  <c r="Z3480" i="9" s="1"/>
  <c r="Z3481" i="9" s="1"/>
  <c r="Z3482" i="9" s="1"/>
  <c r="Z3483" i="9" s="1"/>
  <c r="Z3484" i="9" s="1"/>
  <c r="Z3485" i="9" s="1"/>
  <c r="Z3486" i="9" s="1"/>
  <c r="Z3487" i="9" s="1"/>
  <c r="Z3488" i="9" s="1"/>
  <c r="Z3489" i="9" s="1"/>
  <c r="Z3490" i="9" s="1"/>
  <c r="Z3491" i="9" s="1"/>
  <c r="Z3492" i="9" s="1"/>
  <c r="Z3493" i="9" s="1"/>
  <c r="Z3494" i="9" s="1"/>
  <c r="Z3495" i="9" s="1"/>
  <c r="Z3496" i="9" s="1"/>
  <c r="Z3497" i="9" s="1"/>
  <c r="Z3498" i="9" s="1"/>
  <c r="Z3499" i="9" s="1"/>
  <c r="Z3500" i="9" s="1"/>
  <c r="Z3501" i="9" s="1"/>
  <c r="Z3502" i="9" s="1"/>
  <c r="Z3503" i="9" s="1"/>
  <c r="Z3504" i="9" s="1"/>
  <c r="Z3505" i="9" s="1"/>
  <c r="Z3506" i="9" s="1"/>
  <c r="Z3507" i="9" s="1"/>
  <c r="Z3508" i="9" s="1"/>
  <c r="Z3509" i="9" s="1"/>
  <c r="Z3510" i="9" s="1"/>
  <c r="Z3511" i="9" s="1"/>
  <c r="Z3512" i="9" s="1"/>
  <c r="Z3513" i="9" s="1"/>
  <c r="Z3514" i="9" s="1"/>
  <c r="Z3515" i="9" s="1"/>
  <c r="Z3516" i="9" s="1"/>
  <c r="Z3517" i="9" s="1"/>
  <c r="Z3518" i="9" s="1"/>
  <c r="Z3519" i="9" s="1"/>
  <c r="Z3520" i="9" s="1"/>
  <c r="Z3521" i="9" s="1"/>
  <c r="Z3522" i="9" s="1"/>
  <c r="Z3523" i="9" s="1"/>
  <c r="Z3524" i="9" s="1"/>
  <c r="Z3525" i="9" s="1"/>
  <c r="Z3526" i="9" s="1"/>
  <c r="Z3527" i="9" s="1"/>
  <c r="Z3528" i="9" s="1"/>
  <c r="Z3529" i="9" s="1"/>
  <c r="Z3530" i="9" s="1"/>
  <c r="Z3531" i="9" s="1"/>
  <c r="Z3532" i="9" s="1"/>
  <c r="Z3533" i="9" s="1"/>
  <c r="Z3534" i="9" s="1"/>
  <c r="Z3535" i="9" s="1"/>
  <c r="Z3536" i="9" s="1"/>
  <c r="Z3537" i="9" s="1"/>
  <c r="Z3538" i="9" s="1"/>
  <c r="Z3539" i="9" s="1"/>
  <c r="Z3540" i="9" s="1"/>
  <c r="Z3541" i="9" s="1"/>
  <c r="Z3542" i="9" s="1"/>
  <c r="Z3543" i="9" s="1"/>
  <c r="Z3544" i="9" s="1"/>
  <c r="Z3545" i="9" s="1"/>
  <c r="Z3546" i="9" s="1"/>
  <c r="Z3547" i="9" s="1"/>
  <c r="Z3548" i="9" s="1"/>
  <c r="Z3549" i="9" s="1"/>
  <c r="Z3550" i="9" s="1"/>
  <c r="Z3551" i="9" s="1"/>
  <c r="Z3552" i="9" s="1"/>
  <c r="Z3553" i="9" s="1"/>
  <c r="Z3554" i="9" s="1"/>
  <c r="Z3555" i="9" s="1"/>
  <c r="Z3556" i="9" s="1"/>
  <c r="Z3557" i="9" s="1"/>
  <c r="Z3558" i="9" s="1"/>
  <c r="Z3559" i="9" s="1"/>
  <c r="Z3560" i="9" s="1"/>
  <c r="Z3561" i="9" s="1"/>
  <c r="Z3562" i="9" s="1"/>
  <c r="Z3563" i="9" s="1"/>
  <c r="Z3564" i="9" s="1"/>
  <c r="Z3565" i="9" s="1"/>
  <c r="Z3566" i="9" s="1"/>
  <c r="Z3567" i="9" s="1"/>
  <c r="Z3568" i="9" s="1"/>
  <c r="Z3569" i="9" s="1"/>
  <c r="Z3570" i="9" s="1"/>
  <c r="Z3571" i="9" s="1"/>
  <c r="Z3572" i="9" s="1"/>
  <c r="Z3573" i="9" s="1"/>
  <c r="Z3574" i="9" s="1"/>
  <c r="Z3575" i="9" s="1"/>
  <c r="Z3576" i="9" s="1"/>
  <c r="Z3577" i="9" s="1"/>
  <c r="Z3578" i="9" s="1"/>
  <c r="Z3579" i="9" s="1"/>
  <c r="Z3580" i="9" s="1"/>
  <c r="Z3581" i="9" s="1"/>
  <c r="Z3582" i="9" s="1"/>
  <c r="Z3583" i="9" s="1"/>
  <c r="Z3584" i="9" s="1"/>
  <c r="Z3585" i="9" s="1"/>
  <c r="Z3586" i="9" s="1"/>
  <c r="Z3587" i="9" s="1"/>
  <c r="Z3588" i="9" s="1"/>
  <c r="Z3589" i="9" s="1"/>
  <c r="Z3590" i="9" s="1"/>
  <c r="Z3591" i="9" s="1"/>
  <c r="Z3592" i="9" s="1"/>
  <c r="Z3593" i="9" s="1"/>
  <c r="Z3594" i="9" s="1"/>
  <c r="Z3595" i="9" s="1"/>
  <c r="Z3596" i="9" s="1"/>
  <c r="Z3597" i="9" s="1"/>
  <c r="Z3598" i="9" s="1"/>
  <c r="Z3599" i="9" s="1"/>
  <c r="Z3600" i="9" s="1"/>
  <c r="Z3601" i="9" s="1"/>
  <c r="Z3602" i="9" s="1"/>
  <c r="Z3603" i="9" s="1"/>
  <c r="Z3604" i="9" s="1"/>
  <c r="Z3605" i="9" s="1"/>
  <c r="Z3606" i="9" s="1"/>
  <c r="Z3607" i="9" s="1"/>
  <c r="Z3608" i="9" s="1"/>
  <c r="Z3609" i="9" s="1"/>
  <c r="Z3610" i="9" s="1"/>
  <c r="Z3611" i="9" s="1"/>
  <c r="Z3612" i="9" s="1"/>
  <c r="Z3613" i="9" s="1"/>
  <c r="Z3614" i="9" s="1"/>
  <c r="Z3615" i="9" s="1"/>
  <c r="Z3616" i="9" s="1"/>
  <c r="Z3617" i="9" s="1"/>
  <c r="Z3618" i="9" s="1"/>
  <c r="Z3619" i="9" s="1"/>
  <c r="Z3620" i="9" s="1"/>
  <c r="Z3621" i="9" s="1"/>
  <c r="Z3622" i="9" s="1"/>
  <c r="Z3623" i="9" s="1"/>
  <c r="Z3624" i="9" s="1"/>
  <c r="Z3625" i="9" s="1"/>
  <c r="Z3626" i="9" s="1"/>
  <c r="Z3627" i="9" s="1"/>
  <c r="Z3628" i="9" s="1"/>
  <c r="Z3629" i="9" s="1"/>
  <c r="Z3630" i="9" s="1"/>
  <c r="Z3631" i="9" s="1"/>
  <c r="Z3632" i="9" s="1"/>
  <c r="Z3633" i="9" s="1"/>
  <c r="Z3634" i="9" s="1"/>
  <c r="Z3635" i="9" s="1"/>
  <c r="Z3636" i="9" s="1"/>
  <c r="Z3637" i="9" s="1"/>
  <c r="Z3638" i="9" s="1"/>
  <c r="Z3639" i="9" s="1"/>
  <c r="Z3640" i="9" s="1"/>
  <c r="Z3641" i="9" s="1"/>
  <c r="Z3642" i="9" s="1"/>
  <c r="Z3643" i="9" s="1"/>
  <c r="Z3644" i="9" s="1"/>
  <c r="Z3645" i="9" s="1"/>
  <c r="Z3646" i="9" s="1"/>
  <c r="Z3647" i="9" s="1"/>
  <c r="Z3648" i="9" s="1"/>
  <c r="Z3649" i="9" s="1"/>
  <c r="Z3650" i="9" s="1"/>
  <c r="Z3651" i="9" s="1"/>
  <c r="Z3652" i="9" s="1"/>
  <c r="Z3653" i="9" s="1"/>
  <c r="Z3654" i="9" s="1"/>
  <c r="Z3655" i="9" s="1"/>
  <c r="Z3656" i="9" s="1"/>
  <c r="Z3657" i="9" s="1"/>
  <c r="Z3658" i="9" s="1"/>
  <c r="Z3659" i="9" s="1"/>
  <c r="Z3660" i="9" s="1"/>
  <c r="Z3661" i="9" s="1"/>
  <c r="Z3662" i="9" s="1"/>
  <c r="Z3663" i="9" s="1"/>
  <c r="Z3664" i="9" s="1"/>
  <c r="Z3665" i="9" s="1"/>
  <c r="Z3666" i="9" s="1"/>
  <c r="Z3667" i="9" s="1"/>
  <c r="Z3668" i="9" s="1"/>
  <c r="Z3669" i="9" s="1"/>
  <c r="Z3670" i="9" s="1"/>
  <c r="Z3671" i="9" s="1"/>
  <c r="Z3672" i="9" s="1"/>
  <c r="Z3673" i="9" s="1"/>
  <c r="Z3674" i="9" s="1"/>
  <c r="Z3675" i="9" s="1"/>
  <c r="Z3676" i="9" s="1"/>
  <c r="Z3677" i="9" s="1"/>
  <c r="Z3678" i="9" s="1"/>
  <c r="Z3679" i="9" s="1"/>
  <c r="Z3680" i="9" s="1"/>
  <c r="Z3681" i="9" s="1"/>
  <c r="Z3682" i="9" s="1"/>
  <c r="Z3683" i="9" s="1"/>
  <c r="Z3684" i="9" s="1"/>
  <c r="Z3685" i="9" s="1"/>
  <c r="Z3686" i="9" s="1"/>
  <c r="Z3687" i="9" s="1"/>
  <c r="Z3688" i="9" s="1"/>
  <c r="Z3689" i="9" s="1"/>
  <c r="Z3690" i="9" s="1"/>
  <c r="Z3691" i="9" s="1"/>
  <c r="Z3692" i="9" s="1"/>
  <c r="Z3693" i="9" s="1"/>
  <c r="Z3694" i="9" s="1"/>
  <c r="Z3695" i="9" s="1"/>
  <c r="Z3696" i="9" s="1"/>
  <c r="Z3697" i="9" s="1"/>
  <c r="Z3698" i="9" s="1"/>
  <c r="Z3699" i="9" s="1"/>
  <c r="Z3700" i="9" s="1"/>
  <c r="Z3701" i="9" s="1"/>
  <c r="Z3702" i="9" s="1"/>
  <c r="Z3703" i="9" s="1"/>
  <c r="Z3704" i="9" s="1"/>
  <c r="Z3705" i="9" s="1"/>
  <c r="Z3706" i="9" s="1"/>
  <c r="Z3707" i="9" s="1"/>
  <c r="Z3708" i="9" s="1"/>
  <c r="Z3709" i="9" s="1"/>
  <c r="Z3710" i="9" s="1"/>
  <c r="Z3711" i="9" s="1"/>
  <c r="Z3712" i="9" s="1"/>
  <c r="Z3713" i="9" s="1"/>
  <c r="Z3714" i="9" s="1"/>
  <c r="Z3715" i="9" s="1"/>
  <c r="Z3716" i="9" s="1"/>
  <c r="Z3717" i="9" s="1"/>
  <c r="Z3718" i="9" s="1"/>
  <c r="Z3719" i="9" s="1"/>
  <c r="Z3720" i="9" s="1"/>
  <c r="Z3721" i="9" s="1"/>
  <c r="Z3722" i="9" s="1"/>
  <c r="Z3723" i="9" s="1"/>
  <c r="Z3724" i="9" s="1"/>
  <c r="Z3725" i="9" s="1"/>
  <c r="Z3726" i="9" s="1"/>
  <c r="Z3727" i="9" s="1"/>
  <c r="Z3728" i="9" s="1"/>
  <c r="Z3729" i="9" s="1"/>
  <c r="Z3730" i="9" s="1"/>
  <c r="Z3731" i="9" s="1"/>
  <c r="Z3732" i="9" s="1"/>
  <c r="Z3733" i="9" s="1"/>
  <c r="Z3734" i="9" s="1"/>
  <c r="Z3735" i="9" s="1"/>
  <c r="Z3736" i="9" s="1"/>
  <c r="Z3737" i="9" s="1"/>
  <c r="Z3738" i="9" s="1"/>
  <c r="Z3739" i="9" s="1"/>
  <c r="Z3740" i="9" s="1"/>
  <c r="Z3741" i="9" s="1"/>
  <c r="Z3742" i="9" s="1"/>
  <c r="Z3743" i="9" s="1"/>
  <c r="Z3744" i="9" s="1"/>
  <c r="Z3745" i="9" s="1"/>
  <c r="Z3746" i="9" s="1"/>
  <c r="Z3747" i="9" s="1"/>
  <c r="Z3748" i="9" s="1"/>
  <c r="Z3749" i="9" s="1"/>
  <c r="Z3750" i="9" s="1"/>
  <c r="Z3751" i="9" s="1"/>
  <c r="Z3752" i="9" s="1"/>
  <c r="Z3753" i="9" s="1"/>
  <c r="Z3754" i="9" s="1"/>
  <c r="Z3755" i="9" s="1"/>
  <c r="Z3756" i="9" s="1"/>
  <c r="Z3757" i="9" s="1"/>
  <c r="Z3758" i="9" s="1"/>
  <c r="Z3759" i="9" s="1"/>
  <c r="Z3760" i="9" s="1"/>
  <c r="Z3761" i="9" s="1"/>
  <c r="Z3762" i="9" s="1"/>
  <c r="Z3763" i="9" s="1"/>
  <c r="Z3764" i="9" s="1"/>
  <c r="Z3765" i="9" s="1"/>
  <c r="Z3766" i="9" s="1"/>
  <c r="Z3767" i="9" s="1"/>
  <c r="Z3768" i="9" s="1"/>
  <c r="Z3769" i="9" s="1"/>
  <c r="Z3770" i="9" s="1"/>
  <c r="Z3771" i="9" s="1"/>
  <c r="Z3772" i="9" s="1"/>
  <c r="Z3773" i="9" s="1"/>
  <c r="Z3774" i="9" s="1"/>
  <c r="Z3775" i="9" s="1"/>
  <c r="Z3776" i="9" s="1"/>
  <c r="Z3777" i="9" s="1"/>
  <c r="Z3778" i="9" s="1"/>
  <c r="Z3779" i="9" s="1"/>
  <c r="Z3780" i="9" s="1"/>
  <c r="Z3781" i="9" s="1"/>
  <c r="Z3782" i="9" s="1"/>
  <c r="Z3783" i="9" s="1"/>
  <c r="Z3784" i="9" s="1"/>
  <c r="Z3785" i="9" s="1"/>
  <c r="Z3786" i="9" s="1"/>
  <c r="Z3787" i="9" s="1"/>
  <c r="Z3788" i="9" s="1"/>
  <c r="Z3789" i="9" s="1"/>
  <c r="Z3790" i="9" s="1"/>
  <c r="Z3791" i="9" s="1"/>
  <c r="Z3792" i="9" s="1"/>
  <c r="Z3793" i="9" s="1"/>
  <c r="Z3794" i="9" s="1"/>
  <c r="Z3795" i="9" s="1"/>
  <c r="Z3796" i="9" s="1"/>
  <c r="Z3797" i="9" s="1"/>
  <c r="Z3798" i="9" s="1"/>
  <c r="Z3799" i="9" s="1"/>
  <c r="Z3800" i="9" s="1"/>
  <c r="Z3801" i="9" s="1"/>
  <c r="Z3802" i="9" s="1"/>
  <c r="Z3803" i="9" s="1"/>
  <c r="Z3804" i="9" s="1"/>
  <c r="Z3805" i="9" s="1"/>
  <c r="Z3806" i="9" s="1"/>
  <c r="Z3807" i="9" s="1"/>
  <c r="Z3808" i="9" s="1"/>
  <c r="Z3809" i="9" s="1"/>
  <c r="Z3810" i="9" s="1"/>
  <c r="Z3811" i="9" s="1"/>
  <c r="Z3812" i="9" s="1"/>
  <c r="Z3813" i="9" s="1"/>
  <c r="Z3814" i="9" s="1"/>
  <c r="Z3815" i="9" s="1"/>
  <c r="Z3816" i="9" s="1"/>
  <c r="Z3817" i="9" s="1"/>
  <c r="Z3818" i="9" s="1"/>
  <c r="Z3819" i="9" s="1"/>
  <c r="Z3820" i="9" s="1"/>
  <c r="Z3821" i="9" s="1"/>
  <c r="Z3822" i="9" s="1"/>
  <c r="Z3823" i="9" s="1"/>
  <c r="Z3824" i="9" s="1"/>
  <c r="Z3825" i="9" s="1"/>
  <c r="Z3826" i="9" s="1"/>
  <c r="Z3827" i="9" s="1"/>
  <c r="Z3828" i="9" s="1"/>
  <c r="Z3829" i="9" s="1"/>
  <c r="Z3830" i="9" s="1"/>
  <c r="Z3831" i="9" s="1"/>
  <c r="Z3832" i="9" s="1"/>
  <c r="Z3833" i="9" s="1"/>
  <c r="Z3834" i="9" s="1"/>
  <c r="Z3835" i="9" s="1"/>
  <c r="Z3836" i="9" s="1"/>
  <c r="Z3837" i="9" s="1"/>
  <c r="Z3838" i="9" s="1"/>
  <c r="Z3839" i="9" s="1"/>
  <c r="Z3840" i="9" s="1"/>
  <c r="Z3841" i="9" s="1"/>
  <c r="Z3842" i="9" s="1"/>
  <c r="Z3843" i="9" s="1"/>
  <c r="Z3844" i="9" s="1"/>
  <c r="Z3845" i="9" s="1"/>
  <c r="Z3846" i="9" s="1"/>
  <c r="Z3847" i="9" s="1"/>
  <c r="Z3848" i="9" s="1"/>
  <c r="Z3849" i="9" s="1"/>
  <c r="Z3850" i="9" s="1"/>
  <c r="Z3851" i="9" s="1"/>
  <c r="Z3852" i="9" s="1"/>
  <c r="Z3853" i="9" s="1"/>
  <c r="Z3854" i="9" s="1"/>
  <c r="Z3855" i="9" s="1"/>
  <c r="Z3856" i="9" s="1"/>
  <c r="Z3857" i="9" s="1"/>
  <c r="Z3858" i="9" s="1"/>
  <c r="Z3859" i="9" s="1"/>
  <c r="Z3860" i="9" s="1"/>
  <c r="Z3861" i="9" s="1"/>
  <c r="Z3862" i="9" s="1"/>
  <c r="Z3863" i="9" s="1"/>
  <c r="Z3864" i="9" s="1"/>
  <c r="Z3865" i="9" s="1"/>
  <c r="Z3866" i="9" s="1"/>
  <c r="Z3867" i="9" s="1"/>
  <c r="Z3868" i="9" s="1"/>
  <c r="Z3869" i="9" s="1"/>
  <c r="Z3870" i="9" s="1"/>
  <c r="Z3871" i="9" s="1"/>
  <c r="Z3872" i="9" s="1"/>
  <c r="Z3873" i="9" s="1"/>
  <c r="Z3874" i="9" s="1"/>
  <c r="Z3875" i="9" s="1"/>
  <c r="Z3876" i="9" s="1"/>
  <c r="Z3877" i="9" s="1"/>
  <c r="Z3878" i="9" s="1"/>
  <c r="Z3879" i="9" s="1"/>
  <c r="Z3880" i="9" s="1"/>
  <c r="Z3881" i="9" s="1"/>
  <c r="Z3882" i="9" s="1"/>
  <c r="Z3883" i="9" s="1"/>
  <c r="Z3884" i="9" s="1"/>
  <c r="Z3885" i="9" s="1"/>
  <c r="Z3886" i="9" s="1"/>
  <c r="Z3887" i="9" s="1"/>
  <c r="Z3888" i="9" s="1"/>
  <c r="Z3889" i="9" s="1"/>
  <c r="Z3890" i="9" s="1"/>
  <c r="Z3891" i="9" s="1"/>
  <c r="Z3892" i="9" s="1"/>
  <c r="Z3893" i="9" s="1"/>
  <c r="Z3894" i="9" s="1"/>
  <c r="Z3895" i="9" s="1"/>
  <c r="Z3896" i="9" s="1"/>
  <c r="Z3897" i="9" s="1"/>
  <c r="Z3898" i="9" s="1"/>
  <c r="Z3899" i="9" s="1"/>
  <c r="Z3900" i="9" s="1"/>
  <c r="Z3901" i="9" s="1"/>
  <c r="Z3902" i="9" s="1"/>
  <c r="Z3903" i="9" s="1"/>
  <c r="Z3904" i="9" s="1"/>
  <c r="Z3905" i="9" s="1"/>
  <c r="Z3906" i="9" s="1"/>
  <c r="Z3907" i="9" s="1"/>
  <c r="Z3908" i="9" s="1"/>
  <c r="Z3909" i="9" s="1"/>
  <c r="Z3910" i="9" s="1"/>
  <c r="Z3911" i="9" s="1"/>
  <c r="Z3912" i="9" s="1"/>
  <c r="Z3913" i="9" s="1"/>
  <c r="Z3914" i="9" s="1"/>
  <c r="Z3915" i="9" s="1"/>
  <c r="Z3916" i="9" s="1"/>
  <c r="Z3917" i="9" s="1"/>
  <c r="Z3918" i="9" s="1"/>
  <c r="Z3919" i="9" s="1"/>
  <c r="Z3920" i="9" s="1"/>
  <c r="Z3921" i="9" s="1"/>
  <c r="Z3922" i="9" s="1"/>
  <c r="Z3923" i="9" s="1"/>
  <c r="Z3924" i="9" s="1"/>
  <c r="Z3925" i="9" s="1"/>
  <c r="Z3926" i="9" s="1"/>
  <c r="Z3927" i="9" s="1"/>
  <c r="Z3928" i="9" s="1"/>
  <c r="Z3929" i="9" s="1"/>
  <c r="Z3930" i="9" s="1"/>
  <c r="Z3931" i="9" s="1"/>
  <c r="Z3932" i="9" s="1"/>
  <c r="Z3933" i="9" s="1"/>
  <c r="Z3934" i="9" s="1"/>
  <c r="Z3935" i="9" s="1"/>
  <c r="Z3936" i="9" s="1"/>
  <c r="Z3937" i="9" s="1"/>
  <c r="Z3938" i="9" s="1"/>
  <c r="Z3939" i="9" s="1"/>
  <c r="Z3940" i="9" s="1"/>
  <c r="Z3941" i="9" s="1"/>
  <c r="Z3942" i="9" s="1"/>
  <c r="Z3943" i="9" s="1"/>
  <c r="Z3944" i="9" s="1"/>
  <c r="Z3945" i="9" s="1"/>
  <c r="Z3946" i="9" s="1"/>
  <c r="Z3947" i="9" s="1"/>
  <c r="Z3948" i="9" s="1"/>
  <c r="Z3949" i="9" s="1"/>
  <c r="Z3950" i="9" s="1"/>
  <c r="Z3951" i="9" s="1"/>
  <c r="Z3952" i="9" s="1"/>
  <c r="Z3953" i="9" s="1"/>
  <c r="Z3954" i="9" s="1"/>
  <c r="Z3955" i="9" s="1"/>
  <c r="Z3956" i="9" s="1"/>
  <c r="Z3957" i="9" s="1"/>
  <c r="Z3958" i="9" s="1"/>
  <c r="Z3959" i="9" s="1"/>
  <c r="Z3960" i="9" s="1"/>
  <c r="Z3961" i="9" s="1"/>
  <c r="Z3962" i="9" s="1"/>
  <c r="Z3963" i="9" s="1"/>
  <c r="Z3964" i="9" s="1"/>
  <c r="Z3965" i="9" s="1"/>
  <c r="Z3966" i="9" s="1"/>
  <c r="Z3967" i="9" s="1"/>
  <c r="Z3968" i="9" s="1"/>
  <c r="Z3969" i="9" s="1"/>
  <c r="Z3970" i="9" s="1"/>
  <c r="Z3971" i="9" s="1"/>
  <c r="Z3972" i="9" s="1"/>
  <c r="Z3973" i="9" s="1"/>
  <c r="Z3974" i="9" s="1"/>
  <c r="Z3975" i="9" s="1"/>
  <c r="Z3976" i="9" s="1"/>
  <c r="Z3977" i="9" s="1"/>
  <c r="Z3978" i="9" s="1"/>
  <c r="Z3979" i="9" s="1"/>
  <c r="Z3980" i="9" s="1"/>
  <c r="Z3981" i="9" s="1"/>
  <c r="Z3982" i="9" s="1"/>
  <c r="Z3983" i="9" s="1"/>
  <c r="Z3984" i="9" s="1"/>
  <c r="Z3985" i="9" s="1"/>
  <c r="Z3986" i="9" s="1"/>
  <c r="Z3987" i="9" s="1"/>
  <c r="Z3988" i="9" s="1"/>
  <c r="Z3989" i="9" s="1"/>
  <c r="Z3990" i="9" s="1"/>
  <c r="Z3991" i="9" s="1"/>
  <c r="Z3992" i="9" s="1"/>
  <c r="Z3993" i="9" s="1"/>
  <c r="Z3994" i="9" s="1"/>
  <c r="Z3995" i="9" s="1"/>
  <c r="Z3996" i="9" s="1"/>
  <c r="Z3997" i="9" s="1"/>
  <c r="Z3998" i="9" s="1"/>
  <c r="Z3999" i="9" s="1"/>
  <c r="Z4000" i="9" s="1"/>
  <c r="Z4001" i="9" s="1"/>
  <c r="Z4002" i="9" s="1"/>
  <c r="Z4003" i="9" s="1"/>
  <c r="Z4004" i="9" s="1"/>
  <c r="Z4005" i="9" s="1"/>
  <c r="Z4006" i="9" s="1"/>
  <c r="Z4007" i="9" s="1"/>
  <c r="Z4008" i="9" s="1"/>
  <c r="Z4009" i="9" s="1"/>
  <c r="Z4010" i="9" s="1"/>
  <c r="Z4011" i="9" s="1"/>
  <c r="Z4012" i="9" s="1"/>
  <c r="Z4013" i="9" s="1"/>
  <c r="Z4014" i="9" s="1"/>
  <c r="Z4015" i="9" s="1"/>
  <c r="Z4016" i="9" s="1"/>
  <c r="Z4017" i="9" s="1"/>
  <c r="Z4018" i="9" s="1"/>
  <c r="Z4019" i="9" s="1"/>
  <c r="Z4020" i="9" s="1"/>
  <c r="Z4021" i="9" s="1"/>
  <c r="Z4022" i="9" s="1"/>
  <c r="Z4023" i="9" s="1"/>
  <c r="Z4024" i="9" s="1"/>
  <c r="Z4025" i="9" s="1"/>
  <c r="Z4026" i="9" s="1"/>
  <c r="Z4027" i="9" s="1"/>
  <c r="Z4028" i="9" s="1"/>
  <c r="Z4029" i="9" s="1"/>
  <c r="Z4030" i="9" s="1"/>
  <c r="Z4031" i="9" s="1"/>
  <c r="Z4032" i="9" s="1"/>
  <c r="Z4033" i="9" s="1"/>
  <c r="Z4034" i="9" s="1"/>
  <c r="Z4035" i="9" s="1"/>
  <c r="Z4036" i="9" s="1"/>
  <c r="Z4037" i="9" s="1"/>
  <c r="Z4038" i="9" s="1"/>
  <c r="Z4039" i="9" s="1"/>
  <c r="AL2" i="8"/>
  <c r="AM2" i="8" s="1"/>
  <c r="AL5" i="8" s="1"/>
  <c r="A4" i="8"/>
  <c r="A6" i="8"/>
  <c r="Y6" i="8"/>
  <c r="AQ6" i="8" s="1"/>
  <c r="AB6" i="8"/>
  <c r="AC6" i="8"/>
  <c r="AD6" i="8"/>
  <c r="AE6" i="8"/>
  <c r="AF6" i="8"/>
  <c r="AG6" i="8"/>
  <c r="AI6" i="8"/>
  <c r="AR6" i="8"/>
  <c r="AS6" i="8"/>
  <c r="AU6" i="8"/>
  <c r="BE6" i="8"/>
  <c r="BG6" i="8"/>
  <c r="BL6" i="8"/>
  <c r="A7" i="8"/>
  <c r="Y7" i="8"/>
  <c r="AB7" i="8"/>
  <c r="AC7" i="8"/>
  <c r="AD7" i="8"/>
  <c r="AE7" i="8"/>
  <c r="AF7" i="8"/>
  <c r="AG7" i="8"/>
  <c r="AI7" i="8"/>
  <c r="AQ7" i="8"/>
  <c r="AR7" i="8"/>
  <c r="AS7" i="8"/>
  <c r="AU7" i="8"/>
  <c r="BE7" i="8"/>
  <c r="BG7" i="8"/>
  <c r="A8" i="8"/>
  <c r="Y8" i="8"/>
  <c r="AQ8" i="8" s="1"/>
  <c r="AB8" i="8"/>
  <c r="AC8" i="8"/>
  <c r="AD8" i="8"/>
  <c r="AE8" i="8"/>
  <c r="AF8" i="8"/>
  <c r="AG8" i="8"/>
  <c r="AI8" i="8"/>
  <c r="AR8" i="8"/>
  <c r="AS8" i="8"/>
  <c r="AU8" i="8"/>
  <c r="BE8" i="8"/>
  <c r="BG8" i="8"/>
  <c r="BL8" i="8"/>
  <c r="A9" i="8"/>
  <c r="Y9" i="8"/>
  <c r="AQ9" i="8" s="1"/>
  <c r="AB9" i="8"/>
  <c r="AC9" i="8"/>
  <c r="AD9" i="8"/>
  <c r="AE9" i="8"/>
  <c r="AF9" i="8"/>
  <c r="AG9" i="8"/>
  <c r="AI9" i="8"/>
  <c r="AR9" i="8"/>
  <c r="AS9" i="8"/>
  <c r="AU9" i="8"/>
  <c r="BE9" i="8"/>
  <c r="BG9" i="8"/>
  <c r="A10" i="8"/>
  <c r="Y10" i="8"/>
  <c r="AQ10" i="8" s="1"/>
  <c r="AB10" i="8"/>
  <c r="AC10" i="8"/>
  <c r="AD10" i="8"/>
  <c r="AE10" i="8"/>
  <c r="AF10" i="8"/>
  <c r="AG10" i="8"/>
  <c r="AI10" i="8"/>
  <c r="AR10" i="8"/>
  <c r="AS10" i="8"/>
  <c r="AU10" i="8"/>
  <c r="BE10" i="8"/>
  <c r="BG10" i="8"/>
  <c r="A11" i="8"/>
  <c r="W11" i="8"/>
  <c r="X11" i="8"/>
  <c r="Z12" i="9" s="1"/>
  <c r="Y11" i="8"/>
  <c r="AQ11" i="8" s="1"/>
  <c r="AB11" i="8"/>
  <c r="AC11" i="8"/>
  <c r="AD11" i="8"/>
  <c r="AE11" i="8"/>
  <c r="AF11" i="8"/>
  <c r="AG11" i="8"/>
  <c r="AI11" i="8"/>
  <c r="AR11" i="8"/>
  <c r="AS11" i="8"/>
  <c r="AU11" i="8"/>
  <c r="BE11" i="8"/>
  <c r="BG11" i="8"/>
  <c r="BL11" i="8"/>
  <c r="A12" i="8"/>
  <c r="W12" i="8"/>
  <c r="X12" i="8"/>
  <c r="Z13" i="9" s="1"/>
  <c r="Y12" i="8"/>
  <c r="AB12" i="8"/>
  <c r="AC12" i="8"/>
  <c r="AD12" i="8"/>
  <c r="AE12" i="8"/>
  <c r="AF12" i="8"/>
  <c r="AG12" i="8"/>
  <c r="AI12" i="8"/>
  <c r="AQ12" i="8"/>
  <c r="AR12" i="8"/>
  <c r="AS12" i="8"/>
  <c r="AU12" i="8"/>
  <c r="BE12" i="8"/>
  <c r="BG12" i="8"/>
  <c r="BL12" i="8"/>
  <c r="A13" i="8"/>
  <c r="W13" i="8"/>
  <c r="X13" i="8"/>
  <c r="Y13" i="8"/>
  <c r="AB13" i="8"/>
  <c r="AC13" i="8"/>
  <c r="AD13" i="8"/>
  <c r="AE13" i="8"/>
  <c r="AF13" i="8"/>
  <c r="AG13" i="8"/>
  <c r="AI13" i="8"/>
  <c r="AQ13" i="8"/>
  <c r="AR13" i="8"/>
  <c r="AS13" i="8"/>
  <c r="AU13" i="8"/>
  <c r="BE13" i="8"/>
  <c r="BG13" i="8"/>
  <c r="A14" i="8"/>
  <c r="W14" i="8"/>
  <c r="X14" i="8"/>
  <c r="Y14" i="8"/>
  <c r="AQ14" i="8" s="1"/>
  <c r="AB14" i="8"/>
  <c r="AC14" i="8"/>
  <c r="AD14" i="8"/>
  <c r="AE14" i="8"/>
  <c r="AF14" i="8"/>
  <c r="AG14" i="8"/>
  <c r="AI14" i="8"/>
  <c r="AR14" i="8"/>
  <c r="AS14" i="8"/>
  <c r="AU14" i="8"/>
  <c r="BE14" i="8"/>
  <c r="BG14" i="8"/>
  <c r="A15" i="8"/>
  <c r="W15" i="8"/>
  <c r="X15" i="8"/>
  <c r="Y15" i="8"/>
  <c r="AQ15" i="8" s="1"/>
  <c r="AB15" i="8"/>
  <c r="AC15" i="8"/>
  <c r="AD15" i="8"/>
  <c r="AE15" i="8"/>
  <c r="AF15" i="8"/>
  <c r="AG15" i="8"/>
  <c r="AI15" i="8"/>
  <c r="AR15" i="8"/>
  <c r="AS15" i="8"/>
  <c r="AU15" i="8"/>
  <c r="BE15" i="8"/>
  <c r="BG15" i="8"/>
  <c r="BL15" i="8"/>
  <c r="A16" i="8"/>
  <c r="W16" i="8"/>
  <c r="X16" i="8"/>
  <c r="Z17" i="9" s="1"/>
  <c r="Y16" i="8"/>
  <c r="AQ16" i="8" s="1"/>
  <c r="AB16" i="8"/>
  <c r="AC16" i="8"/>
  <c r="AD16" i="8"/>
  <c r="AE16" i="8"/>
  <c r="AF16" i="8"/>
  <c r="AG16" i="8"/>
  <c r="AI16" i="8"/>
  <c r="AR16" i="8"/>
  <c r="AS16" i="8"/>
  <c r="AU16" i="8"/>
  <c r="BE16" i="8"/>
  <c r="BG16" i="8"/>
  <c r="A17" i="8"/>
  <c r="W17" i="8"/>
  <c r="X17" i="8"/>
  <c r="Y17" i="8"/>
  <c r="AQ17" i="8" s="1"/>
  <c r="AB17" i="8"/>
  <c r="AC17" i="8"/>
  <c r="AD17" i="8"/>
  <c r="AE17" i="8"/>
  <c r="AF17" i="8"/>
  <c r="AG17" i="8"/>
  <c r="AI17" i="8"/>
  <c r="AR17" i="8"/>
  <c r="AS17" i="8"/>
  <c r="AU17" i="8"/>
  <c r="BE17" i="8"/>
  <c r="BG17" i="8"/>
  <c r="BL17" i="8"/>
  <c r="A18" i="8"/>
  <c r="W18" i="8"/>
  <c r="X18" i="8"/>
  <c r="Z19" i="9" s="1"/>
  <c r="Y18" i="8"/>
  <c r="AB18" i="8"/>
  <c r="AC18" i="8"/>
  <c r="AD18" i="8"/>
  <c r="AE18" i="8"/>
  <c r="AF18" i="8"/>
  <c r="AG18" i="8"/>
  <c r="AI18" i="8"/>
  <c r="AQ18" i="8"/>
  <c r="AR18" i="8"/>
  <c r="AS18" i="8"/>
  <c r="AU18" i="8"/>
  <c r="BE18" i="8"/>
  <c r="BG18" i="8"/>
  <c r="A19" i="8"/>
  <c r="W19" i="8"/>
  <c r="X19" i="8"/>
  <c r="Y19" i="8"/>
  <c r="AB19" i="8"/>
  <c r="AC19" i="8"/>
  <c r="AD19" i="8"/>
  <c r="AE19" i="8"/>
  <c r="AF19" i="8"/>
  <c r="AG19" i="8"/>
  <c r="AI19" i="8"/>
  <c r="AQ19" i="8"/>
  <c r="AR19" i="8"/>
  <c r="AS19" i="8"/>
  <c r="AU19" i="8"/>
  <c r="BE19" i="8"/>
  <c r="BG19" i="8"/>
  <c r="A20" i="8"/>
  <c r="W20" i="8"/>
  <c r="X20" i="8"/>
  <c r="Y20" i="8"/>
  <c r="AQ20" i="8" s="1"/>
  <c r="AB20" i="8"/>
  <c r="AC20" i="8"/>
  <c r="AD20" i="8"/>
  <c r="AE20" i="8"/>
  <c r="AF20" i="8"/>
  <c r="AG20" i="8"/>
  <c r="AI20" i="8"/>
  <c r="AR20" i="8"/>
  <c r="AS20" i="8"/>
  <c r="AU20" i="8"/>
  <c r="BE20" i="8"/>
  <c r="BG20" i="8"/>
  <c r="A21" i="8"/>
  <c r="W21" i="8"/>
  <c r="X21" i="8"/>
  <c r="Z22" i="9" s="1"/>
  <c r="Y21" i="8"/>
  <c r="AQ21" i="8" s="1"/>
  <c r="AB21" i="8"/>
  <c r="AC21" i="8"/>
  <c r="AD21" i="8"/>
  <c r="AE21" i="8"/>
  <c r="AF21" i="8"/>
  <c r="AG21" i="8"/>
  <c r="AI21" i="8"/>
  <c r="AR21" i="8"/>
  <c r="AS21" i="8"/>
  <c r="AU21" i="8"/>
  <c r="BE21" i="8"/>
  <c r="BG21" i="8"/>
  <c r="A22" i="8"/>
  <c r="W22" i="8"/>
  <c r="X22" i="8"/>
  <c r="Y22" i="8"/>
  <c r="AB22" i="8"/>
  <c r="AC22" i="8"/>
  <c r="AD22" i="8"/>
  <c r="AE22" i="8"/>
  <c r="AF22" i="8"/>
  <c r="AG22" i="8"/>
  <c r="AI22" i="8"/>
  <c r="AQ22" i="8"/>
  <c r="AR22" i="8"/>
  <c r="AS22" i="8"/>
  <c r="AU22" i="8"/>
  <c r="BE22" i="8"/>
  <c r="BG22" i="8"/>
  <c r="BL22" i="8"/>
  <c r="A23" i="8"/>
  <c r="W23" i="8"/>
  <c r="X23" i="8"/>
  <c r="Y23" i="8"/>
  <c r="AB23" i="8"/>
  <c r="AC23" i="8"/>
  <c r="AD23" i="8"/>
  <c r="AE23" i="8"/>
  <c r="AF23" i="8"/>
  <c r="AG23" i="8"/>
  <c r="AI23" i="8"/>
  <c r="AQ23" i="8"/>
  <c r="AR23" i="8"/>
  <c r="AS23" i="8"/>
  <c r="AU23" i="8"/>
  <c r="BE23" i="8"/>
  <c r="BG23" i="8"/>
  <c r="A24" i="8"/>
  <c r="W24" i="8"/>
  <c r="X24" i="8"/>
  <c r="Y24" i="8"/>
  <c r="AQ24" i="8" s="1"/>
  <c r="AB24" i="8"/>
  <c r="AC24" i="8"/>
  <c r="AD24" i="8"/>
  <c r="AE24" i="8"/>
  <c r="AF24" i="8"/>
  <c r="AG24" i="8"/>
  <c r="AI24" i="8"/>
  <c r="AR24" i="8"/>
  <c r="AS24" i="8"/>
  <c r="AU24" i="8"/>
  <c r="BE24" i="8"/>
  <c r="BG24" i="8"/>
  <c r="BL24" i="8"/>
  <c r="A25" i="8"/>
  <c r="W25" i="8"/>
  <c r="X25" i="8"/>
  <c r="Y25" i="8"/>
  <c r="AQ25" i="8" s="1"/>
  <c r="AB25" i="8"/>
  <c r="AC25" i="8"/>
  <c r="AD25" i="8"/>
  <c r="AE25" i="8"/>
  <c r="AF25" i="8"/>
  <c r="AG25" i="8"/>
  <c r="AI25" i="8"/>
  <c r="AR25" i="8"/>
  <c r="AS25" i="8"/>
  <c r="AU25" i="8"/>
  <c r="BE25" i="8"/>
  <c r="BG25" i="8"/>
  <c r="A26" i="8"/>
  <c r="W26" i="8"/>
  <c r="X26" i="8"/>
  <c r="Y26" i="8"/>
  <c r="AB26" i="8"/>
  <c r="AC26" i="8"/>
  <c r="AD26" i="8"/>
  <c r="AE26" i="8"/>
  <c r="AF26" i="8"/>
  <c r="AG26" i="8"/>
  <c r="AI26" i="8"/>
  <c r="AQ26" i="8"/>
  <c r="AR26" i="8"/>
  <c r="AS26" i="8"/>
  <c r="AU26" i="8"/>
  <c r="BE26" i="8"/>
  <c r="BG26" i="8"/>
  <c r="BL26" i="8"/>
  <c r="A27" i="8"/>
  <c r="W27" i="8"/>
  <c r="X27" i="8"/>
  <c r="Y27" i="8"/>
  <c r="AB27" i="8"/>
  <c r="AC27" i="8"/>
  <c r="AD27" i="8"/>
  <c r="AE27" i="8"/>
  <c r="AF27" i="8"/>
  <c r="AG27" i="8"/>
  <c r="AI27" i="8"/>
  <c r="AQ27" i="8"/>
  <c r="AR27" i="8"/>
  <c r="AS27" i="8"/>
  <c r="AU27" i="8"/>
  <c r="BE27" i="8"/>
  <c r="BG27" i="8"/>
  <c r="BL27" i="8"/>
  <c r="A28" i="8"/>
  <c r="W28" i="8"/>
  <c r="X28" i="8"/>
  <c r="Y28" i="8"/>
  <c r="AQ28" i="8" s="1"/>
  <c r="AB28" i="8"/>
  <c r="AC28" i="8"/>
  <c r="AD28" i="8"/>
  <c r="AE28" i="8"/>
  <c r="AF28" i="8"/>
  <c r="AG28" i="8"/>
  <c r="AI28" i="8"/>
  <c r="AR28" i="8"/>
  <c r="AS28" i="8"/>
  <c r="AU28" i="8"/>
  <c r="BE28" i="8"/>
  <c r="BG28" i="8"/>
  <c r="A29" i="8"/>
  <c r="W29" i="8"/>
  <c r="X29" i="8"/>
  <c r="Y29" i="8"/>
  <c r="AQ29" i="8" s="1"/>
  <c r="AB29" i="8"/>
  <c r="AC29" i="8"/>
  <c r="AD29" i="8"/>
  <c r="AE29" i="8"/>
  <c r="AF29" i="8"/>
  <c r="AG29" i="8"/>
  <c r="AI29" i="8"/>
  <c r="AR29" i="8"/>
  <c r="AS29" i="8"/>
  <c r="AU29" i="8"/>
  <c r="BE29" i="8"/>
  <c r="BG29" i="8"/>
  <c r="A30" i="8"/>
  <c r="W30" i="8"/>
  <c r="X30" i="8"/>
  <c r="Y30" i="8"/>
  <c r="AB30" i="8"/>
  <c r="AC30" i="8"/>
  <c r="AD30" i="8"/>
  <c r="AE30" i="8"/>
  <c r="AF30" i="8"/>
  <c r="AG30" i="8"/>
  <c r="AI30" i="8"/>
  <c r="AQ30" i="8"/>
  <c r="AR30" i="8"/>
  <c r="AS30" i="8"/>
  <c r="AU30" i="8"/>
  <c r="BE30" i="8"/>
  <c r="BG30" i="8"/>
  <c r="A31" i="8"/>
  <c r="W31" i="8"/>
  <c r="X31" i="8"/>
  <c r="Y31" i="8"/>
  <c r="AB31" i="8"/>
  <c r="AC31" i="8"/>
  <c r="AD31" i="8"/>
  <c r="AE31" i="8"/>
  <c r="AF31" i="8"/>
  <c r="AG31" i="8"/>
  <c r="AI31" i="8"/>
  <c r="AQ31" i="8"/>
  <c r="AR31" i="8"/>
  <c r="AS31" i="8"/>
  <c r="AU31" i="8"/>
  <c r="BE31" i="8"/>
  <c r="BG31" i="8"/>
  <c r="A32" i="8"/>
  <c r="W32" i="8"/>
  <c r="X32" i="8"/>
  <c r="Y32" i="8"/>
  <c r="AQ32" i="8" s="1"/>
  <c r="AB32" i="8"/>
  <c r="AC32" i="8"/>
  <c r="AD32" i="8"/>
  <c r="AE32" i="8"/>
  <c r="AF32" i="8"/>
  <c r="AG32" i="8"/>
  <c r="AI32" i="8"/>
  <c r="AR32" i="8"/>
  <c r="AS32" i="8"/>
  <c r="AU32" i="8"/>
  <c r="BE32" i="8"/>
  <c r="BG32" i="8"/>
  <c r="A33" i="8"/>
  <c r="W33" i="8"/>
  <c r="X33" i="8"/>
  <c r="Z34" i="9" s="1"/>
  <c r="Y33" i="8"/>
  <c r="AB33" i="8"/>
  <c r="AC33" i="8"/>
  <c r="AD33" i="8"/>
  <c r="AE33" i="8"/>
  <c r="AF33" i="8"/>
  <c r="AG33" i="8"/>
  <c r="AI33" i="8"/>
  <c r="AQ33" i="8"/>
  <c r="AR33" i="8"/>
  <c r="AS33" i="8"/>
  <c r="AU33" i="8"/>
  <c r="BE33" i="8"/>
  <c r="BG33" i="8"/>
  <c r="BL33" i="8"/>
  <c r="A34" i="8"/>
  <c r="W34" i="8"/>
  <c r="X34" i="8"/>
  <c r="Y34" i="8"/>
  <c r="AB34" i="8"/>
  <c r="AC34" i="8"/>
  <c r="AD34" i="8"/>
  <c r="AE34" i="8"/>
  <c r="AF34" i="8"/>
  <c r="AG34" i="8"/>
  <c r="AI34" i="8"/>
  <c r="AQ34" i="8"/>
  <c r="AR34" i="8"/>
  <c r="AS34" i="8"/>
  <c r="AU34" i="8"/>
  <c r="BE34" i="8"/>
  <c r="BG34" i="8"/>
  <c r="BL34" i="8"/>
  <c r="A35" i="8"/>
  <c r="W35" i="8"/>
  <c r="X35" i="8"/>
  <c r="Y35" i="8"/>
  <c r="AQ35" i="8" s="1"/>
  <c r="AB35" i="8"/>
  <c r="AC35" i="8"/>
  <c r="AD35" i="8"/>
  <c r="AE35" i="8"/>
  <c r="AF35" i="8"/>
  <c r="AG35" i="8"/>
  <c r="AI35" i="8"/>
  <c r="AR35" i="8"/>
  <c r="AS35" i="8"/>
  <c r="AU35" i="8"/>
  <c r="BE35" i="8"/>
  <c r="BG35" i="8"/>
  <c r="BL35" i="8"/>
  <c r="C36" i="8"/>
  <c r="G36" i="8"/>
  <c r="K36" i="8"/>
  <c r="O36" i="8"/>
  <c r="A1" i="7"/>
  <c r="A4" i="7"/>
  <c r="Q4" i="7"/>
  <c r="W4" i="7"/>
  <c r="BI37" i="7" s="1"/>
  <c r="BK37" i="7" s="1"/>
  <c r="X4" i="7"/>
  <c r="AB4" i="7" s="1"/>
  <c r="AC4" i="7" s="1"/>
  <c r="BJ4" i="7" s="1"/>
  <c r="AD4" i="7"/>
  <c r="BO37" i="7" s="1"/>
  <c r="BP37" i="7" s="1"/>
  <c r="AK4" i="7"/>
  <c r="BU37" i="7" s="1"/>
  <c r="AL4" i="7"/>
  <c r="AP4" i="7" s="1"/>
  <c r="AQ4" i="7" s="1"/>
  <c r="BL4" i="7" s="1"/>
  <c r="AR4" i="7"/>
  <c r="AY4" i="7"/>
  <c r="AZ4" i="7" s="1"/>
  <c r="BA4" i="7"/>
  <c r="BC4" i="7" s="1"/>
  <c r="CC4" i="7"/>
  <c r="A5" i="7"/>
  <c r="Q5" i="7"/>
  <c r="U5" i="7" s="1"/>
  <c r="V5" i="7" s="1"/>
  <c r="W5" i="7"/>
  <c r="BI38" i="7" s="1"/>
  <c r="BK38" i="7" s="1"/>
  <c r="X5" i="7"/>
  <c r="AB5" i="7" s="1"/>
  <c r="AC5" i="7" s="1"/>
  <c r="BJ5" i="7" s="1"/>
  <c r="AD5" i="7"/>
  <c r="AI5" i="7"/>
  <c r="AJ5" i="7" s="1"/>
  <c r="BK5" i="7" s="1"/>
  <c r="AK5" i="7"/>
  <c r="BU38" i="7" s="1"/>
  <c r="AL5" i="7"/>
  <c r="AP5" i="7" s="1"/>
  <c r="AQ5" i="7" s="1"/>
  <c r="BL5" i="7" s="1"/>
  <c r="AR5" i="7"/>
  <c r="AY5" i="7"/>
  <c r="AZ5" i="7" s="1"/>
  <c r="BA5" i="7"/>
  <c r="BC5" i="7" s="1"/>
  <c r="A6" i="7"/>
  <c r="Q6" i="7"/>
  <c r="U6" i="7" s="1"/>
  <c r="W6" i="7"/>
  <c r="BI39" i="7" s="1"/>
  <c r="BJ39" i="7" s="1"/>
  <c r="X6" i="7"/>
  <c r="AB6" i="7" s="1"/>
  <c r="AD6" i="7"/>
  <c r="AI6" i="7"/>
  <c r="AJ6" i="7" s="1"/>
  <c r="BK6" i="7" s="1"/>
  <c r="AK6" i="7"/>
  <c r="BU39" i="7" s="1"/>
  <c r="BW39" i="7" s="1"/>
  <c r="AL6" i="7"/>
  <c r="AP6" i="7" s="1"/>
  <c r="AQ6" i="7" s="1"/>
  <c r="BL6" i="7" s="1"/>
  <c r="AR6" i="7"/>
  <c r="BL39" i="7" s="1"/>
  <c r="BM39" i="7" s="1"/>
  <c r="AY6" i="7"/>
  <c r="AZ6" i="7" s="1"/>
  <c r="BA6" i="7"/>
  <c r="BC6" i="7" s="1"/>
  <c r="A7" i="7"/>
  <c r="Q7" i="7"/>
  <c r="U7" i="7" s="1"/>
  <c r="W7" i="7"/>
  <c r="X7" i="7"/>
  <c r="AB7" i="7" s="1"/>
  <c r="AC7" i="7" s="1"/>
  <c r="BJ7" i="7" s="1"/>
  <c r="AD7" i="7"/>
  <c r="BO40" i="7" s="1"/>
  <c r="AI7" i="7"/>
  <c r="AJ7" i="7" s="1"/>
  <c r="BK7" i="7" s="1"/>
  <c r="AK7" i="7"/>
  <c r="AL7" i="7"/>
  <c r="AP7" i="7" s="1"/>
  <c r="AQ7" i="7" s="1"/>
  <c r="BL7" i="7" s="1"/>
  <c r="AR7" i="7"/>
  <c r="BL40" i="7" s="1"/>
  <c r="AY7" i="7"/>
  <c r="AZ7" i="7" s="1"/>
  <c r="BA7" i="7"/>
  <c r="BC7" i="7" s="1"/>
  <c r="A8" i="7"/>
  <c r="Q8" i="7"/>
  <c r="U8" i="7" s="1"/>
  <c r="W8" i="7"/>
  <c r="X8" i="7"/>
  <c r="AB8" i="7" s="1"/>
  <c r="AD8" i="7"/>
  <c r="AI8" i="7"/>
  <c r="AJ8" i="7" s="1"/>
  <c r="BK8" i="7" s="1"/>
  <c r="AK8" i="7"/>
  <c r="AL8" i="7"/>
  <c r="AP8" i="7" s="1"/>
  <c r="AQ8" i="7" s="1"/>
  <c r="BL8" i="7" s="1"/>
  <c r="AR8" i="7"/>
  <c r="BL41" i="7" s="1"/>
  <c r="BN41" i="7" s="1"/>
  <c r="AY8" i="7"/>
  <c r="AZ8" i="7" s="1"/>
  <c r="BA8" i="7"/>
  <c r="BC8" i="7" s="1"/>
  <c r="A9" i="7"/>
  <c r="Q9" i="7"/>
  <c r="U9" i="7" s="1"/>
  <c r="V9" i="7" s="1"/>
  <c r="W9" i="7"/>
  <c r="X9" i="7"/>
  <c r="AB9" i="7" s="1"/>
  <c r="AC9" i="7" s="1"/>
  <c r="BJ9" i="7" s="1"/>
  <c r="AD9" i="7"/>
  <c r="AI9" i="7"/>
  <c r="AJ9" i="7" s="1"/>
  <c r="BK9" i="7" s="1"/>
  <c r="AK9" i="7"/>
  <c r="AL9" i="7"/>
  <c r="AP9" i="7" s="1"/>
  <c r="AQ9" i="7" s="1"/>
  <c r="BL9" i="7" s="1"/>
  <c r="AR9" i="7"/>
  <c r="AY9" i="7"/>
  <c r="AZ9" i="7" s="1"/>
  <c r="BA9" i="7"/>
  <c r="BC9" i="7" s="1"/>
  <c r="A10" i="7"/>
  <c r="Q10" i="7"/>
  <c r="U10" i="7" s="1"/>
  <c r="V10" i="7" s="1"/>
  <c r="W10" i="7"/>
  <c r="X10" i="7"/>
  <c r="AB10" i="7" s="1"/>
  <c r="AC10" i="7" s="1"/>
  <c r="BJ10" i="7" s="1"/>
  <c r="AD10" i="7"/>
  <c r="AI10" i="7"/>
  <c r="AJ10" i="7" s="1"/>
  <c r="BK10" i="7" s="1"/>
  <c r="AK10" i="7"/>
  <c r="BU43" i="7" s="1"/>
  <c r="BW43" i="7" s="1"/>
  <c r="AL10" i="7"/>
  <c r="AP10" i="7" s="1"/>
  <c r="AQ10" i="7" s="1"/>
  <c r="BL10" i="7" s="1"/>
  <c r="AR10" i="7"/>
  <c r="AY10" i="7"/>
  <c r="AZ10" i="7" s="1"/>
  <c r="BA10" i="7"/>
  <c r="BC10" i="7" s="1"/>
  <c r="A11" i="7"/>
  <c r="Q11" i="7"/>
  <c r="U11" i="7" s="1"/>
  <c r="V11" i="7" s="1"/>
  <c r="W11" i="7"/>
  <c r="BI44" i="7" s="1"/>
  <c r="X11" i="7"/>
  <c r="AB11" i="7" s="1"/>
  <c r="AC11" i="7" s="1"/>
  <c r="BJ11" i="7" s="1"/>
  <c r="AD11" i="7"/>
  <c r="AI11" i="7"/>
  <c r="AJ11" i="7" s="1"/>
  <c r="BK11" i="7" s="1"/>
  <c r="AK11" i="7"/>
  <c r="BU44" i="7" s="1"/>
  <c r="BV44" i="7" s="1"/>
  <c r="AL11" i="7"/>
  <c r="AP11" i="7" s="1"/>
  <c r="AQ11" i="7" s="1"/>
  <c r="BL11" i="7" s="1"/>
  <c r="AR11" i="7"/>
  <c r="AY11" i="7"/>
  <c r="AZ11" i="7" s="1"/>
  <c r="BA11" i="7"/>
  <c r="BC11" i="7" s="1"/>
  <c r="A12" i="7"/>
  <c r="Q12" i="7"/>
  <c r="U12" i="7" s="1"/>
  <c r="V12" i="7" s="1"/>
  <c r="W12" i="7"/>
  <c r="X12" i="7"/>
  <c r="AB12" i="7" s="1"/>
  <c r="AC12" i="7" s="1"/>
  <c r="BJ12" i="7" s="1"/>
  <c r="AD12" i="7"/>
  <c r="BO45" i="7" s="1"/>
  <c r="BP45" i="7" s="1"/>
  <c r="AI12" i="7"/>
  <c r="AJ12" i="7" s="1"/>
  <c r="BK12" i="7" s="1"/>
  <c r="AK12" i="7"/>
  <c r="AL12" i="7"/>
  <c r="AP12" i="7" s="1"/>
  <c r="AQ12" i="7" s="1"/>
  <c r="BL12" i="7" s="1"/>
  <c r="AR12" i="7"/>
  <c r="BL45" i="7" s="1"/>
  <c r="BM45" i="7" s="1"/>
  <c r="AY12" i="7"/>
  <c r="AZ12" i="7" s="1"/>
  <c r="BA12" i="7"/>
  <c r="BC12" i="7" s="1"/>
  <c r="A13" i="7"/>
  <c r="Q13" i="7"/>
  <c r="U13" i="7" s="1"/>
  <c r="W13" i="7"/>
  <c r="X13" i="7"/>
  <c r="AB13" i="7" s="1"/>
  <c r="AC13" i="7" s="1"/>
  <c r="BJ13" i="7" s="1"/>
  <c r="AD13" i="7"/>
  <c r="BO46" i="7" s="1"/>
  <c r="AI13" i="7"/>
  <c r="AJ13" i="7" s="1"/>
  <c r="BK13" i="7" s="1"/>
  <c r="AK13" i="7"/>
  <c r="AL13" i="7"/>
  <c r="AP13" i="7" s="1"/>
  <c r="AQ13" i="7" s="1"/>
  <c r="BL13" i="7" s="1"/>
  <c r="AR13" i="7"/>
  <c r="AY13" i="7"/>
  <c r="AZ13" i="7" s="1"/>
  <c r="BA13" i="7"/>
  <c r="BC13" i="7" s="1"/>
  <c r="A14" i="7"/>
  <c r="Q14" i="7"/>
  <c r="U14" i="7" s="1"/>
  <c r="W14" i="7"/>
  <c r="BI47" i="7" s="1"/>
  <c r="X14" i="7"/>
  <c r="AB14" i="7" s="1"/>
  <c r="AD14" i="7"/>
  <c r="BO47" i="7" s="1"/>
  <c r="AI14" i="7"/>
  <c r="AJ14" i="7" s="1"/>
  <c r="BK14" i="7" s="1"/>
  <c r="AK14" i="7"/>
  <c r="BU47" i="7" s="1"/>
  <c r="BV47" i="7" s="1"/>
  <c r="AL14" i="7"/>
  <c r="AP14" i="7"/>
  <c r="AQ14" i="7" s="1"/>
  <c r="BL14" i="7" s="1"/>
  <c r="AR14" i="7"/>
  <c r="AY14" i="7"/>
  <c r="AZ14" i="7" s="1"/>
  <c r="BA14" i="7"/>
  <c r="BC14" i="7" s="1"/>
  <c r="A15" i="7"/>
  <c r="Q15" i="7"/>
  <c r="U15" i="7" s="1"/>
  <c r="W15" i="7"/>
  <c r="BI48" i="7" s="1"/>
  <c r="X15" i="7"/>
  <c r="AB15" i="7" s="1"/>
  <c r="AC15" i="7" s="1"/>
  <c r="BJ15" i="7" s="1"/>
  <c r="AD15" i="7"/>
  <c r="AI15" i="7"/>
  <c r="AJ15" i="7" s="1"/>
  <c r="BK15" i="7" s="1"/>
  <c r="AK15" i="7"/>
  <c r="BU48" i="7" s="1"/>
  <c r="BW48" i="7" s="1"/>
  <c r="AL15" i="7"/>
  <c r="AP15" i="7" s="1"/>
  <c r="AQ15" i="7" s="1"/>
  <c r="BL15" i="7" s="1"/>
  <c r="AR15" i="7"/>
  <c r="BL48" i="7" s="1"/>
  <c r="BM48" i="7" s="1"/>
  <c r="AY15" i="7"/>
  <c r="AZ15" i="7" s="1"/>
  <c r="BA15" i="7"/>
  <c r="BC15" i="7" s="1"/>
  <c r="A16" i="7"/>
  <c r="Q16" i="7"/>
  <c r="U16" i="7" s="1"/>
  <c r="W16" i="7"/>
  <c r="X16" i="7"/>
  <c r="AB16" i="7" s="1"/>
  <c r="AD16" i="7"/>
  <c r="BO49" i="7" s="1"/>
  <c r="AI16" i="7"/>
  <c r="AJ16" i="7" s="1"/>
  <c r="BK16" i="7" s="1"/>
  <c r="AK16" i="7"/>
  <c r="AL16" i="7"/>
  <c r="AP16" i="7" s="1"/>
  <c r="AQ16" i="7" s="1"/>
  <c r="BL16" i="7" s="1"/>
  <c r="AR16" i="7"/>
  <c r="AY16" i="7"/>
  <c r="AZ16" i="7" s="1"/>
  <c r="BA16" i="7"/>
  <c r="BC16" i="7" s="1"/>
  <c r="BD16" i="7" s="1"/>
  <c r="C19" i="9" s="1"/>
  <c r="A17" i="7"/>
  <c r="Q17" i="7"/>
  <c r="U17" i="7" s="1"/>
  <c r="V17" i="7" s="1"/>
  <c r="W17" i="7"/>
  <c r="BI50" i="7" s="1"/>
  <c r="BJ50" i="7" s="1"/>
  <c r="X17" i="7"/>
  <c r="AB17" i="7" s="1"/>
  <c r="AC17" i="7" s="1"/>
  <c r="BJ17" i="7" s="1"/>
  <c r="AD17" i="7"/>
  <c r="AI17" i="7"/>
  <c r="AJ17" i="7" s="1"/>
  <c r="BK17" i="7" s="1"/>
  <c r="AK17" i="7"/>
  <c r="BU50" i="7" s="1"/>
  <c r="AL17" i="7"/>
  <c r="AP17" i="7" s="1"/>
  <c r="AQ17" i="7" s="1"/>
  <c r="BL17" i="7" s="1"/>
  <c r="AR17" i="7"/>
  <c r="AY17" i="7"/>
  <c r="AZ17" i="7" s="1"/>
  <c r="BA17" i="7"/>
  <c r="BC17" i="7" s="1"/>
  <c r="A18" i="7"/>
  <c r="Q18" i="7"/>
  <c r="U18" i="7" s="1"/>
  <c r="V18" i="7" s="1"/>
  <c r="W18" i="7"/>
  <c r="X18" i="7"/>
  <c r="AB18" i="7" s="1"/>
  <c r="AC18" i="7" s="1"/>
  <c r="BJ18" i="7" s="1"/>
  <c r="AD18" i="7"/>
  <c r="AI18" i="7"/>
  <c r="AJ18" i="7" s="1"/>
  <c r="BK18" i="7" s="1"/>
  <c r="AK18" i="7"/>
  <c r="AL18" i="7"/>
  <c r="AP18" i="7" s="1"/>
  <c r="AQ18" i="7" s="1"/>
  <c r="BL18" i="7" s="1"/>
  <c r="AR18" i="7"/>
  <c r="AY18" i="7"/>
  <c r="AZ18" i="7" s="1"/>
  <c r="BA18" i="7"/>
  <c r="BC18" i="7" s="1"/>
  <c r="A19" i="7"/>
  <c r="Q19" i="7"/>
  <c r="U19" i="7" s="1"/>
  <c r="V19" i="7" s="1"/>
  <c r="W19" i="7"/>
  <c r="X19" i="7"/>
  <c r="AB19" i="7" s="1"/>
  <c r="AC19" i="7" s="1"/>
  <c r="BJ19" i="7" s="1"/>
  <c r="AD19" i="7"/>
  <c r="BO52" i="7" s="1"/>
  <c r="BQ52" i="7" s="1"/>
  <c r="AI19" i="7"/>
  <c r="AJ19" i="7" s="1"/>
  <c r="BK19" i="7" s="1"/>
  <c r="AK19" i="7"/>
  <c r="BU52" i="7" s="1"/>
  <c r="BV52" i="7" s="1"/>
  <c r="AL19" i="7"/>
  <c r="AP19" i="7" s="1"/>
  <c r="AQ19" i="7" s="1"/>
  <c r="BL19" i="7" s="1"/>
  <c r="AR19" i="7"/>
  <c r="BL52" i="7" s="1"/>
  <c r="BM52" i="7" s="1"/>
  <c r="AY19" i="7"/>
  <c r="AZ19" i="7" s="1"/>
  <c r="BA19" i="7"/>
  <c r="BC19" i="7" s="1"/>
  <c r="A20" i="7"/>
  <c r="Q20" i="7"/>
  <c r="U20" i="7" s="1"/>
  <c r="V20" i="7" s="1"/>
  <c r="W20" i="7"/>
  <c r="X20" i="7"/>
  <c r="AB20" i="7" s="1"/>
  <c r="AC20" i="7" s="1"/>
  <c r="BJ20" i="7" s="1"/>
  <c r="AD20" i="7"/>
  <c r="BO53" i="7" s="1"/>
  <c r="BP53" i="7" s="1"/>
  <c r="AI20" i="7"/>
  <c r="AJ20" i="7" s="1"/>
  <c r="BK20" i="7" s="1"/>
  <c r="AK20" i="7"/>
  <c r="AL20" i="7"/>
  <c r="AP20" i="7" s="1"/>
  <c r="AQ20" i="7" s="1"/>
  <c r="BL20" i="7" s="1"/>
  <c r="AR20" i="7"/>
  <c r="AY20" i="7"/>
  <c r="AZ20" i="7" s="1"/>
  <c r="BA20" i="7"/>
  <c r="BC20" i="7" s="1"/>
  <c r="BD20" i="7" s="1"/>
  <c r="C23" i="9" s="1"/>
  <c r="A21" i="7"/>
  <c r="Q21" i="7"/>
  <c r="U21" i="7" s="1"/>
  <c r="W21" i="7"/>
  <c r="X21" i="7"/>
  <c r="AB21" i="7" s="1"/>
  <c r="AC21" i="7" s="1"/>
  <c r="BJ21" i="7" s="1"/>
  <c r="AD21" i="7"/>
  <c r="AI21" i="7"/>
  <c r="AJ21" i="7" s="1"/>
  <c r="BK21" i="7" s="1"/>
  <c r="AK21" i="7"/>
  <c r="AL21" i="7"/>
  <c r="AP21" i="7" s="1"/>
  <c r="AQ21" i="7" s="1"/>
  <c r="BL21" i="7" s="1"/>
  <c r="AR21" i="7"/>
  <c r="AY21" i="7"/>
  <c r="AZ21" i="7" s="1"/>
  <c r="BA21" i="7"/>
  <c r="BC21" i="7" s="1"/>
  <c r="A22" i="7"/>
  <c r="Q22" i="7"/>
  <c r="U22" i="7" s="1"/>
  <c r="W22" i="7"/>
  <c r="BI55" i="7" s="1"/>
  <c r="BK55" i="7" s="1"/>
  <c r="X22" i="7"/>
  <c r="AB22" i="7" s="1"/>
  <c r="AD22" i="7"/>
  <c r="AI22" i="7"/>
  <c r="AJ22" i="7" s="1"/>
  <c r="BK22" i="7" s="1"/>
  <c r="AK22" i="7"/>
  <c r="BU55" i="7" s="1"/>
  <c r="AL22" i="7"/>
  <c r="AP22" i="7" s="1"/>
  <c r="AQ22" i="7" s="1"/>
  <c r="BL22" i="7" s="1"/>
  <c r="AR22" i="7"/>
  <c r="BL55" i="7" s="1"/>
  <c r="BM55" i="7" s="1"/>
  <c r="AY22" i="7"/>
  <c r="AZ22" i="7" s="1"/>
  <c r="BA22" i="7"/>
  <c r="BC22" i="7" s="1"/>
  <c r="A23" i="7"/>
  <c r="Q23" i="7"/>
  <c r="U23" i="7" s="1"/>
  <c r="W23" i="7"/>
  <c r="X23" i="7"/>
  <c r="AB23" i="7" s="1"/>
  <c r="AC23" i="7" s="1"/>
  <c r="BJ23" i="7" s="1"/>
  <c r="AD23" i="7"/>
  <c r="BO56" i="7" s="1"/>
  <c r="AI23" i="7"/>
  <c r="AJ23" i="7" s="1"/>
  <c r="BK23" i="7" s="1"/>
  <c r="AK23" i="7"/>
  <c r="BU56" i="7" s="1"/>
  <c r="BV56" i="7" s="1"/>
  <c r="AL23" i="7"/>
  <c r="AP23" i="7" s="1"/>
  <c r="AQ23" i="7" s="1"/>
  <c r="BL23" i="7" s="1"/>
  <c r="AR23" i="7"/>
  <c r="AY23" i="7"/>
  <c r="AZ23" i="7" s="1"/>
  <c r="BA23" i="7"/>
  <c r="BC23" i="7" s="1"/>
  <c r="A24" i="7"/>
  <c r="Q24" i="7"/>
  <c r="U24" i="7" s="1"/>
  <c r="W24" i="7"/>
  <c r="BI57" i="7" s="1"/>
  <c r="X24" i="7"/>
  <c r="AB24" i="7" s="1"/>
  <c r="AD24" i="7"/>
  <c r="AI24" i="7"/>
  <c r="AJ24" i="7" s="1"/>
  <c r="BK24" i="7" s="1"/>
  <c r="AK24" i="7"/>
  <c r="AL24" i="7"/>
  <c r="AP24" i="7" s="1"/>
  <c r="AQ24" i="7" s="1"/>
  <c r="BL24" i="7" s="1"/>
  <c r="AR24" i="7"/>
  <c r="AY24" i="7"/>
  <c r="AZ24" i="7" s="1"/>
  <c r="BA24" i="7"/>
  <c r="BC24" i="7" s="1"/>
  <c r="A25" i="7"/>
  <c r="Q25" i="7"/>
  <c r="U25" i="7" s="1"/>
  <c r="V25" i="7" s="1"/>
  <c r="W25" i="7"/>
  <c r="BI58" i="7" s="1"/>
  <c r="X25" i="7"/>
  <c r="AB25" i="7" s="1"/>
  <c r="AC25" i="7" s="1"/>
  <c r="BJ25" i="7" s="1"/>
  <c r="AD25" i="7"/>
  <c r="AI25" i="7"/>
  <c r="AJ25" i="7" s="1"/>
  <c r="BK25" i="7" s="1"/>
  <c r="AK25" i="7"/>
  <c r="AL25" i="7"/>
  <c r="AP25" i="7" s="1"/>
  <c r="AQ25" i="7" s="1"/>
  <c r="BL25" i="7" s="1"/>
  <c r="AR25" i="7"/>
  <c r="BL58" i="7" s="1"/>
  <c r="BM58" i="7" s="1"/>
  <c r="AY25" i="7"/>
  <c r="AZ25" i="7" s="1"/>
  <c r="BA25" i="7"/>
  <c r="BC25" i="7" s="1"/>
  <c r="A26" i="7"/>
  <c r="Q26" i="7"/>
  <c r="U26" i="7" s="1"/>
  <c r="W26" i="7"/>
  <c r="BI59" i="7" s="1"/>
  <c r="X26" i="7"/>
  <c r="AB26" i="7" s="1"/>
  <c r="AC26" i="7" s="1"/>
  <c r="BJ26" i="7" s="1"/>
  <c r="AD26" i="7"/>
  <c r="AI26" i="7"/>
  <c r="AJ26" i="7" s="1"/>
  <c r="BK26" i="7" s="1"/>
  <c r="AK26" i="7"/>
  <c r="AL26" i="7"/>
  <c r="AP26" i="7" s="1"/>
  <c r="AQ26" i="7" s="1"/>
  <c r="BL26" i="7" s="1"/>
  <c r="AR26" i="7"/>
  <c r="AY26" i="7"/>
  <c r="AZ26" i="7" s="1"/>
  <c r="BA26" i="7"/>
  <c r="BC26" i="7" s="1"/>
  <c r="A27" i="7"/>
  <c r="Q27" i="7"/>
  <c r="U27" i="7" s="1"/>
  <c r="W27" i="7"/>
  <c r="BI60" i="7" s="1"/>
  <c r="BJ60" i="7" s="1"/>
  <c r="X27" i="7"/>
  <c r="AB27" i="7" s="1"/>
  <c r="AC27" i="7" s="1"/>
  <c r="BJ27" i="7" s="1"/>
  <c r="AD27" i="7"/>
  <c r="BO60" i="7" s="1"/>
  <c r="BQ60" i="7" s="1"/>
  <c r="AI27" i="7"/>
  <c r="AJ27" i="7" s="1"/>
  <c r="BK27" i="7" s="1"/>
  <c r="AK27" i="7"/>
  <c r="BU60" i="7" s="1"/>
  <c r="BV60" i="7" s="1"/>
  <c r="AL27" i="7"/>
  <c r="AP27" i="7" s="1"/>
  <c r="AQ27" i="7"/>
  <c r="BL27" i="7" s="1"/>
  <c r="AR27" i="7"/>
  <c r="AY27" i="7"/>
  <c r="AZ27" i="7" s="1"/>
  <c r="BA27" i="7"/>
  <c r="BC27" i="7"/>
  <c r="A28" i="7"/>
  <c r="Q28" i="7"/>
  <c r="U28" i="7" s="1"/>
  <c r="W28" i="7"/>
  <c r="X28" i="7"/>
  <c r="AB28" i="7" s="1"/>
  <c r="AC28" i="7" s="1"/>
  <c r="BJ28" i="7" s="1"/>
  <c r="AD28" i="7"/>
  <c r="AI28" i="7"/>
  <c r="AJ28" i="7" s="1"/>
  <c r="BK28" i="7" s="1"/>
  <c r="AK28" i="7"/>
  <c r="AL28" i="7"/>
  <c r="AP28" i="7" s="1"/>
  <c r="AQ28" i="7" s="1"/>
  <c r="BL28" i="7" s="1"/>
  <c r="AR28" i="7"/>
  <c r="AY28" i="7"/>
  <c r="AZ28" i="7" s="1"/>
  <c r="BA28" i="7"/>
  <c r="BC28" i="7" s="1"/>
  <c r="A29" i="7"/>
  <c r="Q29" i="7"/>
  <c r="U29" i="7" s="1"/>
  <c r="W29" i="7"/>
  <c r="X29" i="7"/>
  <c r="AB29" i="7" s="1"/>
  <c r="AC29" i="7" s="1"/>
  <c r="BJ29" i="7" s="1"/>
  <c r="AD29" i="7"/>
  <c r="AI29" i="7"/>
  <c r="AJ29" i="7" s="1"/>
  <c r="BK29" i="7" s="1"/>
  <c r="AK29" i="7"/>
  <c r="BU62" i="7" s="1"/>
  <c r="BV62" i="7" s="1"/>
  <c r="AL29" i="7"/>
  <c r="AP29" i="7"/>
  <c r="AQ29" i="7" s="1"/>
  <c r="BL29" i="7" s="1"/>
  <c r="AR29" i="7"/>
  <c r="AY29" i="7"/>
  <c r="AZ29" i="7" s="1"/>
  <c r="BA29" i="7"/>
  <c r="BC29" i="7" s="1"/>
  <c r="A30" i="7"/>
  <c r="Q30" i="7"/>
  <c r="U30" i="7" s="1"/>
  <c r="V30" i="7" s="1"/>
  <c r="W30" i="7"/>
  <c r="BI63" i="7" s="1"/>
  <c r="BJ63" i="7" s="1"/>
  <c r="X30" i="7"/>
  <c r="AB30" i="7" s="1"/>
  <c r="AC30" i="7" s="1"/>
  <c r="BJ30" i="7" s="1"/>
  <c r="AD30" i="7"/>
  <c r="AI30" i="7"/>
  <c r="AJ30" i="7" s="1"/>
  <c r="BK30" i="7" s="1"/>
  <c r="AK30" i="7"/>
  <c r="BU63" i="7" s="1"/>
  <c r="BV63" i="7" s="1"/>
  <c r="AL30" i="7"/>
  <c r="AP30" i="7" s="1"/>
  <c r="AQ30" i="7" s="1"/>
  <c r="BL30" i="7" s="1"/>
  <c r="AR30" i="7"/>
  <c r="AY30" i="7"/>
  <c r="AZ30" i="7" s="1"/>
  <c r="BA30" i="7"/>
  <c r="BC30" i="7" s="1"/>
  <c r="A31" i="7"/>
  <c r="Q31" i="7"/>
  <c r="U31" i="7" s="1"/>
  <c r="V31" i="7" s="1"/>
  <c r="W31" i="7"/>
  <c r="X31" i="7"/>
  <c r="AB31" i="7" s="1"/>
  <c r="AC31" i="7" s="1"/>
  <c r="BJ31" i="7" s="1"/>
  <c r="AD31" i="7"/>
  <c r="AI31" i="7"/>
  <c r="AJ31" i="7" s="1"/>
  <c r="BK31" i="7" s="1"/>
  <c r="AK31" i="7"/>
  <c r="BU64" i="7" s="1"/>
  <c r="BV64" i="7" s="1"/>
  <c r="AL31" i="7"/>
  <c r="AP31" i="7" s="1"/>
  <c r="AQ31" i="7" s="1"/>
  <c r="BL31" i="7" s="1"/>
  <c r="AR31" i="7"/>
  <c r="AY31" i="7"/>
  <c r="AZ31" i="7" s="1"/>
  <c r="BA31" i="7"/>
  <c r="BC31" i="7" s="1"/>
  <c r="A32" i="7"/>
  <c r="Q32" i="7"/>
  <c r="U32" i="7" s="1"/>
  <c r="V32" i="7" s="1"/>
  <c r="W32" i="7"/>
  <c r="X32" i="7"/>
  <c r="AB32" i="7" s="1"/>
  <c r="AC32" i="7" s="1"/>
  <c r="BJ32" i="7" s="1"/>
  <c r="AD32" i="7"/>
  <c r="AI32" i="7"/>
  <c r="AJ32" i="7" s="1"/>
  <c r="BK32" i="7" s="1"/>
  <c r="AK32" i="7"/>
  <c r="AL32" i="7"/>
  <c r="AP32" i="7" s="1"/>
  <c r="AQ32" i="7" s="1"/>
  <c r="BL32" i="7" s="1"/>
  <c r="AR32" i="7"/>
  <c r="AY32" i="7"/>
  <c r="AZ32" i="7" s="1"/>
  <c r="BA32" i="7"/>
  <c r="BC32" i="7" s="1"/>
  <c r="A33" i="7"/>
  <c r="Q33" i="7"/>
  <c r="U33" i="7" s="1"/>
  <c r="V33" i="7" s="1"/>
  <c r="W33" i="7"/>
  <c r="BI66" i="7" s="1"/>
  <c r="X33" i="7"/>
  <c r="AB33" i="7" s="1"/>
  <c r="AC33" i="7" s="1"/>
  <c r="BJ33" i="7" s="1"/>
  <c r="AD33" i="7"/>
  <c r="AI33" i="7"/>
  <c r="AJ33" i="7" s="1"/>
  <c r="BK33" i="7" s="1"/>
  <c r="AK33" i="7"/>
  <c r="AL33" i="7"/>
  <c r="AP33" i="7"/>
  <c r="AQ33" i="7" s="1"/>
  <c r="BL33" i="7" s="1"/>
  <c r="AR33" i="7"/>
  <c r="AY33" i="7"/>
  <c r="AZ33" i="7" s="1"/>
  <c r="BA33" i="7"/>
  <c r="BC33" i="7" s="1"/>
  <c r="A37" i="7"/>
  <c r="C37" i="7"/>
  <c r="G37" i="7" s="1"/>
  <c r="I37" i="7"/>
  <c r="AZ37" i="7" s="1"/>
  <c r="BB37" i="7" s="1"/>
  <c r="J37" i="7"/>
  <c r="N37" i="7" s="1"/>
  <c r="P37" i="7"/>
  <c r="BC37" i="7" s="1"/>
  <c r="BD37" i="7" s="1"/>
  <c r="Q37" i="7"/>
  <c r="U37" i="7" s="1"/>
  <c r="W37" i="7"/>
  <c r="BF37" i="7" s="1"/>
  <c r="AI37" i="7"/>
  <c r="AL37" i="7"/>
  <c r="AM37" i="7"/>
  <c r="BA37" i="7"/>
  <c r="BL37" i="7"/>
  <c r="A38" i="7"/>
  <c r="C38" i="7"/>
  <c r="G38" i="7" s="1"/>
  <c r="I38" i="7"/>
  <c r="AZ38" i="7" s="1"/>
  <c r="BB38" i="7" s="1"/>
  <c r="J38" i="7"/>
  <c r="N38" i="7" s="1"/>
  <c r="P38" i="7"/>
  <c r="BC38" i="7" s="1"/>
  <c r="BD38" i="7" s="1"/>
  <c r="Q38" i="7"/>
  <c r="U38" i="7" s="1"/>
  <c r="W38" i="7"/>
  <c r="BF38" i="7" s="1"/>
  <c r="AH38" i="7"/>
  <c r="AI38" i="7"/>
  <c r="AM38" i="7"/>
  <c r="BA38" i="7"/>
  <c r="BL38" i="7"/>
  <c r="BN38" i="7" s="1"/>
  <c r="BO38" i="7"/>
  <c r="BP38" i="7" s="1"/>
  <c r="A39" i="7"/>
  <c r="C39" i="7"/>
  <c r="G39" i="7" s="1"/>
  <c r="I39" i="7"/>
  <c r="AZ39" i="7" s="1"/>
  <c r="BA39" i="7" s="1"/>
  <c r="J39" i="7"/>
  <c r="N39" i="7" s="1"/>
  <c r="P39" i="7"/>
  <c r="BC39" i="7" s="1"/>
  <c r="Q39" i="7"/>
  <c r="U39" i="7" s="1"/>
  <c r="W39" i="7"/>
  <c r="BF39" i="7" s="1"/>
  <c r="BH39" i="7" s="1"/>
  <c r="AI39" i="7"/>
  <c r="AM39" i="7"/>
  <c r="BO39" i="7"/>
  <c r="A40" i="7"/>
  <c r="C40" i="7"/>
  <c r="I40" i="7"/>
  <c r="AZ40" i="7" s="1"/>
  <c r="J40" i="7"/>
  <c r="N40" i="7" s="1"/>
  <c r="P40" i="7"/>
  <c r="BC40" i="7" s="1"/>
  <c r="Q40" i="7"/>
  <c r="U40" i="7" s="1"/>
  <c r="W40" i="7"/>
  <c r="AI40" i="7"/>
  <c r="AM40" i="7"/>
  <c r="BF40" i="7"/>
  <c r="BH40" i="7" s="1"/>
  <c r="BI40" i="7"/>
  <c r="BU40" i="7"/>
  <c r="BW40" i="7" s="1"/>
  <c r="A41" i="7"/>
  <c r="C41" i="7"/>
  <c r="I41" i="7"/>
  <c r="J41" i="7"/>
  <c r="N41" i="7" s="1"/>
  <c r="P41" i="7"/>
  <c r="BC41" i="7" s="1"/>
  <c r="Q41" i="7"/>
  <c r="U41" i="7" s="1"/>
  <c r="W41" i="7"/>
  <c r="BF41" i="7" s="1"/>
  <c r="BH41" i="7" s="1"/>
  <c r="AI41" i="7"/>
  <c r="AM41" i="7"/>
  <c r="AZ41" i="7"/>
  <c r="BB41" i="7" s="1"/>
  <c r="BG41" i="7"/>
  <c r="BI41" i="7"/>
  <c r="BJ41" i="7" s="1"/>
  <c r="BO41" i="7"/>
  <c r="BP41" i="7" s="1"/>
  <c r="BU41" i="7"/>
  <c r="BV41" i="7" s="1"/>
  <c r="A42" i="7"/>
  <c r="C42" i="7"/>
  <c r="G42" i="7" s="1"/>
  <c r="I42" i="7"/>
  <c r="AZ42" i="7" s="1"/>
  <c r="J42" i="7"/>
  <c r="N42" i="7" s="1"/>
  <c r="P42" i="7"/>
  <c r="BC42" i="7" s="1"/>
  <c r="BD42" i="7" s="1"/>
  <c r="Q42" i="7"/>
  <c r="U42" i="7" s="1"/>
  <c r="W42" i="7"/>
  <c r="BF42" i="7" s="1"/>
  <c r="AI42" i="7"/>
  <c r="AM42" i="7"/>
  <c r="BI42" i="7"/>
  <c r="BK42" i="7" s="1"/>
  <c r="BL42" i="7"/>
  <c r="BM42" i="7" s="1"/>
  <c r="BO42" i="7"/>
  <c r="BP42" i="7" s="1"/>
  <c r="BU42" i="7"/>
  <c r="BV42" i="7" s="1"/>
  <c r="A43" i="7"/>
  <c r="C43" i="7"/>
  <c r="G43" i="7" s="1"/>
  <c r="I43" i="7"/>
  <c r="AZ43" i="7" s="1"/>
  <c r="BB43" i="7" s="1"/>
  <c r="J43" i="7"/>
  <c r="N43" i="7" s="1"/>
  <c r="P43" i="7"/>
  <c r="BC43" i="7" s="1"/>
  <c r="BD43" i="7" s="1"/>
  <c r="Q43" i="7"/>
  <c r="U43" i="7" s="1"/>
  <c r="W43" i="7"/>
  <c r="BF43" i="7" s="1"/>
  <c r="BH43" i="7" s="1"/>
  <c r="AI43" i="7"/>
  <c r="AM43" i="7"/>
  <c r="BI43" i="7"/>
  <c r="BJ43" i="7" s="1"/>
  <c r="BL43" i="7"/>
  <c r="BM43" i="7" s="1"/>
  <c r="BO43" i="7"/>
  <c r="BP43" i="7" s="1"/>
  <c r="A44" i="7"/>
  <c r="C44" i="7"/>
  <c r="I44" i="7"/>
  <c r="AZ44" i="7" s="1"/>
  <c r="BA44" i="7" s="1"/>
  <c r="J44" i="7"/>
  <c r="N44" i="7" s="1"/>
  <c r="P44" i="7"/>
  <c r="BC44" i="7" s="1"/>
  <c r="BE44" i="7" s="1"/>
  <c r="Q44" i="7"/>
  <c r="U44" i="7" s="1"/>
  <c r="W44" i="7"/>
  <c r="BF44" i="7" s="1"/>
  <c r="AI44" i="7"/>
  <c r="AM44" i="7"/>
  <c r="BL44" i="7"/>
  <c r="BM44" i="7" s="1"/>
  <c r="BO44" i="7"/>
  <c r="BQ44" i="7" s="1"/>
  <c r="A45" i="7"/>
  <c r="C45" i="7"/>
  <c r="G45" i="7" s="1"/>
  <c r="I45" i="7"/>
  <c r="AZ45" i="7" s="1"/>
  <c r="J45" i="7"/>
  <c r="N45" i="7" s="1"/>
  <c r="P45" i="7"/>
  <c r="BC45" i="7" s="1"/>
  <c r="BE45" i="7" s="1"/>
  <c r="Q45" i="7"/>
  <c r="U45" i="7" s="1"/>
  <c r="W45" i="7"/>
  <c r="BF45" i="7" s="1"/>
  <c r="BG45" i="7" s="1"/>
  <c r="AI45" i="7"/>
  <c r="BI45" i="7"/>
  <c r="BK45" i="7" s="1"/>
  <c r="BU45" i="7"/>
  <c r="BV45" i="7" s="1"/>
  <c r="A46" i="7"/>
  <c r="C46" i="7"/>
  <c r="G46" i="7" s="1"/>
  <c r="I46" i="7"/>
  <c r="AZ46" i="7" s="1"/>
  <c r="J46" i="7"/>
  <c r="N46" i="7" s="1"/>
  <c r="P46" i="7"/>
  <c r="BC46" i="7" s="1"/>
  <c r="Q46" i="7"/>
  <c r="U46" i="7"/>
  <c r="W46" i="7"/>
  <c r="BF46" i="7" s="1"/>
  <c r="BH46" i="7" s="1"/>
  <c r="AI46" i="7"/>
  <c r="BI46" i="7"/>
  <c r="BJ46" i="7" s="1"/>
  <c r="BL46" i="7"/>
  <c r="BM46" i="7" s="1"/>
  <c r="BU46" i="7"/>
  <c r="BW46" i="7" s="1"/>
  <c r="A47" i="7"/>
  <c r="C47" i="7"/>
  <c r="G47" i="7" s="1"/>
  <c r="I47" i="7"/>
  <c r="AZ47" i="7" s="1"/>
  <c r="BA47" i="7" s="1"/>
  <c r="J47" i="7"/>
  <c r="N47" i="7" s="1"/>
  <c r="P47" i="7"/>
  <c r="BC47" i="7" s="1"/>
  <c r="Q47" i="7"/>
  <c r="U47" i="7" s="1"/>
  <c r="W47" i="7"/>
  <c r="BF47" i="7" s="1"/>
  <c r="AI47" i="7"/>
  <c r="AP47" i="7"/>
  <c r="BL47" i="7"/>
  <c r="A48" i="7"/>
  <c r="C48" i="7"/>
  <c r="I48" i="7"/>
  <c r="AZ48" i="7" s="1"/>
  <c r="BA48" i="7" s="1"/>
  <c r="J48" i="7"/>
  <c r="N48" i="7" s="1"/>
  <c r="P48" i="7"/>
  <c r="BC48" i="7" s="1"/>
  <c r="BE48" i="7" s="1"/>
  <c r="Q48" i="7"/>
  <c r="U48" i="7" s="1"/>
  <c r="W48" i="7"/>
  <c r="BF48" i="7" s="1"/>
  <c r="BH48" i="7" s="1"/>
  <c r="AI48" i="7"/>
  <c r="AP48" i="7"/>
  <c r="BO48" i="7"/>
  <c r="BQ48" i="7" s="1"/>
  <c r="A49" i="7"/>
  <c r="C49" i="7"/>
  <c r="G49" i="7" s="1"/>
  <c r="I49" i="7"/>
  <c r="AZ49" i="7" s="1"/>
  <c r="J49" i="7"/>
  <c r="N49" i="7" s="1"/>
  <c r="P49" i="7"/>
  <c r="BC49" i="7" s="1"/>
  <c r="BD49" i="7" s="1"/>
  <c r="Q49" i="7"/>
  <c r="U49" i="7" s="1"/>
  <c r="W49" i="7"/>
  <c r="BF49" i="7" s="1"/>
  <c r="BH49" i="7" s="1"/>
  <c r="AI49" i="7"/>
  <c r="AP49" i="7"/>
  <c r="BI49" i="7"/>
  <c r="BK49" i="7" s="1"/>
  <c r="BL49" i="7"/>
  <c r="BM49" i="7" s="1"/>
  <c r="BU49" i="7"/>
  <c r="A50" i="7"/>
  <c r="C50" i="7"/>
  <c r="I50" i="7"/>
  <c r="AZ50" i="7" s="1"/>
  <c r="J50" i="7"/>
  <c r="N50" i="7" s="1"/>
  <c r="P50" i="7"/>
  <c r="BC50" i="7" s="1"/>
  <c r="Q50" i="7"/>
  <c r="W50" i="7"/>
  <c r="BF50" i="7" s="1"/>
  <c r="AI50" i="7"/>
  <c r="AP50" i="7"/>
  <c r="BL50" i="7"/>
  <c r="BM50" i="7" s="1"/>
  <c r="BO50" i="7"/>
  <c r="A51" i="7"/>
  <c r="C51" i="7"/>
  <c r="I51" i="7"/>
  <c r="AZ51" i="7" s="1"/>
  <c r="BA51" i="7" s="1"/>
  <c r="J51" i="7"/>
  <c r="N51" i="7" s="1"/>
  <c r="P51" i="7"/>
  <c r="BC51" i="7" s="1"/>
  <c r="Q51" i="7"/>
  <c r="U51" i="7" s="1"/>
  <c r="W51" i="7"/>
  <c r="BF51" i="7" s="1"/>
  <c r="AI51" i="7"/>
  <c r="AP51" i="7"/>
  <c r="BI51" i="7"/>
  <c r="BK51" i="7" s="1"/>
  <c r="BL51" i="7"/>
  <c r="BO51" i="7"/>
  <c r="BP51" i="7" s="1"/>
  <c r="BU51" i="7"/>
  <c r="A52" i="7"/>
  <c r="C52" i="7"/>
  <c r="G52" i="7" s="1"/>
  <c r="I52" i="7"/>
  <c r="J52" i="7"/>
  <c r="N52" i="7" s="1"/>
  <c r="P52" i="7"/>
  <c r="BC52" i="7" s="1"/>
  <c r="BD52" i="7" s="1"/>
  <c r="Q52" i="7"/>
  <c r="U52" i="7" s="1"/>
  <c r="W52" i="7"/>
  <c r="BF52" i="7" s="1"/>
  <c r="BG52" i="7" s="1"/>
  <c r="AI52" i="7"/>
  <c r="AP52" i="7"/>
  <c r="BI52" i="7"/>
  <c r="BK52" i="7" s="1"/>
  <c r="A53" i="7"/>
  <c r="C53" i="7"/>
  <c r="G53" i="7" s="1"/>
  <c r="I53" i="7"/>
  <c r="AZ53" i="7" s="1"/>
  <c r="BA53" i="7" s="1"/>
  <c r="J53" i="7"/>
  <c r="N53" i="7" s="1"/>
  <c r="P53" i="7"/>
  <c r="BC53" i="7" s="1"/>
  <c r="BE53" i="7" s="1"/>
  <c r="Q53" i="7"/>
  <c r="U53" i="7" s="1"/>
  <c r="W53" i="7"/>
  <c r="BF53" i="7" s="1"/>
  <c r="AI53" i="7"/>
  <c r="AP53" i="7"/>
  <c r="BI53" i="7"/>
  <c r="BL53" i="7"/>
  <c r="BM53" i="7" s="1"/>
  <c r="BU53" i="7"/>
  <c r="A54" i="7"/>
  <c r="C54" i="7"/>
  <c r="G54" i="7" s="1"/>
  <c r="I54" i="7"/>
  <c r="AZ54" i="7" s="1"/>
  <c r="J54" i="7"/>
  <c r="N54" i="7" s="1"/>
  <c r="P54" i="7"/>
  <c r="BC54" i="7" s="1"/>
  <c r="BD54" i="7" s="1"/>
  <c r="Q54" i="7"/>
  <c r="U54" i="7" s="1"/>
  <c r="W54" i="7"/>
  <c r="BF54" i="7" s="1"/>
  <c r="BG54" i="7" s="1"/>
  <c r="AI54" i="7"/>
  <c r="AP54" i="7"/>
  <c r="BI54" i="7"/>
  <c r="BK54" i="7" s="1"/>
  <c r="BL54" i="7"/>
  <c r="BN54" i="7" s="1"/>
  <c r="BO54" i="7"/>
  <c r="BU54" i="7"/>
  <c r="BV54" i="7" s="1"/>
  <c r="A55" i="7"/>
  <c r="C55" i="7"/>
  <c r="G55" i="7" s="1"/>
  <c r="I55" i="7"/>
  <c r="J55" i="7"/>
  <c r="N55" i="7" s="1"/>
  <c r="P55" i="7"/>
  <c r="BC55" i="7" s="1"/>
  <c r="Q55" i="7"/>
  <c r="U55" i="7" s="1"/>
  <c r="W55" i="7"/>
  <c r="BF55" i="7" s="1"/>
  <c r="AI55" i="7"/>
  <c r="AP55" i="7"/>
  <c r="BO55" i="7"/>
  <c r="A56" i="7"/>
  <c r="C56" i="7"/>
  <c r="G56" i="7" s="1"/>
  <c r="I56" i="7"/>
  <c r="AZ56" i="7" s="1"/>
  <c r="BA56" i="7" s="1"/>
  <c r="J56" i="7"/>
  <c r="N56" i="7" s="1"/>
  <c r="P56" i="7"/>
  <c r="BC56" i="7" s="1"/>
  <c r="BD56" i="7" s="1"/>
  <c r="Q56" i="7"/>
  <c r="U56" i="7" s="1"/>
  <c r="W56" i="7"/>
  <c r="BF56" i="7" s="1"/>
  <c r="BG56" i="7" s="1"/>
  <c r="AI56" i="7"/>
  <c r="AP56" i="7"/>
  <c r="BI56" i="7"/>
  <c r="BK56" i="7" s="1"/>
  <c r="BL56" i="7"/>
  <c r="BN56" i="7" s="1"/>
  <c r="A57" i="7"/>
  <c r="C57" i="7"/>
  <c r="G57" i="7" s="1"/>
  <c r="I57" i="7"/>
  <c r="AZ57" i="7" s="1"/>
  <c r="BB57" i="7" s="1"/>
  <c r="J57" i="7"/>
  <c r="N57" i="7" s="1"/>
  <c r="P57" i="7"/>
  <c r="BC57" i="7" s="1"/>
  <c r="BE57" i="7" s="1"/>
  <c r="Q57" i="7"/>
  <c r="U57" i="7" s="1"/>
  <c r="W57" i="7"/>
  <c r="AI57" i="7"/>
  <c r="AP57" i="7"/>
  <c r="BF57" i="7"/>
  <c r="BG57" i="7" s="1"/>
  <c r="BL57" i="7"/>
  <c r="BM57" i="7" s="1"/>
  <c r="BO57" i="7"/>
  <c r="BP57" i="7" s="1"/>
  <c r="BU57" i="7"/>
  <c r="A58" i="7"/>
  <c r="C58" i="7"/>
  <c r="G58" i="7" s="1"/>
  <c r="I58" i="7"/>
  <c r="J58" i="7"/>
  <c r="N58" i="7" s="1"/>
  <c r="P58" i="7"/>
  <c r="BC58" i="7" s="1"/>
  <c r="BD58" i="7" s="1"/>
  <c r="Q58" i="7"/>
  <c r="U58" i="7" s="1"/>
  <c r="W58" i="7"/>
  <c r="BF58" i="7" s="1"/>
  <c r="BG58" i="7" s="1"/>
  <c r="AI58" i="7"/>
  <c r="AP58" i="7"/>
  <c r="BO58" i="7"/>
  <c r="BQ58" i="7" s="1"/>
  <c r="BU58" i="7"/>
  <c r="BV58" i="7" s="1"/>
  <c r="A59" i="7"/>
  <c r="C59" i="7"/>
  <c r="G59" i="7" s="1"/>
  <c r="I59" i="7"/>
  <c r="AZ59" i="7" s="1"/>
  <c r="BA59" i="7" s="1"/>
  <c r="J59" i="7"/>
  <c r="N59" i="7" s="1"/>
  <c r="P59" i="7"/>
  <c r="BC59" i="7" s="1"/>
  <c r="BE59" i="7" s="1"/>
  <c r="Q59" i="7"/>
  <c r="U59" i="7" s="1"/>
  <c r="W59" i="7"/>
  <c r="AI59" i="7"/>
  <c r="AP59" i="7"/>
  <c r="BF59" i="7"/>
  <c r="BG59" i="7" s="1"/>
  <c r="BL59" i="7"/>
  <c r="BM59" i="7" s="1"/>
  <c r="BO59" i="7"/>
  <c r="BQ59" i="7" s="1"/>
  <c r="BU59" i="7"/>
  <c r="BV59" i="7" s="1"/>
  <c r="A60" i="7"/>
  <c r="C60" i="7"/>
  <c r="G60" i="7" s="1"/>
  <c r="I60" i="7"/>
  <c r="AZ60" i="7" s="1"/>
  <c r="J60" i="7"/>
  <c r="N60" i="7" s="1"/>
  <c r="P60" i="7"/>
  <c r="BC60" i="7" s="1"/>
  <c r="BE60" i="7" s="1"/>
  <c r="Q60" i="7"/>
  <c r="U60" i="7" s="1"/>
  <c r="W60" i="7"/>
  <c r="BF60" i="7" s="1"/>
  <c r="AI60" i="7"/>
  <c r="AP60" i="7"/>
  <c r="BL60" i="7"/>
  <c r="BM60" i="7" s="1"/>
  <c r="A61" i="7"/>
  <c r="C61" i="7"/>
  <c r="G61" i="7" s="1"/>
  <c r="I61" i="7"/>
  <c r="AZ61" i="7" s="1"/>
  <c r="BA61" i="7" s="1"/>
  <c r="J61" i="7"/>
  <c r="N61" i="7" s="1"/>
  <c r="P61" i="7"/>
  <c r="BC61" i="7" s="1"/>
  <c r="BE61" i="7" s="1"/>
  <c r="Q61" i="7"/>
  <c r="U61" i="7" s="1"/>
  <c r="W61" i="7"/>
  <c r="BF61" i="7" s="1"/>
  <c r="BG61" i="7" s="1"/>
  <c r="AI61" i="7"/>
  <c r="AP61" i="7"/>
  <c r="BI61" i="7"/>
  <c r="BL61" i="7"/>
  <c r="BM61" i="7" s="1"/>
  <c r="BO61" i="7"/>
  <c r="BP61" i="7" s="1"/>
  <c r="BU61" i="7"/>
  <c r="A62" i="7"/>
  <c r="C62" i="7"/>
  <c r="G62" i="7" s="1"/>
  <c r="I62" i="7"/>
  <c r="AZ62" i="7" s="1"/>
  <c r="BA62" i="7" s="1"/>
  <c r="J62" i="7"/>
  <c r="N62" i="7" s="1"/>
  <c r="P62" i="7"/>
  <c r="BC62" i="7" s="1"/>
  <c r="BD62" i="7" s="1"/>
  <c r="Q62" i="7"/>
  <c r="U62" i="7" s="1"/>
  <c r="W62" i="7"/>
  <c r="BF62" i="7" s="1"/>
  <c r="AI62" i="7"/>
  <c r="AP62" i="7"/>
  <c r="BI62" i="7"/>
  <c r="BJ62" i="7" s="1"/>
  <c r="BL62" i="7"/>
  <c r="BM62" i="7" s="1"/>
  <c r="BO62" i="7"/>
  <c r="BP62" i="7" s="1"/>
  <c r="A63" i="7"/>
  <c r="C63" i="7"/>
  <c r="G63" i="7" s="1"/>
  <c r="I63" i="7"/>
  <c r="AZ63" i="7" s="1"/>
  <c r="BA63" i="7" s="1"/>
  <c r="J63" i="7"/>
  <c r="N63" i="7" s="1"/>
  <c r="P63" i="7"/>
  <c r="BC63" i="7" s="1"/>
  <c r="BD63" i="7" s="1"/>
  <c r="Q63" i="7"/>
  <c r="U63" i="7" s="1"/>
  <c r="W63" i="7"/>
  <c r="BF63" i="7" s="1"/>
  <c r="AI63" i="7"/>
  <c r="AP63" i="7"/>
  <c r="BL63" i="7"/>
  <c r="BM63" i="7" s="1"/>
  <c r="BO63" i="7"/>
  <c r="BP63" i="7" s="1"/>
  <c r="A64" i="7"/>
  <c r="C64" i="7"/>
  <c r="G64" i="7" s="1"/>
  <c r="I64" i="7"/>
  <c r="AZ64" i="7" s="1"/>
  <c r="BA64" i="7" s="1"/>
  <c r="J64" i="7"/>
  <c r="N64" i="7" s="1"/>
  <c r="P64" i="7"/>
  <c r="BC64" i="7" s="1"/>
  <c r="BD64" i="7" s="1"/>
  <c r="Q64" i="7"/>
  <c r="U64" i="7" s="1"/>
  <c r="W64" i="7"/>
  <c r="BF64" i="7" s="1"/>
  <c r="AI64" i="7"/>
  <c r="AP64" i="7"/>
  <c r="BI64" i="7"/>
  <c r="BJ64" i="7" s="1"/>
  <c r="BL64" i="7"/>
  <c r="BM64" i="7" s="1"/>
  <c r="BO64" i="7"/>
  <c r="BP64" i="7" s="1"/>
  <c r="A65" i="7"/>
  <c r="C65" i="7"/>
  <c r="G65" i="7" s="1"/>
  <c r="I65" i="7"/>
  <c r="AZ65" i="7" s="1"/>
  <c r="BA65" i="7" s="1"/>
  <c r="J65" i="7"/>
  <c r="N65" i="7" s="1"/>
  <c r="P65" i="7"/>
  <c r="BC65" i="7" s="1"/>
  <c r="BD65" i="7" s="1"/>
  <c r="Q65" i="7"/>
  <c r="U65" i="7" s="1"/>
  <c r="W65" i="7"/>
  <c r="BF65" i="7" s="1"/>
  <c r="AI65" i="7"/>
  <c r="AP65" i="7"/>
  <c r="BI65" i="7"/>
  <c r="BJ65" i="7" s="1"/>
  <c r="BL65" i="7"/>
  <c r="BM65" i="7" s="1"/>
  <c r="BO65" i="7"/>
  <c r="BP65" i="7" s="1"/>
  <c r="BU65" i="7"/>
  <c r="BW65" i="7" s="1"/>
  <c r="A66" i="7"/>
  <c r="C66" i="7"/>
  <c r="G66" i="7" s="1"/>
  <c r="I66" i="7"/>
  <c r="AZ66" i="7" s="1"/>
  <c r="BA66" i="7" s="1"/>
  <c r="J66" i="7"/>
  <c r="N66" i="7" s="1"/>
  <c r="P66" i="7"/>
  <c r="BC66" i="7" s="1"/>
  <c r="BD66" i="7" s="1"/>
  <c r="Q66" i="7"/>
  <c r="U66" i="7" s="1"/>
  <c r="W66" i="7"/>
  <c r="BF66" i="7" s="1"/>
  <c r="AI66" i="7"/>
  <c r="AP66" i="7"/>
  <c r="BL66" i="7"/>
  <c r="BM66" i="7" s="1"/>
  <c r="BO66" i="7"/>
  <c r="BP66" i="7" s="1"/>
  <c r="BU66" i="7"/>
  <c r="BV66" i="7" s="1"/>
  <c r="AU72" i="7"/>
  <c r="AU73" i="7" s="1"/>
  <c r="AU74" i="7" s="1"/>
  <c r="AU75" i="7" s="1"/>
  <c r="AU76" i="7" s="1"/>
  <c r="AU77" i="7" s="1"/>
  <c r="AU78" i="7" s="1"/>
  <c r="AU79" i="7" s="1"/>
  <c r="AU80" i="7" s="1"/>
  <c r="AU81" i="7" s="1"/>
  <c r="AU82" i="7" s="1"/>
  <c r="AU83" i="7" s="1"/>
  <c r="AU84" i="7" s="1"/>
  <c r="AU85" i="7" s="1"/>
  <c r="AU86" i="7" s="1"/>
  <c r="AU87" i="7" s="1"/>
  <c r="AU88" i="7" s="1"/>
  <c r="AU89" i="7" s="1"/>
  <c r="AU90" i="7" s="1"/>
  <c r="AU91" i="7" s="1"/>
  <c r="AU92" i="7" s="1"/>
  <c r="AU93" i="7" s="1"/>
  <c r="AU94" i="7" s="1"/>
  <c r="AU95" i="7" s="1"/>
  <c r="AU96" i="7" s="1"/>
  <c r="AU97" i="7" s="1"/>
  <c r="AU98" i="7" s="1"/>
  <c r="AU99" i="7" s="1"/>
  <c r="AU100" i="7" s="1"/>
  <c r="AU101" i="7" s="1"/>
  <c r="AU102" i="7" s="1"/>
  <c r="AU103" i="7" s="1"/>
  <c r="AU104" i="7" s="1"/>
  <c r="AU105" i="7" s="1"/>
  <c r="AU106" i="7" s="1"/>
  <c r="AU107" i="7" s="1"/>
  <c r="AU108" i="7" s="1"/>
  <c r="AU109" i="7" s="1"/>
  <c r="AU110" i="7" s="1"/>
  <c r="AU111" i="7" s="1"/>
  <c r="AU112" i="7" s="1"/>
  <c r="AU113" i="7" s="1"/>
  <c r="AU114" i="7" s="1"/>
  <c r="AU115" i="7" s="1"/>
  <c r="AU116" i="7" s="1"/>
  <c r="AU117" i="7" s="1"/>
  <c r="AU118" i="7" s="1"/>
  <c r="AU119" i="7" s="1"/>
  <c r="AU120" i="7" s="1"/>
  <c r="AU121" i="7" s="1"/>
  <c r="AU122" i="7" s="1"/>
  <c r="AU123" i="7" s="1"/>
  <c r="AU124" i="7" s="1"/>
  <c r="AU125" i="7" s="1"/>
  <c r="AU126" i="7" s="1"/>
  <c r="AU127" i="7" s="1"/>
  <c r="AU128" i="7" s="1"/>
  <c r="AU129" i="7" s="1"/>
  <c r="AU130" i="7" s="1"/>
  <c r="AU131" i="7" s="1"/>
  <c r="AU132" i="7" s="1"/>
  <c r="AU133" i="7" s="1"/>
  <c r="AV74" i="7"/>
  <c r="AV75" i="7"/>
  <c r="AV76" i="7" s="1"/>
  <c r="AV77" i="7" s="1"/>
  <c r="AV78" i="7" s="1"/>
  <c r="AV79" i="7" s="1"/>
  <c r="AV80" i="7" s="1"/>
  <c r="AV81" i="7" s="1"/>
  <c r="AV82" i="7" s="1"/>
  <c r="AV83" i="7" s="1"/>
  <c r="AV84" i="7" s="1"/>
  <c r="AV85" i="7" s="1"/>
  <c r="AV86" i="7" s="1"/>
  <c r="AV87" i="7" s="1"/>
  <c r="AV88" i="7" s="1"/>
  <c r="AV89" i="7" s="1"/>
  <c r="AV90" i="7" s="1"/>
  <c r="AV91" i="7" s="1"/>
  <c r="AV92" i="7" s="1"/>
  <c r="AV93" i="7" s="1"/>
  <c r="AV94" i="7" s="1"/>
  <c r="AV95" i="7" s="1"/>
  <c r="AV96" i="7" s="1"/>
  <c r="AV97" i="7" s="1"/>
  <c r="AV98" i="7" s="1"/>
  <c r="AV99" i="7" s="1"/>
  <c r="AV100" i="7" s="1"/>
  <c r="AV101" i="7" s="1"/>
  <c r="AV102" i="7" s="1"/>
  <c r="AV103" i="7" s="1"/>
  <c r="AV104" i="7" s="1"/>
  <c r="AV105" i="7" s="1"/>
  <c r="AV106" i="7" s="1"/>
  <c r="AV107" i="7" s="1"/>
  <c r="AV108" i="7" s="1"/>
  <c r="AV109" i="7" s="1"/>
  <c r="AV110" i="7" s="1"/>
  <c r="AV111" i="7" s="1"/>
  <c r="AV112" i="7" s="1"/>
  <c r="AV113" i="7" s="1"/>
  <c r="AV114" i="7" s="1"/>
  <c r="AV115" i="7" s="1"/>
  <c r="AV116" i="7" s="1"/>
  <c r="AV117" i="7" s="1"/>
  <c r="AV118" i="7" s="1"/>
  <c r="AV119" i="7" s="1"/>
  <c r="AV120" i="7" s="1"/>
  <c r="AV121" i="7" s="1"/>
  <c r="AV122" i="7" s="1"/>
  <c r="AV123" i="7" s="1"/>
  <c r="AV124" i="7" s="1"/>
  <c r="AV125" i="7" s="1"/>
  <c r="AV126" i="7" s="1"/>
  <c r="AV127" i="7" s="1"/>
  <c r="AV128" i="7" s="1"/>
  <c r="AV129" i="7" s="1"/>
  <c r="AV130" i="7" s="1"/>
  <c r="AV131" i="7" s="1"/>
  <c r="AV132" i="7" s="1"/>
  <c r="AV133" i="7" s="1"/>
  <c r="Z85" i="7"/>
  <c r="E99" i="7"/>
  <c r="E100" i="7"/>
  <c r="E101" i="7" s="1"/>
  <c r="E102" i="7" s="1"/>
  <c r="E103" i="7" s="1"/>
  <c r="E104" i="7" s="1"/>
  <c r="E105" i="7" s="1"/>
  <c r="E106" i="7" s="1"/>
  <c r="S102" i="7"/>
  <c r="S103" i="7"/>
  <c r="L104" i="7"/>
  <c r="S104" i="7"/>
  <c r="L105" i="7"/>
  <c r="L106" i="7"/>
  <c r="S106" i="7"/>
  <c r="L107" i="7"/>
  <c r="S107" i="7"/>
  <c r="L108" i="7"/>
  <c r="L109" i="7" s="1"/>
  <c r="S109" i="7"/>
  <c r="C1" i="6"/>
  <c r="A5" i="6"/>
  <c r="S5" i="6" s="1"/>
  <c r="C5" i="6"/>
  <c r="D5" i="6"/>
  <c r="E5" i="6"/>
  <c r="H5" i="6"/>
  <c r="AJ5" i="6" s="1"/>
  <c r="Y5" i="6"/>
  <c r="Z5" i="6"/>
  <c r="AA5" i="6"/>
  <c r="AS5" i="6"/>
  <c r="A6" i="6"/>
  <c r="S6" i="6" s="1"/>
  <c r="C6" i="6"/>
  <c r="D6" i="6"/>
  <c r="E6" i="6"/>
  <c r="H6" i="6"/>
  <c r="Y6" i="6"/>
  <c r="Z6" i="6"/>
  <c r="AA6" i="6"/>
  <c r="A7" i="6"/>
  <c r="S7" i="6" s="1"/>
  <c r="C7" i="6"/>
  <c r="D7" i="6"/>
  <c r="E7" i="6"/>
  <c r="H7" i="6"/>
  <c r="AL9" i="9" s="1"/>
  <c r="Y7" i="6"/>
  <c r="Z7" i="6"/>
  <c r="AA7" i="6"/>
  <c r="AQ7" i="6"/>
  <c r="A8" i="6"/>
  <c r="S8" i="6" s="1"/>
  <c r="C8" i="6"/>
  <c r="D8" i="6"/>
  <c r="E8" i="6"/>
  <c r="H8" i="6"/>
  <c r="Y8" i="6"/>
  <c r="Z8" i="6"/>
  <c r="AA8" i="6"/>
  <c r="A9" i="6"/>
  <c r="S9" i="6" s="1"/>
  <c r="C9" i="6"/>
  <c r="D9" i="6"/>
  <c r="E9" i="6"/>
  <c r="H9" i="6"/>
  <c r="Y9" i="6"/>
  <c r="Z9" i="6"/>
  <c r="AA9" i="6"/>
  <c r="AH9" i="6"/>
  <c r="AI9" i="6" s="1"/>
  <c r="A10" i="6"/>
  <c r="C10" i="6"/>
  <c r="D10" i="6"/>
  <c r="N10" i="6" s="1"/>
  <c r="W10" i="6" s="1"/>
  <c r="E10" i="6"/>
  <c r="H10" i="6"/>
  <c r="Y10" i="6"/>
  <c r="Z10" i="6"/>
  <c r="AA10" i="6"/>
  <c r="AJ10" i="6"/>
  <c r="A11" i="6"/>
  <c r="S11" i="6" s="1"/>
  <c r="C11" i="6"/>
  <c r="D11" i="6"/>
  <c r="E11" i="6"/>
  <c r="H11" i="6"/>
  <c r="Y11" i="6"/>
  <c r="Z11" i="6"/>
  <c r="AA11" i="6"/>
  <c r="A12" i="6"/>
  <c r="S12" i="6" s="1"/>
  <c r="C12" i="6"/>
  <c r="D12" i="6"/>
  <c r="J12" i="6" s="1"/>
  <c r="U12" i="6" s="1"/>
  <c r="E12" i="6"/>
  <c r="H12" i="6"/>
  <c r="Y12" i="6"/>
  <c r="Z12" i="6"/>
  <c r="AA12" i="6"/>
  <c r="A13" i="6"/>
  <c r="S13" i="6" s="1"/>
  <c r="C13" i="6"/>
  <c r="D13" i="6"/>
  <c r="N13" i="6" s="1"/>
  <c r="W13" i="6" s="1"/>
  <c r="E13" i="6"/>
  <c r="H13" i="6"/>
  <c r="L13" i="6"/>
  <c r="V13" i="6" s="1"/>
  <c r="P13" i="6"/>
  <c r="Q13" i="6" s="1"/>
  <c r="Y13" i="6"/>
  <c r="Z13" i="6"/>
  <c r="AA13" i="6"/>
  <c r="A14" i="6"/>
  <c r="S14" i="6" s="1"/>
  <c r="C14" i="6"/>
  <c r="D14" i="6"/>
  <c r="J14" i="6" s="1"/>
  <c r="U14" i="6" s="1"/>
  <c r="E14" i="6"/>
  <c r="H14" i="6"/>
  <c r="Y14" i="6"/>
  <c r="Z14" i="6"/>
  <c r="AA14" i="6"/>
  <c r="A15" i="6"/>
  <c r="S15" i="6" s="1"/>
  <c r="C15" i="6"/>
  <c r="D15" i="6"/>
  <c r="N15" i="6" s="1"/>
  <c r="W15" i="6" s="1"/>
  <c r="E15" i="6"/>
  <c r="H15" i="6"/>
  <c r="Y15" i="6"/>
  <c r="Z15" i="6"/>
  <c r="AA15" i="6"/>
  <c r="A16" i="6"/>
  <c r="S16" i="6" s="1"/>
  <c r="C16" i="6"/>
  <c r="D16" i="6"/>
  <c r="O16" i="6" s="1"/>
  <c r="AK18" i="9" s="1"/>
  <c r="E16" i="6"/>
  <c r="H16" i="6"/>
  <c r="AO16" i="6" s="1"/>
  <c r="Y16" i="6"/>
  <c r="Z16" i="6"/>
  <c r="AA16" i="6"/>
  <c r="A17" i="6"/>
  <c r="S17" i="6" s="1"/>
  <c r="C17" i="6"/>
  <c r="D17" i="6"/>
  <c r="N17" i="6" s="1"/>
  <c r="W17" i="6" s="1"/>
  <c r="E17" i="6"/>
  <c r="H17" i="6"/>
  <c r="AH17" i="6" s="1"/>
  <c r="AI17" i="6" s="1"/>
  <c r="Y17" i="6"/>
  <c r="Z17" i="6"/>
  <c r="AA17" i="6"/>
  <c r="A18" i="6"/>
  <c r="S18" i="6" s="1"/>
  <c r="C18" i="6"/>
  <c r="D18" i="6"/>
  <c r="N18" i="6" s="1"/>
  <c r="W18" i="6" s="1"/>
  <c r="E18" i="6"/>
  <c r="H18" i="6"/>
  <c r="AE18" i="6" s="1"/>
  <c r="AF18" i="6" s="1"/>
  <c r="Y18" i="6"/>
  <c r="Z18" i="6"/>
  <c r="AA18" i="6"/>
  <c r="AR18" i="6"/>
  <c r="A19" i="6"/>
  <c r="S19" i="6" s="1"/>
  <c r="C19" i="6"/>
  <c r="D19" i="6"/>
  <c r="N19" i="6" s="1"/>
  <c r="W19" i="6" s="1"/>
  <c r="E19" i="6"/>
  <c r="H19" i="6"/>
  <c r="AE19" i="6" s="1"/>
  <c r="AF19" i="6" s="1"/>
  <c r="Y19" i="6"/>
  <c r="Z19" i="6"/>
  <c r="AA19" i="6"/>
  <c r="A20" i="6"/>
  <c r="S20" i="6" s="1"/>
  <c r="C20" i="6"/>
  <c r="D20" i="6"/>
  <c r="P20" i="6" s="1"/>
  <c r="Q20" i="6" s="1"/>
  <c r="E20" i="6"/>
  <c r="H20" i="6"/>
  <c r="AE20" i="6" s="1"/>
  <c r="AF20" i="6" s="1"/>
  <c r="Y20" i="6"/>
  <c r="Z20" i="6"/>
  <c r="AA20" i="6"/>
  <c r="A21" i="6"/>
  <c r="S21" i="6" s="1"/>
  <c r="C21" i="6"/>
  <c r="D21" i="6"/>
  <c r="E21" i="6"/>
  <c r="H21" i="6"/>
  <c r="Y21" i="6"/>
  <c r="Z21" i="6"/>
  <c r="AA21" i="6"/>
  <c r="AR21" i="6"/>
  <c r="A22" i="6"/>
  <c r="S22" i="6" s="1"/>
  <c r="C22" i="6"/>
  <c r="D22" i="6"/>
  <c r="P22" i="6" s="1"/>
  <c r="E22" i="6"/>
  <c r="H22" i="6"/>
  <c r="Y22" i="6"/>
  <c r="Z22" i="6"/>
  <c r="AA22" i="6"/>
  <c r="AJ22" i="6"/>
  <c r="A23" i="6"/>
  <c r="S23" i="6" s="1"/>
  <c r="C23" i="6"/>
  <c r="D23" i="6"/>
  <c r="E23" i="6"/>
  <c r="H23" i="6"/>
  <c r="AS23" i="6" s="1"/>
  <c r="Y23" i="6"/>
  <c r="Z23" i="6"/>
  <c r="AA23" i="6"/>
  <c r="AE23" i="6"/>
  <c r="AF23" i="6" s="1"/>
  <c r="A24" i="6"/>
  <c r="S24" i="6" s="1"/>
  <c r="C24" i="6"/>
  <c r="D24" i="6"/>
  <c r="N24" i="6" s="1"/>
  <c r="W24" i="6" s="1"/>
  <c r="E24" i="6"/>
  <c r="H24" i="6"/>
  <c r="Y24" i="6"/>
  <c r="Z24" i="6"/>
  <c r="AA24" i="6"/>
  <c r="AH24" i="6"/>
  <c r="AI24" i="6" s="1"/>
  <c r="A25" i="6"/>
  <c r="S25" i="6" s="1"/>
  <c r="C25" i="6"/>
  <c r="D25" i="6"/>
  <c r="L25" i="6" s="1"/>
  <c r="V25" i="6" s="1"/>
  <c r="E25" i="6"/>
  <c r="H25" i="6"/>
  <c r="AJ25" i="6" s="1"/>
  <c r="Y25" i="6"/>
  <c r="Z25" i="6"/>
  <c r="AA25" i="6"/>
  <c r="AG25" i="6"/>
  <c r="A26" i="6"/>
  <c r="S26" i="6" s="1"/>
  <c r="C26" i="6"/>
  <c r="D26" i="6"/>
  <c r="L26" i="6" s="1"/>
  <c r="V26" i="6" s="1"/>
  <c r="E26" i="6"/>
  <c r="H26" i="6"/>
  <c r="AP26" i="6" s="1"/>
  <c r="Y26" i="6"/>
  <c r="Z26" i="6"/>
  <c r="AA26" i="6"/>
  <c r="A27" i="6"/>
  <c r="S27" i="6" s="1"/>
  <c r="C27" i="6"/>
  <c r="D27" i="6"/>
  <c r="N27" i="6" s="1"/>
  <c r="W27" i="6" s="1"/>
  <c r="E27" i="6"/>
  <c r="H27" i="6"/>
  <c r="Y27" i="6"/>
  <c r="Z27" i="6"/>
  <c r="AA27" i="6"/>
  <c r="AG27" i="6"/>
  <c r="A28" i="6"/>
  <c r="S28" i="6" s="1"/>
  <c r="C28" i="6"/>
  <c r="D28" i="6"/>
  <c r="P28" i="6" s="1"/>
  <c r="E28" i="6"/>
  <c r="H28" i="6"/>
  <c r="AK28" i="6" s="1"/>
  <c r="AL28" i="6" s="1"/>
  <c r="Y28" i="6"/>
  <c r="Z28" i="6"/>
  <c r="AA28" i="6"/>
  <c r="AH28" i="6"/>
  <c r="AI28" i="6" s="1"/>
  <c r="AS28" i="6"/>
  <c r="A29" i="6"/>
  <c r="S29" i="6" s="1"/>
  <c r="C29" i="6"/>
  <c r="D29" i="6"/>
  <c r="P29" i="6" s="1"/>
  <c r="Q29" i="6" s="1"/>
  <c r="E29" i="6"/>
  <c r="H29" i="6"/>
  <c r="AH29" i="6" s="1"/>
  <c r="AI29" i="6" s="1"/>
  <c r="Y29" i="6"/>
  <c r="Z29" i="6"/>
  <c r="AA29" i="6"/>
  <c r="AQ29" i="6"/>
  <c r="A30" i="6"/>
  <c r="S30" i="6" s="1"/>
  <c r="C30" i="6"/>
  <c r="D30" i="6"/>
  <c r="N30" i="6" s="1"/>
  <c r="W30" i="6" s="1"/>
  <c r="E30" i="6"/>
  <c r="H30" i="6"/>
  <c r="Y30" i="6"/>
  <c r="Z30" i="6"/>
  <c r="AA30" i="6"/>
  <c r="AG30" i="6"/>
  <c r="A31" i="6"/>
  <c r="S31" i="6" s="1"/>
  <c r="C31" i="6"/>
  <c r="D31" i="6"/>
  <c r="O31" i="6" s="1"/>
  <c r="AK33" i="9" s="1"/>
  <c r="E31" i="6"/>
  <c r="H31" i="6"/>
  <c r="Y31" i="6"/>
  <c r="Z31" i="6"/>
  <c r="AA31" i="6"/>
  <c r="AH31" i="6"/>
  <c r="AI31" i="6" s="1"/>
  <c r="A32" i="6"/>
  <c r="S32" i="6" s="1"/>
  <c r="C32" i="6"/>
  <c r="D32" i="6"/>
  <c r="N32" i="6" s="1"/>
  <c r="W32" i="6" s="1"/>
  <c r="E32" i="6"/>
  <c r="H32" i="6"/>
  <c r="AK32" i="6" s="1"/>
  <c r="AL32" i="6" s="1"/>
  <c r="Y32" i="6"/>
  <c r="Z32" i="6"/>
  <c r="AA32" i="6"/>
  <c r="A33" i="6"/>
  <c r="S33" i="6" s="1"/>
  <c r="C33" i="6"/>
  <c r="D33" i="6"/>
  <c r="O33" i="6" s="1"/>
  <c r="AK35" i="9" s="1"/>
  <c r="E33" i="6"/>
  <c r="H33" i="6"/>
  <c r="AH33" i="6" s="1"/>
  <c r="AI33" i="6" s="1"/>
  <c r="Y33" i="6"/>
  <c r="Z33" i="6"/>
  <c r="AA33" i="6"/>
  <c r="A34" i="6"/>
  <c r="C34" i="6"/>
  <c r="D34" i="6"/>
  <c r="O34" i="6" s="1"/>
  <c r="AK36" i="9" s="1"/>
  <c r="E34" i="6"/>
  <c r="H34" i="6"/>
  <c r="AE34" i="6" s="1"/>
  <c r="AF34" i="6" s="1"/>
  <c r="S34" i="6"/>
  <c r="Y34" i="6"/>
  <c r="Z34" i="6"/>
  <c r="AA34" i="6"/>
  <c r="AG34" i="6"/>
  <c r="AQ34" i="6"/>
  <c r="J35" i="6"/>
  <c r="L35" i="6"/>
  <c r="N35" i="6"/>
  <c r="O35" i="6"/>
  <c r="P35" i="6"/>
  <c r="AG35" i="6"/>
  <c r="AJ35" i="6"/>
  <c r="J37" i="6"/>
  <c r="L37" i="6"/>
  <c r="N37" i="6"/>
  <c r="O37" i="6"/>
  <c r="P37" i="6"/>
  <c r="J40" i="6"/>
  <c r="L40" i="6"/>
  <c r="J41" i="6"/>
  <c r="J43" i="6"/>
  <c r="L43" i="6"/>
  <c r="N43" i="6"/>
  <c r="O43" i="6"/>
  <c r="J44" i="6"/>
  <c r="L44" i="6"/>
  <c r="N44" i="6"/>
  <c r="O44" i="6"/>
  <c r="P44" i="6"/>
  <c r="J45" i="6"/>
  <c r="L45" i="6"/>
  <c r="N45" i="6"/>
  <c r="O45" i="6"/>
  <c r="P45" i="6"/>
  <c r="J46" i="6"/>
  <c r="L46" i="6"/>
  <c r="N46" i="6"/>
  <c r="O46" i="6"/>
  <c r="P46" i="6"/>
  <c r="J47" i="6"/>
  <c r="L47" i="6"/>
  <c r="N47" i="6"/>
  <c r="O47" i="6"/>
  <c r="P47" i="6"/>
  <c r="J48" i="6"/>
  <c r="L48" i="6"/>
  <c r="N48" i="6"/>
  <c r="O48" i="6"/>
  <c r="P48" i="6"/>
  <c r="J49" i="6"/>
  <c r="L49" i="6"/>
  <c r="N49" i="6"/>
  <c r="O49" i="6"/>
  <c r="P49" i="6"/>
  <c r="J50" i="6"/>
  <c r="L50" i="6"/>
  <c r="N50" i="6"/>
  <c r="O50" i="6"/>
  <c r="P50" i="6"/>
  <c r="J51" i="6"/>
  <c r="L51" i="6"/>
  <c r="N51" i="6"/>
  <c r="O51" i="6"/>
  <c r="P51" i="6"/>
  <c r="J52" i="6"/>
  <c r="L52" i="6"/>
  <c r="N52" i="6"/>
  <c r="O52" i="6"/>
  <c r="P52" i="6"/>
  <c r="J53" i="6"/>
  <c r="L53" i="6"/>
  <c r="N53" i="6"/>
  <c r="O53" i="6"/>
  <c r="P53" i="6"/>
  <c r="J54" i="6"/>
  <c r="L54" i="6"/>
  <c r="N54" i="6"/>
  <c r="O54" i="6"/>
  <c r="P54" i="6"/>
  <c r="J55" i="6"/>
  <c r="L55" i="6"/>
  <c r="N55" i="6"/>
  <c r="O55" i="6"/>
  <c r="P55" i="6"/>
  <c r="J56" i="6"/>
  <c r="L56" i="6"/>
  <c r="N56" i="6"/>
  <c r="O56" i="6"/>
  <c r="P56" i="6"/>
  <c r="J57" i="6"/>
  <c r="L57" i="6"/>
  <c r="N57" i="6"/>
  <c r="O57" i="6"/>
  <c r="P57" i="6"/>
  <c r="J58" i="6"/>
  <c r="L58" i="6"/>
  <c r="N58" i="6"/>
  <c r="O58" i="6"/>
  <c r="P58" i="6"/>
  <c r="J59" i="6"/>
  <c r="L59" i="6"/>
  <c r="N59" i="6"/>
  <c r="O59" i="6"/>
  <c r="P59" i="6"/>
  <c r="J60" i="6"/>
  <c r="L60" i="6"/>
  <c r="N60" i="6"/>
  <c r="O60" i="6"/>
  <c r="P60" i="6"/>
  <c r="J61" i="6"/>
  <c r="L61" i="6"/>
  <c r="N61" i="6"/>
  <c r="O61" i="6"/>
  <c r="P61" i="6"/>
  <c r="J62" i="6"/>
  <c r="L62" i="6"/>
  <c r="N62" i="6"/>
  <c r="O62" i="6"/>
  <c r="P62" i="6"/>
  <c r="J63" i="6"/>
  <c r="L63" i="6"/>
  <c r="N63" i="6"/>
  <c r="O63" i="6"/>
  <c r="P63" i="6"/>
  <c r="J64" i="6"/>
  <c r="L64" i="6"/>
  <c r="N64" i="6"/>
  <c r="O64" i="6"/>
  <c r="P64" i="6"/>
  <c r="J65" i="6"/>
  <c r="L65" i="6"/>
  <c r="N65" i="6"/>
  <c r="O65" i="6"/>
  <c r="P65" i="6"/>
  <c r="J66" i="6"/>
  <c r="L66" i="6"/>
  <c r="N66" i="6"/>
  <c r="O66" i="6"/>
  <c r="P66" i="6"/>
  <c r="J67" i="6"/>
  <c r="L67" i="6"/>
  <c r="N67" i="6"/>
  <c r="O67" i="6"/>
  <c r="P67" i="6"/>
  <c r="J68" i="6"/>
  <c r="L68" i="6"/>
  <c r="N68" i="6"/>
  <c r="O68" i="6"/>
  <c r="P68" i="6"/>
  <c r="J69" i="6"/>
  <c r="L69" i="6"/>
  <c r="N69" i="6"/>
  <c r="O69" i="6"/>
  <c r="P69" i="6"/>
  <c r="J70" i="6"/>
  <c r="L70" i="6"/>
  <c r="N70" i="6"/>
  <c r="O70" i="6"/>
  <c r="P70" i="6"/>
  <c r="J71" i="6"/>
  <c r="L71" i="6"/>
  <c r="N71" i="6"/>
  <c r="O71" i="6"/>
  <c r="P71" i="6"/>
  <c r="J72" i="6"/>
  <c r="L72" i="6"/>
  <c r="N72" i="6"/>
  <c r="O72" i="6"/>
  <c r="P72" i="6"/>
  <c r="J73" i="6"/>
  <c r="L73" i="6"/>
  <c r="N73" i="6"/>
  <c r="O73" i="6"/>
  <c r="P73" i="6"/>
  <c r="J74" i="6"/>
  <c r="L74" i="6"/>
  <c r="N74" i="6"/>
  <c r="O74" i="6"/>
  <c r="P74" i="6"/>
  <c r="J75" i="6"/>
  <c r="L75" i="6"/>
  <c r="N75" i="6"/>
  <c r="O75" i="6"/>
  <c r="P75" i="6"/>
  <c r="J76" i="6"/>
  <c r="L76" i="6"/>
  <c r="N76" i="6"/>
  <c r="O76" i="6"/>
  <c r="P76" i="6"/>
  <c r="J77" i="6"/>
  <c r="L77" i="6"/>
  <c r="N77" i="6"/>
  <c r="O77" i="6"/>
  <c r="P77" i="6"/>
  <c r="J78" i="6"/>
  <c r="L78" i="6"/>
  <c r="N78" i="6"/>
  <c r="O78" i="6"/>
  <c r="P78" i="6"/>
  <c r="J79" i="6"/>
  <c r="L79" i="6"/>
  <c r="N79" i="6"/>
  <c r="O79" i="6"/>
  <c r="P79" i="6"/>
  <c r="J80" i="6"/>
  <c r="L80" i="6"/>
  <c r="N80" i="6"/>
  <c r="O80" i="6"/>
  <c r="P80" i="6"/>
  <c r="J81" i="6"/>
  <c r="L81" i="6"/>
  <c r="N81" i="6"/>
  <c r="O81" i="6"/>
  <c r="P81" i="6"/>
  <c r="J82" i="6"/>
  <c r="L82" i="6"/>
  <c r="N82" i="6"/>
  <c r="O82" i="6"/>
  <c r="P82" i="6"/>
  <c r="J83" i="6"/>
  <c r="L83" i="6"/>
  <c r="N83" i="6"/>
  <c r="O83" i="6"/>
  <c r="P83" i="6"/>
  <c r="J84" i="6"/>
  <c r="L84" i="6"/>
  <c r="N84" i="6"/>
  <c r="O84" i="6"/>
  <c r="P84" i="6"/>
  <c r="J85" i="6"/>
  <c r="L85" i="6"/>
  <c r="N85" i="6"/>
  <c r="O85" i="6"/>
  <c r="P85" i="6"/>
  <c r="J86" i="6"/>
  <c r="L86" i="6"/>
  <c r="N86" i="6"/>
  <c r="O86" i="6"/>
  <c r="P86" i="6"/>
  <c r="J87" i="6"/>
  <c r="L87" i="6"/>
  <c r="N87" i="6"/>
  <c r="O87" i="6"/>
  <c r="P87" i="6"/>
  <c r="J88" i="6"/>
  <c r="L88" i="6"/>
  <c r="N88" i="6"/>
  <c r="O88" i="6"/>
  <c r="P88" i="6"/>
  <c r="J89" i="6"/>
  <c r="L89" i="6"/>
  <c r="N89" i="6"/>
  <c r="O89" i="6"/>
  <c r="P89" i="6"/>
  <c r="J90" i="6"/>
  <c r="L90" i="6"/>
  <c r="N90" i="6"/>
  <c r="O90" i="6"/>
  <c r="P90" i="6"/>
  <c r="J91" i="6"/>
  <c r="L91" i="6"/>
  <c r="N91" i="6"/>
  <c r="O91" i="6"/>
  <c r="P91" i="6"/>
  <c r="J92" i="6"/>
  <c r="L92" i="6"/>
  <c r="N92" i="6"/>
  <c r="O92" i="6"/>
  <c r="P92" i="6"/>
  <c r="J93" i="6"/>
  <c r="L93" i="6"/>
  <c r="N93" i="6"/>
  <c r="O93" i="6"/>
  <c r="P93" i="6"/>
  <c r="J94" i="6"/>
  <c r="L94" i="6"/>
  <c r="N94" i="6"/>
  <c r="O94" i="6"/>
  <c r="P94" i="6"/>
  <c r="J95" i="6"/>
  <c r="L95" i="6"/>
  <c r="N95" i="6"/>
  <c r="O95" i="6"/>
  <c r="P95" i="6"/>
  <c r="J96" i="6"/>
  <c r="L96" i="6"/>
  <c r="N96" i="6"/>
  <c r="O96" i="6"/>
  <c r="P96" i="6"/>
  <c r="J97" i="6"/>
  <c r="L97" i="6"/>
  <c r="N97" i="6"/>
  <c r="O97" i="6"/>
  <c r="P97" i="6"/>
  <c r="J98" i="6"/>
  <c r="L98" i="6"/>
  <c r="N98" i="6"/>
  <c r="O98" i="6"/>
  <c r="P98" i="6"/>
  <c r="J99" i="6"/>
  <c r="L99" i="6"/>
  <c r="N99" i="6"/>
  <c r="O99" i="6"/>
  <c r="P99" i="6"/>
  <c r="J100" i="6"/>
  <c r="L100" i="6"/>
  <c r="N100" i="6"/>
  <c r="O100" i="6"/>
  <c r="P100" i="6"/>
  <c r="J101" i="6"/>
  <c r="L101" i="6"/>
  <c r="N101" i="6"/>
  <c r="O101" i="6"/>
  <c r="P101" i="6"/>
  <c r="J102" i="6"/>
  <c r="L102" i="6"/>
  <c r="N102" i="6"/>
  <c r="O102" i="6"/>
  <c r="P102" i="6"/>
  <c r="J103" i="6"/>
  <c r="L103" i="6"/>
  <c r="N103" i="6"/>
  <c r="O103" i="6"/>
  <c r="P103" i="6"/>
  <c r="J104" i="6"/>
  <c r="L104" i="6"/>
  <c r="N104" i="6"/>
  <c r="O104" i="6"/>
  <c r="P104" i="6"/>
  <c r="J105" i="6"/>
  <c r="L105" i="6"/>
  <c r="N105" i="6"/>
  <c r="O105" i="6"/>
  <c r="P105" i="6"/>
  <c r="J106" i="6"/>
  <c r="L106" i="6"/>
  <c r="N106" i="6"/>
  <c r="O106" i="6"/>
  <c r="P106" i="6"/>
  <c r="J107" i="6"/>
  <c r="L107" i="6"/>
  <c r="N107" i="6"/>
  <c r="O107" i="6"/>
  <c r="P107" i="6"/>
  <c r="J108" i="6"/>
  <c r="L108" i="6"/>
  <c r="N108" i="6"/>
  <c r="O108" i="6"/>
  <c r="P108" i="6"/>
  <c r="J109" i="6"/>
  <c r="L109" i="6"/>
  <c r="N109" i="6"/>
  <c r="O109" i="6"/>
  <c r="P109" i="6"/>
  <c r="J110" i="6"/>
  <c r="L110" i="6"/>
  <c r="N110" i="6"/>
  <c r="O110" i="6"/>
  <c r="P110" i="6"/>
  <c r="J111" i="6"/>
  <c r="L111" i="6"/>
  <c r="N111" i="6"/>
  <c r="O111" i="6"/>
  <c r="P111" i="6"/>
  <c r="J112" i="6"/>
  <c r="L112" i="6"/>
  <c r="N112" i="6"/>
  <c r="O112" i="6"/>
  <c r="P112" i="6"/>
  <c r="J113" i="6"/>
  <c r="L113" i="6"/>
  <c r="N113" i="6"/>
  <c r="O113" i="6"/>
  <c r="P113" i="6"/>
  <c r="J114" i="6"/>
  <c r="L114" i="6"/>
  <c r="N114" i="6"/>
  <c r="O114" i="6"/>
  <c r="P114" i="6"/>
  <c r="J115" i="6"/>
  <c r="L115" i="6"/>
  <c r="N115" i="6"/>
  <c r="O115" i="6"/>
  <c r="P115" i="6"/>
  <c r="J116" i="6"/>
  <c r="L116" i="6"/>
  <c r="N116" i="6"/>
  <c r="O116" i="6"/>
  <c r="P116" i="6"/>
  <c r="J117" i="6"/>
  <c r="L117" i="6"/>
  <c r="N117" i="6"/>
  <c r="O117" i="6"/>
  <c r="P117" i="6"/>
  <c r="J118" i="6"/>
  <c r="L118" i="6"/>
  <c r="N118" i="6"/>
  <c r="O118" i="6"/>
  <c r="P118" i="6"/>
  <c r="J119" i="6"/>
  <c r="L119" i="6"/>
  <c r="N119" i="6"/>
  <c r="O119" i="6"/>
  <c r="P119" i="6"/>
  <c r="J120" i="6"/>
  <c r="L120" i="6"/>
  <c r="N120" i="6"/>
  <c r="O120" i="6"/>
  <c r="P120" i="6"/>
  <c r="J121" i="6"/>
  <c r="L121" i="6"/>
  <c r="N121" i="6"/>
  <c r="O121" i="6"/>
  <c r="P121" i="6"/>
  <c r="J122" i="6"/>
  <c r="L122" i="6"/>
  <c r="N122" i="6"/>
  <c r="O122" i="6"/>
  <c r="P122" i="6"/>
  <c r="J123" i="6"/>
  <c r="L123" i="6"/>
  <c r="N123" i="6"/>
  <c r="O123" i="6"/>
  <c r="P123" i="6"/>
  <c r="J124" i="6"/>
  <c r="L124" i="6"/>
  <c r="N124" i="6"/>
  <c r="O124" i="6"/>
  <c r="P124" i="6"/>
  <c r="J125" i="6"/>
  <c r="L125" i="6"/>
  <c r="N125" i="6"/>
  <c r="O125" i="6"/>
  <c r="P125" i="6"/>
  <c r="J126" i="6"/>
  <c r="L126" i="6"/>
  <c r="N126" i="6"/>
  <c r="O126" i="6"/>
  <c r="P126" i="6"/>
  <c r="J127" i="6"/>
  <c r="L127" i="6"/>
  <c r="N127" i="6"/>
  <c r="O127" i="6"/>
  <c r="P127" i="6"/>
  <c r="J128" i="6"/>
  <c r="L128" i="6"/>
  <c r="N128" i="6"/>
  <c r="O128" i="6"/>
  <c r="P128" i="6"/>
  <c r="J129" i="6"/>
  <c r="L129" i="6"/>
  <c r="N129" i="6"/>
  <c r="O129" i="6"/>
  <c r="P129" i="6"/>
  <c r="J130" i="6"/>
  <c r="L130" i="6"/>
  <c r="N130" i="6"/>
  <c r="O130" i="6"/>
  <c r="P130" i="6"/>
  <c r="J131" i="6"/>
  <c r="L131" i="6"/>
  <c r="N131" i="6"/>
  <c r="O131" i="6"/>
  <c r="P131" i="6"/>
  <c r="J132" i="6"/>
  <c r="L132" i="6"/>
  <c r="N132" i="6"/>
  <c r="O132" i="6"/>
  <c r="P132" i="6"/>
  <c r="J133" i="6"/>
  <c r="L133" i="6"/>
  <c r="N133" i="6"/>
  <c r="O133" i="6"/>
  <c r="P133" i="6"/>
  <c r="J134" i="6"/>
  <c r="L134" i="6"/>
  <c r="N134" i="6"/>
  <c r="O134" i="6"/>
  <c r="P134" i="6"/>
  <c r="J135" i="6"/>
  <c r="L135" i="6"/>
  <c r="N135" i="6"/>
  <c r="O135" i="6"/>
  <c r="P135" i="6"/>
  <c r="J136" i="6"/>
  <c r="L136" i="6"/>
  <c r="N136" i="6"/>
  <c r="O136" i="6"/>
  <c r="P136" i="6"/>
  <c r="J137" i="6"/>
  <c r="L137" i="6"/>
  <c r="N137" i="6"/>
  <c r="O137" i="6"/>
  <c r="P137" i="6"/>
  <c r="J138" i="6"/>
  <c r="L138" i="6"/>
  <c r="N138" i="6"/>
  <c r="O138" i="6"/>
  <c r="P138" i="6"/>
  <c r="J139" i="6"/>
  <c r="L139" i="6"/>
  <c r="N139" i="6"/>
  <c r="O139" i="6"/>
  <c r="P139" i="6"/>
  <c r="J140" i="6"/>
  <c r="L140" i="6"/>
  <c r="N140" i="6"/>
  <c r="O140" i="6"/>
  <c r="P140" i="6"/>
  <c r="J141" i="6"/>
  <c r="L141" i="6"/>
  <c r="N141" i="6"/>
  <c r="O141" i="6"/>
  <c r="P141" i="6"/>
  <c r="J142" i="6"/>
  <c r="L142" i="6"/>
  <c r="N142" i="6"/>
  <c r="O142" i="6"/>
  <c r="P142" i="6"/>
  <c r="J143" i="6"/>
  <c r="L143" i="6"/>
  <c r="N143" i="6"/>
  <c r="O143" i="6"/>
  <c r="P143" i="6"/>
  <c r="J144" i="6"/>
  <c r="L144" i="6"/>
  <c r="N144" i="6"/>
  <c r="O144" i="6"/>
  <c r="P144" i="6"/>
  <c r="J145" i="6"/>
  <c r="L145" i="6"/>
  <c r="N145" i="6"/>
  <c r="O145" i="6"/>
  <c r="P145" i="6"/>
  <c r="J146" i="6"/>
  <c r="L146" i="6"/>
  <c r="N146" i="6"/>
  <c r="O146" i="6"/>
  <c r="P146" i="6"/>
  <c r="J147" i="6"/>
  <c r="L147" i="6"/>
  <c r="N147" i="6"/>
  <c r="O147" i="6"/>
  <c r="P147" i="6"/>
  <c r="J148" i="6"/>
  <c r="L148" i="6"/>
  <c r="N148" i="6"/>
  <c r="O148" i="6"/>
  <c r="P148" i="6"/>
  <c r="J149" i="6"/>
  <c r="L149" i="6"/>
  <c r="N149" i="6"/>
  <c r="O149" i="6"/>
  <c r="P149" i="6"/>
  <c r="J150" i="6"/>
  <c r="L150" i="6"/>
  <c r="N150" i="6"/>
  <c r="O150" i="6"/>
  <c r="P150" i="6"/>
  <c r="J151" i="6"/>
  <c r="L151" i="6"/>
  <c r="N151" i="6"/>
  <c r="O151" i="6"/>
  <c r="P151" i="6"/>
  <c r="U151" i="6"/>
  <c r="J152" i="6"/>
  <c r="L152" i="6"/>
  <c r="N152" i="6"/>
  <c r="O152" i="6"/>
  <c r="P152" i="6"/>
  <c r="J153" i="6"/>
  <c r="L153" i="6"/>
  <c r="N153" i="6"/>
  <c r="O153" i="6"/>
  <c r="P153" i="6"/>
  <c r="J154" i="6"/>
  <c r="L154" i="6"/>
  <c r="N154" i="6"/>
  <c r="O154" i="6"/>
  <c r="P154" i="6"/>
  <c r="J155" i="6"/>
  <c r="L155" i="6"/>
  <c r="N155" i="6"/>
  <c r="O155" i="6"/>
  <c r="P155" i="6"/>
  <c r="J156" i="6"/>
  <c r="L156" i="6"/>
  <c r="N156" i="6"/>
  <c r="O156" i="6"/>
  <c r="P156" i="6"/>
  <c r="J157" i="6"/>
  <c r="L157" i="6"/>
  <c r="N157" i="6"/>
  <c r="O157" i="6"/>
  <c r="P157" i="6"/>
  <c r="J158" i="6"/>
  <c r="L158" i="6"/>
  <c r="N158" i="6"/>
  <c r="O158" i="6"/>
  <c r="P158" i="6"/>
  <c r="J159" i="6"/>
  <c r="L159" i="6"/>
  <c r="N159" i="6"/>
  <c r="O159" i="6"/>
  <c r="P159" i="6"/>
  <c r="K162" i="6"/>
  <c r="M162" i="6"/>
  <c r="K163" i="6"/>
  <c r="K164" i="6" s="1"/>
  <c r="K165" i="6" s="1"/>
  <c r="K166" i="6" s="1"/>
  <c r="K167" i="6" s="1"/>
  <c r="K168" i="6" s="1"/>
  <c r="K169" i="6" s="1"/>
  <c r="K170" i="6" s="1"/>
  <c r="K171" i="6" s="1"/>
  <c r="K172" i="6" s="1"/>
  <c r="K173" i="6" s="1"/>
  <c r="K174" i="6" s="1"/>
  <c r="K175" i="6" s="1"/>
  <c r="K176" i="6" s="1"/>
  <c r="K177" i="6" s="1"/>
  <c r="K178" i="6" s="1"/>
  <c r="K179" i="6" s="1"/>
  <c r="K180" i="6" s="1"/>
  <c r="K181" i="6" s="1"/>
  <c r="K182" i="6" s="1"/>
  <c r="K183" i="6" s="1"/>
  <c r="K184" i="6" s="1"/>
  <c r="K185" i="6" s="1"/>
  <c r="K186" i="6" s="1"/>
  <c r="K187" i="6" s="1"/>
  <c r="K188" i="6" s="1"/>
  <c r="K189" i="6" s="1"/>
  <c r="K190" i="6" s="1"/>
  <c r="K191" i="6" s="1"/>
  <c r="K192" i="6" s="1"/>
  <c r="K193" i="6" s="1"/>
  <c r="K194" i="6" s="1"/>
  <c r="K195" i="6" s="1"/>
  <c r="K196" i="6" s="1"/>
  <c r="K197" i="6" s="1"/>
  <c r="K198" i="6" s="1"/>
  <c r="K199" i="6" s="1"/>
  <c r="K200" i="6" s="1"/>
  <c r="K201" i="6" s="1"/>
  <c r="K202" i="6" s="1"/>
  <c r="K203" i="6" s="1"/>
  <c r="K204" i="6" s="1"/>
  <c r="K205" i="6" s="1"/>
  <c r="K206" i="6" s="1"/>
  <c r="K207" i="6" s="1"/>
  <c r="K208" i="6" s="1"/>
  <c r="K209" i="6" s="1"/>
  <c r="K210" i="6" s="1"/>
  <c r="K211" i="6" s="1"/>
  <c r="K212" i="6" s="1"/>
  <c r="K213" i="6" s="1"/>
  <c r="K214" i="6" s="1"/>
  <c r="K215" i="6" s="1"/>
  <c r="K216" i="6" s="1"/>
  <c r="K217" i="6" s="1"/>
  <c r="K218" i="6" s="1"/>
  <c r="K219" i="6" s="1"/>
  <c r="K220" i="6" s="1"/>
  <c r="K221" i="6" s="1"/>
  <c r="K222" i="6" s="1"/>
  <c r="K223" i="6" s="1"/>
  <c r="K224" i="6" s="1"/>
  <c r="K225" i="6" s="1"/>
  <c r="K226" i="6" s="1"/>
  <c r="K227" i="6" s="1"/>
  <c r="K228" i="6" s="1"/>
  <c r="K229" i="6" s="1"/>
  <c r="K230" i="6" s="1"/>
  <c r="K231" i="6" s="1"/>
  <c r="K232" i="6" s="1"/>
  <c r="K233" i="6" s="1"/>
  <c r="K234" i="6" s="1"/>
  <c r="K235" i="6" s="1"/>
  <c r="K236" i="6" s="1"/>
  <c r="K237" i="6" s="1"/>
  <c r="K238" i="6" s="1"/>
  <c r="K239" i="6" s="1"/>
  <c r="K240" i="6" s="1"/>
  <c r="K241" i="6" s="1"/>
  <c r="K242" i="6" s="1"/>
  <c r="K243" i="6" s="1"/>
  <c r="K244" i="6" s="1"/>
  <c r="K245" i="6" s="1"/>
  <c r="K246" i="6" s="1"/>
  <c r="K247" i="6" s="1"/>
  <c r="K248" i="6" s="1"/>
  <c r="K249" i="6" s="1"/>
  <c r="K250" i="6" s="1"/>
  <c r="K251" i="6" s="1"/>
  <c r="K252" i="6" s="1"/>
  <c r="K253" i="6" s="1"/>
  <c r="K254" i="6" s="1"/>
  <c r="K255" i="6" s="1"/>
  <c r="K256" i="6" s="1"/>
  <c r="K257" i="6" s="1"/>
  <c r="K258" i="6" s="1"/>
  <c r="K259" i="6" s="1"/>
  <c r="K260" i="6" s="1"/>
  <c r="K261" i="6" s="1"/>
  <c r="M163" i="6"/>
  <c r="M164" i="6" s="1"/>
  <c r="M165" i="6" s="1"/>
  <c r="M166" i="6" s="1"/>
  <c r="M167" i="6" s="1"/>
  <c r="M168" i="6" s="1"/>
  <c r="M169" i="6" s="1"/>
  <c r="M170" i="6" s="1"/>
  <c r="M171" i="6" s="1"/>
  <c r="M172" i="6" s="1"/>
  <c r="M173" i="6" s="1"/>
  <c r="M174" i="6" s="1"/>
  <c r="M175" i="6" s="1"/>
  <c r="M176" i="6" s="1"/>
  <c r="M177" i="6" s="1"/>
  <c r="M178" i="6" s="1"/>
  <c r="M179" i="6" s="1"/>
  <c r="M180" i="6" s="1"/>
  <c r="M181" i="6" s="1"/>
  <c r="M182" i="6" s="1"/>
  <c r="M183" i="6" s="1"/>
  <c r="M184" i="6" s="1"/>
  <c r="M185" i="6" s="1"/>
  <c r="M186" i="6" s="1"/>
  <c r="M187" i="6" s="1"/>
  <c r="M188" i="6" s="1"/>
  <c r="M189" i="6" s="1"/>
  <c r="M190" i="6" s="1"/>
  <c r="M191" i="6" s="1"/>
  <c r="M192" i="6" s="1"/>
  <c r="M193" i="6" s="1"/>
  <c r="M194" i="6" s="1"/>
  <c r="M195" i="6" s="1"/>
  <c r="M196" i="6" s="1"/>
  <c r="M197" i="6" s="1"/>
  <c r="M198" i="6" s="1"/>
  <c r="M199" i="6" s="1"/>
  <c r="M200" i="6" s="1"/>
  <c r="M201" i="6" s="1"/>
  <c r="M202" i="6" s="1"/>
  <c r="M203" i="6" s="1"/>
  <c r="M204" i="6" s="1"/>
  <c r="M205" i="6" s="1"/>
  <c r="M206" i="6" s="1"/>
  <c r="M207" i="6" s="1"/>
  <c r="M208" i="6" s="1"/>
  <c r="M209" i="6" s="1"/>
  <c r="M210" i="6" s="1"/>
  <c r="M211" i="6" s="1"/>
  <c r="M212" i="6" s="1"/>
  <c r="M213" i="6" s="1"/>
  <c r="M214" i="6" s="1"/>
  <c r="M215" i="6" s="1"/>
  <c r="M216" i="6" s="1"/>
  <c r="M217" i="6" s="1"/>
  <c r="M218" i="6" s="1"/>
  <c r="M219" i="6" s="1"/>
  <c r="M220" i="6" s="1"/>
  <c r="M221" i="6" s="1"/>
  <c r="M222" i="6" s="1"/>
  <c r="M223" i="6" s="1"/>
  <c r="M224" i="6" s="1"/>
  <c r="M225" i="6" s="1"/>
  <c r="M226" i="6" s="1"/>
  <c r="M227" i="6" s="1"/>
  <c r="M228" i="6" s="1"/>
  <c r="M229" i="6" s="1"/>
  <c r="M230" i="6" s="1"/>
  <c r="M231" i="6" s="1"/>
  <c r="M232" i="6" s="1"/>
  <c r="M233" i="6" s="1"/>
  <c r="M234" i="6" s="1"/>
  <c r="M235" i="6" s="1"/>
  <c r="M236" i="6" s="1"/>
  <c r="M237" i="6" s="1"/>
  <c r="M238" i="6" s="1"/>
  <c r="M239" i="6" s="1"/>
  <c r="M240" i="6" s="1"/>
  <c r="M241" i="6" s="1"/>
  <c r="M242" i="6" s="1"/>
  <c r="M243" i="6" s="1"/>
  <c r="M244" i="6" s="1"/>
  <c r="M245" i="6" s="1"/>
  <c r="M246" i="6" s="1"/>
  <c r="M247" i="6" s="1"/>
  <c r="M248" i="6" s="1"/>
  <c r="M249" i="6" s="1"/>
  <c r="M250" i="6" s="1"/>
  <c r="M251" i="6" s="1"/>
  <c r="M252" i="6" s="1"/>
  <c r="M253" i="6" s="1"/>
  <c r="M254" i="6" s="1"/>
  <c r="M255" i="6" s="1"/>
  <c r="M256" i="6" s="1"/>
  <c r="M257" i="6" s="1"/>
  <c r="M258" i="6" s="1"/>
  <c r="M259" i="6" s="1"/>
  <c r="M260" i="6" s="1"/>
  <c r="M261" i="6" s="1"/>
  <c r="A1" i="5"/>
  <c r="B4" i="5"/>
  <c r="C4" i="5"/>
  <c r="E4" i="5"/>
  <c r="F4" i="5"/>
  <c r="B5" i="5"/>
  <c r="C5" i="5"/>
  <c r="E5" i="5"/>
  <c r="F5" i="5"/>
  <c r="B6" i="5"/>
  <c r="C6" i="5"/>
  <c r="E6" i="5"/>
  <c r="F6" i="5"/>
  <c r="B7" i="5"/>
  <c r="C7" i="5"/>
  <c r="E7" i="5"/>
  <c r="F7" i="5"/>
  <c r="B8" i="5"/>
  <c r="C8" i="5"/>
  <c r="E8" i="5"/>
  <c r="F8" i="5"/>
  <c r="B9" i="5"/>
  <c r="C9" i="5"/>
  <c r="E9" i="5"/>
  <c r="F9" i="5"/>
  <c r="B10" i="5"/>
  <c r="C10" i="5"/>
  <c r="E10" i="5"/>
  <c r="F10" i="5"/>
  <c r="B11" i="5"/>
  <c r="C11" i="5"/>
  <c r="E11" i="5"/>
  <c r="F11" i="5"/>
  <c r="B12" i="5"/>
  <c r="C12" i="5"/>
  <c r="E12" i="5"/>
  <c r="F12" i="5"/>
  <c r="B13" i="5"/>
  <c r="C13" i="5"/>
  <c r="E13" i="5"/>
  <c r="F13" i="5"/>
  <c r="B14" i="5"/>
  <c r="C14" i="5"/>
  <c r="E14" i="5"/>
  <c r="F14" i="5"/>
  <c r="B15" i="5"/>
  <c r="C15" i="5"/>
  <c r="E15" i="5"/>
  <c r="F15" i="5"/>
  <c r="B16" i="5"/>
  <c r="C16" i="5"/>
  <c r="E16" i="5"/>
  <c r="F16" i="5"/>
  <c r="B17" i="5"/>
  <c r="C17" i="5"/>
  <c r="E17" i="5"/>
  <c r="F17" i="5"/>
  <c r="B18" i="5"/>
  <c r="C18" i="5"/>
  <c r="E18" i="5"/>
  <c r="F18" i="5"/>
  <c r="B19" i="5"/>
  <c r="C19" i="5"/>
  <c r="E19" i="5"/>
  <c r="F19" i="5"/>
  <c r="B20" i="5"/>
  <c r="C20" i="5"/>
  <c r="E20" i="5"/>
  <c r="F20" i="5"/>
  <c r="B21" i="5"/>
  <c r="C21" i="5"/>
  <c r="E21" i="5"/>
  <c r="F21" i="5"/>
  <c r="B22" i="5"/>
  <c r="C22" i="5"/>
  <c r="E22" i="5"/>
  <c r="F22" i="5"/>
  <c r="B23" i="5"/>
  <c r="C23" i="5"/>
  <c r="E23" i="5"/>
  <c r="F23" i="5"/>
  <c r="B24" i="5"/>
  <c r="C24" i="5"/>
  <c r="E24" i="5"/>
  <c r="F24" i="5"/>
  <c r="B25" i="5"/>
  <c r="C25" i="5"/>
  <c r="E25" i="5"/>
  <c r="F25" i="5"/>
  <c r="B26" i="5"/>
  <c r="C26" i="5"/>
  <c r="E26" i="5"/>
  <c r="F26" i="5"/>
  <c r="B27" i="5"/>
  <c r="C27" i="5"/>
  <c r="E27" i="5"/>
  <c r="F27" i="5"/>
  <c r="B28" i="5"/>
  <c r="C28" i="5"/>
  <c r="E28" i="5"/>
  <c r="F28" i="5"/>
  <c r="B29" i="5"/>
  <c r="C29" i="5"/>
  <c r="E29" i="5"/>
  <c r="F29" i="5"/>
  <c r="B30" i="5"/>
  <c r="C30" i="5"/>
  <c r="E30" i="5"/>
  <c r="F30" i="5"/>
  <c r="B31" i="5"/>
  <c r="C31" i="5"/>
  <c r="E31" i="5"/>
  <c r="F31" i="5"/>
  <c r="B32" i="5"/>
  <c r="C32" i="5"/>
  <c r="E32" i="5"/>
  <c r="F32" i="5"/>
  <c r="B33" i="5"/>
  <c r="C33" i="5"/>
  <c r="E33" i="5"/>
  <c r="F33" i="5"/>
  <c r="O1" i="4"/>
  <c r="T4" i="4"/>
  <c r="U4" i="4" s="1"/>
  <c r="V4" i="4" s="1"/>
  <c r="W4" i="4" s="1"/>
  <c r="X4" i="4" s="1"/>
  <c r="Y4" i="4" s="1"/>
  <c r="Z4" i="4" s="1"/>
  <c r="AA4" i="4" s="1"/>
  <c r="AB4" i="4" s="1"/>
  <c r="AC4" i="4" s="1"/>
  <c r="AD4" i="4" s="1"/>
  <c r="AE4" i="4" s="1"/>
  <c r="AF4" i="4" s="1"/>
  <c r="AG4" i="4" s="1"/>
  <c r="AH4" i="4" s="1"/>
  <c r="AI4" i="4" s="1"/>
  <c r="AJ4" i="4" s="1"/>
  <c r="AK4" i="4" s="1"/>
  <c r="AL4" i="4" s="1"/>
  <c r="AM4" i="4" s="1"/>
  <c r="AN4" i="4" s="1"/>
  <c r="AO4" i="4" s="1"/>
  <c r="AP4" i="4" s="1"/>
  <c r="AQ4" i="4" s="1"/>
  <c r="AR4" i="4" s="1"/>
  <c r="AS4" i="4" s="1"/>
  <c r="AT4" i="4" s="1"/>
  <c r="AU4" i="4" s="1"/>
  <c r="AV4" i="4" s="1"/>
  <c r="AW4" i="4" s="1"/>
  <c r="AX4" i="4" s="1"/>
  <c r="AY4" i="4" s="1"/>
  <c r="AZ4" i="4" s="1"/>
  <c r="BA4" i="4" s="1"/>
  <c r="BB4" i="4" s="1"/>
  <c r="BC4" i="4" s="1"/>
  <c r="BD4" i="4" s="1"/>
  <c r="BE4" i="4" s="1"/>
  <c r="BF4" i="4" s="1"/>
  <c r="BG4" i="4" s="1"/>
  <c r="BH4" i="4" s="1"/>
  <c r="BI4" i="4" s="1"/>
  <c r="BJ4" i="4" s="1"/>
  <c r="BK4" i="4" s="1"/>
  <c r="BL4" i="4" s="1"/>
  <c r="BM4" i="4" s="1"/>
  <c r="BN4" i="4" s="1"/>
  <c r="BO4" i="4" s="1"/>
  <c r="BP4" i="4" s="1"/>
  <c r="A5" i="4"/>
  <c r="E5" i="4"/>
  <c r="A6" i="4"/>
  <c r="E6" i="4"/>
  <c r="A7" i="4"/>
  <c r="E7" i="4"/>
  <c r="A8" i="4"/>
  <c r="E8" i="4"/>
  <c r="A9" i="4"/>
  <c r="E9" i="4"/>
  <c r="A10" i="4"/>
  <c r="E10" i="4"/>
  <c r="A11" i="4"/>
  <c r="E11" i="4"/>
  <c r="A12" i="4"/>
  <c r="E12" i="4"/>
  <c r="A13" i="4"/>
  <c r="E13" i="4"/>
  <c r="A14" i="4"/>
  <c r="E14" i="4"/>
  <c r="A15" i="4"/>
  <c r="E15" i="4"/>
  <c r="A16" i="4"/>
  <c r="E16" i="4"/>
  <c r="A17" i="4"/>
  <c r="E17" i="4"/>
  <c r="A18" i="4"/>
  <c r="E18" i="4"/>
  <c r="A19" i="4"/>
  <c r="E19" i="4"/>
  <c r="A20" i="4"/>
  <c r="E20" i="4"/>
  <c r="A21" i="4"/>
  <c r="E21" i="4"/>
  <c r="A22" i="4"/>
  <c r="E22" i="4"/>
  <c r="A23" i="4"/>
  <c r="E23" i="4"/>
  <c r="A24" i="4"/>
  <c r="E24" i="4"/>
  <c r="A25" i="4"/>
  <c r="E25" i="4"/>
  <c r="A26" i="4"/>
  <c r="E26" i="4"/>
  <c r="A27" i="4"/>
  <c r="E27" i="4"/>
  <c r="A28" i="4"/>
  <c r="E28" i="4"/>
  <c r="A29" i="4"/>
  <c r="E29" i="4"/>
  <c r="A30" i="4"/>
  <c r="E30" i="4"/>
  <c r="A31" i="4"/>
  <c r="E31" i="4"/>
  <c r="A32" i="4"/>
  <c r="E32" i="4"/>
  <c r="A33" i="4"/>
  <c r="E33" i="4"/>
  <c r="A34" i="4"/>
  <c r="E34" i="4"/>
  <c r="O48" i="4"/>
  <c r="A52" i="4"/>
  <c r="E52" i="4"/>
  <c r="A53" i="4"/>
  <c r="E53" i="4"/>
  <c r="A54" i="4"/>
  <c r="E54" i="4"/>
  <c r="A55" i="4"/>
  <c r="E55" i="4"/>
  <c r="A56" i="4"/>
  <c r="E56" i="4"/>
  <c r="A57" i="4"/>
  <c r="E57" i="4"/>
  <c r="A58" i="4"/>
  <c r="E58" i="4"/>
  <c r="A59" i="4"/>
  <c r="E59" i="4"/>
  <c r="A60" i="4"/>
  <c r="E60" i="4"/>
  <c r="A61" i="4"/>
  <c r="E61" i="4"/>
  <c r="A62" i="4"/>
  <c r="E62" i="4"/>
  <c r="A63" i="4"/>
  <c r="E63" i="4"/>
  <c r="A64" i="4"/>
  <c r="E64" i="4"/>
  <c r="A65" i="4"/>
  <c r="E65" i="4"/>
  <c r="A66" i="4"/>
  <c r="E66" i="4"/>
  <c r="A67" i="4"/>
  <c r="E67" i="4"/>
  <c r="A68" i="4"/>
  <c r="E68" i="4"/>
  <c r="A69" i="4"/>
  <c r="E69" i="4"/>
  <c r="A70" i="4"/>
  <c r="E70" i="4"/>
  <c r="A71" i="4"/>
  <c r="E71" i="4"/>
  <c r="A72" i="4"/>
  <c r="E72" i="4"/>
  <c r="A73" i="4"/>
  <c r="E73" i="4"/>
  <c r="A74" i="4"/>
  <c r="E74" i="4"/>
  <c r="A75" i="4"/>
  <c r="E75" i="4"/>
  <c r="A76" i="4"/>
  <c r="E76" i="4"/>
  <c r="A77" i="4"/>
  <c r="E77" i="4"/>
  <c r="A78" i="4"/>
  <c r="E78" i="4"/>
  <c r="A79" i="4"/>
  <c r="E79" i="4"/>
  <c r="A80" i="4"/>
  <c r="E80" i="4"/>
  <c r="A81" i="4"/>
  <c r="E81" i="4"/>
  <c r="C1" i="3"/>
  <c r="E4" i="3"/>
  <c r="F4" i="3" s="1"/>
  <c r="G4" i="3" s="1"/>
  <c r="H4" i="3" s="1"/>
  <c r="I4" i="3" s="1"/>
  <c r="J4" i="3" s="1"/>
  <c r="K4" i="3" s="1"/>
  <c r="L4" i="3" s="1"/>
  <c r="M4" i="3" s="1"/>
  <c r="N4" i="3" s="1"/>
  <c r="O4" i="3" s="1"/>
  <c r="P4" i="3" s="1"/>
  <c r="Q4" i="3" s="1"/>
  <c r="R4" i="3" s="1"/>
  <c r="S4" i="3" s="1"/>
  <c r="T4" i="3" s="1"/>
  <c r="U4" i="3" s="1"/>
  <c r="V4" i="3" s="1"/>
  <c r="W4" i="3" s="1"/>
  <c r="X4" i="3" s="1"/>
  <c r="Y4" i="3" s="1"/>
  <c r="Z4" i="3" s="1"/>
  <c r="AA4" i="3" s="1"/>
  <c r="AB4" i="3" s="1"/>
  <c r="AC4" i="3" s="1"/>
  <c r="AD4" i="3" s="1"/>
  <c r="AE4" i="3" s="1"/>
  <c r="AF4" i="3" s="1"/>
  <c r="AG4" i="3" s="1"/>
  <c r="AH4" i="3" s="1"/>
  <c r="AI4" i="3" s="1"/>
  <c r="AJ4" i="3" s="1"/>
  <c r="AK4" i="3" s="1"/>
  <c r="AL4" i="3" s="1"/>
  <c r="AM4" i="3" s="1"/>
  <c r="AN4" i="3" s="1"/>
  <c r="AO4" i="3" s="1"/>
  <c r="AP4" i="3" s="1"/>
  <c r="AQ4" i="3" s="1"/>
  <c r="AR4" i="3" s="1"/>
  <c r="AS4" i="3" s="1"/>
  <c r="AT4" i="3" s="1"/>
  <c r="AU4" i="3" s="1"/>
  <c r="AV4" i="3" s="1"/>
  <c r="AW4" i="3" s="1"/>
  <c r="AX4" i="3" s="1"/>
  <c r="AY4" i="3" s="1"/>
  <c r="AZ4" i="3" s="1"/>
  <c r="BA4" i="3" s="1"/>
  <c r="A5" i="3"/>
  <c r="B5" i="3"/>
  <c r="A6" i="3"/>
  <c r="B6" i="3"/>
  <c r="A7" i="3"/>
  <c r="B7" i="3"/>
  <c r="A8" i="3"/>
  <c r="B8" i="3"/>
  <c r="A9" i="3"/>
  <c r="B9" i="3"/>
  <c r="A10" i="3"/>
  <c r="B10" i="3"/>
  <c r="A11" i="3"/>
  <c r="B11" i="3"/>
  <c r="A12" i="3"/>
  <c r="B12" i="3"/>
  <c r="A13" i="3"/>
  <c r="B13" i="3"/>
  <c r="A14" i="3"/>
  <c r="B14" i="3"/>
  <c r="A15" i="3"/>
  <c r="B15" i="3"/>
  <c r="A16" i="3"/>
  <c r="B16" i="3"/>
  <c r="A17" i="3"/>
  <c r="B17" i="3"/>
  <c r="A18" i="3"/>
  <c r="B18" i="3"/>
  <c r="A19" i="3"/>
  <c r="B19" i="3"/>
  <c r="A20" i="3"/>
  <c r="B20" i="3"/>
  <c r="A21" i="3"/>
  <c r="B21" i="3"/>
  <c r="A22" i="3"/>
  <c r="B22" i="3"/>
  <c r="A23" i="3"/>
  <c r="B23" i="3"/>
  <c r="A24" i="3"/>
  <c r="B24" i="3"/>
  <c r="A25" i="3"/>
  <c r="B25" i="3"/>
  <c r="A26" i="3"/>
  <c r="B26" i="3"/>
  <c r="A27" i="3"/>
  <c r="B27" i="3"/>
  <c r="A28" i="3"/>
  <c r="B28" i="3"/>
  <c r="A29" i="3"/>
  <c r="B29" i="3"/>
  <c r="A30" i="3"/>
  <c r="B30" i="3"/>
  <c r="A31" i="3"/>
  <c r="B31" i="3"/>
  <c r="A32" i="3"/>
  <c r="B32" i="3"/>
  <c r="A33" i="3"/>
  <c r="B33" i="3"/>
  <c r="A34" i="3"/>
  <c r="B34" i="3"/>
  <c r="E53" i="3"/>
  <c r="F53" i="3" s="1"/>
  <c r="G53" i="3" s="1"/>
  <c r="H53" i="3" s="1"/>
  <c r="I53" i="3" s="1"/>
  <c r="J53" i="3" s="1"/>
  <c r="K53" i="3" s="1"/>
  <c r="L53" i="3" s="1"/>
  <c r="M53" i="3" s="1"/>
  <c r="N53" i="3" s="1"/>
  <c r="O53" i="3" s="1"/>
  <c r="P53" i="3" s="1"/>
  <c r="Q53" i="3" s="1"/>
  <c r="R53" i="3" s="1"/>
  <c r="S53" i="3" s="1"/>
  <c r="T53" i="3" s="1"/>
  <c r="U53" i="3" s="1"/>
  <c r="V53" i="3" s="1"/>
  <c r="W53" i="3" s="1"/>
  <c r="X53" i="3" s="1"/>
  <c r="Y53" i="3" s="1"/>
  <c r="Z53" i="3" s="1"/>
  <c r="AA53" i="3" s="1"/>
  <c r="AB53" i="3" s="1"/>
  <c r="AC53" i="3" s="1"/>
  <c r="AD53" i="3" s="1"/>
  <c r="AE53" i="3" s="1"/>
  <c r="AF53" i="3" s="1"/>
  <c r="AG53" i="3" s="1"/>
  <c r="AH53" i="3" s="1"/>
  <c r="AI53" i="3" s="1"/>
  <c r="AJ53" i="3" s="1"/>
  <c r="AK53" i="3" s="1"/>
  <c r="AL53" i="3" s="1"/>
  <c r="AM53" i="3" s="1"/>
  <c r="AN53" i="3" s="1"/>
  <c r="AO53" i="3" s="1"/>
  <c r="AP53" i="3" s="1"/>
  <c r="AQ53" i="3" s="1"/>
  <c r="AR53" i="3" s="1"/>
  <c r="AS53" i="3" s="1"/>
  <c r="AT53" i="3" s="1"/>
  <c r="AU53" i="3" s="1"/>
  <c r="AV53" i="3" s="1"/>
  <c r="AW53" i="3" s="1"/>
  <c r="AX53" i="3" s="1"/>
  <c r="AY53" i="3" s="1"/>
  <c r="AZ53" i="3" s="1"/>
  <c r="BA53" i="3" s="1"/>
  <c r="A54" i="3"/>
  <c r="B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D1" i="2"/>
  <c r="B4" i="2"/>
  <c r="D4" i="2"/>
  <c r="E4" i="2"/>
  <c r="Q4" i="2"/>
  <c r="H4" i="2" s="1"/>
  <c r="T4" i="2"/>
  <c r="K4" i="2" s="1"/>
  <c r="B5" i="2"/>
  <c r="D5" i="2"/>
  <c r="E5" i="2"/>
  <c r="Q5" i="2"/>
  <c r="H5" i="2" s="1"/>
  <c r="T5" i="2"/>
  <c r="K5" i="2" s="1"/>
  <c r="B6" i="2"/>
  <c r="D6" i="2"/>
  <c r="E6" i="2"/>
  <c r="Q6" i="2"/>
  <c r="H6" i="2" s="1"/>
  <c r="T6" i="2"/>
  <c r="K6" i="2" s="1"/>
  <c r="B7" i="2"/>
  <c r="D7" i="2"/>
  <c r="E7" i="2"/>
  <c r="Q7" i="2"/>
  <c r="H7" i="2" s="1"/>
  <c r="T7" i="2"/>
  <c r="K7" i="2" s="1"/>
  <c r="B8" i="2"/>
  <c r="D8" i="2"/>
  <c r="E8" i="2"/>
  <c r="Q8" i="2"/>
  <c r="H8" i="2" s="1"/>
  <c r="T8" i="2"/>
  <c r="K8" i="2" s="1"/>
  <c r="B9" i="2"/>
  <c r="D9" i="2"/>
  <c r="E9" i="2"/>
  <c r="Q9" i="2"/>
  <c r="H9" i="2" s="1"/>
  <c r="T9" i="2"/>
  <c r="K9" i="2" s="1"/>
  <c r="B10" i="2"/>
  <c r="D10" i="2"/>
  <c r="E10" i="2"/>
  <c r="Q10" i="2"/>
  <c r="H10" i="2" s="1"/>
  <c r="T10" i="2"/>
  <c r="K10" i="2" s="1"/>
  <c r="B11" i="2"/>
  <c r="D11" i="2"/>
  <c r="E11" i="2"/>
  <c r="Q11" i="2"/>
  <c r="H11" i="2" s="1"/>
  <c r="T11" i="2"/>
  <c r="K11" i="2" s="1"/>
  <c r="B12" i="2"/>
  <c r="D12" i="2"/>
  <c r="E12" i="2"/>
  <c r="Q12" i="2"/>
  <c r="H12" i="2" s="1"/>
  <c r="T12" i="2"/>
  <c r="K12" i="2" s="1"/>
  <c r="B13" i="2"/>
  <c r="D13" i="2"/>
  <c r="E13" i="2"/>
  <c r="Q13" i="2"/>
  <c r="H13" i="2" s="1"/>
  <c r="T13" i="2"/>
  <c r="K13" i="2" s="1"/>
  <c r="B14" i="2"/>
  <c r="D14" i="2"/>
  <c r="E14" i="2"/>
  <c r="Q14" i="2"/>
  <c r="H14" i="2" s="1"/>
  <c r="T14" i="2"/>
  <c r="K14" i="2" s="1"/>
  <c r="B15" i="2"/>
  <c r="D15" i="2"/>
  <c r="E15" i="2"/>
  <c r="Q15" i="2"/>
  <c r="H15" i="2" s="1"/>
  <c r="T15" i="2"/>
  <c r="K15" i="2" s="1"/>
  <c r="B16" i="2"/>
  <c r="D16" i="2"/>
  <c r="E16" i="2"/>
  <c r="Q16" i="2"/>
  <c r="H16" i="2" s="1"/>
  <c r="T16" i="2"/>
  <c r="K16" i="2" s="1"/>
  <c r="B17" i="2"/>
  <c r="D17" i="2"/>
  <c r="E17" i="2"/>
  <c r="Q17" i="2"/>
  <c r="H17" i="2" s="1"/>
  <c r="T17" i="2"/>
  <c r="K17" i="2" s="1"/>
  <c r="B18" i="2"/>
  <c r="D18" i="2"/>
  <c r="E18" i="2"/>
  <c r="Q18" i="2"/>
  <c r="H18" i="2" s="1"/>
  <c r="T18" i="2"/>
  <c r="K18" i="2" s="1"/>
  <c r="B19" i="2"/>
  <c r="D19" i="2"/>
  <c r="E19" i="2"/>
  <c r="Q19" i="2"/>
  <c r="H19" i="2" s="1"/>
  <c r="T19" i="2"/>
  <c r="K19" i="2" s="1"/>
  <c r="B20" i="2"/>
  <c r="D20" i="2"/>
  <c r="E20" i="2"/>
  <c r="Q20" i="2"/>
  <c r="H20" i="2" s="1"/>
  <c r="T20" i="2"/>
  <c r="K20" i="2" s="1"/>
  <c r="B21" i="2"/>
  <c r="D21" i="2"/>
  <c r="E21" i="2"/>
  <c r="Q21" i="2"/>
  <c r="H21" i="2" s="1"/>
  <c r="T21" i="2"/>
  <c r="K21" i="2" s="1"/>
  <c r="B22" i="2"/>
  <c r="D22" i="2"/>
  <c r="E22" i="2"/>
  <c r="Q22" i="2"/>
  <c r="H22" i="2" s="1"/>
  <c r="T22" i="2"/>
  <c r="K22" i="2" s="1"/>
  <c r="B23" i="2"/>
  <c r="D23" i="2"/>
  <c r="E23" i="2"/>
  <c r="Q23" i="2"/>
  <c r="H23" i="2" s="1"/>
  <c r="T23" i="2"/>
  <c r="K23" i="2" s="1"/>
  <c r="B24" i="2"/>
  <c r="D24" i="2"/>
  <c r="E24" i="2"/>
  <c r="Q24" i="2"/>
  <c r="H24" i="2" s="1"/>
  <c r="T24" i="2"/>
  <c r="K24" i="2" s="1"/>
  <c r="B25" i="2"/>
  <c r="D25" i="2"/>
  <c r="E25" i="2"/>
  <c r="Q25" i="2"/>
  <c r="H25" i="2" s="1"/>
  <c r="T25" i="2"/>
  <c r="K25" i="2" s="1"/>
  <c r="B26" i="2"/>
  <c r="D26" i="2"/>
  <c r="E26" i="2"/>
  <c r="Q26" i="2"/>
  <c r="H26" i="2" s="1"/>
  <c r="T26" i="2"/>
  <c r="K26" i="2" s="1"/>
  <c r="B27" i="2"/>
  <c r="D27" i="2"/>
  <c r="E27" i="2"/>
  <c r="Q27" i="2"/>
  <c r="H27" i="2" s="1"/>
  <c r="T27" i="2"/>
  <c r="K27" i="2" s="1"/>
  <c r="B28" i="2"/>
  <c r="D28" i="2"/>
  <c r="E28" i="2"/>
  <c r="Q28" i="2"/>
  <c r="H28" i="2" s="1"/>
  <c r="T28" i="2"/>
  <c r="K28" i="2" s="1"/>
  <c r="B29" i="2"/>
  <c r="D29" i="2"/>
  <c r="E29" i="2"/>
  <c r="Q29" i="2"/>
  <c r="H29" i="2" s="1"/>
  <c r="T29" i="2"/>
  <c r="K29" i="2" s="1"/>
  <c r="B30" i="2"/>
  <c r="D30" i="2"/>
  <c r="E30" i="2"/>
  <c r="Q30" i="2"/>
  <c r="H30" i="2" s="1"/>
  <c r="T30" i="2"/>
  <c r="K30" i="2" s="1"/>
  <c r="B31" i="2"/>
  <c r="D31" i="2"/>
  <c r="E31" i="2"/>
  <c r="Q31" i="2"/>
  <c r="H31" i="2" s="1"/>
  <c r="T31" i="2"/>
  <c r="K31" i="2" s="1"/>
  <c r="B32" i="2"/>
  <c r="D32" i="2"/>
  <c r="E32" i="2"/>
  <c r="Q32" i="2"/>
  <c r="H32" i="2" s="1"/>
  <c r="T32" i="2"/>
  <c r="K32" i="2" s="1"/>
  <c r="B33" i="2"/>
  <c r="D33" i="2"/>
  <c r="E33" i="2"/>
  <c r="Q33" i="2"/>
  <c r="H33" i="2" s="1"/>
  <c r="T33" i="2"/>
  <c r="K33" i="2" s="1"/>
  <c r="AP5" i="6"/>
  <c r="N8" i="6"/>
  <c r="N7" i="6"/>
  <c r="N9" i="6"/>
  <c r="N5" i="6"/>
  <c r="BM38" i="7" l="1"/>
  <c r="BE37" i="7"/>
  <c r="E423" i="10"/>
  <c r="A802" i="10"/>
  <c r="A570" i="10"/>
  <c r="A483" i="10"/>
  <c r="A425" i="10"/>
  <c r="A338" i="10"/>
  <c r="A163" i="10"/>
  <c r="A76" i="10"/>
  <c r="A164" i="10"/>
  <c r="A77" i="10"/>
  <c r="A714" i="10"/>
  <c r="A656" i="10"/>
  <c r="A628" i="10"/>
  <c r="A627" i="10"/>
  <c r="A512" i="10"/>
  <c r="A367" i="10"/>
  <c r="A279" i="10"/>
  <c r="A568" i="10"/>
  <c r="A423" i="10"/>
  <c r="A365" i="10"/>
  <c r="A336" i="10"/>
  <c r="A278" i="10"/>
  <c r="A220" i="10"/>
  <c r="A162" i="10"/>
  <c r="A713" i="10"/>
  <c r="A510" i="10"/>
  <c r="A481" i="10"/>
  <c r="A75" i="10"/>
  <c r="A828" i="10"/>
  <c r="A741" i="10"/>
  <c r="A712" i="10"/>
  <c r="A567" i="10"/>
  <c r="A103" i="10"/>
  <c r="A654" i="10"/>
  <c r="A422" i="10"/>
  <c r="A740" i="10"/>
  <c r="A653" i="10"/>
  <c r="A566" i="10"/>
  <c r="A392" i="10"/>
  <c r="A363" i="10"/>
  <c r="A247" i="10"/>
  <c r="A218" i="10"/>
  <c r="A827" i="10"/>
  <c r="A798" i="10"/>
  <c r="A711" i="10"/>
  <c r="A537" i="10"/>
  <c r="A508" i="10"/>
  <c r="A334" i="10"/>
  <c r="A189" i="10"/>
  <c r="A102" i="10"/>
  <c r="A44" i="10"/>
  <c r="A769" i="10"/>
  <c r="A624" i="10"/>
  <c r="A479" i="10"/>
  <c r="A305" i="10"/>
  <c r="A160" i="10"/>
  <c r="W9" i="6"/>
  <c r="W7" i="6"/>
  <c r="W8" i="6"/>
  <c r="W5" i="6"/>
  <c r="L16" i="6"/>
  <c r="V16" i="6" s="1"/>
  <c r="AB19" i="6"/>
  <c r="L15" i="6"/>
  <c r="V15" i="6" s="1"/>
  <c r="BL20" i="8"/>
  <c r="BH16" i="8"/>
  <c r="S31" i="9"/>
  <c r="S24" i="9"/>
  <c r="AS34" i="6"/>
  <c r="AS33" i="6"/>
  <c r="L33" i="6"/>
  <c r="V33" i="6" s="1"/>
  <c r="AB24" i="6"/>
  <c r="L20" i="6"/>
  <c r="V20" i="6" s="1"/>
  <c r="AR28" i="6"/>
  <c r="AR25" i="6"/>
  <c r="AO20" i="6"/>
  <c r="AB16" i="6"/>
  <c r="BD24" i="7"/>
  <c r="C27" i="9" s="1"/>
  <c r="BD11" i="7"/>
  <c r="C14" i="9" s="1"/>
  <c r="BL32" i="8"/>
  <c r="Q33" i="9"/>
  <c r="AO28" i="6"/>
  <c r="AS26" i="6"/>
  <c r="AK25" i="6"/>
  <c r="AL25" i="6" s="1"/>
  <c r="BD53" i="7"/>
  <c r="H16" i="13"/>
  <c r="D28" i="13"/>
  <c r="H12" i="13"/>
  <c r="AO34" i="6"/>
  <c r="P32" i="6"/>
  <c r="Q32" i="6" s="1"/>
  <c r="O26" i="6"/>
  <c r="AK28" i="9" s="1"/>
  <c r="AB25" i="6"/>
  <c r="AB21" i="6"/>
  <c r="J20" i="6"/>
  <c r="U20" i="6" s="1"/>
  <c r="J16" i="6"/>
  <c r="U16" i="6" s="1"/>
  <c r="F28" i="13"/>
  <c r="J33" i="6"/>
  <c r="U33" i="6" s="1"/>
  <c r="AJ26" i="6"/>
  <c r="AB26" i="6"/>
  <c r="AQ25" i="6"/>
  <c r="AE25" i="6"/>
  <c r="AF25" i="6" s="1"/>
  <c r="AO23" i="6"/>
  <c r="AB23" i="6"/>
  <c r="AH18" i="6"/>
  <c r="AI18" i="6" s="1"/>
  <c r="AB17" i="6"/>
  <c r="AE16" i="6"/>
  <c r="AF16" i="6" s="1"/>
  <c r="AH14" i="6"/>
  <c r="AI14" i="6" s="1"/>
  <c r="O14" i="6"/>
  <c r="AK16" i="9" s="1"/>
  <c r="BE58" i="7"/>
  <c r="BD32" i="7"/>
  <c r="C35" i="9" s="1"/>
  <c r="BD30" i="7"/>
  <c r="C33" i="9" s="1"/>
  <c r="BD28" i="7"/>
  <c r="C31" i="9" s="1"/>
  <c r="BD15" i="7"/>
  <c r="C18" i="9" s="1"/>
  <c r="H481" i="10"/>
  <c r="H189" i="10"/>
  <c r="P33" i="6"/>
  <c r="AR30" i="6"/>
  <c r="AE26" i="6"/>
  <c r="AF26" i="6" s="1"/>
  <c r="BW66" i="7"/>
  <c r="BD12" i="7"/>
  <c r="C15" i="9" s="1"/>
  <c r="BD7" i="7"/>
  <c r="C10" i="9" s="1"/>
  <c r="BJ9" i="8" s="1"/>
  <c r="N33" i="6"/>
  <c r="W33" i="6" s="1"/>
  <c r="AO32" i="6"/>
  <c r="AR24" i="6"/>
  <c r="AE8" i="6"/>
  <c r="AF8" i="6" s="1"/>
  <c r="BV65" i="7"/>
  <c r="BK65" i="7"/>
  <c r="BW63" i="7"/>
  <c r="BK60" i="7"/>
  <c r="BN58" i="7"/>
  <c r="BD23" i="7"/>
  <c r="C26" i="9" s="1"/>
  <c r="H538" i="10"/>
  <c r="H395" i="10"/>
  <c r="H338" i="10"/>
  <c r="BJ58" i="7"/>
  <c r="BK58" i="7"/>
  <c r="N23" i="6"/>
  <c r="W23" i="6" s="1"/>
  <c r="O23" i="6"/>
  <c r="AK25" i="9" s="1"/>
  <c r="N11" i="6"/>
  <c r="W11" i="6" s="1"/>
  <c r="L11" i="6"/>
  <c r="V11" i="6" s="1"/>
  <c r="AR6" i="6"/>
  <c r="BP54" i="7"/>
  <c r="BQ54" i="7"/>
  <c r="BK40" i="7"/>
  <c r="BJ40" i="7"/>
  <c r="BP49" i="7"/>
  <c r="BQ49" i="7"/>
  <c r="AH34" i="6"/>
  <c r="AI34" i="6" s="1"/>
  <c r="AB34" i="6"/>
  <c r="L34" i="6"/>
  <c r="V34" i="6" s="1"/>
  <c r="AB33" i="6"/>
  <c r="AP30" i="6"/>
  <c r="L29" i="6"/>
  <c r="V29" i="6" s="1"/>
  <c r="AP28" i="6"/>
  <c r="AG28" i="6"/>
  <c r="L28" i="6"/>
  <c r="V28" i="6" s="1"/>
  <c r="AP25" i="6"/>
  <c r="O25" i="6"/>
  <c r="AK27" i="9" s="1"/>
  <c r="J25" i="6"/>
  <c r="U25" i="6" s="1"/>
  <c r="J23" i="6"/>
  <c r="U23" i="6" s="1"/>
  <c r="AH21" i="6"/>
  <c r="AI21" i="6" s="1"/>
  <c r="N20" i="6"/>
  <c r="W20" i="6" s="1"/>
  <c r="O20" i="6"/>
  <c r="AK22" i="9" s="1"/>
  <c r="AQ19" i="6"/>
  <c r="AO18" i="6"/>
  <c r="O12" i="6"/>
  <c r="AK14" i="9" s="1"/>
  <c r="AH7" i="6"/>
  <c r="AI7" i="6" s="1"/>
  <c r="BJ61" i="7"/>
  <c r="BK61" i="7"/>
  <c r="BP55" i="7"/>
  <c r="BQ55" i="7"/>
  <c r="BW51" i="7"/>
  <c r="BV51" i="7"/>
  <c r="N34" i="6"/>
  <c r="W34" i="6" s="1"/>
  <c r="L23" i="6"/>
  <c r="V23" i="6" s="1"/>
  <c r="N21" i="6"/>
  <c r="W21" i="6" s="1"/>
  <c r="L21" i="6"/>
  <c r="V21" i="6" s="1"/>
  <c r="AE10" i="6"/>
  <c r="AF10" i="6" s="1"/>
  <c r="AP31" i="6"/>
  <c r="AB31" i="6"/>
  <c r="AJ30" i="6"/>
  <c r="AS25" i="6"/>
  <c r="AO25" i="6"/>
  <c r="AH25" i="6"/>
  <c r="AI25" i="6" s="1"/>
  <c r="N16" i="6"/>
  <c r="W16" i="6" s="1"/>
  <c r="P16" i="6"/>
  <c r="Q16" i="6" s="1"/>
  <c r="AO11" i="6"/>
  <c r="AB10" i="6"/>
  <c r="BW61" i="7"/>
  <c r="BV61" i="7"/>
  <c r="BD55" i="7"/>
  <c r="BE55" i="7"/>
  <c r="BW49" i="7"/>
  <c r="BV49" i="7"/>
  <c r="BK47" i="7"/>
  <c r="BJ47" i="7"/>
  <c r="BQ45" i="7"/>
  <c r="AQ27" i="6"/>
  <c r="P23" i="6"/>
  <c r="Q23" i="6" s="1"/>
  <c r="AR22" i="6"/>
  <c r="AR17" i="6"/>
  <c r="AQ10" i="6"/>
  <c r="AH6" i="6"/>
  <c r="AI6" i="6" s="1"/>
  <c r="BW62" i="7"/>
  <c r="BM51" i="7"/>
  <c r="BN51" i="7"/>
  <c r="BB50" i="7"/>
  <c r="BA50" i="7"/>
  <c r="BN37" i="7"/>
  <c r="BM37" i="7"/>
  <c r="BJ59" i="7"/>
  <c r="BK59" i="7"/>
  <c r="AV12" i="7"/>
  <c r="BJ44" i="7"/>
  <c r="BK44" i="7"/>
  <c r="BQ51" i="7"/>
  <c r="BJ51" i="7"/>
  <c r="BE49" i="7"/>
  <c r="BN42" i="7"/>
  <c r="BG40" i="7"/>
  <c r="AV25" i="7"/>
  <c r="BM23" i="7"/>
  <c r="BL29" i="8"/>
  <c r="BL9" i="8"/>
  <c r="S35" i="9"/>
  <c r="S18" i="9"/>
  <c r="S13" i="9"/>
  <c r="Q10" i="9"/>
  <c r="H800" i="10"/>
  <c r="E798" i="10"/>
  <c r="H711" i="10"/>
  <c r="E626" i="10"/>
  <c r="E334" i="10"/>
  <c r="E103" i="10"/>
  <c r="E75" i="10"/>
  <c r="H15" i="13"/>
  <c r="H11" i="13"/>
  <c r="H7" i="13"/>
  <c r="AV37" i="7"/>
  <c r="AV17" i="7"/>
  <c r="BM13" i="7"/>
  <c r="AV9" i="7"/>
  <c r="BL31" i="8"/>
  <c r="BL25" i="8"/>
  <c r="BL18" i="8"/>
  <c r="BH12" i="8"/>
  <c r="E800" i="10"/>
  <c r="K692" i="10"/>
  <c r="E479" i="10"/>
  <c r="E162" i="10"/>
  <c r="E161" i="10"/>
  <c r="H160" i="10"/>
  <c r="AB6" i="6"/>
  <c r="BB51" i="7"/>
  <c r="BM31" i="7"/>
  <c r="BH21" i="8"/>
  <c r="BL13" i="8"/>
  <c r="S27" i="9"/>
  <c r="Q21" i="9"/>
  <c r="R21" i="9" s="1"/>
  <c r="E856" i="10"/>
  <c r="E769" i="10"/>
  <c r="E711" i="10"/>
  <c r="H596" i="10"/>
  <c r="H569" i="10"/>
  <c r="E568" i="10"/>
  <c r="E567" i="10"/>
  <c r="E566" i="10"/>
  <c r="E481" i="10"/>
  <c r="H307" i="10"/>
  <c r="H279" i="10"/>
  <c r="E276" i="10"/>
  <c r="H250" i="10"/>
  <c r="E218" i="10"/>
  <c r="H164" i="10"/>
  <c r="E160" i="10"/>
  <c r="H105" i="10"/>
  <c r="H15" i="10"/>
  <c r="E28" i="13"/>
  <c r="H13" i="13"/>
  <c r="H9" i="13"/>
  <c r="BD51" i="7"/>
  <c r="BE51" i="7"/>
  <c r="BA49" i="7"/>
  <c r="BB49" i="7"/>
  <c r="BM28" i="7"/>
  <c r="AV18" i="7"/>
  <c r="BA45" i="7"/>
  <c r="BB45" i="7"/>
  <c r="BM26" i="7"/>
  <c r="AV20" i="7"/>
  <c r="AR31" i="6"/>
  <c r="AQ30" i="6"/>
  <c r="AK30" i="6"/>
  <c r="AL30" i="6" s="1"/>
  <c r="AE30" i="6"/>
  <c r="AF30" i="6" s="1"/>
  <c r="AB27" i="6"/>
  <c r="AR26" i="6"/>
  <c r="AH26" i="6"/>
  <c r="AI26" i="6" s="1"/>
  <c r="AP22" i="6"/>
  <c r="AB22" i="6"/>
  <c r="AJ19" i="6"/>
  <c r="AB15" i="6"/>
  <c r="AP13" i="6"/>
  <c r="L12" i="6"/>
  <c r="V12" i="6" s="1"/>
  <c r="AE11" i="6"/>
  <c r="AF11" i="6" s="1"/>
  <c r="O11" i="6"/>
  <c r="AK13" i="9" s="1"/>
  <c r="AS10" i="6"/>
  <c r="AG10" i="6"/>
  <c r="AQ9" i="6"/>
  <c r="AB7" i="6"/>
  <c r="AS62" i="7"/>
  <c r="BA57" i="7"/>
  <c r="BE54" i="7"/>
  <c r="BP52" i="7"/>
  <c r="BV46" i="7"/>
  <c r="BK46" i="7"/>
  <c r="AV45" i="7"/>
  <c r="BD44" i="7"/>
  <c r="BJ42" i="7"/>
  <c r="BA41" i="7"/>
  <c r="BV40" i="7"/>
  <c r="BN39" i="7"/>
  <c r="BE38" i="7"/>
  <c r="AS27" i="7"/>
  <c r="Z15" i="9"/>
  <c r="BH14" i="8"/>
  <c r="Q7" i="9"/>
  <c r="S7" i="9"/>
  <c r="K365" i="10"/>
  <c r="H365" i="10"/>
  <c r="E220" i="10"/>
  <c r="E336" i="10"/>
  <c r="E365" i="10"/>
  <c r="E510" i="10"/>
  <c r="E655" i="10"/>
  <c r="E713" i="10"/>
  <c r="E46" i="10"/>
  <c r="E133" i="10"/>
  <c r="E307" i="10"/>
  <c r="E452" i="10"/>
  <c r="E742" i="10"/>
  <c r="E829" i="10"/>
  <c r="E104" i="10"/>
  <c r="E191" i="10"/>
  <c r="E249" i="10"/>
  <c r="E394" i="10"/>
  <c r="E539" i="10"/>
  <c r="E597" i="10"/>
  <c r="E684" i="10"/>
  <c r="E771" i="10"/>
  <c r="E858" i="10"/>
  <c r="E45" i="10"/>
  <c r="E219" i="10"/>
  <c r="E335" i="10"/>
  <c r="E364" i="10"/>
  <c r="E509" i="10"/>
  <c r="E654" i="10"/>
  <c r="E712" i="10"/>
  <c r="E741" i="10"/>
  <c r="E828" i="10"/>
  <c r="E248" i="10"/>
  <c r="E306" i="10"/>
  <c r="E393" i="10"/>
  <c r="E451" i="10"/>
  <c r="E538" i="10"/>
  <c r="E596" i="10"/>
  <c r="E74" i="10"/>
  <c r="E132" i="10"/>
  <c r="E190" i="10"/>
  <c r="E480" i="10"/>
  <c r="E625" i="10"/>
  <c r="E683" i="10"/>
  <c r="E770" i="10"/>
  <c r="E799" i="10"/>
  <c r="E857" i="10"/>
  <c r="AB20" i="6"/>
  <c r="BB53" i="7"/>
  <c r="AS28" i="7"/>
  <c r="BM27" i="7"/>
  <c r="BM17" i="7"/>
  <c r="Z25" i="9"/>
  <c r="BH24" i="8"/>
  <c r="X20" i="9"/>
  <c r="BL19" i="8"/>
  <c r="X15" i="9"/>
  <c r="BL14" i="8"/>
  <c r="X11" i="9"/>
  <c r="BL10" i="8"/>
  <c r="K134" i="10"/>
  <c r="H134" i="10"/>
  <c r="L32" i="6"/>
  <c r="V32" i="6" s="1"/>
  <c r="AK31" i="6"/>
  <c r="AL31" i="6" s="1"/>
  <c r="AS30" i="6"/>
  <c r="AO30" i="6"/>
  <c r="AH30" i="6"/>
  <c r="AI30" i="6" s="1"/>
  <c r="AB30" i="6"/>
  <c r="AO26" i="6"/>
  <c r="AG22" i="6"/>
  <c r="L19" i="6"/>
  <c r="V19" i="6" s="1"/>
  <c r="L14" i="6"/>
  <c r="V14" i="6" s="1"/>
  <c r="AS11" i="6"/>
  <c r="J11" i="6"/>
  <c r="U11" i="6" s="1"/>
  <c r="AO10" i="6"/>
  <c r="L10" i="6"/>
  <c r="V10" i="6" s="1"/>
  <c r="AB9" i="6"/>
  <c r="AO8" i="6"/>
  <c r="AB8" i="6"/>
  <c r="AS6" i="6"/>
  <c r="AE6" i="6"/>
  <c r="AS66" i="7"/>
  <c r="BK63" i="7"/>
  <c r="BD57" i="7"/>
  <c r="AV57" i="7"/>
  <c r="BM56" i="7"/>
  <c r="BN52" i="7"/>
  <c r="BN50" i="7"/>
  <c r="BG48" i="7"/>
  <c r="BX48" i="7" s="1"/>
  <c r="BN46" i="7"/>
  <c r="AK46" i="7"/>
  <c r="BB44" i="7"/>
  <c r="BW42" i="7"/>
  <c r="BK39" i="7"/>
  <c r="Z36" i="9"/>
  <c r="BH35" i="8"/>
  <c r="X24" i="9"/>
  <c r="BL23" i="8"/>
  <c r="AH12" i="6"/>
  <c r="AI12" i="6" s="1"/>
  <c r="AK7" i="6"/>
  <c r="AL7" i="6" s="1"/>
  <c r="AT59" i="7"/>
  <c r="AK53" i="7"/>
  <c r="AK52" i="7"/>
  <c r="AM45" i="7"/>
  <c r="AH43" i="7" s="1"/>
  <c r="AS26" i="7"/>
  <c r="BM21" i="7"/>
  <c r="AV19" i="7"/>
  <c r="BM12" i="7"/>
  <c r="Z30" i="9"/>
  <c r="Y30" i="9" s="1"/>
  <c r="BH29" i="8"/>
  <c r="X31" i="9"/>
  <c r="BL30" i="8"/>
  <c r="X29" i="9"/>
  <c r="BL28" i="8"/>
  <c r="K510" i="10"/>
  <c r="H510" i="10"/>
  <c r="K193" i="10"/>
  <c r="H193" i="10"/>
  <c r="H47" i="10"/>
  <c r="K47" i="10"/>
  <c r="K54" i="10" s="1"/>
  <c r="S36" i="9"/>
  <c r="Q28" i="9"/>
  <c r="S19" i="9"/>
  <c r="H44" i="10"/>
  <c r="BM9" i="7"/>
  <c r="BL7" i="8"/>
  <c r="Q34" i="9"/>
  <c r="Q31" i="9"/>
  <c r="R31" i="9" s="1"/>
  <c r="Q26" i="9"/>
  <c r="Q24" i="9"/>
  <c r="R24" i="9" s="1"/>
  <c r="S20" i="9"/>
  <c r="Q17" i="9"/>
  <c r="Q11" i="9"/>
  <c r="S8" i="9"/>
  <c r="A859" i="10"/>
  <c r="A858" i="10"/>
  <c r="A857" i="10"/>
  <c r="H827" i="10"/>
  <c r="A799" i="10"/>
  <c r="A772" i="10"/>
  <c r="A771" i="10"/>
  <c r="A770" i="10"/>
  <c r="H741" i="10"/>
  <c r="K711" i="10"/>
  <c r="A686" i="10"/>
  <c r="H684" i="10"/>
  <c r="A684" i="10"/>
  <c r="A683" i="10"/>
  <c r="E682" i="10"/>
  <c r="H656" i="10"/>
  <c r="H625" i="10"/>
  <c r="A625" i="10"/>
  <c r="A598" i="10"/>
  <c r="A597" i="10"/>
  <c r="E595" i="10"/>
  <c r="A541" i="10"/>
  <c r="A540" i="10"/>
  <c r="A539" i="10"/>
  <c r="E537" i="10"/>
  <c r="H480" i="10"/>
  <c r="A480" i="10"/>
  <c r="A453" i="10"/>
  <c r="A396" i="10"/>
  <c r="A395" i="10"/>
  <c r="A394" i="10"/>
  <c r="E392" i="10"/>
  <c r="H334" i="10"/>
  <c r="A308" i="10"/>
  <c r="A251" i="10"/>
  <c r="A250" i="10"/>
  <c r="A249" i="10"/>
  <c r="E247" i="10"/>
  <c r="H219" i="10"/>
  <c r="A192" i="10"/>
  <c r="A191" i="10"/>
  <c r="A190" i="10"/>
  <c r="E189" i="10"/>
  <c r="A132" i="10"/>
  <c r="A106" i="10"/>
  <c r="A105" i="10"/>
  <c r="H19" i="10"/>
  <c r="BL16" i="8"/>
  <c r="A860" i="10"/>
  <c r="A831" i="10"/>
  <c r="A830" i="10"/>
  <c r="A829" i="10"/>
  <c r="E827" i="10"/>
  <c r="K808" i="10"/>
  <c r="A773" i="10"/>
  <c r="A744" i="10"/>
  <c r="A743" i="10"/>
  <c r="A742" i="10"/>
  <c r="E740" i="10"/>
  <c r="E653" i="10"/>
  <c r="A599" i="10"/>
  <c r="A596" i="10"/>
  <c r="A538" i="10"/>
  <c r="A511" i="10"/>
  <c r="E508" i="10"/>
  <c r="A454" i="10"/>
  <c r="A452" i="10"/>
  <c r="A451" i="10"/>
  <c r="E450" i="10"/>
  <c r="A393" i="10"/>
  <c r="A366" i="10"/>
  <c r="E363" i="10"/>
  <c r="A309" i="10"/>
  <c r="A307" i="10"/>
  <c r="A306" i="10"/>
  <c r="E305" i="10"/>
  <c r="A248" i="10"/>
  <c r="A221" i="10"/>
  <c r="A193" i="10"/>
  <c r="A135" i="10"/>
  <c r="A134" i="10"/>
  <c r="A46" i="10"/>
  <c r="BA60" i="7"/>
  <c r="BB60" i="7"/>
  <c r="BH51" i="7"/>
  <c r="BG51" i="7"/>
  <c r="BM25" i="7"/>
  <c r="BM20" i="7"/>
  <c r="BM40" i="7"/>
  <c r="BN40" i="7"/>
  <c r="AV54" i="7"/>
  <c r="BH44" i="7"/>
  <c r="BG44" i="7"/>
  <c r="BJ48" i="7"/>
  <c r="BK48" i="7"/>
  <c r="BQ46" i="7"/>
  <c r="BP46" i="7"/>
  <c r="BJ66" i="7"/>
  <c r="BK66" i="7"/>
  <c r="AT58" i="7"/>
  <c r="BG47" i="7"/>
  <c r="BH47" i="7"/>
  <c r="BE41" i="7"/>
  <c r="BD41" i="7"/>
  <c r="BA40" i="7"/>
  <c r="BB40" i="7"/>
  <c r="BP56" i="7"/>
  <c r="BQ56" i="7"/>
  <c r="BV55" i="7"/>
  <c r="BW55" i="7"/>
  <c r="L24" i="6"/>
  <c r="V24" i="6" s="1"/>
  <c r="AQ15" i="6"/>
  <c r="AJ15" i="6"/>
  <c r="AE15" i="6"/>
  <c r="AF15" i="6" s="1"/>
  <c r="E228" i="10"/>
  <c r="E257" i="10"/>
  <c r="E373" i="10"/>
  <c r="E402" i="10"/>
  <c r="E489" i="10"/>
  <c r="E605" i="10"/>
  <c r="E634" i="10"/>
  <c r="E721" i="10"/>
  <c r="E750" i="10"/>
  <c r="E779" i="10"/>
  <c r="E199" i="10"/>
  <c r="E286" i="10"/>
  <c r="E315" i="10"/>
  <c r="E431" i="10"/>
  <c r="E663" i="10"/>
  <c r="E54" i="10"/>
  <c r="E83" i="10"/>
  <c r="E112" i="10"/>
  <c r="E344" i="10"/>
  <c r="E518" i="10"/>
  <c r="E547" i="10"/>
  <c r="E808" i="10"/>
  <c r="E837" i="10"/>
  <c r="E866" i="10"/>
  <c r="E141" i="10"/>
  <c r="E576" i="10"/>
  <c r="E692" i="10"/>
  <c r="E170" i="10"/>
  <c r="E460" i="10"/>
  <c r="E221" i="10"/>
  <c r="E308" i="10"/>
  <c r="E366" i="10"/>
  <c r="E453" i="10"/>
  <c r="E598" i="10"/>
  <c r="E685" i="10"/>
  <c r="E47" i="10"/>
  <c r="E76" i="10"/>
  <c r="E192" i="10"/>
  <c r="E279" i="10"/>
  <c r="E424" i="10"/>
  <c r="E540" i="10"/>
  <c r="E656" i="10"/>
  <c r="E714" i="10"/>
  <c r="E772" i="10"/>
  <c r="E163" i="10"/>
  <c r="E511" i="10"/>
  <c r="E859" i="10"/>
  <c r="E395" i="10"/>
  <c r="E569" i="10"/>
  <c r="E830" i="10"/>
  <c r="E105" i="10"/>
  <c r="E134" i="10"/>
  <c r="E337" i="10"/>
  <c r="E801" i="10"/>
  <c r="E482" i="10"/>
  <c r="E743" i="10"/>
  <c r="E250" i="10"/>
  <c r="E627" i="10"/>
  <c r="M41" i="6"/>
  <c r="AJ32" i="6"/>
  <c r="O32" i="6"/>
  <c r="AK34" i="9" s="1"/>
  <c r="AS31" i="6"/>
  <c r="AO31" i="6"/>
  <c r="AG31" i="6"/>
  <c r="L31" i="6"/>
  <c r="V31" i="6" s="1"/>
  <c r="AK29" i="6"/>
  <c r="AL29" i="6" s="1"/>
  <c r="N29" i="6"/>
  <c r="W29" i="6" s="1"/>
  <c r="AO27" i="6"/>
  <c r="AE27" i="6"/>
  <c r="AF27" i="6" s="1"/>
  <c r="AQ24" i="6"/>
  <c r="P24" i="6"/>
  <c r="Q24" i="6" s="1"/>
  <c r="J24" i="6"/>
  <c r="U24" i="6" s="1"/>
  <c r="AK22" i="6"/>
  <c r="AL22" i="6" s="1"/>
  <c r="AO21" i="6"/>
  <c r="P21" i="6"/>
  <c r="Q21" i="6" s="1"/>
  <c r="J21" i="6"/>
  <c r="U21" i="6" s="1"/>
  <c r="AP19" i="6"/>
  <c r="AH19" i="6"/>
  <c r="AI19" i="6" s="1"/>
  <c r="P19" i="6"/>
  <c r="Q19" i="6" s="1"/>
  <c r="AS18" i="6"/>
  <c r="AK18" i="6"/>
  <c r="AL18" i="6" s="1"/>
  <c r="AB18" i="6"/>
  <c r="L18" i="6"/>
  <c r="V18" i="6" s="1"/>
  <c r="AO17" i="6"/>
  <c r="P17" i="6"/>
  <c r="Q17" i="6" s="1"/>
  <c r="J17" i="6"/>
  <c r="U17" i="6" s="1"/>
  <c r="AP15" i="6"/>
  <c r="AH15" i="6"/>
  <c r="AI15" i="6" s="1"/>
  <c r="P15" i="6"/>
  <c r="Q15" i="6" s="1"/>
  <c r="AR14" i="6"/>
  <c r="AG14" i="6"/>
  <c r="N14" i="6"/>
  <c r="W14" i="6" s="1"/>
  <c r="AS13" i="6"/>
  <c r="AO13" i="6"/>
  <c r="AH13" i="6"/>
  <c r="AI13" i="6" s="1"/>
  <c r="O13" i="6"/>
  <c r="AK15" i="9" s="1"/>
  <c r="AR12" i="6"/>
  <c r="AG12" i="6"/>
  <c r="N12" i="6"/>
  <c r="W12" i="6" s="1"/>
  <c r="AR10" i="6"/>
  <c r="AK10" i="6"/>
  <c r="AL10" i="6" s="1"/>
  <c r="J10" i="6"/>
  <c r="U10" i="6" s="1"/>
  <c r="AG5" i="6"/>
  <c r="AS63" i="7"/>
  <c r="BK62" i="7"/>
  <c r="BP60" i="7"/>
  <c r="AS59" i="7"/>
  <c r="AV58" i="7"/>
  <c r="BE56" i="7"/>
  <c r="BJ54" i="7"/>
  <c r="BH52" i="7"/>
  <c r="AT52" i="7"/>
  <c r="BJ49" i="7"/>
  <c r="BX49" i="7" s="1"/>
  <c r="BP48" i="7"/>
  <c r="BD48" i="7"/>
  <c r="BP44" i="7"/>
  <c r="BA43" i="7"/>
  <c r="BQ41" i="7"/>
  <c r="AL40" i="7"/>
  <c r="AP40" i="7" s="1"/>
  <c r="BQ38" i="7"/>
  <c r="AP37" i="7"/>
  <c r="BD33" i="7"/>
  <c r="C36" i="9" s="1"/>
  <c r="AV32" i="7"/>
  <c r="BG28" i="7"/>
  <c r="BH28" i="7" s="1"/>
  <c r="BG26" i="7"/>
  <c r="BH26" i="7" s="1"/>
  <c r="AS25" i="7"/>
  <c r="AS24" i="7"/>
  <c r="V24" i="7"/>
  <c r="AS20" i="7"/>
  <c r="BM19" i="7"/>
  <c r="AS19" i="7"/>
  <c r="BM18" i="7"/>
  <c r="AS18" i="7"/>
  <c r="AS15" i="7"/>
  <c r="V15" i="7"/>
  <c r="AV15" i="7" s="1"/>
  <c r="AC14" i="7"/>
  <c r="BJ14" i="7" s="1"/>
  <c r="BM14" i="7" s="1"/>
  <c r="AV11" i="7"/>
  <c r="AV10" i="7"/>
  <c r="AS6" i="7"/>
  <c r="V6" i="7"/>
  <c r="Z33" i="9"/>
  <c r="Y33" i="9" s="1"/>
  <c r="AA33" i="9" s="1"/>
  <c r="BH32" i="8"/>
  <c r="Z26" i="9"/>
  <c r="BH25" i="8"/>
  <c r="AS14" i="7"/>
  <c r="V14" i="7"/>
  <c r="AS13" i="7"/>
  <c r="V13" i="7"/>
  <c r="AV13" i="7" s="1"/>
  <c r="AQ32" i="6"/>
  <c r="AG32" i="6"/>
  <c r="AG29" i="6"/>
  <c r="AS27" i="6"/>
  <c r="AK27" i="6"/>
  <c r="AL27" i="6" s="1"/>
  <c r="O24" i="6"/>
  <c r="AK26" i="9" s="1"/>
  <c r="O21" i="6"/>
  <c r="AK23" i="9" s="1"/>
  <c r="AS19" i="6"/>
  <c r="AO19" i="6"/>
  <c r="AG19" i="6"/>
  <c r="O17" i="6"/>
  <c r="AK19" i="9" s="1"/>
  <c r="AS15" i="6"/>
  <c r="AO15" i="6"/>
  <c r="AG15" i="6"/>
  <c r="AQ14" i="6"/>
  <c r="AB14" i="6"/>
  <c r="AR13" i="6"/>
  <c r="AK13" i="6"/>
  <c r="AL13" i="6" s="1"/>
  <c r="AG13" i="6"/>
  <c r="AB13" i="6"/>
  <c r="AQ12" i="6"/>
  <c r="AB12" i="6"/>
  <c r="AB11" i="6"/>
  <c r="AB5" i="6"/>
  <c r="BW64" i="7"/>
  <c r="AS64" i="7"/>
  <c r="AK63" i="7"/>
  <c r="BW58" i="7"/>
  <c r="BQ57" i="7"/>
  <c r="AK57" i="7"/>
  <c r="AK55" i="7"/>
  <c r="BQ53" i="7"/>
  <c r="BE52" i="7"/>
  <c r="BN49" i="7"/>
  <c r="AS49" i="7"/>
  <c r="BW44" i="7"/>
  <c r="BN43" i="7"/>
  <c r="BQ42" i="7"/>
  <c r="BE42" i="7"/>
  <c r="BW41" i="7"/>
  <c r="AS29" i="7"/>
  <c r="V29" i="7"/>
  <c r="AV29" i="7" s="1"/>
  <c r="BD27" i="7"/>
  <c r="C30" i="9" s="1"/>
  <c r="AC24" i="7"/>
  <c r="BJ24" i="7" s="1"/>
  <c r="BM24" i="7" s="1"/>
  <c r="BG20" i="7"/>
  <c r="BH20" i="7" s="1"/>
  <c r="BG18" i="7"/>
  <c r="BH18" i="7" s="1"/>
  <c r="AS17" i="7"/>
  <c r="AS16" i="7"/>
  <c r="V16" i="7"/>
  <c r="BM15" i="7"/>
  <c r="AS12" i="7"/>
  <c r="BM11" i="7"/>
  <c r="AS11" i="7"/>
  <c r="BM10" i="7"/>
  <c r="AS10" i="7"/>
  <c r="BD8" i="7"/>
  <c r="C11" i="9" s="1"/>
  <c r="AS7" i="7"/>
  <c r="V7" i="7"/>
  <c r="AV7" i="7" s="1"/>
  <c r="AC6" i="7"/>
  <c r="BJ6" i="7" s="1"/>
  <c r="BM6" i="7" s="1"/>
  <c r="BM5" i="7"/>
  <c r="Y13" i="9"/>
  <c r="L17" i="6"/>
  <c r="V17" i="6" s="1"/>
  <c r="AK65" i="7"/>
  <c r="AS61" i="7"/>
  <c r="AS60" i="7"/>
  <c r="AT57" i="7"/>
  <c r="AK49" i="7"/>
  <c r="AS47" i="7"/>
  <c r="AS23" i="7"/>
  <c r="V23" i="7"/>
  <c r="AV23" i="7" s="1"/>
  <c r="AC22" i="7"/>
  <c r="BJ22" i="7" s="1"/>
  <c r="BM22" i="7" s="1"/>
  <c r="AC8" i="7"/>
  <c r="BJ8" i="7" s="1"/>
  <c r="BM8" i="7" s="1"/>
  <c r="Z29" i="9"/>
  <c r="Y29" i="9" s="1"/>
  <c r="AA29" i="9" s="1"/>
  <c r="BH28" i="8"/>
  <c r="Z18" i="9"/>
  <c r="Y18" i="9" s="1"/>
  <c r="BH17" i="8"/>
  <c r="E48" i="10"/>
  <c r="E135" i="10"/>
  <c r="E251" i="10"/>
  <c r="E367" i="10"/>
  <c r="E396" i="10"/>
  <c r="E483" i="10"/>
  <c r="E628" i="10"/>
  <c r="E744" i="10"/>
  <c r="E193" i="10"/>
  <c r="E309" i="10"/>
  <c r="E599" i="10"/>
  <c r="E715" i="10"/>
  <c r="E773" i="10"/>
  <c r="E77" i="10"/>
  <c r="E280" i="10"/>
  <c r="E425" i="10"/>
  <c r="E512" i="10"/>
  <c r="E541" i="10"/>
  <c r="E657" i="10"/>
  <c r="E831" i="10"/>
  <c r="E164" i="10"/>
  <c r="E860" i="10"/>
  <c r="AP32" i="6"/>
  <c r="AE32" i="6"/>
  <c r="AF32" i="6" s="1"/>
  <c r="J32" i="6"/>
  <c r="U32" i="6" s="1"/>
  <c r="AQ31" i="6"/>
  <c r="AJ31" i="6"/>
  <c r="AE31" i="6"/>
  <c r="AF31" i="6" s="1"/>
  <c r="AB29" i="6"/>
  <c r="O29" i="6"/>
  <c r="AK31" i="9" s="1"/>
  <c r="J29" i="6"/>
  <c r="U29" i="6" s="1"/>
  <c r="AQ28" i="6"/>
  <c r="AJ28" i="6"/>
  <c r="AE28" i="6"/>
  <c r="AF28" i="6" s="1"/>
  <c r="AR27" i="6"/>
  <c r="AH27" i="6"/>
  <c r="AI27" i="6" s="1"/>
  <c r="AE24" i="6"/>
  <c r="AF24" i="6" s="1"/>
  <c r="AQ22" i="6"/>
  <c r="AH22" i="6"/>
  <c r="AI22" i="6" s="1"/>
  <c r="AS21" i="6"/>
  <c r="AE21" i="6"/>
  <c r="AF21" i="6" s="1"/>
  <c r="AS20" i="6"/>
  <c r="AR19" i="6"/>
  <c r="AK19" i="6"/>
  <c r="AL19" i="6" s="1"/>
  <c r="J19" i="6"/>
  <c r="U19" i="6" s="1"/>
  <c r="AQ18" i="6"/>
  <c r="AG18" i="6"/>
  <c r="AS17" i="6"/>
  <c r="AE17" i="6"/>
  <c r="AF17" i="6" s="1"/>
  <c r="AS16" i="6"/>
  <c r="AR15" i="6"/>
  <c r="AK15" i="6"/>
  <c r="AL15" i="6" s="1"/>
  <c r="J15" i="6"/>
  <c r="U15" i="6" s="1"/>
  <c r="AK14" i="6"/>
  <c r="AL14" i="6" s="1"/>
  <c r="P14" i="6"/>
  <c r="Q14" i="6" s="1"/>
  <c r="AQ13" i="6"/>
  <c r="AJ13" i="6"/>
  <c r="AE13" i="6"/>
  <c r="AF13" i="6" s="1"/>
  <c r="J13" i="6"/>
  <c r="U13" i="6" s="1"/>
  <c r="AK12" i="6"/>
  <c r="AL12" i="6" s="1"/>
  <c r="P12" i="6"/>
  <c r="Q12" i="6" s="1"/>
  <c r="P11" i="6"/>
  <c r="Q11" i="6" s="1"/>
  <c r="AP10" i="6"/>
  <c r="AH10" i="6"/>
  <c r="AI10" i="6" s="1"/>
  <c r="P10" i="6"/>
  <c r="Q10" i="6" s="1"/>
  <c r="AR9" i="6"/>
  <c r="AG9" i="6"/>
  <c r="AS8" i="6"/>
  <c r="AS65" i="7"/>
  <c r="BK64" i="7"/>
  <c r="AK64" i="7"/>
  <c r="BH59" i="7"/>
  <c r="BH56" i="7"/>
  <c r="AK56" i="7"/>
  <c r="AT55" i="7"/>
  <c r="BW54" i="7"/>
  <c r="BW52" i="7"/>
  <c r="BJ52" i="7"/>
  <c r="BK50" i="7"/>
  <c r="BG49" i="7"/>
  <c r="BV48" i="7"/>
  <c r="BN48" i="7"/>
  <c r="BB48" i="7"/>
  <c r="BG46" i="7"/>
  <c r="BD45" i="7"/>
  <c r="BN44" i="7"/>
  <c r="AL41" i="7"/>
  <c r="AP41" i="7" s="1"/>
  <c r="AS41" i="7" s="1"/>
  <c r="AS40" i="7"/>
  <c r="BV39" i="7"/>
  <c r="BG39" i="7"/>
  <c r="AL39" i="7"/>
  <c r="AP39" i="7" s="1"/>
  <c r="AS39" i="7" s="1"/>
  <c r="AX39" i="7" s="1"/>
  <c r="AT8" i="8" s="1"/>
  <c r="BQ37" i="7"/>
  <c r="BM29" i="7"/>
  <c r="V28" i="7"/>
  <c r="AV28" i="7" s="1"/>
  <c r="V27" i="7"/>
  <c r="AV27" i="7" s="1"/>
  <c r="V26" i="7"/>
  <c r="AV26" i="7" s="1"/>
  <c r="AS22" i="7"/>
  <c r="V22" i="7"/>
  <c r="AS21" i="7"/>
  <c r="V21" i="7"/>
  <c r="AV21" i="7" s="1"/>
  <c r="BD19" i="7"/>
  <c r="C22" i="9" s="1"/>
  <c r="AC16" i="7"/>
  <c r="BJ16" i="7" s="1"/>
  <c r="BM16" i="7" s="1"/>
  <c r="BG12" i="7"/>
  <c r="BH12" i="7" s="1"/>
  <c r="BN12" i="7" s="1"/>
  <c r="G15" i="9" s="1"/>
  <c r="BK14" i="8" s="1"/>
  <c r="BG10" i="7"/>
  <c r="BH10" i="7" s="1"/>
  <c r="AS9" i="7"/>
  <c r="AS8" i="7"/>
  <c r="V8" i="7"/>
  <c r="BM7" i="7"/>
  <c r="Z21" i="9"/>
  <c r="Y21" i="9" s="1"/>
  <c r="BH20" i="8"/>
  <c r="Z16" i="9"/>
  <c r="Y16" i="9" s="1"/>
  <c r="AA16" i="9" s="1"/>
  <c r="BH15" i="8"/>
  <c r="BD31" i="7"/>
  <c r="C34" i="9" s="1"/>
  <c r="Y34" i="9"/>
  <c r="Y25" i="9"/>
  <c r="AA25" i="9" s="1"/>
  <c r="Y22" i="9"/>
  <c r="AA22" i="9" s="1"/>
  <c r="Y19" i="9"/>
  <c r="BH11" i="8"/>
  <c r="AS5" i="7"/>
  <c r="Y12" i="9"/>
  <c r="BD29" i="7"/>
  <c r="C32" i="9" s="1"/>
  <c r="BJ31" i="8" s="1"/>
  <c r="AV5" i="7"/>
  <c r="BH33" i="8"/>
  <c r="Y26" i="9"/>
  <c r="AA26" i="9" s="1"/>
  <c r="S30" i="9"/>
  <c r="Q30" i="9"/>
  <c r="R30" i="9" s="1"/>
  <c r="P30" i="9" s="1"/>
  <c r="O30" i="9" s="1"/>
  <c r="Q36" i="9"/>
  <c r="R36" i="9" s="1"/>
  <c r="Q23" i="9"/>
  <c r="S23" i="9"/>
  <c r="H740" i="10"/>
  <c r="K740" i="10"/>
  <c r="K750" i="10" s="1"/>
  <c r="K654" i="10"/>
  <c r="H654" i="10"/>
  <c r="K598" i="10"/>
  <c r="H598" i="10"/>
  <c r="K277" i="10"/>
  <c r="H277" i="10"/>
  <c r="S12" i="9"/>
  <c r="Q12" i="9"/>
  <c r="R12" i="9" s="1"/>
  <c r="K770" i="10"/>
  <c r="H770" i="10"/>
  <c r="K508" i="10"/>
  <c r="H508" i="10"/>
  <c r="S29" i="9"/>
  <c r="Q29" i="9"/>
  <c r="K859" i="10"/>
  <c r="H859" i="10"/>
  <c r="H396" i="10"/>
  <c r="K396" i="10"/>
  <c r="S10" i="9"/>
  <c r="H831" i="10"/>
  <c r="H829" i="10"/>
  <c r="K837" i="10"/>
  <c r="H539" i="10"/>
  <c r="K539" i="10"/>
  <c r="K547" i="10" s="1"/>
  <c r="H392" i="10"/>
  <c r="K392" i="10"/>
  <c r="K402" i="10" s="1"/>
  <c r="K222" i="10"/>
  <c r="H222" i="10"/>
  <c r="H744" i="10"/>
  <c r="K744" i="10"/>
  <c r="K422" i="10"/>
  <c r="H422" i="10"/>
  <c r="H251" i="10"/>
  <c r="K251" i="10"/>
  <c r="K191" i="10"/>
  <c r="H191" i="10"/>
  <c r="K367" i="10"/>
  <c r="H367" i="10"/>
  <c r="H247" i="10"/>
  <c r="K247" i="10"/>
  <c r="K257" i="10" s="1"/>
  <c r="H161" i="10"/>
  <c r="K161" i="10"/>
  <c r="K170" i="10" s="1"/>
  <c r="Q35" i="9"/>
  <c r="S26" i="9"/>
  <c r="S22" i="9"/>
  <c r="S21" i="9"/>
  <c r="Q20" i="9"/>
  <c r="H570" i="10"/>
  <c r="H540" i="10"/>
  <c r="H450" i="10"/>
  <c r="H393" i="10"/>
  <c r="H309" i="10"/>
  <c r="H305" i="10"/>
  <c r="H248" i="10"/>
  <c r="H220" i="10"/>
  <c r="H162" i="10"/>
  <c r="A133" i="10"/>
  <c r="E131" i="10"/>
  <c r="E102" i="10"/>
  <c r="H76" i="10"/>
  <c r="A74" i="10"/>
  <c r="E73" i="10"/>
  <c r="H798" i="10"/>
  <c r="H712" i="10"/>
  <c r="H685" i="10"/>
  <c r="H628" i="10"/>
  <c r="H624" i="10"/>
  <c r="H483" i="10"/>
  <c r="H479" i="10"/>
  <c r="H451" i="10"/>
  <c r="H306" i="10"/>
  <c r="H221" i="10"/>
  <c r="H77" i="10"/>
  <c r="H73" i="10"/>
  <c r="H46" i="10"/>
  <c r="S34" i="9"/>
  <c r="Q27" i="9"/>
  <c r="R27" i="9" s="1"/>
  <c r="P27" i="9" s="1"/>
  <c r="O27" i="9" s="1"/>
  <c r="Q19" i="9"/>
  <c r="S16" i="9"/>
  <c r="Q13" i="9"/>
  <c r="R13" i="9" s="1"/>
  <c r="P13" i="9" s="1"/>
  <c r="O13" i="9" s="1"/>
  <c r="Q8" i="9"/>
  <c r="H830" i="10"/>
  <c r="H799" i="10"/>
  <c r="H743" i="10"/>
  <c r="H567" i="10"/>
  <c r="H512" i="10"/>
  <c r="H452" i="10"/>
  <c r="K451" i="10"/>
  <c r="K460" i="10" s="1"/>
  <c r="H363" i="10"/>
  <c r="H336" i="10"/>
  <c r="K306" i="10"/>
  <c r="H132" i="10"/>
  <c r="H106" i="10"/>
  <c r="H103" i="10"/>
  <c r="K77" i="10"/>
  <c r="K73" i="10"/>
  <c r="K83" i="10" s="1"/>
  <c r="H17" i="10"/>
  <c r="AM30" i="9"/>
  <c r="BF29" i="8"/>
  <c r="Q28" i="6"/>
  <c r="AR34" i="6"/>
  <c r="AK34" i="6"/>
  <c r="AL34" i="6" s="1"/>
  <c r="J34" i="6"/>
  <c r="U34" i="6" s="1"/>
  <c r="P34" i="6"/>
  <c r="AR33" i="6"/>
  <c r="AJ33" i="6"/>
  <c r="AE33" i="6"/>
  <c r="AF33" i="6" s="1"/>
  <c r="AS32" i="6"/>
  <c r="AB32" i="6"/>
  <c r="J31" i="6"/>
  <c r="U31" i="6" s="1"/>
  <c r="AR29" i="6"/>
  <c r="J28" i="6"/>
  <c r="U28" i="6" s="1"/>
  <c r="P26" i="6"/>
  <c r="J26" i="6"/>
  <c r="U26" i="6" s="1"/>
  <c r="N26" i="6"/>
  <c r="W26" i="6" s="1"/>
  <c r="AJ23" i="6"/>
  <c r="AP23" i="6"/>
  <c r="AG23" i="6"/>
  <c r="AK23" i="6"/>
  <c r="AL23" i="6" s="1"/>
  <c r="AQ23" i="6"/>
  <c r="AH23" i="6"/>
  <c r="AI23" i="6" s="1"/>
  <c r="AR23" i="6"/>
  <c r="AK66" i="7"/>
  <c r="BG64" i="7"/>
  <c r="BH64" i="7"/>
  <c r="AK62" i="7"/>
  <c r="BA54" i="7"/>
  <c r="BB54" i="7"/>
  <c r="AP33" i="6"/>
  <c r="P31" i="6"/>
  <c r="L30" i="6"/>
  <c r="V30" i="6" s="1"/>
  <c r="O30" i="6"/>
  <c r="AK32" i="9" s="1"/>
  <c r="P30" i="6"/>
  <c r="AE29" i="6"/>
  <c r="AF29" i="6" s="1"/>
  <c r="AO29" i="6"/>
  <c r="AS29" i="6"/>
  <c r="AJ29" i="6"/>
  <c r="AP29" i="6"/>
  <c r="O27" i="6"/>
  <c r="AK29" i="9" s="1"/>
  <c r="J27" i="6"/>
  <c r="U27" i="6" s="1"/>
  <c r="P27" i="6"/>
  <c r="AM24" i="9"/>
  <c r="BF23" i="8"/>
  <c r="Q22" i="6"/>
  <c r="N22" i="6"/>
  <c r="W22" i="6" s="1"/>
  <c r="J22" i="6"/>
  <c r="U22" i="6" s="1"/>
  <c r="O22" i="6"/>
  <c r="AK24" i="9" s="1"/>
  <c r="BG65" i="7"/>
  <c r="BX65" i="7" s="1"/>
  <c r="BH65" i="7"/>
  <c r="BX64" i="7"/>
  <c r="AK61" i="7"/>
  <c r="AT61" i="7"/>
  <c r="AJ34" i="6"/>
  <c r="AP34" i="6"/>
  <c r="AO33" i="6"/>
  <c r="AM35" i="9"/>
  <c r="BF34" i="8"/>
  <c r="Q33" i="6"/>
  <c r="AM34" i="9"/>
  <c r="BF33" i="8"/>
  <c r="AH32" i="6"/>
  <c r="AI32" i="6" s="1"/>
  <c r="AR32" i="6"/>
  <c r="N31" i="6"/>
  <c r="W31" i="6" s="1"/>
  <c r="J30" i="6"/>
  <c r="U30" i="6" s="1"/>
  <c r="AB28" i="6"/>
  <c r="L27" i="6"/>
  <c r="V27" i="6" s="1"/>
  <c r="P25" i="6"/>
  <c r="N25" i="6"/>
  <c r="W25" i="6" s="1"/>
  <c r="L22" i="6"/>
  <c r="V22" i="6" s="1"/>
  <c r="BG66" i="7"/>
  <c r="BX66" i="7" s="1"/>
  <c r="BH66" i="7"/>
  <c r="BG62" i="7"/>
  <c r="BH62" i="7"/>
  <c r="AK60" i="7"/>
  <c r="AT60" i="7"/>
  <c r="AV56" i="7"/>
  <c r="AG33" i="6"/>
  <c r="AK33" i="6"/>
  <c r="AL33" i="6" s="1"/>
  <c r="AQ33" i="6"/>
  <c r="AM31" i="9"/>
  <c r="BF30" i="8"/>
  <c r="N28" i="6"/>
  <c r="W28" i="6" s="1"/>
  <c r="O28" i="6"/>
  <c r="AK30" i="9" s="1"/>
  <c r="BG63" i="7"/>
  <c r="BX63" i="7" s="1"/>
  <c r="BH63" i="7"/>
  <c r="BX62" i="7"/>
  <c r="BG60" i="7"/>
  <c r="BH60" i="7"/>
  <c r="AP27" i="6"/>
  <c r="AJ27" i="6"/>
  <c r="AQ26" i="6"/>
  <c r="AK26" i="6"/>
  <c r="AL26" i="6" s="1"/>
  <c r="AG26" i="6"/>
  <c r="AP24" i="6"/>
  <c r="AK24" i="6"/>
  <c r="AL24" i="6" s="1"/>
  <c r="AG24" i="6"/>
  <c r="AS22" i="6"/>
  <c r="AO22" i="6"/>
  <c r="AE22" i="6"/>
  <c r="AF22" i="6" s="1"/>
  <c r="AQ21" i="6"/>
  <c r="AK21" i="6"/>
  <c r="AL21" i="6" s="1"/>
  <c r="AG21" i="6"/>
  <c r="AR20" i="6"/>
  <c r="AH20" i="6"/>
  <c r="AI20" i="6" s="1"/>
  <c r="O19" i="6"/>
  <c r="AK21" i="9" s="1"/>
  <c r="AP18" i="6"/>
  <c r="AJ18" i="6"/>
  <c r="P18" i="6"/>
  <c r="J18" i="6"/>
  <c r="U18" i="6" s="1"/>
  <c r="AQ17" i="6"/>
  <c r="AK17" i="6"/>
  <c r="AL17" i="6" s="1"/>
  <c r="AG17" i="6"/>
  <c r="AR16" i="6"/>
  <c r="AH16" i="6"/>
  <c r="AI16" i="6" s="1"/>
  <c r="O15" i="6"/>
  <c r="AK17" i="9" s="1"/>
  <c r="AP14" i="6"/>
  <c r="AJ14" i="6"/>
  <c r="AM16" i="9"/>
  <c r="BF15" i="8"/>
  <c r="AP12" i="6"/>
  <c r="AJ12" i="6"/>
  <c r="AM14" i="9"/>
  <c r="BF13" i="8"/>
  <c r="AR11" i="6"/>
  <c r="AH11" i="6"/>
  <c r="AI11" i="6" s="1"/>
  <c r="O10" i="6"/>
  <c r="AK12" i="9" s="1"/>
  <c r="AP9" i="6"/>
  <c r="AJ9" i="6"/>
  <c r="AR8" i="6"/>
  <c r="AH8" i="6"/>
  <c r="AI8" i="6" s="1"/>
  <c r="AS7" i="6"/>
  <c r="AO7" i="6"/>
  <c r="AE7" i="6"/>
  <c r="AF7" i="6" s="1"/>
  <c r="AQ6" i="6"/>
  <c r="AK6" i="6"/>
  <c r="AL6" i="6" s="1"/>
  <c r="AG6" i="6"/>
  <c r="AR5" i="6"/>
  <c r="AK5" i="6"/>
  <c r="AL5" i="6" s="1"/>
  <c r="BN66" i="7"/>
  <c r="BB66" i="7"/>
  <c r="BN65" i="7"/>
  <c r="BB65" i="7"/>
  <c r="BN64" i="7"/>
  <c r="BB64" i="7"/>
  <c r="BN63" i="7"/>
  <c r="BB63" i="7"/>
  <c r="BN62" i="7"/>
  <c r="BB62" i="7"/>
  <c r="BN61" i="7"/>
  <c r="BD61" i="7"/>
  <c r="BX61" i="7" s="1"/>
  <c r="BW60" i="7"/>
  <c r="BP59" i="7"/>
  <c r="BB59" i="7"/>
  <c r="AV59" i="7"/>
  <c r="BH58" i="7"/>
  <c r="BV57" i="7"/>
  <c r="BW57" i="7"/>
  <c r="BN57" i="7"/>
  <c r="BH57" i="7"/>
  <c r="BW56" i="7"/>
  <c r="BJ56" i="7"/>
  <c r="BN55" i="7"/>
  <c r="BG55" i="7"/>
  <c r="BH55" i="7"/>
  <c r="AZ55" i="7"/>
  <c r="AV55" i="7"/>
  <c r="BV53" i="7"/>
  <c r="BW53" i="7"/>
  <c r="BN53" i="7"/>
  <c r="AS53" i="7"/>
  <c r="AX53" i="7" s="1"/>
  <c r="AT22" i="8" s="1"/>
  <c r="AS52" i="7"/>
  <c r="AV49" i="7"/>
  <c r="AS48" i="7"/>
  <c r="BM47" i="7"/>
  <c r="BN47" i="7"/>
  <c r="AT45" i="7"/>
  <c r="AK43" i="7"/>
  <c r="BJ35" i="8"/>
  <c r="AV33" i="7"/>
  <c r="BM32" i="7"/>
  <c r="AS24" i="6"/>
  <c r="AO24" i="6"/>
  <c r="AJ24" i="6"/>
  <c r="AM26" i="9"/>
  <c r="BF25" i="8"/>
  <c r="AP21" i="6"/>
  <c r="AJ21" i="6"/>
  <c r="AM23" i="9"/>
  <c r="BF22" i="8"/>
  <c r="AQ20" i="6"/>
  <c r="AK20" i="6"/>
  <c r="AL20" i="6" s="1"/>
  <c r="AG20" i="6"/>
  <c r="O18" i="6"/>
  <c r="AK20" i="9" s="1"/>
  <c r="AP17" i="6"/>
  <c r="AJ17" i="6"/>
  <c r="AM19" i="9"/>
  <c r="BF18" i="8"/>
  <c r="AQ16" i="6"/>
  <c r="AK16" i="6"/>
  <c r="AL16" i="6" s="1"/>
  <c r="AG16" i="6"/>
  <c r="AS14" i="6"/>
  <c r="AO14" i="6"/>
  <c r="AE14" i="6"/>
  <c r="AF14" i="6" s="1"/>
  <c r="AS12" i="6"/>
  <c r="AO12" i="6"/>
  <c r="AE12" i="6"/>
  <c r="AF12" i="6" s="1"/>
  <c r="AQ11" i="6"/>
  <c r="AK11" i="6"/>
  <c r="AL11" i="6" s="1"/>
  <c r="AG11" i="6"/>
  <c r="AO9" i="6"/>
  <c r="AE9" i="6"/>
  <c r="AF9" i="6" s="1"/>
  <c r="AQ8" i="6"/>
  <c r="AK8" i="6"/>
  <c r="AL8" i="6" s="1"/>
  <c r="AG8" i="6"/>
  <c r="AP6" i="6"/>
  <c r="AJ6" i="6"/>
  <c r="AQ5" i="6"/>
  <c r="AE5" i="6"/>
  <c r="AF5" i="6" s="1"/>
  <c r="BQ66" i="7"/>
  <c r="BE66" i="7"/>
  <c r="AV66" i="7"/>
  <c r="BQ65" i="7"/>
  <c r="BE65" i="7"/>
  <c r="AV65" i="7"/>
  <c r="BQ64" i="7"/>
  <c r="BE64" i="7"/>
  <c r="AV64" i="7"/>
  <c r="BQ63" i="7"/>
  <c r="BE63" i="7"/>
  <c r="AV63" i="7"/>
  <c r="BQ62" i="7"/>
  <c r="BE62" i="7"/>
  <c r="AV62" i="7"/>
  <c r="BQ61" i="7"/>
  <c r="BH61" i="7"/>
  <c r="BN60" i="7"/>
  <c r="BD60" i="7"/>
  <c r="BW59" i="7"/>
  <c r="BP58" i="7"/>
  <c r="AZ58" i="7"/>
  <c r="BM54" i="7"/>
  <c r="BH54" i="7"/>
  <c r="AT53" i="7"/>
  <c r="AS51" i="7"/>
  <c r="AX51" i="7" s="1"/>
  <c r="AT20" i="8" s="1"/>
  <c r="BH50" i="7"/>
  <c r="BG50" i="7"/>
  <c r="BW47" i="7"/>
  <c r="AT47" i="7"/>
  <c r="BE46" i="7"/>
  <c r="BD46" i="7"/>
  <c r="BG42" i="7"/>
  <c r="BH42" i="7"/>
  <c r="AK39" i="7"/>
  <c r="BM33" i="7"/>
  <c r="BJ32" i="8"/>
  <c r="AV30" i="7"/>
  <c r="BF24" i="8"/>
  <c r="AM25" i="9"/>
  <c r="AP20" i="6"/>
  <c r="AJ20" i="6"/>
  <c r="AM22" i="9"/>
  <c r="BF21" i="8"/>
  <c r="AP16" i="6"/>
  <c r="AJ16" i="6"/>
  <c r="AM18" i="9"/>
  <c r="BF17" i="8"/>
  <c r="AM15" i="9"/>
  <c r="BF14" i="8"/>
  <c r="AP11" i="6"/>
  <c r="AJ11" i="6"/>
  <c r="AP8" i="6"/>
  <c r="AJ8" i="6"/>
  <c r="AO5" i="6"/>
  <c r="AH5" i="6"/>
  <c r="AI5" i="6" s="1"/>
  <c r="AT66" i="7"/>
  <c r="AT65" i="7"/>
  <c r="AT64" i="7"/>
  <c r="AT63" i="7"/>
  <c r="AT62" i="7"/>
  <c r="BB61" i="7"/>
  <c r="AV61" i="7"/>
  <c r="BN59" i="7"/>
  <c r="BD59" i="7"/>
  <c r="AS58" i="7"/>
  <c r="AK58" i="7"/>
  <c r="BB56" i="7"/>
  <c r="BJ55" i="7"/>
  <c r="AS55" i="7"/>
  <c r="AX55" i="7" s="1"/>
  <c r="AT24" i="8" s="1"/>
  <c r="AK54" i="7"/>
  <c r="BK53" i="7"/>
  <c r="BJ53" i="7"/>
  <c r="AV53" i="7"/>
  <c r="AZ52" i="7"/>
  <c r="AV52" i="7"/>
  <c r="BW50" i="7"/>
  <c r="BV50" i="7"/>
  <c r="BD50" i="7"/>
  <c r="BE50" i="7"/>
  <c r="AL44" i="7"/>
  <c r="AP44" i="7" s="1"/>
  <c r="AS44" i="7" s="1"/>
  <c r="AX44" i="7" s="1"/>
  <c r="AT13" i="8" s="1"/>
  <c r="U50" i="7"/>
  <c r="AS50" i="7" s="1"/>
  <c r="BE47" i="7"/>
  <c r="BD47" i="7"/>
  <c r="BB42" i="7"/>
  <c r="BA42" i="7"/>
  <c r="BJ33" i="8"/>
  <c r="AV31" i="7"/>
  <c r="BM30" i="7"/>
  <c r="AM21" i="9"/>
  <c r="BF20" i="8"/>
  <c r="AM17" i="9"/>
  <c r="BF16" i="8"/>
  <c r="AM12" i="9"/>
  <c r="BF11" i="8"/>
  <c r="AV60" i="7"/>
  <c r="AK59" i="7"/>
  <c r="BK57" i="7"/>
  <c r="BJ57" i="7"/>
  <c r="AS57" i="7"/>
  <c r="AX57" i="7" s="1"/>
  <c r="AT26" i="8" s="1"/>
  <c r="AT56" i="7"/>
  <c r="AT54" i="7"/>
  <c r="BG53" i="7"/>
  <c r="BH53" i="7"/>
  <c r="G51" i="7"/>
  <c r="AK51" i="7" s="1"/>
  <c r="BP50" i="7"/>
  <c r="BQ50" i="7"/>
  <c r="G48" i="7"/>
  <c r="AK48" i="7" s="1"/>
  <c r="BQ47" i="7"/>
  <c r="BP47" i="7"/>
  <c r="BA46" i="7"/>
  <c r="BB46" i="7"/>
  <c r="AV42" i="7"/>
  <c r="AK42" i="7"/>
  <c r="AK38" i="7"/>
  <c r="BJ34" i="8"/>
  <c r="AS56" i="7"/>
  <c r="AX56" i="7" s="1"/>
  <c r="AT25" i="8" s="1"/>
  <c r="BB47" i="7"/>
  <c r="AV47" i="7"/>
  <c r="AV46" i="7"/>
  <c r="AT46" i="7"/>
  <c r="BW45" i="7"/>
  <c r="BJ45" i="7"/>
  <c r="BQ43" i="7"/>
  <c r="BG43" i="7"/>
  <c r="AV43" i="7"/>
  <c r="AT42" i="7"/>
  <c r="BK41" i="7"/>
  <c r="G41" i="7"/>
  <c r="AV41" i="7" s="1"/>
  <c r="BB39" i="7"/>
  <c r="BJ38" i="7"/>
  <c r="AV38" i="7"/>
  <c r="BV37" i="7"/>
  <c r="BW37" i="7"/>
  <c r="BG37" i="7"/>
  <c r="BH37" i="7"/>
  <c r="AT33" i="7"/>
  <c r="AT31" i="7"/>
  <c r="AT28" i="7"/>
  <c r="AW61" i="7" s="1"/>
  <c r="BG27" i="7"/>
  <c r="BH27" i="7" s="1"/>
  <c r="BN27" i="7" s="1"/>
  <c r="G30" i="9" s="1"/>
  <c r="BD25" i="7"/>
  <c r="C28" i="9" s="1"/>
  <c r="BG23" i="7"/>
  <c r="BH23" i="7" s="1"/>
  <c r="BN23" i="7" s="1"/>
  <c r="G26" i="9" s="1"/>
  <c r="BD21" i="7"/>
  <c r="C24" i="9" s="1"/>
  <c r="AT20" i="7"/>
  <c r="BG19" i="7"/>
  <c r="BH19" i="7" s="1"/>
  <c r="BD17" i="7"/>
  <c r="C20" i="9" s="1"/>
  <c r="AT16" i="7"/>
  <c r="BG15" i="7"/>
  <c r="BH15" i="7" s="1"/>
  <c r="BD13" i="7"/>
  <c r="C16" i="9" s="1"/>
  <c r="AT12" i="7"/>
  <c r="BG11" i="7"/>
  <c r="BH11" i="7" s="1"/>
  <c r="BN11" i="7" s="1"/>
  <c r="G14" i="9" s="1"/>
  <c r="BD9" i="7"/>
  <c r="C12" i="9" s="1"/>
  <c r="BG7" i="7"/>
  <c r="BH7" i="7" s="1"/>
  <c r="BD5" i="7"/>
  <c r="C8" i="9" s="1"/>
  <c r="BD4" i="7"/>
  <c r="C7" i="9" s="1"/>
  <c r="BJ6" i="8" s="1"/>
  <c r="BN45" i="7"/>
  <c r="BK43" i="7"/>
  <c r="AT43" i="7"/>
  <c r="BP40" i="7"/>
  <c r="BQ40" i="7"/>
  <c r="BD40" i="7"/>
  <c r="BE40" i="7"/>
  <c r="AT37" i="7"/>
  <c r="BG32" i="7"/>
  <c r="BH32" i="7" s="1"/>
  <c r="AS32" i="7"/>
  <c r="BG30" i="7"/>
  <c r="BH30" i="7" s="1"/>
  <c r="AS30" i="7"/>
  <c r="AT29" i="7"/>
  <c r="BD26" i="7"/>
  <c r="C29" i="9" s="1"/>
  <c r="AT25" i="7"/>
  <c r="AW58" i="7" s="1"/>
  <c r="BD22" i="7"/>
  <c r="C25" i="9" s="1"/>
  <c r="BD18" i="7"/>
  <c r="C21" i="9" s="1"/>
  <c r="AT17" i="7"/>
  <c r="BD14" i="7"/>
  <c r="C17" i="9" s="1"/>
  <c r="AT13" i="7"/>
  <c r="BD10" i="7"/>
  <c r="C13" i="9" s="1"/>
  <c r="AT9" i="7"/>
  <c r="BD6" i="7"/>
  <c r="C9" i="9" s="1"/>
  <c r="AT5" i="7"/>
  <c r="Y36" i="9"/>
  <c r="AS54" i="7"/>
  <c r="G50" i="7"/>
  <c r="AT50" i="7" s="1"/>
  <c r="AT49" i="7"/>
  <c r="AM46" i="7"/>
  <c r="AH49" i="7" s="1"/>
  <c r="BH45" i="7"/>
  <c r="BV43" i="7"/>
  <c r="BE43" i="7"/>
  <c r="BM41" i="7"/>
  <c r="BV38" i="7"/>
  <c r="BW38" i="7"/>
  <c r="BG38" i="7"/>
  <c r="BH38" i="7"/>
  <c r="BJ37" i="7"/>
  <c r="AK37" i="7"/>
  <c r="AT32" i="7"/>
  <c r="AW65" i="7" s="1"/>
  <c r="AT30" i="7"/>
  <c r="AW63" i="7" s="1"/>
  <c r="BG29" i="7"/>
  <c r="BH29" i="7" s="1"/>
  <c r="BJ29" i="8"/>
  <c r="AT26" i="7"/>
  <c r="AW59" i="7" s="1"/>
  <c r="BG25" i="7"/>
  <c r="BH25" i="7" s="1"/>
  <c r="BN25" i="7" s="1"/>
  <c r="G28" i="9" s="1"/>
  <c r="BJ25" i="8"/>
  <c r="BG21" i="7"/>
  <c r="BH21" i="7" s="1"/>
  <c r="BJ21" i="8"/>
  <c r="AT18" i="7"/>
  <c r="BG17" i="7"/>
  <c r="BH17" i="7" s="1"/>
  <c r="BN17" i="7" s="1"/>
  <c r="G20" i="9" s="1"/>
  <c r="BJ17" i="8"/>
  <c r="BG13" i="7"/>
  <c r="BH13" i="7" s="1"/>
  <c r="BN13" i="7" s="1"/>
  <c r="G16" i="9" s="1"/>
  <c r="BJ13" i="8"/>
  <c r="AT10" i="7"/>
  <c r="AW43" i="7" s="1"/>
  <c r="BG9" i="7"/>
  <c r="BH9" i="7" s="1"/>
  <c r="BN9" i="7" s="1"/>
  <c r="G12" i="9" s="1"/>
  <c r="AT6" i="7"/>
  <c r="BG5" i="7"/>
  <c r="BH5" i="7" s="1"/>
  <c r="AK47" i="7"/>
  <c r="AK45" i="7"/>
  <c r="G44" i="7"/>
  <c r="AK44" i="7" s="1"/>
  <c r="G40" i="7"/>
  <c r="AK40" i="7" s="1"/>
  <c r="BP39" i="7"/>
  <c r="BQ39" i="7"/>
  <c r="BD39" i="7"/>
  <c r="BE39" i="7"/>
  <c r="AT39" i="7"/>
  <c r="AS37" i="7"/>
  <c r="BG33" i="7"/>
  <c r="BH33" i="7" s="1"/>
  <c r="AS33" i="7"/>
  <c r="AX66" i="7" s="1"/>
  <c r="AT35" i="8" s="1"/>
  <c r="BG31" i="7"/>
  <c r="BH31" i="7" s="1"/>
  <c r="BN31" i="7" s="1"/>
  <c r="G34" i="9" s="1"/>
  <c r="AS31" i="7"/>
  <c r="AX64" i="7" s="1"/>
  <c r="AT33" i="8" s="1"/>
  <c r="BJ30" i="8"/>
  <c r="BJ26" i="8"/>
  <c r="BJ22" i="8"/>
  <c r="AT19" i="7"/>
  <c r="BJ18" i="8"/>
  <c r="BJ14" i="8"/>
  <c r="AT11" i="7"/>
  <c r="BJ10" i="8"/>
  <c r="AI4" i="7"/>
  <c r="CB4" i="7"/>
  <c r="U4" i="7"/>
  <c r="AL38" i="7"/>
  <c r="Z32" i="9"/>
  <c r="Y32" i="9" s="1"/>
  <c r="BH31" i="8"/>
  <c r="Z28" i="9"/>
  <c r="Y28" i="9" s="1"/>
  <c r="BH27" i="8"/>
  <c r="BM24" i="8"/>
  <c r="Z24" i="9"/>
  <c r="Y24" i="9" s="1"/>
  <c r="BH23" i="8"/>
  <c r="Z20" i="9"/>
  <c r="Y20" i="9" s="1"/>
  <c r="BH19" i="8"/>
  <c r="R29" i="9"/>
  <c r="P29" i="9" s="1"/>
  <c r="O29" i="9" s="1"/>
  <c r="Z31" i="9"/>
  <c r="Y31" i="9" s="1"/>
  <c r="BH30" i="8"/>
  <c r="Z27" i="9"/>
  <c r="Y27" i="9" s="1"/>
  <c r="BH26" i="8"/>
  <c r="Z23" i="9"/>
  <c r="Y23" i="9" s="1"/>
  <c r="BH22" i="8"/>
  <c r="Y17" i="9"/>
  <c r="S25" i="9"/>
  <c r="Q25" i="9"/>
  <c r="R17" i="9"/>
  <c r="AL43" i="7"/>
  <c r="AP43" i="7" s="1"/>
  <c r="AS43" i="7" s="1"/>
  <c r="AL42" i="7"/>
  <c r="AP42" i="7" s="1"/>
  <c r="AS42" i="7" s="1"/>
  <c r="AX42" i="7" s="1"/>
  <c r="AT11" i="8" s="1"/>
  <c r="AV39" i="7"/>
  <c r="AT38" i="7"/>
  <c r="BM21" i="8"/>
  <c r="R34" i="9"/>
  <c r="R26" i="9"/>
  <c r="P26" i="9" s="1"/>
  <c r="O26" i="9" s="1"/>
  <c r="Z35" i="9"/>
  <c r="Y35" i="9" s="1"/>
  <c r="BH34" i="8"/>
  <c r="Y15" i="9"/>
  <c r="Z14" i="9"/>
  <c r="Y14" i="9" s="1"/>
  <c r="BH13" i="8"/>
  <c r="AA12" i="9"/>
  <c r="BM11" i="8"/>
  <c r="BN29" i="8"/>
  <c r="BP29" i="8" s="1"/>
  <c r="BQ29" i="8" s="1"/>
  <c r="BI29" i="8" s="1"/>
  <c r="T30" i="9"/>
  <c r="U30" i="9" s="1"/>
  <c r="AC61" i="9" s="1"/>
  <c r="R33" i="9"/>
  <c r="H597" i="10"/>
  <c r="K597" i="10"/>
  <c r="BH18" i="8"/>
  <c r="P31" i="9"/>
  <c r="O31" i="9" s="1"/>
  <c r="S32" i="9"/>
  <c r="Q32" i="9"/>
  <c r="R28" i="9"/>
  <c r="R10" i="9"/>
  <c r="P10" i="9" s="1"/>
  <c r="O10" i="9" s="1"/>
  <c r="S33" i="9"/>
  <c r="S28" i="9"/>
  <c r="P24" i="9"/>
  <c r="O24" i="9" s="1"/>
  <c r="Q18" i="9"/>
  <c r="S17" i="9"/>
  <c r="Q16" i="9"/>
  <c r="R7" i="9"/>
  <c r="P7" i="9" s="1"/>
  <c r="O7" i="9" s="1"/>
  <c r="K858" i="10"/>
  <c r="K866" i="10" s="1"/>
  <c r="H858" i="10"/>
  <c r="K773" i="10"/>
  <c r="H773" i="10"/>
  <c r="H133" i="10"/>
  <c r="K133" i="10"/>
  <c r="H104" i="10"/>
  <c r="K104" i="10"/>
  <c r="H18" i="10"/>
  <c r="K18" i="10"/>
  <c r="R20" i="9"/>
  <c r="P20" i="9" s="1"/>
  <c r="O20" i="9" s="1"/>
  <c r="R11" i="9"/>
  <c r="S9" i="9"/>
  <c r="Q9" i="9"/>
  <c r="K769" i="10"/>
  <c r="K779" i="10" s="1"/>
  <c r="H769" i="10"/>
  <c r="K715" i="10"/>
  <c r="H715" i="10"/>
  <c r="H366" i="10"/>
  <c r="K366" i="10"/>
  <c r="H278" i="10"/>
  <c r="K278" i="10"/>
  <c r="Q22" i="9"/>
  <c r="P21" i="9"/>
  <c r="O21" i="9" s="1"/>
  <c r="Q14" i="9"/>
  <c r="S14" i="9"/>
  <c r="R8" i="9"/>
  <c r="P8" i="9" s="1"/>
  <c r="O8" i="9" s="1"/>
  <c r="H511" i="10"/>
  <c r="K511" i="10"/>
  <c r="S11" i="9"/>
  <c r="H860" i="10"/>
  <c r="H856" i="10"/>
  <c r="H802" i="10"/>
  <c r="H771" i="10"/>
  <c r="H742" i="10"/>
  <c r="G750" i="10" s="1"/>
  <c r="F751" i="10" s="1"/>
  <c r="K653" i="10"/>
  <c r="H653" i="10"/>
  <c r="S15" i="9"/>
  <c r="K686" i="10"/>
  <c r="H686" i="10"/>
  <c r="K657" i="10"/>
  <c r="H657" i="10"/>
  <c r="Q15" i="9"/>
  <c r="H857" i="10"/>
  <c r="H828" i="10"/>
  <c r="H801" i="10"/>
  <c r="H772" i="10"/>
  <c r="H714" i="10"/>
  <c r="H713" i="10"/>
  <c r="K713" i="10"/>
  <c r="K655" i="10"/>
  <c r="H655" i="10"/>
  <c r="H568" i="10"/>
  <c r="K568" i="10"/>
  <c r="H482" i="10"/>
  <c r="G489" i="10" s="1"/>
  <c r="F490" i="10" s="1"/>
  <c r="K489" i="10"/>
  <c r="H454" i="10"/>
  <c r="K454" i="10"/>
  <c r="H423" i="10"/>
  <c r="K423" i="10"/>
  <c r="H682" i="10"/>
  <c r="H627" i="10"/>
  <c r="K634" i="10"/>
  <c r="H599" i="10"/>
  <c r="K599" i="10"/>
  <c r="H566" i="10"/>
  <c r="K566" i="10"/>
  <c r="H541" i="10"/>
  <c r="H537" i="10"/>
  <c r="H509" i="10"/>
  <c r="K509" i="10"/>
  <c r="H453" i="10"/>
  <c r="H425" i="10"/>
  <c r="K425" i="10"/>
  <c r="H394" i="10"/>
  <c r="G402" i="10" s="1"/>
  <c r="F403" i="10" s="1"/>
  <c r="H308" i="10"/>
  <c r="G315" i="10" s="1"/>
  <c r="F316" i="10" s="1"/>
  <c r="J316" i="10" s="1"/>
  <c r="K315" i="10"/>
  <c r="H280" i="10"/>
  <c r="K280" i="10"/>
  <c r="H249" i="10"/>
  <c r="H163" i="10"/>
  <c r="G170" i="10" s="1"/>
  <c r="F171" i="10" s="1"/>
  <c r="H135" i="10"/>
  <c r="K135" i="10"/>
  <c r="H75" i="10"/>
  <c r="H595" i="10"/>
  <c r="K595" i="10"/>
  <c r="H421" i="10"/>
  <c r="K421" i="10"/>
  <c r="K431" i="10" s="1"/>
  <c r="H364" i="10"/>
  <c r="K364" i="10"/>
  <c r="H337" i="10"/>
  <c r="K337" i="10"/>
  <c r="H276" i="10"/>
  <c r="K276" i="10"/>
  <c r="H192" i="10"/>
  <c r="K192" i="10"/>
  <c r="H131" i="10"/>
  <c r="K131" i="10"/>
  <c r="H102" i="10"/>
  <c r="K102" i="10"/>
  <c r="K112" i="10" s="1"/>
  <c r="H48" i="10"/>
  <c r="K48" i="10"/>
  <c r="H16" i="10"/>
  <c r="K16" i="10"/>
  <c r="H335" i="10"/>
  <c r="K335" i="10"/>
  <c r="K228" i="10"/>
  <c r="H218" i="10"/>
  <c r="G228" i="10" s="1"/>
  <c r="F229" i="10" s="1"/>
  <c r="J229" i="10" s="1"/>
  <c r="H190" i="10"/>
  <c r="K190" i="10"/>
  <c r="H45" i="10"/>
  <c r="E802" i="10"/>
  <c r="E686" i="10"/>
  <c r="E570" i="10"/>
  <c r="E454" i="10"/>
  <c r="E338" i="10"/>
  <c r="E222" i="10"/>
  <c r="E106" i="10"/>
  <c r="L8" i="6"/>
  <c r="J8" i="6"/>
  <c r="L7" i="6"/>
  <c r="J7" i="6"/>
  <c r="J6" i="6"/>
  <c r="L6" i="6"/>
  <c r="N6" i="6"/>
  <c r="J9" i="6"/>
  <c r="L9" i="6"/>
  <c r="L5" i="6"/>
  <c r="J5" i="6"/>
  <c r="BN7" i="7" l="1"/>
  <c r="G10" i="9" s="1"/>
  <c r="BK9" i="8" s="1"/>
  <c r="BN5" i="7"/>
  <c r="G8" i="9" s="1"/>
  <c r="BQ67" i="7"/>
  <c r="AO42" i="7" s="1"/>
  <c r="BX39" i="7"/>
  <c r="BX56" i="7"/>
  <c r="BX41" i="7"/>
  <c r="BN21" i="7"/>
  <c r="G24" i="9" s="1"/>
  <c r="BX57" i="7"/>
  <c r="AX48" i="7"/>
  <c r="AT17" i="8" s="1"/>
  <c r="AX60" i="7"/>
  <c r="AT29" i="8" s="1"/>
  <c r="BN19" i="7"/>
  <c r="G22" i="9" s="1"/>
  <c r="AX58" i="7"/>
  <c r="AT27" i="8" s="1"/>
  <c r="AX61" i="7"/>
  <c r="AT30" i="8" s="1"/>
  <c r="BN28" i="7"/>
  <c r="G31" i="9" s="1"/>
  <c r="BK30" i="8" s="1"/>
  <c r="BX51" i="7"/>
  <c r="G83" i="10"/>
  <c r="F84" i="10" s="1"/>
  <c r="J84" i="10"/>
  <c r="X8" i="8" s="1"/>
  <c r="W8" i="8"/>
  <c r="H28" i="13"/>
  <c r="BM17" i="8"/>
  <c r="AA18" i="9"/>
  <c r="J490" i="10"/>
  <c r="J751" i="10"/>
  <c r="BM32" i="8"/>
  <c r="W6" i="6"/>
  <c r="V9" i="6"/>
  <c r="V6" i="6"/>
  <c r="V7" i="6"/>
  <c r="V8" i="6"/>
  <c r="V5" i="6"/>
  <c r="U9" i="6"/>
  <c r="U6" i="6"/>
  <c r="U7" i="6"/>
  <c r="U8" i="6"/>
  <c r="U5" i="6"/>
  <c r="O8" i="6"/>
  <c r="O7" i="6"/>
  <c r="O6" i="6"/>
  <c r="O9" i="6"/>
  <c r="G692" i="10"/>
  <c r="F693" i="10" s="1"/>
  <c r="J693" i="10" s="1"/>
  <c r="AX62" i="7"/>
  <c r="AT31" i="8" s="1"/>
  <c r="BX50" i="7"/>
  <c r="BG24" i="7"/>
  <c r="BH24" i="7" s="1"/>
  <c r="AN9" i="6"/>
  <c r="O5" i="6"/>
  <c r="AJ7" i="6"/>
  <c r="AR7" i="6" s="1"/>
  <c r="AG7" i="6"/>
  <c r="AP7" i="6" s="1"/>
  <c r="AN13" i="6"/>
  <c r="AT13" i="6" s="1"/>
  <c r="T13" i="6" s="1"/>
  <c r="Z14" i="8" s="1"/>
  <c r="AN16" i="6"/>
  <c r="AT16" i="6" s="1"/>
  <c r="T16" i="6" s="1"/>
  <c r="Z17" i="8" s="1"/>
  <c r="AN7" i="6"/>
  <c r="AK9" i="6"/>
  <c r="AL9" i="6" s="1"/>
  <c r="AS9" i="6" s="1"/>
  <c r="AF6" i="6"/>
  <c r="AO6" i="6" s="1"/>
  <c r="X27" i="6"/>
  <c r="AJ29" i="9" s="1"/>
  <c r="AN18" i="6"/>
  <c r="AT18" i="6" s="1"/>
  <c r="T18" i="6" s="1"/>
  <c r="Z19" i="8" s="1"/>
  <c r="AN27" i="6"/>
  <c r="AT27" i="6" s="1"/>
  <c r="T27" i="6" s="1"/>
  <c r="Z28" i="8" s="1"/>
  <c r="AN21" i="6"/>
  <c r="AT21" i="6" s="1"/>
  <c r="T21" i="6" s="1"/>
  <c r="Z22" i="8" s="1"/>
  <c r="AN20" i="6"/>
  <c r="AT20" i="6" s="1"/>
  <c r="T20" i="6" s="1"/>
  <c r="Z21" i="8" s="1"/>
  <c r="AN17" i="6"/>
  <c r="AT17" i="6" s="1"/>
  <c r="T17" i="6" s="1"/>
  <c r="Z18" i="8" s="1"/>
  <c r="X19" i="6"/>
  <c r="AJ21" i="9" s="1"/>
  <c r="X13" i="6"/>
  <c r="AJ15" i="9" s="1"/>
  <c r="X29" i="6"/>
  <c r="AJ31" i="9" s="1"/>
  <c r="X11" i="6"/>
  <c r="AJ13" i="9" s="1"/>
  <c r="AN6" i="6"/>
  <c r="AN19" i="6"/>
  <c r="AT19" i="6" s="1"/>
  <c r="T19" i="6" s="1"/>
  <c r="Z20" i="8" s="1"/>
  <c r="AN24" i="6"/>
  <c r="AT24" i="6" s="1"/>
  <c r="T24" i="6" s="1"/>
  <c r="Z25" i="8" s="1"/>
  <c r="AN22" i="6"/>
  <c r="AT22" i="6" s="1"/>
  <c r="T22" i="6" s="1"/>
  <c r="Z23" i="8" s="1"/>
  <c r="X20" i="6"/>
  <c r="AJ22" i="9" s="1"/>
  <c r="AN33" i="6"/>
  <c r="AT33" i="6" s="1"/>
  <c r="T33" i="6" s="1"/>
  <c r="Z34" i="8" s="1"/>
  <c r="AN25" i="6"/>
  <c r="AT25" i="6" s="1"/>
  <c r="T25" i="6" s="1"/>
  <c r="Z26" i="8" s="1"/>
  <c r="X28" i="6"/>
  <c r="AJ30" i="9" s="1"/>
  <c r="AN11" i="6"/>
  <c r="AT11" i="6" s="1"/>
  <c r="T11" i="6" s="1"/>
  <c r="Z12" i="8" s="1"/>
  <c r="X22" i="6"/>
  <c r="AJ24" i="9" s="1"/>
  <c r="X34" i="6"/>
  <c r="AJ36" i="9" s="1"/>
  <c r="AN12" i="6"/>
  <c r="AT12" i="6" s="1"/>
  <c r="T12" i="6" s="1"/>
  <c r="Z13" i="8" s="1"/>
  <c r="AN34" i="6"/>
  <c r="AT34" i="6" s="1"/>
  <c r="T34" i="6" s="1"/>
  <c r="Z35" i="8" s="1"/>
  <c r="X25" i="6"/>
  <c r="AJ27" i="9" s="1"/>
  <c r="BN26" i="7"/>
  <c r="G29" i="9" s="1"/>
  <c r="BK28" i="8" s="1"/>
  <c r="G54" i="10"/>
  <c r="F55" i="10" s="1"/>
  <c r="P11" i="9"/>
  <c r="O11" i="9" s="1"/>
  <c r="BX53" i="7"/>
  <c r="AV8" i="7"/>
  <c r="AX41" i="7"/>
  <c r="AT10" i="8" s="1"/>
  <c r="G141" i="10"/>
  <c r="F142" i="10" s="1"/>
  <c r="AA21" i="9"/>
  <c r="BM20" i="8"/>
  <c r="AX47" i="7"/>
  <c r="AT16" i="8" s="1"/>
  <c r="X23" i="6"/>
  <c r="AJ25" i="9" s="1"/>
  <c r="AN23" i="6"/>
  <c r="AT23" i="6" s="1"/>
  <c r="T23" i="6" s="1"/>
  <c r="Z24" i="8" s="1"/>
  <c r="X10" i="6"/>
  <c r="AJ12" i="9" s="1"/>
  <c r="AN10" i="6"/>
  <c r="AT10" i="6" s="1"/>
  <c r="T10" i="6" s="1"/>
  <c r="Z11" i="8" s="1"/>
  <c r="AT23" i="7"/>
  <c r="AW56" i="7" s="1"/>
  <c r="AT14" i="7"/>
  <c r="AW47" i="7" s="1"/>
  <c r="BX38" i="7"/>
  <c r="AN8" i="6"/>
  <c r="AT8" i="6" s="1"/>
  <c r="T8" i="6" s="1"/>
  <c r="Z9" i="8" s="1"/>
  <c r="K373" i="10"/>
  <c r="K605" i="10"/>
  <c r="G634" i="10"/>
  <c r="F635" i="10" s="1"/>
  <c r="J635" i="10" s="1"/>
  <c r="K721" i="10"/>
  <c r="P34" i="9"/>
  <c r="O34" i="9" s="1"/>
  <c r="T34" i="9" s="1"/>
  <c r="U34" i="9" s="1"/>
  <c r="AC65" i="9" s="1"/>
  <c r="BM25" i="8"/>
  <c r="AX43" i="7"/>
  <c r="AT12" i="8" s="1"/>
  <c r="AT27" i="7"/>
  <c r="AW60" i="7" s="1"/>
  <c r="AD61" i="9" s="1"/>
  <c r="AC30" i="9" s="1"/>
  <c r="AX54" i="7"/>
  <c r="AT23" i="8" s="1"/>
  <c r="AW42" i="7"/>
  <c r="AW45" i="7"/>
  <c r="AX40" i="7"/>
  <c r="AT9" i="8" s="1"/>
  <c r="AX59" i="7"/>
  <c r="AT28" i="8" s="1"/>
  <c r="AW62" i="7"/>
  <c r="BN67" i="7"/>
  <c r="AO41" i="7" s="1"/>
  <c r="AW66" i="7"/>
  <c r="BX43" i="7"/>
  <c r="BN10" i="7"/>
  <c r="G13" i="9" s="1"/>
  <c r="AV14" i="7"/>
  <c r="K199" i="10"/>
  <c r="K344" i="10"/>
  <c r="G518" i="10"/>
  <c r="F519" i="10" s="1"/>
  <c r="J519" i="10" s="1"/>
  <c r="X12" i="6"/>
  <c r="AJ14" i="9" s="1"/>
  <c r="AV16" i="7"/>
  <c r="AX49" i="7"/>
  <c r="AT18" i="8" s="1"/>
  <c r="AV24" i="7"/>
  <c r="G199" i="10"/>
  <c r="F200" i="10" s="1"/>
  <c r="J200" i="10" s="1"/>
  <c r="K141" i="10"/>
  <c r="K286" i="10"/>
  <c r="K518" i="10"/>
  <c r="BX47" i="7"/>
  <c r="AX52" i="7"/>
  <c r="AT21" i="8" s="1"/>
  <c r="BX44" i="7"/>
  <c r="BX40" i="7"/>
  <c r="AN28" i="6"/>
  <c r="AT28" i="6" s="1"/>
  <c r="T28" i="6" s="1"/>
  <c r="Z29" i="8" s="1"/>
  <c r="X31" i="6"/>
  <c r="AJ33" i="9" s="1"/>
  <c r="G257" i="10"/>
  <c r="F258" i="10" s="1"/>
  <c r="J258" i="10" s="1"/>
  <c r="G460" i="10"/>
  <c r="F461" i="10" s="1"/>
  <c r="J461" i="10" s="1"/>
  <c r="AN29" i="6"/>
  <c r="AT29" i="6" s="1"/>
  <c r="T29" i="6" s="1"/>
  <c r="Z30" i="8" s="1"/>
  <c r="X32" i="6"/>
  <c r="AJ34" i="9" s="1"/>
  <c r="X24" i="6"/>
  <c r="AJ26" i="9" s="1"/>
  <c r="AA13" i="9"/>
  <c r="BM12" i="8"/>
  <c r="AN32" i="6"/>
  <c r="AT32" i="6" s="1"/>
  <c r="T32" i="6" s="1"/>
  <c r="Z33" i="8" s="1"/>
  <c r="X16" i="6"/>
  <c r="AJ18" i="9" s="1"/>
  <c r="G25" i="10"/>
  <c r="F26" i="10" s="1"/>
  <c r="J403" i="10"/>
  <c r="G721" i="10"/>
  <c r="F722" i="10" s="1"/>
  <c r="J722" i="10" s="1"/>
  <c r="G808" i="10"/>
  <c r="F809" i="10" s="1"/>
  <c r="J809" i="10" s="1"/>
  <c r="G779" i="10"/>
  <c r="F780" i="10" s="1"/>
  <c r="J780" i="10" s="1"/>
  <c r="P28" i="9"/>
  <c r="O28" i="9" s="1"/>
  <c r="BM15" i="8"/>
  <c r="BM28" i="8"/>
  <c r="AT22" i="7"/>
  <c r="AW55" i="7" s="1"/>
  <c r="AW46" i="7"/>
  <c r="AT21" i="7"/>
  <c r="AW54" i="7" s="1"/>
  <c r="AX63" i="7"/>
  <c r="AT32" i="8" s="1"/>
  <c r="AT8" i="7"/>
  <c r="BK67" i="7"/>
  <c r="AO40" i="7" s="1"/>
  <c r="BX42" i="7"/>
  <c r="AX50" i="7"/>
  <c r="AT19" i="8" s="1"/>
  <c r="BF12" i="8"/>
  <c r="X30" i="6"/>
  <c r="AJ32" i="9" s="1"/>
  <c r="T27" i="9"/>
  <c r="U27" i="9" s="1"/>
  <c r="AC58" i="9" s="1"/>
  <c r="BN26" i="8"/>
  <c r="BP26" i="8" s="1"/>
  <c r="BQ26" i="8" s="1"/>
  <c r="BI26" i="8" s="1"/>
  <c r="AA19" i="9"/>
  <c r="BM18" i="8"/>
  <c r="AN15" i="6"/>
  <c r="AT15" i="6" s="1"/>
  <c r="T15" i="6" s="1"/>
  <c r="Z16" i="8" s="1"/>
  <c r="BG22" i="7"/>
  <c r="BH22" i="7" s="1"/>
  <c r="R19" i="9"/>
  <c r="P19" i="9" s="1"/>
  <c r="O19" i="9" s="1"/>
  <c r="AW52" i="7"/>
  <c r="BN15" i="7"/>
  <c r="G18" i="9" s="1"/>
  <c r="BK17" i="8" s="1"/>
  <c r="BO17" i="8" s="1"/>
  <c r="BX45" i="7"/>
  <c r="BK12" i="8"/>
  <c r="BX59" i="7"/>
  <c r="AM13" i="9"/>
  <c r="BX60" i="7"/>
  <c r="T13" i="9"/>
  <c r="U13" i="9" s="1"/>
  <c r="AC44" i="9" s="1"/>
  <c r="AD44" i="9" s="1"/>
  <c r="AC13" i="9" s="1"/>
  <c r="BN12" i="8"/>
  <c r="BP12" i="8" s="1"/>
  <c r="BQ12" i="8" s="1"/>
  <c r="BI12" i="8" s="1"/>
  <c r="BG16" i="7"/>
  <c r="BH16" i="7" s="1"/>
  <c r="BN16" i="7" s="1"/>
  <c r="G19" i="9" s="1"/>
  <c r="AV6" i="7"/>
  <c r="BN20" i="7"/>
  <c r="G23" i="9" s="1"/>
  <c r="BK22" i="8" s="1"/>
  <c r="AA34" i="9"/>
  <c r="BM33" i="8"/>
  <c r="BN22" i="7"/>
  <c r="G25" i="9" s="1"/>
  <c r="BK24" i="8" s="1"/>
  <c r="X14" i="6"/>
  <c r="AJ16" i="9" s="1"/>
  <c r="G112" i="10"/>
  <c r="F113" i="10" s="1"/>
  <c r="G605" i="10"/>
  <c r="F606" i="10" s="1"/>
  <c r="J606" i="10" s="1"/>
  <c r="K576" i="10"/>
  <c r="G837" i="10"/>
  <c r="F838" i="10" s="1"/>
  <c r="J838" i="10" s="1"/>
  <c r="P12" i="9"/>
  <c r="O12" i="9" s="1"/>
  <c r="P36" i="9"/>
  <c r="O36" i="9" s="1"/>
  <c r="T36" i="9" s="1"/>
  <c r="U36" i="9" s="1"/>
  <c r="AC67" i="9" s="1"/>
  <c r="AD67" i="9" s="1"/>
  <c r="AC36" i="9" s="1"/>
  <c r="G373" i="10"/>
  <c r="F374" i="10" s="1"/>
  <c r="J374" i="10" s="1"/>
  <c r="AN31" i="6"/>
  <c r="AT31" i="6" s="1"/>
  <c r="T31" i="6" s="1"/>
  <c r="Z32" i="8" s="1"/>
  <c r="AN14" i="6"/>
  <c r="AT14" i="6" s="1"/>
  <c r="T14" i="6" s="1"/>
  <c r="Z15" i="8" s="1"/>
  <c r="G344" i="10"/>
  <c r="F345" i="10" s="1"/>
  <c r="J345" i="10" s="1"/>
  <c r="J171" i="10"/>
  <c r="K663" i="10"/>
  <c r="P33" i="9"/>
  <c r="O33" i="9" s="1"/>
  <c r="P17" i="9"/>
  <c r="O17" i="9" s="1"/>
  <c r="T17" i="9" s="1"/>
  <c r="U17" i="9" s="1"/>
  <c r="AC48" i="9" s="1"/>
  <c r="AD48" i="9" s="1"/>
  <c r="AC17" i="9" s="1"/>
  <c r="AT7" i="7"/>
  <c r="AT15" i="7"/>
  <c r="AT40" i="7"/>
  <c r="BN29" i="7"/>
  <c r="G32" i="9" s="1"/>
  <c r="AX65" i="7"/>
  <c r="AT34" i="8" s="1"/>
  <c r="AW49" i="7"/>
  <c r="AW53" i="7"/>
  <c r="AT24" i="7"/>
  <c r="AW57" i="7" s="1"/>
  <c r="AW64" i="7"/>
  <c r="BX46" i="7"/>
  <c r="AV48" i="7"/>
  <c r="P35" i="9"/>
  <c r="O35" i="9" s="1"/>
  <c r="R35" i="9"/>
  <c r="R23" i="9"/>
  <c r="P23" i="9" s="1"/>
  <c r="O23" i="9" s="1"/>
  <c r="AV22" i="7"/>
  <c r="BG8" i="7"/>
  <c r="BH8" i="7" s="1"/>
  <c r="BN8" i="7" s="1"/>
  <c r="G11" i="9" s="1"/>
  <c r="BK10" i="8" s="1"/>
  <c r="BG6" i="7"/>
  <c r="BH6" i="7" s="1"/>
  <c r="BN6" i="7" s="1"/>
  <c r="G9" i="9" s="1"/>
  <c r="BK8" i="8" s="1"/>
  <c r="BN24" i="7"/>
  <c r="G27" i="9" s="1"/>
  <c r="BK26" i="8" s="1"/>
  <c r="BG14" i="7"/>
  <c r="BH14" i="7" s="1"/>
  <c r="BN14" i="7" s="1"/>
  <c r="G17" i="9" s="1"/>
  <c r="BK16" i="8" s="1"/>
  <c r="BN18" i="7"/>
  <c r="G21" i="9" s="1"/>
  <c r="BK20" i="8" s="1"/>
  <c r="T7" i="9"/>
  <c r="U7" i="9" s="1"/>
  <c r="AC38" i="9" s="1"/>
  <c r="BN6" i="8"/>
  <c r="BP6" i="8" s="1"/>
  <c r="BQ6" i="8" s="1"/>
  <c r="BI6" i="8" s="1"/>
  <c r="T8" i="9"/>
  <c r="U8" i="9" s="1"/>
  <c r="AC39" i="9" s="1"/>
  <c r="BN7" i="8"/>
  <c r="BP7" i="8" s="1"/>
  <c r="BQ7" i="8" s="1"/>
  <c r="BI7" i="8" s="1"/>
  <c r="T28" i="9"/>
  <c r="U28" i="9" s="1"/>
  <c r="AC59" i="9" s="1"/>
  <c r="BN27" i="8"/>
  <c r="BP27" i="8" s="1"/>
  <c r="BQ27" i="8" s="1"/>
  <c r="BI27" i="8" s="1"/>
  <c r="BN33" i="8"/>
  <c r="BP33" i="8" s="1"/>
  <c r="BQ33" i="8" s="1"/>
  <c r="BI33" i="8" s="1"/>
  <c r="AJ33" i="8" s="1"/>
  <c r="AK33" i="8" s="1"/>
  <c r="BK7" i="8"/>
  <c r="BK19" i="8"/>
  <c r="BK29" i="8"/>
  <c r="AA35" i="9"/>
  <c r="BM34" i="8"/>
  <c r="T29" i="9"/>
  <c r="U29" i="9" s="1"/>
  <c r="AC60" i="9" s="1"/>
  <c r="BN28" i="8"/>
  <c r="BP28" i="8" s="1"/>
  <c r="BQ28" i="8" s="1"/>
  <c r="BI28" i="8" s="1"/>
  <c r="BK33" i="8"/>
  <c r="BR33" i="8" s="1"/>
  <c r="AV33" i="8" s="1"/>
  <c r="AW33" i="8" s="1"/>
  <c r="BK15" i="8"/>
  <c r="BK21" i="8"/>
  <c r="BO21" i="8" s="1"/>
  <c r="BK25" i="8"/>
  <c r="T33" i="9"/>
  <c r="U33" i="9" s="1"/>
  <c r="AC64" i="9" s="1"/>
  <c r="AD64" i="9" s="1"/>
  <c r="AC33" i="9" s="1"/>
  <c r="BN32" i="8"/>
  <c r="BP32" i="8" s="1"/>
  <c r="BQ32" i="8" s="1"/>
  <c r="BI32" i="8" s="1"/>
  <c r="BN16" i="8"/>
  <c r="BP16" i="8" s="1"/>
  <c r="BQ16" i="8" s="1"/>
  <c r="BI16" i="8" s="1"/>
  <c r="AJ16" i="8" s="1"/>
  <c r="AK16" i="8" s="1"/>
  <c r="BK11" i="8"/>
  <c r="BK31" i="8"/>
  <c r="BK13" i="8"/>
  <c r="AA32" i="9"/>
  <c r="BM31" i="8"/>
  <c r="BK23" i="8"/>
  <c r="BK27" i="8"/>
  <c r="T11" i="9"/>
  <c r="U11" i="9" s="1"/>
  <c r="AC42" i="9" s="1"/>
  <c r="BN10" i="8"/>
  <c r="BP10" i="8" s="1"/>
  <c r="BQ10" i="8" s="1"/>
  <c r="BI10" i="8" s="1"/>
  <c r="T10" i="9"/>
  <c r="U10" i="9" s="1"/>
  <c r="AC41" i="9" s="1"/>
  <c r="BN9" i="8"/>
  <c r="BP9" i="8" s="1"/>
  <c r="AA23" i="9"/>
  <c r="BM22" i="8"/>
  <c r="G286" i="10"/>
  <c r="F287" i="10" s="1"/>
  <c r="J287" i="10" s="1"/>
  <c r="G431" i="10"/>
  <c r="F432" i="10" s="1"/>
  <c r="J432" i="10" s="1"/>
  <c r="T21" i="9"/>
  <c r="U21" i="9" s="1"/>
  <c r="AC52" i="9" s="1"/>
  <c r="BN20" i="8"/>
  <c r="BP20" i="8" s="1"/>
  <c r="BQ20" i="8" s="1"/>
  <c r="BI20" i="8" s="1"/>
  <c r="AJ20" i="8" s="1"/>
  <c r="AK20" i="8" s="1"/>
  <c r="R9" i="9"/>
  <c r="P9" i="9" s="1"/>
  <c r="O9" i="9" s="1"/>
  <c r="T20" i="9"/>
  <c r="U20" i="9" s="1"/>
  <c r="AC51" i="9" s="1"/>
  <c r="BN19" i="8"/>
  <c r="BP19" i="8" s="1"/>
  <c r="BQ19" i="8" s="1"/>
  <c r="BI19" i="8" s="1"/>
  <c r="R16" i="9"/>
  <c r="P16" i="9" s="1"/>
  <c r="O16" i="9" s="1"/>
  <c r="AA24" i="9"/>
  <c r="BM23" i="8"/>
  <c r="T26" i="9"/>
  <c r="U26" i="9" s="1"/>
  <c r="AC57" i="9" s="1"/>
  <c r="BN25" i="8"/>
  <c r="BP25" i="8" s="1"/>
  <c r="BQ25" i="8" s="1"/>
  <c r="BI25" i="8" s="1"/>
  <c r="AJ25" i="8" s="1"/>
  <c r="AK25" i="8" s="1"/>
  <c r="AA30" i="9"/>
  <c r="BM29" i="8"/>
  <c r="BE67" i="7"/>
  <c r="AO38" i="7" s="1"/>
  <c r="AV40" i="7"/>
  <c r="AV44" i="7"/>
  <c r="AW39" i="7"/>
  <c r="BJ24" i="8"/>
  <c r="AD59" i="9"/>
  <c r="AC28" i="9" s="1"/>
  <c r="BJ11" i="8"/>
  <c r="BN32" i="7"/>
  <c r="G35" i="9" s="1"/>
  <c r="AM20" i="9"/>
  <c r="BF19" i="8"/>
  <c r="Q18" i="6"/>
  <c r="BX54" i="7"/>
  <c r="AN26" i="6"/>
  <c r="AT26" i="6" s="1"/>
  <c r="T26" i="6" s="1"/>
  <c r="Z27" i="8" s="1"/>
  <c r="BF35" i="8"/>
  <c r="Q34" i="6"/>
  <c r="AA31" i="9"/>
  <c r="BM30" i="8"/>
  <c r="BO30" i="8" s="1"/>
  <c r="G576" i="10"/>
  <c r="F577" i="10" s="1"/>
  <c r="J577" i="10" s="1"/>
  <c r="R15" i="9"/>
  <c r="P15" i="9" s="1"/>
  <c r="O15" i="9" s="1"/>
  <c r="G663" i="10"/>
  <c r="F664" i="10" s="1"/>
  <c r="J664" i="10" s="1"/>
  <c r="BN11" i="8"/>
  <c r="BP11" i="8" s="1"/>
  <c r="BQ11" i="8" s="1"/>
  <c r="BI11" i="8" s="1"/>
  <c r="AJ11" i="8" s="1"/>
  <c r="AK11" i="8" s="1"/>
  <c r="T12" i="9"/>
  <c r="U12" i="9" s="1"/>
  <c r="AC43" i="9" s="1"/>
  <c r="AD43" i="9" s="1"/>
  <c r="AC12" i="9" s="1"/>
  <c r="R22" i="9"/>
  <c r="P22" i="9" s="1"/>
  <c r="O22" i="9" s="1"/>
  <c r="AA27" i="9"/>
  <c r="BM26" i="8"/>
  <c r="R25" i="9"/>
  <c r="P25" i="9" s="1"/>
  <c r="O25" i="9" s="1"/>
  <c r="AL45" i="7"/>
  <c r="AP38" i="7"/>
  <c r="AS38" i="7" s="1"/>
  <c r="AX38" i="7" s="1"/>
  <c r="AT7" i="8" s="1"/>
  <c r="AJ4" i="7"/>
  <c r="BK4" i="7" s="1"/>
  <c r="BM4" i="7" s="1"/>
  <c r="AD60" i="9"/>
  <c r="AC29" i="9" s="1"/>
  <c r="AW38" i="7"/>
  <c r="AD39" i="9" s="1"/>
  <c r="AC8" i="9" s="1"/>
  <c r="BJ28" i="8"/>
  <c r="BJ7" i="8"/>
  <c r="AT51" i="7"/>
  <c r="AW51" i="7" s="1"/>
  <c r="AD52" i="9" s="1"/>
  <c r="AC21" i="9" s="1"/>
  <c r="BN30" i="7"/>
  <c r="G33" i="9" s="1"/>
  <c r="AN5" i="6"/>
  <c r="AT5" i="6" s="1"/>
  <c r="T5" i="6" s="1"/>
  <c r="Z6" i="8" s="1"/>
  <c r="AM27" i="9"/>
  <c r="BF26" i="8"/>
  <c r="Q25" i="6"/>
  <c r="AM28" i="9"/>
  <c r="BF27" i="8"/>
  <c r="Q26" i="6"/>
  <c r="AA15" i="9"/>
  <c r="BM14" i="8"/>
  <c r="BO14" i="8" s="1"/>
  <c r="G547" i="10"/>
  <c r="F548" i="10" s="1"/>
  <c r="J548" i="10" s="1"/>
  <c r="G866" i="10"/>
  <c r="F867" i="10" s="1"/>
  <c r="J867" i="10" s="1"/>
  <c r="R18" i="9"/>
  <c r="P18" i="9" s="1"/>
  <c r="O18" i="9" s="1"/>
  <c r="R32" i="9"/>
  <c r="P32" i="9" s="1"/>
  <c r="O32" i="9" s="1"/>
  <c r="T31" i="9"/>
  <c r="U31" i="9" s="1"/>
  <c r="AC62" i="9" s="1"/>
  <c r="AD62" i="9" s="1"/>
  <c r="AC31" i="9" s="1"/>
  <c r="BN30" i="8"/>
  <c r="BP30" i="8" s="1"/>
  <c r="BQ30" i="8" s="1"/>
  <c r="BI30" i="8" s="1"/>
  <c r="AJ30" i="8" s="1"/>
  <c r="AK30" i="8" s="1"/>
  <c r="AA20" i="9"/>
  <c r="BM19" i="8"/>
  <c r="BM27" i="8"/>
  <c r="AA28" i="9"/>
  <c r="AB28" i="9" s="1"/>
  <c r="AA27" i="8" s="1"/>
  <c r="AV50" i="7"/>
  <c r="AK50" i="7"/>
  <c r="BJ8" i="8"/>
  <c r="BJ12" i="8"/>
  <c r="AW50" i="7"/>
  <c r="BJ19" i="8"/>
  <c r="BJ23" i="8"/>
  <c r="BJ27" i="8"/>
  <c r="AK41" i="7"/>
  <c r="AT41" i="7"/>
  <c r="AW41" i="7" s="1"/>
  <c r="AD42" i="9" s="1"/>
  <c r="AC11" i="9" s="1"/>
  <c r="BB52" i="7"/>
  <c r="BA52" i="7"/>
  <c r="BX52" i="7" s="1"/>
  <c r="BN33" i="7"/>
  <c r="G36" i="9" s="1"/>
  <c r="BB58" i="7"/>
  <c r="BA58" i="7"/>
  <c r="BX58" i="7" s="1"/>
  <c r="BB55" i="7"/>
  <c r="BA55" i="7"/>
  <c r="BX55" i="7" s="1"/>
  <c r="AV51" i="7"/>
  <c r="AT48" i="7"/>
  <c r="AM29" i="9"/>
  <c r="BF28" i="8"/>
  <c r="AJ28" i="8" s="1"/>
  <c r="AK28" i="8" s="1"/>
  <c r="Q27" i="6"/>
  <c r="BF32" i="8"/>
  <c r="AM33" i="9"/>
  <c r="Q31" i="6"/>
  <c r="R14" i="9"/>
  <c r="P14" i="9" s="1"/>
  <c r="O14" i="9" s="1"/>
  <c r="T24" i="9"/>
  <c r="U24" i="9" s="1"/>
  <c r="AC55" i="9" s="1"/>
  <c r="BN23" i="8"/>
  <c r="BP23" i="8" s="1"/>
  <c r="BQ23" i="8" s="1"/>
  <c r="BI23" i="8" s="1"/>
  <c r="AJ23" i="8" s="1"/>
  <c r="AK23" i="8" s="1"/>
  <c r="AA14" i="9"/>
  <c r="BM13" i="8"/>
  <c r="AA17" i="9"/>
  <c r="BM16" i="8"/>
  <c r="V4" i="7"/>
  <c r="AS4" i="7"/>
  <c r="AX37" i="7" s="1"/>
  <c r="AT6" i="8" s="1"/>
  <c r="AD57" i="9"/>
  <c r="AC26" i="9" s="1"/>
  <c r="BM35" i="8"/>
  <c r="AA36" i="9"/>
  <c r="BJ16" i="8"/>
  <c r="BJ20" i="8"/>
  <c r="BJ15" i="8"/>
  <c r="BH67" i="7"/>
  <c r="AO39" i="7" s="1"/>
  <c r="AT44" i="7"/>
  <c r="AW44" i="7" s="1"/>
  <c r="AM32" i="9"/>
  <c r="BF31" i="8"/>
  <c r="Q30" i="6"/>
  <c r="AJ29" i="8"/>
  <c r="AK29" i="8" s="1"/>
  <c r="AN30" i="6"/>
  <c r="AT30" i="6" s="1"/>
  <c r="T30" i="6" s="1"/>
  <c r="Z31" i="8" s="1"/>
  <c r="X18" i="6"/>
  <c r="AJ20" i="9" s="1"/>
  <c r="X21" i="6"/>
  <c r="AJ23" i="9" s="1"/>
  <c r="X17" i="6"/>
  <c r="AJ19" i="9" s="1"/>
  <c r="X33" i="6"/>
  <c r="AJ35" i="9" s="1"/>
  <c r="AB31" i="9" l="1"/>
  <c r="BO33" i="8"/>
  <c r="AD55" i="9"/>
  <c r="AC24" i="9" s="1"/>
  <c r="AT4" i="7"/>
  <c r="AW37" i="7" s="1"/>
  <c r="AD38" i="9" s="1"/>
  <c r="AC7" i="9" s="1"/>
  <c r="J113" i="10"/>
  <c r="X9" i="8" s="1"/>
  <c r="W9" i="8"/>
  <c r="J142" i="10"/>
  <c r="X10" i="8" s="1"/>
  <c r="W10" i="8"/>
  <c r="Z9" i="9"/>
  <c r="Y9" i="9" s="1"/>
  <c r="BH8" i="8"/>
  <c r="J55" i="10"/>
  <c r="X7" i="8" s="1"/>
  <c r="W7" i="8"/>
  <c r="J26" i="10"/>
  <c r="X6" i="8" s="1"/>
  <c r="W6" i="8"/>
  <c r="BO31" i="8"/>
  <c r="BR30" i="8"/>
  <c r="AV30" i="8" s="1"/>
  <c r="AW30" i="8" s="1"/>
  <c r="BB30" i="8" s="1"/>
  <c r="BC30" i="8" s="1"/>
  <c r="AT6" i="6"/>
  <c r="T6" i="6" s="1"/>
  <c r="Z7" i="8" s="1"/>
  <c r="X8" i="6"/>
  <c r="AJ10" i="9" s="1"/>
  <c r="X7" i="6"/>
  <c r="AJ9" i="9" s="1"/>
  <c r="AK10" i="9"/>
  <c r="P8" i="6"/>
  <c r="AK9" i="9"/>
  <c r="P7" i="6"/>
  <c r="AK8" i="9"/>
  <c r="P6" i="6"/>
  <c r="AK11" i="9"/>
  <c r="P9" i="6"/>
  <c r="AJ27" i="8"/>
  <c r="AK27" i="8" s="1"/>
  <c r="BO26" i="8"/>
  <c r="AT9" i="6"/>
  <c r="T9" i="6" s="1"/>
  <c r="Z10" i="8" s="1"/>
  <c r="AT7" i="6"/>
  <c r="T7" i="6" s="1"/>
  <c r="Z8" i="8" s="1"/>
  <c r="AK7" i="9"/>
  <c r="P5" i="6"/>
  <c r="X9" i="6"/>
  <c r="AJ11" i="9" s="1"/>
  <c r="X6" i="6"/>
  <c r="AJ8" i="9" s="1"/>
  <c r="BR25" i="8"/>
  <c r="AV25" i="8" s="1"/>
  <c r="AW25" i="8" s="1"/>
  <c r="AZ25" i="8" s="1"/>
  <c r="BA25" i="8" s="1"/>
  <c r="AD65" i="9"/>
  <c r="AC34" i="9" s="1"/>
  <c r="AD58" i="9"/>
  <c r="AC27" i="9" s="1"/>
  <c r="AB27" i="9"/>
  <c r="AA26" i="8" s="1"/>
  <c r="AJ32" i="8"/>
  <c r="AK32" i="8" s="1"/>
  <c r="BO25" i="8"/>
  <c r="AB21" i="9"/>
  <c r="AA20" i="8" s="1"/>
  <c r="BO13" i="8"/>
  <c r="BO22" i="8"/>
  <c r="BR29" i="8"/>
  <c r="AV29" i="8" s="1"/>
  <c r="AW29" i="8" s="1"/>
  <c r="AB13" i="9"/>
  <c r="AA12" i="8" s="1"/>
  <c r="T23" i="9"/>
  <c r="U23" i="9" s="1"/>
  <c r="AC54" i="9" s="1"/>
  <c r="BN22" i="8"/>
  <c r="BK18" i="8"/>
  <c r="T19" i="9"/>
  <c r="U19" i="9" s="1"/>
  <c r="AC50" i="9" s="1"/>
  <c r="BN18" i="8"/>
  <c r="BP18" i="8" s="1"/>
  <c r="BQ18" i="8" s="1"/>
  <c r="BI18" i="8" s="1"/>
  <c r="AJ18" i="8" s="1"/>
  <c r="AK18" i="8" s="1"/>
  <c r="AJ19" i="8"/>
  <c r="AK19" i="8" s="1"/>
  <c r="AW40" i="7"/>
  <c r="AD41" i="9" s="1"/>
  <c r="AC10" i="9" s="1"/>
  <c r="AJ12" i="8"/>
  <c r="AK12" i="8" s="1"/>
  <c r="T35" i="9"/>
  <c r="U35" i="9" s="1"/>
  <c r="AC66" i="9" s="1"/>
  <c r="AD66" i="9" s="1"/>
  <c r="AC35" i="9" s="1"/>
  <c r="BN34" i="8"/>
  <c r="BP34" i="8" s="1"/>
  <c r="BQ34" i="8" s="1"/>
  <c r="BI34" i="8" s="1"/>
  <c r="AJ34" i="8" s="1"/>
  <c r="AK34" i="8" s="1"/>
  <c r="BO29" i="8"/>
  <c r="AB17" i="9"/>
  <c r="AA16" i="8" s="1"/>
  <c r="AW48" i="7"/>
  <c r="BN35" i="8"/>
  <c r="BP35" i="8" s="1"/>
  <c r="BQ35" i="8" s="1"/>
  <c r="BI35" i="8" s="1"/>
  <c r="AJ35" i="8" s="1"/>
  <c r="AK35" i="8" s="1"/>
  <c r="AJ26" i="8"/>
  <c r="AK26" i="8" s="1"/>
  <c r="BR26" i="8"/>
  <c r="AV26" i="8" s="1"/>
  <c r="AW26" i="8" s="1"/>
  <c r="AZ26" i="8" s="1"/>
  <c r="BA26" i="8" s="1"/>
  <c r="AD54" i="9"/>
  <c r="AC23" i="9" s="1"/>
  <c r="BB67" i="7"/>
  <c r="AO37" i="7" s="1"/>
  <c r="AO46" i="7" s="1"/>
  <c r="AH52" i="7" s="1"/>
  <c r="AD51" i="9"/>
  <c r="AC20" i="9" s="1"/>
  <c r="BG4" i="7"/>
  <c r="BH4" i="7" s="1"/>
  <c r="BN4" i="7" s="1"/>
  <c r="G7" i="9" s="1"/>
  <c r="AB34" i="9"/>
  <c r="AA33" i="8" s="1"/>
  <c r="AD50" i="9"/>
  <c r="AC19" i="9" s="1"/>
  <c r="X15" i="6"/>
  <c r="AJ17" i="9" s="1"/>
  <c r="T18" i="9"/>
  <c r="U18" i="9" s="1"/>
  <c r="AC49" i="9" s="1"/>
  <c r="BN17" i="8"/>
  <c r="T16" i="9"/>
  <c r="U16" i="9" s="1"/>
  <c r="AC47" i="9" s="1"/>
  <c r="AD47" i="9" s="1"/>
  <c r="AC16" i="9" s="1"/>
  <c r="BN15" i="8"/>
  <c r="BP15" i="8" s="1"/>
  <c r="BQ15" i="8" s="1"/>
  <c r="BI15" i="8" s="1"/>
  <c r="AJ15" i="8" s="1"/>
  <c r="AK15" i="8" s="1"/>
  <c r="T14" i="9"/>
  <c r="U14" i="9" s="1"/>
  <c r="AC45" i="9" s="1"/>
  <c r="AD45" i="9" s="1"/>
  <c r="AC14" i="9" s="1"/>
  <c r="BN13" i="8"/>
  <c r="BP13" i="8" s="1"/>
  <c r="BQ13" i="8" s="1"/>
  <c r="BI13" i="8" s="1"/>
  <c r="AJ13" i="8" s="1"/>
  <c r="AK13" i="8" s="1"/>
  <c r="T25" i="9"/>
  <c r="U25" i="9" s="1"/>
  <c r="AC56" i="9" s="1"/>
  <c r="AD56" i="9" s="1"/>
  <c r="AC25" i="9" s="1"/>
  <c r="BN24" i="8"/>
  <c r="BP24" i="8" s="1"/>
  <c r="BQ24" i="8" s="1"/>
  <c r="BI24" i="8" s="1"/>
  <c r="AJ24" i="8" s="1"/>
  <c r="AK24" i="8" s="1"/>
  <c r="BB33" i="8"/>
  <c r="BC33" i="8" s="1"/>
  <c r="AX33" i="8"/>
  <c r="AY33" i="8" s="1"/>
  <c r="AZ33" i="8"/>
  <c r="BA33" i="8" s="1"/>
  <c r="T9" i="9"/>
  <c r="U9" i="9" s="1"/>
  <c r="AC40" i="9" s="1"/>
  <c r="BN8" i="8"/>
  <c r="BP8" i="8" s="1"/>
  <c r="BQ8" i="8" s="1"/>
  <c r="BI8" i="8" s="1"/>
  <c r="BO15" i="8"/>
  <c r="BR16" i="8"/>
  <c r="AV16" i="8" s="1"/>
  <c r="AW16" i="8" s="1"/>
  <c r="BO16" i="8"/>
  <c r="BB29" i="8"/>
  <c r="BC29" i="8" s="1"/>
  <c r="AX29" i="8"/>
  <c r="AY29" i="8" s="1"/>
  <c r="BO23" i="8"/>
  <c r="BR23" i="8"/>
  <c r="AV23" i="8" s="1"/>
  <c r="AW23" i="8" s="1"/>
  <c r="BO12" i="8"/>
  <c r="BR12" i="8"/>
  <c r="AV12" i="8" s="1"/>
  <c r="AW12" i="8" s="1"/>
  <c r="BR28" i="8"/>
  <c r="AV28" i="8" s="1"/>
  <c r="AW28" i="8" s="1"/>
  <c r="BO28" i="8"/>
  <c r="X26" i="6"/>
  <c r="AJ28" i="9" s="1"/>
  <c r="BK34" i="8"/>
  <c r="AB30" i="9"/>
  <c r="AA29" i="8" s="1"/>
  <c r="AB20" i="9"/>
  <c r="AA19" i="8" s="1"/>
  <c r="T32" i="9"/>
  <c r="U32" i="9" s="1"/>
  <c r="AC63" i="9" s="1"/>
  <c r="AD63" i="9" s="1"/>
  <c r="AC32" i="9" s="1"/>
  <c r="BN31" i="8"/>
  <c r="X5" i="6"/>
  <c r="AJ7" i="9" s="1"/>
  <c r="AB33" i="9"/>
  <c r="AA32" i="8" s="1"/>
  <c r="BK32" i="8"/>
  <c r="AH40" i="7"/>
  <c r="AL46" i="7"/>
  <c r="AP45" i="7"/>
  <c r="AS45" i="7" s="1"/>
  <c r="AX45" i="7" s="1"/>
  <c r="AT14" i="8" s="1"/>
  <c r="BO24" i="8"/>
  <c r="AV4" i="7"/>
  <c r="AA30" i="8"/>
  <c r="BR20" i="8"/>
  <c r="AV20" i="8" s="1"/>
  <c r="AW20" i="8" s="1"/>
  <c r="BO20" i="8"/>
  <c r="BO27" i="8"/>
  <c r="BR27" i="8"/>
  <c r="AV27" i="8" s="1"/>
  <c r="AW27" i="8" s="1"/>
  <c r="BO19" i="8"/>
  <c r="BR19" i="8"/>
  <c r="AV19" i="8" s="1"/>
  <c r="AW19" i="8" s="1"/>
  <c r="T22" i="9"/>
  <c r="U22" i="9" s="1"/>
  <c r="AC53" i="9" s="1"/>
  <c r="AD53" i="9" s="1"/>
  <c r="AC22" i="9" s="1"/>
  <c r="BN21" i="8"/>
  <c r="AD40" i="9"/>
  <c r="AC9" i="9" s="1"/>
  <c r="AB24" i="9"/>
  <c r="AA23" i="8" s="1"/>
  <c r="AB12" i="9"/>
  <c r="AA11" i="8" s="1"/>
  <c r="AB36" i="9"/>
  <c r="AA35" i="8" s="1"/>
  <c r="BK35" i="8"/>
  <c r="T15" i="9"/>
  <c r="U15" i="9" s="1"/>
  <c r="AC46" i="9" s="1"/>
  <c r="AD46" i="9" s="1"/>
  <c r="AC15" i="9" s="1"/>
  <c r="BN14" i="8"/>
  <c r="AZ29" i="8"/>
  <c r="BR11" i="8"/>
  <c r="AV11" i="8" s="1"/>
  <c r="AW11" i="8" s="1"/>
  <c r="BO11" i="8"/>
  <c r="AB26" i="9"/>
  <c r="AA25" i="8" s="1"/>
  <c r="AB29" i="9"/>
  <c r="AA28" i="8" s="1"/>
  <c r="AD49" i="9" l="1"/>
  <c r="AC18" i="9" s="1"/>
  <c r="AZ30" i="8"/>
  <c r="BA30" i="8" s="1"/>
  <c r="BD30" i="8" s="1"/>
  <c r="AM30" i="8" s="1"/>
  <c r="AX30" i="8"/>
  <c r="AY30" i="8" s="1"/>
  <c r="BH10" i="8"/>
  <c r="Z11" i="9"/>
  <c r="Y11" i="9" s="1"/>
  <c r="Z10" i="9"/>
  <c r="Y10" i="9" s="1"/>
  <c r="BH9" i="8"/>
  <c r="AA9" i="9"/>
  <c r="BM8" i="8"/>
  <c r="BO8" i="8" s="1"/>
  <c r="BH7" i="8"/>
  <c r="Z8" i="9"/>
  <c r="Y8" i="9" s="1"/>
  <c r="BH6" i="8"/>
  <c r="Z7" i="9"/>
  <c r="Y7" i="9" s="1"/>
  <c r="X36" i="8"/>
  <c r="AX26" i="8"/>
  <c r="AY26" i="8" s="1"/>
  <c r="BB26" i="8"/>
  <c r="BC26" i="8" s="1"/>
  <c r="Q8" i="6"/>
  <c r="AM10" i="9"/>
  <c r="BF9" i="8"/>
  <c r="Q7" i="6"/>
  <c r="BF8" i="8"/>
  <c r="AJ8" i="8" s="1"/>
  <c r="AK8" i="8" s="1"/>
  <c r="AM9" i="9"/>
  <c r="Q6" i="6"/>
  <c r="BF7" i="8"/>
  <c r="AJ7" i="8" s="1"/>
  <c r="AK7" i="8" s="1"/>
  <c r="AM8" i="9"/>
  <c r="Q9" i="6"/>
  <c r="BF10" i="8"/>
  <c r="AM11" i="9"/>
  <c r="AB19" i="9"/>
  <c r="AA18" i="8" s="1"/>
  <c r="AB23" i="9"/>
  <c r="AA22" i="8" s="1"/>
  <c r="BR24" i="8"/>
  <c r="AV24" i="8" s="1"/>
  <c r="AW24" i="8" s="1"/>
  <c r="AX25" i="8"/>
  <c r="AY25" i="8" s="1"/>
  <c r="BD25" i="8" s="1"/>
  <c r="AM25" i="8" s="1"/>
  <c r="P39" i="6"/>
  <c r="AB14" i="9"/>
  <c r="BB25" i="8"/>
  <c r="BC25" i="8" s="1"/>
  <c r="AB35" i="9"/>
  <c r="AA34" i="8" s="1"/>
  <c r="Q5" i="6"/>
  <c r="AM7" i="9"/>
  <c r="BF6" i="8"/>
  <c r="AJ6" i="8" s="1"/>
  <c r="AK6" i="8" s="1"/>
  <c r="N18" i="13"/>
  <c r="O18" i="13" s="1"/>
  <c r="N17" i="13"/>
  <c r="Q17" i="13" s="1"/>
  <c r="AB22" i="9"/>
  <c r="AB15" i="9"/>
  <c r="AA14" i="8" s="1"/>
  <c r="BO18" i="8"/>
  <c r="BR18" i="8"/>
  <c r="AV18" i="8" s="1"/>
  <c r="AW18" i="8" s="1"/>
  <c r="BP22" i="8"/>
  <c r="BQ22" i="8" s="1"/>
  <c r="BI22" i="8" s="1"/>
  <c r="AJ22" i="8" s="1"/>
  <c r="AK22" i="8" s="1"/>
  <c r="BR22" i="8"/>
  <c r="AV22" i="8" s="1"/>
  <c r="AW22" i="8" s="1"/>
  <c r="BR13" i="8"/>
  <c r="AV13" i="8" s="1"/>
  <c r="AW13" i="8" s="1"/>
  <c r="BB13" i="8" s="1"/>
  <c r="BC13" i="8" s="1"/>
  <c r="AB9" i="9"/>
  <c r="AA8" i="8" s="1"/>
  <c r="BO35" i="8"/>
  <c r="BR35" i="8"/>
  <c r="AV35" i="8" s="1"/>
  <c r="AW35" i="8" s="1"/>
  <c r="AX19" i="8"/>
  <c r="AY19" i="8" s="1"/>
  <c r="BB19" i="8"/>
  <c r="BC19" i="8" s="1"/>
  <c r="AZ19" i="8"/>
  <c r="BA19" i="8" s="1"/>
  <c r="AP46" i="7"/>
  <c r="AS46" i="7" s="1"/>
  <c r="AX46" i="7" s="1"/>
  <c r="AT15" i="8" s="1"/>
  <c r="AH46" i="7"/>
  <c r="BA29" i="8"/>
  <c r="BD29" i="8" s="1"/>
  <c r="AM29" i="8" s="1"/>
  <c r="N21" i="13"/>
  <c r="AX24" i="8"/>
  <c r="AY24" i="8" s="1"/>
  <c r="BB24" i="8"/>
  <c r="BC24" i="8" s="1"/>
  <c r="AZ24" i="8"/>
  <c r="BA24" i="8" s="1"/>
  <c r="BR32" i="8"/>
  <c r="AV32" i="8" s="1"/>
  <c r="AW32" i="8" s="1"/>
  <c r="BO32" i="8"/>
  <c r="BP31" i="8"/>
  <c r="BQ31" i="8" s="1"/>
  <c r="BI31" i="8" s="1"/>
  <c r="AJ31" i="8" s="1"/>
  <c r="AK31" i="8" s="1"/>
  <c r="BR31" i="8"/>
  <c r="AV31" i="8" s="1"/>
  <c r="AW31" i="8" s="1"/>
  <c r="AX23" i="8"/>
  <c r="AY23" i="8" s="1"/>
  <c r="BB23" i="8"/>
  <c r="BC23" i="8" s="1"/>
  <c r="AZ23" i="8"/>
  <c r="BA23" i="8" s="1"/>
  <c r="BR15" i="8"/>
  <c r="AV15" i="8" s="1"/>
  <c r="AB16" i="9"/>
  <c r="AA15" i="8" s="1"/>
  <c r="BK6" i="8"/>
  <c r="BP21" i="8"/>
  <c r="BQ21" i="8" s="1"/>
  <c r="BI21" i="8" s="1"/>
  <c r="AJ21" i="8" s="1"/>
  <c r="AK21" i="8" s="1"/>
  <c r="BR21" i="8"/>
  <c r="AV21" i="8" s="1"/>
  <c r="AW21" i="8" s="1"/>
  <c r="AX27" i="8"/>
  <c r="AY27" i="8" s="1"/>
  <c r="BB27" i="8"/>
  <c r="BC27" i="8" s="1"/>
  <c r="AX20" i="8"/>
  <c r="AY20" i="8" s="1"/>
  <c r="BB20" i="8"/>
  <c r="BC20" i="8" s="1"/>
  <c r="AZ20" i="8"/>
  <c r="BA20" i="8" s="1"/>
  <c r="AZ27" i="8"/>
  <c r="BO34" i="8"/>
  <c r="BR34" i="8"/>
  <c r="AV34" i="8" s="1"/>
  <c r="AW34" i="8" s="1"/>
  <c r="AX16" i="8"/>
  <c r="AY16" i="8" s="1"/>
  <c r="BB16" i="8"/>
  <c r="BC16" i="8" s="1"/>
  <c r="AZ16" i="8"/>
  <c r="BA16" i="8" s="1"/>
  <c r="BP17" i="8"/>
  <c r="BQ17" i="8" s="1"/>
  <c r="BI17" i="8" s="1"/>
  <c r="AJ17" i="8" s="1"/>
  <c r="AK17" i="8" s="1"/>
  <c r="BR17" i="8"/>
  <c r="AV17" i="8" s="1"/>
  <c r="AW17" i="8" s="1"/>
  <c r="BB11" i="8"/>
  <c r="BC11" i="8" s="1"/>
  <c r="AX11" i="8"/>
  <c r="AY11" i="8" s="1"/>
  <c r="AZ11" i="8"/>
  <c r="BB12" i="8"/>
  <c r="BC12" i="8" s="1"/>
  <c r="AX12" i="8"/>
  <c r="AY12" i="8" s="1"/>
  <c r="AZ12" i="8"/>
  <c r="BP14" i="8"/>
  <c r="BQ14" i="8" s="1"/>
  <c r="BI14" i="8" s="1"/>
  <c r="AJ14" i="8" s="1"/>
  <c r="AK14" i="8" s="1"/>
  <c r="BR14" i="8"/>
  <c r="AV14" i="8" s="1"/>
  <c r="AW14" i="8" s="1"/>
  <c r="AX28" i="8"/>
  <c r="AY28" i="8" s="1"/>
  <c r="BB28" i="8"/>
  <c r="BC28" i="8" s="1"/>
  <c r="AZ28" i="8"/>
  <c r="BD33" i="8"/>
  <c r="AM33" i="8" s="1"/>
  <c r="AB25" i="9"/>
  <c r="AA24" i="8" s="1"/>
  <c r="AA13" i="8"/>
  <c r="AA21" i="8"/>
  <c r="AB18" i="9"/>
  <c r="AA17" i="8" s="1"/>
  <c r="AB32" i="9"/>
  <c r="AA31" i="8" s="1"/>
  <c r="AJ10" i="8" l="1"/>
  <c r="AK10" i="8" s="1"/>
  <c r="N22" i="13"/>
  <c r="P22" i="13" s="1"/>
  <c r="BD26" i="8"/>
  <c r="AM26" i="8" s="1"/>
  <c r="AN26" i="8" s="1"/>
  <c r="BM9" i="8"/>
  <c r="AA10" i="9"/>
  <c r="AB10" i="9" s="1"/>
  <c r="AA9" i="8" s="1"/>
  <c r="AA11" i="9"/>
  <c r="AB11" i="9" s="1"/>
  <c r="AA10" i="8" s="1"/>
  <c r="BM10" i="8"/>
  <c r="BR8" i="8"/>
  <c r="AV8" i="8" s="1"/>
  <c r="AW8" i="8" s="1"/>
  <c r="AX8" i="8" s="1"/>
  <c r="AY8" i="8" s="1"/>
  <c r="BM7" i="8"/>
  <c r="AA8" i="9"/>
  <c r="AB8" i="9" s="1"/>
  <c r="AA7" i="8" s="1"/>
  <c r="AA7" i="9"/>
  <c r="AB7" i="9" s="1"/>
  <c r="BM6" i="8"/>
  <c r="Q18" i="13"/>
  <c r="J38" i="6"/>
  <c r="M38" i="6" s="1"/>
  <c r="O17" i="13"/>
  <c r="P18" i="13"/>
  <c r="P17" i="13"/>
  <c r="BD23" i="8"/>
  <c r="AM23" i="8" s="1"/>
  <c r="AL23" i="8" s="1"/>
  <c r="AX13" i="8"/>
  <c r="AY13" i="8" s="1"/>
  <c r="AZ18" i="8"/>
  <c r="BA18" i="8" s="1"/>
  <c r="AX18" i="8"/>
  <c r="AY18" i="8" s="1"/>
  <c r="BB18" i="8"/>
  <c r="BC18" i="8" s="1"/>
  <c r="AZ13" i="8"/>
  <c r="BA13" i="8" s="1"/>
  <c r="BD13" i="8" s="1"/>
  <c r="AM13" i="8" s="1"/>
  <c r="AZ22" i="8"/>
  <c r="BA22" i="8" s="1"/>
  <c r="BB22" i="8"/>
  <c r="BC22" i="8" s="1"/>
  <c r="AX22" i="8"/>
  <c r="AY22" i="8" s="1"/>
  <c r="AX14" i="8"/>
  <c r="AY14" i="8" s="1"/>
  <c r="BB14" i="8"/>
  <c r="BC14" i="8" s="1"/>
  <c r="AZ14" i="8"/>
  <c r="AL33" i="8"/>
  <c r="AN33" i="8"/>
  <c r="AN30" i="8"/>
  <c r="AL30" i="8"/>
  <c r="BB17" i="8"/>
  <c r="BC17" i="8" s="1"/>
  <c r="AX17" i="8"/>
  <c r="AY17" i="8" s="1"/>
  <c r="AZ17" i="8"/>
  <c r="BA17" i="8" s="1"/>
  <c r="AX34" i="8"/>
  <c r="AY34" i="8" s="1"/>
  <c r="BB34" i="8"/>
  <c r="BC34" i="8" s="1"/>
  <c r="AZ34" i="8"/>
  <c r="BA34" i="8" s="1"/>
  <c r="AN25" i="8"/>
  <c r="AL25" i="8"/>
  <c r="AX32" i="8"/>
  <c r="AY32" i="8" s="1"/>
  <c r="BB32" i="8"/>
  <c r="BC32" i="8" s="1"/>
  <c r="AZ32" i="8"/>
  <c r="BA32" i="8" s="1"/>
  <c r="AW15" i="8"/>
  <c r="AX35" i="8"/>
  <c r="AY35" i="8" s="1"/>
  <c r="BB35" i="8"/>
  <c r="BC35" i="8" s="1"/>
  <c r="AZ35" i="8"/>
  <c r="BA35" i="8" s="1"/>
  <c r="BA12" i="8"/>
  <c r="BD12" i="8" s="1"/>
  <c r="AM12" i="8" s="1"/>
  <c r="N13" i="13"/>
  <c r="N12" i="13"/>
  <c r="BA11" i="8"/>
  <c r="BD11" i="8" s="1"/>
  <c r="AM11" i="8" s="1"/>
  <c r="BD16" i="8"/>
  <c r="AM16" i="8" s="1"/>
  <c r="BD20" i="8"/>
  <c r="AM20" i="8" s="1"/>
  <c r="BO6" i="8"/>
  <c r="BR6" i="8"/>
  <c r="AV6" i="8" s="1"/>
  <c r="AW6" i="8" s="1"/>
  <c r="AX31" i="8"/>
  <c r="AY31" i="8" s="1"/>
  <c r="BB31" i="8"/>
  <c r="BC31" i="8" s="1"/>
  <c r="AZ31" i="8"/>
  <c r="BD24" i="8"/>
  <c r="AM24" i="8" s="1"/>
  <c r="BD19" i="8"/>
  <c r="AM19" i="8" s="1"/>
  <c r="N20" i="13"/>
  <c r="BA28" i="8"/>
  <c r="BD28" i="8" s="1"/>
  <c r="AM28" i="8" s="1"/>
  <c r="BB21" i="8"/>
  <c r="BC21" i="8" s="1"/>
  <c r="AX21" i="8"/>
  <c r="AY21" i="8" s="1"/>
  <c r="AZ21" i="8"/>
  <c r="BA21" i="8" s="1"/>
  <c r="P21" i="13"/>
  <c r="Q21" i="13"/>
  <c r="O21" i="13"/>
  <c r="N19" i="13"/>
  <c r="BA27" i="8"/>
  <c r="BD27" i="8" s="1"/>
  <c r="AM27" i="8" s="1"/>
  <c r="AL29" i="8"/>
  <c r="AN29" i="8"/>
  <c r="O22" i="13" l="1"/>
  <c r="AZ8" i="8"/>
  <c r="N9" i="13" s="1"/>
  <c r="P9" i="13" s="1"/>
  <c r="Q22" i="13"/>
  <c r="AL26" i="8"/>
  <c r="R18" i="13"/>
  <c r="BO10" i="8"/>
  <c r="BR10" i="8"/>
  <c r="AV10" i="8" s="1"/>
  <c r="AW10" i="8" s="1"/>
  <c r="BR9" i="8"/>
  <c r="AV9" i="8" s="1"/>
  <c r="AW9" i="8" s="1"/>
  <c r="BO9" i="8"/>
  <c r="BQ9" i="8" s="1"/>
  <c r="BI9" i="8" s="1"/>
  <c r="AJ9" i="8" s="1"/>
  <c r="AK9" i="8" s="1"/>
  <c r="BB8" i="8"/>
  <c r="BC8" i="8" s="1"/>
  <c r="BO7" i="8"/>
  <c r="BR7" i="8"/>
  <c r="AV7" i="8" s="1"/>
  <c r="AW7" i="8" s="1"/>
  <c r="R17" i="13"/>
  <c r="N14" i="13"/>
  <c r="O14" i="13" s="1"/>
  <c r="AN23" i="8"/>
  <c r="BD32" i="8"/>
  <c r="AM32" i="8" s="1"/>
  <c r="AL32" i="8" s="1"/>
  <c r="BD22" i="8"/>
  <c r="AM22" i="8" s="1"/>
  <c r="AN22" i="8" s="1"/>
  <c r="BD18" i="8"/>
  <c r="AM18" i="8" s="1"/>
  <c r="R21" i="13"/>
  <c r="BD35" i="8"/>
  <c r="AM35" i="8" s="1"/>
  <c r="AN35" i="8" s="1"/>
  <c r="BD34" i="8"/>
  <c r="AM34" i="8" s="1"/>
  <c r="AN34" i="8" s="1"/>
  <c r="BD17" i="8"/>
  <c r="AM17" i="8" s="1"/>
  <c r="AL17" i="8" s="1"/>
  <c r="AL28" i="8"/>
  <c r="AN28" i="8"/>
  <c r="AN24" i="8"/>
  <c r="AL24" i="8"/>
  <c r="AN11" i="8"/>
  <c r="AL11" i="8"/>
  <c r="AN13" i="8"/>
  <c r="AL13" i="8"/>
  <c r="P19" i="13"/>
  <c r="O19" i="13"/>
  <c r="Q19" i="13"/>
  <c r="AL19" i="8"/>
  <c r="AN19" i="8"/>
  <c r="AN20" i="8"/>
  <c r="AL20" i="8"/>
  <c r="P13" i="13"/>
  <c r="O13" i="13"/>
  <c r="Q13" i="13"/>
  <c r="AN16" i="8"/>
  <c r="AL16" i="8"/>
  <c r="AL12" i="8"/>
  <c r="AN12" i="8"/>
  <c r="BB15" i="8"/>
  <c r="BC15" i="8" s="1"/>
  <c r="AX15" i="8"/>
  <c r="AY15" i="8" s="1"/>
  <c r="AZ15" i="8"/>
  <c r="BA14" i="8"/>
  <c r="BD14" i="8" s="1"/>
  <c r="AM14" i="8" s="1"/>
  <c r="N15" i="13"/>
  <c r="Q9" i="13"/>
  <c r="AL27" i="8"/>
  <c r="AN27" i="8"/>
  <c r="BB6" i="8"/>
  <c r="BC6" i="8" s="1"/>
  <c r="AX6" i="8"/>
  <c r="AY6" i="8" s="1"/>
  <c r="AZ6" i="8"/>
  <c r="BD21" i="8"/>
  <c r="AM21" i="8" s="1"/>
  <c r="P20" i="13"/>
  <c r="O20" i="13"/>
  <c r="Q20" i="13"/>
  <c r="BA31" i="8"/>
  <c r="BD31" i="8" s="1"/>
  <c r="AM31" i="8" s="1"/>
  <c r="N23" i="13"/>
  <c r="P12" i="13"/>
  <c r="Q12" i="13"/>
  <c r="O12" i="13"/>
  <c r="O9" i="13" l="1"/>
  <c r="R22" i="13"/>
  <c r="BA8" i="8"/>
  <c r="BD8" i="8" s="1"/>
  <c r="AM8" i="8" s="1"/>
  <c r="BB9" i="8"/>
  <c r="BC9" i="8" s="1"/>
  <c r="AX9" i="8"/>
  <c r="AY9" i="8" s="1"/>
  <c r="AZ9" i="8"/>
  <c r="AX10" i="8"/>
  <c r="AY10" i="8" s="1"/>
  <c r="BB10" i="8"/>
  <c r="BC10" i="8" s="1"/>
  <c r="AZ10" i="8"/>
  <c r="BB7" i="8"/>
  <c r="BC7" i="8" s="1"/>
  <c r="AX7" i="8"/>
  <c r="AY7" i="8" s="1"/>
  <c r="AZ7" i="8"/>
  <c r="P14" i="13"/>
  <c r="Q14" i="13"/>
  <c r="AN32" i="8"/>
  <c r="AL34" i="8"/>
  <c r="AN17" i="8"/>
  <c r="R13" i="13"/>
  <c r="AL22" i="8"/>
  <c r="R12" i="13"/>
  <c r="AL18" i="8"/>
  <c r="AN18" i="8"/>
  <c r="AL35" i="8"/>
  <c r="O15" i="13"/>
  <c r="P15" i="13"/>
  <c r="Q15" i="13"/>
  <c r="AN14" i="8"/>
  <c r="AL14" i="8"/>
  <c r="R19" i="13"/>
  <c r="R20" i="13"/>
  <c r="R9" i="13"/>
  <c r="P23" i="13"/>
  <c r="O23" i="13"/>
  <c r="Q23" i="13"/>
  <c r="AN31" i="8"/>
  <c r="AL31" i="8"/>
  <c r="N16" i="13"/>
  <c r="BA15" i="8"/>
  <c r="BD15" i="8" s="1"/>
  <c r="AM15" i="8" s="1"/>
  <c r="AN21" i="8"/>
  <c r="AL21" i="8"/>
  <c r="N7" i="13"/>
  <c r="BA6" i="8"/>
  <c r="BD6" i="8" s="1"/>
  <c r="AM6" i="8" s="1"/>
  <c r="AL8" i="8" l="1"/>
  <c r="AN8" i="8"/>
  <c r="BA9" i="8"/>
  <c r="BD9" i="8" s="1"/>
  <c r="AM9" i="8" s="1"/>
  <c r="N10" i="13"/>
  <c r="BA10" i="8"/>
  <c r="BD10" i="8" s="1"/>
  <c r="AM10" i="8" s="1"/>
  <c r="N11" i="13"/>
  <c r="N8" i="13"/>
  <c r="BA7" i="8"/>
  <c r="BD7" i="8" s="1"/>
  <c r="AM7" i="8" s="1"/>
  <c r="R14" i="13"/>
  <c r="R23" i="13"/>
  <c r="P7" i="13"/>
  <c r="O7" i="13"/>
  <c r="Q7" i="13"/>
  <c r="Q16" i="13"/>
  <c r="P16" i="13"/>
  <c r="O16" i="13"/>
  <c r="R15" i="13"/>
  <c r="AL6" i="8"/>
  <c r="AN6" i="8"/>
  <c r="AL15" i="8"/>
  <c r="AN15" i="8"/>
  <c r="AL10" i="8" l="1"/>
  <c r="AN10" i="8"/>
  <c r="O11" i="13"/>
  <c r="Q11" i="13"/>
  <c r="P11" i="13"/>
  <c r="P10" i="13"/>
  <c r="O10" i="13"/>
  <c r="Q10" i="13"/>
  <c r="AN9" i="8"/>
  <c r="AL9" i="8"/>
  <c r="AN7" i="8"/>
  <c r="AL7" i="8"/>
  <c r="Q8" i="13"/>
  <c r="P8" i="13"/>
  <c r="O8" i="13"/>
  <c r="R16" i="13"/>
  <c r="R7" i="13"/>
  <c r="R10" i="13" l="1"/>
  <c r="R11" i="13"/>
  <c r="R8" i="13"/>
</calcChain>
</file>

<file path=xl/comments1.xml><?xml version="1.0" encoding="utf-8"?>
<comments xmlns="http://schemas.openxmlformats.org/spreadsheetml/2006/main">
  <authors>
    <author>Huff, Raymond E SSG MIL USA</author>
  </authors>
  <commentList>
    <comment ref="S5" authorId="0" shapeId="0">
      <text>
        <r>
          <rPr>
            <b/>
            <sz val="9"/>
            <color indexed="81"/>
            <rFont val="Tahoma"/>
            <family val="2"/>
          </rPr>
          <t>Huff, Raymond E SSG MIL USA:</t>
        </r>
        <r>
          <rPr>
            <sz val="9"/>
            <color indexed="81"/>
            <rFont val="Tahoma"/>
            <family val="2"/>
          </rPr>
          <t xml:space="preserve">
Add some code to clear these fields of any coloring. </t>
        </r>
      </text>
    </comment>
  </commentList>
</comments>
</file>

<file path=xl/comments2.xml><?xml version="1.0" encoding="utf-8"?>
<comments xmlns="http://schemas.openxmlformats.org/spreadsheetml/2006/main">
  <authors>
    <author>Huff, Raymond E SSG MIL USA</author>
  </authors>
  <commentList>
    <comment ref="M4" authorId="0" shapeId="0">
      <text>
        <r>
          <rPr>
            <b/>
            <sz val="9"/>
            <color indexed="81"/>
            <rFont val="Tahoma"/>
            <family val="2"/>
          </rPr>
          <t>Huff, Raymond E SSG MIL USA:</t>
        </r>
        <r>
          <rPr>
            <sz val="9"/>
            <color indexed="81"/>
            <rFont val="Tahoma"/>
            <family val="2"/>
          </rPr>
          <t xml:space="preserve">
Add a table look up to sho max weight for SM Data. Would be nice. </t>
        </r>
      </text>
    </comment>
  </commentList>
</comments>
</file>

<file path=xl/sharedStrings.xml><?xml version="1.0" encoding="utf-8"?>
<sst xmlns="http://schemas.openxmlformats.org/spreadsheetml/2006/main" count="5592" uniqueCount="349">
  <si>
    <t>AGE GROUP</t>
  </si>
  <si>
    <t>17-21</t>
  </si>
  <si>
    <t> </t>
  </si>
  <si>
    <t>22-26</t>
  </si>
  <si>
    <t>27-31</t>
  </si>
  <si>
    <t>32-36</t>
  </si>
  <si>
    <t>37-41</t>
  </si>
  <si>
    <t>42-46</t>
  </si>
  <si>
    <t>47-51</t>
  </si>
  <si>
    <t>52-56</t>
  </si>
  <si>
    <t>57-61</t>
  </si>
  <si>
    <t>62+</t>
  </si>
  <si>
    <t>Repetitions</t>
  </si>
  <si>
    <t>M</t>
  </si>
  <si>
    <t>F</t>
  </si>
  <si>
    <t>M/F</t>
  </si>
  <si>
    <t>Time</t>
  </si>
  <si>
    <t>AGE</t>
  </si>
  <si>
    <t>SEX</t>
  </si>
  <si>
    <t>PUSHUP</t>
  </si>
  <si>
    <t>RAW</t>
  </si>
  <si>
    <t>SCORE</t>
  </si>
  <si>
    <t>NAME</t>
  </si>
  <si>
    <t>SITUP</t>
  </si>
  <si>
    <t>2 MILE RUN</t>
  </si>
  <si>
    <t>TIME</t>
  </si>
  <si>
    <t>TOTAL</t>
  </si>
  <si>
    <t>MAX</t>
  </si>
  <si>
    <t>RUN</t>
  </si>
  <si>
    <t>PU</t>
  </si>
  <si>
    <t>SU</t>
  </si>
  <si>
    <t>Array constants</t>
  </si>
  <si>
    <r>
      <t xml:space="preserve">   </t>
    </r>
    <r>
      <rPr>
        <b/>
        <sz val="10"/>
        <color indexed="10"/>
        <rFont val="Arial"/>
        <family val="2"/>
      </rPr>
      <t xml:space="preserve"> P</t>
    </r>
    <r>
      <rPr>
        <sz val="10"/>
        <color indexed="10"/>
        <rFont val="Arial"/>
        <family val="2"/>
      </rPr>
      <t xml:space="preserve"> = Profile</t>
    </r>
  </si>
  <si>
    <t>NCO Academy APFT Results</t>
  </si>
  <si>
    <t>RANK</t>
  </si>
  <si>
    <t>SGT</t>
  </si>
  <si>
    <t>SSG</t>
  </si>
  <si>
    <t>SFC</t>
  </si>
  <si>
    <t>MSG</t>
  </si>
  <si>
    <t>1SG</t>
  </si>
  <si>
    <t>SGM</t>
  </si>
  <si>
    <t>CSM</t>
  </si>
  <si>
    <t>15P ALC</t>
  </si>
  <si>
    <t>15P SLC</t>
  </si>
  <si>
    <t>15Q ALC</t>
  </si>
  <si>
    <t>15Q SLC</t>
  </si>
  <si>
    <t>15W ALC</t>
  </si>
  <si>
    <t>15W SLC</t>
  </si>
  <si>
    <t>15E ALC</t>
  </si>
  <si>
    <t>15Z SLC</t>
  </si>
  <si>
    <t>Class</t>
  </si>
  <si>
    <t>INIT/RETEST</t>
  </si>
  <si>
    <t>PROFILE</t>
  </si>
  <si>
    <t>#</t>
  </si>
  <si>
    <t>SSN</t>
  </si>
  <si>
    <t>Sex</t>
  </si>
  <si>
    <t>Age</t>
  </si>
  <si>
    <t xml:space="preserve">COMPLETE UNIT MAILING ADDRESS </t>
  </si>
  <si>
    <t>MOS</t>
  </si>
  <si>
    <t>COMP</t>
  </si>
  <si>
    <t>BLDG#</t>
  </si>
  <si>
    <t>Hot or Cold Weather Injury?</t>
  </si>
  <si>
    <t>RA</t>
  </si>
  <si>
    <t>NG</t>
  </si>
  <si>
    <t>RES</t>
  </si>
  <si>
    <t>DAILY ATTENDANCE ROSTER</t>
  </si>
  <si>
    <t>LEGEND</t>
  </si>
  <si>
    <t xml:space="preserve"> </t>
  </si>
  <si>
    <t>Height</t>
  </si>
  <si>
    <t>Weight</t>
  </si>
  <si>
    <t>Max</t>
  </si>
  <si>
    <t>ROOM#</t>
  </si>
  <si>
    <t>Rank</t>
  </si>
  <si>
    <t>Complete Unit Mailing Address</t>
  </si>
  <si>
    <t>DUTY ROSTER</t>
  </si>
  <si>
    <t>NCOA, Ft. Rucker AL. 36362</t>
  </si>
  <si>
    <t>FROM</t>
  </si>
  <si>
    <r>
      <t>TO</t>
    </r>
    <r>
      <rPr>
        <b/>
        <sz val="9"/>
        <rFont val="Arial"/>
        <family val="2"/>
      </rPr>
      <t xml:space="preserve"> </t>
    </r>
  </si>
  <si>
    <t>Month / yr</t>
  </si>
  <si>
    <t>Day</t>
  </si>
  <si>
    <t>DA FORM 6, JUL 74</t>
  </si>
  <si>
    <t>PREVIOUS EDITIONS OF THIS FORM WILL BE USED UNTIL EXUASTED.</t>
  </si>
  <si>
    <t>For use of this form, see AR 220-45; the proponent agency is DCSPER.</t>
  </si>
  <si>
    <t>USAPPC V2.00</t>
  </si>
  <si>
    <t>PLATOON SGT</t>
  </si>
  <si>
    <t>Leadership</t>
  </si>
  <si>
    <t>D &amp; C</t>
  </si>
  <si>
    <t>Platoon Inspection</t>
  </si>
  <si>
    <t>PRT</t>
  </si>
  <si>
    <t>AAR</t>
  </si>
  <si>
    <t>CPOF</t>
  </si>
  <si>
    <t>SDL</t>
  </si>
  <si>
    <t>STUDENT</t>
  </si>
  <si>
    <t>Init</t>
  </si>
  <si>
    <t>Re-Eval</t>
  </si>
  <si>
    <t>Date</t>
  </si>
  <si>
    <t>No-Go</t>
  </si>
  <si>
    <t>SUP</t>
  </si>
  <si>
    <t>SAT</t>
  </si>
  <si>
    <t>GPA</t>
  </si>
  <si>
    <t>APFT</t>
  </si>
  <si>
    <t>RISK ASS</t>
  </si>
  <si>
    <t>HONORS</t>
  </si>
  <si>
    <t>RANKING</t>
  </si>
  <si>
    <t>REMARKS</t>
  </si>
  <si>
    <t xml:space="preserve">                                                                                                                                                                                                                                                                                                                                                     </t>
  </si>
  <si>
    <t xml:space="preserve">                                                                         </t>
  </si>
  <si>
    <t xml:space="preserve">                                                                          </t>
  </si>
  <si>
    <t xml:space="preserve">                           </t>
  </si>
  <si>
    <t>RISK ASSESSMENT</t>
  </si>
  <si>
    <t>PAPER</t>
  </si>
  <si>
    <t>Honors</t>
  </si>
  <si>
    <t>Score</t>
  </si>
  <si>
    <t>IN-RANKS</t>
  </si>
  <si>
    <t>NEG. COUNSELING</t>
  </si>
  <si>
    <t>13-004</t>
  </si>
  <si>
    <t>POINTS</t>
  </si>
  <si>
    <t>EVALS</t>
  </si>
  <si>
    <t>EXAMS</t>
  </si>
  <si>
    <t>15W40 SLC</t>
  </si>
  <si>
    <t>EVAL POINTS</t>
  </si>
  <si>
    <t>ACADEMICS</t>
  </si>
  <si>
    <t>DISTINGUISHED GRAD</t>
  </si>
  <si>
    <t>HONOR GRAD</t>
  </si>
  <si>
    <t>CMDT'S LIST</t>
  </si>
  <si>
    <t>CLASS</t>
  </si>
  <si>
    <t>EXAM#1</t>
  </si>
  <si>
    <t>EXAM#2</t>
  </si>
  <si>
    <t>EXAM#3</t>
  </si>
  <si>
    <t>EXAM#4</t>
  </si>
  <si>
    <t>TEST GPA</t>
  </si>
  <si>
    <t>RE-TEST #1</t>
  </si>
  <si>
    <t>RE-TEST #2</t>
  </si>
  <si>
    <t>RE-TEST #3</t>
  </si>
  <si>
    <t>RE-TEST #4</t>
  </si>
  <si>
    <t>RE-TEST GPA</t>
  </si>
  <si>
    <t>TOTAL PTS</t>
  </si>
  <si>
    <t xml:space="preserve">SGL      </t>
  </si>
  <si>
    <t>SSG HARTMAN, JUSTIN D.</t>
  </si>
  <si>
    <t>STUDENT NAME</t>
  </si>
  <si>
    <t>EVAL PTS</t>
  </si>
  <si>
    <t>ACADEMICS PTS</t>
  </si>
  <si>
    <t>APFT PTS</t>
  </si>
  <si>
    <t xml:space="preserve">EVAL POINTS WILL BE DETERMINED BY THE STUDENTS PERFORMANCE ON EACH INDIVIDUAL EVAL, THEN ADDED TOGETHER.  </t>
  </si>
  <si>
    <t>ACADEMICS POINTS WILL BE EQUAL TO THE STUDENT'S OVERALL GPA, ROUNDED TO THE NEAREST WHOLE NUMBER  (LESS THAN 0.50, ROUND DOWN)  (GREATER THAN OR EQUAL TO 0.50, ROUND UP)</t>
  </si>
  <si>
    <t>APFT POINTS WILL BE THE STUDENT'S TOTAL APFT SCORE, DIVIDED BY THREE (3).  REFER TO ACADEMY'S ISAP FOR DETERMINING APFT SCORE FOR A ONE/TWO EVENT APFT.</t>
  </si>
  <si>
    <t>LDR:  SUP = 10; SAT = 5; UNST = 0</t>
  </si>
  <si>
    <t>EXAMPLE:</t>
  </si>
  <si>
    <t>90.00% = 90 PTS</t>
  </si>
  <si>
    <t>ALL OTHER:  SUP = 3; SAT = 2; UNSAT = 0</t>
  </si>
  <si>
    <t>96.74% = 97 PTS</t>
  </si>
  <si>
    <t>G/NG</t>
  </si>
  <si>
    <t>APFT POINTS</t>
  </si>
  <si>
    <t>NEG COUN.</t>
  </si>
  <si>
    <t>INIT. FAIL</t>
  </si>
  <si>
    <t>**</t>
  </si>
  <si>
    <t>Overall</t>
  </si>
  <si>
    <t>UNSAT</t>
  </si>
  <si>
    <t>LDR EVAL WRITTEN</t>
  </si>
  <si>
    <t>LDR EVAL ORAL</t>
  </si>
  <si>
    <t>WRITTEN COMMUNICATION</t>
  </si>
  <si>
    <t>ORAL COMMUNICATION</t>
  </si>
  <si>
    <t>LEADERSHIP</t>
  </si>
  <si>
    <t>CONTRIBUTION TO GROUP WORK</t>
  </si>
  <si>
    <t>RESEARCH ABILITY</t>
  </si>
  <si>
    <t>TOTAL SUP</t>
  </si>
  <si>
    <t>TOTAL SAT</t>
  </si>
  <si>
    <t>WRITTEN</t>
  </si>
  <si>
    <t>ORAL</t>
  </si>
  <si>
    <t>HONOR</t>
  </si>
  <si>
    <t>PLATOON INSPECTION</t>
  </si>
  <si>
    <t>PU PROFILE</t>
  </si>
  <si>
    <t>SU ONLY PROFILE</t>
  </si>
  <si>
    <t>RUN ONLY PROFILE</t>
  </si>
  <si>
    <t>PU/RUN PROFILE</t>
  </si>
  <si>
    <t>SU/RUN PROFILE</t>
  </si>
  <si>
    <t>R</t>
  </si>
  <si>
    <t>PU/RUN</t>
  </si>
  <si>
    <t>SU/RUN</t>
  </si>
  <si>
    <t>Prom Status Y/N</t>
  </si>
  <si>
    <t>TIG</t>
  </si>
  <si>
    <t>TIS</t>
  </si>
  <si>
    <t>Combat Tour</t>
  </si>
  <si>
    <t>Months</t>
  </si>
  <si>
    <t>Name</t>
  </si>
  <si>
    <r>
      <t xml:space="preserve">Time Input = mmss  ( </t>
    </r>
    <r>
      <rPr>
        <b/>
        <sz val="10"/>
        <color indexed="51"/>
        <rFont val="Arial"/>
        <family val="2"/>
      </rPr>
      <t>0950</t>
    </r>
    <r>
      <rPr>
        <sz val="10"/>
        <color indexed="10"/>
        <rFont val="Arial"/>
        <family val="2"/>
      </rPr>
      <t xml:space="preserve"> ) or </t>
    </r>
    <r>
      <rPr>
        <b/>
        <sz val="10"/>
        <color indexed="51"/>
        <rFont val="Arial"/>
        <family val="2"/>
      </rPr>
      <t>GO/NOGO</t>
    </r>
    <r>
      <rPr>
        <sz val="10"/>
        <color indexed="10"/>
        <rFont val="Arial"/>
        <family val="2"/>
      </rPr>
      <t xml:space="preserve"> for Alt-Test</t>
    </r>
  </si>
  <si>
    <t xml:space="preserve">CLASS DATES: </t>
  </si>
  <si>
    <t>NOT EVALUATED</t>
  </si>
  <si>
    <t>EDI NUMBER</t>
  </si>
  <si>
    <t>RM #</t>
  </si>
  <si>
    <t>CELL NUMBER</t>
  </si>
  <si>
    <t>ALLERGIES</t>
  </si>
  <si>
    <t>OVER 40?</t>
  </si>
  <si>
    <t>DEMOGRAPHICS</t>
  </si>
  <si>
    <t>ADMINISTRATIVE DATA</t>
  </si>
  <si>
    <t>HEIGHT / WEIGHT DATA</t>
  </si>
  <si>
    <t>LEADERSHIP DUTIES</t>
  </si>
  <si>
    <t>ALERT ROSTER</t>
  </si>
  <si>
    <t>CLASS ROSTER</t>
  </si>
  <si>
    <t>LEADERSHIP EVAL / 1059</t>
  </si>
  <si>
    <t>SGL:</t>
  </si>
  <si>
    <t>11. PERFORMANCE SUMMARY</t>
  </si>
  <si>
    <t>12. DEMONSTRATED ABILITIES</t>
  </si>
  <si>
    <t>*a.</t>
  </si>
  <si>
    <t>EXCEEDED COURSE STANDARDS</t>
  </si>
  <si>
    <t>(Limited to 20% of class enrollment)</t>
  </si>
  <si>
    <t>b.</t>
  </si>
  <si>
    <t>ACHIEVED COURSE STANDARDS</t>
  </si>
  <si>
    <t>c.</t>
  </si>
  <si>
    <t>MARGINALLY ACHIEVED COURSE STANDARDS</t>
  </si>
  <si>
    <t>d.</t>
  </si>
  <si>
    <t>*c.</t>
  </si>
  <si>
    <t>*d.</t>
  </si>
  <si>
    <t>FAILED TO ACHIEVE COURSE STANDARDS</t>
  </si>
  <si>
    <t>*Rating must be supported by comments in ITEM 14.</t>
  </si>
  <si>
    <t>a.</t>
  </si>
  <si>
    <t>LEADERSHIP SKILLS</t>
  </si>
  <si>
    <t>CONTRIBUTED TO GROUP WORK</t>
  </si>
  <si>
    <t>e.</t>
  </si>
  <si>
    <t>EVALUATION OF STUDENT'S RESEARCH ABILITY</t>
  </si>
  <si>
    <t>SUPERIOR</t>
  </si>
  <si>
    <t>(SUPERIOR/UNSAT rating must be supported by comments in ITEM 14)</t>
  </si>
  <si>
    <t>YES</t>
  </si>
  <si>
    <t>NO</t>
  </si>
  <si>
    <t>N/A</t>
  </si>
  <si>
    <t>(A "NO" response must be supported by comments in ITEM 14)</t>
  </si>
  <si>
    <t>13. HAS THE STUDENT DEMONSTRATED THE ACADEMIC POTENTIAL FOR SELECTION TO HIGHER LEVEL OF SCHOOLING/TRAINING?</t>
  </si>
  <si>
    <r>
      <t xml:space="preserve">14. COMMENTS </t>
    </r>
    <r>
      <rPr>
        <i/>
        <sz val="10"/>
        <rFont val="Arial"/>
        <family val="2"/>
      </rPr>
      <t xml:space="preserve"> (This item is intended to obtain a work picture of each sutdent that will accurately and completely portray academic performance, intellectual qualiteis, and communication skills and abilites.  The narrative should also discuss broader aspects of the student's potential, leadership capabilities, moral and overall professional qualities.  In particular, comments should be made if the student failed to respond to recommendations for improving academic or persal affais.)</t>
    </r>
  </si>
  <si>
    <t>BDE CSM</t>
  </si>
  <si>
    <t>BDE CSM PHONE #</t>
  </si>
  <si>
    <t>E-MAIL</t>
  </si>
  <si>
    <t>CELL PHONE</t>
  </si>
  <si>
    <t>BASD</t>
  </si>
  <si>
    <t>DOR</t>
  </si>
  <si>
    <t xml:space="preserve">
Combat
AVN BDE</t>
  </si>
  <si>
    <t>Duty Station (Select)</t>
  </si>
  <si>
    <t>YEARS</t>
  </si>
  <si>
    <t>MONTHS</t>
  </si>
  <si>
    <t>Y / N</t>
  </si>
  <si>
    <t>CONUS</t>
  </si>
  <si>
    <t>OCONUS</t>
  </si>
  <si>
    <t>PROFILE  (Specify Type)</t>
  </si>
  <si>
    <t>MEDICATIONS (List)</t>
  </si>
  <si>
    <t>LAST, FIRST MI.</t>
  </si>
  <si>
    <t>HOT</t>
  </si>
  <si>
    <t>COLD</t>
  </si>
  <si>
    <t>P = Present for Duty</t>
  </si>
  <si>
    <t>S = Sickcall</t>
  </si>
  <si>
    <t>A = Appointment</t>
  </si>
  <si>
    <t>Q = Quarters</t>
  </si>
  <si>
    <t>D = Drop</t>
  </si>
  <si>
    <t>W = weekend</t>
  </si>
  <si>
    <t>HT/WT</t>
  </si>
  <si>
    <t>Initial Tape</t>
  </si>
  <si>
    <t>Tape Retest</t>
  </si>
  <si>
    <t>GO</t>
  </si>
  <si>
    <t>NO-GO</t>
  </si>
  <si>
    <t>15W</t>
  </si>
  <si>
    <t>LDG BLDG #</t>
  </si>
  <si>
    <t>NCOA APFT DATE</t>
  </si>
  <si>
    <t>MILITARY HISTORY BRIEF</t>
  </si>
  <si>
    <t>NO PROFILES</t>
  </si>
  <si>
    <t>PROFILES</t>
  </si>
  <si>
    <t>15P</t>
  </si>
  <si>
    <t>15Q</t>
  </si>
  <si>
    <t>NEW HONORS</t>
  </si>
  <si>
    <t>IN RANKS</t>
  </si>
  <si>
    <t>RISK</t>
  </si>
  <si>
    <t>WRITING</t>
  </si>
  <si>
    <t>HONORS CONVERSION</t>
  </si>
  <si>
    <t>RETEST</t>
  </si>
  <si>
    <t>INITIAL</t>
  </si>
  <si>
    <t>BDE CDR</t>
  </si>
  <si>
    <t>BDE CDR PHONE #</t>
  </si>
  <si>
    <t>POST</t>
  </si>
  <si>
    <t>STATE</t>
  </si>
  <si>
    <t>LDR BOARD QUALIFIED</t>
  </si>
  <si>
    <t>PERFORMANCE EVALUATION DATA</t>
  </si>
  <si>
    <t>TOTAL STUDENTS</t>
  </si>
  <si>
    <t>NUMBER OF INTIAL FAILURES</t>
  </si>
  <si>
    <t>NUMBER OF RE-TEST FAILURES</t>
  </si>
  <si>
    <t>PERCENT OF INITIAL FAILURES</t>
  </si>
  <si>
    <t>PERCENT OF RE-TEST FAILURES</t>
  </si>
  <si>
    <t>AVERAGE EVAL SCORE</t>
  </si>
  <si>
    <t xml:space="preserve">  SGL:</t>
  </si>
  <si>
    <t>FAILURE</t>
  </si>
  <si>
    <t>CLASS APFT DATA</t>
  </si>
  <si>
    <t>NUMBER OF INITIAL FAILURES</t>
  </si>
  <si>
    <t>AVERAGE APFT SCORE</t>
  </si>
  <si>
    <t>DROP</t>
  </si>
  <si>
    <t>H = Holiday</t>
  </si>
  <si>
    <t>W = Weekend</t>
  </si>
  <si>
    <t>STUDENT NAME:</t>
  </si>
  <si>
    <t>RANK:</t>
  </si>
  <si>
    <t>CLASS NUMBER:</t>
  </si>
  <si>
    <t>LAST FOUR OF SSN:</t>
  </si>
  <si>
    <t>TEST</t>
  </si>
  <si>
    <t>VERSION</t>
  </si>
  <si>
    <t>GRADE</t>
  </si>
  <si>
    <t>RETEST VERSION</t>
  </si>
  <si>
    <t>TOTAL:</t>
  </si>
  <si>
    <t>Divided by # of Tests = GPA:</t>
  </si>
  <si>
    <t>NOTE: Take the total of all tests; then divide by the number of tests to get the GPA.</t>
  </si>
  <si>
    <t>STUDENT SIGNATURE:</t>
  </si>
  <si>
    <t>INSTRUCTOR SIGNATURE:</t>
  </si>
  <si>
    <t>CLASS DATES:</t>
  </si>
  <si>
    <t>BDE CDR EMAIL</t>
  </si>
  <si>
    <t>BDE CSM EMAIL</t>
  </si>
  <si>
    <t>STUDENT INFORMATION</t>
  </si>
  <si>
    <t>CHAIN OF COMMAND INFORMATION</t>
  </si>
  <si>
    <t>MISC. STUDENT INFORMATION</t>
  </si>
  <si>
    <t>L</t>
  </si>
  <si>
    <t>HT-WT</t>
  </si>
  <si>
    <t>TWO-EVENT</t>
  </si>
  <si>
    <t>SINGLE EVENT</t>
  </si>
  <si>
    <t>RETEST PASS</t>
  </si>
  <si>
    <t>RISK MANAGEMENT</t>
  </si>
  <si>
    <t>OVERALL RATING</t>
  </si>
  <si>
    <t>SECTION 1</t>
  </si>
  <si>
    <t>SECTION 2</t>
  </si>
  <si>
    <t>GROUP WORK</t>
  </si>
  <si>
    <t>LEADERSHIP BOARD</t>
  </si>
  <si>
    <t>1059 BLOCK 12 DATA</t>
  </si>
  <si>
    <t>OVERALL</t>
  </si>
  <si>
    <t>GPA = 45% OF OVERALL HONORS POINTS</t>
  </si>
  <si>
    <t>PERFORMANCE EVALS = 35% OF OVERALL HONORS POINTS</t>
  </si>
  <si>
    <t>SLOTS</t>
  </si>
  <si>
    <t>USE '1059 DATA' TAB FOR LEADERSHIP EVALUATION</t>
  </si>
  <si>
    <t>PERFORMANCE EVAL NOT COUNTED TOWARDS HONORS</t>
  </si>
  <si>
    <t>HISTORY BRIEF</t>
  </si>
  <si>
    <t>GROUP</t>
  </si>
  <si>
    <t>LDR</t>
  </si>
  <si>
    <t>APFT DATE:</t>
  </si>
  <si>
    <t>STUDENT                                                      E-MAIL ADDRESS</t>
  </si>
  <si>
    <t>INFORMATION BRIEF</t>
  </si>
  <si>
    <t>APFT AWARD</t>
  </si>
  <si>
    <t>INFO BRIEF</t>
  </si>
  <si>
    <t>VERSION: 15.5.1</t>
  </si>
  <si>
    <t>_PU</t>
  </si>
  <si>
    <t>_SU</t>
  </si>
  <si>
    <t>a</t>
  </si>
  <si>
    <t>SQUAD LDR</t>
  </si>
  <si>
    <t>P</t>
  </si>
  <si>
    <t>d</t>
  </si>
  <si>
    <t>b</t>
  </si>
  <si>
    <t>123-45-6789</t>
  </si>
  <si>
    <t>15 OPERATIONS STUDENT
EXAM RECORD</t>
  </si>
  <si>
    <t>15P ALC CLASS 15-005</t>
  </si>
  <si>
    <t>of 7</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</si>
</sst>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_)"/>
    <numFmt numFmtId="165" formatCode="0.0"/>
    <numFmt numFmtId="166" formatCode="##&quot;:&quot;##"/>
    <numFmt numFmtId="167" formatCode="[$-409]d\-mmm\-yy;@"/>
    <numFmt numFmtId="168" formatCode="000\-00\-0000"/>
    <numFmt numFmtId="169" formatCode="0;[Red]0"/>
    <numFmt numFmtId="170" formatCode="[&lt;=9999999]###\-####;\(###\)\ ###\-####"/>
    <numFmt numFmtId="171" formatCode="mm/dd/yy;@"/>
    <numFmt numFmtId="172" formatCode="m/d;@"/>
    <numFmt numFmtId="173" formatCode="0.000000"/>
  </numFmts>
  <fonts count="93" x14ac:knownFonts="1">
    <font>
      <sz val="10"/>
      <name val="Arial"/>
    </font>
    <font>
      <sz val="7"/>
      <name val="Arial"/>
      <family val="2"/>
    </font>
    <font>
      <b/>
      <sz val="7"/>
      <name val="Arial"/>
      <family val="2"/>
    </font>
    <font>
      <sz val="7"/>
      <color indexed="8"/>
      <name val="Arial"/>
      <family val="2"/>
    </font>
    <font>
      <sz val="8"/>
      <name val="Arial"/>
      <family val="2"/>
    </font>
    <font>
      <b/>
      <sz val="10"/>
      <name val="Arial"/>
      <family val="2"/>
    </font>
    <font>
      <sz val="10"/>
      <name val="Arial"/>
      <family val="2"/>
    </font>
    <font>
      <sz val="10"/>
      <color indexed="10"/>
      <name val="Arial"/>
      <family val="2"/>
    </font>
    <font>
      <b/>
      <sz val="10"/>
      <color indexed="10"/>
      <name val="Arial"/>
      <family val="2"/>
    </font>
    <font>
      <sz val="8"/>
      <color indexed="57"/>
      <name val="Arial"/>
      <family val="2"/>
    </font>
    <font>
      <b/>
      <sz val="12"/>
      <name val="Arial"/>
      <family val="2"/>
    </font>
    <font>
      <u/>
      <sz val="10"/>
      <color indexed="12"/>
      <name val="Arial"/>
      <family val="2"/>
    </font>
    <font>
      <sz val="8"/>
      <name val="Arial"/>
      <family val="2"/>
    </font>
    <font>
      <sz val="10"/>
      <color indexed="10"/>
      <name val="Arial"/>
      <family val="2"/>
    </font>
    <font>
      <b/>
      <sz val="8"/>
      <name val="Arial"/>
      <family val="2"/>
    </font>
    <font>
      <b/>
      <sz val="7"/>
      <name val="Arial"/>
      <family val="2"/>
    </font>
    <font>
      <b/>
      <sz val="7"/>
      <color indexed="8"/>
      <name val="Arial"/>
      <family val="2"/>
    </font>
    <font>
      <sz val="7"/>
      <name val="Arial"/>
      <family val="2"/>
    </font>
    <font>
      <b/>
      <sz val="16"/>
      <name val="Arial"/>
      <family val="2"/>
    </font>
    <font>
      <sz val="10"/>
      <name val="Comic Sans MS"/>
      <family val="4"/>
    </font>
    <font>
      <sz val="12"/>
      <name val="Times New Roman"/>
      <family val="1"/>
    </font>
    <font>
      <b/>
      <sz val="10"/>
      <name val="Comic Sans MS"/>
      <family val="4"/>
    </font>
    <font>
      <b/>
      <sz val="14"/>
      <name val="Arial"/>
      <family val="2"/>
    </font>
    <font>
      <b/>
      <u/>
      <sz val="12"/>
      <name val="Arial"/>
      <family val="2"/>
    </font>
    <font>
      <sz val="11"/>
      <name val="Comic Sans MS"/>
      <family val="4"/>
    </font>
    <font>
      <sz val="11"/>
      <name val="Arial"/>
      <family val="2"/>
    </font>
    <font>
      <sz val="12"/>
      <name val="Courier New"/>
      <family val="3"/>
    </font>
    <font>
      <sz val="12"/>
      <color indexed="22"/>
      <name val="Courier New"/>
      <family val="3"/>
    </font>
    <font>
      <sz val="12"/>
      <color indexed="22"/>
      <name val="Arial"/>
      <family val="2"/>
    </font>
    <font>
      <sz val="12"/>
      <name val="Arial"/>
      <family val="2"/>
    </font>
    <font>
      <sz val="16"/>
      <name val="Arial"/>
      <family val="2"/>
    </font>
    <font>
      <u/>
      <sz val="12"/>
      <name val="Arial"/>
      <family val="2"/>
    </font>
    <font>
      <b/>
      <sz val="22"/>
      <name val="Arial"/>
      <family val="2"/>
    </font>
    <font>
      <b/>
      <sz val="11"/>
      <name val="Arial"/>
      <family val="2"/>
    </font>
    <font>
      <b/>
      <sz val="9"/>
      <name val="Arial"/>
      <family val="2"/>
    </font>
    <font>
      <b/>
      <u/>
      <sz val="9"/>
      <name val="Arial"/>
      <family val="2"/>
    </font>
    <font>
      <sz val="9"/>
      <name val="Arial"/>
      <family val="2"/>
    </font>
    <font>
      <sz val="10"/>
      <color indexed="17"/>
      <name val="Arial"/>
      <family val="2"/>
    </font>
    <font>
      <sz val="14"/>
      <name val="Arial"/>
      <family val="2"/>
    </font>
    <font>
      <u/>
      <sz val="10"/>
      <name val="Arial"/>
      <family val="2"/>
    </font>
    <font>
      <b/>
      <sz val="18"/>
      <name val="Arial"/>
      <family val="2"/>
    </font>
    <font>
      <sz val="12"/>
      <name val="Arial"/>
      <family val="2"/>
    </font>
    <font>
      <b/>
      <u/>
      <sz val="12"/>
      <color indexed="51"/>
      <name val="Arial"/>
      <family val="2"/>
    </font>
    <font>
      <sz val="10"/>
      <name val="Arial"/>
      <family val="2"/>
    </font>
    <font>
      <b/>
      <sz val="10"/>
      <color indexed="51"/>
      <name val="Arial"/>
      <family val="2"/>
    </font>
    <font>
      <i/>
      <sz val="9"/>
      <name val="Arial"/>
      <family val="2"/>
    </font>
    <font>
      <i/>
      <sz val="10"/>
      <name val="Arial"/>
      <family val="2"/>
    </font>
    <font>
      <i/>
      <sz val="8"/>
      <name val="Arial"/>
      <family val="2"/>
    </font>
    <font>
      <sz val="11"/>
      <name val="Calibri"/>
      <family val="2"/>
    </font>
    <font>
      <u/>
      <sz val="11"/>
      <color indexed="12"/>
      <name val="Arial"/>
      <family val="2"/>
    </font>
    <font>
      <sz val="10"/>
      <name val="Arial"/>
      <family val="2"/>
    </font>
    <font>
      <u/>
      <sz val="11"/>
      <name val="Arial"/>
      <family val="2"/>
    </font>
    <font>
      <strike/>
      <sz val="11"/>
      <name val="Cambria"/>
      <family val="1"/>
    </font>
    <font>
      <strike/>
      <sz val="12"/>
      <name val="Cambria"/>
      <family val="1"/>
    </font>
    <font>
      <sz val="10"/>
      <name val="Cambria"/>
      <family val="1"/>
    </font>
    <font>
      <strike/>
      <sz val="10"/>
      <name val="Arial"/>
      <family val="2"/>
    </font>
    <font>
      <sz val="10"/>
      <name val="Arial"/>
      <family val="2"/>
    </font>
    <font>
      <sz val="10"/>
      <color indexed="51"/>
      <name val="Arial"/>
      <family val="2"/>
    </font>
    <font>
      <sz val="9"/>
      <color indexed="8"/>
      <name val="Arial"/>
      <family val="2"/>
    </font>
    <font>
      <sz val="9"/>
      <color indexed="81"/>
      <name val="Tahoma"/>
      <family val="2"/>
    </font>
    <font>
      <b/>
      <sz val="9"/>
      <color indexed="81"/>
      <name val="Tahoma"/>
      <family val="2"/>
    </font>
    <font>
      <b/>
      <sz val="10"/>
      <color rgb="FFFFC000"/>
      <name val="Arial"/>
      <family val="2"/>
    </font>
    <font>
      <b/>
      <u/>
      <sz val="10"/>
      <color rgb="FFFFC000"/>
      <name val="Arial"/>
      <family val="2"/>
    </font>
    <font>
      <sz val="10"/>
      <color rgb="FFFFC000"/>
      <name val="Arial"/>
      <family val="2"/>
    </font>
    <font>
      <sz val="11"/>
      <name val="Calibri"/>
      <family val="2"/>
      <scheme val="minor"/>
    </font>
    <font>
      <b/>
      <sz val="24"/>
      <color rgb="FFFFC000"/>
      <name val="Arial"/>
      <family val="2"/>
    </font>
    <font>
      <b/>
      <sz val="12"/>
      <color rgb="FFFFC000"/>
      <name val="Arial"/>
      <family val="2"/>
    </font>
    <font>
      <b/>
      <sz val="8"/>
      <color rgb="FFFFC000"/>
      <name val="Arial"/>
      <family val="2"/>
    </font>
    <font>
      <sz val="10"/>
      <color theme="1"/>
      <name val="Arial"/>
      <family val="2"/>
    </font>
    <font>
      <sz val="12"/>
      <color theme="0" tint="-0.249977111117893"/>
      <name val="Arial"/>
      <family val="2"/>
    </font>
    <font>
      <sz val="11"/>
      <color rgb="FFFFC000"/>
      <name val="Arial"/>
      <family val="2"/>
    </font>
    <font>
      <b/>
      <sz val="10"/>
      <color theme="0"/>
      <name val="Arial"/>
      <family val="2"/>
    </font>
    <font>
      <b/>
      <u/>
      <sz val="12"/>
      <color rgb="FFFFC000"/>
      <name val="Arial"/>
      <family val="2"/>
    </font>
    <font>
      <b/>
      <sz val="9"/>
      <color rgb="FFFFC000"/>
      <name val="Arial"/>
      <family val="2"/>
    </font>
    <font>
      <b/>
      <sz val="11"/>
      <color rgb="FFFFC000"/>
      <name val="Arial"/>
      <family val="2"/>
    </font>
    <font>
      <b/>
      <sz val="16"/>
      <color rgb="FFFFC000"/>
      <name val="Arial"/>
      <family val="2"/>
    </font>
    <font>
      <sz val="8"/>
      <color rgb="FF00B050"/>
      <name val="Arial"/>
      <family val="2"/>
    </font>
    <font>
      <b/>
      <sz val="8"/>
      <color theme="1"/>
      <name val="Arial"/>
      <family val="2"/>
    </font>
    <font>
      <b/>
      <sz val="48"/>
      <color rgb="FFFFC000"/>
      <name val="Arial"/>
      <family val="2"/>
    </font>
    <font>
      <b/>
      <sz val="14"/>
      <color rgb="FFFFFF00"/>
      <name val="Arial"/>
      <family val="2"/>
    </font>
    <font>
      <b/>
      <sz val="14"/>
      <color rgb="FFFFC000"/>
      <name val="Arial"/>
      <family val="2"/>
    </font>
    <font>
      <b/>
      <sz val="14"/>
      <color rgb="FFFF0000"/>
      <name val="Arial"/>
      <family val="2"/>
    </font>
    <font>
      <b/>
      <sz val="14"/>
      <color rgb="FF92D050"/>
      <name val="Arial"/>
      <family val="2"/>
    </font>
    <font>
      <b/>
      <sz val="36"/>
      <color rgb="FFFFC000"/>
      <name val="Arial"/>
      <family val="2"/>
    </font>
    <font>
      <b/>
      <sz val="26"/>
      <color rgb="FFFFC000"/>
      <name val="Arial"/>
      <family val="2"/>
    </font>
    <font>
      <b/>
      <sz val="20"/>
      <color rgb="FFFFC000"/>
      <name val="Arial"/>
      <family val="2"/>
    </font>
    <font>
      <b/>
      <sz val="11"/>
      <color rgb="FFFFC000"/>
      <name val="Calibri"/>
      <family val="2"/>
      <scheme val="minor"/>
    </font>
    <font>
      <b/>
      <sz val="18"/>
      <color rgb="FFFFC000"/>
      <name val="Arial"/>
      <family val="2"/>
    </font>
    <font>
      <b/>
      <sz val="12"/>
      <color theme="1"/>
      <name val="Arial"/>
      <family val="2"/>
    </font>
    <font>
      <sz val="10"/>
      <color rgb="FFFF0000"/>
      <name val="Arial"/>
      <family val="2"/>
    </font>
    <font>
      <b/>
      <sz val="10"/>
      <color rgb="FFFF0000"/>
      <name val="Arial"/>
      <family val="2"/>
    </font>
    <font>
      <b/>
      <sz val="18"/>
      <color rgb="FFFF0000"/>
      <name val="Arial"/>
      <family val="2"/>
    </font>
    <font>
      <b/>
      <sz val="12"/>
      <color rgb="FFFF0000"/>
      <name val="Arial"/>
      <family val="2"/>
    </font>
  </fonts>
  <fills count="36">
    <fill>
      <patternFill patternType="none"/>
    </fill>
    <fill>
      <patternFill patternType="gray125"/>
    </fill>
    <fill>
      <patternFill patternType="solid">
        <fgColor indexed="27"/>
      </patternFill>
    </fill>
    <fill>
      <patternFill patternType="solid">
        <fgColor indexed="62"/>
        <bgColor indexed="64"/>
      </patternFill>
    </fill>
    <fill>
      <patternFill patternType="solid">
        <fgColor indexed="9"/>
      </patternFill>
    </fill>
    <fill>
      <patternFill patternType="solid">
        <fgColor indexed="47"/>
        <bgColor indexed="64"/>
      </patternFill>
    </fill>
    <fill>
      <patternFill patternType="solid">
        <fgColor indexed="22"/>
        <bgColor indexed="64"/>
      </patternFill>
    </fill>
    <fill>
      <patternFill patternType="solid">
        <fgColor indexed="17"/>
        <bgColor indexed="64"/>
      </patternFill>
    </fill>
    <fill>
      <patternFill patternType="solid">
        <fgColor indexed="40"/>
        <bgColor indexed="64"/>
      </patternFill>
    </fill>
    <fill>
      <patternFill patternType="solid">
        <fgColor indexed="9"/>
        <bgColor indexed="64"/>
      </patternFill>
    </fill>
    <fill>
      <patternFill patternType="solid">
        <fgColor indexed="10"/>
        <bgColor indexed="64"/>
      </patternFill>
    </fill>
    <fill>
      <patternFill patternType="lightUp"/>
    </fill>
    <fill>
      <patternFill patternType="solid">
        <fgColor indexed="42"/>
        <bgColor indexed="64"/>
      </patternFill>
    </fill>
    <fill>
      <patternFill patternType="solid">
        <fgColor theme="1"/>
        <bgColor indexed="64"/>
      </patternFill>
    </fill>
    <fill>
      <patternFill patternType="solid">
        <fgColor rgb="FF0070C0"/>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B0F0"/>
        <bgColor indexed="64"/>
      </patternFill>
    </fill>
    <fill>
      <patternFill patternType="solid">
        <fgColor rgb="FFC00000"/>
        <bgColor indexed="64"/>
      </patternFill>
    </fill>
    <fill>
      <patternFill patternType="solid">
        <fgColor theme="3" tint="0.39997558519241921"/>
        <bgColor indexed="64"/>
      </patternFill>
    </fill>
    <fill>
      <patternFill patternType="solid">
        <fgColor theme="4"/>
        <bgColor indexed="64"/>
      </patternFill>
    </fill>
    <fill>
      <patternFill patternType="solid">
        <fgColor rgb="FFCCCCFF"/>
        <bgColor indexed="64"/>
      </patternFill>
    </fill>
    <fill>
      <patternFill patternType="solid">
        <fgColor theme="7" tint="0.39997558519241921"/>
        <bgColor indexed="64"/>
      </patternFill>
    </fill>
    <fill>
      <patternFill patternType="solid">
        <fgColor theme="0"/>
        <bgColor indexed="64"/>
      </patternFill>
    </fill>
    <fill>
      <patternFill patternType="lightUp">
        <bgColor theme="4"/>
      </patternFill>
    </fill>
    <fill>
      <patternFill patternType="lightUp">
        <bgColor theme="1"/>
      </patternFill>
    </fill>
    <fill>
      <patternFill patternType="lightUp">
        <bgColor rgb="FF0070C0"/>
      </patternFill>
    </fill>
    <fill>
      <patternFill patternType="solid">
        <fgColor rgb="FFFFC000"/>
        <bgColor indexed="64"/>
      </patternFill>
    </fill>
    <fill>
      <patternFill patternType="darkUp">
        <bgColor rgb="FF0070C0"/>
      </patternFill>
    </fill>
    <fill>
      <patternFill patternType="solid">
        <fgColor theme="0" tint="-0.14999847407452621"/>
        <bgColor indexed="64"/>
      </patternFill>
    </fill>
    <fill>
      <patternFill patternType="solid">
        <fgColor theme="0" tint="-0.249977111117893"/>
        <bgColor indexed="64"/>
      </patternFill>
    </fill>
    <fill>
      <patternFill patternType="lightUp">
        <bgColor rgb="FFFFC000"/>
      </patternFill>
    </fill>
    <fill>
      <patternFill patternType="lightUp">
        <bgColor theme="3" tint="0.39994506668294322"/>
      </patternFill>
    </fill>
    <fill>
      <patternFill patternType="lightUp">
        <bgColor theme="4" tint="-0.249977111117893"/>
      </patternFill>
    </fill>
    <fill>
      <patternFill patternType="darkUp">
        <bgColor theme="4"/>
      </patternFill>
    </fill>
    <fill>
      <patternFill patternType="solid">
        <fgColor theme="8" tint="0.39997558519241921"/>
        <bgColor indexed="64"/>
      </patternFill>
    </fill>
  </fills>
  <borders count="78">
    <border>
      <left/>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bottom/>
      <diagonal/>
    </border>
    <border>
      <left style="thin">
        <color indexed="64"/>
      </left>
      <right style="medium">
        <color indexed="64"/>
      </right>
      <top style="thin">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14">
    <xf numFmtId="0" fontId="0" fillId="0" borderId="0"/>
    <xf numFmtId="0" fontId="11" fillId="0" borderId="0" applyNumberFormat="0" applyFill="0" applyBorder="0" applyAlignment="0" applyProtection="0">
      <alignment vertical="top"/>
      <protection locked="0"/>
    </xf>
    <xf numFmtId="0" fontId="6" fillId="0" borderId="0"/>
    <xf numFmtId="0" fontId="56" fillId="0" borderId="0"/>
    <xf numFmtId="0" fontId="50" fillId="0" borderId="0"/>
    <xf numFmtId="0" fontId="56" fillId="0" borderId="0"/>
    <xf numFmtId="49" fontId="43" fillId="3" borderId="0" applyBorder="0" applyProtection="0">
      <alignment horizontal="left"/>
    </xf>
    <xf numFmtId="49" fontId="6" fillId="3" borderId="0" applyBorder="0" applyProtection="0">
      <alignment horizontal="left"/>
    </xf>
    <xf numFmtId="49" fontId="56" fillId="3" borderId="0" applyBorder="0" applyProtection="0">
      <alignment horizontal="left"/>
    </xf>
    <xf numFmtId="49" fontId="6" fillId="3" borderId="0" applyBorder="0" applyProtection="0">
      <alignment horizontal="left"/>
    </xf>
    <xf numFmtId="49" fontId="56" fillId="3" borderId="0" applyBorder="0" applyProtection="0">
      <alignment horizontal="left"/>
    </xf>
    <xf numFmtId="49" fontId="56" fillId="3" borderId="0" applyBorder="0" applyProtection="0">
      <alignment horizontal="left"/>
    </xf>
    <xf numFmtId="49" fontId="6" fillId="3" borderId="0" applyBorder="0" applyProtection="0">
      <alignment horizontal="left"/>
    </xf>
    <xf numFmtId="49" fontId="56" fillId="3" borderId="0" applyBorder="0" applyProtection="0">
      <alignment horizontal="left"/>
    </xf>
  </cellStyleXfs>
  <cellXfs count="1621">
    <xf numFmtId="0" fontId="0" fillId="0" borderId="0" xfId="0"/>
    <xf numFmtId="0" fontId="1" fillId="0" borderId="1" xfId="0" applyFont="1" applyBorder="1" applyAlignment="1">
      <alignment wrapText="1"/>
    </xf>
    <xf numFmtId="164" fontId="2" fillId="2" borderId="1" xfId="0" applyNumberFormat="1" applyFont="1" applyFill="1" applyBorder="1" applyAlignment="1">
      <alignment wrapText="1"/>
    </xf>
    <xf numFmtId="164" fontId="2" fillId="4" borderId="1" xfId="0" applyNumberFormat="1" applyFont="1" applyFill="1" applyBorder="1" applyAlignment="1">
      <alignment wrapText="1"/>
    </xf>
    <xf numFmtId="164" fontId="2" fillId="0" borderId="1" xfId="0" applyNumberFormat="1" applyFont="1" applyBorder="1" applyAlignment="1">
      <alignment wrapText="1"/>
    </xf>
    <xf numFmtId="0" fontId="2" fillId="0" borderId="1" xfId="0" applyFont="1" applyBorder="1" applyAlignment="1">
      <alignment wrapText="1"/>
    </xf>
    <xf numFmtId="0" fontId="2" fillId="4" borderId="1" xfId="0" applyFont="1" applyFill="1" applyBorder="1" applyAlignment="1">
      <alignment wrapText="1"/>
    </xf>
    <xf numFmtId="164" fontId="1" fillId="2" borderId="1" xfId="0" applyNumberFormat="1" applyFont="1" applyFill="1" applyBorder="1" applyAlignment="1">
      <alignment wrapText="1"/>
    </xf>
    <xf numFmtId="164" fontId="1" fillId="4" borderId="1" xfId="0" applyNumberFormat="1" applyFont="1" applyFill="1" applyBorder="1" applyAlignment="1">
      <alignment wrapText="1"/>
    </xf>
    <xf numFmtId="164" fontId="1" fillId="0" borderId="1" xfId="0" applyNumberFormat="1" applyFont="1" applyBorder="1" applyAlignment="1">
      <alignment wrapText="1"/>
    </xf>
    <xf numFmtId="0" fontId="2" fillId="2" borderId="1" xfId="0" applyFont="1" applyFill="1" applyBorder="1" applyAlignment="1">
      <alignment wrapText="1"/>
    </xf>
    <xf numFmtId="0" fontId="1" fillId="4" borderId="1" xfId="0" applyFont="1" applyFill="1" applyBorder="1" applyAlignment="1">
      <alignment wrapText="1"/>
    </xf>
    <xf numFmtId="0" fontId="1" fillId="0" borderId="2" xfId="0" applyFont="1" applyBorder="1" applyAlignment="1">
      <alignment wrapText="1"/>
    </xf>
    <xf numFmtId="0" fontId="1" fillId="0" borderId="3" xfId="0" applyFont="1" applyBorder="1" applyAlignment="1">
      <alignment wrapText="1"/>
    </xf>
    <xf numFmtId="0" fontId="0" fillId="0" borderId="3" xfId="0" applyBorder="1" applyAlignment="1">
      <alignment wrapText="1"/>
    </xf>
    <xf numFmtId="0" fontId="1" fillId="0" borderId="4" xfId="0" applyFont="1" applyBorder="1" applyAlignment="1">
      <alignment wrapText="1"/>
    </xf>
    <xf numFmtId="0" fontId="2" fillId="0" borderId="4" xfId="0" applyFont="1" applyBorder="1" applyAlignment="1">
      <alignment wrapText="1"/>
    </xf>
    <xf numFmtId="0" fontId="1" fillId="0" borderId="4" xfId="0" applyFont="1" applyBorder="1" applyAlignment="1">
      <alignment horizontal="center" wrapText="1"/>
    </xf>
    <xf numFmtId="0" fontId="1" fillId="0" borderId="1" xfId="0" applyFont="1" applyBorder="1" applyAlignment="1">
      <alignment horizontal="center" wrapText="1"/>
    </xf>
    <xf numFmtId="0" fontId="0" fillId="0" borderId="1" xfId="0" applyBorder="1" applyAlignment="1">
      <alignment horizontal="right" wrapText="1"/>
    </xf>
    <xf numFmtId="0" fontId="0" fillId="0" borderId="1" xfId="0" applyBorder="1" applyAlignment="1">
      <alignment horizontal="center" wrapText="1"/>
    </xf>
    <xf numFmtId="0" fontId="3" fillId="4" borderId="1" xfId="0" applyFont="1" applyFill="1" applyBorder="1" applyAlignment="1">
      <alignment horizontal="center" wrapText="1"/>
    </xf>
    <xf numFmtId="0" fontId="2" fillId="0" borderId="2" xfId="0" applyFont="1" applyBorder="1" applyAlignment="1">
      <alignment horizontal="center" wrapText="1"/>
    </xf>
    <xf numFmtId="0" fontId="1" fillId="0" borderId="3" xfId="0" applyFont="1" applyBorder="1" applyAlignment="1">
      <alignment horizontal="center" wrapText="1"/>
    </xf>
    <xf numFmtId="0" fontId="3" fillId="4" borderId="3" xfId="0" applyFont="1" applyFill="1" applyBorder="1" applyAlignment="1">
      <alignment horizontal="center" wrapText="1"/>
    </xf>
    <xf numFmtId="164" fontId="2" fillId="0" borderId="4" xfId="0" applyNumberFormat="1" applyFont="1" applyBorder="1" applyAlignment="1">
      <alignment wrapText="1"/>
    </xf>
    <xf numFmtId="0" fontId="1" fillId="4" borderId="1" xfId="0" applyFont="1" applyFill="1" applyBorder="1" applyAlignment="1">
      <alignment horizontal="center" wrapText="1"/>
    </xf>
    <xf numFmtId="0" fontId="1" fillId="4" borderId="1" xfId="0" applyFont="1" applyFill="1" applyBorder="1" applyAlignment="1">
      <alignment horizontal="left" wrapText="1"/>
    </xf>
    <xf numFmtId="164" fontId="3" fillId="2" borderId="1" xfId="0" applyNumberFormat="1" applyFont="1" applyFill="1" applyBorder="1" applyAlignment="1">
      <alignment wrapText="1"/>
    </xf>
    <xf numFmtId="0" fontId="0" fillId="4" borderId="1" xfId="0" applyFill="1" applyBorder="1" applyAlignment="1">
      <alignment wrapText="1"/>
    </xf>
    <xf numFmtId="164" fontId="3" fillId="4" borderId="1" xfId="0" applyNumberFormat="1" applyFont="1" applyFill="1" applyBorder="1" applyAlignment="1">
      <alignment wrapText="1"/>
    </xf>
    <xf numFmtId="0" fontId="1" fillId="2" borderId="1" xfId="0" applyFont="1" applyFill="1" applyBorder="1" applyAlignment="1">
      <alignment wrapText="1"/>
    </xf>
    <xf numFmtId="45" fontId="4" fillId="0" borderId="0" xfId="0" applyNumberFormat="1" applyFont="1"/>
    <xf numFmtId="0" fontId="0" fillId="0" borderId="0" xfId="0" applyProtection="1">
      <protection locked="0"/>
    </xf>
    <xf numFmtId="0" fontId="0" fillId="0" borderId="0" xfId="0" applyProtection="1"/>
    <xf numFmtId="0" fontId="8" fillId="0" borderId="0" xfId="0" applyFont="1"/>
    <xf numFmtId="164" fontId="1" fillId="4" borderId="5" xfId="0" applyNumberFormat="1" applyFont="1" applyFill="1" applyBorder="1" applyAlignment="1">
      <alignment wrapText="1"/>
    </xf>
    <xf numFmtId="0" fontId="5" fillId="5" borderId="2" xfId="0" applyFont="1" applyFill="1" applyBorder="1" applyAlignment="1" applyProtection="1">
      <alignment horizontal="center"/>
    </xf>
    <xf numFmtId="0" fontId="0" fillId="0" borderId="0" xfId="0" applyBorder="1"/>
    <xf numFmtId="0" fontId="1" fillId="0" borderId="0" xfId="0" applyFont="1" applyBorder="1" applyAlignment="1">
      <alignment wrapText="1"/>
    </xf>
    <xf numFmtId="0" fontId="1" fillId="4" borderId="0" xfId="0" applyFont="1" applyFill="1" applyBorder="1" applyAlignment="1">
      <alignment wrapText="1"/>
    </xf>
    <xf numFmtId="1" fontId="5" fillId="5" borderId="2" xfId="0" applyNumberFormat="1" applyFont="1" applyFill="1" applyBorder="1" applyAlignment="1" applyProtection="1">
      <alignment horizontal="center"/>
    </xf>
    <xf numFmtId="0" fontId="12" fillId="0" borderId="0" xfId="0" applyFon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14" fillId="0" borderId="0" xfId="0" applyFont="1"/>
    <xf numFmtId="0" fontId="12" fillId="0" borderId="0" xfId="0" applyFont="1" applyProtection="1">
      <protection locked="0"/>
    </xf>
    <xf numFmtId="0" fontId="14" fillId="0" borderId="0" xfId="0" applyFont="1" applyProtection="1">
      <protection locked="0"/>
    </xf>
    <xf numFmtId="0" fontId="0" fillId="0" borderId="0" xfId="0" applyBorder="1" applyProtection="1"/>
    <xf numFmtId="164" fontId="15" fillId="2" borderId="1" xfId="0" applyNumberFormat="1" applyFont="1" applyFill="1" applyBorder="1" applyAlignment="1">
      <alignment wrapText="1"/>
    </xf>
    <xf numFmtId="164" fontId="15" fillId="4" borderId="1" xfId="0" applyNumberFormat="1" applyFont="1" applyFill="1" applyBorder="1" applyAlignment="1">
      <alignment wrapText="1"/>
    </xf>
    <xf numFmtId="0" fontId="15" fillId="4" borderId="1" xfId="0" applyFont="1" applyFill="1" applyBorder="1" applyAlignment="1">
      <alignment wrapText="1"/>
    </xf>
    <xf numFmtId="164" fontId="16" fillId="2" borderId="1" xfId="0" applyNumberFormat="1" applyFont="1" applyFill="1" applyBorder="1" applyAlignment="1">
      <alignment wrapText="1"/>
    </xf>
    <xf numFmtId="164" fontId="17" fillId="4" borderId="1" xfId="0" applyNumberFormat="1" applyFont="1" applyFill="1" applyBorder="1" applyAlignment="1">
      <alignment wrapText="1"/>
    </xf>
    <xf numFmtId="164" fontId="17" fillId="2" borderId="1" xfId="0" applyNumberFormat="1" applyFont="1" applyFill="1" applyBorder="1" applyAlignment="1">
      <alignment wrapText="1"/>
    </xf>
    <xf numFmtId="164" fontId="17" fillId="0" borderId="1" xfId="0" applyNumberFormat="1" applyFont="1" applyBorder="1" applyAlignment="1">
      <alignment wrapText="1"/>
    </xf>
    <xf numFmtId="0" fontId="4" fillId="0" borderId="0" xfId="0" applyFont="1"/>
    <xf numFmtId="0" fontId="6" fillId="0" borderId="0" xfId="0" applyFont="1"/>
    <xf numFmtId="0" fontId="0" fillId="13" borderId="2" xfId="0" applyFill="1" applyBorder="1" applyProtection="1">
      <protection locked="0"/>
    </xf>
    <xf numFmtId="0" fontId="0" fillId="13" borderId="2" xfId="0" applyFill="1" applyBorder="1" applyAlignment="1" applyProtection="1">
      <alignment horizontal="center"/>
      <protection locked="0"/>
    </xf>
    <xf numFmtId="0" fontId="6" fillId="13" borderId="2" xfId="0" applyFont="1" applyFill="1" applyBorder="1" applyAlignment="1" applyProtection="1">
      <alignment horizontal="center"/>
      <protection locked="0"/>
    </xf>
    <xf numFmtId="166" fontId="6" fillId="13" borderId="2" xfId="0" applyNumberFormat="1" applyFont="1" applyFill="1" applyBorder="1" applyAlignment="1" applyProtection="1">
      <alignment horizontal="center"/>
      <protection locked="0"/>
    </xf>
    <xf numFmtId="1" fontId="5" fillId="13" borderId="2" xfId="0" applyNumberFormat="1" applyFont="1" applyFill="1" applyBorder="1" applyAlignment="1" applyProtection="1">
      <alignment horizontal="center"/>
    </xf>
    <xf numFmtId="0" fontId="5" fillId="13" borderId="2" xfId="0" applyFont="1" applyFill="1" applyBorder="1" applyAlignment="1" applyProtection="1">
      <alignment horizontal="center"/>
    </xf>
    <xf numFmtId="167" fontId="0" fillId="13" borderId="4" xfId="0" applyNumberFormat="1" applyFill="1" applyBorder="1" applyProtection="1">
      <protection locked="0"/>
    </xf>
    <xf numFmtId="0" fontId="0" fillId="13" borderId="0" xfId="0" applyFill="1" applyProtection="1">
      <protection locked="0"/>
    </xf>
    <xf numFmtId="0" fontId="6" fillId="13" borderId="2" xfId="0" applyFont="1" applyFill="1" applyBorder="1" applyProtection="1">
      <protection locked="0"/>
    </xf>
    <xf numFmtId="0" fontId="6" fillId="13" borderId="4" xfId="0" applyFont="1" applyFill="1" applyBorder="1" applyProtection="1">
      <protection locked="0"/>
    </xf>
    <xf numFmtId="0" fontId="6" fillId="13" borderId="4" xfId="0" applyFont="1" applyFill="1" applyBorder="1" applyAlignment="1" applyProtection="1">
      <alignment horizontal="center"/>
      <protection locked="0"/>
    </xf>
    <xf numFmtId="0" fontId="0" fillId="13" borderId="4" xfId="0" applyFill="1" applyBorder="1" applyAlignment="1" applyProtection="1">
      <alignment horizontal="center"/>
      <protection locked="0"/>
    </xf>
    <xf numFmtId="166" fontId="6" fillId="13" borderId="4" xfId="0" applyNumberFormat="1" applyFont="1" applyFill="1" applyBorder="1" applyAlignment="1" applyProtection="1">
      <alignment horizontal="center"/>
      <protection locked="0"/>
    </xf>
    <xf numFmtId="1" fontId="5" fillId="13" borderId="4" xfId="0" applyNumberFormat="1" applyFont="1" applyFill="1" applyBorder="1" applyAlignment="1" applyProtection="1">
      <alignment horizontal="center"/>
    </xf>
    <xf numFmtId="0" fontId="5" fillId="13" borderId="4" xfId="0" applyFont="1" applyFill="1" applyBorder="1" applyAlignment="1" applyProtection="1">
      <alignment horizontal="center"/>
    </xf>
    <xf numFmtId="0" fontId="0" fillId="13" borderId="4" xfId="0" applyFill="1" applyBorder="1" applyProtection="1">
      <protection locked="0"/>
    </xf>
    <xf numFmtId="167" fontId="0" fillId="13" borderId="2" xfId="0" applyNumberFormat="1" applyFill="1" applyBorder="1" applyProtection="1">
      <protection locked="0"/>
    </xf>
    <xf numFmtId="14" fontId="0" fillId="13" borderId="2" xfId="0" applyNumberFormat="1" applyFill="1" applyBorder="1" applyProtection="1">
      <protection locked="0"/>
    </xf>
    <xf numFmtId="0" fontId="0" fillId="13" borderId="0" xfId="0" applyFill="1" applyProtection="1"/>
    <xf numFmtId="0" fontId="0" fillId="13" borderId="0" xfId="0" applyFill="1" applyBorder="1" applyProtection="1"/>
    <xf numFmtId="0" fontId="0" fillId="0" borderId="0" xfId="0" applyAlignment="1" applyProtection="1">
      <alignment horizontal="center"/>
      <protection locked="0"/>
    </xf>
    <xf numFmtId="0" fontId="19" fillId="6" borderId="0" xfId="0" applyFont="1" applyFill="1" applyAlignment="1">
      <alignment shrinkToFit="1"/>
    </xf>
    <xf numFmtId="0" fontId="21" fillId="6" borderId="0" xfId="0" applyFont="1" applyFill="1" applyBorder="1" applyAlignment="1">
      <alignment horizontal="center" vertical="center" shrinkToFit="1"/>
    </xf>
    <xf numFmtId="0" fontId="21" fillId="6" borderId="12" xfId="0" applyFont="1" applyFill="1" applyBorder="1" applyAlignment="1">
      <alignment horizontal="center" vertical="center" shrinkToFit="1"/>
    </xf>
    <xf numFmtId="0" fontId="24" fillId="6" borderId="0" xfId="0" applyFont="1" applyFill="1" applyBorder="1" applyAlignment="1">
      <alignment shrinkToFit="1"/>
    </xf>
    <xf numFmtId="0" fontId="24" fillId="6" borderId="0" xfId="0" applyFont="1" applyFill="1" applyAlignment="1">
      <alignment shrinkToFit="1"/>
    </xf>
    <xf numFmtId="0" fontId="26" fillId="6" borderId="0" xfId="0" applyFont="1" applyFill="1" applyAlignment="1">
      <alignment horizontal="center" shrinkToFit="1"/>
    </xf>
    <xf numFmtId="0" fontId="26" fillId="6" borderId="0" xfId="0" applyFont="1" applyFill="1" applyAlignment="1">
      <alignment horizontal="left" shrinkToFit="1"/>
    </xf>
    <xf numFmtId="168" fontId="26" fillId="6" borderId="0" xfId="0" applyNumberFormat="1" applyFont="1" applyFill="1" applyAlignment="1">
      <alignment horizontal="center" shrinkToFit="1"/>
    </xf>
    <xf numFmtId="0" fontId="27" fillId="6" borderId="0" xfId="0" applyFont="1" applyFill="1" applyAlignment="1">
      <alignment horizontal="center" shrinkToFit="1"/>
    </xf>
    <xf numFmtId="0" fontId="28" fillId="6" borderId="0" xfId="0" applyFont="1" applyFill="1" applyAlignment="1">
      <alignment horizontal="center" shrinkToFit="1"/>
    </xf>
    <xf numFmtId="0" fontId="28" fillId="6" borderId="0" xfId="0" applyFont="1" applyFill="1" applyAlignment="1">
      <alignment horizontal="left" shrinkToFit="1"/>
    </xf>
    <xf numFmtId="0" fontId="27" fillId="6" borderId="0" xfId="0" applyFont="1" applyFill="1" applyAlignment="1">
      <alignment horizontal="left" shrinkToFit="1"/>
    </xf>
    <xf numFmtId="0" fontId="29" fillId="6" borderId="0" xfId="0" applyFont="1" applyFill="1" applyAlignment="1">
      <alignment shrinkToFit="1"/>
    </xf>
    <xf numFmtId="0" fontId="6" fillId="6" borderId="0" xfId="0" applyFont="1" applyFill="1" applyAlignment="1">
      <alignment shrinkToFit="1"/>
    </xf>
    <xf numFmtId="0" fontId="5" fillId="6" borderId="12" xfId="0" applyFont="1" applyFill="1" applyBorder="1" applyAlignment="1">
      <alignment horizontal="center" vertical="center" shrinkToFit="1"/>
    </xf>
    <xf numFmtId="0" fontId="25" fillId="6" borderId="0" xfId="0" applyFont="1" applyFill="1" applyBorder="1" applyAlignment="1">
      <alignment shrinkToFit="1"/>
    </xf>
    <xf numFmtId="0" fontId="29" fillId="6" borderId="0" xfId="0" applyFont="1" applyFill="1" applyAlignment="1">
      <alignment horizontal="center" shrinkToFit="1"/>
    </xf>
    <xf numFmtId="0" fontId="29" fillId="6" borderId="0" xfId="0" applyFont="1" applyFill="1" applyAlignment="1">
      <alignment horizontal="left" shrinkToFit="1"/>
    </xf>
    <xf numFmtId="168" fontId="29" fillId="6" borderId="0" xfId="0" applyNumberFormat="1" applyFont="1" applyFill="1" applyAlignment="1">
      <alignment horizontal="center" shrinkToFit="1"/>
    </xf>
    <xf numFmtId="0" fontId="0" fillId="0" borderId="0" xfId="0" applyBorder="1" applyAlignment="1">
      <alignment horizontal="center" vertical="center"/>
    </xf>
    <xf numFmtId="0" fontId="5" fillId="0" borderId="0" xfId="0" applyFont="1" applyBorder="1"/>
    <xf numFmtId="0" fontId="5"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Border="1"/>
    <xf numFmtId="0" fontId="30"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25" fillId="0" borderId="2" xfId="0" applyNumberFormat="1" applyFont="1" applyFill="1" applyBorder="1" applyAlignment="1" applyProtection="1">
      <alignment horizontal="center" vertical="center" shrinkToFit="1"/>
    </xf>
    <xf numFmtId="0" fontId="25" fillId="0" borderId="2" xfId="0" applyNumberFormat="1" applyFont="1" applyFill="1" applyBorder="1" applyAlignment="1" applyProtection="1">
      <alignment horizontal="center" vertical="center"/>
    </xf>
    <xf numFmtId="0" fontId="0" fillId="0" borderId="0" xfId="0" applyFill="1" applyAlignment="1">
      <alignment horizontal="center" vertical="center"/>
    </xf>
    <xf numFmtId="0" fontId="0" fillId="0" borderId="0" xfId="0" applyFill="1" applyBorder="1" applyAlignment="1">
      <alignment horizontal="center" vertical="center"/>
    </xf>
    <xf numFmtId="168" fontId="0" fillId="0" borderId="0" xfId="0" applyNumberFormat="1" applyAlignment="1">
      <alignment horizontal="center" vertical="center"/>
    </xf>
    <xf numFmtId="0" fontId="0" fillId="0" borderId="0" xfId="0" applyAlignment="1">
      <alignment horizontal="center"/>
    </xf>
    <xf numFmtId="0" fontId="5" fillId="0" borderId="0" xfId="0" applyFont="1" applyAlignment="1">
      <alignment horizontal="center"/>
    </xf>
    <xf numFmtId="0" fontId="0" fillId="0" borderId="0" xfId="0" applyFill="1" applyAlignment="1">
      <alignment horizontal="center"/>
    </xf>
    <xf numFmtId="168" fontId="0" fillId="0" borderId="0" xfId="0" applyNumberFormat="1" applyAlignment="1">
      <alignment horizontal="center"/>
    </xf>
    <xf numFmtId="0" fontId="33" fillId="0" borderId="2" xfId="0" applyFont="1" applyFill="1" applyBorder="1" applyAlignment="1">
      <alignment horizontal="center" vertical="center" shrinkToFit="1"/>
    </xf>
    <xf numFmtId="1" fontId="25" fillId="0" borderId="2" xfId="0" applyNumberFormat="1" applyFont="1" applyFill="1" applyBorder="1" applyAlignment="1" applyProtection="1">
      <alignment horizontal="center" vertical="center" shrinkToFit="1"/>
    </xf>
    <xf numFmtId="0" fontId="6" fillId="0" borderId="2" xfId="0" applyFont="1" applyFill="1" applyBorder="1" applyAlignment="1" applyProtection="1">
      <alignment horizontal="center" vertical="center" shrinkToFit="1"/>
    </xf>
    <xf numFmtId="1" fontId="6" fillId="0" borderId="2" xfId="0" applyNumberFormat="1" applyFont="1" applyFill="1" applyBorder="1" applyAlignment="1">
      <alignment horizontal="center" vertical="center"/>
    </xf>
    <xf numFmtId="0" fontId="6" fillId="0" borderId="2" xfId="0" applyFont="1" applyFill="1" applyBorder="1" applyAlignment="1">
      <alignment horizontal="center" vertical="center" wrapText="1" shrinkToFit="1"/>
    </xf>
    <xf numFmtId="0" fontId="36" fillId="0" borderId="2" xfId="0" applyFont="1" applyFill="1" applyBorder="1" applyAlignment="1" applyProtection="1">
      <alignment horizontal="center"/>
      <protection locked="0"/>
    </xf>
    <xf numFmtId="0" fontId="36" fillId="0" borderId="2" xfId="0" applyFont="1" applyFill="1" applyBorder="1" applyAlignment="1">
      <alignment horizontal="center"/>
    </xf>
    <xf numFmtId="0" fontId="36" fillId="0" borderId="14" xfId="0" applyFont="1" applyFill="1" applyBorder="1" applyAlignment="1" applyProtection="1">
      <alignment horizontal="center"/>
      <protection locked="0"/>
    </xf>
    <xf numFmtId="0" fontId="36" fillId="0" borderId="14" xfId="0" applyFont="1" applyFill="1" applyBorder="1" applyAlignment="1">
      <alignment horizontal="center"/>
    </xf>
    <xf numFmtId="167" fontId="0" fillId="13" borderId="0" xfId="0" applyNumberFormat="1" applyFill="1"/>
    <xf numFmtId="167" fontId="0" fillId="13" borderId="2" xfId="0" applyNumberFormat="1" applyFill="1" applyBorder="1" applyAlignment="1">
      <alignment horizontal="center"/>
    </xf>
    <xf numFmtId="167" fontId="0" fillId="0" borderId="0" xfId="0" applyNumberFormat="1"/>
    <xf numFmtId="167" fontId="0" fillId="13" borderId="4" xfId="0" applyNumberFormat="1" applyFill="1" applyBorder="1" applyAlignment="1">
      <alignment horizontal="center"/>
    </xf>
    <xf numFmtId="167" fontId="6" fillId="13" borderId="0" xfId="0" applyNumberFormat="1" applyFont="1" applyFill="1"/>
    <xf numFmtId="165" fontId="0" fillId="13" borderId="0" xfId="0" applyNumberFormat="1" applyFill="1" applyBorder="1"/>
    <xf numFmtId="165" fontId="0" fillId="13" borderId="0" xfId="0" applyNumberFormat="1" applyFill="1"/>
    <xf numFmtId="165" fontId="0" fillId="13" borderId="0" xfId="0" applyNumberFormat="1" applyFill="1" applyBorder="1" applyAlignment="1"/>
    <xf numFmtId="1" fontId="0" fillId="13" borderId="0" xfId="0" applyNumberFormat="1" applyFill="1"/>
    <xf numFmtId="167" fontId="0" fillId="13" borderId="0" xfId="0" applyNumberFormat="1" applyFill="1" applyAlignment="1">
      <alignment horizontal="left" textRotation="90"/>
    </xf>
    <xf numFmtId="167" fontId="0" fillId="0" borderId="0" xfId="0" applyNumberFormat="1" applyFill="1" applyAlignment="1">
      <alignment horizontal="left" textRotation="90"/>
    </xf>
    <xf numFmtId="167" fontId="37" fillId="0" borderId="0" xfId="0" applyNumberFormat="1" applyFont="1" applyFill="1"/>
    <xf numFmtId="167" fontId="7" fillId="0" borderId="0" xfId="0" applyNumberFormat="1" applyFont="1" applyFill="1"/>
    <xf numFmtId="167" fontId="0" fillId="0" borderId="0" xfId="0" applyNumberFormat="1" applyFill="1"/>
    <xf numFmtId="167" fontId="0" fillId="13" borderId="0" xfId="0" applyNumberFormat="1" applyFill="1" applyAlignment="1"/>
    <xf numFmtId="165" fontId="39" fillId="13" borderId="0" xfId="0" applyNumberFormat="1" applyFont="1" applyFill="1"/>
    <xf numFmtId="169" fontId="0" fillId="13" borderId="0" xfId="0" applyNumberFormat="1" applyFill="1" applyAlignment="1">
      <alignment horizontal="center"/>
    </xf>
    <xf numFmtId="165" fontId="39" fillId="13" borderId="0" xfId="0" applyNumberFormat="1" applyFont="1" applyFill="1" applyBorder="1"/>
    <xf numFmtId="169" fontId="0" fillId="13" borderId="0" xfId="0" applyNumberFormat="1" applyFill="1" applyBorder="1"/>
    <xf numFmtId="165" fontId="0" fillId="0" borderId="0" xfId="0" applyNumberFormat="1" applyBorder="1"/>
    <xf numFmtId="165" fontId="0" fillId="0" borderId="0" xfId="0" applyNumberFormat="1"/>
    <xf numFmtId="1" fontId="0" fillId="0" borderId="0" xfId="0" applyNumberFormat="1"/>
    <xf numFmtId="165" fontId="6" fillId="13" borderId="15" xfId="0" applyNumberFormat="1" applyFont="1" applyFill="1" applyBorder="1" applyAlignment="1">
      <alignment horizontal="center" vertical="center"/>
    </xf>
    <xf numFmtId="167" fontId="37" fillId="13" borderId="0" xfId="0" applyNumberFormat="1" applyFont="1" applyFill="1"/>
    <xf numFmtId="167" fontId="7" fillId="13" borderId="0" xfId="0" applyNumberFormat="1" applyFont="1" applyFill="1"/>
    <xf numFmtId="165" fontId="6" fillId="13" borderId="16" xfId="0" applyNumberFormat="1" applyFont="1" applyFill="1" applyBorder="1" applyAlignment="1">
      <alignment horizontal="center" vertical="center"/>
    </xf>
    <xf numFmtId="165" fontId="0" fillId="13" borderId="15" xfId="0" applyNumberFormat="1" applyFill="1" applyBorder="1" applyAlignment="1">
      <alignment horizontal="center" vertical="center"/>
    </xf>
    <xf numFmtId="1" fontId="6" fillId="13" borderId="16" xfId="0" applyNumberFormat="1" applyFont="1" applyFill="1" applyBorder="1" applyAlignment="1">
      <alignment horizontal="center" vertical="center"/>
    </xf>
    <xf numFmtId="1" fontId="0" fillId="13" borderId="17" xfId="0" applyNumberFormat="1" applyFill="1" applyBorder="1" applyAlignment="1">
      <alignment horizontal="center" vertical="center"/>
    </xf>
    <xf numFmtId="0" fontId="20" fillId="13" borderId="2" xfId="0" applyNumberFormat="1" applyFont="1" applyFill="1" applyBorder="1" applyAlignment="1" applyProtection="1">
      <alignment horizontal="center" vertical="center" shrinkToFit="1"/>
    </xf>
    <xf numFmtId="0" fontId="20" fillId="13" borderId="2" xfId="0" quotePrefix="1" applyNumberFormat="1" applyFont="1" applyFill="1" applyBorder="1" applyAlignment="1" applyProtection="1">
      <alignment horizontal="center" vertical="center" shrinkToFit="1"/>
    </xf>
    <xf numFmtId="0" fontId="20" fillId="13" borderId="2" xfId="0" applyNumberFormat="1" applyFont="1" applyFill="1" applyBorder="1" applyAlignment="1" applyProtection="1">
      <alignment horizontal="center" vertical="center"/>
    </xf>
    <xf numFmtId="0" fontId="0" fillId="13" borderId="0" xfId="0" applyFill="1" applyAlignment="1">
      <alignment horizontal="center"/>
    </xf>
    <xf numFmtId="0" fontId="0" fillId="13" borderId="0" xfId="0" applyFill="1" applyBorder="1" applyAlignment="1">
      <alignment horizontal="center"/>
    </xf>
    <xf numFmtId="0" fontId="29" fillId="13" borderId="0" xfId="0" applyFont="1" applyFill="1" applyBorder="1" applyAlignment="1">
      <alignment horizontal="center" vertical="center"/>
    </xf>
    <xf numFmtId="168" fontId="0" fillId="13" borderId="0" xfId="0" applyNumberFormat="1" applyFill="1" applyAlignment="1">
      <alignment horizontal="center"/>
    </xf>
    <xf numFmtId="168" fontId="5" fillId="13" borderId="0" xfId="0" applyNumberFormat="1" applyFont="1" applyFill="1" applyBorder="1" applyAlignment="1">
      <alignment horizontal="center"/>
    </xf>
    <xf numFmtId="0" fontId="30" fillId="13" borderId="0" xfId="0" applyFont="1" applyFill="1" applyAlignment="1">
      <alignment horizontal="center" vertical="center"/>
    </xf>
    <xf numFmtId="0" fontId="5" fillId="13" borderId="0" xfId="0" applyFont="1" applyFill="1" applyAlignment="1">
      <alignment horizontal="center"/>
    </xf>
    <xf numFmtId="1" fontId="6" fillId="13" borderId="18" xfId="0" applyNumberFormat="1" applyFont="1" applyFill="1" applyBorder="1" applyAlignment="1">
      <alignment horizontal="center" vertical="center"/>
    </xf>
    <xf numFmtId="167" fontId="0" fillId="13" borderId="3" xfId="0" applyNumberFormat="1" applyFill="1" applyBorder="1" applyAlignment="1">
      <alignment horizontal="center"/>
    </xf>
    <xf numFmtId="167" fontId="0" fillId="13" borderId="19" xfId="0" applyNumberFormat="1" applyFill="1" applyBorder="1" applyAlignment="1">
      <alignment horizontal="center"/>
    </xf>
    <xf numFmtId="0" fontId="0" fillId="13" borderId="0" xfId="0" applyFill="1" applyBorder="1"/>
    <xf numFmtId="0" fontId="0" fillId="13" borderId="0" xfId="0" applyFill="1"/>
    <xf numFmtId="0" fontId="0" fillId="0" borderId="0" xfId="0" applyFill="1"/>
    <xf numFmtId="0" fontId="61" fillId="14" borderId="2" xfId="0" applyFont="1" applyFill="1" applyBorder="1" applyAlignment="1">
      <alignment horizontal="center"/>
    </xf>
    <xf numFmtId="0" fontId="61" fillId="14" borderId="2" xfId="0" applyFont="1" applyFill="1" applyBorder="1" applyAlignment="1">
      <alignment horizontal="center" vertical="center"/>
    </xf>
    <xf numFmtId="0" fontId="6" fillId="0" borderId="2" xfId="0" applyFont="1" applyFill="1" applyBorder="1" applyAlignment="1">
      <alignment horizontal="center"/>
    </xf>
    <xf numFmtId="0" fontId="22" fillId="15" borderId="2" xfId="0" applyFont="1" applyFill="1" applyBorder="1" applyAlignment="1">
      <alignment horizontal="center"/>
    </xf>
    <xf numFmtId="10" fontId="6" fillId="0" borderId="2" xfId="0" applyNumberFormat="1" applyFont="1" applyFill="1" applyBorder="1" applyAlignment="1">
      <alignment horizontal="center"/>
    </xf>
    <xf numFmtId="10" fontId="22" fillId="16" borderId="2" xfId="0" applyNumberFormat="1" applyFont="1" applyFill="1" applyBorder="1" applyAlignment="1">
      <alignment horizontal="center"/>
    </xf>
    <xf numFmtId="9" fontId="6" fillId="0" borderId="2" xfId="0" applyNumberFormat="1" applyFont="1" applyFill="1" applyBorder="1" applyAlignment="1">
      <alignment horizontal="center"/>
    </xf>
    <xf numFmtId="9" fontId="6" fillId="17" borderId="2" xfId="0" applyNumberFormat="1" applyFont="1" applyFill="1" applyBorder="1" applyAlignment="1">
      <alignment horizontal="center"/>
    </xf>
    <xf numFmtId="0" fontId="18" fillId="0" borderId="2" xfId="0" applyFont="1" applyFill="1" applyBorder="1" applyAlignment="1" applyProtection="1">
      <alignment horizontal="center" vertical="center"/>
      <protection locked="0"/>
    </xf>
    <xf numFmtId="10" fontId="0" fillId="13" borderId="0" xfId="0" applyNumberFormat="1" applyFill="1" applyBorder="1" applyAlignment="1">
      <alignment horizontal="center"/>
    </xf>
    <xf numFmtId="10" fontId="5" fillId="16" borderId="2" xfId="0" applyNumberFormat="1" applyFont="1" applyFill="1" applyBorder="1" applyAlignment="1">
      <alignment horizontal="center" vertical="center"/>
    </xf>
    <xf numFmtId="9" fontId="5" fillId="17" borderId="2" xfId="0" applyNumberFormat="1" applyFont="1" applyFill="1" applyBorder="1" applyAlignment="1">
      <alignment horizontal="center" vertical="center"/>
    </xf>
    <xf numFmtId="0" fontId="18" fillId="13" borderId="2" xfId="0" applyFont="1" applyFill="1" applyBorder="1" applyAlignment="1">
      <alignment horizontal="center" vertical="center"/>
    </xf>
    <xf numFmtId="0" fontId="0" fillId="13" borderId="0" xfId="0" applyFill="1" applyBorder="1" applyAlignment="1">
      <alignment horizontal="center" vertical="center"/>
    </xf>
    <xf numFmtId="0" fontId="23" fillId="13" borderId="0" xfId="0" applyFont="1" applyFill="1" applyAlignment="1"/>
    <xf numFmtId="0" fontId="0" fillId="13" borderId="0" xfId="0" applyFill="1" applyBorder="1" applyAlignment="1"/>
    <xf numFmtId="0" fontId="0" fillId="13" borderId="0" xfId="0" applyFill="1" applyBorder="1" applyAlignment="1">
      <alignment horizontal="left"/>
    </xf>
    <xf numFmtId="0" fontId="5" fillId="13" borderId="0" xfId="0" applyFont="1" applyFill="1" applyBorder="1" applyAlignment="1">
      <alignment horizontal="left"/>
    </xf>
    <xf numFmtId="0" fontId="61" fillId="14" borderId="0" xfId="0" applyFont="1" applyFill="1" applyBorder="1" applyAlignment="1">
      <alignment vertical="top" wrapText="1"/>
    </xf>
    <xf numFmtId="0" fontId="62" fillId="14" borderId="9" xfId="0" applyFont="1" applyFill="1" applyBorder="1" applyAlignment="1">
      <alignment vertical="top" wrapText="1"/>
    </xf>
    <xf numFmtId="0" fontId="0" fillId="14" borderId="0" xfId="0" applyFill="1" applyBorder="1"/>
    <xf numFmtId="0" fontId="61" fillId="14" borderId="11" xfId="0" applyFont="1" applyFill="1" applyBorder="1" applyAlignment="1">
      <alignment vertical="top" wrapText="1"/>
    </xf>
    <xf numFmtId="0" fontId="61" fillId="14" borderId="12" xfId="0" applyFont="1" applyFill="1" applyBorder="1" applyAlignment="1">
      <alignment vertical="top" wrapText="1"/>
    </xf>
    <xf numFmtId="0" fontId="62" fillId="14" borderId="11" xfId="0" applyFont="1" applyFill="1" applyBorder="1" applyAlignment="1">
      <alignment vertical="top" wrapText="1"/>
    </xf>
    <xf numFmtId="0" fontId="62" fillId="14" borderId="12" xfId="0" applyFont="1" applyFill="1" applyBorder="1" applyAlignment="1">
      <alignment vertical="top" wrapText="1"/>
    </xf>
    <xf numFmtId="0" fontId="0" fillId="14" borderId="12" xfId="0" applyFill="1" applyBorder="1"/>
    <xf numFmtId="0" fontId="62" fillId="14" borderId="13" xfId="0" applyFont="1" applyFill="1" applyBorder="1" applyAlignment="1">
      <alignment vertical="top" wrapText="1"/>
    </xf>
    <xf numFmtId="0" fontId="0" fillId="13" borderId="20" xfId="0" applyFill="1" applyBorder="1"/>
    <xf numFmtId="0" fontId="0" fillId="0" borderId="0" xfId="0" applyFill="1" applyBorder="1" applyAlignment="1">
      <alignment horizontal="center"/>
    </xf>
    <xf numFmtId="0" fontId="0" fillId="0" borderId="20" xfId="0" applyBorder="1"/>
    <xf numFmtId="167" fontId="0" fillId="13" borderId="0" xfId="0" applyNumberFormat="1" applyFill="1" applyBorder="1" applyAlignment="1"/>
    <xf numFmtId="10" fontId="5" fillId="16" borderId="2" xfId="0" applyNumberFormat="1" applyFont="1" applyFill="1" applyBorder="1" applyAlignment="1">
      <alignment horizontal="center"/>
    </xf>
    <xf numFmtId="10" fontId="6" fillId="17" borderId="2" xfId="0" applyNumberFormat="1" applyFont="1" applyFill="1" applyBorder="1" applyAlignment="1">
      <alignment horizontal="center"/>
    </xf>
    <xf numFmtId="0" fontId="5" fillId="13" borderId="2" xfId="0" applyFont="1" applyFill="1" applyBorder="1" applyAlignment="1">
      <alignment horizontal="center" vertical="center"/>
    </xf>
    <xf numFmtId="10" fontId="61" fillId="13" borderId="12" xfId="0" applyNumberFormat="1" applyFont="1" applyFill="1" applyBorder="1" applyAlignment="1">
      <alignment horizontal="center" vertical="center"/>
    </xf>
    <xf numFmtId="167" fontId="61" fillId="14" borderId="22" xfId="0" applyNumberFormat="1" applyFont="1" applyFill="1" applyBorder="1" applyAlignment="1">
      <alignment horizontal="center" vertical="center"/>
    </xf>
    <xf numFmtId="10" fontId="61" fillId="13" borderId="2" xfId="0" applyNumberFormat="1" applyFont="1" applyFill="1" applyBorder="1" applyAlignment="1">
      <alignment horizontal="center" vertical="center"/>
    </xf>
    <xf numFmtId="2" fontId="5" fillId="0" borderId="2" xfId="0" applyNumberFormat="1" applyFont="1" applyFill="1" applyBorder="1" applyAlignment="1">
      <alignment horizontal="center"/>
    </xf>
    <xf numFmtId="1" fontId="5" fillId="18" borderId="2" xfId="0" applyNumberFormat="1" applyFont="1" applyFill="1" applyBorder="1" applyAlignment="1" applyProtection="1">
      <alignment horizontal="center"/>
    </xf>
    <xf numFmtId="1" fontId="5" fillId="0" borderId="2" xfId="0" applyNumberFormat="1" applyFont="1" applyFill="1" applyBorder="1" applyAlignment="1" applyProtection="1">
      <alignment horizontal="center"/>
    </xf>
    <xf numFmtId="0" fontId="5" fillId="0" borderId="2" xfId="0" applyFont="1" applyFill="1" applyBorder="1" applyAlignment="1" applyProtection="1">
      <alignment horizontal="center"/>
    </xf>
    <xf numFmtId="1" fontId="5" fillId="0" borderId="2" xfId="0" applyNumberFormat="1" applyFont="1" applyFill="1" applyBorder="1" applyAlignment="1" applyProtection="1">
      <alignment horizontal="center"/>
      <protection locked="0"/>
    </xf>
    <xf numFmtId="0" fontId="5" fillId="0" borderId="2" xfId="0" applyFont="1" applyFill="1" applyBorder="1" applyAlignment="1" applyProtection="1">
      <alignment horizontal="center"/>
      <protection locked="0"/>
    </xf>
    <xf numFmtId="0" fontId="5" fillId="0" borderId="2" xfId="0" applyFont="1" applyFill="1" applyBorder="1" applyAlignment="1">
      <alignment horizontal="center"/>
    </xf>
    <xf numFmtId="9" fontId="61" fillId="13" borderId="2" xfId="0" applyNumberFormat="1" applyFont="1" applyFill="1" applyBorder="1" applyAlignment="1">
      <alignment horizontal="center" vertical="center"/>
    </xf>
    <xf numFmtId="167" fontId="6" fillId="13" borderId="0" xfId="0" applyNumberFormat="1" applyFont="1" applyFill="1" applyAlignment="1">
      <alignment horizontal="center"/>
    </xf>
    <xf numFmtId="10" fontId="6" fillId="13" borderId="11" xfId="0" applyNumberFormat="1" applyFont="1" applyFill="1" applyBorder="1" applyAlignment="1">
      <alignment horizontal="center" vertical="center"/>
    </xf>
    <xf numFmtId="167" fontId="6" fillId="13" borderId="0" xfId="0" applyNumberFormat="1" applyFont="1" applyFill="1" applyAlignment="1">
      <alignment wrapText="1"/>
    </xf>
    <xf numFmtId="167" fontId="6" fillId="13" borderId="0" xfId="0" applyNumberFormat="1" applyFont="1" applyFill="1" applyBorder="1" applyAlignment="1">
      <alignment horizontal="center"/>
    </xf>
    <xf numFmtId="0" fontId="4" fillId="0" borderId="22" xfId="0" applyFont="1" applyFill="1" applyBorder="1" applyAlignment="1">
      <alignment horizontal="center" vertical="center"/>
    </xf>
    <xf numFmtId="165" fontId="6" fillId="13" borderId="0" xfId="0" applyNumberFormat="1" applyFont="1" applyFill="1" applyBorder="1" applyAlignment="1"/>
    <xf numFmtId="165" fontId="6" fillId="13" borderId="0" xfId="0" applyNumberFormat="1" applyFont="1" applyFill="1"/>
    <xf numFmtId="167" fontId="0" fillId="13" borderId="23" xfId="0" applyNumberFormat="1" applyFill="1" applyBorder="1" applyAlignment="1">
      <alignment horizontal="center"/>
    </xf>
    <xf numFmtId="0" fontId="18" fillId="13" borderId="12" xfId="0" applyFont="1" applyFill="1" applyBorder="1" applyAlignment="1">
      <alignment vertical="center"/>
    </xf>
    <xf numFmtId="0" fontId="6" fillId="13" borderId="0" xfId="0" applyFont="1" applyFill="1" applyAlignment="1">
      <alignment shrinkToFit="1"/>
    </xf>
    <xf numFmtId="0" fontId="29" fillId="13" borderId="24" xfId="0" applyFont="1" applyFill="1" applyBorder="1" applyAlignment="1">
      <alignment horizontal="center" shrinkToFit="1"/>
    </xf>
    <xf numFmtId="0" fontId="29" fillId="13" borderId="25" xfId="0" applyFont="1" applyFill="1" applyBorder="1" applyAlignment="1">
      <alignment horizontal="center" shrinkToFit="1"/>
    </xf>
    <xf numFmtId="0" fontId="5" fillId="13" borderId="0" xfId="0" applyFont="1" applyFill="1" applyBorder="1" applyAlignment="1">
      <alignment horizontal="center" vertical="center" shrinkToFit="1"/>
    </xf>
    <xf numFmtId="0" fontId="5" fillId="13" borderId="12" xfId="0" applyFont="1" applyFill="1" applyBorder="1" applyAlignment="1">
      <alignment horizontal="center" vertical="center" shrinkToFit="1"/>
    </xf>
    <xf numFmtId="0" fontId="29" fillId="13" borderId="0" xfId="0" applyFont="1" applyFill="1" applyAlignment="1">
      <alignment horizontal="left" shrinkToFit="1"/>
    </xf>
    <xf numFmtId="168" fontId="29" fillId="13" borderId="0" xfId="0" applyNumberFormat="1" applyFont="1" applyFill="1" applyAlignment="1">
      <alignment horizontal="center" shrinkToFit="1"/>
    </xf>
    <xf numFmtId="0" fontId="29" fillId="13" borderId="0" xfId="0" applyFont="1" applyFill="1" applyAlignment="1">
      <alignment shrinkToFit="1"/>
    </xf>
    <xf numFmtId="0" fontId="4" fillId="13" borderId="0" xfId="0" applyFont="1" applyFill="1" applyAlignment="1" applyProtection="1">
      <alignment vertical="center"/>
    </xf>
    <xf numFmtId="0" fontId="61" fillId="19" borderId="26" xfId="0" applyFont="1" applyFill="1" applyBorder="1" applyAlignment="1" applyProtection="1">
      <alignment horizontal="center"/>
    </xf>
    <xf numFmtId="0" fontId="61" fillId="19" borderId="4" xfId="0" applyFont="1" applyFill="1" applyBorder="1" applyAlignment="1" applyProtection="1">
      <alignment horizontal="center"/>
    </xf>
    <xf numFmtId="0" fontId="0" fillId="0" borderId="2" xfId="0" applyFill="1" applyBorder="1"/>
    <xf numFmtId="0" fontId="36" fillId="0" borderId="2" xfId="0" applyFont="1" applyFill="1" applyBorder="1" applyProtection="1">
      <protection locked="0"/>
    </xf>
    <xf numFmtId="0" fontId="36" fillId="0" borderId="2" xfId="0" applyFont="1" applyFill="1" applyBorder="1"/>
    <xf numFmtId="0" fontId="36" fillId="0" borderId="14" xfId="0" applyFont="1" applyFill="1" applyBorder="1" applyProtection="1">
      <protection locked="0"/>
    </xf>
    <xf numFmtId="0" fontId="36" fillId="0" borderId="14" xfId="0" applyFont="1" applyFill="1" applyBorder="1"/>
    <xf numFmtId="0" fontId="0" fillId="0" borderId="14" xfId="0" applyFill="1" applyBorder="1"/>
    <xf numFmtId="0" fontId="4" fillId="0" borderId="2" xfId="0" applyFont="1" applyFill="1" applyBorder="1" applyAlignment="1">
      <alignment horizontal="center" vertical="center"/>
    </xf>
    <xf numFmtId="0" fontId="5" fillId="13" borderId="0" xfId="0" applyFont="1" applyFill="1" applyBorder="1"/>
    <xf numFmtId="0" fontId="63" fillId="13" borderId="0" xfId="0" applyFont="1" applyFill="1" applyBorder="1"/>
    <xf numFmtId="0" fontId="0" fillId="13" borderId="0" xfId="0" applyFill="1" applyAlignment="1" applyProtection="1">
      <alignment horizontal="center"/>
      <protection locked="0"/>
    </xf>
    <xf numFmtId="0" fontId="41" fillId="0" borderId="0" xfId="0" applyFont="1" applyAlignment="1">
      <alignment horizontal="center"/>
    </xf>
    <xf numFmtId="0" fontId="0" fillId="0" borderId="2" xfId="0" applyBorder="1"/>
    <xf numFmtId="0" fontId="41" fillId="13" borderId="0" xfId="0" applyFont="1" applyFill="1" applyAlignment="1">
      <alignment horizontal="center"/>
    </xf>
    <xf numFmtId="0" fontId="0" fillId="13" borderId="2" xfId="0" applyFill="1" applyBorder="1" applyAlignment="1">
      <alignment horizontal="center"/>
    </xf>
    <xf numFmtId="0" fontId="0" fillId="13" borderId="4" xfId="0" applyFill="1" applyBorder="1" applyAlignment="1">
      <alignment horizontal="center"/>
    </xf>
    <xf numFmtId="167" fontId="0" fillId="13" borderId="19" xfId="0" applyNumberFormat="1" applyFill="1" applyBorder="1" applyAlignment="1"/>
    <xf numFmtId="167" fontId="0" fillId="13" borderId="30" xfId="0" applyNumberFormat="1" applyFill="1" applyBorder="1" applyAlignment="1"/>
    <xf numFmtId="167" fontId="0" fillId="13" borderId="3" xfId="0" applyNumberFormat="1" applyFill="1" applyBorder="1" applyAlignment="1"/>
    <xf numFmtId="0" fontId="5" fillId="13" borderId="20" xfId="0" applyFont="1" applyFill="1" applyBorder="1" applyProtection="1"/>
    <xf numFmtId="0" fontId="9" fillId="13" borderId="20" xfId="0" applyFont="1" applyFill="1" applyBorder="1" applyAlignment="1" applyProtection="1">
      <alignment horizontal="center"/>
    </xf>
    <xf numFmtId="0" fontId="5" fillId="13" borderId="0" xfId="0" applyFont="1" applyFill="1" applyBorder="1" applyProtection="1"/>
    <xf numFmtId="0" fontId="9" fillId="13" borderId="0" xfId="0" applyFont="1" applyFill="1" applyBorder="1" applyAlignment="1" applyProtection="1">
      <alignment horizontal="center"/>
    </xf>
    <xf numFmtId="0" fontId="61" fillId="19" borderId="2" xfId="0" applyFont="1" applyFill="1" applyBorder="1" applyAlignment="1" applyProtection="1">
      <alignment horizontal="center"/>
    </xf>
    <xf numFmtId="0" fontId="0" fillId="0" borderId="21" xfId="0" applyFill="1" applyBorder="1" applyAlignment="1" applyProtection="1">
      <alignment horizontal="center" vertical="center"/>
      <protection locked="0"/>
    </xf>
    <xf numFmtId="0" fontId="0" fillId="0" borderId="12" xfId="0" applyFill="1" applyBorder="1"/>
    <xf numFmtId="0" fontId="0" fillId="13" borderId="0" xfId="0" applyFill="1" applyAlignment="1">
      <alignment horizontal="center" vertical="center"/>
    </xf>
    <xf numFmtId="0" fontId="0" fillId="0" borderId="28" xfId="0" applyBorder="1"/>
    <xf numFmtId="0" fontId="5" fillId="13" borderId="0" xfId="0" applyFont="1" applyFill="1" applyBorder="1" applyAlignment="1">
      <alignment horizontal="center" vertical="center"/>
    </xf>
    <xf numFmtId="0" fontId="0" fillId="13" borderId="0" xfId="0" applyFill="1" applyAlignment="1"/>
    <xf numFmtId="0" fontId="0" fillId="13" borderId="5" xfId="0" applyFill="1" applyBorder="1"/>
    <xf numFmtId="0" fontId="5" fillId="13" borderId="0" xfId="0" applyFont="1" applyFill="1" applyAlignment="1">
      <alignment horizontal="center" vertical="center"/>
    </xf>
    <xf numFmtId="2" fontId="0" fillId="13" borderId="0" xfId="0" applyNumberFormat="1" applyFill="1" applyBorder="1" applyAlignment="1">
      <alignment horizontal="center" vertical="center"/>
    </xf>
    <xf numFmtId="10" fontId="0" fillId="13" borderId="0" xfId="0" applyNumberFormat="1" applyFill="1" applyBorder="1" applyAlignment="1">
      <alignment horizontal="center" vertical="center"/>
    </xf>
    <xf numFmtId="168" fontId="0" fillId="13" borderId="0" xfId="0" applyNumberFormat="1" applyFill="1" applyAlignment="1">
      <alignment horizontal="center" vertical="center"/>
    </xf>
    <xf numFmtId="168" fontId="5" fillId="13" borderId="0" xfId="0" applyNumberFormat="1" applyFont="1" applyFill="1" applyBorder="1" applyAlignment="1">
      <alignment horizontal="center" vertical="center"/>
    </xf>
    <xf numFmtId="0" fontId="0" fillId="0" borderId="0" xfId="0" applyBorder="1" applyAlignment="1">
      <alignment horizontal="right"/>
    </xf>
    <xf numFmtId="0" fontId="0" fillId="0" borderId="0" xfId="0" applyBorder="1" applyAlignment="1"/>
    <xf numFmtId="0" fontId="29" fillId="13" borderId="0" xfId="0" applyFont="1" applyFill="1" applyAlignment="1">
      <alignment horizontal="center" shrinkToFit="1"/>
    </xf>
    <xf numFmtId="0" fontId="0" fillId="0" borderId="26" xfId="0" applyBorder="1"/>
    <xf numFmtId="0" fontId="0" fillId="0" borderId="31" xfId="0" applyBorder="1"/>
    <xf numFmtId="0" fontId="0" fillId="0" borderId="5" xfId="0" applyBorder="1"/>
    <xf numFmtId="0" fontId="0" fillId="0" borderId="31" xfId="0" applyBorder="1" applyAlignment="1">
      <alignment horizontal="center" vertical="center"/>
    </xf>
    <xf numFmtId="0" fontId="0" fillId="0" borderId="31" xfId="0" applyBorder="1" applyAlignment="1">
      <alignment horizontal="left" vertical="center"/>
    </xf>
    <xf numFmtId="0" fontId="0" fillId="0" borderId="0" xfId="0" applyBorder="1" applyAlignment="1">
      <alignment horizontal="right" vertical="center"/>
    </xf>
    <xf numFmtId="0" fontId="6" fillId="0" borderId="0" xfId="0" applyFont="1" applyBorder="1"/>
    <xf numFmtId="0" fontId="6" fillId="0" borderId="0" xfId="0" applyFont="1" applyBorder="1" applyAlignment="1">
      <alignment horizontal="left" vertical="center"/>
    </xf>
    <xf numFmtId="0" fontId="36" fillId="0" borderId="0" xfId="0" applyFont="1" applyBorder="1" applyAlignment="1">
      <alignment horizontal="left" vertical="center"/>
    </xf>
    <xf numFmtId="0" fontId="36" fillId="0" borderId="10" xfId="0" applyFont="1" applyBorder="1" applyAlignment="1">
      <alignment horizontal="left" vertical="center"/>
    </xf>
    <xf numFmtId="0" fontId="45" fillId="0" borderId="0" xfId="0" applyFont="1" applyBorder="1" applyAlignment="1">
      <alignment horizontal="left" vertical="center"/>
    </xf>
    <xf numFmtId="0" fontId="45" fillId="0" borderId="10" xfId="0" applyFont="1" applyBorder="1" applyAlignment="1">
      <alignment horizontal="left" vertical="center"/>
    </xf>
    <xf numFmtId="0" fontId="6" fillId="0" borderId="0" xfId="0" applyFont="1" applyBorder="1" applyAlignment="1">
      <alignment horizontal="right"/>
    </xf>
    <xf numFmtId="0" fontId="6" fillId="0" borderId="0" xfId="0" applyFont="1" applyBorder="1" applyAlignment="1">
      <alignment horizontal="right" vertical="center"/>
    </xf>
    <xf numFmtId="0" fontId="6" fillId="0" borderId="10" xfId="0" applyFont="1" applyBorder="1" applyAlignment="1">
      <alignment horizontal="left" vertical="center"/>
    </xf>
    <xf numFmtId="0" fontId="6" fillId="0" borderId="0" xfId="0" applyFont="1" applyBorder="1" applyAlignment="1">
      <alignment horizontal="center" vertical="center"/>
    </xf>
    <xf numFmtId="0" fontId="6" fillId="0" borderId="2" xfId="0" applyFont="1" applyBorder="1" applyAlignment="1">
      <alignment horizontal="left" vertical="center"/>
    </xf>
    <xf numFmtId="0" fontId="0" fillId="0" borderId="2" xfId="0" applyBorder="1" applyAlignment="1">
      <alignment horizontal="left" vertical="center"/>
    </xf>
    <xf numFmtId="0" fontId="36" fillId="0" borderId="0" xfId="0" applyFont="1" applyBorder="1"/>
    <xf numFmtId="0" fontId="36" fillId="0" borderId="10" xfId="0" applyFont="1" applyBorder="1"/>
    <xf numFmtId="0" fontId="46" fillId="0" borderId="0" xfId="0" applyFont="1" applyBorder="1" applyAlignment="1">
      <alignment horizontal="center" vertical="center"/>
    </xf>
    <xf numFmtId="0" fontId="46" fillId="0" borderId="0" xfId="0" applyFont="1" applyBorder="1" applyAlignment="1">
      <alignment vertical="center"/>
    </xf>
    <xf numFmtId="0" fontId="46" fillId="0" borderId="10" xfId="0" applyFont="1" applyBorder="1" applyAlignment="1">
      <alignment vertical="center"/>
    </xf>
    <xf numFmtId="1" fontId="61" fillId="13" borderId="0" xfId="0" applyNumberFormat="1" applyFont="1" applyFill="1" applyBorder="1" applyAlignment="1">
      <alignment horizontal="center" vertical="center"/>
    </xf>
    <xf numFmtId="0" fontId="65" fillId="13" borderId="9" xfId="0" applyFont="1" applyFill="1" applyBorder="1" applyAlignment="1">
      <alignment vertical="center" shrinkToFit="1"/>
    </xf>
    <xf numFmtId="0" fontId="5" fillId="6" borderId="0" xfId="0" applyFont="1" applyFill="1" applyBorder="1" applyAlignment="1">
      <alignment horizontal="center" vertical="center" shrinkToFit="1"/>
    </xf>
    <xf numFmtId="0" fontId="66" fillId="19" borderId="26" xfId="0" applyFont="1" applyFill="1" applyBorder="1" applyAlignment="1">
      <alignment horizontal="center" vertical="center" wrapText="1"/>
    </xf>
    <xf numFmtId="0" fontId="61" fillId="19" borderId="32" xfId="0" applyFont="1" applyFill="1" applyBorder="1" applyAlignment="1">
      <alignment horizontal="center" vertical="center"/>
    </xf>
    <xf numFmtId="0" fontId="4" fillId="0" borderId="33" xfId="0" applyFont="1" applyFill="1" applyBorder="1" applyAlignment="1">
      <alignment horizontal="center" vertical="center"/>
    </xf>
    <xf numFmtId="167" fontId="38" fillId="13" borderId="12" xfId="0" applyNumberFormat="1" applyFont="1" applyFill="1" applyBorder="1" applyAlignment="1">
      <alignment horizontal="center" vertical="center"/>
    </xf>
    <xf numFmtId="0" fontId="25" fillId="0" borderId="19" xfId="0" applyNumberFormat="1" applyFont="1" applyFill="1" applyBorder="1" applyAlignment="1" applyProtection="1">
      <alignment horizontal="center" vertical="center" shrinkToFit="1"/>
    </xf>
    <xf numFmtId="0" fontId="25" fillId="0" borderId="3" xfId="0" applyNumberFormat="1" applyFont="1" applyFill="1" applyBorder="1" applyAlignment="1" applyProtection="1">
      <alignment horizontal="center" vertical="center"/>
    </xf>
    <xf numFmtId="0" fontId="4" fillId="0" borderId="34" xfId="0" applyFont="1" applyFill="1" applyBorder="1" applyAlignment="1">
      <alignment horizontal="center" vertical="center"/>
    </xf>
    <xf numFmtId="0" fontId="4" fillId="0" borderId="35" xfId="0" applyFont="1" applyFill="1" applyBorder="1" applyAlignment="1">
      <alignment horizontal="center" vertical="center"/>
    </xf>
    <xf numFmtId="167" fontId="61" fillId="20" borderId="4" xfId="0" applyNumberFormat="1" applyFont="1" applyFill="1" applyBorder="1" applyAlignment="1">
      <alignment horizontal="center"/>
    </xf>
    <xf numFmtId="10" fontId="61" fillId="13" borderId="36" xfId="0" applyNumberFormat="1" applyFont="1" applyFill="1" applyBorder="1" applyAlignment="1" applyProtection="1">
      <alignment horizontal="center" vertical="center"/>
      <protection locked="0"/>
    </xf>
    <xf numFmtId="10" fontId="61" fillId="13" borderId="28" xfId="0" applyNumberFormat="1" applyFont="1" applyFill="1" applyBorder="1" applyAlignment="1" applyProtection="1">
      <alignment horizontal="center" vertical="center"/>
      <protection locked="0"/>
    </xf>
    <xf numFmtId="0" fontId="0" fillId="0" borderId="22" xfId="0" applyFill="1" applyBorder="1"/>
    <xf numFmtId="0" fontId="36" fillId="0" borderId="35" xfId="0" applyFont="1" applyFill="1" applyBorder="1" applyAlignment="1" applyProtection="1">
      <alignment horizontal="center"/>
      <protection locked="0"/>
    </xf>
    <xf numFmtId="0" fontId="36" fillId="0" borderId="37" xfId="0" applyFont="1" applyFill="1" applyBorder="1" applyAlignment="1" applyProtection="1">
      <alignment horizontal="center"/>
      <protection locked="0"/>
    </xf>
    <xf numFmtId="0" fontId="4" fillId="0" borderId="0" xfId="0" applyFont="1" applyBorder="1"/>
    <xf numFmtId="0" fontId="0" fillId="0" borderId="12" xfId="0" applyBorder="1" applyAlignment="1">
      <alignment horizontal="center" vertical="center"/>
    </xf>
    <xf numFmtId="167" fontId="61" fillId="14" borderId="2" xfId="0" applyNumberFormat="1" applyFont="1" applyFill="1" applyBorder="1" applyAlignment="1">
      <alignment horizontal="center" vertical="center"/>
    </xf>
    <xf numFmtId="167" fontId="61" fillId="14" borderId="14" xfId="0" applyNumberFormat="1" applyFont="1" applyFill="1" applyBorder="1" applyAlignment="1">
      <alignment horizontal="center" vertical="center"/>
    </xf>
    <xf numFmtId="0" fontId="61" fillId="13" borderId="0" xfId="0" applyFont="1" applyFill="1" applyBorder="1" applyAlignment="1" applyProtection="1">
      <alignment horizontal="center"/>
    </xf>
    <xf numFmtId="0" fontId="5" fillId="13" borderId="27" xfId="0" applyFont="1" applyFill="1" applyBorder="1" applyAlignment="1" applyProtection="1">
      <alignment horizontal="center"/>
    </xf>
    <xf numFmtId="0" fontId="5" fillId="13" borderId="38" xfId="0" applyFont="1" applyFill="1" applyBorder="1" applyAlignment="1" applyProtection="1">
      <alignment horizontal="center"/>
    </xf>
    <xf numFmtId="0" fontId="25" fillId="0" borderId="39" xfId="0" quotePrefix="1" applyFont="1" applyFill="1" applyBorder="1" applyAlignment="1" applyProtection="1">
      <alignment horizontal="center" vertical="center" shrinkToFit="1"/>
    </xf>
    <xf numFmtId="0" fontId="25" fillId="0" borderId="40" xfId="0" quotePrefix="1" applyFont="1" applyFill="1" applyBorder="1" applyAlignment="1" applyProtection="1">
      <alignment horizontal="center" vertical="center" shrinkToFit="1"/>
    </xf>
    <xf numFmtId="0" fontId="29" fillId="13" borderId="0" xfId="0" applyFont="1" applyFill="1" applyAlignment="1">
      <alignment horizontal="center"/>
    </xf>
    <xf numFmtId="0" fontId="67" fillId="19" borderId="26" xfId="0" applyFont="1" applyFill="1" applyBorder="1" applyAlignment="1">
      <alignment horizontal="center" vertical="center"/>
    </xf>
    <xf numFmtId="171" fontId="0" fillId="13" borderId="0" xfId="0" applyNumberFormat="1" applyFill="1"/>
    <xf numFmtId="0" fontId="6" fillId="0" borderId="0" xfId="2"/>
    <xf numFmtId="0" fontId="25" fillId="9" borderId="2" xfId="2" applyFont="1" applyFill="1" applyBorder="1" applyAlignment="1" applyProtection="1">
      <alignment horizontal="center" vertical="center" shrinkToFit="1"/>
      <protection locked="0"/>
    </xf>
    <xf numFmtId="0" fontId="25" fillId="9" borderId="14" xfId="2" applyFont="1" applyFill="1" applyBorder="1" applyAlignment="1" applyProtection="1">
      <alignment horizontal="center" vertical="center" shrinkToFit="1"/>
      <protection locked="0"/>
    </xf>
    <xf numFmtId="0" fontId="6" fillId="13" borderId="0" xfId="2" applyFont="1" applyFill="1" applyAlignment="1">
      <alignment shrinkToFit="1"/>
    </xf>
    <xf numFmtId="0" fontId="29" fillId="13" borderId="24" xfId="2" applyFont="1" applyFill="1" applyBorder="1" applyAlignment="1">
      <alignment horizontal="center" shrinkToFit="1"/>
    </xf>
    <xf numFmtId="0" fontId="29" fillId="13" borderId="25" xfId="2" applyFont="1" applyFill="1" applyBorder="1" applyAlignment="1">
      <alignment horizontal="center" shrinkToFit="1"/>
    </xf>
    <xf numFmtId="0" fontId="5" fillId="13" borderId="0" xfId="2" applyFont="1" applyFill="1" applyBorder="1" applyAlignment="1">
      <alignment horizontal="center" vertical="center" shrinkToFit="1"/>
    </xf>
    <xf numFmtId="0" fontId="29" fillId="13" borderId="24" xfId="2" applyNumberFormat="1" applyFont="1" applyFill="1" applyBorder="1" applyAlignment="1" applyProtection="1">
      <alignment horizontal="center" vertical="center" shrinkToFit="1"/>
    </xf>
    <xf numFmtId="49" fontId="29" fillId="13" borderId="24" xfId="2" applyNumberFormat="1" applyFont="1" applyFill="1" applyBorder="1" applyAlignment="1" applyProtection="1">
      <alignment horizontal="center" vertical="center" shrinkToFit="1"/>
      <protection locked="0"/>
    </xf>
    <xf numFmtId="0" fontId="29" fillId="13" borderId="24" xfId="2" applyFont="1" applyFill="1" applyBorder="1" applyAlignment="1" applyProtection="1">
      <alignment horizontal="center" vertical="center" shrinkToFit="1"/>
      <protection locked="0"/>
    </xf>
    <xf numFmtId="12" fontId="29" fillId="13" borderId="24" xfId="2" applyNumberFormat="1" applyFont="1" applyFill="1" applyBorder="1" applyAlignment="1" applyProtection="1">
      <alignment horizontal="center" vertical="center" shrinkToFit="1"/>
      <protection locked="0"/>
    </xf>
    <xf numFmtId="0" fontId="25" fillId="13" borderId="0" xfId="2" applyFont="1" applyFill="1" applyBorder="1" applyAlignment="1">
      <alignment shrinkToFit="1"/>
    </xf>
    <xf numFmtId="168" fontId="29" fillId="13" borderId="25" xfId="2" applyNumberFormat="1" applyFont="1" applyFill="1" applyBorder="1" applyAlignment="1" applyProtection="1">
      <alignment horizontal="center" vertical="center" shrinkToFit="1"/>
    </xf>
    <xf numFmtId="12" fontId="29" fillId="13" borderId="41" xfId="2" applyNumberFormat="1" applyFont="1" applyFill="1" applyBorder="1" applyAlignment="1" applyProtection="1">
      <alignment horizontal="center" vertical="center" shrinkToFit="1"/>
      <protection locked="0"/>
    </xf>
    <xf numFmtId="0" fontId="29" fillId="13" borderId="6" xfId="2" applyFont="1" applyFill="1" applyBorder="1" applyAlignment="1" applyProtection="1">
      <alignment horizontal="center" vertical="center" shrinkToFit="1"/>
      <protection locked="0"/>
    </xf>
    <xf numFmtId="0" fontId="29" fillId="13" borderId="41" xfId="2" applyFont="1" applyFill="1" applyBorder="1" applyAlignment="1" applyProtection="1">
      <alignment horizontal="center" vertical="center" shrinkToFit="1"/>
      <protection locked="0"/>
    </xf>
    <xf numFmtId="0" fontId="29" fillId="13" borderId="42" xfId="2" applyFont="1" applyFill="1" applyBorder="1" applyAlignment="1" applyProtection="1">
      <alignment horizontal="center" vertical="center" shrinkToFit="1"/>
      <protection locked="0"/>
    </xf>
    <xf numFmtId="0" fontId="29" fillId="13" borderId="25" xfId="2" applyFont="1" applyFill="1" applyBorder="1" applyAlignment="1" applyProtection="1">
      <alignment horizontal="center" vertical="center" shrinkToFit="1"/>
      <protection locked="0"/>
    </xf>
    <xf numFmtId="0" fontId="29" fillId="13" borderId="0" xfId="2" applyFont="1" applyFill="1" applyAlignment="1">
      <alignment horizontal="left" shrinkToFit="1"/>
    </xf>
    <xf numFmtId="168" fontId="29" fillId="13" borderId="0" xfId="2" applyNumberFormat="1" applyFont="1" applyFill="1" applyAlignment="1">
      <alignment horizontal="center" shrinkToFit="1"/>
    </xf>
    <xf numFmtId="0" fontId="29" fillId="13" borderId="0" xfId="2" applyFont="1" applyFill="1" applyAlignment="1">
      <alignment shrinkToFit="1"/>
    </xf>
    <xf numFmtId="0" fontId="28" fillId="13" borderId="0" xfId="2" applyFont="1" applyFill="1" applyAlignment="1">
      <alignment horizontal="center" shrinkToFit="1"/>
    </xf>
    <xf numFmtId="0" fontId="28" fillId="13" borderId="0" xfId="2" applyFont="1" applyFill="1" applyAlignment="1">
      <alignment horizontal="left" shrinkToFit="1"/>
    </xf>
    <xf numFmtId="0" fontId="69" fillId="13" borderId="0" xfId="2" applyFont="1" applyFill="1" applyAlignment="1">
      <alignment shrinkToFit="1"/>
    </xf>
    <xf numFmtId="167" fontId="25" fillId="9" borderId="2" xfId="2" applyNumberFormat="1" applyFont="1" applyFill="1" applyBorder="1" applyAlignment="1" applyProtection="1">
      <alignment horizontal="center" vertical="center" shrinkToFit="1"/>
      <protection locked="0"/>
    </xf>
    <xf numFmtId="167" fontId="25" fillId="9" borderId="2" xfId="2" applyNumberFormat="1" applyFont="1" applyFill="1" applyBorder="1" applyAlignment="1" applyProtection="1">
      <alignment horizontal="center" vertical="center" wrapText="1" shrinkToFit="1"/>
      <protection locked="0"/>
    </xf>
    <xf numFmtId="167" fontId="25" fillId="9" borderId="14" xfId="2" applyNumberFormat="1" applyFont="1" applyFill="1" applyBorder="1" applyAlignment="1" applyProtection="1">
      <alignment horizontal="center" vertical="center" shrinkToFit="1"/>
      <protection locked="0"/>
    </xf>
    <xf numFmtId="0" fontId="6" fillId="13" borderId="0" xfId="2" applyFont="1" applyFill="1" applyBorder="1" applyAlignment="1">
      <alignment shrinkToFit="1"/>
    </xf>
    <xf numFmtId="0" fontId="29" fillId="13" borderId="0" xfId="2" applyFont="1" applyFill="1" applyAlignment="1">
      <alignment horizontal="center" shrinkToFit="1"/>
    </xf>
    <xf numFmtId="0" fontId="6" fillId="0" borderId="2" xfId="0" applyNumberFormat="1" applyFont="1" applyFill="1" applyBorder="1" applyAlignment="1">
      <alignment horizontal="center" vertical="center" wrapText="1" shrinkToFit="1"/>
    </xf>
    <xf numFmtId="0" fontId="6" fillId="0" borderId="2" xfId="0" applyNumberFormat="1" applyFont="1" applyFill="1" applyBorder="1" applyAlignment="1" applyProtection="1">
      <alignment horizontal="center" vertical="center" shrinkToFit="1"/>
    </xf>
    <xf numFmtId="0" fontId="0" fillId="13" borderId="0" xfId="0" applyFill="1" applyProtection="1">
      <protection locked="0"/>
    </xf>
    <xf numFmtId="0" fontId="0" fillId="13" borderId="0" xfId="0" applyFill="1" applyProtection="1">
      <protection hidden="1"/>
    </xf>
    <xf numFmtId="0" fontId="5" fillId="21" borderId="2" xfId="0" applyFont="1" applyFill="1" applyBorder="1" applyAlignment="1" applyProtection="1">
      <alignment horizontal="center" vertical="center"/>
      <protection locked="0"/>
    </xf>
    <xf numFmtId="167" fontId="0" fillId="13" borderId="0" xfId="0" applyNumberFormat="1" applyFill="1"/>
    <xf numFmtId="0" fontId="0" fillId="13" borderId="0" xfId="0" applyNumberFormat="1" applyFill="1"/>
    <xf numFmtId="0" fontId="6" fillId="13" borderId="0" xfId="0" applyFont="1" applyFill="1" applyAlignment="1">
      <alignment shrinkToFit="1"/>
    </xf>
    <xf numFmtId="0" fontId="0" fillId="21" borderId="2" xfId="0" applyFill="1" applyBorder="1" applyAlignment="1" applyProtection="1">
      <alignment horizontal="center" vertical="center"/>
      <protection locked="0"/>
    </xf>
    <xf numFmtId="0" fontId="0" fillId="21" borderId="21" xfId="0" applyFill="1" applyBorder="1" applyAlignment="1" applyProtection="1">
      <alignment horizontal="center" vertical="center"/>
      <protection locked="0"/>
    </xf>
    <xf numFmtId="0" fontId="0" fillId="13" borderId="0" xfId="0" applyFill="1" applyAlignment="1">
      <alignment horizontal="center" vertical="center"/>
    </xf>
    <xf numFmtId="0" fontId="4" fillId="16" borderId="2" xfId="0" applyFont="1" applyFill="1" applyBorder="1" applyAlignment="1">
      <alignment horizontal="center" vertical="center"/>
    </xf>
    <xf numFmtId="0" fontId="0" fillId="22" borderId="2" xfId="0" applyFill="1" applyBorder="1"/>
    <xf numFmtId="0" fontId="4" fillId="23" borderId="22" xfId="0" applyFont="1" applyFill="1" applyBorder="1" applyAlignment="1">
      <alignment horizontal="center" vertical="center"/>
    </xf>
    <xf numFmtId="0" fontId="6" fillId="23" borderId="22" xfId="0" applyFont="1" applyFill="1" applyBorder="1"/>
    <xf numFmtId="0" fontId="36" fillId="23" borderId="2" xfId="0" applyFont="1" applyFill="1" applyBorder="1" applyAlignment="1" applyProtection="1">
      <alignment horizontal="center"/>
      <protection locked="0"/>
    </xf>
    <xf numFmtId="0" fontId="36" fillId="23" borderId="2" xfId="0" applyFont="1" applyFill="1" applyBorder="1" applyAlignment="1">
      <alignment horizontal="center"/>
    </xf>
    <xf numFmtId="0" fontId="0" fillId="23" borderId="2" xfId="0" applyFill="1" applyBorder="1"/>
    <xf numFmtId="0" fontId="36" fillId="23" borderId="2" xfId="0" applyFont="1" applyFill="1" applyBorder="1"/>
    <xf numFmtId="0" fontId="4" fillId="23" borderId="2" xfId="0" applyFont="1" applyFill="1" applyBorder="1" applyAlignment="1">
      <alignment horizontal="center" vertical="center"/>
    </xf>
    <xf numFmtId="0" fontId="6" fillId="23" borderId="2" xfId="0" applyFont="1" applyFill="1" applyBorder="1"/>
    <xf numFmtId="0" fontId="36" fillId="23" borderId="2" xfId="0" applyFont="1" applyFill="1" applyBorder="1" applyProtection="1">
      <protection locked="0"/>
    </xf>
    <xf numFmtId="0" fontId="25" fillId="21" borderId="39" xfId="0" quotePrefix="1" applyFont="1" applyFill="1" applyBorder="1" applyAlignment="1" applyProtection="1">
      <alignment horizontal="center" vertical="center" shrinkToFit="1"/>
    </xf>
    <xf numFmtId="0" fontId="6" fillId="13" borderId="0" xfId="2" applyFont="1" applyFill="1" applyAlignment="1">
      <alignment shrinkToFit="1"/>
    </xf>
    <xf numFmtId="0" fontId="6" fillId="13" borderId="7" xfId="2" applyFont="1" applyFill="1" applyBorder="1" applyAlignment="1">
      <alignment shrinkToFit="1"/>
    </xf>
    <xf numFmtId="0" fontId="6" fillId="13" borderId="8" xfId="2" applyFont="1" applyFill="1" applyBorder="1" applyAlignment="1">
      <alignment shrinkToFit="1"/>
    </xf>
    <xf numFmtId="0" fontId="29" fillId="13" borderId="0" xfId="2" applyFont="1" applyFill="1" applyAlignment="1">
      <alignment horizontal="center" shrinkToFit="1"/>
    </xf>
    <xf numFmtId="0" fontId="29" fillId="13" borderId="0" xfId="2" applyFont="1" applyFill="1" applyAlignment="1">
      <alignment horizontal="left" shrinkToFit="1"/>
    </xf>
    <xf numFmtId="168" fontId="29" fillId="13" borderId="0" xfId="2" applyNumberFormat="1" applyFont="1" applyFill="1" applyAlignment="1">
      <alignment horizontal="center" shrinkToFit="1"/>
    </xf>
    <xf numFmtId="0" fontId="29" fillId="13" borderId="0" xfId="2" applyFont="1" applyFill="1" applyAlignment="1">
      <alignment shrinkToFit="1"/>
    </xf>
    <xf numFmtId="0" fontId="25" fillId="21" borderId="43" xfId="0" quotePrefix="1" applyNumberFormat="1" applyFont="1" applyFill="1" applyBorder="1" applyAlignment="1" applyProtection="1">
      <alignment horizontal="center" vertical="center" shrinkToFit="1"/>
    </xf>
    <xf numFmtId="0" fontId="6" fillId="13" borderId="0" xfId="0" applyFont="1" applyFill="1" applyAlignment="1">
      <alignment horizontal="center" vertical="center"/>
    </xf>
    <xf numFmtId="0" fontId="6" fillId="13" borderId="11" xfId="2" applyFont="1" applyFill="1" applyBorder="1" applyAlignment="1">
      <alignment shrinkToFit="1"/>
    </xf>
    <xf numFmtId="0" fontId="6" fillId="13" borderId="12" xfId="2" applyFont="1" applyFill="1" applyBorder="1" applyAlignment="1">
      <alignment shrinkToFit="1"/>
    </xf>
    <xf numFmtId="0" fontId="6" fillId="13" borderId="13" xfId="2" applyFont="1" applyFill="1" applyBorder="1" applyAlignment="1">
      <alignment shrinkToFit="1"/>
    </xf>
    <xf numFmtId="0" fontId="30" fillId="13" borderId="0" xfId="2" applyFont="1" applyFill="1" applyAlignment="1">
      <alignment shrinkToFit="1"/>
    </xf>
    <xf numFmtId="0" fontId="31" fillId="13" borderId="0" xfId="2" applyFont="1" applyFill="1" applyAlignment="1">
      <alignment shrinkToFit="1"/>
    </xf>
    <xf numFmtId="0" fontId="25" fillId="13" borderId="12" xfId="2" applyFont="1" applyFill="1" applyBorder="1" applyAlignment="1">
      <alignment horizontal="center" vertical="center" shrinkToFit="1"/>
    </xf>
    <xf numFmtId="0" fontId="25" fillId="13" borderId="0" xfId="2" applyFont="1" applyFill="1" applyAlignment="1">
      <alignment horizontal="center" vertical="center" shrinkToFit="1"/>
    </xf>
    <xf numFmtId="0" fontId="51" fillId="13" borderId="0" xfId="2" applyFont="1" applyFill="1" applyAlignment="1">
      <alignment horizontal="center" vertical="center" shrinkToFit="1"/>
    </xf>
    <xf numFmtId="0" fontId="51" fillId="13" borderId="0" xfId="2" applyFont="1" applyFill="1" applyAlignment="1">
      <alignment shrinkToFit="1"/>
    </xf>
    <xf numFmtId="167" fontId="5" fillId="13" borderId="2" xfId="0" applyNumberFormat="1" applyFont="1" applyFill="1" applyBorder="1" applyAlignment="1" applyProtection="1">
      <alignment horizontal="center"/>
    </xf>
    <xf numFmtId="167" fontId="0" fillId="13" borderId="2" xfId="0" applyNumberFormat="1" applyFill="1" applyBorder="1" applyAlignment="1" applyProtection="1">
      <alignment horizontal="center"/>
    </xf>
    <xf numFmtId="0" fontId="6" fillId="0" borderId="2" xfId="0" applyNumberFormat="1" applyFont="1" applyFill="1" applyBorder="1" applyAlignment="1" applyProtection="1">
      <alignment horizontal="center"/>
    </xf>
    <xf numFmtId="167" fontId="0" fillId="13" borderId="4" xfId="0" applyNumberFormat="1" applyFill="1" applyBorder="1" applyAlignment="1" applyProtection="1">
      <alignment horizontal="center"/>
    </xf>
    <xf numFmtId="167" fontId="0" fillId="13" borderId="0" xfId="0" applyNumberFormat="1" applyFill="1" applyProtection="1"/>
    <xf numFmtId="0" fontId="0" fillId="13" borderId="0" xfId="0" applyNumberFormat="1" applyFill="1" applyBorder="1" applyAlignment="1" applyProtection="1">
      <alignment horizontal="center"/>
    </xf>
    <xf numFmtId="0" fontId="66" fillId="19" borderId="44" xfId="2" applyFont="1" applyFill="1" applyBorder="1" applyAlignment="1">
      <alignment horizontal="center" vertical="center" shrinkToFit="1"/>
    </xf>
    <xf numFmtId="0" fontId="0" fillId="0" borderId="11" xfId="0" applyBorder="1" applyAlignment="1">
      <alignment horizontal="center" vertical="center"/>
    </xf>
    <xf numFmtId="0" fontId="63" fillId="24" borderId="43" xfId="0" applyFont="1" applyFill="1" applyBorder="1" applyAlignment="1">
      <alignment horizontal="center"/>
    </xf>
    <xf numFmtId="0" fontId="63" fillId="24" borderId="45" xfId="0" applyNumberFormat="1" applyFont="1" applyFill="1" applyBorder="1" applyAlignment="1">
      <alignment horizontal="center"/>
    </xf>
    <xf numFmtId="1" fontId="63" fillId="24" borderId="22" xfId="0" applyNumberFormat="1" applyFont="1" applyFill="1" applyBorder="1" applyAlignment="1">
      <alignment horizontal="center"/>
    </xf>
    <xf numFmtId="0" fontId="63" fillId="24" borderId="35" xfId="0" applyFont="1" applyFill="1" applyBorder="1" applyAlignment="1">
      <alignment horizontal="center"/>
    </xf>
    <xf numFmtId="0" fontId="63" fillId="24" borderId="2" xfId="0" applyFont="1" applyFill="1" applyBorder="1" applyAlignment="1">
      <alignment horizontal="center"/>
    </xf>
    <xf numFmtId="1" fontId="63" fillId="24" borderId="2" xfId="0" applyNumberFormat="1" applyFont="1" applyFill="1" applyBorder="1" applyAlignment="1">
      <alignment horizontal="center"/>
    </xf>
    <xf numFmtId="0" fontId="63" fillId="24" borderId="37" xfId="0" applyFont="1" applyFill="1" applyBorder="1" applyAlignment="1">
      <alignment horizontal="center"/>
    </xf>
    <xf numFmtId="0" fontId="63" fillId="24" borderId="14" xfId="0" applyFont="1" applyFill="1" applyBorder="1" applyAlignment="1">
      <alignment horizontal="center"/>
    </xf>
    <xf numFmtId="1" fontId="63" fillId="24" borderId="14" xfId="0" applyNumberFormat="1" applyFont="1" applyFill="1" applyBorder="1" applyAlignment="1">
      <alignment horizontal="center"/>
    </xf>
    <xf numFmtId="0" fontId="0" fillId="0" borderId="9" xfId="0" applyBorder="1" applyAlignment="1">
      <alignment horizontal="center" vertical="center"/>
    </xf>
    <xf numFmtId="0" fontId="0" fillId="0" borderId="12" xfId="0" applyFill="1" applyBorder="1" applyAlignment="1">
      <alignment horizontal="center" vertical="center"/>
    </xf>
    <xf numFmtId="0" fontId="63" fillId="24" borderId="34" xfId="0" applyFont="1" applyFill="1" applyBorder="1" applyAlignment="1">
      <alignment horizontal="center" vertical="center"/>
    </xf>
    <xf numFmtId="0" fontId="70" fillId="24" borderId="44" xfId="0" applyNumberFormat="1" applyFont="1" applyFill="1" applyBorder="1" applyAlignment="1" applyProtection="1">
      <alignment horizontal="center" vertical="center" shrinkToFit="1"/>
    </xf>
    <xf numFmtId="0" fontId="70" fillId="24" borderId="45" xfId="0" applyNumberFormat="1" applyFont="1" applyFill="1" applyBorder="1" applyAlignment="1" applyProtection="1">
      <alignment horizontal="center" vertical="center"/>
    </xf>
    <xf numFmtId="1" fontId="70" fillId="24" borderId="22" xfId="0" applyNumberFormat="1" applyFont="1" applyFill="1" applyBorder="1" applyAlignment="1">
      <alignment horizontal="center" vertical="center"/>
    </xf>
    <xf numFmtId="0" fontId="63" fillId="24" borderId="35" xfId="0" applyFont="1" applyFill="1" applyBorder="1" applyAlignment="1">
      <alignment horizontal="center" vertical="center"/>
    </xf>
    <xf numFmtId="0" fontId="70" fillId="24" borderId="2" xfId="0" applyNumberFormat="1" applyFont="1" applyFill="1" applyBorder="1" applyAlignment="1" applyProtection="1">
      <alignment horizontal="center" vertical="center" shrinkToFit="1"/>
    </xf>
    <xf numFmtId="0" fontId="70" fillId="24" borderId="2" xfId="0" applyNumberFormat="1" applyFont="1" applyFill="1" applyBorder="1" applyAlignment="1" applyProtection="1">
      <alignment horizontal="center" vertical="center"/>
    </xf>
    <xf numFmtId="1" fontId="70" fillId="24" borderId="2" xfId="0" applyNumberFormat="1" applyFont="1" applyFill="1" applyBorder="1" applyAlignment="1">
      <alignment horizontal="center" vertical="center"/>
    </xf>
    <xf numFmtId="0" fontId="63" fillId="24" borderId="37" xfId="0" applyFont="1" applyFill="1" applyBorder="1" applyAlignment="1">
      <alignment horizontal="center" vertical="center"/>
    </xf>
    <xf numFmtId="0" fontId="70" fillId="24" borderId="14" xfId="0" applyNumberFormat="1" applyFont="1" applyFill="1" applyBorder="1" applyAlignment="1" applyProtection="1">
      <alignment horizontal="center" vertical="center" shrinkToFit="1"/>
    </xf>
    <xf numFmtId="0" fontId="70" fillId="24" borderId="14" xfId="0" applyNumberFormat="1" applyFont="1" applyFill="1" applyBorder="1" applyAlignment="1" applyProtection="1">
      <alignment horizontal="center" vertical="center"/>
    </xf>
    <xf numFmtId="1" fontId="70" fillId="24" borderId="14" xfId="0" applyNumberFormat="1" applyFont="1" applyFill="1" applyBorder="1" applyAlignment="1">
      <alignment horizontal="center" vertical="center"/>
    </xf>
    <xf numFmtId="0" fontId="61" fillId="19" borderId="2" xfId="0" applyFont="1" applyFill="1" applyBorder="1" applyProtection="1"/>
    <xf numFmtId="0" fontId="61" fillId="24" borderId="2" xfId="0" applyNumberFormat="1" applyFont="1" applyFill="1" applyBorder="1" applyAlignment="1" applyProtection="1">
      <alignment horizontal="center"/>
      <protection locked="0"/>
    </xf>
    <xf numFmtId="0" fontId="61" fillId="24" borderId="2" xfId="0" applyFont="1" applyFill="1" applyBorder="1" applyAlignment="1" applyProtection="1">
      <alignment horizontal="center"/>
    </xf>
    <xf numFmtId="1" fontId="63" fillId="25" borderId="2" xfId="0" applyNumberFormat="1" applyFont="1" applyFill="1" applyBorder="1" applyAlignment="1" applyProtection="1">
      <alignment horizontal="center"/>
    </xf>
    <xf numFmtId="0" fontId="6" fillId="13" borderId="0" xfId="0" applyFont="1" applyFill="1" applyAlignment="1" applyProtection="1">
      <alignment horizontal="center"/>
      <protection locked="0"/>
    </xf>
    <xf numFmtId="0" fontId="6" fillId="13" borderId="0" xfId="0" applyFont="1" applyFill="1"/>
    <xf numFmtId="0" fontId="6" fillId="13" borderId="0" xfId="0" applyFont="1" applyFill="1" applyProtection="1">
      <protection locked="0"/>
    </xf>
    <xf numFmtId="0" fontId="0" fillId="13" borderId="3" xfId="0" applyNumberFormat="1" applyFill="1" applyBorder="1" applyAlignment="1">
      <alignment horizontal="center"/>
    </xf>
    <xf numFmtId="0" fontId="0" fillId="13" borderId="2" xfId="0" applyNumberFormat="1" applyFill="1" applyBorder="1" applyAlignment="1">
      <alignment horizontal="center"/>
    </xf>
    <xf numFmtId="0" fontId="0" fillId="13" borderId="19" xfId="0" applyNumberFormat="1" applyFill="1" applyBorder="1" applyAlignment="1">
      <alignment horizontal="center"/>
    </xf>
    <xf numFmtId="0" fontId="6" fillId="13" borderId="2" xfId="0" applyNumberFormat="1" applyFont="1" applyFill="1" applyBorder="1" applyAlignment="1">
      <alignment horizontal="center"/>
    </xf>
    <xf numFmtId="0" fontId="6" fillId="13" borderId="19" xfId="0" applyNumberFormat="1" applyFont="1" applyFill="1" applyBorder="1" applyAlignment="1">
      <alignment horizontal="center"/>
    </xf>
    <xf numFmtId="0" fontId="61" fillId="13" borderId="19" xfId="0" applyNumberFormat="1" applyFont="1" applyFill="1" applyBorder="1" applyAlignment="1">
      <alignment horizontal="center"/>
    </xf>
    <xf numFmtId="0" fontId="6" fillId="13" borderId="4" xfId="0" applyNumberFormat="1" applyFont="1" applyFill="1" applyBorder="1" applyAlignment="1">
      <alignment horizontal="center"/>
    </xf>
    <xf numFmtId="0" fontId="6" fillId="13" borderId="23" xfId="0" applyNumberFormat="1" applyFont="1" applyFill="1" applyBorder="1" applyAlignment="1">
      <alignment horizontal="center"/>
    </xf>
    <xf numFmtId="0" fontId="0" fillId="13" borderId="4" xfId="0" applyNumberFormat="1" applyFill="1" applyBorder="1" applyAlignment="1">
      <alignment horizontal="center"/>
    </xf>
    <xf numFmtId="0" fontId="0" fillId="13" borderId="23" xfId="0" applyNumberFormat="1" applyFill="1" applyBorder="1" applyAlignment="1">
      <alignment horizontal="center"/>
    </xf>
    <xf numFmtId="0" fontId="61" fillId="13" borderId="23" xfId="0" applyNumberFormat="1" applyFont="1" applyFill="1" applyBorder="1" applyAlignment="1">
      <alignment horizontal="center"/>
    </xf>
    <xf numFmtId="2" fontId="61" fillId="26" borderId="22" xfId="0" applyNumberFormat="1" applyFont="1" applyFill="1" applyBorder="1" applyAlignment="1">
      <alignment horizontal="center" vertical="center"/>
    </xf>
    <xf numFmtId="2" fontId="61" fillId="26" borderId="2" xfId="0" applyNumberFormat="1" applyFont="1" applyFill="1" applyBorder="1" applyAlignment="1">
      <alignment horizontal="center" vertical="center"/>
    </xf>
    <xf numFmtId="2" fontId="61" fillId="26" borderId="14" xfId="0" applyNumberFormat="1" applyFont="1" applyFill="1" applyBorder="1" applyAlignment="1">
      <alignment horizontal="center" vertical="center"/>
    </xf>
    <xf numFmtId="0" fontId="61" fillId="24" borderId="3" xfId="0" applyNumberFormat="1" applyFont="1" applyFill="1" applyBorder="1" applyAlignment="1" applyProtection="1">
      <alignment horizontal="center"/>
    </xf>
    <xf numFmtId="0" fontId="61" fillId="24" borderId="2" xfId="0" applyNumberFormat="1" applyFont="1" applyFill="1" applyBorder="1" applyAlignment="1" applyProtection="1">
      <alignment horizontal="center"/>
    </xf>
    <xf numFmtId="1" fontId="61" fillId="24" borderId="2" xfId="0" applyNumberFormat="1" applyFont="1" applyFill="1" applyBorder="1" applyAlignment="1" applyProtection="1">
      <alignment horizontal="center"/>
    </xf>
    <xf numFmtId="0" fontId="5" fillId="0" borderId="2" xfId="0"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0" fontId="29" fillId="13" borderId="0" xfId="2" applyFont="1" applyFill="1" applyAlignment="1">
      <alignment horizontal="center" vertical="center" shrinkToFit="1"/>
    </xf>
    <xf numFmtId="0" fontId="0" fillId="13" borderId="4" xfId="0" applyNumberFormat="1" applyFill="1" applyBorder="1" applyAlignment="1" applyProtection="1">
      <alignment horizontal="center"/>
    </xf>
    <xf numFmtId="173" fontId="0" fillId="13" borderId="4" xfId="0" applyNumberFormat="1" applyFill="1" applyBorder="1" applyAlignment="1" applyProtection="1">
      <alignment horizontal="center"/>
    </xf>
    <xf numFmtId="0" fontId="61" fillId="14" borderId="3" xfId="0" applyNumberFormat="1" applyFont="1" applyFill="1" applyBorder="1" applyAlignment="1" applyProtection="1">
      <alignment horizontal="center" vertical="center"/>
      <protection locked="0"/>
    </xf>
    <xf numFmtId="167" fontId="61" fillId="14" borderId="3" xfId="0" applyNumberFormat="1" applyFont="1" applyFill="1" applyBorder="1" applyAlignment="1" applyProtection="1">
      <alignment horizontal="center" vertical="center"/>
      <protection locked="0"/>
    </xf>
    <xf numFmtId="0" fontId="61" fillId="26" borderId="46" xfId="0" applyNumberFormat="1" applyFont="1" applyFill="1" applyBorder="1" applyAlignment="1" applyProtection="1">
      <alignment horizontal="center" vertical="center"/>
      <protection locked="0"/>
    </xf>
    <xf numFmtId="0" fontId="61" fillId="26" borderId="21" xfId="0" applyNumberFormat="1" applyFont="1" applyFill="1" applyBorder="1" applyAlignment="1" applyProtection="1">
      <alignment horizontal="center" vertical="center"/>
      <protection locked="0"/>
    </xf>
    <xf numFmtId="0" fontId="61" fillId="26" borderId="29" xfId="0" applyNumberFormat="1" applyFont="1" applyFill="1" applyBorder="1" applyAlignment="1" applyProtection="1">
      <alignment horizontal="center" vertical="center"/>
      <protection locked="0"/>
    </xf>
    <xf numFmtId="0" fontId="61" fillId="14" borderId="45" xfId="0" applyNumberFormat="1" applyFont="1" applyFill="1" applyBorder="1" applyAlignment="1" applyProtection="1">
      <alignment horizontal="center" vertical="center"/>
      <protection locked="0"/>
    </xf>
    <xf numFmtId="167" fontId="61" fillId="14" borderId="47" xfId="0" applyNumberFormat="1" applyFont="1" applyFill="1" applyBorder="1" applyAlignment="1" applyProtection="1">
      <alignment horizontal="center" vertical="center"/>
      <protection locked="0"/>
    </xf>
    <xf numFmtId="0" fontId="61" fillId="27" borderId="0" xfId="0" applyNumberFormat="1" applyFont="1" applyFill="1" applyBorder="1" applyAlignment="1" applyProtection="1">
      <alignment horizontal="center" vertical="center"/>
    </xf>
    <xf numFmtId="0" fontId="61" fillId="27" borderId="12" xfId="0" applyNumberFormat="1" applyFont="1" applyFill="1" applyBorder="1" applyAlignment="1" applyProtection="1">
      <alignment horizontal="center" vertical="center"/>
    </xf>
    <xf numFmtId="0" fontId="0" fillId="13" borderId="0" xfId="0" applyNumberFormat="1" applyFill="1" applyProtection="1"/>
    <xf numFmtId="0" fontId="36" fillId="0" borderId="0" xfId="0" applyFont="1" applyFill="1" applyBorder="1" applyAlignment="1" applyProtection="1">
      <alignment horizontal="center"/>
      <protection locked="0"/>
    </xf>
    <xf numFmtId="0" fontId="36" fillId="0" borderId="0" xfId="0" applyFont="1" applyFill="1" applyBorder="1" applyProtection="1">
      <protection locked="0"/>
    </xf>
    <xf numFmtId="0" fontId="36" fillId="0" borderId="0" xfId="0" applyFont="1" applyFill="1" applyBorder="1"/>
    <xf numFmtId="0" fontId="36" fillId="0" borderId="0" xfId="0" applyFont="1" applyFill="1" applyBorder="1" applyAlignment="1">
      <alignment horizontal="center"/>
    </xf>
    <xf numFmtId="0" fontId="53" fillId="13" borderId="24" xfId="2" applyFont="1" applyFill="1" applyBorder="1" applyAlignment="1" applyProtection="1">
      <alignment horizontal="center" vertical="center" shrinkToFit="1"/>
      <protection locked="0"/>
    </xf>
    <xf numFmtId="12" fontId="53" fillId="13" borderId="24" xfId="2" applyNumberFormat="1" applyFont="1" applyFill="1" applyBorder="1" applyAlignment="1" applyProtection="1">
      <alignment horizontal="center" vertical="center" shrinkToFit="1"/>
      <protection locked="0"/>
    </xf>
    <xf numFmtId="0" fontId="52" fillId="6" borderId="0" xfId="0" applyFont="1" applyFill="1" applyBorder="1" applyAlignment="1">
      <alignment shrinkToFit="1"/>
    </xf>
    <xf numFmtId="172" fontId="14" fillId="0" borderId="48" xfId="0" applyNumberFormat="1" applyFont="1" applyFill="1" applyBorder="1" applyAlignment="1">
      <alignment vertical="center" textRotation="90"/>
    </xf>
    <xf numFmtId="167" fontId="61" fillId="14" borderId="2" xfId="0" applyNumberFormat="1" applyFont="1" applyFill="1" applyBorder="1" applyAlignment="1" applyProtection="1">
      <alignment horizontal="center" vertical="center"/>
    </xf>
    <xf numFmtId="167" fontId="61" fillId="14" borderId="14" xfId="0" applyNumberFormat="1" applyFont="1" applyFill="1" applyBorder="1" applyAlignment="1" applyProtection="1">
      <alignment horizontal="center" vertical="center"/>
    </xf>
    <xf numFmtId="0" fontId="61" fillId="26" borderId="43" xfId="0" applyNumberFormat="1" applyFont="1" applyFill="1" applyBorder="1" applyAlignment="1">
      <alignment horizontal="center" vertical="center"/>
    </xf>
    <xf numFmtId="0" fontId="61" fillId="26" borderId="39" xfId="0" applyNumberFormat="1" applyFont="1" applyFill="1" applyBorder="1" applyAlignment="1">
      <alignment horizontal="center" vertical="center"/>
    </xf>
    <xf numFmtId="0" fontId="61" fillId="26" borderId="40" xfId="0" applyNumberFormat="1" applyFont="1" applyFill="1" applyBorder="1" applyAlignment="1">
      <alignment horizontal="center" vertical="center"/>
    </xf>
    <xf numFmtId="167" fontId="61" fillId="14" borderId="45" xfId="0" applyNumberFormat="1" applyFont="1" applyFill="1" applyBorder="1" applyAlignment="1">
      <alignment horizontal="center" vertical="center"/>
    </xf>
    <xf numFmtId="167" fontId="61" fillId="14" borderId="3" xfId="0" applyNumberFormat="1" applyFont="1" applyFill="1" applyBorder="1" applyAlignment="1">
      <alignment horizontal="center" vertical="center"/>
    </xf>
    <xf numFmtId="167" fontId="61" fillId="14" borderId="47" xfId="0" applyNumberFormat="1" applyFont="1" applyFill="1" applyBorder="1" applyAlignment="1">
      <alignment horizontal="center" vertical="center"/>
    </xf>
    <xf numFmtId="0" fontId="61" fillId="27" borderId="49" xfId="0" applyNumberFormat="1" applyFont="1" applyFill="1" applyBorder="1" applyAlignment="1">
      <alignment horizontal="center" vertical="center"/>
    </xf>
    <xf numFmtId="0" fontId="61" fillId="27" borderId="41" xfId="0" applyNumberFormat="1" applyFont="1" applyFill="1" applyBorder="1" applyAlignment="1">
      <alignment horizontal="center" vertical="center"/>
    </xf>
    <xf numFmtId="1" fontId="61" fillId="26" borderId="45" xfId="0" applyNumberFormat="1" applyFont="1" applyFill="1" applyBorder="1" applyAlignment="1">
      <alignment horizontal="center" vertical="center"/>
    </xf>
    <xf numFmtId="1" fontId="61" fillId="26" borderId="3" xfId="0" applyNumberFormat="1" applyFont="1" applyFill="1" applyBorder="1" applyAlignment="1">
      <alignment horizontal="center" vertical="center"/>
    </xf>
    <xf numFmtId="1" fontId="61" fillId="26" borderId="47" xfId="0" applyNumberFormat="1" applyFont="1" applyFill="1" applyBorder="1" applyAlignment="1">
      <alignment horizontal="center" vertical="center"/>
    </xf>
    <xf numFmtId="0" fontId="61" fillId="27" borderId="6" xfId="0" applyNumberFormat="1" applyFont="1" applyFill="1" applyBorder="1" applyAlignment="1">
      <alignment horizontal="center" vertical="center"/>
    </xf>
    <xf numFmtId="167" fontId="5" fillId="27" borderId="8" xfId="0" applyNumberFormat="1" applyFont="1" applyFill="1" applyBorder="1" applyAlignment="1">
      <alignment horizontal="center" vertical="center"/>
    </xf>
    <xf numFmtId="0" fontId="61" fillId="27" borderId="9" xfId="0" applyNumberFormat="1" applyFont="1" applyFill="1" applyBorder="1" applyAlignment="1">
      <alignment horizontal="center" vertical="center"/>
    </xf>
    <xf numFmtId="167" fontId="5" fillId="27" borderId="10" xfId="0" applyNumberFormat="1" applyFont="1" applyFill="1" applyBorder="1" applyAlignment="1">
      <alignment horizontal="center" vertical="center"/>
    </xf>
    <xf numFmtId="0" fontId="0" fillId="13" borderId="0" xfId="0" applyNumberFormat="1" applyFill="1" applyAlignment="1" applyProtection="1">
      <alignment horizontal="center"/>
    </xf>
    <xf numFmtId="0" fontId="6" fillId="13" borderId="0" xfId="0" applyNumberFormat="1" applyFont="1" applyFill="1" applyAlignment="1" applyProtection="1">
      <alignment horizontal="center"/>
    </xf>
    <xf numFmtId="2" fontId="0" fillId="13" borderId="0" xfId="0" applyNumberFormat="1" applyFill="1" applyProtection="1"/>
    <xf numFmtId="173" fontId="0" fillId="13" borderId="0" xfId="0" applyNumberFormat="1" applyFill="1" applyProtection="1"/>
    <xf numFmtId="0" fontId="54" fillId="0" borderId="2" xfId="0" applyFont="1" applyFill="1" applyBorder="1" applyAlignment="1">
      <alignment horizontal="center" vertical="center" wrapText="1" shrinkToFit="1"/>
    </xf>
    <xf numFmtId="0" fontId="54" fillId="0" borderId="2" xfId="0" applyFont="1" applyFill="1" applyBorder="1" applyAlignment="1" applyProtection="1">
      <alignment horizontal="center" vertical="center" shrinkToFit="1"/>
    </xf>
    <xf numFmtId="0" fontId="55" fillId="0" borderId="2" xfId="0" applyFont="1" applyFill="1" applyBorder="1" applyAlignment="1" applyProtection="1">
      <alignment horizontal="center" vertical="center" shrinkToFit="1"/>
    </xf>
    <xf numFmtId="0" fontId="61" fillId="28" borderId="0" xfId="0" applyNumberFormat="1" applyFont="1" applyFill="1" applyBorder="1" applyAlignment="1">
      <alignment horizontal="center" vertical="center"/>
    </xf>
    <xf numFmtId="167" fontId="0" fillId="28" borderId="0" xfId="0" applyNumberFormat="1" applyFill="1" applyBorder="1"/>
    <xf numFmtId="0" fontId="61" fillId="28" borderId="0" xfId="0" applyNumberFormat="1" applyFont="1" applyFill="1" applyBorder="1" applyAlignment="1">
      <alignment vertical="center"/>
    </xf>
    <xf numFmtId="0" fontId="61" fillId="28" borderId="0" xfId="0" applyNumberFormat="1" applyFont="1" applyFill="1" applyBorder="1" applyAlignment="1">
      <alignment vertical="center" wrapText="1"/>
    </xf>
    <xf numFmtId="167" fontId="0" fillId="13" borderId="0" xfId="0" applyNumberFormat="1" applyFill="1"/>
    <xf numFmtId="167" fontId="0" fillId="13" borderId="0" xfId="0" applyNumberFormat="1" applyFill="1" applyBorder="1"/>
    <xf numFmtId="167" fontId="0" fillId="13" borderId="0" xfId="0" applyNumberFormat="1" applyFill="1" applyProtection="1"/>
    <xf numFmtId="0" fontId="0" fillId="13" borderId="0" xfId="0" applyNumberFormat="1" applyFill="1" applyAlignment="1">
      <alignment horizontal="center"/>
    </xf>
    <xf numFmtId="0" fontId="5" fillId="24" borderId="4" xfId="0" applyFont="1" applyFill="1" applyBorder="1" applyAlignment="1" applyProtection="1">
      <alignment horizontal="center"/>
    </xf>
    <xf numFmtId="0" fontId="67" fillId="19" borderId="38" xfId="0" applyFont="1" applyFill="1" applyBorder="1" applyAlignment="1" applyProtection="1">
      <alignment horizontal="center"/>
    </xf>
    <xf numFmtId="0" fontId="67" fillId="19" borderId="1" xfId="0" applyFont="1" applyFill="1" applyBorder="1" applyAlignment="1" applyProtection="1">
      <alignment horizontal="center"/>
    </xf>
    <xf numFmtId="0" fontId="5" fillId="0" borderId="35" xfId="0" applyFont="1" applyFill="1" applyBorder="1" applyAlignment="1" applyProtection="1">
      <alignment horizontal="center" vertical="center"/>
      <protection locked="0"/>
    </xf>
    <xf numFmtId="0" fontId="5" fillId="21" borderId="35" xfId="0" applyFont="1" applyFill="1" applyBorder="1" applyAlignment="1" applyProtection="1">
      <alignment horizontal="center" vertical="center"/>
      <protection locked="0"/>
    </xf>
    <xf numFmtId="0" fontId="0" fillId="21" borderId="35" xfId="0" applyFill="1" applyBorder="1" applyAlignment="1" applyProtection="1">
      <alignment horizontal="center" vertical="center"/>
      <protection locked="0"/>
    </xf>
    <xf numFmtId="0" fontId="0" fillId="0" borderId="35" xfId="0" applyFill="1" applyBorder="1" applyAlignment="1" applyProtection="1">
      <alignment horizontal="center" vertical="center"/>
      <protection locked="0"/>
    </xf>
    <xf numFmtId="0" fontId="5" fillId="0" borderId="0" xfId="0" applyFont="1"/>
    <xf numFmtId="0" fontId="5" fillId="0" borderId="24" xfId="0" applyFont="1" applyBorder="1" applyAlignment="1">
      <alignment horizontal="center"/>
    </xf>
    <xf numFmtId="0" fontId="5" fillId="0" borderId="25" xfId="0" applyFont="1" applyBorder="1" applyAlignment="1">
      <alignment horizontal="center" vertical="center"/>
    </xf>
    <xf numFmtId="0" fontId="5" fillId="0" borderId="24" xfId="0" applyFont="1" applyBorder="1" applyAlignment="1">
      <alignment horizontal="center" vertical="center"/>
    </xf>
    <xf numFmtId="0" fontId="22" fillId="23" borderId="42" xfId="0" applyFont="1" applyFill="1" applyBorder="1" applyAlignment="1">
      <alignment horizontal="center"/>
    </xf>
    <xf numFmtId="0" fontId="22" fillId="23" borderId="50" xfId="0" applyFont="1" applyFill="1" applyBorder="1" applyAlignment="1">
      <alignment horizontal="center"/>
    </xf>
    <xf numFmtId="0" fontId="22" fillId="23" borderId="25" xfId="0" applyFont="1" applyFill="1" applyBorder="1" applyAlignment="1">
      <alignment horizontal="center"/>
    </xf>
    <xf numFmtId="0" fontId="71" fillId="0" borderId="42" xfId="0" applyFont="1" applyBorder="1" applyAlignment="1">
      <alignment horizontal="center" vertical="center"/>
    </xf>
    <xf numFmtId="0" fontId="5" fillId="0" borderId="11" xfId="0" applyFont="1" applyBorder="1" applyAlignment="1">
      <alignment vertical="center"/>
    </xf>
    <xf numFmtId="165" fontId="61" fillId="27" borderId="6" xfId="0" applyNumberFormat="1" applyFont="1" applyFill="1" applyBorder="1" applyAlignment="1">
      <alignment horizontal="center" vertical="center" textRotation="90"/>
    </xf>
    <xf numFmtId="165" fontId="67" fillId="14" borderId="8" xfId="0" applyNumberFormat="1" applyFont="1" applyFill="1" applyBorder="1" applyAlignment="1">
      <alignment horizontal="center" vertical="center" textRotation="90"/>
    </xf>
    <xf numFmtId="10" fontId="5" fillId="13" borderId="16" xfId="0" applyNumberFormat="1" applyFont="1" applyFill="1" applyBorder="1" applyAlignment="1">
      <alignment horizontal="center" vertical="center"/>
    </xf>
    <xf numFmtId="10" fontId="5" fillId="13" borderId="17" xfId="0" applyNumberFormat="1" applyFont="1" applyFill="1" applyBorder="1" applyAlignment="1">
      <alignment horizontal="center" vertical="center"/>
    </xf>
    <xf numFmtId="0" fontId="61" fillId="27" borderId="7" xfId="0" applyNumberFormat="1" applyFont="1" applyFill="1" applyBorder="1" applyAlignment="1" applyProtection="1">
      <alignment horizontal="center" vertical="center"/>
    </xf>
    <xf numFmtId="10" fontId="61" fillId="13" borderId="12" xfId="0" applyNumberFormat="1" applyFont="1" applyFill="1" applyBorder="1" applyAlignment="1" applyProtection="1">
      <alignment horizontal="center" vertical="center"/>
      <protection locked="0"/>
    </xf>
    <xf numFmtId="10" fontId="5" fillId="0" borderId="24" xfId="0" applyNumberFormat="1" applyFont="1" applyBorder="1" applyAlignment="1">
      <alignment horizontal="center" vertical="center"/>
    </xf>
    <xf numFmtId="10" fontId="5" fillId="0" borderId="25" xfId="0" applyNumberFormat="1" applyFont="1" applyBorder="1" applyAlignment="1">
      <alignment horizontal="center" vertical="center"/>
    </xf>
    <xf numFmtId="10" fontId="5" fillId="0" borderId="12" xfId="0" applyNumberFormat="1" applyFont="1" applyBorder="1" applyAlignment="1">
      <alignment horizontal="center" vertical="center"/>
    </xf>
    <xf numFmtId="0" fontId="5" fillId="13" borderId="0" xfId="0" applyFont="1" applyFill="1"/>
    <xf numFmtId="10" fontId="61" fillId="13" borderId="36" xfId="0" applyNumberFormat="1" applyFont="1" applyFill="1" applyBorder="1" applyAlignment="1">
      <alignment horizontal="center" vertical="center"/>
    </xf>
    <xf numFmtId="10" fontId="61" fillId="13" borderId="28" xfId="0" applyNumberFormat="1" applyFont="1" applyFill="1" applyBorder="1" applyAlignment="1">
      <alignment horizontal="center" vertical="center"/>
    </xf>
    <xf numFmtId="0" fontId="57" fillId="0" borderId="0" xfId="0" applyFont="1" applyFill="1"/>
    <xf numFmtId="0" fontId="57" fillId="0" borderId="0" xfId="0" applyFont="1" applyFill="1" applyAlignment="1">
      <alignment horizontal="center"/>
    </xf>
    <xf numFmtId="0" fontId="5" fillId="21" borderId="51" xfId="0" applyFont="1" applyFill="1" applyBorder="1" applyAlignment="1" applyProtection="1">
      <alignment horizontal="center" vertical="center"/>
      <protection locked="0"/>
    </xf>
    <xf numFmtId="0" fontId="5" fillId="21" borderId="4" xfId="0" applyFont="1" applyFill="1" applyBorder="1" applyAlignment="1" applyProtection="1">
      <alignment horizontal="center" vertical="center"/>
      <protection locked="0"/>
    </xf>
    <xf numFmtId="0" fontId="0" fillId="21" borderId="4" xfId="0" applyFill="1" applyBorder="1" applyAlignment="1" applyProtection="1">
      <alignment horizontal="center" vertical="center"/>
      <protection locked="0"/>
    </xf>
    <xf numFmtId="0" fontId="0" fillId="21" borderId="52" xfId="0" applyFill="1" applyBorder="1" applyAlignment="1" applyProtection="1">
      <alignment horizontal="center" vertical="center"/>
      <protection locked="0"/>
    </xf>
    <xf numFmtId="172" fontId="33" fillId="0" borderId="48" xfId="0" applyNumberFormat="1" applyFont="1" applyFill="1" applyBorder="1" applyAlignment="1">
      <alignment horizontal="center" vertical="center" textRotation="90"/>
    </xf>
    <xf numFmtId="0" fontId="72" fillId="19" borderId="20" xfId="2" applyFont="1" applyFill="1" applyBorder="1" applyAlignment="1">
      <alignment horizontal="center" vertical="center" wrapText="1" shrinkToFit="1"/>
    </xf>
    <xf numFmtId="0" fontId="42" fillId="19" borderId="20" xfId="2" applyFont="1" applyFill="1" applyBorder="1" applyAlignment="1">
      <alignment horizontal="center" vertical="center" wrapText="1" shrinkToFit="1"/>
    </xf>
    <xf numFmtId="0" fontId="18" fillId="13" borderId="0" xfId="0" applyFont="1" applyFill="1" applyBorder="1" applyAlignment="1">
      <alignment vertical="center"/>
    </xf>
    <xf numFmtId="1" fontId="0" fillId="13" borderId="0" xfId="0" applyNumberFormat="1" applyFill="1" applyProtection="1">
      <protection locked="0"/>
    </xf>
    <xf numFmtId="0" fontId="6" fillId="13" borderId="0" xfId="0" applyFont="1" applyFill="1" applyAlignment="1" applyProtection="1">
      <alignment horizontal="center" vertical="center"/>
    </xf>
    <xf numFmtId="0" fontId="5" fillId="0" borderId="25" xfId="0" applyFont="1" applyBorder="1" applyAlignment="1">
      <alignment horizontal="right" vertical="center"/>
    </xf>
    <xf numFmtId="0" fontId="71" fillId="0" borderId="42" xfId="0" applyFont="1" applyBorder="1" applyAlignment="1">
      <alignment vertical="center"/>
    </xf>
    <xf numFmtId="0" fontId="5" fillId="0" borderId="42" xfId="0" applyFont="1" applyBorder="1" applyAlignment="1">
      <alignment horizontal="center" vertical="center"/>
    </xf>
    <xf numFmtId="10" fontId="5" fillId="13" borderId="18" xfId="0" applyNumberFormat="1" applyFont="1" applyFill="1" applyBorder="1" applyAlignment="1">
      <alignment horizontal="center" vertical="center"/>
    </xf>
    <xf numFmtId="10" fontId="5" fillId="13" borderId="12" xfId="0" applyNumberFormat="1" applyFont="1" applyFill="1" applyBorder="1" applyAlignment="1">
      <alignment horizontal="center" vertical="center"/>
    </xf>
    <xf numFmtId="0" fontId="71" fillId="0" borderId="42" xfId="0" applyFont="1" applyBorder="1" applyAlignment="1"/>
    <xf numFmtId="0" fontId="5" fillId="0" borderId="25" xfId="0" applyFont="1" applyBorder="1" applyAlignment="1">
      <alignment vertical="center"/>
    </xf>
    <xf numFmtId="10" fontId="5" fillId="31" borderId="2" xfId="0" applyNumberFormat="1" applyFont="1" applyFill="1" applyBorder="1" applyAlignment="1" applyProtection="1">
      <alignment horizontal="center" vertical="center"/>
      <protection locked="0"/>
    </xf>
    <xf numFmtId="10" fontId="61" fillId="26" borderId="2" xfId="0" applyNumberFormat="1" applyFont="1" applyFill="1" applyBorder="1" applyAlignment="1" applyProtection="1">
      <alignment horizontal="center" vertical="center"/>
      <protection locked="0"/>
    </xf>
    <xf numFmtId="10" fontId="5" fillId="31" borderId="22" xfId="0" applyNumberFormat="1" applyFont="1" applyFill="1" applyBorder="1" applyAlignment="1" applyProtection="1">
      <alignment horizontal="center" vertical="center"/>
      <protection locked="0"/>
    </xf>
    <xf numFmtId="10" fontId="61" fillId="26" borderId="22" xfId="0" applyNumberFormat="1" applyFont="1" applyFill="1" applyBorder="1" applyAlignment="1" applyProtection="1">
      <alignment horizontal="center" vertical="center"/>
      <protection locked="0"/>
    </xf>
    <xf numFmtId="10" fontId="5" fillId="31" borderId="14" xfId="0" applyNumberFormat="1" applyFont="1" applyFill="1" applyBorder="1" applyAlignment="1" applyProtection="1">
      <alignment horizontal="center" vertical="center"/>
      <protection locked="0"/>
    </xf>
    <xf numFmtId="10" fontId="61" fillId="26" borderId="14" xfId="0" applyNumberFormat="1" applyFont="1" applyFill="1" applyBorder="1" applyAlignment="1" applyProtection="1">
      <alignment horizontal="center" vertical="center"/>
      <protection locked="0"/>
    </xf>
    <xf numFmtId="0" fontId="4" fillId="13" borderId="0" xfId="0" applyFont="1" applyFill="1" applyAlignment="1" applyProtection="1">
      <alignment horizontal="center" vertical="center"/>
    </xf>
    <xf numFmtId="167" fontId="0" fillId="13" borderId="0" xfId="0" applyNumberFormat="1" applyFill="1" applyAlignment="1" applyProtection="1">
      <alignment horizontal="center"/>
    </xf>
    <xf numFmtId="167" fontId="6" fillId="13" borderId="0" xfId="0" applyNumberFormat="1" applyFont="1" applyFill="1" applyAlignment="1" applyProtection="1">
      <alignment horizontal="center"/>
    </xf>
    <xf numFmtId="1" fontId="61" fillId="14" borderId="54" xfId="0" applyNumberFormat="1" applyFont="1" applyFill="1" applyBorder="1" applyAlignment="1">
      <alignment horizontal="center" vertical="center" textRotation="90"/>
    </xf>
    <xf numFmtId="0" fontId="5" fillId="27" borderId="55" xfId="0" applyNumberFormat="1" applyFont="1" applyFill="1" applyBorder="1" applyAlignment="1">
      <alignment horizontal="center" vertical="center"/>
    </xf>
    <xf numFmtId="167" fontId="61" fillId="14" borderId="36" xfId="0" applyNumberFormat="1" applyFont="1" applyFill="1" applyBorder="1" applyAlignment="1" applyProtection="1">
      <alignment horizontal="center" vertical="center" shrinkToFit="1"/>
      <protection locked="0"/>
    </xf>
    <xf numFmtId="167" fontId="61" fillId="14" borderId="30" xfId="0" applyNumberFormat="1" applyFont="1" applyFill="1" applyBorder="1" applyAlignment="1" applyProtection="1">
      <alignment horizontal="center" vertical="center" shrinkToFit="1"/>
      <protection locked="0"/>
    </xf>
    <xf numFmtId="167" fontId="67" fillId="14" borderId="30" xfId="0" applyNumberFormat="1" applyFont="1" applyFill="1" applyBorder="1" applyAlignment="1" applyProtection="1">
      <alignment horizontal="center" vertical="center" shrinkToFit="1"/>
      <protection locked="0"/>
    </xf>
    <xf numFmtId="15" fontId="61" fillId="14" borderId="30" xfId="0" applyNumberFormat="1" applyFont="1" applyFill="1" applyBorder="1" applyAlignment="1" applyProtection="1">
      <alignment horizontal="center" vertical="center" shrinkToFit="1"/>
      <protection locked="0"/>
    </xf>
    <xf numFmtId="167" fontId="61" fillId="14" borderId="56" xfId="0" applyNumberFormat="1" applyFont="1" applyFill="1" applyBorder="1" applyAlignment="1" applyProtection="1">
      <alignment horizontal="center" vertical="center" shrinkToFit="1"/>
      <protection locked="0"/>
    </xf>
    <xf numFmtId="0" fontId="5" fillId="0" borderId="2" xfId="0" applyNumberFormat="1" applyFont="1" applyFill="1" applyBorder="1" applyAlignment="1" applyProtection="1">
      <alignment horizontal="center"/>
      <protection locked="0"/>
    </xf>
    <xf numFmtId="167" fontId="61" fillId="24" borderId="2" xfId="0" applyNumberFormat="1" applyFont="1" applyFill="1" applyBorder="1" applyAlignment="1" applyProtection="1">
      <alignment horizontal="center"/>
    </xf>
    <xf numFmtId="165" fontId="74" fillId="13" borderId="0" xfId="0" applyNumberFormat="1" applyFont="1" applyFill="1" applyBorder="1" applyAlignment="1">
      <alignment vertical="center" wrapText="1"/>
    </xf>
    <xf numFmtId="165" fontId="74" fillId="13" borderId="15" xfId="0" applyNumberFormat="1" applyFont="1" applyFill="1" applyBorder="1" applyAlignment="1">
      <alignment vertical="center" wrapText="1"/>
    </xf>
    <xf numFmtId="165" fontId="74" fillId="13" borderId="0" xfId="0" applyNumberFormat="1" applyFont="1" applyFill="1" applyBorder="1" applyAlignment="1">
      <alignment wrapText="1"/>
    </xf>
    <xf numFmtId="165" fontId="74" fillId="13" borderId="5" xfId="0" applyNumberFormat="1" applyFont="1" applyFill="1" applyBorder="1" applyAlignment="1">
      <alignment wrapText="1"/>
    </xf>
    <xf numFmtId="1" fontId="33" fillId="13" borderId="0" xfId="0" applyNumberFormat="1" applyFont="1" applyFill="1" applyBorder="1" applyAlignment="1">
      <alignment horizontal="center" wrapText="1"/>
    </xf>
    <xf numFmtId="165" fontId="33" fillId="13" borderId="0" xfId="0" applyNumberFormat="1" applyFont="1" applyFill="1" applyBorder="1" applyAlignment="1">
      <alignment horizontal="center" wrapText="1"/>
    </xf>
    <xf numFmtId="0" fontId="6" fillId="25" borderId="2" xfId="0" applyNumberFormat="1" applyFont="1" applyFill="1" applyBorder="1" applyAlignment="1" applyProtection="1">
      <alignment horizontal="center"/>
    </xf>
    <xf numFmtId="0" fontId="6" fillId="13" borderId="0" xfId="2" applyFont="1" applyFill="1" applyAlignment="1" applyProtection="1">
      <alignment shrinkToFit="1"/>
      <protection locked="0"/>
    </xf>
    <xf numFmtId="167" fontId="5" fillId="13" borderId="0" xfId="0" applyNumberFormat="1" applyFont="1" applyFill="1" applyBorder="1" applyAlignment="1">
      <alignment horizontal="center"/>
    </xf>
    <xf numFmtId="167" fontId="64" fillId="13" borderId="0" xfId="0" applyNumberFormat="1" applyFont="1" applyFill="1" applyBorder="1" applyAlignment="1">
      <alignment horizontal="center"/>
    </xf>
    <xf numFmtId="167" fontId="5" fillId="13" borderId="27" xfId="0" applyNumberFormat="1" applyFont="1" applyFill="1" applyBorder="1" applyAlignment="1"/>
    <xf numFmtId="167" fontId="61" fillId="13" borderId="0" xfId="0" applyNumberFormat="1" applyFont="1" applyFill="1" applyBorder="1" applyAlignment="1">
      <alignment horizontal="center" vertical="center"/>
    </xf>
    <xf numFmtId="167" fontId="61" fillId="13" borderId="0" xfId="0" applyNumberFormat="1" applyFont="1" applyFill="1" applyAlignment="1">
      <alignment horizontal="center" vertical="center"/>
    </xf>
    <xf numFmtId="0" fontId="64" fillId="13" borderId="0" xfId="0" applyNumberFormat="1" applyFont="1" applyFill="1" applyBorder="1" applyAlignment="1" applyProtection="1">
      <alignment horizontal="center"/>
    </xf>
    <xf numFmtId="0" fontId="64" fillId="13" borderId="0" xfId="0" applyNumberFormat="1" applyFont="1" applyFill="1" applyBorder="1" applyAlignment="1">
      <alignment horizontal="center"/>
    </xf>
    <xf numFmtId="0" fontId="61" fillId="13" borderId="0" xfId="0" applyNumberFormat="1" applyFont="1" applyFill="1" applyBorder="1" applyAlignment="1">
      <alignment horizontal="center"/>
    </xf>
    <xf numFmtId="0" fontId="61" fillId="13" borderId="0" xfId="0" applyNumberFormat="1" applyFont="1" applyFill="1" applyAlignment="1">
      <alignment horizontal="center"/>
    </xf>
    <xf numFmtId="167" fontId="64" fillId="13" borderId="0" xfId="0" applyNumberFormat="1" applyFont="1" applyFill="1" applyBorder="1" applyAlignment="1" applyProtection="1">
      <alignment horizontal="center"/>
    </xf>
    <xf numFmtId="167" fontId="64" fillId="13" borderId="0" xfId="0" applyNumberFormat="1" applyFont="1" applyFill="1" applyBorder="1" applyProtection="1"/>
    <xf numFmtId="167" fontId="64" fillId="13" borderId="0" xfId="0" applyNumberFormat="1" applyFont="1" applyFill="1" applyBorder="1"/>
    <xf numFmtId="0" fontId="0" fillId="13" borderId="0" xfId="0" applyNumberFormat="1" applyFill="1" applyBorder="1" applyProtection="1"/>
    <xf numFmtId="0" fontId="0" fillId="13" borderId="57" xfId="0" applyNumberFormat="1" applyFill="1" applyBorder="1" applyProtection="1"/>
    <xf numFmtId="165" fontId="0" fillId="13" borderId="27" xfId="0" applyNumberFormat="1" applyFill="1" applyBorder="1" applyProtection="1"/>
    <xf numFmtId="165" fontId="0" fillId="13" borderId="38" xfId="0" applyNumberFormat="1" applyFill="1" applyBorder="1" applyProtection="1"/>
    <xf numFmtId="2" fontId="0" fillId="13" borderId="0" xfId="0" applyNumberFormat="1" applyFill="1" applyBorder="1" applyProtection="1"/>
    <xf numFmtId="0" fontId="0" fillId="13" borderId="31" xfId="0" applyNumberFormat="1" applyFill="1" applyBorder="1" applyProtection="1"/>
    <xf numFmtId="165" fontId="0" fillId="13" borderId="5" xfId="0" applyNumberFormat="1" applyFill="1" applyBorder="1" applyProtection="1"/>
    <xf numFmtId="165" fontId="0" fillId="13" borderId="0" xfId="0" applyNumberFormat="1" applyFill="1" applyBorder="1" applyProtection="1"/>
    <xf numFmtId="167" fontId="0" fillId="13" borderId="23" xfId="0" applyNumberFormat="1" applyFill="1" applyBorder="1"/>
    <xf numFmtId="167" fontId="0" fillId="13" borderId="28" xfId="0" applyNumberFormat="1" applyFill="1" applyBorder="1"/>
    <xf numFmtId="2" fontId="0" fillId="13" borderId="1" xfId="0" applyNumberFormat="1" applyFill="1" applyBorder="1"/>
    <xf numFmtId="167" fontId="0" fillId="13" borderId="0" xfId="0" applyNumberFormat="1" applyFill="1" applyBorder="1" applyProtection="1"/>
    <xf numFmtId="0" fontId="63" fillId="33" borderId="9" xfId="0" applyFont="1" applyFill="1" applyBorder="1" applyProtection="1">
      <protection locked="0"/>
    </xf>
    <xf numFmtId="0" fontId="63" fillId="33" borderId="0" xfId="0" applyFont="1" applyFill="1" applyBorder="1" applyAlignment="1" applyProtection="1">
      <alignment horizontal="center"/>
      <protection locked="0"/>
    </xf>
    <xf numFmtId="1" fontId="63" fillId="33" borderId="0" xfId="0" applyNumberFormat="1" applyFont="1" applyFill="1" applyBorder="1" applyAlignment="1" applyProtection="1">
      <alignment horizontal="center"/>
    </xf>
    <xf numFmtId="166" fontId="63" fillId="33" borderId="0" xfId="0" applyNumberFormat="1" applyFont="1" applyFill="1" applyBorder="1" applyAlignment="1" applyProtection="1">
      <alignment horizontal="center"/>
      <protection locked="0"/>
    </xf>
    <xf numFmtId="1" fontId="61" fillId="33" borderId="0" xfId="0" applyNumberFormat="1" applyFont="1" applyFill="1" applyBorder="1" applyAlignment="1" applyProtection="1">
      <alignment horizontal="center"/>
    </xf>
    <xf numFmtId="0" fontId="61" fillId="33" borderId="0" xfId="0" applyFont="1" applyFill="1" applyBorder="1" applyAlignment="1" applyProtection="1">
      <alignment horizontal="center"/>
    </xf>
    <xf numFmtId="0" fontId="63" fillId="33" borderId="0" xfId="0" applyFont="1" applyFill="1" applyBorder="1" applyProtection="1">
      <protection locked="0"/>
    </xf>
    <xf numFmtId="0" fontId="61" fillId="33" borderId="0" xfId="0" applyFont="1" applyFill="1" applyBorder="1" applyProtection="1">
      <protection locked="0"/>
    </xf>
    <xf numFmtId="0" fontId="63" fillId="33" borderId="0" xfId="0" applyFont="1" applyFill="1" applyProtection="1">
      <protection locked="0"/>
    </xf>
    <xf numFmtId="0" fontId="61" fillId="33" borderId="0" xfId="0" applyFont="1" applyFill="1" applyBorder="1" applyAlignment="1" applyProtection="1">
      <alignment horizontal="center"/>
      <protection locked="0"/>
    </xf>
    <xf numFmtId="1" fontId="61" fillId="33" borderId="0" xfId="0" applyNumberFormat="1" applyFont="1" applyFill="1" applyBorder="1" applyAlignment="1" applyProtection="1">
      <alignment horizontal="center" vertical="center"/>
    </xf>
    <xf numFmtId="166" fontId="61" fillId="33" borderId="0" xfId="0" applyNumberFormat="1" applyFont="1" applyFill="1" applyBorder="1" applyAlignment="1" applyProtection="1">
      <alignment horizontal="center"/>
      <protection locked="0"/>
    </xf>
    <xf numFmtId="0" fontId="61" fillId="33" borderId="9" xfId="0" applyFont="1" applyFill="1" applyBorder="1" applyProtection="1">
      <protection locked="0"/>
    </xf>
    <xf numFmtId="0" fontId="61" fillId="33" borderId="0" xfId="0" applyFont="1" applyFill="1" applyBorder="1" applyAlignment="1" applyProtection="1">
      <alignment horizontal="center" vertical="center"/>
      <protection locked="0"/>
    </xf>
    <xf numFmtId="0" fontId="0" fillId="33" borderId="11" xfId="0" applyFill="1" applyBorder="1" applyProtection="1">
      <protection locked="0"/>
    </xf>
    <xf numFmtId="0" fontId="0" fillId="33" borderId="12" xfId="0" applyFill="1" applyBorder="1" applyAlignment="1" applyProtection="1">
      <alignment horizontal="center"/>
      <protection locked="0"/>
    </xf>
    <xf numFmtId="0" fontId="0" fillId="33" borderId="12" xfId="0" applyFill="1" applyBorder="1" applyProtection="1">
      <protection locked="0"/>
    </xf>
    <xf numFmtId="1" fontId="63" fillId="33" borderId="12" xfId="0" applyNumberFormat="1" applyFont="1" applyFill="1" applyBorder="1" applyAlignment="1" applyProtection="1">
      <alignment horizontal="center"/>
    </xf>
    <xf numFmtId="166" fontId="6" fillId="33" borderId="12" xfId="0" applyNumberFormat="1" applyFont="1" applyFill="1" applyBorder="1" applyAlignment="1" applyProtection="1">
      <alignment horizontal="center"/>
      <protection locked="0"/>
    </xf>
    <xf numFmtId="1" fontId="61" fillId="33" borderId="12" xfId="0" applyNumberFormat="1" applyFont="1" applyFill="1" applyBorder="1" applyAlignment="1" applyProtection="1">
      <alignment horizontal="center"/>
    </xf>
    <xf numFmtId="0" fontId="63" fillId="33" borderId="12" xfId="0" applyFont="1" applyFill="1" applyBorder="1" applyProtection="1">
      <protection locked="0"/>
    </xf>
    <xf numFmtId="1" fontId="61" fillId="26" borderId="37" xfId="0" applyNumberFormat="1" applyFont="1" applyFill="1" applyBorder="1" applyAlignment="1">
      <alignment horizontal="center" vertical="center"/>
    </xf>
    <xf numFmtId="0" fontId="75" fillId="13" borderId="0" xfId="0" applyFont="1" applyFill="1" applyBorder="1" applyAlignment="1">
      <alignment horizontal="left" vertical="center" shrinkToFit="1"/>
    </xf>
    <xf numFmtId="0" fontId="75" fillId="13" borderId="0" xfId="0" applyFont="1" applyFill="1" applyBorder="1" applyAlignment="1">
      <alignment horizontal="right" shrinkToFit="1"/>
    </xf>
    <xf numFmtId="0" fontId="72" fillId="19" borderId="20" xfId="2" applyFont="1" applyFill="1" applyBorder="1" applyAlignment="1">
      <alignment horizontal="center" vertical="center" wrapText="1" shrinkToFit="1"/>
    </xf>
    <xf numFmtId="0" fontId="42" fillId="19" borderId="20" xfId="2" applyFont="1" applyFill="1" applyBorder="1" applyAlignment="1">
      <alignment horizontal="center" vertical="center" wrapText="1" shrinkToFit="1"/>
    </xf>
    <xf numFmtId="0" fontId="66" fillId="19" borderId="57" xfId="2" applyFont="1" applyFill="1" applyBorder="1" applyAlignment="1">
      <alignment horizontal="center" vertical="center" shrinkToFit="1"/>
    </xf>
    <xf numFmtId="0" fontId="6" fillId="13" borderId="9" xfId="2" applyFont="1" applyFill="1" applyBorder="1" applyAlignment="1">
      <alignment shrinkToFit="1"/>
    </xf>
    <xf numFmtId="0" fontId="25" fillId="13" borderId="0" xfId="2" applyFont="1" applyFill="1" applyBorder="1" applyAlignment="1">
      <alignment horizontal="center" vertical="center" shrinkToFit="1"/>
    </xf>
    <xf numFmtId="0" fontId="25" fillId="23" borderId="2" xfId="2" applyNumberFormat="1" applyFont="1" applyFill="1" applyBorder="1" applyAlignment="1" applyProtection="1">
      <alignment horizontal="center" vertical="center" shrinkToFit="1"/>
      <protection locked="0"/>
    </xf>
    <xf numFmtId="167" fontId="25" fillId="9" borderId="14" xfId="2" applyNumberFormat="1" applyFont="1" applyFill="1" applyBorder="1" applyAlignment="1" applyProtection="1">
      <alignment horizontal="center" vertical="center" wrapText="1" shrinkToFit="1"/>
      <protection locked="0"/>
    </xf>
    <xf numFmtId="0" fontId="25" fillId="23" borderId="14" xfId="2" applyNumberFormat="1" applyFont="1" applyFill="1" applyBorder="1" applyAlignment="1" applyProtection="1">
      <alignment horizontal="center" vertical="center" shrinkToFit="1"/>
      <protection locked="0"/>
    </xf>
    <xf numFmtId="0" fontId="25" fillId="9" borderId="2" xfId="2" applyNumberFormat="1" applyFont="1" applyFill="1" applyBorder="1" applyAlignment="1" applyProtection="1">
      <alignment horizontal="center" vertical="center" wrapText="1" shrinkToFit="1"/>
      <protection locked="0"/>
    </xf>
    <xf numFmtId="0" fontId="25" fillId="9" borderId="14" xfId="2" applyNumberFormat="1" applyFont="1" applyFill="1" applyBorder="1" applyAlignment="1" applyProtection="1">
      <alignment horizontal="center" vertical="center" wrapText="1" shrinkToFit="1"/>
      <protection locked="0"/>
    </xf>
    <xf numFmtId="0" fontId="4" fillId="0" borderId="7" xfId="0" applyFont="1" applyFill="1" applyBorder="1" applyAlignment="1">
      <alignment horizontal="center" vertical="center"/>
    </xf>
    <xf numFmtId="0" fontId="10" fillId="0" borderId="7" xfId="0" applyFont="1" applyBorder="1" applyAlignment="1">
      <alignment horizontal="left" vertical="top"/>
    </xf>
    <xf numFmtId="0" fontId="10" fillId="0" borderId="0" xfId="0" applyFont="1" applyBorder="1" applyAlignment="1">
      <alignment horizontal="left" vertical="top"/>
    </xf>
    <xf numFmtId="0" fontId="10" fillId="0" borderId="0" xfId="0" applyFont="1" applyBorder="1" applyAlignment="1">
      <alignment horizontal="center" vertical="center"/>
    </xf>
    <xf numFmtId="0" fontId="10" fillId="0" borderId="12" xfId="0" applyFont="1" applyBorder="1" applyAlignment="1">
      <alignment horizontal="center" vertical="center"/>
    </xf>
    <xf numFmtId="0" fontId="5" fillId="0" borderId="42" xfId="0" applyFont="1" applyBorder="1" applyAlignment="1">
      <alignment horizontal="center"/>
    </xf>
    <xf numFmtId="10" fontId="5" fillId="0" borderId="50" xfId="0" applyNumberFormat="1" applyFont="1" applyBorder="1" applyAlignment="1">
      <alignment horizontal="center" vertical="center"/>
    </xf>
    <xf numFmtId="172" fontId="33" fillId="0" borderId="48" xfId="0" applyNumberFormat="1" applyFont="1" applyFill="1" applyBorder="1" applyAlignment="1" applyProtection="1">
      <alignment horizontal="center" vertical="center" textRotation="90"/>
    </xf>
    <xf numFmtId="0" fontId="0" fillId="21" borderId="23" xfId="0" applyFill="1" applyBorder="1" applyAlignment="1" applyProtection="1">
      <alignment horizontal="center" vertical="center"/>
      <protection locked="0"/>
    </xf>
    <xf numFmtId="0" fontId="0" fillId="0" borderId="19" xfId="0" applyFill="1" applyBorder="1" applyAlignment="1" applyProtection="1">
      <alignment horizontal="center" vertical="center"/>
      <protection locked="0"/>
    </xf>
    <xf numFmtId="0" fontId="0" fillId="21" borderId="19" xfId="0" applyFill="1" applyBorder="1" applyAlignment="1" applyProtection="1">
      <alignment horizontal="center" vertical="center"/>
      <protection locked="0"/>
    </xf>
    <xf numFmtId="0" fontId="0" fillId="0" borderId="44" xfId="0" applyFill="1" applyBorder="1"/>
    <xf numFmtId="0" fontId="0" fillId="0" borderId="19" xfId="0" applyFill="1" applyBorder="1"/>
    <xf numFmtId="0" fontId="0" fillId="0" borderId="59" xfId="0" applyFill="1" applyBorder="1"/>
    <xf numFmtId="0" fontId="5" fillId="24" borderId="2" xfId="0" applyNumberFormat="1" applyFont="1" applyFill="1" applyBorder="1" applyAlignment="1">
      <alignment horizontal="center"/>
    </xf>
    <xf numFmtId="167" fontId="5" fillId="24" borderId="2" xfId="0" applyNumberFormat="1" applyFont="1" applyFill="1" applyBorder="1" applyAlignment="1">
      <alignment horizontal="center"/>
    </xf>
    <xf numFmtId="0" fontId="5" fillId="24" borderId="3" xfId="0" applyNumberFormat="1" applyFont="1" applyFill="1" applyBorder="1" applyAlignment="1" applyProtection="1">
      <alignment horizontal="center"/>
    </xf>
    <xf numFmtId="167" fontId="5" fillId="24" borderId="2" xfId="0" applyNumberFormat="1" applyFont="1" applyFill="1" applyBorder="1" applyAlignment="1" applyProtection="1">
      <alignment horizontal="center"/>
    </xf>
    <xf numFmtId="0" fontId="5" fillId="24" borderId="2" xfId="0" applyNumberFormat="1" applyFont="1" applyFill="1" applyBorder="1" applyAlignment="1" applyProtection="1">
      <alignment horizontal="center"/>
    </xf>
    <xf numFmtId="165" fontId="67" fillId="14" borderId="2" xfId="0" applyNumberFormat="1" applyFont="1" applyFill="1" applyBorder="1" applyAlignment="1">
      <alignment horizontal="center" vertical="center" textRotation="90"/>
    </xf>
    <xf numFmtId="10" fontId="5" fillId="0" borderId="42" xfId="0" applyNumberFormat="1" applyFont="1" applyBorder="1" applyAlignment="1">
      <alignment horizontal="center" vertical="center"/>
    </xf>
    <xf numFmtId="10" fontId="61" fillId="14" borderId="14" xfId="0" applyNumberFormat="1" applyFont="1" applyFill="1" applyBorder="1" applyAlignment="1" applyProtection="1">
      <alignment horizontal="center" vertical="center"/>
      <protection locked="0"/>
    </xf>
    <xf numFmtId="0" fontId="49" fillId="0" borderId="2" xfId="1" applyNumberFormat="1" applyFont="1" applyFill="1" applyBorder="1" applyAlignment="1" applyProtection="1">
      <alignment horizontal="center" vertical="center" shrinkToFit="1"/>
    </xf>
    <xf numFmtId="167" fontId="25" fillId="9" borderId="4" xfId="2" applyNumberFormat="1" applyFont="1" applyFill="1" applyBorder="1" applyAlignment="1" applyProtection="1">
      <alignment horizontal="center" vertical="center" shrinkToFit="1"/>
      <protection locked="0"/>
    </xf>
    <xf numFmtId="167" fontId="25" fillId="9" borderId="4" xfId="2" applyNumberFormat="1" applyFont="1" applyFill="1" applyBorder="1" applyAlignment="1" applyProtection="1">
      <alignment horizontal="center" vertical="center" wrapText="1" shrinkToFit="1"/>
      <protection locked="0"/>
    </xf>
    <xf numFmtId="0" fontId="25" fillId="9" borderId="4" xfId="2" applyFont="1" applyFill="1" applyBorder="1" applyAlignment="1" applyProtection="1">
      <alignment horizontal="center" vertical="center" shrinkToFit="1"/>
      <protection locked="0"/>
    </xf>
    <xf numFmtId="0" fontId="74" fillId="24" borderId="4" xfId="2" applyNumberFormat="1" applyFont="1" applyFill="1" applyBorder="1" applyAlignment="1" applyProtection="1">
      <alignment horizontal="center" vertical="center" shrinkToFit="1"/>
      <protection locked="0"/>
    </xf>
    <xf numFmtId="0" fontId="25" fillId="0" borderId="4" xfId="2" applyNumberFormat="1" applyFont="1" applyFill="1" applyBorder="1" applyAlignment="1" applyProtection="1">
      <alignment horizontal="center" vertical="center" shrinkToFit="1"/>
      <protection locked="0"/>
    </xf>
    <xf numFmtId="0" fontId="25" fillId="23" borderId="4" xfId="2" applyNumberFormat="1" applyFont="1" applyFill="1" applyBorder="1" applyAlignment="1" applyProtection="1">
      <alignment horizontal="center" vertical="center" shrinkToFit="1"/>
      <protection locked="0"/>
    </xf>
    <xf numFmtId="0" fontId="25" fillId="23" borderId="52" xfId="2" applyNumberFormat="1" applyFont="1" applyFill="1" applyBorder="1" applyAlignment="1" applyProtection="1">
      <alignment horizontal="center" vertical="center" shrinkToFit="1"/>
      <protection locked="0"/>
    </xf>
    <xf numFmtId="0" fontId="25" fillId="23" borderId="1" xfId="2" applyNumberFormat="1" applyFont="1" applyFill="1" applyBorder="1" applyAlignment="1" applyProtection="1">
      <alignment horizontal="center" vertical="center" shrinkToFit="1"/>
      <protection locked="0"/>
    </xf>
    <xf numFmtId="172" fontId="14" fillId="0" borderId="48" xfId="0" applyNumberFormat="1" applyFont="1" applyFill="1" applyBorder="1" applyAlignment="1" applyProtection="1">
      <alignment vertical="center" textRotation="90"/>
    </xf>
    <xf numFmtId="0" fontId="4" fillId="0" borderId="4" xfId="0" applyFont="1" applyFill="1" applyBorder="1" applyAlignment="1" applyProtection="1">
      <alignment horizontal="center" vertical="center"/>
    </xf>
    <xf numFmtId="0" fontId="4" fillId="0" borderId="2" xfId="0" applyFont="1" applyFill="1" applyBorder="1" applyAlignment="1" applyProtection="1">
      <alignment horizontal="center" vertical="center"/>
      <protection locked="0"/>
    </xf>
    <xf numFmtId="0" fontId="4" fillId="23" borderId="2" xfId="0"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xf>
    <xf numFmtId="0" fontId="0" fillId="0" borderId="2" xfId="0" applyFill="1" applyBorder="1" applyProtection="1"/>
    <xf numFmtId="0" fontId="36" fillId="17" borderId="2" xfId="0" applyFont="1" applyFill="1" applyBorder="1" applyAlignment="1" applyProtection="1">
      <alignment horizontal="center"/>
      <protection locked="0"/>
    </xf>
    <xf numFmtId="0" fontId="36" fillId="0" borderId="2" xfId="0" applyFont="1" applyFill="1" applyBorder="1" applyAlignment="1" applyProtection="1">
      <alignment horizontal="center"/>
    </xf>
    <xf numFmtId="0" fontId="36" fillId="23" borderId="2" xfId="0" applyFont="1" applyFill="1" applyBorder="1" applyAlignment="1" applyProtection="1">
      <alignment horizontal="center"/>
    </xf>
    <xf numFmtId="0" fontId="36" fillId="17" borderId="2" xfId="0" applyFont="1" applyFill="1" applyBorder="1" applyAlignment="1" applyProtection="1">
      <alignment horizontal="center"/>
    </xf>
    <xf numFmtId="0" fontId="36" fillId="0" borderId="2" xfId="0" applyFont="1" applyFill="1" applyBorder="1" applyProtection="1"/>
    <xf numFmtId="0" fontId="0" fillId="23" borderId="2" xfId="0" applyFill="1" applyBorder="1" applyProtection="1"/>
    <xf numFmtId="0" fontId="0" fillId="0" borderId="2" xfId="0" applyFill="1" applyBorder="1" applyProtection="1">
      <protection locked="0"/>
    </xf>
    <xf numFmtId="0" fontId="4" fillId="0" borderId="4" xfId="0" applyFont="1" applyFill="1" applyBorder="1" applyAlignment="1" applyProtection="1">
      <alignment horizontal="center" vertical="center"/>
      <protection locked="0"/>
    </xf>
    <xf numFmtId="0" fontId="76" fillId="0" borderId="51" xfId="0" applyFont="1" applyFill="1" applyBorder="1" applyAlignment="1" applyProtection="1">
      <alignment horizontal="center" vertical="center"/>
    </xf>
    <xf numFmtId="0" fontId="76" fillId="0" borderId="4" xfId="0" applyFont="1" applyFill="1" applyBorder="1" applyAlignment="1" applyProtection="1">
      <alignment horizontal="center" vertical="center"/>
    </xf>
    <xf numFmtId="0" fontId="4" fillId="7" borderId="4" xfId="0" applyFont="1" applyFill="1" applyBorder="1" applyAlignment="1" applyProtection="1">
      <alignment horizontal="center" vertical="center"/>
    </xf>
    <xf numFmtId="0" fontId="4" fillId="10" borderId="4" xfId="0" applyFont="1" applyFill="1" applyBorder="1" applyAlignment="1" applyProtection="1">
      <alignment horizontal="center" vertical="center"/>
    </xf>
    <xf numFmtId="0" fontId="4" fillId="10" borderId="52" xfId="0" applyFont="1" applyFill="1" applyBorder="1" applyAlignment="1" applyProtection="1">
      <alignment horizontal="center" vertical="center"/>
    </xf>
    <xf numFmtId="0" fontId="4" fillId="0" borderId="35" xfId="0" applyFont="1" applyFill="1" applyBorder="1" applyAlignment="1" applyProtection="1">
      <alignment horizontal="center" vertical="center"/>
      <protection locked="0"/>
    </xf>
    <xf numFmtId="0" fontId="4" fillId="10" borderId="2" xfId="0" applyFont="1" applyFill="1" applyBorder="1" applyAlignment="1" applyProtection="1">
      <alignment horizontal="center" vertical="center"/>
      <protection locked="0"/>
    </xf>
    <xf numFmtId="0" fontId="6" fillId="10" borderId="2" xfId="0" applyFont="1" applyFill="1" applyBorder="1" applyProtection="1">
      <protection locked="0"/>
    </xf>
    <xf numFmtId="0" fontId="4" fillId="10" borderId="2" xfId="0" applyFont="1" applyFill="1" applyBorder="1" applyAlignment="1" applyProtection="1">
      <alignment horizontal="center" vertical="center"/>
    </xf>
    <xf numFmtId="0" fontId="0" fillId="0" borderId="21" xfId="0" applyFill="1" applyBorder="1" applyProtection="1"/>
    <xf numFmtId="0" fontId="36" fillId="7" borderId="2" xfId="0" applyFont="1" applyFill="1" applyBorder="1" applyAlignment="1" applyProtection="1">
      <alignment horizontal="center"/>
      <protection locked="0"/>
    </xf>
    <xf numFmtId="0" fontId="0" fillId="8" borderId="2" xfId="0" applyFill="1" applyBorder="1" applyProtection="1"/>
    <xf numFmtId="0" fontId="0" fillId="23" borderId="21" xfId="0" applyFill="1" applyBorder="1" applyProtection="1"/>
    <xf numFmtId="0" fontId="36" fillId="0" borderId="35" xfId="0" applyFont="1" applyFill="1" applyBorder="1" applyAlignment="1" applyProtection="1">
      <alignment horizontal="center"/>
    </xf>
    <xf numFmtId="0" fontId="36" fillId="10" borderId="2" xfId="0" applyFont="1" applyFill="1" applyBorder="1" applyAlignment="1" applyProtection="1">
      <alignment horizontal="center"/>
    </xf>
    <xf numFmtId="0" fontId="36" fillId="10" borderId="2" xfId="0" applyFont="1" applyFill="1" applyBorder="1" applyProtection="1"/>
    <xf numFmtId="0" fontId="4" fillId="8" borderId="2" xfId="0" applyFont="1" applyFill="1" applyBorder="1" applyAlignment="1" applyProtection="1">
      <alignment horizontal="center" vertical="center"/>
      <protection locked="0"/>
    </xf>
    <xf numFmtId="0" fontId="6" fillId="0" borderId="2" xfId="0" applyFont="1" applyFill="1" applyBorder="1" applyProtection="1">
      <protection locked="0"/>
    </xf>
    <xf numFmtId="0" fontId="36" fillId="7" borderId="2" xfId="0" applyFont="1" applyFill="1" applyBorder="1" applyAlignment="1" applyProtection="1">
      <alignment horizontal="center"/>
    </xf>
    <xf numFmtId="0" fontId="36" fillId="8" borderId="35" xfId="0" applyFont="1" applyFill="1" applyBorder="1" applyAlignment="1" applyProtection="1">
      <alignment horizontal="center"/>
      <protection locked="0"/>
    </xf>
    <xf numFmtId="0" fontId="36" fillId="8" borderId="2" xfId="0" applyFont="1" applyFill="1" applyBorder="1" applyProtection="1">
      <protection locked="0"/>
    </xf>
    <xf numFmtId="0" fontId="36" fillId="10" borderId="2" xfId="0" applyFont="1" applyFill="1" applyBorder="1" applyAlignment="1" applyProtection="1">
      <alignment horizontal="center"/>
      <protection locked="0"/>
    </xf>
    <xf numFmtId="0" fontId="36" fillId="10" borderId="2" xfId="0" applyFont="1" applyFill="1" applyBorder="1" applyProtection="1">
      <protection locked="0"/>
    </xf>
    <xf numFmtId="0" fontId="36" fillId="7" borderId="35" xfId="0" applyFont="1" applyFill="1" applyBorder="1" applyAlignment="1" applyProtection="1">
      <alignment horizontal="center"/>
      <protection locked="0"/>
    </xf>
    <xf numFmtId="0" fontId="0" fillId="7" borderId="2" xfId="0" applyFill="1" applyBorder="1" applyProtection="1">
      <protection locked="0"/>
    </xf>
    <xf numFmtId="0" fontId="58" fillId="10" borderId="35" xfId="0" applyFont="1" applyFill="1" applyBorder="1" applyAlignment="1" applyProtection="1">
      <alignment horizontal="center"/>
      <protection locked="0"/>
    </xf>
    <xf numFmtId="0" fontId="58" fillId="10" borderId="2" xfId="0" applyFont="1" applyFill="1" applyBorder="1" applyAlignment="1" applyProtection="1">
      <alignment horizontal="center"/>
      <protection locked="0"/>
    </xf>
    <xf numFmtId="0" fontId="58" fillId="10" borderId="2" xfId="0" applyFont="1" applyFill="1" applyBorder="1" applyProtection="1">
      <protection locked="0"/>
    </xf>
    <xf numFmtId="0" fontId="0" fillId="16" borderId="2" xfId="0" applyFill="1" applyBorder="1" applyProtection="1"/>
    <xf numFmtId="0" fontId="0" fillId="16" borderId="21" xfId="0" applyFill="1" applyBorder="1" applyProtection="1"/>
    <xf numFmtId="0" fontId="0" fillId="10" borderId="2" xfId="0" applyFill="1" applyBorder="1" applyProtection="1"/>
    <xf numFmtId="167" fontId="61" fillId="24" borderId="4" xfId="0" applyNumberFormat="1" applyFont="1" applyFill="1" applyBorder="1" applyAlignment="1" applyProtection="1">
      <alignment horizontal="center"/>
      <protection locked="0"/>
    </xf>
    <xf numFmtId="167" fontId="0" fillId="13" borderId="0" xfId="0" applyNumberFormat="1" applyFill="1" applyBorder="1" applyAlignment="1" applyProtection="1">
      <alignment horizontal="center"/>
    </xf>
    <xf numFmtId="167" fontId="0" fillId="23" borderId="0" xfId="0" applyNumberFormat="1" applyFill="1"/>
    <xf numFmtId="0" fontId="0" fillId="13" borderId="27" xfId="0" applyNumberFormat="1" applyFill="1" applyBorder="1" applyProtection="1"/>
    <xf numFmtId="0" fontId="5" fillId="13" borderId="0" xfId="0" applyFont="1" applyFill="1" applyBorder="1" applyAlignment="1" applyProtection="1">
      <alignment horizontal="center"/>
    </xf>
    <xf numFmtId="0" fontId="11" fillId="23" borderId="52" xfId="1" applyNumberFormat="1" applyFill="1" applyBorder="1" applyAlignment="1" applyProtection="1">
      <alignment horizontal="center" vertical="center" shrinkToFit="1"/>
      <protection locked="0"/>
    </xf>
    <xf numFmtId="0" fontId="5" fillId="23" borderId="2" xfId="0" applyNumberFormat="1" applyFont="1" applyFill="1" applyBorder="1" applyAlignment="1">
      <alignment horizontal="center" vertical="center"/>
    </xf>
    <xf numFmtId="1" fontId="0" fillId="13" borderId="0" xfId="0" applyNumberFormat="1" applyFill="1" applyAlignment="1" applyProtection="1">
      <alignment horizontal="center"/>
      <protection locked="0"/>
    </xf>
    <xf numFmtId="0" fontId="0" fillId="13" borderId="0" xfId="0" applyFill="1" applyAlignment="1" applyProtection="1">
      <alignment horizontal="center"/>
      <protection hidden="1"/>
    </xf>
    <xf numFmtId="167" fontId="0" fillId="13" borderId="0" xfId="0" applyNumberFormat="1" applyFill="1" applyBorder="1" applyAlignment="1">
      <alignment horizontal="center"/>
    </xf>
    <xf numFmtId="167" fontId="0" fillId="13" borderId="0" xfId="0" applyNumberFormat="1" applyFill="1" applyAlignment="1" applyProtection="1">
      <alignment horizontal="center"/>
    </xf>
    <xf numFmtId="167" fontId="6" fillId="13" borderId="0" xfId="0" applyNumberFormat="1" applyFont="1" applyFill="1" applyBorder="1" applyAlignment="1"/>
    <xf numFmtId="0" fontId="6" fillId="13" borderId="0" xfId="0" applyNumberFormat="1" applyFont="1" applyFill="1" applyBorder="1" applyAlignment="1"/>
    <xf numFmtId="0" fontId="0" fillId="13" borderId="0" xfId="0" applyNumberFormat="1" applyFill="1" applyBorder="1" applyAlignment="1">
      <alignment horizontal="center"/>
    </xf>
    <xf numFmtId="167" fontId="5" fillId="13" borderId="0" xfId="0" applyNumberFormat="1" applyFont="1" applyFill="1" applyBorder="1" applyAlignment="1"/>
    <xf numFmtId="0" fontId="5" fillId="13" borderId="0" xfId="0" applyNumberFormat="1" applyFont="1" applyFill="1" applyBorder="1" applyAlignment="1">
      <alignment horizontal="center"/>
    </xf>
    <xf numFmtId="0" fontId="6" fillId="13" borderId="2" xfId="0" applyNumberFormat="1" applyFont="1" applyFill="1" applyBorder="1"/>
    <xf numFmtId="0" fontId="6" fillId="13" borderId="2" xfId="0" applyNumberFormat="1" applyFont="1" applyFill="1" applyBorder="1" applyAlignment="1" applyProtection="1">
      <alignment horizontal="center"/>
    </xf>
    <xf numFmtId="0" fontId="6" fillId="13" borderId="0" xfId="0" applyNumberFormat="1" applyFont="1" applyFill="1"/>
    <xf numFmtId="167" fontId="6" fillId="13" borderId="19" xfId="0" applyNumberFormat="1" applyFont="1" applyFill="1" applyBorder="1" applyAlignment="1">
      <alignment vertical="center"/>
    </xf>
    <xf numFmtId="167" fontId="0" fillId="13" borderId="30" xfId="0" applyNumberFormat="1" applyFill="1" applyBorder="1" applyAlignment="1">
      <alignment vertical="center"/>
    </xf>
    <xf numFmtId="0" fontId="5" fillId="13" borderId="0" xfId="0" applyNumberFormat="1" applyFont="1" applyFill="1" applyBorder="1" applyAlignment="1" applyProtection="1">
      <alignment horizontal="center"/>
    </xf>
    <xf numFmtId="0" fontId="0" fillId="13" borderId="38" xfId="0" applyNumberFormat="1" applyFill="1" applyBorder="1" applyAlignment="1" applyProtection="1">
      <alignment horizontal="center"/>
    </xf>
    <xf numFmtId="0" fontId="0" fillId="13" borderId="5" xfId="0" applyNumberFormat="1" applyFill="1" applyBorder="1" applyAlignment="1" applyProtection="1">
      <alignment horizontal="center"/>
    </xf>
    <xf numFmtId="173" fontId="0" fillId="13" borderId="31" xfId="0" applyNumberFormat="1" applyFill="1" applyBorder="1" applyProtection="1"/>
    <xf numFmtId="167" fontId="6" fillId="13" borderId="0" xfId="0" applyNumberFormat="1" applyFont="1" applyFill="1" applyProtection="1"/>
    <xf numFmtId="0" fontId="6" fillId="13" borderId="0" xfId="0" applyNumberFormat="1" applyFont="1" applyFill="1" applyProtection="1"/>
    <xf numFmtId="165" fontId="6" fillId="13" borderId="0" xfId="0" applyNumberFormat="1" applyFont="1" applyFill="1" applyProtection="1"/>
    <xf numFmtId="0" fontId="0" fillId="13" borderId="0" xfId="0" applyNumberFormat="1" applyFill="1" applyBorder="1"/>
    <xf numFmtId="0" fontId="5" fillId="13" borderId="31" xfId="0" applyNumberFormat="1" applyFont="1" applyFill="1" applyBorder="1" applyAlignment="1">
      <alignment vertical="center"/>
    </xf>
    <xf numFmtId="2" fontId="5" fillId="13" borderId="31" xfId="0" applyNumberFormat="1" applyFont="1" applyFill="1" applyBorder="1" applyAlignment="1">
      <alignment vertical="center"/>
    </xf>
    <xf numFmtId="0" fontId="5" fillId="13" borderId="5" xfId="0" applyNumberFormat="1" applyFont="1" applyFill="1" applyBorder="1" applyAlignment="1">
      <alignment vertical="center"/>
    </xf>
    <xf numFmtId="9" fontId="5" fillId="13" borderId="31" xfId="0" applyNumberFormat="1" applyFont="1" applyFill="1" applyBorder="1" applyAlignment="1">
      <alignment horizontal="center" vertical="center"/>
    </xf>
    <xf numFmtId="2" fontId="5" fillId="13" borderId="5" xfId="0" applyNumberFormat="1" applyFont="1" applyFill="1" applyBorder="1" applyAlignment="1">
      <alignment vertical="center"/>
    </xf>
    <xf numFmtId="0" fontId="5" fillId="13" borderId="0" xfId="0" applyNumberFormat="1" applyFont="1" applyFill="1" applyBorder="1" applyAlignment="1">
      <alignment vertical="center"/>
    </xf>
    <xf numFmtId="0" fontId="5" fillId="13" borderId="23" xfId="0" applyNumberFormat="1" applyFont="1" applyFill="1" applyBorder="1" applyAlignment="1">
      <alignment vertical="center"/>
    </xf>
    <xf numFmtId="0" fontId="5" fillId="13" borderId="28" xfId="0" applyNumberFormat="1" applyFont="1" applyFill="1" applyBorder="1" applyAlignment="1">
      <alignment vertical="center"/>
    </xf>
    <xf numFmtId="0" fontId="5" fillId="13" borderId="1" xfId="0" applyNumberFormat="1" applyFont="1" applyFill="1" applyBorder="1" applyAlignment="1">
      <alignment vertical="center"/>
    </xf>
    <xf numFmtId="49" fontId="25" fillId="0" borderId="19" xfId="9" applyFont="1" applyFill="1" applyBorder="1" applyAlignment="1" applyProtection="1">
      <alignment horizontal="center" vertical="center" shrinkToFit="1"/>
      <protection locked="0"/>
    </xf>
    <xf numFmtId="1" fontId="74" fillId="24" borderId="51" xfId="2" applyNumberFormat="1" applyFont="1" applyFill="1" applyBorder="1" applyAlignment="1" applyProtection="1">
      <alignment horizontal="center" vertical="center" shrinkToFit="1"/>
      <protection locked="0"/>
    </xf>
    <xf numFmtId="1" fontId="25" fillId="9" borderId="34" xfId="2" applyNumberFormat="1" applyFont="1" applyFill="1" applyBorder="1" applyAlignment="1" applyProtection="1">
      <alignment horizontal="center" vertical="center" shrinkToFit="1"/>
      <protection locked="0"/>
    </xf>
    <xf numFmtId="0" fontId="25" fillId="9" borderId="1" xfId="2" applyFont="1" applyFill="1" applyBorder="1" applyAlignment="1" applyProtection="1">
      <alignment horizontal="center" vertical="center" shrinkToFit="1"/>
      <protection locked="0"/>
    </xf>
    <xf numFmtId="49" fontId="25" fillId="0" borderId="23" xfId="12" applyFont="1" applyFill="1" applyBorder="1" applyAlignment="1" applyProtection="1">
      <alignment horizontal="center" vertical="center" shrinkToFit="1"/>
      <protection locked="0"/>
    </xf>
    <xf numFmtId="168" fontId="25" fillId="13" borderId="4" xfId="12" applyNumberFormat="1" applyFont="1" applyFill="1" applyBorder="1" applyAlignment="1" applyProtection="1">
      <alignment horizontal="center" vertical="center"/>
      <protection locked="0"/>
    </xf>
    <xf numFmtId="1" fontId="25" fillId="9" borderId="4" xfId="2" applyNumberFormat="1" applyFont="1" applyFill="1" applyBorder="1" applyAlignment="1" applyProtection="1">
      <alignment horizontal="center" vertical="center"/>
      <protection locked="0"/>
    </xf>
    <xf numFmtId="0" fontId="33" fillId="0" borderId="4" xfId="2" applyFont="1" applyFill="1" applyBorder="1" applyAlignment="1" applyProtection="1">
      <alignment horizontal="center" vertical="center" shrinkToFit="1"/>
      <protection locked="0"/>
    </xf>
    <xf numFmtId="0" fontId="74" fillId="24" borderId="4" xfId="2" applyFont="1" applyFill="1" applyBorder="1" applyAlignment="1" applyProtection="1">
      <alignment horizontal="center" vertical="center" shrinkToFit="1"/>
      <protection locked="0"/>
    </xf>
    <xf numFmtId="0" fontId="25" fillId="0" borderId="4" xfId="2" applyFont="1" applyBorder="1" applyAlignment="1" applyProtection="1">
      <alignment horizontal="center" vertical="center"/>
      <protection locked="0"/>
    </xf>
    <xf numFmtId="0" fontId="49" fillId="0" borderId="4" xfId="1" applyFont="1" applyBorder="1" applyAlignment="1" applyProtection="1">
      <alignment horizontal="center" vertical="center"/>
      <protection locked="0"/>
    </xf>
    <xf numFmtId="49" fontId="25" fillId="0" borderId="52" xfId="2" applyNumberFormat="1" applyFont="1" applyBorder="1" applyAlignment="1" applyProtection="1">
      <alignment horizontal="center" vertical="center"/>
      <protection locked="0"/>
    </xf>
    <xf numFmtId="49" fontId="25" fillId="0" borderId="51" xfId="2" applyNumberFormat="1" applyFont="1" applyBorder="1" applyAlignment="1" applyProtection="1">
      <alignment horizontal="center" vertical="center"/>
      <protection locked="0"/>
    </xf>
    <xf numFmtId="49" fontId="25" fillId="0" borderId="4" xfId="2" applyNumberFormat="1" applyFont="1" applyBorder="1" applyAlignment="1" applyProtection="1">
      <alignment horizontal="center" vertical="center"/>
      <protection locked="0"/>
    </xf>
    <xf numFmtId="0" fontId="25" fillId="0" borderId="4" xfId="2" applyFont="1" applyFill="1" applyBorder="1" applyAlignment="1" applyProtection="1">
      <alignment horizontal="center" vertical="center" shrinkToFit="1"/>
      <protection locked="0"/>
    </xf>
    <xf numFmtId="0" fontId="25" fillId="0" borderId="52" xfId="2" applyFont="1" applyFill="1" applyBorder="1" applyAlignment="1" applyProtection="1">
      <alignment horizontal="center" vertical="center" shrinkToFit="1"/>
      <protection locked="0"/>
    </xf>
    <xf numFmtId="168" fontId="29" fillId="13" borderId="25" xfId="2" applyNumberFormat="1" applyFont="1" applyFill="1" applyBorder="1" applyAlignment="1" applyProtection="1">
      <alignment horizontal="center" vertical="center" shrinkToFit="1"/>
      <protection locked="0"/>
    </xf>
    <xf numFmtId="0" fontId="29" fillId="13" borderId="24" xfId="2" applyNumberFormat="1" applyFont="1" applyFill="1" applyBorder="1" applyAlignment="1" applyProtection="1">
      <alignment horizontal="center" vertical="center" shrinkToFit="1"/>
      <protection locked="0"/>
    </xf>
    <xf numFmtId="0" fontId="25" fillId="13" borderId="0" xfId="2" applyFont="1" applyFill="1" applyBorder="1" applyAlignment="1" applyProtection="1">
      <alignment shrinkToFit="1"/>
      <protection locked="0"/>
    </xf>
    <xf numFmtId="0" fontId="25" fillId="6" borderId="0" xfId="0" applyFont="1" applyFill="1" applyBorder="1" applyAlignment="1" applyProtection="1">
      <alignment shrinkToFit="1"/>
      <protection locked="0"/>
    </xf>
    <xf numFmtId="1" fontId="74" fillId="24" borderId="35" xfId="2" applyNumberFormat="1" applyFont="1" applyFill="1" applyBorder="1" applyAlignment="1" applyProtection="1">
      <alignment horizontal="center" vertical="center" shrinkToFit="1"/>
      <protection locked="0"/>
    </xf>
    <xf numFmtId="1" fontId="25" fillId="9" borderId="35" xfId="2" applyNumberFormat="1" applyFont="1" applyFill="1" applyBorder="1" applyAlignment="1" applyProtection="1">
      <alignment horizontal="center" vertical="center" shrinkToFit="1"/>
      <protection locked="0"/>
    </xf>
    <xf numFmtId="0" fontId="25" fillId="9" borderId="3" xfId="2" applyFont="1" applyFill="1" applyBorder="1" applyAlignment="1" applyProtection="1">
      <alignment horizontal="center" vertical="center" shrinkToFit="1"/>
      <protection locked="0"/>
    </xf>
    <xf numFmtId="168" fontId="25" fillId="13" borderId="2" xfId="9" applyNumberFormat="1" applyFont="1" applyFill="1" applyBorder="1" applyAlignment="1" applyProtection="1">
      <alignment horizontal="center" vertical="center"/>
      <protection locked="0"/>
    </xf>
    <xf numFmtId="1" fontId="25" fillId="9" borderId="2" xfId="2" applyNumberFormat="1" applyFont="1" applyFill="1" applyBorder="1" applyAlignment="1" applyProtection="1">
      <alignment horizontal="center" vertical="center"/>
      <protection locked="0"/>
    </xf>
    <xf numFmtId="49" fontId="25" fillId="0" borderId="2" xfId="9" applyFont="1" applyFill="1" applyBorder="1" applyAlignment="1" applyProtection="1">
      <alignment horizontal="center" vertical="center" wrapText="1"/>
      <protection locked="0"/>
    </xf>
    <xf numFmtId="0" fontId="33" fillId="0" borderId="2" xfId="2" applyFont="1" applyFill="1" applyBorder="1" applyAlignment="1" applyProtection="1">
      <alignment horizontal="center" vertical="center" shrinkToFit="1"/>
      <protection locked="0"/>
    </xf>
    <xf numFmtId="0" fontId="74" fillId="24" borderId="2" xfId="2" applyNumberFormat="1" applyFont="1" applyFill="1" applyBorder="1" applyAlignment="1" applyProtection="1">
      <alignment horizontal="center" vertical="center" shrinkToFit="1"/>
      <protection locked="0"/>
    </xf>
    <xf numFmtId="0" fontId="49" fillId="0" borderId="2" xfId="1" applyFont="1" applyBorder="1" applyAlignment="1" applyProtection="1">
      <alignment horizontal="center" vertical="center"/>
      <protection locked="0"/>
    </xf>
    <xf numFmtId="49" fontId="25" fillId="0" borderId="21" xfId="2" applyNumberFormat="1" applyFont="1" applyBorder="1" applyAlignment="1" applyProtection="1">
      <alignment horizontal="center" vertical="center"/>
      <protection locked="0"/>
    </xf>
    <xf numFmtId="49" fontId="25" fillId="0" borderId="35" xfId="2" applyNumberFormat="1" applyFont="1" applyBorder="1" applyAlignment="1" applyProtection="1">
      <alignment horizontal="center" vertical="center"/>
      <protection locked="0"/>
    </xf>
    <xf numFmtId="1" fontId="25" fillId="0" borderId="2" xfId="2" applyNumberFormat="1" applyFont="1" applyFill="1" applyBorder="1" applyAlignment="1" applyProtection="1">
      <alignment horizontal="center" vertical="center" shrinkToFit="1"/>
      <protection locked="0"/>
    </xf>
    <xf numFmtId="0" fontId="25" fillId="0" borderId="2" xfId="2" applyFont="1" applyFill="1" applyBorder="1" applyAlignment="1" applyProtection="1">
      <alignment horizontal="center" vertical="center" shrinkToFit="1"/>
      <protection locked="0"/>
    </xf>
    <xf numFmtId="0" fontId="25" fillId="0" borderId="21" xfId="2" applyFont="1" applyFill="1" applyBorder="1" applyAlignment="1" applyProtection="1">
      <alignment horizontal="center" vertical="center" shrinkToFit="1"/>
      <protection locked="0"/>
    </xf>
    <xf numFmtId="168" fontId="25" fillId="13" borderId="2" xfId="12" applyNumberFormat="1" applyFont="1" applyFill="1" applyBorder="1" applyAlignment="1" applyProtection="1">
      <alignment horizontal="center" vertical="center"/>
      <protection locked="0"/>
    </xf>
    <xf numFmtId="49" fontId="25" fillId="0" borderId="2" xfId="12" applyFont="1" applyFill="1" applyBorder="1" applyAlignment="1" applyProtection="1">
      <alignment horizontal="center" vertical="center" wrapText="1"/>
      <protection locked="0"/>
    </xf>
    <xf numFmtId="0" fontId="25" fillId="0" borderId="2" xfId="2" applyFont="1" applyBorder="1" applyAlignment="1" applyProtection="1">
      <alignment horizontal="center" vertical="center"/>
      <protection locked="0"/>
    </xf>
    <xf numFmtId="49" fontId="25" fillId="0" borderId="2" xfId="2" applyNumberFormat="1" applyFont="1" applyBorder="1" applyAlignment="1" applyProtection="1">
      <alignment horizontal="center" vertical="center"/>
      <protection locked="0"/>
    </xf>
    <xf numFmtId="0" fontId="25" fillId="23" borderId="21" xfId="2" applyNumberFormat="1" applyFont="1" applyFill="1" applyBorder="1" applyAlignment="1" applyProtection="1">
      <alignment horizontal="center" vertical="center" shrinkToFit="1"/>
      <protection locked="0"/>
    </xf>
    <xf numFmtId="0" fontId="25" fillId="13" borderId="0" xfId="2" applyFont="1" applyFill="1" applyAlignment="1" applyProtection="1">
      <alignment shrinkToFit="1"/>
      <protection locked="0"/>
    </xf>
    <xf numFmtId="0" fontId="25" fillId="6" borderId="0" xfId="0" applyFont="1" applyFill="1" applyAlignment="1" applyProtection="1">
      <alignment shrinkToFit="1"/>
      <protection locked="0"/>
    </xf>
    <xf numFmtId="168" fontId="53" fillId="13" borderId="25" xfId="2" applyNumberFormat="1" applyFont="1" applyFill="1" applyBorder="1" applyAlignment="1" applyProtection="1">
      <alignment horizontal="center" vertical="center" shrinkToFit="1"/>
      <protection locked="0"/>
    </xf>
    <xf numFmtId="0" fontId="53" fillId="13" borderId="24" xfId="2" applyNumberFormat="1" applyFont="1" applyFill="1" applyBorder="1" applyAlignment="1" applyProtection="1">
      <alignment horizontal="center" vertical="center" shrinkToFit="1"/>
      <protection locked="0"/>
    </xf>
    <xf numFmtId="0" fontId="52" fillId="13" borderId="0" xfId="2" applyFont="1" applyFill="1" applyBorder="1" applyAlignment="1" applyProtection="1">
      <alignment shrinkToFit="1"/>
      <protection locked="0"/>
    </xf>
    <xf numFmtId="0" fontId="52" fillId="6" borderId="0" xfId="0" applyFont="1" applyFill="1" applyBorder="1" applyAlignment="1" applyProtection="1">
      <alignment shrinkToFit="1"/>
      <protection locked="0"/>
    </xf>
    <xf numFmtId="49" fontId="25" fillId="0" borderId="2" xfId="2" applyNumberFormat="1" applyFont="1" applyFill="1" applyBorder="1" applyAlignment="1" applyProtection="1">
      <alignment horizontal="center" vertical="center"/>
      <protection locked="0"/>
    </xf>
    <xf numFmtId="0" fontId="25" fillId="0" borderId="2" xfId="12" applyNumberFormat="1" applyFont="1" applyFill="1" applyBorder="1" applyAlignment="1" applyProtection="1">
      <alignment horizontal="center" vertical="center"/>
      <protection locked="0"/>
    </xf>
    <xf numFmtId="168" fontId="25" fillId="23" borderId="2" xfId="12" applyNumberFormat="1" applyFont="1" applyFill="1" applyBorder="1" applyAlignment="1" applyProtection="1">
      <alignment horizontal="center" vertical="center"/>
      <protection locked="0"/>
    </xf>
    <xf numFmtId="170" fontId="48" fillId="0" borderId="2" xfId="2" applyNumberFormat="1" applyFont="1" applyBorder="1" applyAlignment="1" applyProtection="1">
      <alignment horizontal="center" vertical="center"/>
      <protection locked="0"/>
    </xf>
    <xf numFmtId="0" fontId="25" fillId="0" borderId="2" xfId="2" applyFont="1" applyFill="1" applyBorder="1" applyAlignment="1" applyProtection="1">
      <alignment horizontal="center" vertical="center" wrapText="1" shrinkToFit="1"/>
      <protection locked="0"/>
    </xf>
    <xf numFmtId="168" fontId="25" fillId="13" borderId="3" xfId="2" applyNumberFormat="1" applyFont="1" applyFill="1" applyBorder="1" applyAlignment="1" applyProtection="1">
      <alignment horizontal="center" vertical="center" shrinkToFit="1"/>
      <protection locked="0"/>
    </xf>
    <xf numFmtId="168" fontId="25" fillId="0" borderId="2" xfId="12" applyNumberFormat="1" applyFont="1" applyFill="1" applyBorder="1" applyAlignment="1" applyProtection="1">
      <alignment horizontal="center" vertical="center"/>
      <protection locked="0"/>
    </xf>
    <xf numFmtId="0" fontId="6" fillId="13" borderId="24" xfId="2" applyFont="1" applyFill="1" applyBorder="1" applyAlignment="1" applyProtection="1">
      <alignment shrinkToFit="1"/>
      <protection locked="0"/>
    </xf>
    <xf numFmtId="0" fontId="6" fillId="13" borderId="25" xfId="2" applyFont="1" applyFill="1" applyBorder="1" applyAlignment="1" applyProtection="1">
      <alignment shrinkToFit="1"/>
      <protection locked="0"/>
    </xf>
    <xf numFmtId="168" fontId="29" fillId="13" borderId="13" xfId="2" applyNumberFormat="1" applyFont="1" applyFill="1" applyBorder="1" applyAlignment="1" applyProtection="1">
      <alignment horizontal="center" vertical="center" shrinkToFit="1"/>
      <protection locked="0"/>
    </xf>
    <xf numFmtId="0" fontId="29" fillId="13" borderId="41" xfId="2" applyNumberFormat="1" applyFont="1" applyFill="1" applyBorder="1" applyAlignment="1" applyProtection="1">
      <alignment horizontal="center" vertical="center" shrinkToFit="1"/>
      <protection locked="0"/>
    </xf>
    <xf numFmtId="168" fontId="29" fillId="13" borderId="8" xfId="2" applyNumberFormat="1" applyFont="1" applyFill="1" applyBorder="1" applyAlignment="1" applyProtection="1">
      <alignment horizontal="center" vertical="center" shrinkToFit="1"/>
      <protection locked="0"/>
    </xf>
    <xf numFmtId="168" fontId="29" fillId="13" borderId="7" xfId="2" applyNumberFormat="1" applyFont="1" applyFill="1" applyBorder="1" applyAlignment="1" applyProtection="1">
      <alignment horizontal="center" vertical="center" shrinkToFit="1"/>
      <protection locked="0"/>
    </xf>
    <xf numFmtId="0" fontId="29" fillId="13" borderId="7" xfId="2" applyNumberFormat="1" applyFont="1" applyFill="1" applyBorder="1" applyAlignment="1" applyProtection="1">
      <alignment horizontal="center" vertical="center" shrinkToFit="1"/>
      <protection locked="0"/>
    </xf>
    <xf numFmtId="0" fontId="6" fillId="13" borderId="7" xfId="2" applyFont="1" applyFill="1" applyBorder="1" applyAlignment="1" applyProtection="1">
      <alignment shrinkToFit="1"/>
      <protection locked="0"/>
    </xf>
    <xf numFmtId="0" fontId="6" fillId="13" borderId="8" xfId="2" applyFont="1" applyFill="1" applyBorder="1" applyAlignment="1" applyProtection="1">
      <alignment shrinkToFit="1"/>
      <protection locked="0"/>
    </xf>
    <xf numFmtId="1" fontId="74" fillId="24" borderId="37" xfId="2" applyNumberFormat="1" applyFont="1" applyFill="1" applyBorder="1" applyAlignment="1" applyProtection="1">
      <alignment horizontal="center" vertical="center" shrinkToFit="1"/>
      <protection locked="0"/>
    </xf>
    <xf numFmtId="1" fontId="25" fillId="9" borderId="37" xfId="2" applyNumberFormat="1" applyFont="1" applyFill="1" applyBorder="1" applyAlignment="1" applyProtection="1">
      <alignment horizontal="center" vertical="center" shrinkToFit="1"/>
      <protection locked="0"/>
    </xf>
    <xf numFmtId="0" fontId="25" fillId="0" borderId="14" xfId="12" applyNumberFormat="1" applyFont="1" applyFill="1" applyBorder="1" applyAlignment="1" applyProtection="1">
      <alignment horizontal="center" vertical="center"/>
      <protection locked="0"/>
    </xf>
    <xf numFmtId="168" fontId="25" fillId="0" borderId="14" xfId="12" applyNumberFormat="1" applyFont="1" applyFill="1" applyBorder="1" applyAlignment="1" applyProtection="1">
      <alignment horizontal="center" vertical="center"/>
      <protection locked="0"/>
    </xf>
    <xf numFmtId="1" fontId="25" fillId="9" borderId="14" xfId="2" applyNumberFormat="1" applyFont="1" applyFill="1" applyBorder="1" applyAlignment="1" applyProtection="1">
      <alignment horizontal="center" vertical="center"/>
      <protection locked="0"/>
    </xf>
    <xf numFmtId="170" fontId="48" fillId="0" borderId="14" xfId="2" applyNumberFormat="1" applyFont="1" applyBorder="1" applyAlignment="1" applyProtection="1">
      <alignment horizontal="center" vertical="center"/>
      <protection locked="0"/>
    </xf>
    <xf numFmtId="0" fontId="49" fillId="0" borderId="14" xfId="1" applyFont="1" applyBorder="1" applyAlignment="1" applyProtection="1">
      <alignment horizontal="center" vertical="center"/>
      <protection locked="0"/>
    </xf>
    <xf numFmtId="49" fontId="25" fillId="0" borderId="14" xfId="2" applyNumberFormat="1" applyFont="1" applyFill="1" applyBorder="1" applyAlignment="1" applyProtection="1">
      <alignment horizontal="center" vertical="center"/>
      <protection locked="0"/>
    </xf>
    <xf numFmtId="49" fontId="25" fillId="0" borderId="14" xfId="2" applyNumberFormat="1" applyFont="1" applyBorder="1" applyAlignment="1" applyProtection="1">
      <alignment horizontal="center" vertical="center"/>
      <protection locked="0"/>
    </xf>
    <xf numFmtId="0" fontId="25" fillId="0" borderId="14" xfId="2" applyFont="1" applyFill="1" applyBorder="1" applyAlignment="1" applyProtection="1">
      <alignment horizontal="center" vertical="center" wrapText="1" shrinkToFit="1"/>
      <protection locked="0"/>
    </xf>
    <xf numFmtId="0" fontId="25" fillId="0" borderId="14" xfId="2" applyFont="1" applyFill="1" applyBorder="1" applyAlignment="1" applyProtection="1">
      <alignment horizontal="center" vertical="center" shrinkToFit="1"/>
      <protection locked="0"/>
    </xf>
    <xf numFmtId="0" fontId="25" fillId="0" borderId="29" xfId="2" applyFont="1" applyFill="1" applyBorder="1" applyAlignment="1" applyProtection="1">
      <alignment horizontal="center" vertical="center" shrinkToFit="1"/>
      <protection locked="0"/>
    </xf>
    <xf numFmtId="167" fontId="0" fillId="13" borderId="0" xfId="0" applyNumberFormat="1" applyFill="1" applyAlignment="1" applyProtection="1">
      <alignment horizontal="center"/>
    </xf>
    <xf numFmtId="0" fontId="6" fillId="13" borderId="0" xfId="0" applyNumberFormat="1" applyFont="1" applyFill="1" applyBorder="1" applyAlignment="1" applyProtection="1">
      <alignment horizontal="center"/>
    </xf>
    <xf numFmtId="167" fontId="6" fillId="13" borderId="0" xfId="0" applyNumberFormat="1" applyFont="1" applyFill="1" applyAlignment="1" applyProtection="1">
      <alignment horizontal="center"/>
    </xf>
    <xf numFmtId="167" fontId="0" fillId="13" borderId="0" xfId="0" applyNumberFormat="1" applyFill="1" applyBorder="1" applyAlignment="1" applyProtection="1">
      <alignment horizontal="center"/>
    </xf>
    <xf numFmtId="167" fontId="6" fillId="13" borderId="0" xfId="0" applyNumberFormat="1" applyFont="1" applyFill="1" applyBorder="1" applyAlignment="1" applyProtection="1">
      <alignment horizontal="center"/>
    </xf>
    <xf numFmtId="0" fontId="6" fillId="0" borderId="22" xfId="0" applyFont="1" applyBorder="1" applyAlignment="1" applyProtection="1">
      <alignment horizontal="center" vertical="center"/>
      <protection locked="0"/>
    </xf>
    <xf numFmtId="171" fontId="68" fillId="0" borderId="22" xfId="0" applyNumberFormat="1" applyFont="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171" fontId="68" fillId="0" borderId="2" xfId="0" applyNumberFormat="1"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6" fillId="0" borderId="14" xfId="0" applyFont="1" applyBorder="1" applyAlignment="1" applyProtection="1">
      <alignment horizontal="center" vertical="center"/>
      <protection locked="0"/>
    </xf>
    <xf numFmtId="171" fontId="68" fillId="0" borderId="14" xfId="0" applyNumberFormat="1" applyFont="1" applyBorder="1" applyAlignment="1" applyProtection="1">
      <alignment horizontal="center" vertical="center"/>
      <protection locked="0"/>
    </xf>
    <xf numFmtId="171" fontId="68" fillId="0" borderId="2" xfId="0" applyNumberFormat="1" applyFont="1" applyBorder="1" applyAlignment="1" applyProtection="1">
      <alignment vertical="center"/>
      <protection locked="0"/>
    </xf>
    <xf numFmtId="171" fontId="68" fillId="0" borderId="14" xfId="0" applyNumberFormat="1" applyFont="1" applyBorder="1" applyAlignment="1" applyProtection="1">
      <alignment vertical="center"/>
      <protection locked="0"/>
    </xf>
    <xf numFmtId="0" fontId="6" fillId="0" borderId="22" xfId="0" applyFont="1" applyBorder="1" applyAlignment="1" applyProtection="1">
      <alignment horizontal="center"/>
      <protection locked="0"/>
    </xf>
    <xf numFmtId="0" fontId="0" fillId="0" borderId="46" xfId="0" applyBorder="1" applyAlignment="1" applyProtection="1">
      <alignment horizontal="center"/>
      <protection locked="0"/>
    </xf>
    <xf numFmtId="0" fontId="6" fillId="0" borderId="2" xfId="0" applyFont="1" applyBorder="1" applyAlignment="1" applyProtection="1">
      <alignment horizontal="center"/>
      <protection locked="0"/>
    </xf>
    <xf numFmtId="0" fontId="0" fillId="0" borderId="21" xfId="0" applyBorder="1" applyAlignment="1" applyProtection="1">
      <alignment horizontal="center"/>
      <protection locked="0"/>
    </xf>
    <xf numFmtId="0" fontId="0" fillId="0" borderId="21" xfId="0" applyBorder="1" applyProtection="1">
      <protection locked="0"/>
    </xf>
    <xf numFmtId="0" fontId="6" fillId="0" borderId="14" xfId="0" applyFont="1" applyBorder="1" applyAlignment="1" applyProtection="1">
      <alignment horizontal="center"/>
      <protection locked="0"/>
    </xf>
    <xf numFmtId="0" fontId="0" fillId="0" borderId="29" xfId="0" applyBorder="1" applyProtection="1">
      <protection locked="0"/>
    </xf>
    <xf numFmtId="2" fontId="25" fillId="0" borderId="34" xfId="0" applyNumberFormat="1" applyFont="1" applyBorder="1" applyAlignment="1" applyProtection="1">
      <alignment horizontal="center" vertical="center"/>
      <protection locked="0"/>
    </xf>
    <xf numFmtId="0" fontId="25" fillId="0" borderId="22" xfId="0" applyFont="1" applyBorder="1" applyAlignment="1" applyProtection="1">
      <alignment horizontal="center" vertical="center"/>
      <protection locked="0"/>
    </xf>
    <xf numFmtId="10" fontId="25" fillId="0" borderId="22" xfId="0" applyNumberFormat="1" applyFont="1" applyBorder="1" applyAlignment="1" applyProtection="1">
      <alignment horizontal="center" vertical="center"/>
      <protection locked="0"/>
    </xf>
    <xf numFmtId="0" fontId="25" fillId="0" borderId="46" xfId="0" applyFont="1" applyBorder="1" applyAlignment="1" applyProtection="1">
      <alignment horizontal="center" vertical="center"/>
      <protection locked="0"/>
    </xf>
    <xf numFmtId="2" fontId="25" fillId="0" borderId="35" xfId="0" applyNumberFormat="1" applyFont="1" applyBorder="1" applyAlignment="1" applyProtection="1">
      <alignment horizontal="center" vertical="center"/>
      <protection locked="0"/>
    </xf>
    <xf numFmtId="0" fontId="25" fillId="0" borderId="2" xfId="0" applyFont="1" applyBorder="1" applyAlignment="1" applyProtection="1">
      <alignment horizontal="center" vertical="center"/>
      <protection locked="0"/>
    </xf>
    <xf numFmtId="10" fontId="25" fillId="0" borderId="2" xfId="0" applyNumberFormat="1" applyFont="1" applyBorder="1" applyAlignment="1" applyProtection="1">
      <alignment horizontal="center" vertical="center"/>
      <protection locked="0"/>
    </xf>
    <xf numFmtId="0" fontId="25" fillId="0" borderId="21" xfId="0" applyFont="1" applyBorder="1" applyAlignment="1" applyProtection="1">
      <alignment horizontal="center" vertical="center"/>
      <protection locked="0"/>
    </xf>
    <xf numFmtId="2" fontId="0" fillId="0" borderId="35" xfId="0" applyNumberFormat="1" applyBorder="1" applyAlignment="1" applyProtection="1">
      <alignment horizontal="center" vertical="center"/>
      <protection locked="0"/>
    </xf>
    <xf numFmtId="10" fontId="0" fillId="0" borderId="2" xfId="0" applyNumberFormat="1" applyBorder="1" applyAlignment="1" applyProtection="1">
      <alignment horizontal="center" vertical="center"/>
      <protection locked="0"/>
    </xf>
    <xf numFmtId="0" fontId="0" fillId="0" borderId="21" xfId="0" applyBorder="1" applyAlignment="1" applyProtection="1">
      <alignment horizontal="center" vertical="center"/>
      <protection locked="0"/>
    </xf>
    <xf numFmtId="2" fontId="0" fillId="0" borderId="2" xfId="0" applyNumberFormat="1" applyBorder="1" applyAlignment="1" applyProtection="1">
      <alignment horizontal="center" vertical="center"/>
      <protection locked="0"/>
    </xf>
    <xf numFmtId="2" fontId="0" fillId="0" borderId="14" xfId="0" applyNumberFormat="1" applyBorder="1" applyAlignment="1" applyProtection="1">
      <alignment horizontal="center" vertical="center"/>
      <protection locked="0"/>
    </xf>
    <xf numFmtId="0" fontId="0" fillId="0" borderId="14" xfId="0" applyBorder="1" applyAlignment="1" applyProtection="1">
      <alignment horizontal="center" vertical="center"/>
      <protection locked="0"/>
    </xf>
    <xf numFmtId="10" fontId="0" fillId="0" borderId="14" xfId="0" applyNumberFormat="1" applyBorder="1" applyAlignment="1" applyProtection="1">
      <alignment horizontal="center" vertical="center"/>
      <protection locked="0"/>
    </xf>
    <xf numFmtId="0" fontId="0" fillId="0" borderId="29" xfId="0" applyBorder="1" applyAlignment="1" applyProtection="1">
      <alignment horizontal="center" vertical="center"/>
      <protection locked="0"/>
    </xf>
    <xf numFmtId="15" fontId="77" fillId="0" borderId="20" xfId="0" applyNumberFormat="1" applyFont="1" applyFill="1" applyBorder="1" applyAlignment="1" applyProtection="1">
      <alignment horizontal="center"/>
      <protection locked="0"/>
    </xf>
    <xf numFmtId="0" fontId="5" fillId="0" borderId="2" xfId="0" applyFont="1" applyBorder="1" applyAlignment="1" applyProtection="1">
      <alignment horizontal="center"/>
    </xf>
    <xf numFmtId="0" fontId="6" fillId="0" borderId="2" xfId="0" applyNumberFormat="1" applyFont="1" applyFill="1" applyBorder="1" applyAlignment="1" applyProtection="1">
      <alignment horizontal="center"/>
      <protection locked="0"/>
    </xf>
    <xf numFmtId="167" fontId="0" fillId="0" borderId="2" xfId="0" applyNumberFormat="1" applyFill="1" applyBorder="1" applyAlignment="1" applyProtection="1">
      <alignment horizontal="center"/>
      <protection locked="0"/>
    </xf>
    <xf numFmtId="167" fontId="14" fillId="0" borderId="2" xfId="0" applyNumberFormat="1" applyFont="1" applyFill="1" applyBorder="1" applyAlignment="1" applyProtection="1">
      <alignment horizontal="center"/>
      <protection locked="0"/>
    </xf>
    <xf numFmtId="167" fontId="4" fillId="0" borderId="2" xfId="0" applyNumberFormat="1" applyFont="1" applyFill="1" applyBorder="1" applyAlignment="1" applyProtection="1">
      <alignment horizontal="center"/>
      <protection locked="0"/>
    </xf>
    <xf numFmtId="167" fontId="6" fillId="0" borderId="2" xfId="0" applyNumberFormat="1" applyFont="1" applyFill="1" applyBorder="1" applyAlignment="1" applyProtection="1">
      <alignment horizontal="center"/>
      <protection locked="0"/>
    </xf>
    <xf numFmtId="167" fontId="5" fillId="0" borderId="2" xfId="0" applyNumberFormat="1" applyFont="1" applyFill="1" applyBorder="1" applyAlignment="1" applyProtection="1">
      <alignment horizontal="center"/>
      <protection locked="0"/>
    </xf>
    <xf numFmtId="167" fontId="14" fillId="23" borderId="2" xfId="0" applyNumberFormat="1" applyFont="1" applyFill="1" applyBorder="1" applyAlignment="1" applyProtection="1">
      <alignment horizontal="center"/>
      <protection locked="0"/>
    </xf>
    <xf numFmtId="10" fontId="61" fillId="14" borderId="32" xfId="0" applyNumberFormat="1" applyFont="1" applyFill="1" applyBorder="1" applyAlignment="1" applyProtection="1">
      <alignment horizontal="center" vertical="center"/>
      <protection locked="0"/>
    </xf>
    <xf numFmtId="167" fontId="0" fillId="13" borderId="0" xfId="0" applyNumberFormat="1" applyFill="1" applyAlignment="1" applyProtection="1"/>
    <xf numFmtId="167" fontId="0" fillId="0" borderId="0" xfId="0" applyNumberFormat="1" applyProtection="1"/>
    <xf numFmtId="167" fontId="0" fillId="13" borderId="0" xfId="0" applyNumberFormat="1" applyFill="1" applyBorder="1" applyAlignment="1" applyProtection="1"/>
    <xf numFmtId="167" fontId="6" fillId="13" borderId="0" xfId="0" applyNumberFormat="1" applyFont="1" applyFill="1" applyAlignment="1" applyProtection="1">
      <alignment wrapText="1"/>
    </xf>
    <xf numFmtId="167" fontId="61" fillId="13" borderId="27" xfId="0" applyNumberFormat="1" applyFont="1" applyFill="1" applyBorder="1" applyAlignment="1" applyProtection="1">
      <alignment horizontal="center" vertical="center"/>
    </xf>
    <xf numFmtId="0" fontId="34" fillId="13" borderId="27" xfId="0" applyNumberFormat="1" applyFont="1" applyFill="1" applyBorder="1" applyAlignment="1" applyProtection="1">
      <alignment horizontal="center" vertical="center" wrapText="1" shrinkToFit="1"/>
    </xf>
    <xf numFmtId="167" fontId="73" fillId="13" borderId="27" xfId="0" applyNumberFormat="1" applyFont="1" applyFill="1" applyBorder="1" applyAlignment="1" applyProtection="1">
      <alignment horizontal="center" vertical="center" wrapText="1" shrinkToFit="1"/>
    </xf>
    <xf numFmtId="167" fontId="34" fillId="13" borderId="27" xfId="0" applyNumberFormat="1" applyFont="1" applyFill="1" applyBorder="1" applyAlignment="1" applyProtection="1">
      <alignment horizontal="center" vertical="center" wrapText="1" shrinkToFit="1"/>
    </xf>
    <xf numFmtId="167" fontId="61" fillId="13" borderId="27" xfId="0" applyNumberFormat="1" applyFont="1" applyFill="1" applyBorder="1" applyAlignment="1" applyProtection="1">
      <alignment horizontal="center" vertical="center" wrapText="1"/>
    </xf>
    <xf numFmtId="167" fontId="5" fillId="13" borderId="27" xfId="0" applyNumberFormat="1" applyFont="1" applyFill="1" applyBorder="1" applyAlignment="1" applyProtection="1"/>
    <xf numFmtId="167" fontId="61" fillId="19" borderId="27" xfId="0" applyNumberFormat="1" applyFont="1" applyFill="1" applyBorder="1" applyAlignment="1" applyProtection="1">
      <alignment horizontal="center" vertical="center"/>
    </xf>
    <xf numFmtId="167" fontId="61" fillId="13" borderId="0" xfId="0" applyNumberFormat="1" applyFont="1" applyFill="1" applyAlignment="1" applyProtection="1">
      <alignment horizontal="center" vertical="center"/>
    </xf>
    <xf numFmtId="167" fontId="61" fillId="13" borderId="28" xfId="0" applyNumberFormat="1" applyFont="1" applyFill="1" applyBorder="1" applyAlignment="1" applyProtection="1">
      <alignment horizontal="center" vertical="center"/>
    </xf>
    <xf numFmtId="0" fontId="34" fillId="13" borderId="28" xfId="0" applyNumberFormat="1" applyFont="1" applyFill="1" applyBorder="1" applyAlignment="1" applyProtection="1">
      <alignment horizontal="center" vertical="center" wrapText="1" shrinkToFit="1"/>
    </xf>
    <xf numFmtId="167" fontId="73" fillId="13" borderId="28" xfId="0" applyNumberFormat="1" applyFont="1" applyFill="1" applyBorder="1" applyAlignment="1" applyProtection="1">
      <alignment horizontal="center" vertical="center" wrapText="1" shrinkToFit="1"/>
    </xf>
    <xf numFmtId="167" fontId="34" fillId="13" borderId="28" xfId="0" applyNumberFormat="1" applyFont="1" applyFill="1" applyBorder="1" applyAlignment="1" applyProtection="1">
      <alignment horizontal="center" vertical="center" wrapText="1" shrinkToFit="1"/>
    </xf>
    <xf numFmtId="167" fontId="61" fillId="13" borderId="28" xfId="0" applyNumberFormat="1" applyFont="1" applyFill="1" applyBorder="1" applyAlignment="1" applyProtection="1">
      <alignment horizontal="center" vertical="center" wrapText="1"/>
    </xf>
    <xf numFmtId="167" fontId="5" fillId="13" borderId="0" xfId="0" applyNumberFormat="1" applyFont="1" applyFill="1" applyBorder="1" applyAlignment="1" applyProtection="1"/>
    <xf numFmtId="167" fontId="61" fillId="19" borderId="28" xfId="0" applyNumberFormat="1" applyFont="1" applyFill="1" applyBorder="1" applyAlignment="1" applyProtection="1">
      <alignment horizontal="center" vertical="center"/>
    </xf>
    <xf numFmtId="167" fontId="5" fillId="13" borderId="0" xfId="0" applyNumberFormat="1" applyFont="1" applyFill="1" applyBorder="1" applyAlignment="1" applyProtection="1">
      <alignment horizontal="center"/>
    </xf>
    <xf numFmtId="10" fontId="61" fillId="24" borderId="2" xfId="0" applyNumberFormat="1" applyFont="1" applyFill="1" applyBorder="1" applyAlignment="1" applyProtection="1">
      <alignment horizontal="center"/>
    </xf>
    <xf numFmtId="0" fontId="61" fillId="32" borderId="19" xfId="0" applyNumberFormat="1" applyFont="1" applyFill="1" applyBorder="1" applyAlignment="1" applyProtection="1">
      <alignment vertical="center"/>
    </xf>
    <xf numFmtId="0" fontId="61" fillId="32" borderId="3" xfId="0" applyNumberFormat="1" applyFont="1" applyFill="1" applyBorder="1" applyAlignment="1" applyProtection="1">
      <alignment vertical="center"/>
    </xf>
    <xf numFmtId="2" fontId="61" fillId="32" borderId="19" xfId="0" applyNumberFormat="1" applyFont="1" applyFill="1" applyBorder="1" applyAlignment="1" applyProtection="1">
      <alignment horizontal="center" vertical="center"/>
    </xf>
    <xf numFmtId="0" fontId="61" fillId="32" borderId="30" xfId="0" applyNumberFormat="1" applyFont="1" applyFill="1" applyBorder="1" applyAlignment="1" applyProtection="1">
      <alignment horizontal="center" vertical="center"/>
    </xf>
    <xf numFmtId="0" fontId="61" fillId="32" borderId="3" xfId="0" applyNumberFormat="1" applyFont="1" applyFill="1" applyBorder="1" applyAlignment="1" applyProtection="1">
      <alignment horizontal="center" vertical="center"/>
    </xf>
    <xf numFmtId="0" fontId="61" fillId="32" borderId="19" xfId="0" applyNumberFormat="1" applyFont="1" applyFill="1" applyBorder="1" applyAlignment="1" applyProtection="1">
      <alignment horizontal="center" vertical="center"/>
    </xf>
    <xf numFmtId="0" fontId="61" fillId="13" borderId="0" xfId="0" applyNumberFormat="1" applyFont="1" applyFill="1" applyAlignment="1" applyProtection="1">
      <alignment horizontal="center"/>
    </xf>
    <xf numFmtId="0" fontId="6" fillId="13" borderId="0" xfId="0" applyNumberFormat="1" applyFont="1" applyFill="1" applyAlignment="1" applyProtection="1"/>
    <xf numFmtId="167" fontId="6" fillId="13" borderId="0" xfId="0" applyNumberFormat="1" applyFont="1" applyFill="1" applyAlignment="1" applyProtection="1"/>
    <xf numFmtId="167" fontId="0" fillId="13" borderId="2" xfId="0" applyNumberFormat="1" applyFill="1" applyBorder="1" applyAlignment="1" applyProtection="1"/>
    <xf numFmtId="167" fontId="6" fillId="13" borderId="2" xfId="0" applyNumberFormat="1" applyFont="1" applyFill="1" applyBorder="1" applyAlignment="1" applyProtection="1">
      <alignment horizontal="center"/>
    </xf>
    <xf numFmtId="0" fontId="0" fillId="13" borderId="0" xfId="0" applyNumberFormat="1" applyFill="1" applyBorder="1" applyAlignment="1" applyProtection="1">
      <alignment horizontal="left"/>
    </xf>
    <xf numFmtId="0" fontId="0" fillId="13" borderId="2" xfId="0" applyNumberFormat="1" applyFill="1" applyBorder="1" applyAlignment="1" applyProtection="1">
      <alignment horizontal="right"/>
    </xf>
    <xf numFmtId="167" fontId="0" fillId="13" borderId="2" xfId="0" applyNumberFormat="1" applyFill="1" applyBorder="1" applyAlignment="1" applyProtection="1">
      <alignment horizontal="right"/>
    </xf>
    <xf numFmtId="0" fontId="0" fillId="13" borderId="2" xfId="0" applyNumberFormat="1" applyFill="1" applyBorder="1" applyAlignment="1" applyProtection="1"/>
    <xf numFmtId="0" fontId="6" fillId="13" borderId="3" xfId="0" applyNumberFormat="1" applyFont="1" applyFill="1" applyBorder="1" applyAlignment="1" applyProtection="1">
      <alignment horizontal="right"/>
    </xf>
    <xf numFmtId="10" fontId="0" fillId="13" borderId="2" xfId="0" applyNumberFormat="1" applyFill="1" applyBorder="1" applyAlignment="1" applyProtection="1">
      <alignment horizontal="center"/>
    </xf>
    <xf numFmtId="0" fontId="29" fillId="13" borderId="0" xfId="2" applyFont="1" applyFill="1" applyAlignment="1" applyProtection="1">
      <alignment shrinkToFit="1"/>
    </xf>
    <xf numFmtId="0" fontId="6" fillId="13" borderId="0" xfId="2" applyFont="1" applyFill="1" applyAlignment="1" applyProtection="1">
      <alignment shrinkToFit="1"/>
    </xf>
    <xf numFmtId="167" fontId="6" fillId="13" borderId="0" xfId="0" applyNumberFormat="1" applyFont="1" applyFill="1" applyBorder="1" applyAlignment="1" applyProtection="1">
      <alignment horizontal="left" vertical="center"/>
    </xf>
    <xf numFmtId="0" fontId="0" fillId="13" borderId="2" xfId="0" applyNumberFormat="1" applyFill="1" applyBorder="1" applyAlignment="1" applyProtection="1">
      <alignment horizontal="center"/>
    </xf>
    <xf numFmtId="0" fontId="0" fillId="13" borderId="2" xfId="0" applyNumberFormat="1" applyFill="1" applyBorder="1" applyProtection="1"/>
    <xf numFmtId="10" fontId="6" fillId="13" borderId="2" xfId="0" applyNumberFormat="1" applyFont="1" applyFill="1" applyBorder="1" applyAlignment="1" applyProtection="1">
      <alignment horizontal="center"/>
    </xf>
    <xf numFmtId="167" fontId="6" fillId="13" borderId="2" xfId="0" applyNumberFormat="1" applyFont="1" applyFill="1" applyBorder="1" applyAlignment="1" applyProtection="1">
      <alignment horizontal="right"/>
    </xf>
    <xf numFmtId="0" fontId="6" fillId="13" borderId="2" xfId="0" applyNumberFormat="1" applyFont="1" applyFill="1" applyBorder="1" applyAlignment="1" applyProtection="1">
      <alignment horizontal="right"/>
    </xf>
    <xf numFmtId="0" fontId="6" fillId="0" borderId="0" xfId="0" applyNumberFormat="1" applyFont="1" applyFill="1" applyAlignment="1" applyProtection="1">
      <alignment horizontal="center"/>
    </xf>
    <xf numFmtId="10" fontId="6" fillId="13" borderId="0" xfId="0" applyNumberFormat="1" applyFont="1" applyFill="1" applyAlignment="1" applyProtection="1">
      <alignment horizontal="center"/>
    </xf>
    <xf numFmtId="0" fontId="6" fillId="0" borderId="0" xfId="0" applyNumberFormat="1" applyFont="1" applyFill="1" applyProtection="1"/>
    <xf numFmtId="167" fontId="6" fillId="30" borderId="0" xfId="0" applyNumberFormat="1" applyFont="1" applyFill="1" applyProtection="1"/>
    <xf numFmtId="10" fontId="6" fillId="29" borderId="0" xfId="0" applyNumberFormat="1" applyFont="1" applyFill="1" applyAlignment="1" applyProtection="1">
      <alignment horizontal="center"/>
    </xf>
    <xf numFmtId="167" fontId="0" fillId="30" borderId="0" xfId="0" applyNumberFormat="1" applyFill="1" applyProtection="1"/>
    <xf numFmtId="0" fontId="0" fillId="0" borderId="0" xfId="0" applyNumberFormat="1" applyProtection="1"/>
    <xf numFmtId="0" fontId="65" fillId="13" borderId="9" xfId="0" applyFont="1" applyFill="1" applyBorder="1" applyAlignment="1" applyProtection="1">
      <alignment vertical="center" shrinkToFit="1"/>
      <protection locked="0"/>
    </xf>
    <xf numFmtId="0" fontId="0" fillId="0" borderId="37" xfId="0" applyFill="1" applyBorder="1" applyAlignment="1" applyProtection="1">
      <alignment horizontal="center" vertical="center"/>
      <protection locked="0"/>
    </xf>
    <xf numFmtId="0" fontId="0" fillId="0" borderId="14" xfId="0" applyFill="1" applyBorder="1" applyAlignment="1" applyProtection="1">
      <alignment horizontal="center" vertical="center"/>
      <protection locked="0"/>
    </xf>
    <xf numFmtId="0" fontId="0" fillId="0" borderId="59" xfId="0" applyFill="1" applyBorder="1" applyAlignment="1" applyProtection="1">
      <alignment horizontal="center" vertical="center"/>
      <protection locked="0"/>
    </xf>
    <xf numFmtId="0" fontId="0" fillId="0" borderId="29" xfId="0" applyFill="1" applyBorder="1" applyAlignment="1" applyProtection="1">
      <alignment horizontal="center" vertical="center"/>
      <protection locked="0"/>
    </xf>
    <xf numFmtId="0" fontId="0" fillId="0" borderId="6" xfId="0" applyFill="1" applyBorder="1" applyProtection="1"/>
    <xf numFmtId="0" fontId="32" fillId="0" borderId="7" xfId="0" applyFont="1" applyFill="1" applyBorder="1" applyAlignment="1" applyProtection="1">
      <alignment vertical="center"/>
    </xf>
    <xf numFmtId="0" fontId="0" fillId="0" borderId="9" xfId="0" applyFill="1" applyBorder="1" applyProtection="1"/>
    <xf numFmtId="0" fontId="0" fillId="0" borderId="0" xfId="0" applyFill="1" applyBorder="1" applyProtection="1"/>
    <xf numFmtId="0" fontId="6" fillId="0" borderId="9"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center" vertical="center"/>
    </xf>
    <xf numFmtId="0" fontId="6" fillId="0" borderId="10" xfId="0" applyFont="1" applyFill="1" applyBorder="1" applyProtection="1"/>
    <xf numFmtId="0" fontId="0" fillId="0" borderId="11" xfId="0" applyFill="1" applyBorder="1" applyProtection="1"/>
    <xf numFmtId="0" fontId="0" fillId="0" borderId="12" xfId="0" applyFill="1" applyBorder="1" applyProtection="1"/>
    <xf numFmtId="0" fontId="0" fillId="0" borderId="12" xfId="0" applyFill="1" applyBorder="1" applyAlignment="1" applyProtection="1">
      <alignment horizontal="center" vertical="center"/>
    </xf>
    <xf numFmtId="0" fontId="0" fillId="0" borderId="13" xfId="0" applyFill="1" applyBorder="1" applyProtection="1"/>
    <xf numFmtId="172" fontId="33" fillId="0" borderId="58" xfId="0" applyNumberFormat="1" applyFont="1" applyFill="1" applyBorder="1" applyAlignment="1" applyProtection="1">
      <alignment horizontal="center" vertical="center" textRotation="90"/>
      <protection locked="0"/>
    </xf>
    <xf numFmtId="172" fontId="33" fillId="0" borderId="53" xfId="0" applyNumberFormat="1" applyFont="1" applyFill="1" applyBorder="1" applyAlignment="1" applyProtection="1">
      <alignment horizontal="center" vertical="center" textRotation="90"/>
      <protection locked="0"/>
    </xf>
    <xf numFmtId="0" fontId="32" fillId="0" borderId="0" xfId="0" applyFont="1"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10" xfId="0" applyFill="1" applyBorder="1" applyProtection="1"/>
    <xf numFmtId="1" fontId="61" fillId="32" borderId="30" xfId="0" applyNumberFormat="1" applyFont="1" applyFill="1" applyBorder="1" applyAlignment="1" applyProtection="1">
      <alignment horizontal="center"/>
    </xf>
    <xf numFmtId="0" fontId="61" fillId="32" borderId="30" xfId="0" applyNumberFormat="1" applyFont="1" applyFill="1" applyBorder="1" applyAlignment="1" applyProtection="1">
      <alignment horizontal="center" shrinkToFit="1"/>
    </xf>
    <xf numFmtId="0" fontId="61" fillId="32" borderId="3" xfId="0" applyNumberFormat="1" applyFont="1" applyFill="1" applyBorder="1" applyAlignment="1" applyProtection="1">
      <alignment horizontal="center"/>
    </xf>
    <xf numFmtId="0" fontId="4" fillId="13" borderId="0" xfId="0" applyFont="1" applyFill="1" applyAlignment="1" applyProtection="1">
      <alignment horizontal="center" vertical="center"/>
    </xf>
    <xf numFmtId="0" fontId="4" fillId="13" borderId="0" xfId="0" applyFont="1" applyFill="1" applyAlignment="1" applyProtection="1">
      <alignment horizontal="center" vertical="center" wrapText="1"/>
    </xf>
    <xf numFmtId="0" fontId="4" fillId="13" borderId="0" xfId="0" applyFont="1" applyFill="1" applyBorder="1" applyAlignment="1" applyProtection="1">
      <alignment horizontal="center" vertical="center"/>
    </xf>
    <xf numFmtId="0" fontId="6" fillId="13" borderId="0" xfId="0" applyNumberFormat="1" applyFont="1" applyFill="1" applyBorder="1" applyAlignment="1">
      <alignment horizontal="center"/>
    </xf>
    <xf numFmtId="167" fontId="0" fillId="13" borderId="0" xfId="0" applyNumberFormat="1" applyFill="1" applyBorder="1" applyAlignment="1">
      <alignment horizontal="center"/>
    </xf>
    <xf numFmtId="0" fontId="5" fillId="13" borderId="31" xfId="0" applyNumberFormat="1" applyFont="1" applyFill="1" applyBorder="1" applyAlignment="1">
      <alignment horizontal="center" vertical="center"/>
    </xf>
    <xf numFmtId="167" fontId="0" fillId="13" borderId="0" xfId="0" applyNumberFormat="1" applyFill="1" applyAlignment="1" applyProtection="1">
      <alignment horizontal="center"/>
    </xf>
    <xf numFmtId="0" fontId="6" fillId="13" borderId="0" xfId="0" applyNumberFormat="1" applyFont="1" applyFill="1" applyBorder="1" applyAlignment="1" applyProtection="1">
      <alignment horizontal="center"/>
    </xf>
    <xf numFmtId="167" fontId="6" fillId="13" borderId="0" xfId="0" applyNumberFormat="1" applyFont="1" applyFill="1" applyAlignment="1" applyProtection="1">
      <alignment horizontal="center"/>
    </xf>
    <xf numFmtId="167" fontId="0" fillId="13" borderId="0" xfId="0" applyNumberFormat="1" applyFill="1" applyBorder="1" applyAlignment="1" applyProtection="1">
      <alignment horizontal="center"/>
    </xf>
    <xf numFmtId="167" fontId="6" fillId="13" borderId="0" xfId="0" applyNumberFormat="1" applyFont="1" applyFill="1" applyBorder="1" applyAlignment="1" applyProtection="1">
      <alignment horizontal="center"/>
    </xf>
    <xf numFmtId="167" fontId="6" fillId="13" borderId="0" xfId="0" applyNumberFormat="1" applyFont="1" applyFill="1" applyBorder="1" applyAlignment="1">
      <alignment horizontal="center"/>
    </xf>
    <xf numFmtId="0" fontId="81" fillId="13" borderId="75" xfId="0" applyFont="1" applyFill="1" applyBorder="1" applyAlignment="1">
      <alignment horizontal="center" vertical="center" wrapText="1" shrinkToFit="1"/>
    </xf>
    <xf numFmtId="0" fontId="81" fillId="13" borderId="76" xfId="0" applyFont="1" applyFill="1" applyBorder="1" applyAlignment="1">
      <alignment horizontal="center" vertical="center" wrapText="1" shrinkToFit="1"/>
    </xf>
    <xf numFmtId="0" fontId="81" fillId="13" borderId="77" xfId="0" applyFont="1" applyFill="1" applyBorder="1" applyAlignment="1">
      <alignment horizontal="center" vertical="center" wrapText="1" shrinkToFit="1"/>
    </xf>
    <xf numFmtId="0" fontId="82" fillId="13" borderId="75" xfId="0" applyFont="1" applyFill="1" applyBorder="1" applyAlignment="1">
      <alignment horizontal="center" vertical="center" shrinkToFit="1"/>
    </xf>
    <xf numFmtId="0" fontId="82" fillId="13" borderId="76" xfId="0" applyFont="1" applyFill="1" applyBorder="1" applyAlignment="1">
      <alignment horizontal="center" vertical="center" shrinkToFit="1"/>
    </xf>
    <xf numFmtId="0" fontId="82" fillId="13" borderId="77" xfId="0" applyFont="1" applyFill="1" applyBorder="1" applyAlignment="1">
      <alignment horizontal="center" vertical="center" shrinkToFit="1"/>
    </xf>
    <xf numFmtId="0" fontId="66" fillId="19" borderId="20" xfId="2" applyFont="1" applyFill="1" applyBorder="1" applyAlignment="1">
      <alignment horizontal="center" vertical="center" wrapText="1" shrinkToFit="1"/>
    </xf>
    <xf numFmtId="0" fontId="66" fillId="19" borderId="20" xfId="2" applyFont="1" applyFill="1" applyBorder="1" applyAlignment="1">
      <alignment horizontal="center" vertical="center" shrinkToFit="1"/>
    </xf>
    <xf numFmtId="0" fontId="42" fillId="19" borderId="20" xfId="2" applyFont="1" applyFill="1" applyBorder="1" applyAlignment="1">
      <alignment horizontal="center" vertical="center" shrinkToFit="1"/>
    </xf>
    <xf numFmtId="0" fontId="80" fillId="19" borderId="54" xfId="2" applyFont="1" applyFill="1" applyBorder="1" applyAlignment="1">
      <alignment horizontal="center" vertical="center" shrinkToFit="1"/>
    </xf>
    <xf numFmtId="0" fontId="80" fillId="19" borderId="62" xfId="2" applyFont="1" applyFill="1" applyBorder="1" applyAlignment="1">
      <alignment horizontal="center" vertical="center" shrinkToFit="1"/>
    </xf>
    <xf numFmtId="168" fontId="66" fillId="19" borderId="20" xfId="2" applyNumberFormat="1" applyFont="1" applyFill="1" applyBorder="1" applyAlignment="1">
      <alignment horizontal="center" vertical="center" shrinkToFit="1"/>
    </xf>
    <xf numFmtId="0" fontId="74" fillId="13" borderId="74" xfId="0" applyFont="1" applyFill="1" applyBorder="1" applyAlignment="1">
      <alignment horizontal="center" vertical="center" wrapText="1" shrinkToFit="1"/>
    </xf>
    <xf numFmtId="0" fontId="78" fillId="13" borderId="74" xfId="0" applyFont="1" applyFill="1" applyBorder="1" applyAlignment="1">
      <alignment horizontal="center" vertical="center" shrinkToFit="1"/>
    </xf>
    <xf numFmtId="0" fontId="42" fillId="19" borderId="20" xfId="2" applyFont="1" applyFill="1" applyBorder="1" applyAlignment="1">
      <alignment horizontal="center" vertical="center" wrapText="1" shrinkToFit="1"/>
    </xf>
    <xf numFmtId="0" fontId="66" fillId="19" borderId="55" xfId="2" applyFont="1" applyFill="1" applyBorder="1" applyAlignment="1">
      <alignment horizontal="center" vertical="center" textRotation="90" shrinkToFit="1"/>
    </xf>
    <xf numFmtId="0" fontId="66" fillId="19" borderId="41" xfId="2" applyFont="1" applyFill="1" applyBorder="1" applyAlignment="1">
      <alignment horizontal="center" vertical="center" textRotation="90" shrinkToFit="1"/>
    </xf>
    <xf numFmtId="0" fontId="72" fillId="19" borderId="20" xfId="2" applyFont="1" applyFill="1" applyBorder="1" applyAlignment="1">
      <alignment horizontal="center" vertical="center" wrapText="1" shrinkToFit="1"/>
    </xf>
    <xf numFmtId="0" fontId="66" fillId="19" borderId="60" xfId="2" applyFont="1" applyFill="1" applyBorder="1" applyAlignment="1">
      <alignment horizontal="center" vertical="center" shrinkToFit="1"/>
    </xf>
    <xf numFmtId="0" fontId="79" fillId="13" borderId="75" xfId="0" applyFont="1" applyFill="1" applyBorder="1" applyAlignment="1">
      <alignment horizontal="center" vertical="center" shrinkToFit="1"/>
    </xf>
    <xf numFmtId="0" fontId="79" fillId="13" borderId="76" xfId="0" applyFont="1" applyFill="1" applyBorder="1" applyAlignment="1">
      <alignment horizontal="center" vertical="center" shrinkToFit="1"/>
    </xf>
    <xf numFmtId="0" fontId="79" fillId="13" borderId="77" xfId="0" applyFont="1" applyFill="1" applyBorder="1" applyAlignment="1">
      <alignment horizontal="center" vertical="center" shrinkToFit="1"/>
    </xf>
    <xf numFmtId="0" fontId="66" fillId="19" borderId="61" xfId="2" applyFont="1" applyFill="1" applyBorder="1" applyAlignment="1">
      <alignment horizontal="center" vertical="center" wrapText="1"/>
    </xf>
    <xf numFmtId="0" fontId="72" fillId="19" borderId="20" xfId="2" applyFont="1" applyFill="1" applyBorder="1" applyAlignment="1">
      <alignment horizontal="center" vertical="center" shrinkToFit="1"/>
    </xf>
    <xf numFmtId="0" fontId="66" fillId="19" borderId="20" xfId="2" applyFont="1" applyFill="1" applyBorder="1" applyAlignment="1">
      <alignment horizontal="center" vertical="center" wrapText="1"/>
    </xf>
    <xf numFmtId="0" fontId="0" fillId="13" borderId="12" xfId="0" applyFill="1" applyBorder="1" applyAlignment="1">
      <alignment horizontal="center"/>
    </xf>
    <xf numFmtId="0" fontId="63" fillId="24" borderId="23" xfId="0" applyNumberFormat="1" applyFont="1" applyFill="1" applyBorder="1" applyAlignment="1">
      <alignment horizontal="center"/>
    </xf>
    <xf numFmtId="0" fontId="63" fillId="24" borderId="1" xfId="0" applyNumberFormat="1" applyFont="1" applyFill="1" applyBorder="1" applyAlignment="1">
      <alignment horizontal="center"/>
    </xf>
    <xf numFmtId="0" fontId="66" fillId="19" borderId="63" xfId="0" applyFont="1" applyFill="1" applyBorder="1" applyAlignment="1">
      <alignment horizontal="center" vertical="center"/>
    </xf>
    <xf numFmtId="0" fontId="66" fillId="19" borderId="33" xfId="0" applyFont="1" applyFill="1" applyBorder="1" applyAlignment="1">
      <alignment horizontal="center" vertical="center"/>
    </xf>
    <xf numFmtId="0" fontId="66" fillId="19" borderId="31" xfId="0" applyFont="1" applyFill="1" applyBorder="1" applyAlignment="1">
      <alignment horizontal="center" vertical="center"/>
    </xf>
    <xf numFmtId="0" fontId="66" fillId="19" borderId="5" xfId="0" applyFont="1" applyFill="1" applyBorder="1" applyAlignment="1">
      <alignment horizontal="center" vertical="center"/>
    </xf>
    <xf numFmtId="0" fontId="66" fillId="19" borderId="54" xfId="0" applyFont="1" applyFill="1" applyBorder="1" applyAlignment="1">
      <alignment horizontal="center"/>
    </xf>
    <xf numFmtId="0" fontId="66" fillId="19" borderId="62" xfId="0" applyFont="1" applyFill="1" applyBorder="1" applyAlignment="1">
      <alignment horizontal="center"/>
    </xf>
    <xf numFmtId="0" fontId="63" fillId="24" borderId="44" xfId="0" applyNumberFormat="1" applyFont="1" applyFill="1" applyBorder="1" applyAlignment="1">
      <alignment horizontal="center"/>
    </xf>
    <xf numFmtId="0" fontId="63" fillId="24" borderId="45" xfId="0" applyNumberFormat="1" applyFont="1" applyFill="1" applyBorder="1" applyAlignment="1">
      <alignment horizontal="center"/>
    </xf>
    <xf numFmtId="0" fontId="61" fillId="24" borderId="2" xfId="0" applyFont="1" applyFill="1" applyBorder="1" applyAlignment="1">
      <alignment horizontal="center" vertical="center"/>
    </xf>
    <xf numFmtId="0" fontId="61" fillId="24" borderId="14" xfId="0" applyFont="1" applyFill="1" applyBorder="1" applyAlignment="1">
      <alignment horizontal="center" vertical="center"/>
    </xf>
    <xf numFmtId="0" fontId="63" fillId="24" borderId="18" xfId="0" applyNumberFormat="1" applyFont="1" applyFill="1" applyBorder="1" applyAlignment="1">
      <alignment horizontal="center"/>
    </xf>
    <xf numFmtId="0" fontId="63" fillId="24" borderId="15" xfId="0" applyNumberFormat="1" applyFont="1" applyFill="1" applyBorder="1" applyAlignment="1">
      <alignment horizontal="center"/>
    </xf>
    <xf numFmtId="0" fontId="61" fillId="24" borderId="22" xfId="0" applyFont="1" applyFill="1" applyBorder="1" applyAlignment="1">
      <alignment horizontal="center" vertical="center"/>
    </xf>
    <xf numFmtId="0" fontId="66" fillId="19" borderId="60" xfId="0" applyFont="1" applyFill="1" applyBorder="1" applyAlignment="1">
      <alignment horizontal="center" vertical="center"/>
    </xf>
    <xf numFmtId="0" fontId="66" fillId="19" borderId="20" xfId="0" applyFont="1" applyFill="1" applyBorder="1" applyAlignment="1">
      <alignment horizontal="center" vertical="center"/>
    </xf>
    <xf numFmtId="0" fontId="66" fillId="19" borderId="60" xfId="0" applyFont="1" applyFill="1" applyBorder="1" applyAlignment="1">
      <alignment horizontal="center" vertical="center" wrapText="1"/>
    </xf>
    <xf numFmtId="0" fontId="66" fillId="19" borderId="20" xfId="0" applyFont="1" applyFill="1" applyBorder="1" applyAlignment="1">
      <alignment horizontal="center" vertical="center" wrapText="1"/>
    </xf>
    <xf numFmtId="0" fontId="80" fillId="13" borderId="12" xfId="0" applyFont="1" applyFill="1" applyBorder="1" applyAlignment="1">
      <alignment horizontal="center" vertical="center" wrapText="1"/>
    </xf>
    <xf numFmtId="0" fontId="83" fillId="13" borderId="12" xfId="0" applyFont="1" applyFill="1" applyBorder="1" applyAlignment="1">
      <alignment horizontal="center" vertical="center"/>
    </xf>
    <xf numFmtId="0" fontId="66" fillId="19" borderId="44" xfId="0" applyFont="1" applyFill="1" applyBorder="1" applyAlignment="1">
      <alignment horizontal="center"/>
    </xf>
    <xf numFmtId="0" fontId="66" fillId="19" borderId="45" xfId="0" applyFont="1" applyFill="1" applyBorder="1" applyAlignment="1">
      <alignment horizontal="center"/>
    </xf>
    <xf numFmtId="0" fontId="66" fillId="19" borderId="22" xfId="0" applyFont="1" applyFill="1" applyBorder="1" applyAlignment="1">
      <alignment horizontal="center" wrapText="1"/>
    </xf>
    <xf numFmtId="0" fontId="66" fillId="19" borderId="46" xfId="0" applyFont="1" applyFill="1" applyBorder="1" applyAlignment="1">
      <alignment horizontal="center" wrapText="1"/>
    </xf>
    <xf numFmtId="0" fontId="6" fillId="0" borderId="0" xfId="0" applyFont="1" applyFill="1" applyBorder="1" applyAlignment="1" applyProtection="1">
      <alignment horizontal="left" vertical="center"/>
    </xf>
    <xf numFmtId="49" fontId="25" fillId="23" borderId="19" xfId="0" quotePrefix="1" applyNumberFormat="1" applyFont="1" applyFill="1" applyBorder="1" applyAlignment="1" applyProtection="1">
      <alignment horizontal="center" vertical="center" shrinkToFit="1"/>
    </xf>
    <xf numFmtId="49" fontId="25" fillId="23" borderId="30" xfId="0" quotePrefix="1" applyNumberFormat="1" applyFont="1" applyFill="1" applyBorder="1" applyAlignment="1" applyProtection="1">
      <alignment horizontal="center" vertical="center" shrinkToFit="1"/>
    </xf>
    <xf numFmtId="49" fontId="25" fillId="21" borderId="19" xfId="0" quotePrefix="1" applyNumberFormat="1" applyFont="1" applyFill="1" applyBorder="1" applyAlignment="1" applyProtection="1">
      <alignment horizontal="center" vertical="center" shrinkToFit="1"/>
    </xf>
    <xf numFmtId="49" fontId="25" fillId="21" borderId="30" xfId="0" quotePrefix="1" applyNumberFormat="1" applyFont="1" applyFill="1" applyBorder="1" applyAlignment="1" applyProtection="1">
      <alignment horizontal="center" vertical="center" shrinkToFit="1"/>
    </xf>
    <xf numFmtId="49" fontId="25" fillId="23" borderId="59" xfId="0" quotePrefix="1" applyNumberFormat="1" applyFont="1" applyFill="1" applyBorder="1" applyAlignment="1" applyProtection="1">
      <alignment horizontal="center" vertical="center" shrinkToFit="1"/>
    </xf>
    <xf numFmtId="49" fontId="25" fillId="23" borderId="56" xfId="0" quotePrefix="1" applyNumberFormat="1" applyFont="1" applyFill="1" applyBorder="1" applyAlignment="1" applyProtection="1">
      <alignment horizontal="center" vertical="center" shrinkToFit="1"/>
    </xf>
    <xf numFmtId="0" fontId="6" fillId="0" borderId="0" xfId="0" applyFont="1" applyFill="1" applyBorder="1" applyAlignment="1" applyProtection="1">
      <alignment horizontal="center" vertical="center"/>
    </xf>
    <xf numFmtId="0" fontId="25" fillId="21" borderId="44" xfId="0" quotePrefix="1" applyNumberFormat="1" applyFont="1" applyFill="1" applyBorder="1" applyAlignment="1" applyProtection="1">
      <alignment horizontal="center" vertical="center" shrinkToFit="1"/>
    </xf>
    <xf numFmtId="0" fontId="25" fillId="21" borderId="36" xfId="0" quotePrefix="1" applyNumberFormat="1" applyFont="1" applyFill="1" applyBorder="1" applyAlignment="1" applyProtection="1">
      <alignment horizontal="center" vertical="center" shrinkToFit="1"/>
    </xf>
    <xf numFmtId="0" fontId="10" fillId="0" borderId="34" xfId="0" applyFont="1" applyBorder="1" applyAlignment="1" applyProtection="1">
      <alignment horizontal="center" vertical="center"/>
    </xf>
    <xf numFmtId="0" fontId="10" fillId="0" borderId="37" xfId="0" applyFont="1" applyBorder="1" applyAlignment="1" applyProtection="1">
      <alignment horizontal="center" vertical="center"/>
    </xf>
    <xf numFmtId="0" fontId="10" fillId="0" borderId="42" xfId="0" applyFont="1" applyBorder="1" applyAlignment="1" applyProtection="1">
      <alignment horizontal="right" vertical="center"/>
    </xf>
    <xf numFmtId="0" fontId="10" fillId="0" borderId="50" xfId="0" applyFont="1" applyBorder="1" applyAlignment="1" applyProtection="1">
      <alignment horizontal="right" vertical="center"/>
    </xf>
    <xf numFmtId="0" fontId="10" fillId="0" borderId="50" xfId="0" applyFont="1" applyBorder="1" applyAlignment="1" applyProtection="1">
      <alignment horizontal="center" vertical="center"/>
      <protection locked="0"/>
    </xf>
    <xf numFmtId="0" fontId="10" fillId="0" borderId="25" xfId="0" applyFont="1" applyBorder="1" applyAlignment="1" applyProtection="1">
      <alignment horizontal="center" vertical="center"/>
      <protection locked="0"/>
    </xf>
    <xf numFmtId="0" fontId="0" fillId="0" borderId="12" xfId="0" applyFill="1" applyBorder="1" applyAlignment="1" applyProtection="1">
      <alignment horizontal="left"/>
    </xf>
    <xf numFmtId="0" fontId="10" fillId="0" borderId="63" xfId="0" applyFont="1" applyFill="1" applyBorder="1" applyAlignment="1" applyProtection="1">
      <alignment horizontal="center" vertical="center"/>
    </xf>
    <xf numFmtId="0" fontId="10" fillId="0" borderId="8" xfId="0" applyFont="1" applyFill="1" applyBorder="1" applyAlignment="1" applyProtection="1">
      <alignment horizontal="center" vertical="center"/>
    </xf>
    <xf numFmtId="0" fontId="10" fillId="0" borderId="18" xfId="0" applyFont="1" applyFill="1" applyBorder="1" applyAlignment="1" applyProtection="1">
      <alignment horizontal="center" vertical="center"/>
    </xf>
    <xf numFmtId="0" fontId="10" fillId="0" borderId="12" xfId="0" applyFont="1" applyFill="1" applyBorder="1" applyAlignment="1" applyProtection="1">
      <alignment horizontal="center" vertical="center"/>
    </xf>
    <xf numFmtId="0" fontId="32" fillId="0" borderId="6" xfId="0" applyFont="1" applyFill="1" applyBorder="1" applyAlignment="1" applyProtection="1">
      <alignment horizontal="center" vertical="center"/>
    </xf>
    <xf numFmtId="0" fontId="32" fillId="0" borderId="7" xfId="0" applyFont="1" applyFill="1" applyBorder="1" applyAlignment="1" applyProtection="1">
      <alignment horizontal="center" vertical="center"/>
    </xf>
    <xf numFmtId="0" fontId="32" fillId="0" borderId="8" xfId="0" applyFont="1" applyFill="1" applyBorder="1" applyAlignment="1" applyProtection="1">
      <alignment horizontal="center" vertical="center"/>
    </xf>
    <xf numFmtId="0" fontId="32" fillId="0" borderId="0" xfId="0" applyFont="1" applyFill="1" applyBorder="1" applyAlignment="1" applyProtection="1">
      <alignment horizontal="center" vertical="center"/>
    </xf>
    <xf numFmtId="0" fontId="32" fillId="0" borderId="10" xfId="0" applyFont="1" applyFill="1" applyBorder="1" applyAlignment="1" applyProtection="1">
      <alignment horizontal="center" vertical="center"/>
    </xf>
    <xf numFmtId="0" fontId="33" fillId="0" borderId="7" xfId="0" applyFont="1" applyFill="1" applyBorder="1" applyAlignment="1" applyProtection="1">
      <alignment horizontal="center" vertical="center" wrapText="1"/>
    </xf>
    <xf numFmtId="0" fontId="25" fillId="0" borderId="12" xfId="0" applyFont="1" applyBorder="1" applyProtection="1"/>
    <xf numFmtId="0" fontId="10" fillId="0" borderId="0" xfId="0" applyFont="1" applyBorder="1" applyAlignment="1" applyProtection="1">
      <alignment horizontal="right" vertical="center"/>
    </xf>
    <xf numFmtId="0" fontId="10" fillId="0" borderId="0" xfId="0" applyFont="1" applyBorder="1" applyAlignment="1" applyProtection="1">
      <alignment horizontal="left" vertical="center"/>
      <protection locked="0"/>
    </xf>
    <xf numFmtId="0" fontId="10" fillId="0" borderId="10" xfId="0" applyFont="1" applyBorder="1" applyAlignment="1" applyProtection="1">
      <alignment horizontal="left" vertical="center"/>
      <protection locked="0"/>
    </xf>
    <xf numFmtId="0" fontId="10" fillId="0" borderId="13" xfId="0" applyFont="1" applyFill="1" applyBorder="1" applyAlignment="1" applyProtection="1">
      <alignment horizontal="center" vertical="center"/>
    </xf>
    <xf numFmtId="49" fontId="4" fillId="23" borderId="19" xfId="0" applyNumberFormat="1" applyFont="1" applyFill="1" applyBorder="1" applyAlignment="1">
      <alignment horizontal="center"/>
    </xf>
    <xf numFmtId="49" fontId="4" fillId="23" borderId="30" xfId="0" applyNumberFormat="1" applyFont="1" applyFill="1" applyBorder="1" applyAlignment="1">
      <alignment horizontal="center"/>
    </xf>
    <xf numFmtId="0" fontId="6" fillId="0" borderId="19" xfId="0" applyFont="1" applyBorder="1" applyAlignment="1">
      <alignment horizontal="center" vertical="center"/>
    </xf>
    <xf numFmtId="0" fontId="0" fillId="0" borderId="30" xfId="0" applyBorder="1" applyAlignment="1">
      <alignment horizontal="center" vertical="center"/>
    </xf>
    <xf numFmtId="0" fontId="0" fillId="0" borderId="3" xfId="0" applyBorder="1" applyAlignment="1">
      <alignment horizontal="center" vertical="center"/>
    </xf>
    <xf numFmtId="0" fontId="34" fillId="23" borderId="7" xfId="0" applyFont="1" applyFill="1" applyBorder="1" applyAlignment="1">
      <alignment horizontal="center" vertical="center"/>
    </xf>
    <xf numFmtId="0" fontId="34" fillId="23" borderId="33" xfId="0" applyFont="1" applyFill="1" applyBorder="1" applyAlignment="1">
      <alignment horizontal="center" vertical="center"/>
    </xf>
    <xf numFmtId="0" fontId="34" fillId="23" borderId="12" xfId="0" applyFont="1" applyFill="1" applyBorder="1" applyAlignment="1">
      <alignment horizontal="center" vertical="center"/>
    </xf>
    <xf numFmtId="0" fontId="34" fillId="23" borderId="15" xfId="0" applyFont="1" applyFill="1" applyBorder="1" applyAlignment="1">
      <alignment horizontal="center" vertical="center"/>
    </xf>
    <xf numFmtId="0" fontId="34" fillId="23" borderId="6" xfId="0" applyFont="1" applyFill="1" applyBorder="1" applyAlignment="1">
      <alignment horizontal="center" vertical="center" wrapText="1"/>
    </xf>
    <xf numFmtId="0" fontId="34" fillId="23" borderId="7" xfId="0" applyFont="1" applyFill="1" applyBorder="1" applyAlignment="1">
      <alignment horizontal="center" vertical="center" wrapText="1"/>
    </xf>
    <xf numFmtId="0" fontId="34" fillId="23" borderId="11" xfId="0" applyFont="1" applyFill="1" applyBorder="1" applyAlignment="1">
      <alignment horizontal="center" vertical="center" wrapText="1"/>
    </xf>
    <xf numFmtId="0" fontId="34" fillId="23" borderId="12" xfId="0" applyFont="1" applyFill="1" applyBorder="1" applyAlignment="1">
      <alignment horizontal="center" vertical="center" wrapText="1"/>
    </xf>
    <xf numFmtId="0" fontId="4" fillId="23" borderId="44" xfId="0" applyNumberFormat="1" applyFont="1" applyFill="1" applyBorder="1" applyAlignment="1">
      <alignment horizontal="center"/>
    </xf>
    <xf numFmtId="0" fontId="4" fillId="23" borderId="36" xfId="0" applyNumberFormat="1" applyFont="1" applyFill="1" applyBorder="1" applyAlignment="1">
      <alignment horizontal="center"/>
    </xf>
    <xf numFmtId="0" fontId="4" fillId="0" borderId="39" xfId="0" applyFont="1" applyFill="1" applyBorder="1" applyAlignment="1">
      <alignment horizontal="center" vertical="center"/>
    </xf>
    <xf numFmtId="0" fontId="4" fillId="0" borderId="30" xfId="0" applyFont="1" applyFill="1" applyBorder="1" applyAlignment="1">
      <alignment horizontal="center" vertical="center"/>
    </xf>
    <xf numFmtId="0" fontId="4" fillId="0" borderId="3" xfId="0" applyFont="1" applyFill="1" applyBorder="1" applyAlignment="1">
      <alignment horizontal="center" vertical="center"/>
    </xf>
    <xf numFmtId="167" fontId="34" fillId="0" borderId="18" xfId="0" applyNumberFormat="1" applyFont="1" applyBorder="1" applyAlignment="1">
      <alignment horizontal="center" vertical="center"/>
    </xf>
    <xf numFmtId="167" fontId="34" fillId="0" borderId="12" xfId="0" applyNumberFormat="1" applyFont="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49" fontId="4" fillId="23" borderId="64" xfId="0" applyNumberFormat="1" applyFont="1" applyFill="1" applyBorder="1" applyAlignment="1">
      <alignment horizontal="center"/>
    </xf>
    <xf numFmtId="0" fontId="34" fillId="0" borderId="6" xfId="0" applyFont="1" applyBorder="1" applyAlignment="1">
      <alignment horizontal="center" vertical="center"/>
    </xf>
    <xf numFmtId="0" fontId="34" fillId="0" borderId="7" xfId="0" applyFont="1" applyBorder="1" applyAlignment="1">
      <alignment horizontal="center" vertical="center"/>
    </xf>
    <xf numFmtId="0" fontId="34" fillId="0" borderId="8" xfId="0" applyFont="1" applyBorder="1" applyAlignment="1">
      <alignment horizontal="center" vertical="center"/>
    </xf>
    <xf numFmtId="0" fontId="34" fillId="0" borderId="11" xfId="0" applyFont="1" applyBorder="1" applyAlignment="1">
      <alignment horizontal="center" vertical="center"/>
    </xf>
    <xf numFmtId="0" fontId="34" fillId="0" borderId="12" xfId="0" applyFont="1" applyBorder="1" applyAlignment="1">
      <alignment horizontal="center" vertical="center"/>
    </xf>
    <xf numFmtId="0" fontId="34" fillId="0" borderId="13" xfId="0" applyFont="1" applyBorder="1" applyAlignment="1">
      <alignment horizontal="center" vertical="center"/>
    </xf>
    <xf numFmtId="167" fontId="34" fillId="0" borderId="15" xfId="0" applyNumberFormat="1" applyFont="1" applyBorder="1" applyAlignment="1">
      <alignment horizontal="center" vertical="center"/>
    </xf>
    <xf numFmtId="0" fontId="14" fillId="0" borderId="42" xfId="0" applyFont="1" applyFill="1" applyBorder="1" applyAlignment="1">
      <alignment horizontal="center" vertical="center"/>
    </xf>
    <xf numFmtId="0" fontId="14" fillId="0" borderId="50" xfId="0" applyFont="1" applyFill="1" applyBorder="1" applyAlignment="1">
      <alignment horizontal="center" vertical="center"/>
    </xf>
    <xf numFmtId="0" fontId="34" fillId="0" borderId="63" xfId="0" applyFont="1" applyBorder="1" applyAlignment="1">
      <alignment horizontal="center" vertical="center"/>
    </xf>
    <xf numFmtId="0" fontId="34" fillId="0" borderId="7" xfId="0" applyFont="1" applyBorder="1" applyAlignment="1"/>
    <xf numFmtId="0" fontId="34" fillId="0" borderId="33" xfId="0" applyFont="1" applyBorder="1" applyAlignment="1"/>
    <xf numFmtId="0" fontId="34" fillId="0" borderId="18" xfId="0" applyFont="1" applyBorder="1" applyAlignment="1"/>
    <xf numFmtId="0" fontId="34" fillId="0" borderId="12" xfId="0" applyFont="1" applyBorder="1" applyAlignment="1"/>
    <xf numFmtId="0" fontId="34" fillId="0" borderId="15" xfId="0" applyFont="1" applyBorder="1" applyAlignment="1"/>
    <xf numFmtId="0" fontId="35" fillId="0" borderId="63" xfId="0" applyFont="1" applyBorder="1" applyAlignment="1">
      <alignment horizontal="center"/>
    </xf>
    <xf numFmtId="0" fontId="35" fillId="0" borderId="7" xfId="0" applyFont="1" applyBorder="1" applyAlignment="1">
      <alignment horizontal="center"/>
    </xf>
    <xf numFmtId="0" fontId="35" fillId="0" borderId="33" xfId="0" applyFont="1" applyBorder="1" applyAlignment="1">
      <alignment horizontal="center"/>
    </xf>
    <xf numFmtId="0" fontId="4" fillId="0" borderId="63"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8" xfId="0" applyFont="1" applyFill="1" applyBorder="1" applyAlignment="1">
      <alignment horizontal="center" vertical="center"/>
    </xf>
    <xf numFmtId="0" fontId="4" fillId="0" borderId="18" xfId="0" applyFont="1" applyFill="1" applyBorder="1" applyAlignment="1">
      <alignment horizontal="center" vertical="center"/>
    </xf>
    <xf numFmtId="0" fontId="4" fillId="0" borderId="12" xfId="0" applyFont="1" applyFill="1" applyBorder="1" applyAlignment="1">
      <alignment horizontal="center" vertical="center"/>
    </xf>
    <xf numFmtId="0" fontId="4" fillId="0" borderId="13" xfId="0" applyFont="1" applyFill="1" applyBorder="1" applyAlignment="1">
      <alignment horizontal="center" vertical="center"/>
    </xf>
    <xf numFmtId="0" fontId="4" fillId="0" borderId="42" xfId="0" applyFont="1" applyFill="1" applyBorder="1" applyAlignment="1">
      <alignment horizontal="center" vertical="center"/>
    </xf>
    <xf numFmtId="0" fontId="4" fillId="0" borderId="50" xfId="0" applyFont="1" applyFill="1" applyBorder="1" applyAlignment="1">
      <alignment horizontal="center" vertical="center"/>
    </xf>
    <xf numFmtId="0" fontId="4" fillId="0" borderId="25" xfId="0" applyFont="1" applyFill="1" applyBorder="1" applyAlignment="1">
      <alignment horizontal="center" vertical="center"/>
    </xf>
    <xf numFmtId="0" fontId="6" fillId="0" borderId="0" xfId="0" applyFont="1" applyBorder="1" applyAlignment="1">
      <alignment horizontal="right"/>
    </xf>
    <xf numFmtId="0" fontId="0" fillId="0" borderId="0" xfId="0" applyBorder="1" applyAlignment="1">
      <alignment horizontal="right"/>
    </xf>
    <xf numFmtId="0" fontId="4" fillId="0" borderId="0" xfId="0" applyFont="1" applyBorder="1" applyAlignment="1">
      <alignment horizontal="right"/>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33"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15" xfId="0" applyFont="1" applyBorder="1" applyAlignment="1">
      <alignment horizontal="center" vertical="center"/>
    </xf>
    <xf numFmtId="0" fontId="14" fillId="0" borderId="6" xfId="0" applyFont="1" applyBorder="1" applyAlignment="1"/>
    <xf numFmtId="0" fontId="14" fillId="0" borderId="7" xfId="0" applyFont="1" applyBorder="1" applyAlignment="1"/>
    <xf numFmtId="49" fontId="4" fillId="23" borderId="59" xfId="0" applyNumberFormat="1" applyFont="1" applyFill="1" applyBorder="1" applyAlignment="1">
      <alignment horizontal="center"/>
    </xf>
    <xf numFmtId="49" fontId="4" fillId="23" borderId="56" xfId="0" applyNumberFormat="1" applyFont="1" applyFill="1" applyBorder="1" applyAlignment="1">
      <alignment horizontal="center"/>
    </xf>
    <xf numFmtId="0" fontId="4" fillId="0" borderId="43" xfId="0" applyNumberFormat="1" applyFont="1" applyFill="1" applyBorder="1" applyAlignment="1">
      <alignment horizontal="center" vertical="center"/>
    </xf>
    <xf numFmtId="0" fontId="4" fillId="0" borderId="36" xfId="0" applyNumberFormat="1" applyFont="1" applyFill="1" applyBorder="1" applyAlignment="1">
      <alignment horizontal="center" vertical="center"/>
    </xf>
    <xf numFmtId="0" fontId="4" fillId="0" borderId="45" xfId="0" applyNumberFormat="1" applyFont="1" applyFill="1" applyBorder="1" applyAlignment="1">
      <alignment horizontal="center" vertical="center"/>
    </xf>
    <xf numFmtId="0" fontId="4" fillId="0" borderId="40" xfId="0" applyFont="1" applyFill="1" applyBorder="1" applyAlignment="1">
      <alignment horizontal="center" vertical="center"/>
    </xf>
    <xf numFmtId="0" fontId="4" fillId="0" borderId="56" xfId="0" applyFont="1" applyFill="1" applyBorder="1" applyAlignment="1">
      <alignment horizontal="center" vertical="center"/>
    </xf>
    <xf numFmtId="0" fontId="4" fillId="0" borderId="47" xfId="0" applyFont="1" applyFill="1" applyBorder="1" applyAlignment="1">
      <alignment horizontal="center" vertical="center"/>
    </xf>
    <xf numFmtId="0" fontId="4" fillId="23" borderId="66" xfId="0" applyNumberFormat="1" applyFont="1" applyFill="1" applyBorder="1" applyAlignment="1">
      <alignment horizontal="center"/>
    </xf>
    <xf numFmtId="0" fontId="36" fillId="17" borderId="19" xfId="0" applyFont="1" applyFill="1" applyBorder="1" applyAlignment="1" applyProtection="1">
      <alignment horizontal="center"/>
      <protection locked="0"/>
    </xf>
    <xf numFmtId="0" fontId="36" fillId="17" borderId="3" xfId="0" applyFont="1" applyFill="1" applyBorder="1" applyAlignment="1" applyProtection="1">
      <alignment horizontal="center"/>
      <protection locked="0"/>
    </xf>
    <xf numFmtId="0" fontId="6" fillId="0" borderId="30" xfId="0" applyFont="1" applyBorder="1" applyAlignment="1">
      <alignment horizontal="center" vertical="center"/>
    </xf>
    <xf numFmtId="0" fontId="6" fillId="0" borderId="3" xfId="0" applyFont="1" applyBorder="1" applyAlignment="1">
      <alignment horizontal="center" vertical="center"/>
    </xf>
    <xf numFmtId="49" fontId="4" fillId="23" borderId="65" xfId="0" applyNumberFormat="1" applyFont="1" applyFill="1" applyBorder="1" applyAlignment="1">
      <alignment horizontal="center"/>
    </xf>
    <xf numFmtId="49" fontId="70" fillId="24" borderId="19" xfId="0" applyNumberFormat="1" applyFont="1" applyFill="1" applyBorder="1" applyAlignment="1" applyProtection="1">
      <alignment horizontal="center" vertical="center" shrinkToFit="1"/>
    </xf>
    <xf numFmtId="49" fontId="70" fillId="24" borderId="3" xfId="0" applyNumberFormat="1" applyFont="1" applyFill="1" applyBorder="1" applyAlignment="1" applyProtection="1">
      <alignment horizontal="center" vertical="center" shrinkToFit="1"/>
    </xf>
    <xf numFmtId="49" fontId="70" fillId="24" borderId="59" xfId="0" applyNumberFormat="1" applyFont="1" applyFill="1" applyBorder="1" applyAlignment="1" applyProtection="1">
      <alignment horizontal="center" vertical="center" shrinkToFit="1"/>
    </xf>
    <xf numFmtId="49" fontId="70" fillId="24" borderId="47" xfId="0" applyNumberFormat="1" applyFont="1" applyFill="1" applyBorder="1" applyAlignment="1" applyProtection="1">
      <alignment horizontal="center" vertical="center" shrinkToFit="1"/>
    </xf>
    <xf numFmtId="0" fontId="61" fillId="20" borderId="22" xfId="0" applyFont="1" applyFill="1" applyBorder="1" applyAlignment="1">
      <alignment horizontal="center" vertical="center"/>
    </xf>
    <xf numFmtId="0" fontId="61" fillId="20" borderId="26" xfId="0" applyFont="1" applyFill="1" applyBorder="1" applyAlignment="1">
      <alignment horizontal="center" vertical="center"/>
    </xf>
    <xf numFmtId="0" fontId="70" fillId="24" borderId="44" xfId="0" applyNumberFormat="1" applyFont="1" applyFill="1" applyBorder="1" applyAlignment="1" applyProtection="1">
      <alignment horizontal="center" vertical="center" shrinkToFit="1"/>
    </xf>
    <xf numFmtId="0" fontId="70" fillId="24" borderId="45" xfId="0" applyNumberFormat="1" applyFont="1" applyFill="1" applyBorder="1" applyAlignment="1" applyProtection="1">
      <alignment horizontal="center" vertical="center" shrinkToFit="1"/>
    </xf>
    <xf numFmtId="0" fontId="61" fillId="13" borderId="12" xfId="0" applyFont="1" applyFill="1" applyBorder="1" applyAlignment="1">
      <alignment horizontal="center" vertical="center" wrapText="1"/>
    </xf>
    <xf numFmtId="0" fontId="61" fillId="20" borderId="60" xfId="0" applyFont="1" applyFill="1" applyBorder="1" applyAlignment="1">
      <alignment horizontal="center" vertical="center" wrapText="1"/>
    </xf>
    <xf numFmtId="0" fontId="61" fillId="20" borderId="16" xfId="0" applyFont="1" applyFill="1" applyBorder="1" applyAlignment="1">
      <alignment horizontal="center" vertical="center" wrapText="1"/>
    </xf>
    <xf numFmtId="0" fontId="61" fillId="20" borderId="67" xfId="0" applyFont="1" applyFill="1" applyBorder="1" applyAlignment="1">
      <alignment horizontal="center" vertical="center" wrapText="1"/>
    </xf>
    <xf numFmtId="0" fontId="61" fillId="20" borderId="17" xfId="0" applyFont="1" applyFill="1" applyBorder="1" applyAlignment="1">
      <alignment horizontal="center" vertical="center" wrapText="1"/>
    </xf>
    <xf numFmtId="0" fontId="63" fillId="20" borderId="34" xfId="0" applyFont="1" applyFill="1" applyBorder="1" applyAlignment="1">
      <alignment horizontal="center" vertical="center"/>
    </xf>
    <xf numFmtId="0" fontId="63" fillId="20" borderId="68" xfId="0" applyFont="1" applyFill="1" applyBorder="1" applyAlignment="1">
      <alignment horizontal="center" vertical="center"/>
    </xf>
    <xf numFmtId="0" fontId="61" fillId="20" borderId="22" xfId="0" applyFont="1" applyFill="1" applyBorder="1" applyAlignment="1">
      <alignment horizontal="center" vertical="center" wrapText="1"/>
    </xf>
    <xf numFmtId="0" fontId="61" fillId="20" borderId="26" xfId="0" applyFont="1" applyFill="1" applyBorder="1" applyAlignment="1">
      <alignment horizontal="center" vertical="center" wrapText="1"/>
    </xf>
    <xf numFmtId="0" fontId="84" fillId="13" borderId="12" xfId="0" applyFont="1" applyFill="1" applyBorder="1" applyAlignment="1">
      <alignment horizontal="center" vertical="center"/>
    </xf>
    <xf numFmtId="0" fontId="61" fillId="20" borderId="63" xfId="0" applyFont="1" applyFill="1" applyBorder="1" applyAlignment="1">
      <alignment horizontal="center" vertical="center"/>
    </xf>
    <xf numFmtId="0" fontId="61" fillId="20" borderId="33" xfId="0" applyFont="1" applyFill="1" applyBorder="1" applyAlignment="1">
      <alignment horizontal="center" vertical="center"/>
    </xf>
    <xf numFmtId="0" fontId="61" fillId="20" borderId="31" xfId="0" applyFont="1" applyFill="1" applyBorder="1" applyAlignment="1">
      <alignment horizontal="center" vertical="center"/>
    </xf>
    <xf numFmtId="0" fontId="61" fillId="20" borderId="5" xfId="0" applyFont="1" applyFill="1" applyBorder="1" applyAlignment="1">
      <alignment horizontal="center" vertical="center"/>
    </xf>
    <xf numFmtId="0" fontId="73" fillId="33" borderId="0" xfId="0" applyFont="1" applyFill="1" applyBorder="1" applyAlignment="1" applyProtection="1">
      <alignment horizontal="center" vertical="center" wrapText="1"/>
      <protection locked="0"/>
    </xf>
    <xf numFmtId="0" fontId="61" fillId="33" borderId="0" xfId="0" applyNumberFormat="1" applyFont="1" applyFill="1" applyBorder="1" applyAlignment="1" applyProtection="1">
      <alignment horizontal="center" vertical="center"/>
      <protection locked="0"/>
    </xf>
    <xf numFmtId="9" fontId="61" fillId="33" borderId="0" xfId="0" applyNumberFormat="1" applyFont="1" applyFill="1" applyBorder="1" applyAlignment="1" applyProtection="1">
      <alignment horizontal="center" vertical="center"/>
      <protection locked="0"/>
    </xf>
    <xf numFmtId="1" fontId="61" fillId="33" borderId="0" xfId="0" applyNumberFormat="1" applyFont="1" applyFill="1" applyBorder="1" applyAlignment="1" applyProtection="1">
      <alignment horizontal="center"/>
    </xf>
    <xf numFmtId="0" fontId="73" fillId="33" borderId="9" xfId="0" applyFont="1" applyFill="1" applyBorder="1" applyAlignment="1" applyProtection="1">
      <alignment horizontal="center" vertical="center"/>
      <protection locked="0"/>
    </xf>
    <xf numFmtId="0" fontId="73" fillId="33" borderId="0" xfId="0" applyFont="1" applyFill="1" applyBorder="1" applyAlignment="1" applyProtection="1">
      <alignment horizontal="center" vertical="center"/>
      <protection locked="0"/>
    </xf>
    <xf numFmtId="0" fontId="61" fillId="33" borderId="0" xfId="0" applyFont="1" applyFill="1" applyBorder="1" applyAlignment="1" applyProtection="1">
      <alignment horizontal="center" vertical="center"/>
      <protection locked="0"/>
    </xf>
    <xf numFmtId="1" fontId="61" fillId="33" borderId="0" xfId="0" applyNumberFormat="1" applyFont="1" applyFill="1" applyBorder="1" applyAlignment="1" applyProtection="1">
      <alignment horizontal="center" vertical="center"/>
      <protection locked="0"/>
    </xf>
    <xf numFmtId="0" fontId="4" fillId="13" borderId="0" xfId="0" applyFont="1" applyFill="1" applyAlignment="1" applyProtection="1">
      <alignment horizontal="center" vertical="center" wrapText="1"/>
    </xf>
    <xf numFmtId="0" fontId="4" fillId="13" borderId="0" xfId="0" applyFont="1" applyFill="1" applyAlignment="1" applyProtection="1">
      <alignment horizontal="center" vertical="center"/>
    </xf>
    <xf numFmtId="0" fontId="61" fillId="24" borderId="19" xfId="0" applyNumberFormat="1" applyFont="1" applyFill="1" applyBorder="1" applyAlignment="1" applyProtection="1">
      <alignment horizontal="center"/>
    </xf>
    <xf numFmtId="0" fontId="61" fillId="24" borderId="3" xfId="0" applyNumberFormat="1" applyFont="1" applyFill="1" applyBorder="1" applyAlignment="1" applyProtection="1">
      <alignment horizontal="center"/>
    </xf>
    <xf numFmtId="0" fontId="61" fillId="19" borderId="19" xfId="0" applyFont="1" applyFill="1" applyBorder="1" applyAlignment="1" applyProtection="1">
      <alignment horizontal="center"/>
    </xf>
    <xf numFmtId="0" fontId="61" fillId="19" borderId="3" xfId="0" applyFont="1" applyFill="1" applyBorder="1" applyAlignment="1" applyProtection="1">
      <alignment horizontal="center"/>
    </xf>
    <xf numFmtId="0" fontId="61" fillId="19" borderId="0" xfId="0" applyFont="1" applyFill="1" applyBorder="1" applyAlignment="1" applyProtection="1">
      <alignment horizontal="center"/>
    </xf>
    <xf numFmtId="0" fontId="61" fillId="19" borderId="5" xfId="0" applyFont="1" applyFill="1" applyBorder="1" applyAlignment="1" applyProtection="1">
      <alignment horizontal="center"/>
    </xf>
    <xf numFmtId="0" fontId="65" fillId="13" borderId="31" xfId="0" applyFont="1" applyFill="1" applyBorder="1" applyAlignment="1" applyProtection="1">
      <alignment horizontal="center" vertical="center"/>
      <protection locked="0"/>
    </xf>
    <xf numFmtId="0" fontId="65" fillId="13" borderId="0" xfId="0" applyFont="1" applyFill="1" applyBorder="1" applyAlignment="1" applyProtection="1">
      <alignment horizontal="center" vertical="center"/>
      <protection locked="0"/>
    </xf>
    <xf numFmtId="0" fontId="74" fillId="13" borderId="0" xfId="0" applyFont="1" applyFill="1" applyAlignment="1" applyProtection="1">
      <alignment horizontal="center" vertical="center" wrapText="1"/>
      <protection locked="0"/>
    </xf>
    <xf numFmtId="0" fontId="74" fillId="13" borderId="5" xfId="0" applyFont="1" applyFill="1" applyBorder="1" applyAlignment="1" applyProtection="1">
      <alignment horizontal="center" vertical="center" wrapText="1"/>
      <protection locked="0"/>
    </xf>
    <xf numFmtId="0" fontId="13" fillId="13" borderId="57" xfId="0" applyFont="1" applyFill="1" applyBorder="1" applyAlignment="1" applyProtection="1">
      <alignment horizontal="center"/>
      <protection locked="0"/>
    </xf>
    <xf numFmtId="0" fontId="13" fillId="13" borderId="38" xfId="0" applyFont="1" applyFill="1" applyBorder="1" applyAlignment="1" applyProtection="1">
      <alignment horizontal="center"/>
      <protection locked="0"/>
    </xf>
    <xf numFmtId="0" fontId="61" fillId="13" borderId="23" xfId="0" applyFont="1" applyFill="1" applyBorder="1" applyAlignment="1" applyProtection="1">
      <alignment horizontal="right"/>
    </xf>
    <xf numFmtId="0" fontId="61" fillId="13" borderId="28" xfId="0" applyFont="1" applyFill="1" applyBorder="1" applyAlignment="1" applyProtection="1">
      <alignment horizontal="right"/>
    </xf>
    <xf numFmtId="0" fontId="61" fillId="13" borderId="1" xfId="0" applyFont="1" applyFill="1" applyBorder="1" applyAlignment="1" applyProtection="1">
      <alignment horizontal="right"/>
    </xf>
    <xf numFmtId="0" fontId="4" fillId="13" borderId="0" xfId="0" applyFont="1" applyFill="1" applyBorder="1" applyAlignment="1" applyProtection="1">
      <alignment horizontal="center" vertical="center"/>
    </xf>
    <xf numFmtId="0" fontId="7" fillId="13" borderId="57" xfId="0" applyFont="1" applyFill="1" applyBorder="1" applyAlignment="1" applyProtection="1">
      <alignment horizontal="center"/>
    </xf>
    <xf numFmtId="0" fontId="7" fillId="13" borderId="27" xfId="0" applyFont="1" applyFill="1" applyBorder="1" applyAlignment="1" applyProtection="1">
      <alignment horizontal="center"/>
    </xf>
    <xf numFmtId="0" fontId="7" fillId="13" borderId="38" xfId="0" applyFont="1" applyFill="1" applyBorder="1" applyAlignment="1" applyProtection="1">
      <alignment horizontal="center"/>
    </xf>
    <xf numFmtId="0" fontId="61" fillId="19" borderId="26" xfId="0" applyFont="1" applyFill="1" applyBorder="1" applyAlignment="1" applyProtection="1">
      <alignment horizontal="center" vertical="center" wrapText="1"/>
    </xf>
    <xf numFmtId="0" fontId="61" fillId="19" borderId="4" xfId="0" applyFont="1" applyFill="1" applyBorder="1" applyAlignment="1" applyProtection="1">
      <alignment horizontal="center" vertical="center" wrapText="1"/>
    </xf>
    <xf numFmtId="0" fontId="63" fillId="24" borderId="39" xfId="0" applyNumberFormat="1" applyFont="1" applyFill="1" applyBorder="1" applyAlignment="1" applyProtection="1">
      <alignment horizontal="center"/>
    </xf>
    <xf numFmtId="0" fontId="63" fillId="24" borderId="64" xfId="0" applyNumberFormat="1" applyFont="1" applyFill="1" applyBorder="1" applyAlignment="1" applyProtection="1">
      <alignment horizontal="center"/>
    </xf>
    <xf numFmtId="167" fontId="61" fillId="20" borderId="19" xfId="0" applyNumberFormat="1" applyFont="1" applyFill="1" applyBorder="1" applyAlignment="1">
      <alignment horizontal="center"/>
    </xf>
    <xf numFmtId="167" fontId="61" fillId="20" borderId="30" xfId="0" applyNumberFormat="1" applyFont="1" applyFill="1" applyBorder="1" applyAlignment="1">
      <alignment horizontal="center"/>
    </xf>
    <xf numFmtId="167" fontId="61" fillId="20" borderId="3" xfId="0" applyNumberFormat="1" applyFont="1" applyFill="1" applyBorder="1" applyAlignment="1">
      <alignment horizontal="center"/>
    </xf>
    <xf numFmtId="0" fontId="61" fillId="28" borderId="0" xfId="0" applyNumberFormat="1" applyFont="1" applyFill="1" applyBorder="1" applyAlignment="1">
      <alignment horizontal="center" vertical="center" wrapText="1"/>
    </xf>
    <xf numFmtId="0" fontId="61" fillId="28" borderId="0" xfId="0" applyNumberFormat="1" applyFont="1" applyFill="1" applyBorder="1" applyAlignment="1">
      <alignment horizontal="center" vertical="center"/>
    </xf>
    <xf numFmtId="9" fontId="61" fillId="28" borderId="0" xfId="0" applyNumberFormat="1" applyFont="1" applyFill="1" applyBorder="1" applyAlignment="1">
      <alignment horizontal="center" vertical="center"/>
    </xf>
    <xf numFmtId="167" fontId="6" fillId="13" borderId="2" xfId="0" applyNumberFormat="1" applyFont="1" applyFill="1" applyBorder="1" applyAlignment="1">
      <alignment horizontal="center" vertical="center"/>
    </xf>
    <xf numFmtId="167" fontId="6" fillId="13" borderId="26" xfId="0" applyNumberFormat="1" applyFont="1" applyFill="1" applyBorder="1" applyAlignment="1">
      <alignment horizontal="center" vertical="center"/>
    </xf>
    <xf numFmtId="0" fontId="5" fillId="13" borderId="0" xfId="0" applyNumberFormat="1" applyFont="1" applyFill="1" applyBorder="1" applyAlignment="1">
      <alignment horizontal="center" wrapText="1"/>
    </xf>
    <xf numFmtId="167" fontId="61" fillId="28" borderId="57" xfId="0" applyNumberFormat="1" applyFont="1" applyFill="1" applyBorder="1" applyAlignment="1">
      <alignment horizontal="center" vertical="center" wrapText="1"/>
    </xf>
    <xf numFmtId="167" fontId="61" fillId="28" borderId="27" xfId="0" applyNumberFormat="1" applyFont="1" applyFill="1" applyBorder="1" applyAlignment="1">
      <alignment horizontal="center" vertical="center" wrapText="1"/>
    </xf>
    <xf numFmtId="167" fontId="61" fillId="28" borderId="38" xfId="0" applyNumberFormat="1" applyFont="1" applyFill="1" applyBorder="1" applyAlignment="1">
      <alignment horizontal="center" vertical="center" wrapText="1"/>
    </xf>
    <xf numFmtId="167" fontId="61" fillId="28" borderId="31" xfId="0" applyNumberFormat="1" applyFont="1" applyFill="1" applyBorder="1" applyAlignment="1">
      <alignment horizontal="center" vertical="center" wrapText="1"/>
    </xf>
    <xf numFmtId="167" fontId="61" fillId="28" borderId="0" xfId="0" applyNumberFormat="1" applyFont="1" applyFill="1" applyBorder="1" applyAlignment="1">
      <alignment horizontal="center" vertical="center" wrapText="1"/>
    </xf>
    <xf numFmtId="167" fontId="61" fillId="28" borderId="5" xfId="0" applyNumberFormat="1" applyFont="1" applyFill="1" applyBorder="1" applyAlignment="1">
      <alignment horizontal="center" vertical="center" wrapText="1"/>
    </xf>
    <xf numFmtId="167" fontId="86" fillId="20" borderId="6" xfId="0" applyNumberFormat="1" applyFont="1" applyFill="1" applyBorder="1" applyAlignment="1">
      <alignment horizontal="center"/>
    </xf>
    <xf numFmtId="167" fontId="86" fillId="20" borderId="8" xfId="0" applyNumberFormat="1" applyFont="1" applyFill="1" applyBorder="1" applyAlignment="1">
      <alignment horizontal="center"/>
    </xf>
    <xf numFmtId="0" fontId="6" fillId="13" borderId="0" xfId="0" applyNumberFormat="1" applyFont="1" applyFill="1" applyBorder="1" applyAlignment="1">
      <alignment horizontal="center"/>
    </xf>
    <xf numFmtId="167" fontId="6" fillId="13" borderId="0" xfId="0" applyNumberFormat="1" applyFont="1" applyFill="1" applyBorder="1" applyAlignment="1">
      <alignment horizontal="center"/>
    </xf>
    <xf numFmtId="167" fontId="0" fillId="13" borderId="0" xfId="0" applyNumberFormat="1" applyFill="1" applyAlignment="1" applyProtection="1">
      <alignment horizontal="center"/>
    </xf>
    <xf numFmtId="167" fontId="6" fillId="13" borderId="0" xfId="0" applyNumberFormat="1" applyFont="1" applyFill="1" applyBorder="1" applyAlignment="1" applyProtection="1">
      <alignment horizontal="center"/>
    </xf>
    <xf numFmtId="167" fontId="0" fillId="13" borderId="0" xfId="0" applyNumberFormat="1" applyFill="1" applyBorder="1" applyAlignment="1" applyProtection="1">
      <alignment horizontal="center"/>
    </xf>
    <xf numFmtId="0" fontId="6" fillId="13" borderId="0" xfId="0" applyNumberFormat="1" applyFont="1" applyFill="1" applyBorder="1" applyAlignment="1" applyProtection="1">
      <alignment horizontal="center"/>
    </xf>
    <xf numFmtId="2" fontId="61" fillId="28" borderId="0" xfId="0" applyNumberFormat="1" applyFont="1" applyFill="1" applyBorder="1" applyAlignment="1">
      <alignment horizontal="center" vertical="center"/>
    </xf>
    <xf numFmtId="167" fontId="5" fillId="13" borderId="0" xfId="0" applyNumberFormat="1" applyFont="1" applyFill="1" applyBorder="1" applyAlignment="1">
      <alignment horizontal="center" vertical="center" wrapText="1"/>
    </xf>
    <xf numFmtId="0" fontId="5" fillId="13" borderId="57" xfId="0" applyNumberFormat="1" applyFont="1" applyFill="1" applyBorder="1" applyAlignment="1">
      <alignment horizontal="center" vertical="center"/>
    </xf>
    <xf numFmtId="0" fontId="5" fillId="13" borderId="27" xfId="0" applyNumberFormat="1" applyFont="1" applyFill="1" applyBorder="1" applyAlignment="1">
      <alignment horizontal="center" vertical="center"/>
    </xf>
    <xf numFmtId="0" fontId="5" fillId="13" borderId="38" xfId="0" applyNumberFormat="1" applyFont="1" applyFill="1" applyBorder="1" applyAlignment="1">
      <alignment horizontal="center" vertical="center"/>
    </xf>
    <xf numFmtId="0" fontId="5" fillId="13" borderId="31" xfId="0" applyNumberFormat="1" applyFont="1" applyFill="1" applyBorder="1" applyAlignment="1">
      <alignment horizontal="center" vertical="center"/>
    </xf>
    <xf numFmtId="0" fontId="5" fillId="13" borderId="0" xfId="0" applyNumberFormat="1" applyFont="1" applyFill="1" applyBorder="1" applyAlignment="1">
      <alignment horizontal="center" vertical="center"/>
    </xf>
    <xf numFmtId="0" fontId="5" fillId="13" borderId="5" xfId="0" applyNumberFormat="1" applyFont="1" applyFill="1" applyBorder="1" applyAlignment="1">
      <alignment horizontal="center" vertical="center"/>
    </xf>
    <xf numFmtId="0" fontId="85" fillId="34" borderId="57" xfId="0" applyNumberFormat="1" applyFont="1" applyFill="1" applyBorder="1" applyAlignment="1" applyProtection="1">
      <alignment horizontal="center" vertical="center" textRotation="90" wrapText="1"/>
    </xf>
    <xf numFmtId="0" fontId="85" fillId="34" borderId="27" xfId="0" applyNumberFormat="1" applyFont="1" applyFill="1" applyBorder="1" applyAlignment="1" applyProtection="1">
      <alignment horizontal="center" vertical="center" textRotation="90" wrapText="1"/>
    </xf>
    <xf numFmtId="0" fontId="85" fillId="34" borderId="38" xfId="0" applyNumberFormat="1" applyFont="1" applyFill="1" applyBorder="1" applyAlignment="1" applyProtection="1">
      <alignment horizontal="center" vertical="center" textRotation="90" wrapText="1"/>
    </xf>
    <xf numFmtId="0" fontId="85" fillId="34" borderId="31" xfId="0" applyNumberFormat="1" applyFont="1" applyFill="1" applyBorder="1" applyAlignment="1" applyProtection="1">
      <alignment horizontal="center" vertical="center" textRotation="90" wrapText="1"/>
    </xf>
    <xf numFmtId="0" fontId="85" fillId="34" borderId="0" xfId="0" applyNumberFormat="1" applyFont="1" applyFill="1" applyBorder="1" applyAlignment="1" applyProtection="1">
      <alignment horizontal="center" vertical="center" textRotation="90" wrapText="1"/>
    </xf>
    <xf numFmtId="0" fontId="85" fillId="34" borderId="5" xfId="0" applyNumberFormat="1" applyFont="1" applyFill="1" applyBorder="1" applyAlignment="1" applyProtection="1">
      <alignment horizontal="center" vertical="center" textRotation="90" wrapText="1"/>
    </xf>
    <xf numFmtId="0" fontId="85" fillId="34" borderId="23" xfId="0" applyNumberFormat="1" applyFont="1" applyFill="1" applyBorder="1" applyAlignment="1" applyProtection="1">
      <alignment horizontal="center" vertical="center" textRotation="90" wrapText="1"/>
    </xf>
    <xf numFmtId="0" fontId="85" fillId="34" borderId="28" xfId="0" applyNumberFormat="1" applyFont="1" applyFill="1" applyBorder="1" applyAlignment="1" applyProtection="1">
      <alignment horizontal="center" vertical="center" textRotation="90" wrapText="1"/>
    </xf>
    <xf numFmtId="0" fontId="85" fillId="34" borderId="1" xfId="0" applyNumberFormat="1" applyFont="1" applyFill="1" applyBorder="1" applyAlignment="1" applyProtection="1">
      <alignment horizontal="center" vertical="center" textRotation="90" wrapText="1"/>
    </xf>
    <xf numFmtId="167" fontId="6" fillId="13" borderId="0" xfId="0" applyNumberFormat="1" applyFont="1" applyFill="1" applyAlignment="1" applyProtection="1">
      <alignment horizontal="center"/>
    </xf>
    <xf numFmtId="167" fontId="66" fillId="13" borderId="0" xfId="0" applyNumberFormat="1" applyFont="1" applyFill="1" applyAlignment="1">
      <alignment horizontal="center" vertical="center"/>
    </xf>
    <xf numFmtId="167" fontId="66" fillId="13" borderId="5" xfId="0" applyNumberFormat="1" applyFont="1" applyFill="1" applyBorder="1" applyAlignment="1">
      <alignment horizontal="center" vertical="center"/>
    </xf>
    <xf numFmtId="167" fontId="66" fillId="13" borderId="12" xfId="0" applyNumberFormat="1" applyFont="1" applyFill="1" applyBorder="1" applyAlignment="1">
      <alignment horizontal="center" vertical="center"/>
    </xf>
    <xf numFmtId="167" fontId="66" fillId="13" borderId="15" xfId="0" applyNumberFormat="1" applyFont="1" applyFill="1" applyBorder="1" applyAlignment="1">
      <alignment horizontal="center" vertical="center"/>
    </xf>
    <xf numFmtId="167" fontId="6" fillId="13" borderId="0" xfId="0" applyNumberFormat="1" applyFont="1" applyFill="1" applyAlignment="1">
      <alignment horizontal="center" wrapText="1"/>
    </xf>
    <xf numFmtId="0" fontId="85" fillId="34" borderId="69" xfId="0" applyNumberFormat="1" applyFont="1" applyFill="1" applyBorder="1" applyAlignment="1">
      <alignment horizontal="center" vertical="center" textRotation="90" wrapText="1"/>
    </xf>
    <xf numFmtId="0" fontId="85" fillId="34" borderId="27" xfId="0" applyNumberFormat="1" applyFont="1" applyFill="1" applyBorder="1" applyAlignment="1">
      <alignment horizontal="center" vertical="center" textRotation="90" wrapText="1"/>
    </xf>
    <xf numFmtId="0" fontId="85" fillId="34" borderId="38" xfId="0" applyNumberFormat="1" applyFont="1" applyFill="1" applyBorder="1" applyAlignment="1">
      <alignment horizontal="center" vertical="center" textRotation="90" wrapText="1"/>
    </xf>
    <xf numFmtId="0" fontId="85" fillId="34" borderId="9" xfId="0" applyNumberFormat="1" applyFont="1" applyFill="1" applyBorder="1" applyAlignment="1">
      <alignment horizontal="center" vertical="center" textRotation="90" wrapText="1"/>
    </xf>
    <xf numFmtId="0" fontId="85" fillId="34" borderId="0" xfId="0" applyNumberFormat="1" applyFont="1" applyFill="1" applyBorder="1" applyAlignment="1">
      <alignment horizontal="center" vertical="center" textRotation="90" wrapText="1"/>
    </xf>
    <xf numFmtId="0" fontId="85" fillId="34" borderId="5" xfId="0" applyNumberFormat="1" applyFont="1" applyFill="1" applyBorder="1" applyAlignment="1">
      <alignment horizontal="center" vertical="center" textRotation="90" wrapText="1"/>
    </xf>
    <xf numFmtId="0" fontId="85" fillId="34" borderId="70" xfId="0" applyNumberFormat="1" applyFont="1" applyFill="1" applyBorder="1" applyAlignment="1">
      <alignment horizontal="center" vertical="center" textRotation="90" wrapText="1"/>
    </xf>
    <xf numFmtId="0" fontId="85" fillId="34" borderId="28" xfId="0" applyNumberFormat="1" applyFont="1" applyFill="1" applyBorder="1" applyAlignment="1">
      <alignment horizontal="center" vertical="center" textRotation="90" wrapText="1"/>
    </xf>
    <xf numFmtId="0" fontId="85" fillId="34" borderId="1" xfId="0" applyNumberFormat="1" applyFont="1" applyFill="1" applyBorder="1" applyAlignment="1">
      <alignment horizontal="center" vertical="center" textRotation="90" wrapText="1"/>
    </xf>
    <xf numFmtId="167" fontId="0" fillId="13" borderId="0" xfId="0" applyNumberFormat="1" applyFill="1" applyBorder="1" applyAlignment="1">
      <alignment horizontal="center"/>
    </xf>
    <xf numFmtId="0" fontId="0" fillId="20" borderId="30" xfId="0" applyFill="1" applyBorder="1"/>
    <xf numFmtId="0" fontId="0" fillId="20" borderId="3" xfId="0" applyFill="1" applyBorder="1"/>
    <xf numFmtId="167" fontId="5" fillId="13" borderId="2" xfId="0" applyNumberFormat="1" applyFont="1" applyFill="1" applyBorder="1" applyAlignment="1">
      <alignment horizontal="center"/>
    </xf>
    <xf numFmtId="10" fontId="5" fillId="27" borderId="18" xfId="0" applyNumberFormat="1" applyFont="1" applyFill="1" applyBorder="1" applyAlignment="1">
      <alignment horizontal="center" vertical="center"/>
    </xf>
    <xf numFmtId="10" fontId="5" fillId="27" borderId="15" xfId="0" applyNumberFormat="1" applyFont="1" applyFill="1" applyBorder="1" applyAlignment="1">
      <alignment horizontal="center" vertical="center"/>
    </xf>
    <xf numFmtId="10" fontId="61" fillId="14" borderId="39" xfId="0" applyNumberFormat="1" applyFont="1" applyFill="1" applyBorder="1" applyAlignment="1" applyProtection="1">
      <alignment horizontal="center" vertical="center"/>
      <protection locked="0"/>
    </xf>
    <xf numFmtId="10" fontId="61" fillId="14" borderId="64" xfId="0" applyNumberFormat="1" applyFont="1" applyFill="1" applyBorder="1" applyAlignment="1" applyProtection="1">
      <alignment horizontal="center" vertical="center"/>
      <protection locked="0"/>
    </xf>
    <xf numFmtId="10" fontId="61" fillId="14" borderId="40" xfId="0" applyNumberFormat="1" applyFont="1" applyFill="1" applyBorder="1" applyAlignment="1" applyProtection="1">
      <alignment horizontal="center" vertical="center"/>
      <protection locked="0"/>
    </xf>
    <xf numFmtId="10" fontId="61" fillId="14" borderId="65" xfId="0" applyNumberFormat="1" applyFont="1" applyFill="1" applyBorder="1" applyAlignment="1" applyProtection="1">
      <alignment horizontal="center" vertical="center"/>
      <protection locked="0"/>
    </xf>
    <xf numFmtId="10" fontId="61" fillId="14" borderId="30" xfId="0" applyNumberFormat="1" applyFont="1" applyFill="1" applyBorder="1" applyAlignment="1" applyProtection="1">
      <alignment horizontal="center" vertical="center"/>
      <protection locked="0"/>
    </xf>
    <xf numFmtId="165" fontId="61" fillId="14" borderId="60" xfId="0" applyNumberFormat="1" applyFont="1" applyFill="1" applyBorder="1" applyAlignment="1">
      <alignment horizontal="center" vertical="center" textRotation="90"/>
    </xf>
    <xf numFmtId="165" fontId="61" fillId="14" borderId="20" xfId="0" applyNumberFormat="1" applyFont="1" applyFill="1" applyBorder="1" applyAlignment="1">
      <alignment horizontal="center" vertical="center" textRotation="90"/>
    </xf>
    <xf numFmtId="165" fontId="61" fillId="27" borderId="55" xfId="0" applyNumberFormat="1" applyFont="1" applyFill="1" applyBorder="1" applyAlignment="1">
      <alignment horizontal="center" vertical="center" textRotation="90"/>
    </xf>
    <xf numFmtId="165" fontId="61" fillId="27" borderId="49" xfId="0" applyNumberFormat="1" applyFont="1" applyFill="1" applyBorder="1" applyAlignment="1">
      <alignment horizontal="center" vertical="center" textRotation="90"/>
    </xf>
    <xf numFmtId="165" fontId="61" fillId="14" borderId="54" xfId="0" applyNumberFormat="1" applyFont="1" applyFill="1" applyBorder="1" applyAlignment="1">
      <alignment horizontal="center" vertical="center" textRotation="90"/>
    </xf>
    <xf numFmtId="165" fontId="61" fillId="14" borderId="62" xfId="0" applyNumberFormat="1" applyFont="1" applyFill="1" applyBorder="1" applyAlignment="1">
      <alignment horizontal="center" vertical="center" textRotation="90"/>
    </xf>
    <xf numFmtId="165" fontId="67" fillId="13" borderId="63" xfId="0" applyNumberFormat="1" applyFont="1" applyFill="1" applyBorder="1" applyAlignment="1">
      <alignment horizontal="center" vertical="center" textRotation="90"/>
    </xf>
    <xf numFmtId="165" fontId="67" fillId="13" borderId="18" xfId="0" applyNumberFormat="1" applyFont="1" applyFill="1" applyBorder="1" applyAlignment="1">
      <alignment horizontal="center" vertical="center" textRotation="90"/>
    </xf>
    <xf numFmtId="165" fontId="67" fillId="13" borderId="8" xfId="0" applyNumberFormat="1" applyFont="1" applyFill="1" applyBorder="1" applyAlignment="1">
      <alignment horizontal="center" vertical="center" textRotation="90"/>
    </xf>
    <xf numFmtId="165" fontId="67" fillId="13" borderId="13" xfId="0" applyNumberFormat="1" applyFont="1" applyFill="1" applyBorder="1" applyAlignment="1">
      <alignment horizontal="center" vertical="center" textRotation="90"/>
    </xf>
    <xf numFmtId="10" fontId="5" fillId="27" borderId="11" xfId="0" applyNumberFormat="1" applyFont="1" applyFill="1" applyBorder="1" applyAlignment="1">
      <alignment horizontal="center" vertical="center"/>
    </xf>
    <xf numFmtId="10" fontId="61" fillId="14" borderId="35" xfId="0" applyNumberFormat="1" applyFont="1" applyFill="1" applyBorder="1" applyAlignment="1" applyProtection="1">
      <alignment horizontal="center" vertical="center"/>
      <protection locked="0"/>
    </xf>
    <xf numFmtId="10" fontId="61" fillId="14" borderId="21" xfId="0" applyNumberFormat="1" applyFont="1" applyFill="1" applyBorder="1" applyAlignment="1" applyProtection="1">
      <alignment horizontal="center" vertical="center"/>
      <protection locked="0"/>
    </xf>
    <xf numFmtId="10" fontId="61" fillId="14" borderId="37" xfId="0" applyNumberFormat="1" applyFont="1" applyFill="1" applyBorder="1" applyAlignment="1" applyProtection="1">
      <alignment horizontal="center" vertical="center"/>
      <protection locked="0"/>
    </xf>
    <xf numFmtId="10" fontId="61" fillId="14" borderId="29" xfId="0" applyNumberFormat="1" applyFont="1" applyFill="1" applyBorder="1" applyAlignment="1" applyProtection="1">
      <alignment horizontal="center" vertical="center"/>
      <protection locked="0"/>
    </xf>
    <xf numFmtId="10" fontId="61" fillId="14" borderId="19" xfId="0" applyNumberFormat="1" applyFont="1" applyFill="1" applyBorder="1" applyAlignment="1" applyProtection="1">
      <alignment horizontal="center" vertical="center"/>
      <protection locked="0"/>
    </xf>
    <xf numFmtId="10" fontId="61" fillId="14" borderId="3" xfId="0" applyNumberFormat="1" applyFont="1" applyFill="1" applyBorder="1" applyAlignment="1" applyProtection="1">
      <alignment horizontal="center" vertical="center"/>
      <protection locked="0"/>
    </xf>
    <xf numFmtId="165" fontId="61" fillId="14" borderId="54" xfId="0" applyNumberFormat="1" applyFont="1" applyFill="1" applyBorder="1" applyAlignment="1" applyProtection="1">
      <alignment horizontal="center" vertical="center" textRotation="90"/>
      <protection locked="0"/>
    </xf>
    <xf numFmtId="165" fontId="61" fillId="14" borderId="71" xfId="0" applyNumberFormat="1" applyFont="1" applyFill="1" applyBorder="1" applyAlignment="1" applyProtection="1">
      <alignment horizontal="center" vertical="center" textRotation="90"/>
      <protection locked="0"/>
    </xf>
    <xf numFmtId="165" fontId="74" fillId="14" borderId="54" xfId="0" applyNumberFormat="1" applyFont="1" applyFill="1" applyBorder="1" applyAlignment="1" applyProtection="1">
      <alignment horizontal="center" vertical="center" textRotation="90"/>
      <protection locked="0"/>
    </xf>
    <xf numFmtId="165" fontId="74" fillId="14" borderId="62" xfId="0" applyNumberFormat="1" applyFont="1" applyFill="1" applyBorder="1" applyAlignment="1" applyProtection="1">
      <alignment horizontal="center" vertical="center" textRotation="90"/>
      <protection locked="0"/>
    </xf>
    <xf numFmtId="0" fontId="61" fillId="26" borderId="35" xfId="0" applyNumberFormat="1" applyFont="1" applyFill="1" applyBorder="1" applyAlignment="1">
      <alignment horizontal="center" vertical="center"/>
    </xf>
    <xf numFmtId="0" fontId="61" fillId="26" borderId="19" xfId="0" applyNumberFormat="1" applyFont="1" applyFill="1" applyBorder="1" applyAlignment="1">
      <alignment horizontal="center" vertical="center"/>
    </xf>
    <xf numFmtId="0" fontId="61" fillId="26" borderId="37" xfId="0" applyNumberFormat="1" applyFont="1" applyFill="1" applyBorder="1" applyAlignment="1">
      <alignment horizontal="center" vertical="center"/>
    </xf>
    <xf numFmtId="0" fontId="61" fillId="26" borderId="59" xfId="0" applyNumberFormat="1" applyFont="1" applyFill="1" applyBorder="1" applyAlignment="1">
      <alignment horizontal="center" vertical="center"/>
    </xf>
    <xf numFmtId="165" fontId="61" fillId="14" borderId="62" xfId="0" applyNumberFormat="1" applyFont="1" applyFill="1" applyBorder="1" applyAlignment="1" applyProtection="1">
      <alignment horizontal="center" vertical="center" textRotation="90"/>
      <protection locked="0"/>
    </xf>
    <xf numFmtId="167" fontId="87" fillId="14" borderId="6" xfId="0" applyNumberFormat="1" applyFont="1" applyFill="1" applyBorder="1" applyAlignment="1" applyProtection="1">
      <alignment horizontal="center" vertical="center" wrapText="1" shrinkToFit="1"/>
      <protection locked="0"/>
    </xf>
    <xf numFmtId="167" fontId="87" fillId="14" borderId="8" xfId="0" applyNumberFormat="1" applyFont="1" applyFill="1" applyBorder="1" applyAlignment="1" applyProtection="1">
      <alignment horizontal="center" vertical="center" wrapText="1" shrinkToFit="1"/>
      <protection locked="0"/>
    </xf>
    <xf numFmtId="167" fontId="87" fillId="14" borderId="9" xfId="0" applyNumberFormat="1" applyFont="1" applyFill="1" applyBorder="1" applyAlignment="1" applyProtection="1">
      <alignment horizontal="center" vertical="center" wrapText="1" shrinkToFit="1"/>
      <protection locked="0"/>
    </xf>
    <xf numFmtId="167" fontId="87" fillId="14" borderId="10" xfId="0" applyNumberFormat="1" applyFont="1" applyFill="1" applyBorder="1" applyAlignment="1" applyProtection="1">
      <alignment horizontal="center" vertical="center" wrapText="1" shrinkToFit="1"/>
      <protection locked="0"/>
    </xf>
    <xf numFmtId="0" fontId="61" fillId="26" borderId="34" xfId="0" applyNumberFormat="1" applyFont="1" applyFill="1" applyBorder="1" applyAlignment="1">
      <alignment horizontal="center" vertical="center"/>
    </xf>
    <xf numFmtId="0" fontId="61" fillId="26" borderId="44" xfId="0" applyNumberFormat="1" applyFont="1" applyFill="1" applyBorder="1" applyAlignment="1">
      <alignment horizontal="center" vertical="center"/>
    </xf>
    <xf numFmtId="165" fontId="74" fillId="14" borderId="12" xfId="0" applyNumberFormat="1" applyFont="1" applyFill="1" applyBorder="1" applyAlignment="1">
      <alignment horizontal="center" vertical="center" wrapText="1"/>
    </xf>
    <xf numFmtId="165" fontId="74" fillId="14" borderId="0" xfId="0" applyNumberFormat="1" applyFont="1" applyFill="1" applyBorder="1" applyAlignment="1">
      <alignment horizontal="center" vertical="center" wrapText="1"/>
    </xf>
    <xf numFmtId="167" fontId="0" fillId="13" borderId="0" xfId="0" applyNumberFormat="1" applyFill="1" applyAlignment="1">
      <alignment horizontal="center"/>
    </xf>
    <xf numFmtId="10" fontId="61" fillId="14" borderId="43" xfId="0" applyNumberFormat="1" applyFont="1" applyFill="1" applyBorder="1" applyAlignment="1" applyProtection="1">
      <alignment horizontal="center" vertical="center"/>
      <protection locked="0"/>
    </xf>
    <xf numFmtId="10" fontId="61" fillId="14" borderId="45" xfId="0" applyNumberFormat="1" applyFont="1" applyFill="1" applyBorder="1" applyAlignment="1" applyProtection="1">
      <alignment horizontal="center" vertical="center"/>
      <protection locked="0"/>
    </xf>
    <xf numFmtId="10" fontId="61" fillId="14" borderId="66" xfId="0" applyNumberFormat="1" applyFont="1" applyFill="1" applyBorder="1" applyAlignment="1" applyProtection="1">
      <alignment horizontal="center" vertical="center"/>
      <protection locked="0"/>
    </xf>
    <xf numFmtId="165" fontId="67" fillId="13" borderId="6" xfId="0" applyNumberFormat="1" applyFont="1" applyFill="1" applyBorder="1" applyAlignment="1">
      <alignment horizontal="center" vertical="center" textRotation="90"/>
    </xf>
    <xf numFmtId="165" fontId="67" fillId="13" borderId="11" xfId="0" applyNumberFormat="1" applyFont="1" applyFill="1" applyBorder="1" applyAlignment="1">
      <alignment horizontal="center" vertical="center" textRotation="90"/>
    </xf>
    <xf numFmtId="165" fontId="74" fillId="14" borderId="2" xfId="0" applyNumberFormat="1" applyFont="1" applyFill="1" applyBorder="1" applyAlignment="1" applyProtection="1">
      <alignment horizontal="center" vertical="center" textRotation="90"/>
      <protection locked="0"/>
    </xf>
    <xf numFmtId="165" fontId="74" fillId="14" borderId="14" xfId="0" applyNumberFormat="1" applyFont="1" applyFill="1" applyBorder="1" applyAlignment="1" applyProtection="1">
      <alignment horizontal="center" vertical="center" textRotation="90"/>
      <protection locked="0"/>
    </xf>
    <xf numFmtId="10" fontId="61" fillId="14" borderId="28" xfId="0" applyNumberFormat="1" applyFont="1" applyFill="1" applyBorder="1" applyAlignment="1" applyProtection="1">
      <alignment horizontal="center" vertical="center"/>
      <protection locked="0"/>
    </xf>
    <xf numFmtId="165" fontId="67" fillId="13" borderId="33" xfId="0" applyNumberFormat="1" applyFont="1" applyFill="1" applyBorder="1" applyAlignment="1">
      <alignment horizontal="center" vertical="center" textRotation="90"/>
    </xf>
    <xf numFmtId="165" fontId="67" fillId="13" borderId="15" xfId="0" applyNumberFormat="1" applyFont="1" applyFill="1" applyBorder="1" applyAlignment="1">
      <alignment horizontal="center" vertical="center" textRotation="90"/>
    </xf>
    <xf numFmtId="165" fontId="0" fillId="13" borderId="0" xfId="0" applyNumberFormat="1" applyFill="1" applyAlignment="1"/>
    <xf numFmtId="167" fontId="0" fillId="13" borderId="0" xfId="0" applyNumberFormat="1" applyFill="1" applyAlignment="1"/>
    <xf numFmtId="165" fontId="61" fillId="13" borderId="0" xfId="0" applyNumberFormat="1" applyFont="1" applyFill="1" applyBorder="1" applyAlignment="1">
      <alignment horizontal="center" vertical="center" wrapText="1"/>
    </xf>
    <xf numFmtId="165" fontId="80" fillId="13" borderId="0" xfId="0" applyNumberFormat="1" applyFont="1" applyFill="1" applyBorder="1" applyAlignment="1">
      <alignment horizontal="center" vertical="center"/>
    </xf>
    <xf numFmtId="165" fontId="80" fillId="13" borderId="0" xfId="0" applyNumberFormat="1" applyFont="1" applyFill="1" applyAlignment="1">
      <alignment horizontal="center" vertical="center"/>
    </xf>
    <xf numFmtId="165" fontId="14" fillId="27" borderId="6" xfId="0" applyNumberFormat="1" applyFont="1" applyFill="1" applyBorder="1" applyAlignment="1">
      <alignment horizontal="center" textRotation="90" wrapText="1"/>
    </xf>
    <xf numFmtId="165" fontId="14" fillId="27" borderId="8" xfId="0" applyNumberFormat="1" applyFont="1" applyFill="1" applyBorder="1" applyAlignment="1">
      <alignment horizontal="center" textRotation="90" wrapText="1"/>
    </xf>
    <xf numFmtId="165" fontId="14" fillId="27" borderId="9" xfId="0" applyNumberFormat="1" applyFont="1" applyFill="1" applyBorder="1" applyAlignment="1">
      <alignment horizontal="center" textRotation="90" wrapText="1"/>
    </xf>
    <xf numFmtId="165" fontId="14" fillId="27" borderId="0" xfId="0" applyNumberFormat="1" applyFont="1" applyFill="1" applyBorder="1" applyAlignment="1">
      <alignment horizontal="center" textRotation="90" wrapText="1"/>
    </xf>
    <xf numFmtId="165" fontId="61" fillId="14" borderId="60" xfId="0" applyNumberFormat="1" applyFont="1" applyFill="1" applyBorder="1" applyAlignment="1">
      <alignment horizontal="center" textRotation="90" wrapText="1" shrinkToFit="1"/>
    </xf>
    <xf numFmtId="165" fontId="61" fillId="14" borderId="20" xfId="0" applyNumberFormat="1" applyFont="1" applyFill="1" applyBorder="1" applyAlignment="1">
      <alignment horizontal="center" textRotation="90" wrapText="1" shrinkToFit="1"/>
    </xf>
    <xf numFmtId="10" fontId="61" fillId="14" borderId="44" xfId="0" applyNumberFormat="1" applyFont="1" applyFill="1" applyBorder="1" applyAlignment="1" applyProtection="1">
      <alignment horizontal="center" vertical="center"/>
      <protection locked="0"/>
    </xf>
    <xf numFmtId="165" fontId="66" fillId="13" borderId="0" xfId="0" applyNumberFormat="1" applyFont="1" applyFill="1" applyAlignment="1">
      <alignment horizontal="center" vertical="center"/>
    </xf>
    <xf numFmtId="165" fontId="5" fillId="27" borderId="54" xfId="0" applyNumberFormat="1" applyFont="1" applyFill="1" applyBorder="1" applyAlignment="1">
      <alignment horizontal="center" vertical="center" textRotation="90"/>
    </xf>
    <xf numFmtId="165" fontId="5" fillId="27" borderId="62" xfId="0" applyNumberFormat="1" applyFont="1" applyFill="1" applyBorder="1" applyAlignment="1">
      <alignment horizontal="center" vertical="center" textRotation="90"/>
    </xf>
    <xf numFmtId="165" fontId="61" fillId="14" borderId="67" xfId="0" applyNumberFormat="1" applyFont="1" applyFill="1" applyBorder="1" applyAlignment="1">
      <alignment horizontal="center" vertical="center" textRotation="90"/>
    </xf>
    <xf numFmtId="165" fontId="61" fillId="14" borderId="61" xfId="0" applyNumberFormat="1" applyFont="1" applyFill="1" applyBorder="1" applyAlignment="1">
      <alignment horizontal="center" vertical="center" textRotation="90"/>
    </xf>
    <xf numFmtId="165" fontId="61" fillId="14" borderId="55" xfId="0" applyNumberFormat="1" applyFont="1" applyFill="1" applyBorder="1" applyAlignment="1">
      <alignment horizontal="center" vertical="center" textRotation="90"/>
    </xf>
    <xf numFmtId="165" fontId="61" fillId="14" borderId="49" xfId="0" applyNumberFormat="1" applyFont="1" applyFill="1" applyBorder="1" applyAlignment="1">
      <alignment horizontal="center" vertical="center" textRotation="90"/>
    </xf>
    <xf numFmtId="165" fontId="61" fillId="14" borderId="12" xfId="0" applyNumberFormat="1" applyFont="1" applyFill="1" applyBorder="1" applyAlignment="1">
      <alignment horizontal="center" vertical="center"/>
    </xf>
    <xf numFmtId="1" fontId="61" fillId="14" borderId="63" xfId="0" applyNumberFormat="1" applyFont="1" applyFill="1" applyBorder="1" applyAlignment="1">
      <alignment horizontal="center" vertical="center" textRotation="90" wrapText="1"/>
    </xf>
    <xf numFmtId="1" fontId="61" fillId="14" borderId="31" xfId="0" applyNumberFormat="1" applyFont="1" applyFill="1" applyBorder="1" applyAlignment="1">
      <alignment horizontal="center" vertical="center" textRotation="90" wrapText="1"/>
    </xf>
    <xf numFmtId="1" fontId="61" fillId="14" borderId="60" xfId="0" applyNumberFormat="1" applyFont="1" applyFill="1" applyBorder="1" applyAlignment="1">
      <alignment horizontal="center" vertical="center" textRotation="90"/>
    </xf>
    <xf numFmtId="1" fontId="61" fillId="14" borderId="20" xfId="0" applyNumberFormat="1" applyFont="1" applyFill="1" applyBorder="1" applyAlignment="1">
      <alignment horizontal="center" vertical="center" textRotation="90"/>
    </xf>
    <xf numFmtId="1" fontId="67" fillId="14" borderId="60" xfId="0" applyNumberFormat="1" applyFont="1" applyFill="1" applyBorder="1" applyAlignment="1">
      <alignment horizontal="center" vertical="center" textRotation="90" wrapText="1"/>
    </xf>
    <xf numFmtId="1" fontId="67" fillId="14" borderId="16" xfId="0" applyNumberFormat="1" applyFont="1" applyFill="1" applyBorder="1" applyAlignment="1">
      <alignment horizontal="center" vertical="center" textRotation="90" wrapText="1"/>
    </xf>
    <xf numFmtId="167" fontId="61" fillId="14" borderId="7" xfId="0" applyNumberFormat="1" applyFont="1" applyFill="1" applyBorder="1" applyAlignment="1">
      <alignment horizontal="center" vertical="center"/>
    </xf>
    <xf numFmtId="167" fontId="61" fillId="14" borderId="12" xfId="0" applyNumberFormat="1" applyFont="1" applyFill="1" applyBorder="1" applyAlignment="1">
      <alignment horizontal="center" vertical="center"/>
    </xf>
    <xf numFmtId="167" fontId="84" fillId="28" borderId="60" xfId="0" applyNumberFormat="1" applyFont="1" applyFill="1" applyBorder="1" applyAlignment="1">
      <alignment horizontal="center" vertical="center" textRotation="90"/>
    </xf>
    <xf numFmtId="167" fontId="84" fillId="28" borderId="20" xfId="0" applyNumberFormat="1" applyFont="1" applyFill="1" applyBorder="1" applyAlignment="1">
      <alignment horizontal="center" vertical="center" textRotation="90"/>
    </xf>
    <xf numFmtId="167" fontId="84" fillId="28" borderId="16" xfId="0" applyNumberFormat="1" applyFont="1" applyFill="1" applyBorder="1" applyAlignment="1">
      <alignment horizontal="center" vertical="center" textRotation="90"/>
    </xf>
    <xf numFmtId="10" fontId="61" fillId="14" borderId="56" xfId="0" applyNumberFormat="1" applyFont="1" applyFill="1" applyBorder="1" applyAlignment="1" applyProtection="1">
      <alignment horizontal="center" vertical="center"/>
      <protection locked="0"/>
    </xf>
    <xf numFmtId="49" fontId="63" fillId="24" borderId="19" xfId="0" applyNumberFormat="1" applyFont="1" applyFill="1" applyBorder="1" applyAlignment="1" applyProtection="1">
      <alignment horizontal="center" shrinkToFit="1"/>
    </xf>
    <xf numFmtId="49" fontId="63" fillId="24" borderId="64" xfId="0" applyNumberFormat="1" applyFont="1" applyFill="1" applyBorder="1" applyAlignment="1" applyProtection="1">
      <alignment horizontal="center" shrinkToFit="1"/>
    </xf>
    <xf numFmtId="0" fontId="61" fillId="11" borderId="39" xfId="0" applyNumberFormat="1" applyFont="1" applyFill="1" applyBorder="1" applyAlignment="1" applyProtection="1">
      <alignment horizontal="center"/>
    </xf>
    <xf numFmtId="0" fontId="61" fillId="11" borderId="30" xfId="0" applyNumberFormat="1" applyFont="1" applyFill="1" applyBorder="1" applyAlignment="1" applyProtection="1">
      <alignment horizontal="center"/>
    </xf>
    <xf numFmtId="0" fontId="61" fillId="11" borderId="3" xfId="0" applyNumberFormat="1" applyFont="1" applyFill="1" applyBorder="1" applyAlignment="1" applyProtection="1">
      <alignment horizontal="center"/>
    </xf>
    <xf numFmtId="49" fontId="63" fillId="24" borderId="59" xfId="0" applyNumberFormat="1" applyFont="1" applyFill="1" applyBorder="1" applyAlignment="1" applyProtection="1">
      <alignment horizontal="center" shrinkToFit="1"/>
    </xf>
    <xf numFmtId="49" fontId="63" fillId="24" borderId="65" xfId="0" applyNumberFormat="1" applyFont="1" applyFill="1" applyBorder="1" applyAlignment="1" applyProtection="1">
      <alignment horizontal="center" shrinkToFit="1"/>
    </xf>
    <xf numFmtId="0" fontId="63" fillId="24" borderId="19" xfId="0" applyNumberFormat="1" applyFont="1" applyFill="1" applyBorder="1" applyAlignment="1" applyProtection="1">
      <alignment horizontal="center" shrinkToFit="1"/>
    </xf>
    <xf numFmtId="0" fontId="63" fillId="24" borderId="64" xfId="0" applyNumberFormat="1" applyFont="1" applyFill="1" applyBorder="1" applyAlignment="1" applyProtection="1">
      <alignment horizontal="center" shrinkToFit="1"/>
    </xf>
    <xf numFmtId="167" fontId="86" fillId="19" borderId="0" xfId="0" applyNumberFormat="1" applyFont="1" applyFill="1" applyBorder="1" applyAlignment="1" applyProtection="1">
      <alignment horizontal="center"/>
    </xf>
    <xf numFmtId="167" fontId="86" fillId="19" borderId="5" xfId="0" applyNumberFormat="1" applyFont="1" applyFill="1" applyBorder="1" applyAlignment="1" applyProtection="1">
      <alignment horizontal="center"/>
    </xf>
    <xf numFmtId="0" fontId="61" fillId="11" borderId="19" xfId="0" applyNumberFormat="1" applyFont="1" applyFill="1" applyBorder="1" applyAlignment="1" applyProtection="1">
      <alignment horizontal="center"/>
    </xf>
    <xf numFmtId="167" fontId="74" fillId="13" borderId="0" xfId="0" applyNumberFormat="1" applyFont="1" applyFill="1" applyAlignment="1" applyProtection="1">
      <alignment horizontal="center" vertical="center" wrapText="1"/>
    </xf>
    <xf numFmtId="167" fontId="74" fillId="13" borderId="28" xfId="0" applyNumberFormat="1" applyFont="1" applyFill="1" applyBorder="1" applyAlignment="1" applyProtection="1">
      <alignment horizontal="center" vertical="center" wrapText="1"/>
    </xf>
    <xf numFmtId="167" fontId="61" fillId="19" borderId="57" xfId="0" applyNumberFormat="1" applyFont="1" applyFill="1" applyBorder="1" applyAlignment="1" applyProtection="1">
      <alignment horizontal="center" vertical="center" wrapText="1"/>
    </xf>
    <xf numFmtId="167" fontId="61" fillId="19" borderId="27" xfId="0" applyNumberFormat="1" applyFont="1" applyFill="1" applyBorder="1" applyAlignment="1" applyProtection="1">
      <alignment horizontal="center" vertical="center" wrapText="1"/>
    </xf>
    <xf numFmtId="167" fontId="61" fillId="19" borderId="38" xfId="0" applyNumberFormat="1" applyFont="1" applyFill="1" applyBorder="1" applyAlignment="1" applyProtection="1">
      <alignment horizontal="center" vertical="center" wrapText="1"/>
    </xf>
    <xf numFmtId="167" fontId="61" fillId="19" borderId="23" xfId="0" applyNumberFormat="1" applyFont="1" applyFill="1" applyBorder="1" applyAlignment="1" applyProtection="1">
      <alignment horizontal="center" vertical="center" wrapText="1"/>
    </xf>
    <xf numFmtId="167" fontId="61" fillId="19" borderId="28" xfId="0" applyNumberFormat="1" applyFont="1" applyFill="1" applyBorder="1" applyAlignment="1" applyProtection="1">
      <alignment horizontal="center" vertical="center" wrapText="1"/>
    </xf>
    <xf numFmtId="167" fontId="61" fillId="19" borderId="1" xfId="0" applyNumberFormat="1" applyFont="1" applyFill="1" applyBorder="1" applyAlignment="1" applyProtection="1">
      <alignment horizontal="center" vertical="center" wrapText="1"/>
    </xf>
    <xf numFmtId="167" fontId="61" fillId="19" borderId="27" xfId="0" applyNumberFormat="1" applyFont="1" applyFill="1" applyBorder="1" applyAlignment="1" applyProtection="1">
      <alignment horizontal="center" vertical="center"/>
    </xf>
    <xf numFmtId="167" fontId="61" fillId="19" borderId="28" xfId="0" applyNumberFormat="1" applyFont="1" applyFill="1" applyBorder="1" applyAlignment="1" applyProtection="1">
      <alignment horizontal="center" vertical="center"/>
    </xf>
    <xf numFmtId="167" fontId="61" fillId="19" borderId="0" xfId="0" applyNumberFormat="1" applyFont="1" applyFill="1" applyBorder="1" applyAlignment="1" applyProtection="1">
      <alignment horizontal="center" vertical="center"/>
    </xf>
    <xf numFmtId="0" fontId="73" fillId="19" borderId="27" xfId="0" applyNumberFormat="1" applyFont="1" applyFill="1" applyBorder="1" applyAlignment="1" applyProtection="1">
      <alignment horizontal="center" vertical="center" wrapText="1" shrinkToFit="1"/>
    </xf>
    <xf numFmtId="0" fontId="73" fillId="19" borderId="28" xfId="0" applyNumberFormat="1" applyFont="1" applyFill="1" applyBorder="1" applyAlignment="1" applyProtection="1">
      <alignment horizontal="center" vertical="center" wrapText="1" shrinkToFit="1"/>
    </xf>
    <xf numFmtId="167" fontId="73" fillId="19" borderId="27" xfId="0" applyNumberFormat="1" applyFont="1" applyFill="1" applyBorder="1" applyAlignment="1" applyProtection="1">
      <alignment horizontal="center" vertical="center" wrapText="1" shrinkToFit="1"/>
    </xf>
    <xf numFmtId="167" fontId="73" fillId="19" borderId="28" xfId="0" applyNumberFormat="1" applyFont="1" applyFill="1" applyBorder="1" applyAlignment="1" applyProtection="1">
      <alignment horizontal="center" vertical="center" wrapText="1" shrinkToFit="1"/>
    </xf>
    <xf numFmtId="167" fontId="73" fillId="19" borderId="57" xfId="0" applyNumberFormat="1" applyFont="1" applyFill="1" applyBorder="1" applyAlignment="1" applyProtection="1">
      <alignment horizontal="center" vertical="center" wrapText="1" shrinkToFit="1"/>
    </xf>
    <xf numFmtId="167" fontId="73" fillId="19" borderId="23" xfId="0" applyNumberFormat="1" applyFont="1" applyFill="1" applyBorder="1" applyAlignment="1" applyProtection="1">
      <alignment horizontal="center" vertical="center" wrapText="1" shrinkToFit="1"/>
    </xf>
    <xf numFmtId="0" fontId="78" fillId="13" borderId="0" xfId="0" applyNumberFormat="1" applyFont="1" applyFill="1" applyAlignment="1" applyProtection="1">
      <alignment horizontal="center" vertical="center"/>
    </xf>
    <xf numFmtId="0" fontId="78" fillId="13" borderId="28" xfId="0" applyNumberFormat="1" applyFont="1" applyFill="1" applyBorder="1" applyAlignment="1" applyProtection="1">
      <alignment horizontal="center" vertical="center"/>
    </xf>
    <xf numFmtId="0" fontId="6" fillId="13" borderId="19" xfId="0" applyNumberFormat="1" applyFont="1" applyFill="1" applyBorder="1" applyAlignment="1" applyProtection="1">
      <alignment horizontal="center"/>
    </xf>
    <xf numFmtId="0" fontId="0" fillId="13" borderId="3" xfId="0" applyNumberFormat="1" applyFill="1" applyBorder="1" applyAlignment="1" applyProtection="1">
      <alignment horizontal="center"/>
    </xf>
    <xf numFmtId="167" fontId="6" fillId="13" borderId="2" xfId="0" applyNumberFormat="1" applyFont="1" applyFill="1" applyBorder="1" applyAlignment="1" applyProtection="1">
      <alignment horizontal="center"/>
    </xf>
    <xf numFmtId="167" fontId="0" fillId="13" borderId="2" xfId="0" applyNumberFormat="1" applyFill="1" applyBorder="1" applyAlignment="1" applyProtection="1">
      <alignment horizontal="center"/>
    </xf>
    <xf numFmtId="167" fontId="6" fillId="13" borderId="19" xfId="0" applyNumberFormat="1" applyFont="1" applyFill="1" applyBorder="1" applyAlignment="1" applyProtection="1">
      <alignment horizontal="center"/>
    </xf>
    <xf numFmtId="167" fontId="0" fillId="13" borderId="3" xfId="0" applyNumberFormat="1" applyFill="1" applyBorder="1" applyAlignment="1" applyProtection="1">
      <alignment horizontal="center"/>
    </xf>
    <xf numFmtId="0" fontId="5" fillId="23" borderId="42" xfId="0" applyFont="1" applyFill="1" applyBorder="1" applyAlignment="1">
      <alignment horizontal="left" vertical="top"/>
    </xf>
    <xf numFmtId="0" fontId="5" fillId="23" borderId="50" xfId="0" applyFont="1" applyFill="1" applyBorder="1" applyAlignment="1">
      <alignment horizontal="left" vertical="top"/>
    </xf>
    <xf numFmtId="0" fontId="5" fillId="23" borderId="25" xfId="0" applyFont="1" applyFill="1" applyBorder="1" applyAlignment="1">
      <alignment horizontal="left" vertical="top"/>
    </xf>
    <xf numFmtId="0" fontId="10" fillId="0" borderId="9" xfId="0" applyFont="1" applyBorder="1" applyAlignment="1">
      <alignment horizontal="center" vertical="center"/>
    </xf>
    <xf numFmtId="0" fontId="10" fillId="0" borderId="0"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0" borderId="13" xfId="0" applyFont="1" applyBorder="1" applyAlignment="1">
      <alignment horizontal="center" vertical="center"/>
    </xf>
    <xf numFmtId="0" fontId="5" fillId="23" borderId="42" xfId="0" applyFont="1" applyFill="1" applyBorder="1" applyAlignment="1">
      <alignment horizontal="center"/>
    </xf>
    <xf numFmtId="0" fontId="5" fillId="23" borderId="50" xfId="0" applyFont="1" applyFill="1" applyBorder="1" applyAlignment="1">
      <alignment horizontal="center"/>
    </xf>
    <xf numFmtId="0" fontId="5" fillId="23" borderId="25" xfId="0" applyFont="1" applyFill="1" applyBorder="1" applyAlignment="1">
      <alignment horizontal="center"/>
    </xf>
    <xf numFmtId="0" fontId="5" fillId="0" borderId="50" xfId="0" applyFont="1" applyBorder="1" applyAlignment="1">
      <alignment horizontal="center" vertical="center" wrapText="1"/>
    </xf>
    <xf numFmtId="10" fontId="5" fillId="0" borderId="50" xfId="0" applyNumberFormat="1" applyFont="1" applyBorder="1" applyAlignment="1">
      <alignment horizontal="center" vertical="center"/>
    </xf>
    <xf numFmtId="10" fontId="5" fillId="0" borderId="25" xfId="0" applyNumberFormat="1" applyFont="1" applyBorder="1" applyAlignment="1">
      <alignment horizontal="center" vertical="center"/>
    </xf>
    <xf numFmtId="0" fontId="22" fillId="23" borderId="42" xfId="0" applyFont="1" applyFill="1" applyBorder="1" applyAlignment="1">
      <alignment horizontal="center" vertical="center"/>
    </xf>
    <xf numFmtId="0" fontId="22" fillId="23" borderId="50" xfId="0" applyFont="1" applyFill="1" applyBorder="1" applyAlignment="1">
      <alignment horizontal="center" vertical="center"/>
    </xf>
    <xf numFmtId="0" fontId="22" fillId="23" borderId="25" xfId="0" applyFont="1" applyFill="1" applyBorder="1" applyAlignment="1">
      <alignment horizontal="center" vertical="center"/>
    </xf>
    <xf numFmtId="0" fontId="5" fillId="0" borderId="42" xfId="0" applyFont="1" applyBorder="1" applyAlignment="1">
      <alignment horizontal="center" vertical="center"/>
    </xf>
    <xf numFmtId="0" fontId="5" fillId="0" borderId="25" xfId="0" applyFont="1" applyBorder="1" applyAlignment="1">
      <alignment horizontal="center" vertical="center"/>
    </xf>
    <xf numFmtId="0" fontId="5" fillId="0" borderId="6" xfId="0" applyFont="1" applyBorder="1" applyAlignment="1">
      <alignment horizontal="center" vertical="center"/>
    </xf>
    <xf numFmtId="0" fontId="5" fillId="0" borderId="8" xfId="0" applyFont="1" applyBorder="1" applyAlignment="1">
      <alignment horizontal="center" vertical="center"/>
    </xf>
    <xf numFmtId="10" fontId="5" fillId="0" borderId="42" xfId="0" applyNumberFormat="1" applyFont="1" applyBorder="1" applyAlignment="1">
      <alignment horizontal="center" vertical="center"/>
    </xf>
    <xf numFmtId="0" fontId="10" fillId="0" borderId="6" xfId="0" applyFont="1" applyBorder="1" applyAlignment="1">
      <alignment horizontal="left" vertical="top"/>
    </xf>
    <xf numFmtId="0" fontId="10" fillId="0" borderId="7" xfId="0" applyFont="1" applyBorder="1" applyAlignment="1">
      <alignment horizontal="left" vertical="top"/>
    </xf>
    <xf numFmtId="0" fontId="10" fillId="0" borderId="8" xfId="0" applyFont="1" applyBorder="1" applyAlignment="1">
      <alignment horizontal="left" vertical="top"/>
    </xf>
    <xf numFmtId="0" fontId="10" fillId="0" borderId="9" xfId="0" applyFont="1" applyBorder="1" applyAlignment="1">
      <alignment horizontal="left" vertical="top"/>
    </xf>
    <xf numFmtId="0" fontId="10" fillId="0" borderId="0" xfId="0" applyFont="1" applyBorder="1" applyAlignment="1">
      <alignment horizontal="left" vertical="top"/>
    </xf>
    <xf numFmtId="0" fontId="10" fillId="0" borderId="10" xfId="0" applyFont="1" applyBorder="1" applyAlignment="1">
      <alignment horizontal="left" vertical="top"/>
    </xf>
    <xf numFmtId="0" fontId="5" fillId="0" borderId="42" xfId="0" applyFont="1" applyBorder="1" applyAlignment="1">
      <alignment horizontal="center"/>
    </xf>
    <xf numFmtId="0" fontId="5" fillId="0" borderId="50" xfId="0" applyFont="1" applyBorder="1" applyAlignment="1">
      <alignment horizontal="center"/>
    </xf>
    <xf numFmtId="0" fontId="5" fillId="0" borderId="25" xfId="0" applyFont="1" applyBorder="1" applyAlignment="1">
      <alignment horizontal="center"/>
    </xf>
    <xf numFmtId="0" fontId="22" fillId="0" borderId="6" xfId="0" applyFont="1" applyBorder="1" applyAlignment="1">
      <alignment horizontal="center" vertical="center" wrapText="1"/>
    </xf>
    <xf numFmtId="0" fontId="22" fillId="0" borderId="7" xfId="0" applyFont="1" applyBorder="1" applyAlignment="1">
      <alignment horizontal="center" vertical="center"/>
    </xf>
    <xf numFmtId="0" fontId="22" fillId="0" borderId="8" xfId="0" applyFont="1" applyBorder="1" applyAlignment="1">
      <alignment horizontal="center" vertical="center"/>
    </xf>
    <xf numFmtId="0" fontId="22" fillId="0" borderId="9" xfId="0" applyFont="1" applyBorder="1" applyAlignment="1">
      <alignment horizontal="center" vertical="center"/>
    </xf>
    <xf numFmtId="0" fontId="22" fillId="0" borderId="0" xfId="0" applyFont="1" applyBorder="1" applyAlignment="1">
      <alignment horizontal="center" vertical="center"/>
    </xf>
    <xf numFmtId="0" fontId="22" fillId="0" borderId="10" xfId="0" applyFont="1" applyBorder="1" applyAlignment="1">
      <alignment horizontal="center" vertical="center"/>
    </xf>
    <xf numFmtId="0" fontId="22" fillId="0" borderId="11" xfId="0" applyFont="1" applyBorder="1" applyAlignment="1">
      <alignment horizontal="center" vertical="center"/>
    </xf>
    <xf numFmtId="0" fontId="22" fillId="0" borderId="12" xfId="0" applyFont="1" applyBorder="1" applyAlignment="1">
      <alignment horizontal="center" vertical="center"/>
    </xf>
    <xf numFmtId="0" fontId="22" fillId="0" borderId="13" xfId="0" applyFont="1" applyBorder="1" applyAlignment="1">
      <alignment horizontal="center" vertical="center"/>
    </xf>
    <xf numFmtId="0" fontId="25" fillId="23" borderId="19" xfId="0" applyNumberFormat="1" applyFont="1" applyFill="1" applyBorder="1" applyAlignment="1" applyProtection="1">
      <alignment horizontal="center" vertical="center" shrinkToFit="1"/>
    </xf>
    <xf numFmtId="0" fontId="25" fillId="23" borderId="3" xfId="0" applyNumberFormat="1" applyFont="1" applyFill="1" applyBorder="1" applyAlignment="1" applyProtection="1">
      <alignment horizontal="center" vertical="center" shrinkToFit="1"/>
    </xf>
    <xf numFmtId="0" fontId="5" fillId="12" borderId="4" xfId="0" applyFont="1" applyFill="1" applyBorder="1" applyAlignment="1">
      <alignment horizontal="center" vertical="center"/>
    </xf>
    <xf numFmtId="0" fontId="5" fillId="12" borderId="2" xfId="0" applyFont="1" applyFill="1" applyBorder="1" applyAlignment="1">
      <alignment horizontal="center" vertical="center"/>
    </xf>
    <xf numFmtId="0" fontId="18" fillId="0" borderId="28" xfId="0" applyFont="1" applyBorder="1" applyAlignment="1">
      <alignment horizontal="center" vertical="center"/>
    </xf>
    <xf numFmtId="168" fontId="5" fillId="12" borderId="4" xfId="0" applyNumberFormat="1" applyFont="1" applyFill="1" applyBorder="1" applyAlignment="1">
      <alignment horizontal="center" vertical="center"/>
    </xf>
    <xf numFmtId="168" fontId="5" fillId="12" borderId="2" xfId="0" applyNumberFormat="1" applyFont="1" applyFill="1" applyBorder="1" applyAlignment="1">
      <alignment horizontal="center" vertical="center"/>
    </xf>
    <xf numFmtId="0" fontId="5" fillId="12" borderId="57" xfId="0" applyFont="1" applyFill="1" applyBorder="1" applyAlignment="1">
      <alignment horizontal="center" vertical="center"/>
    </xf>
    <xf numFmtId="0" fontId="5" fillId="12" borderId="38" xfId="0" applyFont="1" applyFill="1" applyBorder="1" applyAlignment="1">
      <alignment horizontal="center" vertical="center"/>
    </xf>
    <xf numFmtId="0" fontId="5" fillId="12" borderId="23" xfId="0" applyFont="1" applyFill="1" applyBorder="1" applyAlignment="1">
      <alignment horizontal="center" vertical="center"/>
    </xf>
    <xf numFmtId="0" fontId="5" fillId="12" borderId="1" xfId="0" applyFont="1" applyFill="1" applyBorder="1" applyAlignment="1">
      <alignment horizontal="center" vertical="center"/>
    </xf>
    <xf numFmtId="0" fontId="18" fillId="0" borderId="28" xfId="0" applyFont="1" applyBorder="1" applyAlignment="1">
      <alignment horizontal="center" vertical="center" wrapText="1"/>
    </xf>
    <xf numFmtId="0" fontId="25" fillId="0" borderId="2" xfId="12" applyNumberFormat="1" applyFont="1" applyFill="1" applyBorder="1" applyAlignment="1">
      <alignment horizontal="center" vertical="center"/>
    </xf>
    <xf numFmtId="0" fontId="18" fillId="0" borderId="28" xfId="0" applyFont="1" applyFill="1" applyBorder="1" applyAlignment="1">
      <alignment horizontal="center" vertical="center" shrinkToFit="1"/>
    </xf>
    <xf numFmtId="0" fontId="88" fillId="0" borderId="28" xfId="0" applyFont="1" applyFill="1" applyBorder="1" applyAlignment="1">
      <alignment horizontal="center" vertical="center" wrapText="1" shrinkToFit="1"/>
    </xf>
    <xf numFmtId="0" fontId="33" fillId="0" borderId="2" xfId="0" applyFont="1" applyFill="1" applyBorder="1" applyAlignment="1">
      <alignment horizontal="center" vertical="center" shrinkToFit="1"/>
    </xf>
    <xf numFmtId="0" fontId="61" fillId="14" borderId="2" xfId="0" applyFont="1" applyFill="1" applyBorder="1" applyAlignment="1" applyProtection="1">
      <alignment horizontal="center" vertical="center"/>
      <protection locked="0"/>
    </xf>
    <xf numFmtId="0" fontId="61" fillId="14" borderId="2" xfId="0" applyFont="1" applyFill="1" applyBorder="1" applyAlignment="1">
      <alignment horizontal="center" vertical="center"/>
    </xf>
    <xf numFmtId="0" fontId="10" fillId="15" borderId="26" xfId="0" applyFont="1" applyFill="1" applyBorder="1" applyAlignment="1">
      <alignment horizontal="center" vertical="center" textRotation="90"/>
    </xf>
    <xf numFmtId="0" fontId="10" fillId="15" borderId="20" xfId="0" applyFont="1" applyFill="1" applyBorder="1" applyAlignment="1">
      <alignment horizontal="center" vertical="center" textRotation="90"/>
    </xf>
    <xf numFmtId="0" fontId="10" fillId="15" borderId="4" xfId="0" applyFont="1" applyFill="1" applyBorder="1" applyAlignment="1">
      <alignment horizontal="center" vertical="center" textRotation="90"/>
    </xf>
    <xf numFmtId="0" fontId="18" fillId="16" borderId="19" xfId="0" applyFont="1" applyFill="1" applyBorder="1" applyAlignment="1">
      <alignment horizontal="center" vertical="center"/>
    </xf>
    <xf numFmtId="0" fontId="18" fillId="16" borderId="30" xfId="0" applyFont="1" applyFill="1" applyBorder="1" applyAlignment="1">
      <alignment horizontal="center" vertical="center"/>
    </xf>
    <xf numFmtId="0" fontId="18" fillId="16" borderId="3" xfId="0" applyFont="1" applyFill="1" applyBorder="1" applyAlignment="1">
      <alignment horizontal="center" vertical="center"/>
    </xf>
    <xf numFmtId="0" fontId="10" fillId="18" borderId="26" xfId="0" applyFont="1" applyFill="1" applyBorder="1" applyAlignment="1">
      <alignment horizontal="center" vertical="center" textRotation="90"/>
    </xf>
    <xf numFmtId="0" fontId="10" fillId="18" borderId="20" xfId="0" applyFont="1" applyFill="1" applyBorder="1" applyAlignment="1">
      <alignment horizontal="center" vertical="center" textRotation="90"/>
    </xf>
    <xf numFmtId="0" fontId="10" fillId="18" borderId="4" xfId="0" applyFont="1" applyFill="1" applyBorder="1" applyAlignment="1">
      <alignment horizontal="center" vertical="center" textRotation="90"/>
    </xf>
    <xf numFmtId="0" fontId="75" fillId="14" borderId="19" xfId="0" applyFont="1" applyFill="1" applyBorder="1" applyAlignment="1">
      <alignment horizontal="center" vertical="center"/>
    </xf>
    <xf numFmtId="0" fontId="75" fillId="14" borderId="30" xfId="0" applyFont="1" applyFill="1" applyBorder="1" applyAlignment="1">
      <alignment horizontal="center" vertical="center"/>
    </xf>
    <xf numFmtId="0" fontId="75" fillId="14" borderId="3" xfId="0" applyFont="1" applyFill="1" applyBorder="1" applyAlignment="1">
      <alignment horizontal="center" vertical="center"/>
    </xf>
    <xf numFmtId="0" fontId="6" fillId="14" borderId="2" xfId="0" applyFont="1" applyFill="1" applyBorder="1" applyAlignment="1">
      <alignment horizontal="center"/>
    </xf>
    <xf numFmtId="0" fontId="6" fillId="14" borderId="2" xfId="0" applyFont="1" applyFill="1" applyBorder="1"/>
    <xf numFmtId="0" fontId="5" fillId="17" borderId="2" xfId="0" applyFont="1" applyFill="1" applyBorder="1" applyAlignment="1">
      <alignment horizontal="center" vertical="center" textRotation="90" shrinkToFit="1"/>
    </xf>
    <xf numFmtId="0" fontId="61" fillId="14" borderId="26" xfId="0" applyFont="1" applyFill="1" applyBorder="1" applyAlignment="1">
      <alignment horizontal="center" vertical="center" textRotation="90" shrinkToFit="1"/>
    </xf>
    <xf numFmtId="0" fontId="61" fillId="14" borderId="20" xfId="0" applyFont="1" applyFill="1" applyBorder="1" applyAlignment="1">
      <alignment horizontal="center" vertical="center" textRotation="90" shrinkToFit="1"/>
    </xf>
    <xf numFmtId="0" fontId="61" fillId="14" borderId="4" xfId="0" applyFont="1" applyFill="1" applyBorder="1" applyAlignment="1">
      <alignment horizontal="center" vertical="center" textRotation="90" shrinkToFit="1"/>
    </xf>
    <xf numFmtId="0" fontId="61" fillId="14" borderId="26" xfId="0" applyFont="1" applyFill="1" applyBorder="1" applyAlignment="1">
      <alignment horizontal="center" vertical="center" textRotation="90"/>
    </xf>
    <xf numFmtId="0" fontId="61" fillId="14" borderId="20" xfId="0" applyFont="1" applyFill="1" applyBorder="1" applyAlignment="1">
      <alignment horizontal="center" vertical="center" textRotation="90"/>
    </xf>
    <xf numFmtId="0" fontId="61" fillId="14" borderId="4" xfId="0" applyFont="1" applyFill="1" applyBorder="1" applyAlignment="1">
      <alignment horizontal="center" vertical="center" textRotation="90"/>
    </xf>
    <xf numFmtId="0" fontId="5" fillId="16" borderId="2" xfId="0" applyFont="1" applyFill="1" applyBorder="1" applyAlignment="1">
      <alignment horizontal="center" vertical="center" textRotation="90" shrinkToFit="1"/>
    </xf>
    <xf numFmtId="0" fontId="40" fillId="16" borderId="2" xfId="0" applyFont="1" applyFill="1" applyBorder="1" applyAlignment="1">
      <alignment horizontal="center" vertical="center" textRotation="90" shrinkToFit="1"/>
    </xf>
    <xf numFmtId="0" fontId="87" fillId="14" borderId="26" xfId="0" applyFont="1" applyFill="1" applyBorder="1" applyAlignment="1">
      <alignment horizontal="center" vertical="center" textRotation="90" wrapText="1"/>
    </xf>
    <xf numFmtId="0" fontId="87" fillId="14" borderId="20" xfId="0" applyFont="1" applyFill="1" applyBorder="1" applyAlignment="1">
      <alignment horizontal="center" vertical="center" textRotation="90" wrapText="1"/>
    </xf>
    <xf numFmtId="0" fontId="87" fillId="14" borderId="4" xfId="0" applyFont="1" applyFill="1" applyBorder="1" applyAlignment="1">
      <alignment horizontal="center" vertical="center" textRotation="90" wrapText="1"/>
    </xf>
    <xf numFmtId="0" fontId="18" fillId="13" borderId="26" xfId="0" applyFont="1" applyFill="1" applyBorder="1" applyAlignment="1">
      <alignment horizontal="center" vertical="center" textRotation="255" wrapText="1" shrinkToFit="1"/>
    </xf>
    <xf numFmtId="0" fontId="18" fillId="13" borderId="20" xfId="0" applyFont="1" applyFill="1" applyBorder="1" applyAlignment="1">
      <alignment horizontal="center" vertical="center" textRotation="255" wrapText="1" shrinkToFit="1"/>
    </xf>
    <xf numFmtId="0" fontId="18" fillId="13" borderId="4" xfId="0" applyFont="1" applyFill="1" applyBorder="1" applyAlignment="1">
      <alignment horizontal="center" vertical="center" textRotation="255" wrapText="1" shrinkToFit="1"/>
    </xf>
    <xf numFmtId="0" fontId="5" fillId="17" borderId="26" xfId="0" applyFont="1" applyFill="1" applyBorder="1" applyAlignment="1">
      <alignment horizontal="center" vertical="center" textRotation="90"/>
    </xf>
    <xf numFmtId="0" fontId="5" fillId="17" borderId="20" xfId="0" applyFont="1" applyFill="1" applyBorder="1" applyAlignment="1">
      <alignment horizontal="center" vertical="center" textRotation="90"/>
    </xf>
    <xf numFmtId="0" fontId="5" fillId="17" borderId="4" xfId="0" applyFont="1" applyFill="1" applyBorder="1" applyAlignment="1">
      <alignment horizontal="center" vertical="center" textRotation="90"/>
    </xf>
    <xf numFmtId="0" fontId="40" fillId="17" borderId="2" xfId="0" applyFont="1" applyFill="1" applyBorder="1" applyAlignment="1">
      <alignment horizontal="center" vertical="center" textRotation="90" shrinkToFit="1"/>
    </xf>
    <xf numFmtId="0" fontId="5" fillId="13" borderId="2" xfId="0" applyFont="1" applyFill="1" applyBorder="1" applyAlignment="1">
      <alignment horizontal="center" vertical="center"/>
    </xf>
    <xf numFmtId="0" fontId="5" fillId="35" borderId="42" xfId="0" applyFont="1" applyFill="1" applyBorder="1" applyAlignment="1">
      <alignment horizontal="center"/>
    </xf>
    <xf numFmtId="0" fontId="5" fillId="35" borderId="50" xfId="0" applyFont="1" applyFill="1" applyBorder="1" applyAlignment="1">
      <alignment horizontal="center"/>
    </xf>
    <xf numFmtId="0" fontId="5" fillId="35" borderId="25" xfId="0" applyFont="1" applyFill="1" applyBorder="1" applyAlignment="1">
      <alignment horizontal="center"/>
    </xf>
    <xf numFmtId="0" fontId="5" fillId="16" borderId="6" xfId="0" applyFont="1" applyFill="1" applyBorder="1" applyAlignment="1">
      <alignment horizontal="center"/>
    </xf>
    <xf numFmtId="0" fontId="5" fillId="16" borderId="7" xfId="0" applyFont="1" applyFill="1" applyBorder="1" applyAlignment="1">
      <alignment horizontal="center"/>
    </xf>
    <xf numFmtId="0" fontId="5" fillId="18" borderId="50" xfId="0" applyFont="1" applyFill="1" applyBorder="1" applyAlignment="1">
      <alignment horizontal="center"/>
    </xf>
    <xf numFmtId="0" fontId="5" fillId="18" borderId="25" xfId="0" applyFont="1" applyFill="1" applyBorder="1" applyAlignment="1">
      <alignment horizontal="center"/>
    </xf>
    <xf numFmtId="0" fontId="61" fillId="14" borderId="9" xfId="0" applyFont="1" applyFill="1" applyBorder="1" applyAlignment="1">
      <alignment horizontal="left" vertical="top" wrapText="1"/>
    </xf>
    <xf numFmtId="0" fontId="61" fillId="14" borderId="0" xfId="0" applyFont="1" applyFill="1" applyBorder="1" applyAlignment="1">
      <alignment horizontal="left" vertical="top" wrapText="1"/>
    </xf>
    <xf numFmtId="0" fontId="61" fillId="14" borderId="6" xfId="0" applyFont="1" applyFill="1" applyBorder="1" applyAlignment="1">
      <alignment horizontal="left" vertical="top" wrapText="1"/>
    </xf>
    <xf numFmtId="0" fontId="61" fillId="14" borderId="7" xfId="0" applyFont="1" applyFill="1" applyBorder="1" applyAlignment="1">
      <alignment horizontal="left" vertical="top" wrapText="1"/>
    </xf>
    <xf numFmtId="0" fontId="61" fillId="14" borderId="8" xfId="0" applyFont="1" applyFill="1" applyBorder="1" applyAlignment="1">
      <alignment horizontal="left" vertical="top" wrapText="1"/>
    </xf>
    <xf numFmtId="0" fontId="61" fillId="14" borderId="10" xfId="0" applyFont="1" applyFill="1" applyBorder="1" applyAlignment="1">
      <alignment horizontal="left" vertical="top" wrapText="1"/>
    </xf>
    <xf numFmtId="0" fontId="61" fillId="14" borderId="12" xfId="0" applyFont="1" applyFill="1" applyBorder="1" applyAlignment="1">
      <alignment horizontal="left" vertical="top" wrapText="1"/>
    </xf>
    <xf numFmtId="0" fontId="61" fillId="14" borderId="13" xfId="0" applyFont="1" applyFill="1" applyBorder="1" applyAlignment="1">
      <alignment horizontal="left" vertical="top" wrapText="1"/>
    </xf>
    <xf numFmtId="0" fontId="61" fillId="14" borderId="9" xfId="0" applyFont="1" applyFill="1" applyBorder="1" applyAlignment="1">
      <alignment horizontal="right" vertical="top" wrapText="1"/>
    </xf>
    <xf numFmtId="0" fontId="61" fillId="14" borderId="0" xfId="0" applyFont="1" applyFill="1" applyBorder="1" applyAlignment="1">
      <alignment horizontal="right" vertical="top" wrapText="1"/>
    </xf>
    <xf numFmtId="0" fontId="61" fillId="14" borderId="0" xfId="0" applyFont="1" applyFill="1" applyBorder="1" applyAlignment="1">
      <alignment horizontal="center" vertical="center" wrapText="1"/>
    </xf>
    <xf numFmtId="0" fontId="61" fillId="14" borderId="10" xfId="0" applyFont="1" applyFill="1" applyBorder="1" applyAlignment="1">
      <alignment horizontal="center" vertical="center" wrapText="1"/>
    </xf>
    <xf numFmtId="0" fontId="0" fillId="0" borderId="69" xfId="0" applyBorder="1" applyAlignment="1">
      <alignment horizontal="center"/>
    </xf>
    <xf numFmtId="0" fontId="0" fillId="0" borderId="27" xfId="0" applyBorder="1" applyAlignment="1">
      <alignment horizontal="center"/>
    </xf>
    <xf numFmtId="0" fontId="0" fillId="0" borderId="23" xfId="0" applyBorder="1" applyAlignment="1">
      <alignment horizontal="center" vertical="center"/>
    </xf>
    <xf numFmtId="0" fontId="0" fillId="0" borderId="28" xfId="0" applyBorder="1" applyAlignment="1">
      <alignment horizontal="center" vertical="center"/>
    </xf>
    <xf numFmtId="0" fontId="0" fillId="0" borderId="1" xfId="0" applyBorder="1" applyAlignment="1">
      <alignment horizontal="center" vertical="center"/>
    </xf>
    <xf numFmtId="0" fontId="0" fillId="0" borderId="57" xfId="0" applyBorder="1" applyAlignment="1">
      <alignment horizontal="left" vertical="center"/>
    </xf>
    <xf numFmtId="0" fontId="0" fillId="0" borderId="27" xfId="0" applyBorder="1" applyAlignment="1">
      <alignment horizontal="left" vertical="center"/>
    </xf>
    <xf numFmtId="0" fontId="0" fillId="0" borderId="72" xfId="0" applyBorder="1" applyAlignment="1">
      <alignment horizontal="left" vertical="center"/>
    </xf>
    <xf numFmtId="0" fontId="0" fillId="0" borderId="31" xfId="0" applyBorder="1" applyAlignment="1">
      <alignment horizontal="left" vertical="center"/>
    </xf>
    <xf numFmtId="0" fontId="0" fillId="0" borderId="0" xfId="0" applyBorder="1" applyAlignment="1">
      <alignment horizontal="left" vertical="center"/>
    </xf>
    <xf numFmtId="0" fontId="0" fillId="0" borderId="10" xfId="0" applyBorder="1" applyAlignment="1">
      <alignment horizontal="left"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31" xfId="0" applyBorder="1" applyAlignment="1">
      <alignment horizontal="right" vertical="center"/>
    </xf>
    <xf numFmtId="0" fontId="0" fillId="0" borderId="0" xfId="0" applyBorder="1" applyAlignment="1">
      <alignment horizontal="right" vertical="center"/>
    </xf>
    <xf numFmtId="0" fontId="0" fillId="0" borderId="0" xfId="0" applyBorder="1" applyAlignment="1">
      <alignment vertical="center"/>
    </xf>
    <xf numFmtId="0" fontId="0" fillId="0" borderId="73" xfId="0" applyBorder="1" applyAlignment="1">
      <alignment horizontal="center" vertical="center"/>
    </xf>
    <xf numFmtId="0" fontId="0" fillId="0" borderId="38" xfId="0" applyBorder="1" applyAlignment="1">
      <alignment horizontal="center"/>
    </xf>
    <xf numFmtId="0" fontId="0" fillId="0" borderId="9" xfId="0"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31" xfId="0" applyBorder="1" applyAlignment="1">
      <alignment horizontal="right"/>
    </xf>
    <xf numFmtId="0" fontId="36" fillId="0" borderId="6" xfId="0" applyFont="1" applyBorder="1" applyAlignment="1">
      <alignment horizontal="left" vertical="center"/>
    </xf>
    <xf numFmtId="0" fontId="36" fillId="0" borderId="7" xfId="0" applyFont="1" applyBorder="1" applyAlignment="1">
      <alignment horizontal="left" vertical="center"/>
    </xf>
    <xf numFmtId="0" fontId="36" fillId="0" borderId="8" xfId="0" applyFont="1" applyBorder="1" applyAlignment="1">
      <alignment horizontal="left" vertical="center"/>
    </xf>
    <xf numFmtId="0" fontId="0" fillId="0" borderId="34" xfId="0" applyBorder="1" applyAlignment="1">
      <alignment horizontal="center"/>
    </xf>
    <xf numFmtId="0" fontId="0" fillId="0" borderId="22" xfId="0" applyBorder="1" applyAlignment="1">
      <alignment horizontal="center"/>
    </xf>
    <xf numFmtId="0" fontId="0" fillId="0" borderId="44" xfId="0" applyBorder="1" applyAlignment="1">
      <alignment horizontal="center"/>
    </xf>
    <xf numFmtId="0" fontId="0" fillId="0" borderId="37" xfId="0" applyBorder="1" applyAlignment="1">
      <alignment horizontal="center"/>
    </xf>
    <xf numFmtId="0" fontId="0" fillId="0" borderId="14" xfId="0" applyBorder="1" applyAlignment="1">
      <alignment horizontal="center"/>
    </xf>
    <xf numFmtId="0" fontId="0" fillId="0" borderId="59" xfId="0" applyBorder="1" applyAlignment="1">
      <alignment horizontal="center"/>
    </xf>
    <xf numFmtId="0" fontId="0" fillId="0" borderId="63" xfId="0" applyBorder="1" applyAlignment="1">
      <alignment horizontal="left" vertical="center"/>
    </xf>
    <xf numFmtId="0" fontId="0" fillId="0" borderId="7" xfId="0" applyBorder="1" applyAlignment="1">
      <alignment horizontal="left" vertical="center"/>
    </xf>
    <xf numFmtId="0" fontId="0" fillId="0" borderId="33" xfId="0" applyBorder="1" applyAlignment="1">
      <alignment horizontal="left" vertical="center"/>
    </xf>
    <xf numFmtId="0" fontId="0" fillId="0" borderId="31" xfId="0" applyBorder="1" applyAlignment="1">
      <alignment horizontal="center" vertical="center"/>
    </xf>
    <xf numFmtId="0" fontId="0" fillId="0" borderId="5" xfId="0" applyBorder="1" applyAlignment="1">
      <alignment horizontal="center" vertical="center"/>
    </xf>
    <xf numFmtId="0" fontId="0" fillId="0" borderId="70" xfId="0" applyBorder="1" applyAlignment="1">
      <alignment horizontal="center"/>
    </xf>
    <xf numFmtId="0" fontId="0" fillId="0" borderId="28" xfId="0" applyBorder="1" applyAlignment="1">
      <alignment horizontal="center"/>
    </xf>
    <xf numFmtId="0" fontId="0" fillId="0" borderId="1" xfId="0" applyBorder="1" applyAlignment="1">
      <alignment horizontal="center"/>
    </xf>
    <xf numFmtId="0" fontId="0" fillId="0" borderId="6" xfId="0" applyBorder="1" applyAlignment="1">
      <alignment horizontal="left" vertical="center"/>
    </xf>
    <xf numFmtId="0" fontId="0" fillId="0" borderId="8" xfId="0" applyBorder="1" applyAlignment="1">
      <alignment horizontal="left" vertical="center"/>
    </xf>
    <xf numFmtId="0" fontId="0" fillId="0" borderId="11" xfId="0" applyBorder="1" applyAlignment="1">
      <alignment horizontal="center" vertical="center"/>
    </xf>
    <xf numFmtId="0" fontId="0" fillId="0" borderId="38" xfId="0" applyBorder="1" applyAlignment="1">
      <alignment horizontal="left" vertical="center"/>
    </xf>
    <xf numFmtId="0" fontId="6" fillId="0" borderId="0" xfId="0" applyFont="1" applyBorder="1" applyAlignment="1">
      <alignment horizontal="left" vertical="center"/>
    </xf>
    <xf numFmtId="0" fontId="6" fillId="0" borderId="10" xfId="0" applyFont="1" applyBorder="1" applyAlignment="1">
      <alignment horizontal="left" vertical="center"/>
    </xf>
    <xf numFmtId="0" fontId="36" fillId="0" borderId="61" xfId="0" applyFont="1" applyBorder="1" applyAlignment="1">
      <alignment horizontal="left" vertical="center"/>
    </xf>
    <xf numFmtId="0" fontId="36" fillId="0" borderId="20" xfId="0" applyFont="1" applyBorder="1" applyAlignment="1">
      <alignment horizontal="left" vertical="center"/>
    </xf>
    <xf numFmtId="0" fontId="36" fillId="0" borderId="0" xfId="0" applyFont="1" applyBorder="1" applyAlignment="1">
      <alignment horizontal="left" vertical="center"/>
    </xf>
    <xf numFmtId="0" fontId="6" fillId="0" borderId="26" xfId="0" applyFont="1" applyBorder="1" applyAlignment="1">
      <alignment horizontal="center" vertical="center"/>
    </xf>
    <xf numFmtId="0" fontId="6" fillId="0" borderId="4" xfId="0" applyFont="1" applyBorder="1" applyAlignment="1">
      <alignment horizontal="center" vertical="center"/>
    </xf>
    <xf numFmtId="0" fontId="36" fillId="0" borderId="31" xfId="0" applyFont="1" applyBorder="1" applyAlignment="1">
      <alignment horizontal="left" vertical="center"/>
    </xf>
    <xf numFmtId="0" fontId="36" fillId="0" borderId="5" xfId="0" applyFont="1" applyBorder="1" applyAlignment="1">
      <alignment horizontal="left" vertical="center"/>
    </xf>
    <xf numFmtId="0" fontId="0" fillId="0" borderId="26" xfId="0" applyBorder="1" applyAlignment="1">
      <alignment horizontal="center"/>
    </xf>
    <xf numFmtId="0" fontId="0" fillId="0" borderId="4" xfId="0" applyBorder="1" applyAlignment="1">
      <alignment horizontal="center"/>
    </xf>
    <xf numFmtId="0" fontId="45" fillId="0" borderId="0" xfId="0" applyFont="1" applyBorder="1" applyAlignment="1">
      <alignment horizontal="left" vertical="center"/>
    </xf>
    <xf numFmtId="0" fontId="45" fillId="0" borderId="10" xfId="0" applyFont="1" applyBorder="1" applyAlignment="1">
      <alignment horizontal="left" vertical="center"/>
    </xf>
    <xf numFmtId="0" fontId="0" fillId="0" borderId="26" xfId="0" applyBorder="1" applyAlignment="1">
      <alignment horizontal="center" vertical="center"/>
    </xf>
    <xf numFmtId="0" fontId="0" fillId="0" borderId="4" xfId="0" applyBorder="1" applyAlignment="1">
      <alignment horizontal="center" vertical="center"/>
    </xf>
    <xf numFmtId="0" fontId="36" fillId="0" borderId="10" xfId="0" applyFont="1" applyBorder="1" applyAlignment="1">
      <alignment horizontal="left" vertical="center"/>
    </xf>
    <xf numFmtId="0" fontId="0" fillId="0" borderId="20" xfId="0" applyBorder="1" applyAlignment="1">
      <alignment horizontal="center"/>
    </xf>
    <xf numFmtId="0" fontId="36" fillId="0" borderId="31" xfId="0" applyFont="1" applyBorder="1" applyAlignment="1">
      <alignment horizontal="left" vertical="top"/>
    </xf>
    <xf numFmtId="0" fontId="36" fillId="0" borderId="0" xfId="0" applyFont="1" applyBorder="1" applyAlignment="1">
      <alignment horizontal="left" vertical="top"/>
    </xf>
    <xf numFmtId="0" fontId="36" fillId="0" borderId="10" xfId="0" applyFont="1" applyBorder="1" applyAlignment="1">
      <alignment horizontal="left" vertical="top"/>
    </xf>
    <xf numFmtId="0" fontId="47" fillId="0" borderId="9" xfId="0" applyFont="1" applyBorder="1" applyAlignment="1">
      <alignment horizontal="center" vertical="center"/>
    </xf>
    <xf numFmtId="0" fontId="47" fillId="0" borderId="0" xfId="0" applyFont="1" applyBorder="1" applyAlignment="1">
      <alignment horizontal="center" vertical="center"/>
    </xf>
    <xf numFmtId="0" fontId="47" fillId="0" borderId="10" xfId="0" applyFont="1" applyBorder="1" applyAlignment="1">
      <alignment horizontal="center" vertical="center"/>
    </xf>
    <xf numFmtId="0" fontId="6" fillId="0" borderId="0" xfId="0" applyFont="1" applyBorder="1" applyAlignment="1">
      <alignment horizontal="right" vertical="center"/>
    </xf>
    <xf numFmtId="0" fontId="6" fillId="0" borderId="0" xfId="0" applyFont="1" applyBorder="1" applyAlignment="1">
      <alignment horizontal="right" vertical="top"/>
    </xf>
    <xf numFmtId="0" fontId="0" fillId="0" borderId="0" xfId="0" applyBorder="1" applyAlignment="1">
      <alignment horizontal="right" vertical="top"/>
    </xf>
    <xf numFmtId="0" fontId="6" fillId="0" borderId="0" xfId="0" applyFont="1" applyBorder="1" applyAlignment="1">
      <alignment horizontal="center" vertical="center"/>
    </xf>
    <xf numFmtId="0" fontId="6" fillId="0" borderId="6"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9" xfId="0" applyFont="1" applyBorder="1" applyAlignment="1">
      <alignment horizontal="left" vertical="top" wrapText="1"/>
    </xf>
    <xf numFmtId="0" fontId="6" fillId="0" borderId="0" xfId="0" applyFont="1" applyBorder="1" applyAlignment="1">
      <alignment horizontal="left" vertical="top" wrapText="1"/>
    </xf>
    <xf numFmtId="0" fontId="6" fillId="0" borderId="10" xfId="0" applyFont="1" applyBorder="1" applyAlignment="1">
      <alignment horizontal="left" vertical="top" wrapText="1"/>
    </xf>
    <xf numFmtId="0" fontId="0" fillId="0" borderId="72"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6" fillId="0" borderId="31" xfId="0" applyFont="1" applyBorder="1" applyAlignment="1">
      <alignment horizontal="left" vertical="center"/>
    </xf>
    <xf numFmtId="0" fontId="6" fillId="0" borderId="5" xfId="0" applyFont="1" applyBorder="1" applyAlignment="1">
      <alignment horizontal="left" vertical="center"/>
    </xf>
    <xf numFmtId="0" fontId="46" fillId="0" borderId="0" xfId="0" applyFont="1" applyBorder="1" applyAlignment="1">
      <alignment horizontal="center" vertical="center"/>
    </xf>
    <xf numFmtId="0" fontId="45" fillId="0" borderId="0" xfId="0" applyFont="1" applyBorder="1" applyAlignment="1">
      <alignment horizontal="center" vertical="top"/>
    </xf>
    <xf numFmtId="0" fontId="45" fillId="0" borderId="10" xfId="0" applyFont="1" applyBorder="1" applyAlignment="1">
      <alignment horizontal="center" vertical="top"/>
    </xf>
    <xf numFmtId="10" fontId="5" fillId="27" borderId="18" xfId="0" applyNumberFormat="1" applyFont="1" applyFill="1" applyBorder="1" applyAlignment="1" applyProtection="1">
      <alignment horizontal="center" vertical="center"/>
    </xf>
    <xf numFmtId="10" fontId="5" fillId="27" borderId="15" xfId="0" applyNumberFormat="1" applyFont="1" applyFill="1" applyBorder="1" applyAlignment="1" applyProtection="1">
      <alignment horizontal="center" vertical="center"/>
    </xf>
    <xf numFmtId="0" fontId="25" fillId="21" borderId="6" xfId="0" quotePrefix="1" applyNumberFormat="1" applyFont="1" applyFill="1" applyBorder="1" applyAlignment="1" applyProtection="1">
      <alignment horizontal="center" vertical="center" shrinkToFit="1"/>
    </xf>
    <xf numFmtId="0" fontId="25" fillId="21" borderId="63" xfId="0" quotePrefix="1" applyNumberFormat="1" applyFont="1" applyFill="1" applyBorder="1" applyAlignment="1" applyProtection="1">
      <alignment horizontal="center" vertical="center" shrinkToFit="1"/>
    </xf>
    <xf numFmtId="0" fontId="25" fillId="21" borderId="7" xfId="0" quotePrefix="1" applyNumberFormat="1" applyFont="1" applyFill="1" applyBorder="1" applyAlignment="1" applyProtection="1">
      <alignment horizontal="center" vertical="center" shrinkToFit="1"/>
    </xf>
    <xf numFmtId="0" fontId="5" fillId="21" borderId="62" xfId="0" applyFont="1" applyFill="1" applyBorder="1" applyAlignment="1" applyProtection="1">
      <alignment horizontal="center" vertical="center"/>
      <protection locked="0"/>
    </xf>
    <xf numFmtId="0" fontId="5" fillId="21" borderId="20" xfId="0" applyFont="1" applyFill="1" applyBorder="1" applyAlignment="1" applyProtection="1">
      <alignment horizontal="center" vertical="center"/>
      <protection locked="0"/>
    </xf>
    <xf numFmtId="0" fontId="0" fillId="21" borderId="20" xfId="0" applyFill="1" applyBorder="1" applyAlignment="1" applyProtection="1">
      <alignment horizontal="center" vertical="center"/>
      <protection locked="0"/>
    </xf>
    <xf numFmtId="0" fontId="0" fillId="21" borderId="31" xfId="0" applyFill="1" applyBorder="1" applyAlignment="1" applyProtection="1">
      <alignment horizontal="center" vertical="center"/>
      <protection locked="0"/>
    </xf>
    <xf numFmtId="0" fontId="0" fillId="21" borderId="61" xfId="0" applyFill="1" applyBorder="1" applyAlignment="1" applyProtection="1">
      <alignment horizontal="center" vertical="center"/>
      <protection locked="0"/>
    </xf>
    <xf numFmtId="0" fontId="25" fillId="23" borderId="19" xfId="0" quotePrefix="1" applyNumberFormat="1" applyFont="1" applyFill="1" applyBorder="1" applyAlignment="1" applyProtection="1">
      <alignment horizontal="center" vertical="center" shrinkToFit="1"/>
    </xf>
    <xf numFmtId="0" fontId="0" fillId="13" borderId="27" xfId="0" applyFill="1" applyBorder="1"/>
    <xf numFmtId="0" fontId="0" fillId="0" borderId="27" xfId="0" applyBorder="1"/>
    <xf numFmtId="0" fontId="25" fillId="23" borderId="57" xfId="0" quotePrefix="1" applyNumberFormat="1" applyFont="1" applyFill="1" applyBorder="1" applyAlignment="1" applyProtection="1">
      <alignment horizontal="center" vertical="center" shrinkToFit="1"/>
    </xf>
    <xf numFmtId="0" fontId="25" fillId="23" borderId="27" xfId="0" quotePrefix="1" applyNumberFormat="1" applyFont="1" applyFill="1" applyBorder="1" applyAlignment="1" applyProtection="1">
      <alignment horizontal="center" vertical="center" shrinkToFit="1"/>
    </xf>
    <xf numFmtId="0" fontId="25" fillId="21" borderId="19" xfId="0" quotePrefix="1" applyNumberFormat="1" applyFont="1" applyFill="1" applyBorder="1" applyAlignment="1" applyProtection="1">
      <alignment horizontal="center" vertical="center" shrinkToFit="1"/>
    </xf>
    <xf numFmtId="0" fontId="25" fillId="21" borderId="64" xfId="0" quotePrefix="1" applyNumberFormat="1" applyFont="1" applyFill="1" applyBorder="1" applyAlignment="1" applyProtection="1">
      <alignment horizontal="center" vertical="center" shrinkToFit="1"/>
    </xf>
    <xf numFmtId="0" fontId="25" fillId="23" borderId="31" xfId="0" quotePrefix="1" applyNumberFormat="1" applyFont="1" applyFill="1" applyBorder="1" applyAlignment="1" applyProtection="1">
      <alignment horizontal="center" vertical="center" shrinkToFit="1"/>
    </xf>
    <xf numFmtId="0" fontId="25" fillId="23" borderId="0" xfId="0" quotePrefix="1" applyNumberFormat="1" applyFont="1" applyFill="1" applyBorder="1" applyAlignment="1" applyProtection="1">
      <alignment horizontal="center" vertical="center" shrinkToFit="1"/>
    </xf>
    <xf numFmtId="0" fontId="25" fillId="21" borderId="57" xfId="0" quotePrefix="1" applyNumberFormat="1" applyFont="1" applyFill="1" applyBorder="1" applyAlignment="1" applyProtection="1">
      <alignment horizontal="center" vertical="center" shrinkToFit="1"/>
    </xf>
    <xf numFmtId="0" fontId="25" fillId="21" borderId="72" xfId="0" quotePrefix="1" applyNumberFormat="1" applyFont="1" applyFill="1" applyBorder="1" applyAlignment="1" applyProtection="1">
      <alignment horizontal="center" vertical="center" shrinkToFit="1"/>
    </xf>
    <xf numFmtId="0" fontId="25" fillId="23" borderId="59" xfId="0" quotePrefix="1" applyNumberFormat="1" applyFont="1" applyFill="1" applyBorder="1" applyAlignment="1" applyProtection="1">
      <alignment horizontal="center" vertical="center" shrinkToFit="1"/>
    </xf>
    <xf numFmtId="0" fontId="25" fillId="23" borderId="65" xfId="0" quotePrefix="1" applyNumberFormat="1" applyFont="1" applyFill="1" applyBorder="1" applyAlignment="1" applyProtection="1">
      <alignment horizontal="center" vertical="center" shrinkToFit="1"/>
    </xf>
    <xf numFmtId="0" fontId="25" fillId="23" borderId="64" xfId="0" quotePrefix="1" applyNumberFormat="1" applyFont="1" applyFill="1" applyBorder="1" applyAlignment="1" applyProtection="1">
      <alignment horizontal="center" vertical="center" shrinkToFit="1"/>
    </xf>
    <xf numFmtId="0" fontId="25" fillId="21" borderId="31" xfId="0" quotePrefix="1" applyNumberFormat="1" applyFont="1" applyFill="1" applyBorder="1" applyAlignment="1" applyProtection="1">
      <alignment horizontal="center" vertical="center" shrinkToFit="1"/>
    </xf>
    <xf numFmtId="0" fontId="25" fillId="21" borderId="0" xfId="0" quotePrefix="1" applyNumberFormat="1" applyFont="1" applyFill="1" applyBorder="1" applyAlignment="1" applyProtection="1">
      <alignment horizontal="center" vertical="center" shrinkToFit="1"/>
    </xf>
    <xf numFmtId="0" fontId="25" fillId="23" borderId="72" xfId="0" quotePrefix="1" applyNumberFormat="1" applyFont="1" applyFill="1" applyBorder="1" applyAlignment="1" applyProtection="1">
      <alignment horizontal="center" vertical="center" shrinkToFit="1"/>
    </xf>
    <xf numFmtId="167" fontId="6" fillId="23" borderId="0" xfId="0" applyNumberFormat="1" applyFont="1" applyFill="1" applyAlignment="1">
      <alignment horizontal="center"/>
    </xf>
    <xf numFmtId="0" fontId="65" fillId="13" borderId="0" xfId="0" applyFont="1" applyFill="1" applyAlignment="1" applyProtection="1">
      <alignment horizontal="center" vertical="center" shrinkToFit="1"/>
      <protection locked="0"/>
    </xf>
    <xf numFmtId="167" fontId="0" fillId="23" borderId="0" xfId="0" applyNumberFormat="1" applyFill="1" applyAlignment="1">
      <alignment horizontal="center"/>
    </xf>
    <xf numFmtId="167" fontId="40" fillId="23" borderId="2" xfId="0" applyNumberFormat="1" applyFont="1" applyFill="1" applyBorder="1" applyAlignment="1">
      <alignment horizontal="center" vertical="center"/>
    </xf>
    <xf numFmtId="167" fontId="5" fillId="23" borderId="2" xfId="0" applyNumberFormat="1" applyFont="1" applyFill="1" applyBorder="1" applyAlignment="1">
      <alignment horizontal="center" textRotation="90"/>
    </xf>
    <xf numFmtId="167" fontId="5" fillId="23" borderId="2" xfId="0" applyNumberFormat="1" applyFont="1" applyFill="1" applyBorder="1" applyAlignment="1">
      <alignment horizontal="center" textRotation="90" wrapText="1"/>
    </xf>
    <xf numFmtId="167" fontId="5" fillId="23" borderId="2" xfId="0" applyNumberFormat="1" applyFont="1" applyFill="1" applyBorder="1" applyAlignment="1">
      <alignment horizontal="center" vertical="center"/>
    </xf>
    <xf numFmtId="167" fontId="89" fillId="13" borderId="0" xfId="0" applyNumberFormat="1" applyFont="1" applyFill="1"/>
    <xf numFmtId="167" fontId="89" fillId="13" borderId="0" xfId="0" applyNumberFormat="1" applyFont="1" applyFill="1" applyAlignment="1">
      <alignment horizontal="left" textRotation="90"/>
    </xf>
    <xf numFmtId="0" fontId="89" fillId="13" borderId="0" xfId="0" applyNumberFormat="1" applyFont="1" applyFill="1" applyAlignment="1">
      <alignment horizontal="center"/>
    </xf>
    <xf numFmtId="167" fontId="89" fillId="13" borderId="0" xfId="0" applyNumberFormat="1" applyFont="1" applyFill="1" applyAlignment="1">
      <alignment horizontal="center"/>
    </xf>
    <xf numFmtId="0" fontId="89" fillId="13" borderId="0" xfId="0" applyNumberFormat="1" applyFont="1" applyFill="1"/>
    <xf numFmtId="0" fontId="89" fillId="13" borderId="0" xfId="0" applyNumberFormat="1" applyFont="1" applyFill="1" applyAlignment="1">
      <alignment horizontal="center" vertical="center"/>
    </xf>
    <xf numFmtId="0" fontId="90" fillId="13" borderId="0" xfId="0" applyNumberFormat="1" applyFont="1" applyFill="1"/>
    <xf numFmtId="0" fontId="91" fillId="13" borderId="2" xfId="0" applyNumberFormat="1" applyFont="1" applyFill="1" applyBorder="1" applyAlignment="1">
      <alignment horizontal="center" vertical="center"/>
    </xf>
    <xf numFmtId="0" fontId="90" fillId="13" borderId="26" xfId="0" applyNumberFormat="1" applyFont="1" applyFill="1" applyBorder="1" applyAlignment="1">
      <alignment horizontal="center" textRotation="90" wrapText="1"/>
    </xf>
    <xf numFmtId="167" fontId="90" fillId="13" borderId="2" xfId="0" applyNumberFormat="1" applyFont="1" applyFill="1" applyBorder="1" applyAlignment="1">
      <alignment horizontal="center" textRotation="90" wrapText="1"/>
    </xf>
    <xf numFmtId="0" fontId="90" fillId="13" borderId="2" xfId="0" applyNumberFormat="1" applyFont="1" applyFill="1" applyBorder="1" applyAlignment="1">
      <alignment horizontal="center"/>
    </xf>
    <xf numFmtId="0" fontId="90" fillId="13" borderId="20" xfId="0" applyNumberFormat="1" applyFont="1" applyFill="1" applyBorder="1" applyAlignment="1">
      <alignment horizontal="center" textRotation="90" wrapText="1"/>
    </xf>
    <xf numFmtId="167" fontId="90" fillId="13" borderId="2" xfId="0" applyNumberFormat="1" applyFont="1" applyFill="1" applyBorder="1" applyAlignment="1">
      <alignment horizontal="center" textRotation="90"/>
    </xf>
    <xf numFmtId="0" fontId="90" fillId="13" borderId="2" xfId="0" applyNumberFormat="1" applyFont="1" applyFill="1" applyBorder="1" applyAlignment="1">
      <alignment horizontal="center" textRotation="90"/>
    </xf>
    <xf numFmtId="0" fontId="92" fillId="13" borderId="19" xfId="0" applyNumberFormat="1" applyFont="1" applyFill="1" applyBorder="1" applyAlignment="1">
      <alignment horizontal="center" vertical="center"/>
    </xf>
    <xf numFmtId="0" fontId="92" fillId="13" borderId="30" xfId="0" applyNumberFormat="1" applyFont="1" applyFill="1" applyBorder="1" applyAlignment="1">
      <alignment horizontal="center" vertical="center"/>
    </xf>
    <xf numFmtId="0" fontId="92" fillId="13" borderId="3" xfId="0" applyNumberFormat="1" applyFont="1" applyFill="1" applyBorder="1" applyAlignment="1">
      <alignment horizontal="center" vertical="center"/>
    </xf>
    <xf numFmtId="0" fontId="89" fillId="13" borderId="0" xfId="0" applyNumberFormat="1" applyFont="1" applyFill="1" applyAlignment="1">
      <alignment horizontal="center" vertical="center" textRotation="90"/>
    </xf>
    <xf numFmtId="0" fontId="89" fillId="13" borderId="0" xfId="0" applyNumberFormat="1" applyFont="1" applyFill="1" applyAlignment="1">
      <alignment horizontal="left" textRotation="90"/>
    </xf>
    <xf numFmtId="0" fontId="90" fillId="13" borderId="4" xfId="0" applyNumberFormat="1" applyFont="1" applyFill="1" applyBorder="1" applyAlignment="1">
      <alignment horizontal="center" textRotation="90" wrapText="1"/>
    </xf>
    <xf numFmtId="2" fontId="89" fillId="13" borderId="0" xfId="0" applyNumberFormat="1" applyFont="1" applyFill="1"/>
    <xf numFmtId="0" fontId="90" fillId="13" borderId="2" xfId="0" applyNumberFormat="1" applyFont="1" applyFill="1" applyBorder="1" applyAlignment="1">
      <alignment horizontal="center" vertical="center"/>
    </xf>
    <xf numFmtId="0" fontId="92" fillId="13" borderId="2" xfId="0" applyNumberFormat="1" applyFont="1" applyFill="1" applyBorder="1" applyAlignment="1">
      <alignment horizontal="center" vertical="center"/>
    </xf>
    <xf numFmtId="0" fontId="90" fillId="13" borderId="0" xfId="0" applyNumberFormat="1" applyFont="1" applyFill="1" applyAlignment="1">
      <alignment horizontal="center" vertical="center"/>
    </xf>
    <xf numFmtId="10" fontId="90" fillId="13" borderId="2" xfId="0" applyNumberFormat="1" applyFont="1" applyFill="1" applyBorder="1" applyAlignment="1">
      <alignment horizontal="center" vertical="center"/>
    </xf>
    <xf numFmtId="1" fontId="90" fillId="13" borderId="2" xfId="0" applyNumberFormat="1" applyFont="1" applyFill="1" applyBorder="1" applyAlignment="1">
      <alignment horizontal="center" vertical="center"/>
    </xf>
    <xf numFmtId="2" fontId="90" fillId="13" borderId="2" xfId="0" applyNumberFormat="1" applyFont="1" applyFill="1" applyBorder="1" applyAlignment="1">
      <alignment horizontal="center" vertical="center"/>
    </xf>
    <xf numFmtId="2" fontId="89" fillId="13" borderId="0" xfId="0" applyNumberFormat="1" applyFont="1" applyFill="1" applyAlignment="1">
      <alignment horizontal="center" vertical="center"/>
    </xf>
    <xf numFmtId="0" fontId="92" fillId="13" borderId="2" xfId="0" applyNumberFormat="1" applyFont="1" applyFill="1" applyBorder="1"/>
    <xf numFmtId="0" fontId="90" fillId="13" borderId="2" xfId="0" applyNumberFormat="1" applyFont="1" applyFill="1" applyBorder="1"/>
    <xf numFmtId="10" fontId="89" fillId="13" borderId="0" xfId="0" applyNumberFormat="1" applyFont="1" applyFill="1"/>
  </cellXfs>
  <cellStyles count="14">
    <cellStyle name="Hyperlink" xfId="1" builtinId="8"/>
    <cellStyle name="Normal" xfId="0" builtinId="0"/>
    <cellStyle name="Normal 2" xfId="2"/>
    <cellStyle name="Normal 2 2" xfId="3"/>
    <cellStyle name="Normal 3" xfId="4"/>
    <cellStyle name="Normal 3 2" xfId="5"/>
    <cellStyle name="Style 26" xfId="6"/>
    <cellStyle name="Style 26 2" xfId="7"/>
    <cellStyle name="Style 26 2 2" xfId="8"/>
    <cellStyle name="Style 26 3" xfId="9"/>
    <cellStyle name="Style 26 3 2" xfId="10"/>
    <cellStyle name="Style 26 4" xfId="11"/>
    <cellStyle name="Style 29" xfId="12"/>
    <cellStyle name="Style 29 2" xfId="13"/>
  </cellStyles>
  <dxfs count="322">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font>
      <fill>
        <patternFill patternType="lightUp">
          <bgColor rgb="FF0070C0"/>
        </patternFill>
      </fill>
    </dxf>
    <dxf>
      <font>
        <b/>
        <i/>
        <color rgb="FFFF0000"/>
        <name val="Cambria"/>
        <scheme val="none"/>
      </font>
      <fill>
        <patternFill patternType="lightUp">
          <bgColor rgb="FF0070C0"/>
        </patternFill>
      </fill>
    </dxf>
    <dxf>
      <font>
        <b/>
        <i/>
        <color rgb="FFFFC000"/>
        <name val="Cambria"/>
        <scheme val="none"/>
      </font>
      <fill>
        <patternFill patternType="lightUp">
          <bgColor rgb="FF0070C0"/>
        </patternFill>
      </fill>
    </dxf>
    <dxf>
      <font>
        <b/>
        <i/>
        <color rgb="FF00B050"/>
        <name val="Cambria"/>
        <scheme val="none"/>
      </font>
      <fill>
        <patternFill patternType="lightUp">
          <bgColor rgb="FF0070C0"/>
        </patternFill>
      </fill>
    </dxf>
    <dxf>
      <font>
        <b/>
        <i/>
      </font>
      <fill>
        <patternFill>
          <bgColor rgb="FF0070C0"/>
        </patternFill>
      </fill>
    </dxf>
    <dxf>
      <font>
        <condense val="0"/>
        <extend val="0"/>
        <color indexed="9"/>
      </font>
    </dxf>
    <dxf>
      <font>
        <b/>
        <i/>
        <color rgb="FFFF0000"/>
        <name val="Cambria"/>
        <scheme val="none"/>
      </font>
      <fill>
        <patternFill>
          <bgColor rgb="FF0070C0"/>
        </patternFill>
      </fill>
    </dxf>
    <dxf>
      <font>
        <b/>
        <i/>
        <color rgb="FFFFC000"/>
        <name val="Cambria"/>
        <scheme val="none"/>
      </font>
      <fill>
        <patternFill>
          <bgColor rgb="FF0070C0"/>
        </patternFill>
      </fill>
    </dxf>
    <dxf>
      <font>
        <b/>
        <i/>
        <color rgb="FF00B050"/>
        <name val="Cambria"/>
        <scheme val="none"/>
      </font>
      <fill>
        <patternFill patternType="solid">
          <bgColor rgb="FF0070C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1143000</xdr:colOff>
          <xdr:row>0</xdr:row>
          <xdr:rowOff>304800</xdr:rowOff>
        </xdr:from>
        <xdr:to>
          <xdr:col>8</xdr:col>
          <xdr:colOff>1200150</xdr:colOff>
          <xdr:row>0</xdr:row>
          <xdr:rowOff>876300</xdr:rowOff>
        </xdr:to>
        <xdr:sp macro="" textlink="">
          <xdr:nvSpPr>
            <xdr:cNvPr id="8806" name="ResetSpreadsheet" hidden="1">
              <a:extLst>
                <a:ext uri="{63B3BB69-23CF-44E3-9099-C40C66FF867C}">
                  <a14:compatExt spid="_x0000_s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0</xdr:row>
          <xdr:rowOff>304800</xdr:rowOff>
        </xdr:from>
        <xdr:to>
          <xdr:col>13</xdr:col>
          <xdr:colOff>333375</xdr:colOff>
          <xdr:row>0</xdr:row>
          <xdr:rowOff>876300</xdr:rowOff>
        </xdr:to>
        <xdr:sp macro="" textlink="">
          <xdr:nvSpPr>
            <xdr:cNvPr id="8818" name="HideEmptyRows" hidden="1">
              <a:extLst>
                <a:ext uri="{63B3BB69-23CF-44E3-9099-C40C66FF867C}">
                  <a14:compatExt spid="_x0000_s88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0</xdr:rowOff>
    </xdr:from>
    <xdr:to>
      <xdr:col>2</xdr:col>
      <xdr:colOff>485775</xdr:colOff>
      <xdr:row>0</xdr:row>
      <xdr:rowOff>1209675</xdr:rowOff>
    </xdr:to>
    <xdr:pic>
      <xdr:nvPicPr>
        <xdr:cNvPr id="20101"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14325" y="0"/>
          <a:ext cx="1209675" cy="1209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0</xdr:rowOff>
    </xdr:from>
    <xdr:to>
      <xdr:col>1</xdr:col>
      <xdr:colOff>590550</xdr:colOff>
      <xdr:row>1</xdr:row>
      <xdr:rowOff>9525</xdr:rowOff>
    </xdr:to>
    <xdr:pic>
      <xdr:nvPicPr>
        <xdr:cNvPr id="20489"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5725" y="0"/>
          <a:ext cx="113347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304800</xdr:colOff>
      <xdr:row>0</xdr:row>
      <xdr:rowOff>28575</xdr:rowOff>
    </xdr:from>
    <xdr:to>
      <xdr:col>1</xdr:col>
      <xdr:colOff>933450</xdr:colOff>
      <xdr:row>2</xdr:row>
      <xdr:rowOff>123825</xdr:rowOff>
    </xdr:to>
    <xdr:pic>
      <xdr:nvPicPr>
        <xdr:cNvPr id="23561" name="Picture 2"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800" y="28575"/>
          <a:ext cx="140017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0</xdr:row>
      <xdr:rowOff>104775</xdr:rowOff>
    </xdr:from>
    <xdr:to>
      <xdr:col>1</xdr:col>
      <xdr:colOff>952500</xdr:colOff>
      <xdr:row>2</xdr:row>
      <xdr:rowOff>133350</xdr:rowOff>
    </xdr:to>
    <xdr:pic>
      <xdr:nvPicPr>
        <xdr:cNvPr id="16021"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4300" y="104775"/>
          <a:ext cx="1619250" cy="1628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304800</xdr:colOff>
      <xdr:row>0</xdr:row>
      <xdr:rowOff>0</xdr:rowOff>
    </xdr:from>
    <xdr:to>
      <xdr:col>1</xdr:col>
      <xdr:colOff>923925</xdr:colOff>
      <xdr:row>4</xdr:row>
      <xdr:rowOff>95250</xdr:rowOff>
    </xdr:to>
    <xdr:pic>
      <xdr:nvPicPr>
        <xdr:cNvPr id="19092"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800" y="0"/>
          <a:ext cx="140017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561975</xdr:colOff>
      <xdr:row>0</xdr:row>
      <xdr:rowOff>152400</xdr:rowOff>
    </xdr:from>
    <xdr:to>
      <xdr:col>14</xdr:col>
      <xdr:colOff>361950</xdr:colOff>
      <xdr:row>16</xdr:row>
      <xdr:rowOff>28575</xdr:rowOff>
    </xdr:to>
    <xdr:pic>
      <xdr:nvPicPr>
        <xdr:cNvPr id="26633"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00375" y="152400"/>
          <a:ext cx="5895975" cy="247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5.bin"/><Relationship Id="rId10" Type="http://schemas.openxmlformats.org/officeDocument/2006/relationships/control" Target="../activeX/activeX2.xml"/><Relationship Id="rId4" Type="http://schemas.openxmlformats.org/officeDocument/2006/relationships/printerSettings" Target="../printerSettings/printerSettings4.bin"/><Relationship Id="rId9"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drawing" Target="../drawings/drawing2.xml"/><Relationship Id="rId5" Type="http://schemas.openxmlformats.org/officeDocument/2006/relationships/printerSettings" Target="../printerSettings/printerSettings10.bin"/><Relationship Id="rId4" Type="http://schemas.openxmlformats.org/officeDocument/2006/relationships/printerSettings" Target="../printerSettings/printerSettings9.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drawing" Target="../drawings/drawing3.xml"/><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1.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vmlDrawing" Target="../drawings/vmlDrawing2.vml"/><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comments" Target="../comments2.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vmlDrawing" Target="../drawings/vmlDrawing3.vml"/><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drawing" Target="../drawings/drawing4.xml"/><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6" Type="http://schemas.openxmlformats.org/officeDocument/2006/relationships/drawing" Target="../drawings/drawing5.xml"/><Relationship Id="rId5" Type="http://schemas.openxmlformats.org/officeDocument/2006/relationships/printerSettings" Target="../printerSettings/printerSettings40.bin"/><Relationship Id="rId4" Type="http://schemas.openxmlformats.org/officeDocument/2006/relationships/printerSettings" Target="../printerSettings/printerSettings39.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3.bin"/><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drawing" Target="../drawings/drawing6.xml"/><Relationship Id="rId5" Type="http://schemas.openxmlformats.org/officeDocument/2006/relationships/printerSettings" Target="../printerSettings/printerSettings45.bin"/><Relationship Id="rId4" Type="http://schemas.openxmlformats.org/officeDocument/2006/relationships/printerSettings" Target="../printerSettings/printerSettings44.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printerSettings" Target="../printerSettings/printerSettings47.bin"/><Relationship Id="rId1" Type="http://schemas.openxmlformats.org/officeDocument/2006/relationships/printerSettings" Target="../printerSettings/printerSettings4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4.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openxmlformats.org/officeDocument/2006/relationships/printerSettings" Target="../printerSettings/printerSettings59.bin"/><Relationship Id="rId4" Type="http://schemas.openxmlformats.org/officeDocument/2006/relationships/printerSettings" Target="../printerSettings/printerSettings58.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62.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5" Type="http://schemas.openxmlformats.org/officeDocument/2006/relationships/printerSettings" Target="../printerSettings/printerSettings69.bin"/><Relationship Id="rId4" Type="http://schemas.openxmlformats.org/officeDocument/2006/relationships/printerSettings" Target="../printerSettings/printerSettings68.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72.bin"/><Relationship Id="rId2" Type="http://schemas.openxmlformats.org/officeDocument/2006/relationships/printerSettings" Target="../printerSettings/printerSettings71.bin"/><Relationship Id="rId1" Type="http://schemas.openxmlformats.org/officeDocument/2006/relationships/printerSettings" Target="../printerSettings/printerSettings70.bin"/><Relationship Id="rId6" Type="http://schemas.openxmlformats.org/officeDocument/2006/relationships/drawing" Target="../drawings/drawing7.xml"/><Relationship Id="rId5" Type="http://schemas.openxmlformats.org/officeDocument/2006/relationships/printerSettings" Target="../printerSettings/printerSettings74.bin"/><Relationship Id="rId4" Type="http://schemas.openxmlformats.org/officeDocument/2006/relationships/printerSettings" Target="../printerSettings/printerSettings7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77.bin"/><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5" Type="http://schemas.openxmlformats.org/officeDocument/2006/relationships/printerSettings" Target="../printerSettings/printerSettings79.bin"/><Relationship Id="rId4" Type="http://schemas.openxmlformats.org/officeDocument/2006/relationships/printerSettings" Target="../printerSettings/printerSettings7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A1:BQ101"/>
  <sheetViews>
    <sheetView zoomScale="85" zoomScaleNormal="85" workbookViewId="0">
      <pane xSplit="4" ySplit="4" topLeftCell="E5" activePane="bottomRight" state="frozen"/>
      <selection pane="topRight" activeCell="E1" sqref="E1"/>
      <selection pane="bottomLeft" activeCell="A5" sqref="A5"/>
      <selection pane="bottomRight" activeCell="H11" sqref="H11"/>
    </sheetView>
  </sheetViews>
  <sheetFormatPr defaultRowHeight="15" x14ac:dyDescent="0.2"/>
  <cols>
    <col min="1" max="2" width="3.5703125" style="101" customWidth="1"/>
    <col min="3" max="3" width="7.42578125" style="101" customWidth="1"/>
    <col min="4" max="4" width="35.28515625" style="102" customWidth="1"/>
    <col min="5" max="5" width="15.7109375" style="102" customWidth="1"/>
    <col min="6" max="6" width="6.140625" style="103" customWidth="1"/>
    <col min="7" max="7" width="6.42578125" style="103" customWidth="1"/>
    <col min="8" max="8" width="35.140625" style="101" customWidth="1"/>
    <col min="9" max="9" width="18.42578125" style="101" customWidth="1"/>
    <col min="10" max="10" width="9.5703125" style="101" customWidth="1"/>
    <col min="11" max="11" width="8.7109375" style="101" customWidth="1"/>
    <col min="12" max="12" width="8.28515625" style="101" customWidth="1"/>
    <col min="13" max="13" width="10.28515625" style="101" customWidth="1"/>
    <col min="14" max="14" width="7.140625" style="101" customWidth="1"/>
    <col min="15" max="15" width="16.7109375" style="101" customWidth="1"/>
    <col min="16" max="16" width="43" style="101" customWidth="1"/>
    <col min="17" max="18" width="22.5703125" style="101" customWidth="1"/>
    <col min="19" max="19" width="16.7109375" style="101" customWidth="1"/>
    <col min="20" max="20" width="32.85546875" style="101" customWidth="1"/>
    <col min="21" max="21" width="22.5703125" style="101" customWidth="1"/>
    <col min="22" max="22" width="16.7109375" style="97" customWidth="1"/>
    <col min="23" max="23" width="32.85546875" style="97" customWidth="1"/>
    <col min="24" max="24" width="18.7109375" style="97" customWidth="1"/>
    <col min="25" max="25" width="17.7109375" style="98" customWidth="1"/>
    <col min="26" max="26" width="24.7109375" style="98" customWidth="1"/>
    <col min="27" max="27" width="14.7109375" style="98" customWidth="1"/>
    <col min="28" max="28" width="16.7109375" style="229" customWidth="1"/>
    <col min="29" max="29" width="10.5703125" style="229" bestFit="1" customWidth="1"/>
    <col min="30" max="30" width="21.85546875" style="229" bestFit="1" customWidth="1"/>
    <col min="31" max="31" width="16.28515625" style="229" bestFit="1" customWidth="1"/>
    <col min="32" max="32" width="20.140625" style="229" bestFit="1" customWidth="1"/>
    <col min="33" max="33" width="15.5703125" style="229" bestFit="1" customWidth="1"/>
    <col min="34" max="34" width="9.140625" style="229" customWidth="1"/>
    <col min="35" max="68" width="9.140625" style="229"/>
    <col min="69" max="16384" width="9.140625" style="98"/>
  </cols>
  <sheetData>
    <row r="1" spans="1:69" ht="90" customHeight="1" thickBot="1" x14ac:dyDescent="0.25">
      <c r="A1" s="1584" t="s">
        <v>347</v>
      </c>
      <c r="B1" s="1584"/>
      <c r="C1" s="1584"/>
      <c r="D1" s="1584"/>
      <c r="E1" s="977" t="s">
        <v>337</v>
      </c>
      <c r="F1" s="977"/>
      <c r="G1" s="977"/>
      <c r="H1" s="978" t="s">
        <v>194</v>
      </c>
      <c r="I1" s="978"/>
      <c r="J1" s="978"/>
      <c r="K1" s="978"/>
      <c r="L1" s="978"/>
      <c r="M1" s="978"/>
      <c r="N1" s="978"/>
      <c r="O1" s="978"/>
      <c r="P1" s="978"/>
      <c r="Q1" s="978"/>
      <c r="R1" s="978"/>
      <c r="S1" s="978"/>
      <c r="T1" s="978"/>
      <c r="U1" s="978"/>
      <c r="V1" s="978"/>
      <c r="W1" s="978"/>
      <c r="X1" s="978"/>
      <c r="Y1" s="978"/>
      <c r="Z1" s="978"/>
      <c r="AA1" s="978"/>
      <c r="AB1" s="547"/>
      <c r="AC1" s="228"/>
      <c r="AD1" s="228" t="s">
        <v>311</v>
      </c>
      <c r="AE1" s="228"/>
      <c r="AF1" s="228"/>
      <c r="AG1" s="228"/>
      <c r="AH1" s="228"/>
    </row>
    <row r="2" spans="1:69" s="99" customFormat="1" ht="19.5" customHeight="1" thickBot="1" x14ac:dyDescent="0.35">
      <c r="A2" s="928" t="b">
        <v>0</v>
      </c>
      <c r="B2" s="302"/>
      <c r="C2" s="630"/>
      <c r="D2" s="629"/>
      <c r="E2" s="965" t="s">
        <v>308</v>
      </c>
      <c r="F2" s="966"/>
      <c r="G2" s="966"/>
      <c r="H2" s="966"/>
      <c r="I2" s="966"/>
      <c r="J2" s="966"/>
      <c r="K2" s="966"/>
      <c r="L2" s="966"/>
      <c r="M2" s="966"/>
      <c r="N2" s="966"/>
      <c r="O2" s="966"/>
      <c r="P2" s="966"/>
      <c r="Q2" s="967"/>
      <c r="R2" s="968" t="s">
        <v>309</v>
      </c>
      <c r="S2" s="969"/>
      <c r="T2" s="969"/>
      <c r="U2" s="969"/>
      <c r="V2" s="969"/>
      <c r="W2" s="970"/>
      <c r="X2" s="984" t="s">
        <v>310</v>
      </c>
      <c r="Y2" s="985"/>
      <c r="Z2" s="985"/>
      <c r="AA2" s="985"/>
      <c r="AB2" s="986"/>
      <c r="AC2" s="231"/>
      <c r="AD2" s="230"/>
      <c r="AE2" s="231"/>
      <c r="AF2" s="230"/>
      <c r="AG2" s="230"/>
      <c r="AH2" s="230"/>
      <c r="AI2" s="232"/>
      <c r="AJ2" s="232"/>
      <c r="AK2" s="232"/>
      <c r="AL2" s="232"/>
      <c r="AM2" s="232"/>
      <c r="AN2" s="232"/>
      <c r="AO2" s="232"/>
      <c r="AP2" s="232"/>
      <c r="AQ2" s="232"/>
      <c r="AR2" s="232"/>
      <c r="AS2" s="232"/>
      <c r="AT2" s="232"/>
      <c r="AU2" s="232"/>
      <c r="AV2" s="232"/>
      <c r="AW2" s="233"/>
      <c r="AX2" s="233"/>
      <c r="AY2" s="233"/>
      <c r="AZ2" s="233"/>
      <c r="BA2" s="233"/>
      <c r="BB2" s="233"/>
      <c r="BC2" s="233"/>
      <c r="BD2" s="233"/>
      <c r="BE2" s="233"/>
      <c r="BF2" s="233"/>
      <c r="BG2" s="233"/>
      <c r="BH2" s="233"/>
      <c r="BI2" s="233"/>
      <c r="BJ2" s="233"/>
      <c r="BK2" s="233"/>
      <c r="BL2" s="233"/>
      <c r="BM2" s="233"/>
      <c r="BN2" s="233"/>
      <c r="BO2" s="233"/>
      <c r="BP2" s="233"/>
    </row>
    <row r="3" spans="1:69" s="303" customFormat="1" ht="13.5" customHeight="1" thickBot="1" x14ac:dyDescent="0.25">
      <c r="A3" s="980" t="s">
        <v>289</v>
      </c>
      <c r="B3" s="974" t="s">
        <v>53</v>
      </c>
      <c r="C3" s="983" t="s">
        <v>34</v>
      </c>
      <c r="D3" s="406" t="s">
        <v>22</v>
      </c>
      <c r="E3" s="976" t="s">
        <v>54</v>
      </c>
      <c r="F3" s="972" t="s">
        <v>18</v>
      </c>
      <c r="G3" s="972" t="s">
        <v>17</v>
      </c>
      <c r="H3" s="971" t="s">
        <v>57</v>
      </c>
      <c r="I3" s="971" t="s">
        <v>274</v>
      </c>
      <c r="J3" s="971" t="s">
        <v>275</v>
      </c>
      <c r="K3" s="972" t="s">
        <v>58</v>
      </c>
      <c r="L3" s="972" t="s">
        <v>59</v>
      </c>
      <c r="M3" s="971" t="s">
        <v>258</v>
      </c>
      <c r="N3" s="972" t="s">
        <v>189</v>
      </c>
      <c r="O3" s="972" t="s">
        <v>190</v>
      </c>
      <c r="P3" s="971" t="s">
        <v>333</v>
      </c>
      <c r="Q3" s="972" t="s">
        <v>188</v>
      </c>
      <c r="R3" s="988" t="s">
        <v>272</v>
      </c>
      <c r="S3" s="982" t="s">
        <v>273</v>
      </c>
      <c r="T3" s="545"/>
      <c r="U3" s="973" t="s">
        <v>228</v>
      </c>
      <c r="V3" s="979" t="s">
        <v>229</v>
      </c>
      <c r="W3" s="546"/>
      <c r="X3" s="989" t="s">
        <v>241</v>
      </c>
      <c r="Y3" s="972" t="s">
        <v>191</v>
      </c>
      <c r="Z3" s="971" t="s">
        <v>242</v>
      </c>
      <c r="AA3" s="972" t="s">
        <v>192</v>
      </c>
      <c r="AB3" s="987" t="s">
        <v>61</v>
      </c>
      <c r="AC3" s="357"/>
      <c r="AD3" s="334"/>
      <c r="AE3" s="334"/>
      <c r="AF3" s="335"/>
      <c r="AG3" s="334"/>
      <c r="AH3" s="334"/>
      <c r="AI3" s="334"/>
      <c r="AJ3" s="336"/>
      <c r="AK3" s="336"/>
      <c r="AL3" s="336"/>
      <c r="AM3" s="336"/>
      <c r="AN3" s="336"/>
      <c r="AO3" s="336"/>
      <c r="AP3" s="336"/>
      <c r="AQ3" s="336"/>
      <c r="AR3" s="336"/>
      <c r="AS3" s="336"/>
      <c r="AT3" s="336"/>
      <c r="AU3" s="336"/>
      <c r="AV3" s="336"/>
      <c r="AW3" s="336"/>
      <c r="AX3" s="336"/>
      <c r="AY3" s="336"/>
      <c r="AZ3" s="336"/>
      <c r="BA3" s="336"/>
      <c r="BB3" s="336"/>
      <c r="BC3" s="336"/>
      <c r="BD3" s="336"/>
      <c r="BE3" s="336"/>
      <c r="BF3" s="336"/>
      <c r="BG3" s="336"/>
      <c r="BH3" s="336"/>
      <c r="BI3" s="336"/>
      <c r="BJ3" s="336"/>
      <c r="BK3" s="336"/>
      <c r="BL3" s="336"/>
      <c r="BM3" s="336"/>
      <c r="BN3" s="336"/>
      <c r="BO3" s="336"/>
      <c r="BP3" s="336"/>
      <c r="BQ3" s="336"/>
    </row>
    <row r="4" spans="1:69" s="100" customFormat="1" ht="36.950000000000003" customHeight="1" thickBot="1" x14ac:dyDescent="0.25">
      <c r="A4" s="981"/>
      <c r="B4" s="975"/>
      <c r="C4" s="972"/>
      <c r="D4" s="633" t="s">
        <v>243</v>
      </c>
      <c r="E4" s="976"/>
      <c r="F4" s="972"/>
      <c r="G4" s="972"/>
      <c r="H4" s="971"/>
      <c r="I4" s="971"/>
      <c r="J4" s="971"/>
      <c r="K4" s="972"/>
      <c r="L4" s="972"/>
      <c r="M4" s="971"/>
      <c r="N4" s="972"/>
      <c r="O4" s="972"/>
      <c r="P4" s="971"/>
      <c r="Q4" s="972"/>
      <c r="R4" s="988"/>
      <c r="S4" s="982"/>
      <c r="T4" s="631" t="s">
        <v>306</v>
      </c>
      <c r="U4" s="973"/>
      <c r="V4" s="979"/>
      <c r="W4" s="632" t="s">
        <v>307</v>
      </c>
      <c r="X4" s="989"/>
      <c r="Y4" s="972"/>
      <c r="Z4" s="971"/>
      <c r="AA4" s="972"/>
      <c r="AB4" s="987"/>
      <c r="AC4" s="342"/>
      <c r="AD4" s="337"/>
      <c r="AE4" s="338"/>
      <c r="AF4" s="339"/>
      <c r="AG4" s="339"/>
      <c r="AH4" s="339"/>
      <c r="AI4" s="340"/>
      <c r="AJ4" s="341"/>
      <c r="AK4" s="341"/>
      <c r="AL4" s="341"/>
      <c r="AM4" s="341"/>
      <c r="AN4" s="341"/>
      <c r="AO4" s="341"/>
      <c r="AP4" s="341"/>
      <c r="AQ4" s="341"/>
      <c r="AR4" s="341"/>
      <c r="AS4" s="341"/>
      <c r="AT4" s="341"/>
      <c r="AU4" s="341"/>
      <c r="AV4" s="341"/>
      <c r="AW4" s="341"/>
      <c r="AX4" s="341"/>
      <c r="AY4" s="341"/>
      <c r="AZ4" s="341"/>
      <c r="BA4" s="341"/>
      <c r="BB4" s="341"/>
      <c r="BC4" s="341"/>
      <c r="BD4" s="341"/>
      <c r="BE4" s="341"/>
      <c r="BF4" s="341"/>
      <c r="BG4" s="341"/>
      <c r="BH4" s="341"/>
      <c r="BI4" s="341"/>
      <c r="BJ4" s="341"/>
      <c r="BK4" s="341"/>
      <c r="BL4" s="341"/>
      <c r="BM4" s="341"/>
      <c r="BN4" s="341"/>
      <c r="BO4" s="341"/>
      <c r="BP4" s="341"/>
      <c r="BQ4" s="341"/>
    </row>
    <row r="5" spans="1:69" s="774" customFormat="1" ht="36.950000000000003" customHeight="1" thickBot="1" x14ac:dyDescent="0.25">
      <c r="A5" s="756"/>
      <c r="B5" s="757">
        <v>1</v>
      </c>
      <c r="C5" s="758" t="s">
        <v>35</v>
      </c>
      <c r="D5" s="759" t="s">
        <v>340</v>
      </c>
      <c r="E5" s="760" t="s">
        <v>345</v>
      </c>
      <c r="F5" s="664" t="s">
        <v>13</v>
      </c>
      <c r="G5" s="761">
        <v>25</v>
      </c>
      <c r="H5" s="665"/>
      <c r="I5" s="665"/>
      <c r="J5" s="762"/>
      <c r="K5" s="763" t="s">
        <v>257</v>
      </c>
      <c r="L5" s="666"/>
      <c r="M5" s="667">
        <v>4301</v>
      </c>
      <c r="N5" s="668"/>
      <c r="O5" s="764"/>
      <c r="P5" s="765"/>
      <c r="Q5" s="766"/>
      <c r="R5" s="767"/>
      <c r="S5" s="768"/>
      <c r="T5" s="768"/>
      <c r="U5" s="664"/>
      <c r="V5" s="669"/>
      <c r="W5" s="670"/>
      <c r="X5" s="671"/>
      <c r="Y5" s="769"/>
      <c r="Z5" s="769"/>
      <c r="AA5" s="769"/>
      <c r="AB5" s="770"/>
      <c r="AC5" s="771"/>
      <c r="AD5" s="772"/>
      <c r="AE5" s="338"/>
      <c r="AF5" s="339"/>
      <c r="AG5" s="339"/>
      <c r="AH5" s="339"/>
      <c r="AI5" s="340"/>
      <c r="AJ5" s="773"/>
      <c r="AK5" s="773"/>
      <c r="AL5" s="773"/>
      <c r="AM5" s="773"/>
      <c r="AN5" s="773"/>
      <c r="AO5" s="773"/>
      <c r="AP5" s="773"/>
      <c r="AQ5" s="773"/>
      <c r="AR5" s="773"/>
      <c r="AS5" s="773"/>
      <c r="AT5" s="773"/>
      <c r="AU5" s="773"/>
      <c r="AV5" s="773"/>
      <c r="AW5" s="773"/>
      <c r="AX5" s="773"/>
      <c r="AY5" s="773"/>
      <c r="AZ5" s="773"/>
      <c r="BA5" s="773"/>
      <c r="BB5" s="773"/>
      <c r="BC5" s="773"/>
      <c r="BD5" s="773"/>
      <c r="BE5" s="773"/>
      <c r="BF5" s="773"/>
      <c r="BG5" s="773"/>
      <c r="BH5" s="773"/>
      <c r="BI5" s="773"/>
      <c r="BJ5" s="773"/>
      <c r="BK5" s="773"/>
      <c r="BL5" s="773"/>
      <c r="BM5" s="773"/>
      <c r="BN5" s="773"/>
      <c r="BO5" s="773"/>
      <c r="BP5" s="773"/>
      <c r="BQ5" s="773"/>
    </row>
    <row r="6" spans="1:69" s="774" customFormat="1" ht="36.950000000000003" customHeight="1" thickBot="1" x14ac:dyDescent="0.25">
      <c r="A6" s="775"/>
      <c r="B6" s="776">
        <v>2</v>
      </c>
      <c r="C6" s="777"/>
      <c r="D6" s="755" t="s">
        <v>340</v>
      </c>
      <c r="E6" s="760" t="s">
        <v>345</v>
      </c>
      <c r="F6" s="664" t="s">
        <v>13</v>
      </c>
      <c r="G6" s="779">
        <v>31</v>
      </c>
      <c r="H6" s="780"/>
      <c r="I6" s="780"/>
      <c r="J6" s="781"/>
      <c r="K6" s="763" t="s">
        <v>257</v>
      </c>
      <c r="L6" s="666"/>
      <c r="M6" s="782">
        <v>4301</v>
      </c>
      <c r="N6" s="668"/>
      <c r="O6" s="354"/>
      <c r="P6" s="783"/>
      <c r="Q6" s="784"/>
      <c r="R6" s="785"/>
      <c r="S6" s="768"/>
      <c r="T6" s="768"/>
      <c r="U6" s="664"/>
      <c r="V6" s="669"/>
      <c r="W6" s="722"/>
      <c r="X6" s="671" t="s">
        <v>29</v>
      </c>
      <c r="Y6" s="786"/>
      <c r="Z6" s="786"/>
      <c r="AA6" s="787"/>
      <c r="AB6" s="788"/>
      <c r="AC6" s="771"/>
      <c r="AD6" s="772"/>
      <c r="AE6" s="339"/>
      <c r="AF6" s="339"/>
      <c r="AG6" s="339"/>
      <c r="AH6" s="339"/>
      <c r="AI6" s="340"/>
      <c r="AJ6" s="773"/>
      <c r="AK6" s="773"/>
      <c r="AL6" s="773"/>
      <c r="AM6" s="773"/>
      <c r="AN6" s="773"/>
      <c r="AO6" s="773"/>
      <c r="AP6" s="773"/>
      <c r="AQ6" s="773"/>
      <c r="AR6" s="773"/>
      <c r="AS6" s="773"/>
      <c r="AT6" s="773"/>
      <c r="AU6" s="773"/>
      <c r="AV6" s="773"/>
      <c r="AW6" s="773"/>
      <c r="AX6" s="773"/>
      <c r="AY6" s="773"/>
      <c r="AZ6" s="773"/>
      <c r="BA6" s="773"/>
      <c r="BB6" s="773"/>
      <c r="BC6" s="773"/>
      <c r="BD6" s="773"/>
      <c r="BE6" s="773"/>
      <c r="BF6" s="773"/>
      <c r="BG6" s="773"/>
      <c r="BH6" s="773"/>
      <c r="BI6" s="773"/>
      <c r="BJ6" s="773"/>
      <c r="BK6" s="773"/>
      <c r="BL6" s="773"/>
      <c r="BM6" s="773"/>
      <c r="BN6" s="773"/>
      <c r="BO6" s="773"/>
      <c r="BP6" s="773"/>
      <c r="BQ6" s="773"/>
    </row>
    <row r="7" spans="1:69" s="795" customFormat="1" ht="36.950000000000003" customHeight="1" thickBot="1" x14ac:dyDescent="0.25">
      <c r="A7" s="775"/>
      <c r="B7" s="776">
        <v>3</v>
      </c>
      <c r="C7" s="777"/>
      <c r="D7" s="755" t="s">
        <v>340</v>
      </c>
      <c r="E7" s="760" t="s">
        <v>345</v>
      </c>
      <c r="F7" s="664" t="s">
        <v>13</v>
      </c>
      <c r="G7" s="779">
        <v>25</v>
      </c>
      <c r="H7" s="790"/>
      <c r="I7" s="790"/>
      <c r="J7" s="781"/>
      <c r="K7" s="763" t="s">
        <v>257</v>
      </c>
      <c r="L7" s="666"/>
      <c r="M7" s="782">
        <v>4301</v>
      </c>
      <c r="N7" s="668"/>
      <c r="O7" s="791"/>
      <c r="P7" s="783"/>
      <c r="Q7" s="784"/>
      <c r="R7" s="785"/>
      <c r="S7" s="792"/>
      <c r="T7" s="792"/>
      <c r="U7" s="354"/>
      <c r="V7" s="636"/>
      <c r="W7" s="793"/>
      <c r="X7" s="671" t="s">
        <v>178</v>
      </c>
      <c r="Y7" s="787"/>
      <c r="Z7" s="787"/>
      <c r="AA7" s="787"/>
      <c r="AB7" s="788"/>
      <c r="AC7" s="771"/>
      <c r="AD7" s="772"/>
      <c r="AE7" s="339"/>
      <c r="AF7" s="339"/>
      <c r="AG7" s="339"/>
      <c r="AH7" s="339"/>
      <c r="AI7" s="340"/>
      <c r="AJ7" s="794"/>
      <c r="AK7" s="794"/>
      <c r="AL7" s="794"/>
      <c r="AM7" s="794"/>
      <c r="AN7" s="794"/>
      <c r="AO7" s="794"/>
      <c r="AP7" s="794"/>
      <c r="AQ7" s="794"/>
      <c r="AR7" s="794"/>
      <c r="AS7" s="794"/>
      <c r="AT7" s="794"/>
      <c r="AU7" s="794"/>
      <c r="AV7" s="794"/>
      <c r="AW7" s="794"/>
      <c r="AX7" s="794"/>
      <c r="AY7" s="794"/>
      <c r="AZ7" s="794"/>
      <c r="BA7" s="794"/>
      <c r="BB7" s="794"/>
      <c r="BC7" s="794"/>
      <c r="BD7" s="794"/>
      <c r="BE7" s="794"/>
      <c r="BF7" s="794"/>
      <c r="BG7" s="794"/>
      <c r="BH7" s="794"/>
      <c r="BI7" s="794"/>
      <c r="BJ7" s="794"/>
      <c r="BK7" s="794"/>
      <c r="BL7" s="794"/>
      <c r="BM7" s="794"/>
      <c r="BN7" s="794"/>
      <c r="BO7" s="794"/>
      <c r="BP7" s="794"/>
      <c r="BQ7" s="794"/>
    </row>
    <row r="8" spans="1:69" s="795" customFormat="1" ht="36.950000000000003" customHeight="1" thickBot="1" x14ac:dyDescent="0.25">
      <c r="A8" s="775"/>
      <c r="B8" s="776">
        <v>4</v>
      </c>
      <c r="C8" s="777"/>
      <c r="D8" s="755" t="s">
        <v>340</v>
      </c>
      <c r="E8" s="760" t="s">
        <v>345</v>
      </c>
      <c r="F8" s="664" t="s">
        <v>13</v>
      </c>
      <c r="G8" s="779">
        <v>40</v>
      </c>
      <c r="H8" s="790"/>
      <c r="I8" s="790"/>
      <c r="J8" s="781"/>
      <c r="K8" s="763" t="s">
        <v>257</v>
      </c>
      <c r="L8" s="666"/>
      <c r="M8" s="782">
        <v>4301</v>
      </c>
      <c r="N8" s="668"/>
      <c r="O8" s="354"/>
      <c r="P8" s="783"/>
      <c r="Q8" s="784"/>
      <c r="R8" s="785"/>
      <c r="S8" s="792"/>
      <c r="T8" s="792"/>
      <c r="U8" s="354"/>
      <c r="V8" s="636"/>
      <c r="W8" s="793"/>
      <c r="X8" s="671"/>
      <c r="Y8" s="786"/>
      <c r="Z8" s="786"/>
      <c r="AA8" s="787"/>
      <c r="AB8" s="788"/>
      <c r="AC8" s="771"/>
      <c r="AD8" s="772"/>
      <c r="AE8" s="339"/>
      <c r="AF8" s="339"/>
      <c r="AG8" s="339"/>
      <c r="AH8" s="339"/>
      <c r="AI8" s="340"/>
      <c r="AJ8" s="794"/>
      <c r="AK8" s="794"/>
      <c r="AL8" s="794"/>
      <c r="AM8" s="794"/>
      <c r="AN8" s="794"/>
      <c r="AO8" s="794"/>
      <c r="AP8" s="794"/>
      <c r="AQ8" s="794"/>
      <c r="AR8" s="794"/>
      <c r="AS8" s="794"/>
      <c r="AT8" s="794"/>
      <c r="AU8" s="794"/>
      <c r="AV8" s="794"/>
      <c r="AW8" s="794"/>
      <c r="AX8" s="794"/>
      <c r="AY8" s="794"/>
      <c r="AZ8" s="794"/>
      <c r="BA8" s="794"/>
      <c r="BB8" s="794"/>
      <c r="BC8" s="794"/>
      <c r="BD8" s="794"/>
      <c r="BE8" s="794"/>
      <c r="BF8" s="794"/>
      <c r="BG8" s="794"/>
      <c r="BH8" s="794"/>
      <c r="BI8" s="794"/>
      <c r="BJ8" s="794"/>
      <c r="BK8" s="794"/>
      <c r="BL8" s="794"/>
      <c r="BM8" s="794"/>
      <c r="BN8" s="794"/>
      <c r="BO8" s="794"/>
      <c r="BP8" s="794"/>
      <c r="BQ8" s="794"/>
    </row>
    <row r="9" spans="1:69" s="774" customFormat="1" ht="36.950000000000003" customHeight="1" thickBot="1" x14ac:dyDescent="0.25">
      <c r="A9" s="775"/>
      <c r="B9" s="776">
        <v>5</v>
      </c>
      <c r="C9" s="777"/>
      <c r="D9" s="755" t="s">
        <v>340</v>
      </c>
      <c r="E9" s="760" t="s">
        <v>345</v>
      </c>
      <c r="F9" s="664" t="s">
        <v>13</v>
      </c>
      <c r="G9" s="779">
        <v>30</v>
      </c>
      <c r="H9" s="790"/>
      <c r="I9" s="790"/>
      <c r="J9" s="781"/>
      <c r="K9" s="763" t="s">
        <v>257</v>
      </c>
      <c r="L9" s="666"/>
      <c r="M9" s="782">
        <v>4301</v>
      </c>
      <c r="N9" s="668"/>
      <c r="O9" s="354"/>
      <c r="P9" s="783"/>
      <c r="Q9" s="784"/>
      <c r="R9" s="785"/>
      <c r="S9" s="792"/>
      <c r="T9" s="792"/>
      <c r="U9" s="355"/>
      <c r="V9" s="636"/>
      <c r="W9" s="793"/>
      <c r="X9" s="671" t="s">
        <v>28</v>
      </c>
      <c r="Y9" s="787"/>
      <c r="Z9" s="787"/>
      <c r="AA9" s="787"/>
      <c r="AB9" s="788"/>
      <c r="AC9" s="771"/>
      <c r="AD9" s="772"/>
      <c r="AE9" s="340"/>
      <c r="AF9" s="339"/>
      <c r="AG9" s="339"/>
      <c r="AH9" s="339"/>
      <c r="AI9" s="340"/>
      <c r="AJ9" s="773"/>
      <c r="AK9" s="773"/>
      <c r="AL9" s="773"/>
      <c r="AM9" s="773"/>
      <c r="AN9" s="773"/>
      <c r="AO9" s="773"/>
      <c r="AP9" s="773"/>
      <c r="AQ9" s="773"/>
      <c r="AR9" s="773"/>
      <c r="AS9" s="773"/>
      <c r="AT9" s="773"/>
      <c r="AU9" s="773"/>
      <c r="AV9" s="773"/>
      <c r="AW9" s="773"/>
      <c r="AX9" s="773"/>
      <c r="AY9" s="773"/>
      <c r="AZ9" s="773"/>
      <c r="BA9" s="773"/>
      <c r="BB9" s="773"/>
      <c r="BC9" s="773"/>
      <c r="BD9" s="773"/>
      <c r="BE9" s="773"/>
      <c r="BF9" s="773"/>
      <c r="BG9" s="773"/>
      <c r="BH9" s="773"/>
      <c r="BI9" s="773"/>
      <c r="BJ9" s="773"/>
      <c r="BK9" s="773"/>
      <c r="BL9" s="773"/>
      <c r="BM9" s="773"/>
      <c r="BN9" s="773"/>
      <c r="BO9" s="773"/>
      <c r="BP9" s="773"/>
      <c r="BQ9" s="773"/>
    </row>
    <row r="10" spans="1:69" s="774" customFormat="1" ht="36.950000000000003" customHeight="1" thickBot="1" x14ac:dyDescent="0.25">
      <c r="A10" s="775"/>
      <c r="B10" s="776">
        <v>6</v>
      </c>
      <c r="C10" s="777"/>
      <c r="D10" s="755"/>
      <c r="E10" s="778"/>
      <c r="F10" s="664"/>
      <c r="G10" s="779"/>
      <c r="H10" s="780"/>
      <c r="I10" s="780"/>
      <c r="J10" s="781"/>
      <c r="K10" s="763" t="s">
        <v>257</v>
      </c>
      <c r="L10" s="666"/>
      <c r="M10" s="782">
        <v>4301</v>
      </c>
      <c r="N10" s="668"/>
      <c r="O10" s="354"/>
      <c r="P10" s="783"/>
      <c r="Q10" s="784"/>
      <c r="R10" s="785"/>
      <c r="S10" s="792"/>
      <c r="T10" s="792"/>
      <c r="U10" s="354"/>
      <c r="V10" s="636"/>
      <c r="W10" s="793"/>
      <c r="X10" s="671"/>
      <c r="Y10" s="786"/>
      <c r="Z10" s="786"/>
      <c r="AA10" s="787"/>
      <c r="AB10" s="788"/>
      <c r="AC10" s="771"/>
      <c r="AD10" s="772"/>
      <c r="AE10" s="339"/>
      <c r="AF10" s="339"/>
      <c r="AG10" s="339"/>
      <c r="AH10" s="339"/>
      <c r="AI10" s="339"/>
      <c r="AJ10" s="773"/>
      <c r="AK10" s="773"/>
      <c r="AL10" s="773"/>
      <c r="AM10" s="773"/>
      <c r="AN10" s="773"/>
      <c r="AO10" s="773"/>
      <c r="AP10" s="773"/>
      <c r="AQ10" s="773"/>
      <c r="AR10" s="773"/>
      <c r="AS10" s="773"/>
      <c r="AT10" s="773"/>
      <c r="AU10" s="773"/>
      <c r="AV10" s="773"/>
      <c r="AW10" s="773"/>
      <c r="AX10" s="773"/>
      <c r="AY10" s="773"/>
      <c r="AZ10" s="773"/>
      <c r="BA10" s="773"/>
      <c r="BB10" s="773"/>
      <c r="BC10" s="773"/>
      <c r="BD10" s="773"/>
      <c r="BE10" s="773"/>
      <c r="BF10" s="773"/>
      <c r="BG10" s="773"/>
      <c r="BH10" s="773"/>
      <c r="BI10" s="773"/>
      <c r="BJ10" s="773"/>
      <c r="BK10" s="773"/>
      <c r="BL10" s="773"/>
      <c r="BM10" s="773"/>
      <c r="BN10" s="773"/>
      <c r="BO10" s="773"/>
      <c r="BP10" s="773"/>
      <c r="BQ10" s="773"/>
    </row>
    <row r="11" spans="1:69" s="799" customFormat="1" ht="36.950000000000003" customHeight="1" thickBot="1" x14ac:dyDescent="0.25">
      <c r="A11" s="775"/>
      <c r="B11" s="776">
        <v>7</v>
      </c>
      <c r="C11" s="777"/>
      <c r="D11" s="755"/>
      <c r="E11" s="789"/>
      <c r="F11" s="664"/>
      <c r="G11" s="779"/>
      <c r="H11" s="790"/>
      <c r="I11" s="790"/>
      <c r="J11" s="781"/>
      <c r="K11" s="763" t="s">
        <v>257</v>
      </c>
      <c r="L11" s="666"/>
      <c r="M11" s="782">
        <v>4301</v>
      </c>
      <c r="N11" s="668"/>
      <c r="O11" s="791"/>
      <c r="P11" s="783"/>
      <c r="Q11" s="784"/>
      <c r="R11" s="785"/>
      <c r="S11" s="792"/>
      <c r="T11" s="792"/>
      <c r="U11" s="355"/>
      <c r="V11" s="636"/>
      <c r="W11" s="793"/>
      <c r="X11" s="671"/>
      <c r="Y11" s="787"/>
      <c r="Z11" s="787"/>
      <c r="AA11" s="787"/>
      <c r="AB11" s="788"/>
      <c r="AC11" s="796"/>
      <c r="AD11" s="797"/>
      <c r="AE11" s="474"/>
      <c r="AF11" s="474"/>
      <c r="AG11" s="474"/>
      <c r="AH11" s="474"/>
      <c r="AI11" s="475"/>
      <c r="AJ11" s="798"/>
      <c r="AK11" s="798"/>
      <c r="AL11" s="798"/>
      <c r="AM11" s="798"/>
      <c r="AN11" s="798"/>
      <c r="AO11" s="798"/>
      <c r="AP11" s="798"/>
      <c r="AQ11" s="798"/>
      <c r="AR11" s="798"/>
      <c r="AS11" s="798"/>
      <c r="AT11" s="798"/>
      <c r="AU11" s="798"/>
      <c r="AV11" s="798"/>
      <c r="AW11" s="798"/>
      <c r="AX11" s="798"/>
      <c r="AY11" s="798"/>
      <c r="AZ11" s="798"/>
      <c r="BA11" s="798"/>
      <c r="BB11" s="798"/>
      <c r="BC11" s="798"/>
      <c r="BD11" s="798"/>
      <c r="BE11" s="798"/>
      <c r="BF11" s="798"/>
      <c r="BG11" s="798"/>
      <c r="BH11" s="798"/>
      <c r="BI11" s="798"/>
      <c r="BJ11" s="798"/>
      <c r="BK11" s="798"/>
      <c r="BL11" s="798"/>
      <c r="BM11" s="798"/>
      <c r="BN11" s="798"/>
      <c r="BO11" s="798"/>
      <c r="BP11" s="798"/>
      <c r="BQ11" s="798"/>
    </row>
    <row r="12" spans="1:69" s="799" customFormat="1" ht="36.950000000000003" customHeight="1" thickBot="1" x14ac:dyDescent="0.25">
      <c r="A12" s="775"/>
      <c r="B12" s="776">
        <v>8</v>
      </c>
      <c r="C12" s="777"/>
      <c r="D12" s="755"/>
      <c r="E12" s="778"/>
      <c r="F12" s="664"/>
      <c r="G12" s="779"/>
      <c r="H12" s="790"/>
      <c r="I12" s="790"/>
      <c r="J12" s="781"/>
      <c r="K12" s="763" t="s">
        <v>257</v>
      </c>
      <c r="L12" s="666"/>
      <c r="M12" s="782">
        <v>4301</v>
      </c>
      <c r="N12" s="668"/>
      <c r="O12" s="354"/>
      <c r="P12" s="783"/>
      <c r="Q12" s="784"/>
      <c r="R12" s="785"/>
      <c r="S12" s="792"/>
      <c r="T12" s="792"/>
      <c r="U12" s="354"/>
      <c r="V12" s="636"/>
      <c r="W12" s="793"/>
      <c r="X12" s="671"/>
      <c r="Y12" s="787"/>
      <c r="Z12" s="787"/>
      <c r="AA12" s="787"/>
      <c r="AB12" s="788"/>
      <c r="AC12" s="796"/>
      <c r="AD12" s="797"/>
      <c r="AE12" s="474"/>
      <c r="AF12" s="474"/>
      <c r="AG12" s="474"/>
      <c r="AH12" s="474"/>
      <c r="AI12" s="474"/>
      <c r="AJ12" s="798"/>
      <c r="AK12" s="798"/>
      <c r="AL12" s="798"/>
      <c r="AM12" s="798"/>
      <c r="AN12" s="798"/>
      <c r="AO12" s="798"/>
      <c r="AP12" s="798"/>
      <c r="AQ12" s="798"/>
      <c r="AR12" s="798"/>
      <c r="AS12" s="798"/>
      <c r="AT12" s="798"/>
      <c r="AU12" s="798"/>
      <c r="AV12" s="798"/>
      <c r="AW12" s="798"/>
      <c r="AX12" s="798"/>
      <c r="AY12" s="798"/>
      <c r="AZ12" s="798"/>
      <c r="BA12" s="798"/>
      <c r="BB12" s="798"/>
      <c r="BC12" s="798"/>
      <c r="BD12" s="798"/>
      <c r="BE12" s="798"/>
      <c r="BF12" s="798"/>
      <c r="BG12" s="798"/>
      <c r="BH12" s="798"/>
      <c r="BI12" s="798"/>
      <c r="BJ12" s="798"/>
      <c r="BK12" s="798"/>
      <c r="BL12" s="798"/>
      <c r="BM12" s="798"/>
      <c r="BN12" s="798"/>
      <c r="BO12" s="798"/>
      <c r="BP12" s="798"/>
      <c r="BQ12" s="798"/>
    </row>
    <row r="13" spans="1:69" s="774" customFormat="1" ht="36.950000000000003" customHeight="1" thickBot="1" x14ac:dyDescent="0.25">
      <c r="A13" s="775"/>
      <c r="B13" s="776">
        <v>9</v>
      </c>
      <c r="C13" s="777"/>
      <c r="D13" s="755"/>
      <c r="E13" s="778"/>
      <c r="F13" s="664"/>
      <c r="G13" s="779"/>
      <c r="H13" s="790"/>
      <c r="I13" s="790"/>
      <c r="J13" s="781"/>
      <c r="K13" s="763" t="s">
        <v>257</v>
      </c>
      <c r="L13" s="666"/>
      <c r="M13" s="782">
        <v>4301</v>
      </c>
      <c r="N13" s="668"/>
      <c r="O13" s="354"/>
      <c r="P13" s="783"/>
      <c r="Q13" s="784"/>
      <c r="R13" s="785"/>
      <c r="S13" s="800"/>
      <c r="T13" s="800"/>
      <c r="U13" s="354"/>
      <c r="V13" s="636"/>
      <c r="W13" s="793"/>
      <c r="X13" s="671"/>
      <c r="Y13" s="787"/>
      <c r="Z13" s="787"/>
      <c r="AA13" s="787"/>
      <c r="AB13" s="788"/>
      <c r="AC13" s="771"/>
      <c r="AD13" s="772"/>
      <c r="AE13" s="343"/>
      <c r="AF13" s="344"/>
      <c r="AG13" s="339"/>
      <c r="AH13" s="339"/>
      <c r="AI13" s="343"/>
      <c r="AJ13" s="773"/>
      <c r="AK13" s="773"/>
      <c r="AL13" s="773"/>
      <c r="AM13" s="773"/>
      <c r="AN13" s="773"/>
      <c r="AO13" s="773"/>
      <c r="AP13" s="773"/>
      <c r="AQ13" s="773"/>
      <c r="AR13" s="773"/>
      <c r="AS13" s="773"/>
      <c r="AT13" s="773"/>
      <c r="AU13" s="773"/>
      <c r="AV13" s="773"/>
      <c r="AW13" s="773"/>
      <c r="AX13" s="773"/>
      <c r="AY13" s="773"/>
      <c r="AZ13" s="773"/>
      <c r="BA13" s="773"/>
      <c r="BB13" s="773"/>
      <c r="BC13" s="773"/>
      <c r="BD13" s="773"/>
      <c r="BE13" s="773"/>
      <c r="BF13" s="773"/>
      <c r="BG13" s="773"/>
      <c r="BH13" s="773"/>
      <c r="BI13" s="773"/>
      <c r="BJ13" s="773"/>
      <c r="BK13" s="773"/>
      <c r="BL13" s="773"/>
      <c r="BM13" s="773"/>
      <c r="BN13" s="773"/>
      <c r="BO13" s="773"/>
      <c r="BP13" s="773"/>
      <c r="BQ13" s="773"/>
    </row>
    <row r="14" spans="1:69" s="774" customFormat="1" ht="36.950000000000003" customHeight="1" thickBot="1" x14ac:dyDescent="0.25">
      <c r="A14" s="775"/>
      <c r="B14" s="776">
        <v>10</v>
      </c>
      <c r="C14" s="777"/>
      <c r="D14" s="755"/>
      <c r="E14" s="789"/>
      <c r="F14" s="664"/>
      <c r="G14" s="779"/>
      <c r="H14" s="790"/>
      <c r="I14" s="790"/>
      <c r="J14" s="781"/>
      <c r="K14" s="763" t="s">
        <v>257</v>
      </c>
      <c r="L14" s="666"/>
      <c r="M14" s="782">
        <v>4301</v>
      </c>
      <c r="N14" s="668"/>
      <c r="O14" s="354"/>
      <c r="P14" s="783"/>
      <c r="Q14" s="784"/>
      <c r="R14" s="785"/>
      <c r="S14" s="792"/>
      <c r="T14" s="792"/>
      <c r="U14" s="355"/>
      <c r="V14" s="636"/>
      <c r="W14" s="793"/>
      <c r="X14" s="671"/>
      <c r="Y14" s="787"/>
      <c r="Z14" s="787"/>
      <c r="AA14" s="787"/>
      <c r="AB14" s="788"/>
      <c r="AC14" s="771"/>
      <c r="AD14" s="772"/>
      <c r="AE14" s="345"/>
      <c r="AF14" s="344"/>
      <c r="AG14" s="339"/>
      <c r="AH14" s="339"/>
      <c r="AI14" s="343"/>
      <c r="AJ14" s="773"/>
      <c r="AK14" s="773"/>
      <c r="AL14" s="773"/>
      <c r="AM14" s="773"/>
      <c r="AN14" s="773"/>
      <c r="AO14" s="773"/>
      <c r="AP14" s="773"/>
      <c r="AQ14" s="773"/>
      <c r="AR14" s="773"/>
      <c r="AS14" s="773"/>
      <c r="AT14" s="773"/>
      <c r="AU14" s="773"/>
      <c r="AV14" s="773"/>
      <c r="AW14" s="773"/>
      <c r="AX14" s="773"/>
      <c r="AY14" s="773"/>
      <c r="AZ14" s="773"/>
      <c r="BA14" s="773"/>
      <c r="BB14" s="773"/>
      <c r="BC14" s="773"/>
      <c r="BD14" s="773"/>
      <c r="BE14" s="773"/>
      <c r="BF14" s="773"/>
      <c r="BG14" s="773"/>
      <c r="BH14" s="773"/>
      <c r="BI14" s="773"/>
      <c r="BJ14" s="773"/>
      <c r="BK14" s="773"/>
      <c r="BL14" s="773"/>
      <c r="BM14" s="773"/>
      <c r="BN14" s="773"/>
      <c r="BO14" s="773"/>
      <c r="BP14" s="773"/>
      <c r="BQ14" s="773"/>
    </row>
    <row r="15" spans="1:69" s="774" customFormat="1" ht="36.950000000000003" customHeight="1" thickBot="1" x14ac:dyDescent="0.25">
      <c r="A15" s="775"/>
      <c r="B15" s="776">
        <v>11</v>
      </c>
      <c r="C15" s="777"/>
      <c r="D15" s="755"/>
      <c r="E15" s="778"/>
      <c r="F15" s="354"/>
      <c r="G15" s="779"/>
      <c r="H15" s="790"/>
      <c r="I15" s="790"/>
      <c r="J15" s="781"/>
      <c r="K15" s="763" t="s">
        <v>257</v>
      </c>
      <c r="L15" s="666"/>
      <c r="M15" s="782">
        <v>4301</v>
      </c>
      <c r="N15" s="668"/>
      <c r="O15" s="331"/>
      <c r="P15" s="783"/>
      <c r="Q15" s="784"/>
      <c r="R15" s="785"/>
      <c r="S15" s="792"/>
      <c r="T15" s="792"/>
      <c r="U15" s="354"/>
      <c r="V15" s="636"/>
      <c r="W15" s="793"/>
      <c r="X15" s="671"/>
      <c r="Y15" s="786"/>
      <c r="Z15" s="786"/>
      <c r="AA15" s="787"/>
      <c r="AB15" s="788"/>
      <c r="AC15" s="771"/>
      <c r="AD15" s="772"/>
      <c r="AE15" s="345"/>
      <c r="AF15" s="344"/>
      <c r="AG15" s="339"/>
      <c r="AH15" s="339"/>
      <c r="AI15" s="343"/>
      <c r="AJ15" s="773"/>
      <c r="AK15" s="773"/>
      <c r="AL15" s="773"/>
      <c r="AM15" s="773"/>
      <c r="AN15" s="773"/>
      <c r="AO15" s="773"/>
      <c r="AP15" s="773"/>
      <c r="AQ15" s="773"/>
      <c r="AR15" s="773"/>
      <c r="AS15" s="773"/>
      <c r="AT15" s="773"/>
      <c r="AU15" s="773"/>
      <c r="AV15" s="773"/>
      <c r="AW15" s="773"/>
      <c r="AX15" s="773"/>
      <c r="AY15" s="773"/>
      <c r="AZ15" s="773"/>
      <c r="BA15" s="773"/>
      <c r="BB15" s="773"/>
      <c r="BC15" s="773"/>
      <c r="BD15" s="773"/>
      <c r="BE15" s="773"/>
      <c r="BF15" s="773"/>
      <c r="BG15" s="773"/>
      <c r="BH15" s="773"/>
      <c r="BI15" s="773"/>
      <c r="BJ15" s="773"/>
      <c r="BK15" s="773"/>
      <c r="BL15" s="773"/>
      <c r="BM15" s="773"/>
      <c r="BN15" s="773"/>
      <c r="BO15" s="773"/>
      <c r="BP15" s="773"/>
      <c r="BQ15" s="773"/>
    </row>
    <row r="16" spans="1:69" s="774" customFormat="1" ht="36.950000000000003" customHeight="1" thickBot="1" x14ac:dyDescent="0.25">
      <c r="A16" s="775"/>
      <c r="B16" s="776">
        <v>12</v>
      </c>
      <c r="C16" s="777"/>
      <c r="D16" s="755"/>
      <c r="E16" s="789"/>
      <c r="F16" s="354"/>
      <c r="G16" s="779"/>
      <c r="H16" s="790"/>
      <c r="I16" s="790"/>
      <c r="J16" s="781"/>
      <c r="K16" s="763" t="s">
        <v>257</v>
      </c>
      <c r="L16" s="666"/>
      <c r="M16" s="782">
        <v>4301</v>
      </c>
      <c r="N16" s="668"/>
      <c r="O16" s="331"/>
      <c r="P16" s="783"/>
      <c r="Q16" s="784"/>
      <c r="R16" s="785"/>
      <c r="S16" s="792"/>
      <c r="T16" s="792"/>
      <c r="U16" s="355"/>
      <c r="V16" s="636"/>
      <c r="W16" s="793"/>
      <c r="X16" s="671"/>
      <c r="Y16" s="786"/>
      <c r="Z16" s="786"/>
      <c r="AA16" s="787"/>
      <c r="AB16" s="788"/>
      <c r="AC16" s="771"/>
      <c r="AD16" s="772"/>
      <c r="AE16" s="343"/>
      <c r="AF16" s="344"/>
      <c r="AG16" s="339"/>
      <c r="AH16" s="339"/>
      <c r="AI16" s="343"/>
      <c r="AJ16" s="773"/>
      <c r="AK16" s="773"/>
      <c r="AL16" s="773"/>
      <c r="AM16" s="773"/>
      <c r="AN16" s="773"/>
      <c r="AO16" s="773"/>
      <c r="AP16" s="773"/>
      <c r="AQ16" s="773"/>
      <c r="AR16" s="773"/>
      <c r="AS16" s="773"/>
      <c r="AT16" s="773"/>
      <c r="AU16" s="773"/>
      <c r="AV16" s="773"/>
      <c r="AW16" s="773"/>
      <c r="AX16" s="773"/>
      <c r="AY16" s="773"/>
      <c r="AZ16" s="773"/>
      <c r="BA16" s="773"/>
      <c r="BB16" s="773"/>
      <c r="BC16" s="773"/>
      <c r="BD16" s="773"/>
      <c r="BE16" s="773"/>
      <c r="BF16" s="773"/>
      <c r="BG16" s="773"/>
      <c r="BH16" s="773"/>
      <c r="BI16" s="773"/>
      <c r="BJ16" s="773"/>
      <c r="BK16" s="773"/>
      <c r="BL16" s="773"/>
      <c r="BM16" s="773"/>
      <c r="BN16" s="773"/>
      <c r="BO16" s="773"/>
      <c r="BP16" s="773"/>
      <c r="BQ16" s="773"/>
    </row>
    <row r="17" spans="1:69" s="774" customFormat="1" ht="36.950000000000003" customHeight="1" thickBot="1" x14ac:dyDescent="0.25">
      <c r="A17" s="775"/>
      <c r="B17" s="776">
        <v>13</v>
      </c>
      <c r="C17" s="777"/>
      <c r="D17" s="801"/>
      <c r="E17" s="802"/>
      <c r="F17" s="636"/>
      <c r="G17" s="779"/>
      <c r="H17" s="639"/>
      <c r="I17" s="355"/>
      <c r="J17" s="355"/>
      <c r="K17" s="763" t="s">
        <v>257</v>
      </c>
      <c r="L17" s="331"/>
      <c r="M17" s="782">
        <v>4301</v>
      </c>
      <c r="N17" s="668"/>
      <c r="O17" s="803"/>
      <c r="P17" s="783"/>
      <c r="Q17" s="800"/>
      <c r="R17" s="792"/>
      <c r="S17" s="792"/>
      <c r="T17" s="792"/>
      <c r="U17" s="354"/>
      <c r="V17" s="636"/>
      <c r="W17" s="636"/>
      <c r="X17" s="636"/>
      <c r="Y17" s="636"/>
      <c r="Z17" s="804"/>
      <c r="AA17" s="787"/>
      <c r="AB17" s="788"/>
      <c r="AC17" s="805"/>
      <c r="AD17" s="772"/>
      <c r="AE17" s="338"/>
      <c r="AF17" s="344"/>
      <c r="AG17" s="339"/>
      <c r="AH17" s="339"/>
      <c r="AI17" s="340"/>
      <c r="AJ17" s="773"/>
      <c r="AK17" s="773"/>
      <c r="AL17" s="773"/>
      <c r="AM17" s="773"/>
      <c r="AN17" s="773"/>
      <c r="AO17" s="773"/>
      <c r="AP17" s="773"/>
      <c r="AQ17" s="773"/>
      <c r="AR17" s="773"/>
      <c r="AS17" s="773"/>
      <c r="AT17" s="773"/>
      <c r="AU17" s="773"/>
      <c r="AV17" s="773"/>
      <c r="AW17" s="773"/>
      <c r="AX17" s="773"/>
      <c r="AY17" s="773"/>
      <c r="AZ17" s="773"/>
      <c r="BA17" s="773"/>
      <c r="BB17" s="773"/>
      <c r="BC17" s="773"/>
      <c r="BD17" s="773"/>
      <c r="BE17" s="773"/>
      <c r="BF17" s="773"/>
      <c r="BG17" s="773"/>
      <c r="BH17" s="773"/>
      <c r="BI17" s="773"/>
      <c r="BJ17" s="773"/>
      <c r="BK17" s="773"/>
      <c r="BL17" s="773"/>
      <c r="BM17" s="773"/>
      <c r="BN17" s="773"/>
      <c r="BO17" s="773"/>
      <c r="BP17" s="773"/>
      <c r="BQ17" s="773"/>
    </row>
    <row r="18" spans="1:69" s="774" customFormat="1" ht="36.950000000000003" customHeight="1" thickBot="1" x14ac:dyDescent="0.25">
      <c r="A18" s="775"/>
      <c r="B18" s="776">
        <v>14</v>
      </c>
      <c r="C18" s="777"/>
      <c r="D18" s="801"/>
      <c r="E18" s="802"/>
      <c r="F18" s="636"/>
      <c r="G18" s="779"/>
      <c r="H18" s="639"/>
      <c r="I18" s="355"/>
      <c r="J18" s="355"/>
      <c r="K18" s="763" t="s">
        <v>257</v>
      </c>
      <c r="L18" s="331"/>
      <c r="M18" s="782">
        <v>4301</v>
      </c>
      <c r="N18" s="668"/>
      <c r="O18" s="803"/>
      <c r="P18" s="783"/>
      <c r="Q18" s="800"/>
      <c r="R18" s="792"/>
      <c r="S18" s="792"/>
      <c r="T18" s="792"/>
      <c r="U18" s="354"/>
      <c r="V18" s="636"/>
      <c r="W18" s="636"/>
      <c r="X18" s="636"/>
      <c r="Y18" s="636"/>
      <c r="Z18" s="804"/>
      <c r="AA18" s="787"/>
      <c r="AB18" s="788"/>
      <c r="AC18" s="771"/>
      <c r="AD18" s="772"/>
      <c r="AE18" s="339"/>
      <c r="AF18" s="346"/>
      <c r="AG18" s="346"/>
      <c r="AH18" s="339"/>
      <c r="AI18" s="347"/>
      <c r="AJ18" s="773"/>
      <c r="AK18" s="773"/>
      <c r="AL18" s="773"/>
      <c r="AM18" s="773"/>
      <c r="AN18" s="773"/>
      <c r="AO18" s="773"/>
      <c r="AP18" s="773"/>
      <c r="AQ18" s="773"/>
      <c r="AR18" s="773"/>
      <c r="AS18" s="773"/>
      <c r="AT18" s="773"/>
      <c r="AU18" s="773"/>
      <c r="AV18" s="773"/>
      <c r="AW18" s="773"/>
      <c r="AX18" s="773"/>
      <c r="AY18" s="773"/>
      <c r="AZ18" s="773"/>
      <c r="BA18" s="773"/>
      <c r="BB18" s="773"/>
      <c r="BC18" s="773"/>
      <c r="BD18" s="773"/>
      <c r="BE18" s="773"/>
      <c r="BF18" s="773"/>
      <c r="BG18" s="773"/>
      <c r="BH18" s="773"/>
      <c r="BI18" s="773"/>
      <c r="BJ18" s="773"/>
      <c r="BK18" s="773"/>
      <c r="BL18" s="773"/>
      <c r="BM18" s="773"/>
      <c r="BN18" s="773"/>
      <c r="BO18" s="773"/>
      <c r="BP18" s="773"/>
      <c r="BQ18" s="773"/>
    </row>
    <row r="19" spans="1:69" s="774" customFormat="1" ht="36.950000000000003" customHeight="1" thickBot="1" x14ac:dyDescent="0.25">
      <c r="A19" s="775"/>
      <c r="B19" s="776">
        <v>15</v>
      </c>
      <c r="C19" s="777"/>
      <c r="D19" s="801"/>
      <c r="E19" s="806"/>
      <c r="F19" s="636"/>
      <c r="G19" s="779"/>
      <c r="H19" s="639"/>
      <c r="I19" s="355"/>
      <c r="J19" s="355"/>
      <c r="K19" s="763" t="s">
        <v>257</v>
      </c>
      <c r="L19" s="331"/>
      <c r="M19" s="782">
        <v>4301</v>
      </c>
      <c r="N19" s="668"/>
      <c r="O19" s="803"/>
      <c r="P19" s="783"/>
      <c r="Q19" s="800"/>
      <c r="R19" s="792"/>
      <c r="S19" s="792"/>
      <c r="T19" s="792"/>
      <c r="U19" s="354"/>
      <c r="V19" s="636"/>
      <c r="W19" s="636"/>
      <c r="X19" s="636"/>
      <c r="Y19" s="636"/>
      <c r="Z19" s="804"/>
      <c r="AA19" s="787"/>
      <c r="AB19" s="788"/>
      <c r="AC19" s="771"/>
      <c r="AD19" s="772"/>
      <c r="AE19" s="339"/>
      <c r="AF19" s="346"/>
      <c r="AG19" s="346"/>
      <c r="AH19" s="339"/>
      <c r="AI19" s="347"/>
      <c r="AJ19" s="773"/>
      <c r="AK19" s="773"/>
      <c r="AL19" s="773"/>
      <c r="AM19" s="773"/>
      <c r="AN19" s="773"/>
      <c r="AO19" s="773"/>
      <c r="AP19" s="773"/>
      <c r="AQ19" s="773"/>
      <c r="AR19" s="773"/>
      <c r="AS19" s="773"/>
      <c r="AT19" s="773"/>
      <c r="AU19" s="773"/>
      <c r="AV19" s="773"/>
      <c r="AW19" s="773"/>
      <c r="AX19" s="773"/>
      <c r="AY19" s="773"/>
      <c r="AZ19" s="773"/>
      <c r="BA19" s="773"/>
      <c r="BB19" s="773"/>
      <c r="BC19" s="773"/>
      <c r="BD19" s="773"/>
      <c r="BE19" s="773"/>
      <c r="BF19" s="773"/>
      <c r="BG19" s="773"/>
      <c r="BH19" s="773"/>
      <c r="BI19" s="773"/>
      <c r="BJ19" s="773"/>
      <c r="BK19" s="773"/>
      <c r="BL19" s="773"/>
      <c r="BM19" s="773"/>
      <c r="BN19" s="773"/>
      <c r="BO19" s="773"/>
      <c r="BP19" s="773"/>
      <c r="BQ19" s="773"/>
    </row>
    <row r="20" spans="1:69" s="774" customFormat="1" ht="36.950000000000003" customHeight="1" thickBot="1" x14ac:dyDescent="0.25">
      <c r="A20" s="775"/>
      <c r="B20" s="776">
        <v>16</v>
      </c>
      <c r="C20" s="777"/>
      <c r="D20" s="801"/>
      <c r="E20" s="806"/>
      <c r="F20" s="636"/>
      <c r="G20" s="779"/>
      <c r="H20" s="639"/>
      <c r="I20" s="355"/>
      <c r="J20" s="355"/>
      <c r="K20" s="763" t="s">
        <v>257</v>
      </c>
      <c r="L20" s="331"/>
      <c r="M20" s="782">
        <v>4301</v>
      </c>
      <c r="N20" s="668"/>
      <c r="O20" s="803"/>
      <c r="P20" s="783"/>
      <c r="Q20" s="800"/>
      <c r="R20" s="792"/>
      <c r="S20" s="792"/>
      <c r="T20" s="792"/>
      <c r="U20" s="354"/>
      <c r="V20" s="636"/>
      <c r="W20" s="636"/>
      <c r="X20" s="636"/>
      <c r="Y20" s="636"/>
      <c r="Z20" s="804"/>
      <c r="AA20" s="787"/>
      <c r="AB20" s="788"/>
      <c r="AC20" s="771"/>
      <c r="AD20" s="772"/>
      <c r="AE20" s="339"/>
      <c r="AF20" s="346"/>
      <c r="AG20" s="346"/>
      <c r="AH20" s="339"/>
      <c r="AI20" s="347"/>
      <c r="AJ20" s="773"/>
      <c r="AK20" s="773"/>
      <c r="AL20" s="773"/>
      <c r="AM20" s="773"/>
      <c r="AN20" s="773"/>
      <c r="AO20" s="773"/>
      <c r="AP20" s="773"/>
      <c r="AQ20" s="773"/>
      <c r="AR20" s="773"/>
      <c r="AS20" s="773"/>
      <c r="AT20" s="773"/>
      <c r="AU20" s="773"/>
      <c r="AV20" s="773"/>
      <c r="AW20" s="773"/>
      <c r="AX20" s="773"/>
      <c r="AY20" s="773"/>
      <c r="AZ20" s="773"/>
      <c r="BA20" s="773"/>
      <c r="BB20" s="773"/>
      <c r="BC20" s="773"/>
      <c r="BD20" s="773"/>
      <c r="BE20" s="773"/>
      <c r="BF20" s="773"/>
      <c r="BG20" s="773"/>
      <c r="BH20" s="773"/>
      <c r="BI20" s="773"/>
      <c r="BJ20" s="773"/>
      <c r="BK20" s="773"/>
      <c r="BL20" s="773"/>
      <c r="BM20" s="773"/>
      <c r="BN20" s="773"/>
      <c r="BO20" s="773"/>
      <c r="BP20" s="773"/>
      <c r="BQ20" s="773"/>
    </row>
    <row r="21" spans="1:69" s="774" customFormat="1" ht="36.950000000000003" customHeight="1" thickBot="1" x14ac:dyDescent="0.25">
      <c r="A21" s="775"/>
      <c r="B21" s="776">
        <v>17</v>
      </c>
      <c r="C21" s="777"/>
      <c r="D21" s="801"/>
      <c r="E21" s="806"/>
      <c r="F21" s="636"/>
      <c r="G21" s="779"/>
      <c r="H21" s="639"/>
      <c r="I21" s="355"/>
      <c r="J21" s="355"/>
      <c r="K21" s="763" t="s">
        <v>257</v>
      </c>
      <c r="L21" s="331"/>
      <c r="M21" s="782">
        <v>4301</v>
      </c>
      <c r="N21" s="668"/>
      <c r="O21" s="803"/>
      <c r="P21" s="783"/>
      <c r="Q21" s="800"/>
      <c r="R21" s="792"/>
      <c r="S21" s="792"/>
      <c r="T21" s="792"/>
      <c r="U21" s="354"/>
      <c r="V21" s="636"/>
      <c r="W21" s="636"/>
      <c r="X21" s="636"/>
      <c r="Y21" s="636"/>
      <c r="Z21" s="804"/>
      <c r="AA21" s="787"/>
      <c r="AB21" s="788"/>
      <c r="AC21" s="771"/>
      <c r="AD21" s="772"/>
      <c r="AE21" s="339"/>
      <c r="AF21" s="346"/>
      <c r="AG21" s="346"/>
      <c r="AH21" s="339"/>
      <c r="AI21" s="347"/>
      <c r="AJ21" s="773"/>
      <c r="AK21" s="773"/>
      <c r="AL21" s="773"/>
      <c r="AM21" s="773"/>
      <c r="AN21" s="773"/>
      <c r="AO21" s="773"/>
      <c r="AP21" s="773"/>
      <c r="AQ21" s="773"/>
      <c r="AR21" s="773"/>
      <c r="AS21" s="773"/>
      <c r="AT21" s="773"/>
      <c r="AU21" s="773"/>
      <c r="AV21" s="773"/>
      <c r="AW21" s="773"/>
      <c r="AX21" s="773"/>
      <c r="AY21" s="773"/>
      <c r="AZ21" s="773"/>
      <c r="BA21" s="773"/>
      <c r="BB21" s="773"/>
      <c r="BC21" s="773"/>
      <c r="BD21" s="773"/>
      <c r="BE21" s="773"/>
      <c r="BF21" s="773"/>
      <c r="BG21" s="773"/>
      <c r="BH21" s="773"/>
      <c r="BI21" s="773"/>
      <c r="BJ21" s="773"/>
      <c r="BK21" s="773"/>
      <c r="BL21" s="773"/>
      <c r="BM21" s="773"/>
      <c r="BN21" s="773"/>
      <c r="BO21" s="773"/>
      <c r="BP21" s="773"/>
      <c r="BQ21" s="773"/>
    </row>
    <row r="22" spans="1:69" s="774" customFormat="1" ht="36.950000000000003" customHeight="1" thickBot="1" x14ac:dyDescent="0.25">
      <c r="A22" s="775"/>
      <c r="B22" s="776">
        <v>18</v>
      </c>
      <c r="C22" s="777"/>
      <c r="D22" s="801"/>
      <c r="E22" s="806"/>
      <c r="F22" s="636"/>
      <c r="G22" s="779"/>
      <c r="H22" s="639"/>
      <c r="I22" s="355"/>
      <c r="J22" s="355"/>
      <c r="K22" s="763" t="s">
        <v>257</v>
      </c>
      <c r="L22" s="331"/>
      <c r="M22" s="782">
        <v>4301</v>
      </c>
      <c r="N22" s="668"/>
      <c r="O22" s="803"/>
      <c r="P22" s="783"/>
      <c r="Q22" s="800"/>
      <c r="R22" s="792"/>
      <c r="S22" s="792"/>
      <c r="T22" s="792"/>
      <c r="U22" s="354"/>
      <c r="V22" s="636"/>
      <c r="W22" s="636"/>
      <c r="X22" s="636"/>
      <c r="Y22" s="636"/>
      <c r="Z22" s="804"/>
      <c r="AA22" s="787"/>
      <c r="AB22" s="788"/>
      <c r="AC22" s="771"/>
      <c r="AD22" s="772"/>
      <c r="AE22" s="339"/>
      <c r="AF22" s="346"/>
      <c r="AG22" s="346"/>
      <c r="AH22" s="339"/>
      <c r="AI22" s="347"/>
      <c r="AJ22" s="773"/>
      <c r="AK22" s="773"/>
      <c r="AL22" s="773"/>
      <c r="AM22" s="773"/>
      <c r="AN22" s="773"/>
      <c r="AO22" s="773"/>
      <c r="AP22" s="773"/>
      <c r="AQ22" s="773"/>
      <c r="AR22" s="773"/>
      <c r="AS22" s="773"/>
      <c r="AT22" s="773"/>
      <c r="AU22" s="773"/>
      <c r="AV22" s="773"/>
      <c r="AW22" s="773"/>
      <c r="AX22" s="773"/>
      <c r="AY22" s="773"/>
      <c r="AZ22" s="773"/>
      <c r="BA22" s="773"/>
      <c r="BB22" s="773"/>
      <c r="BC22" s="773"/>
      <c r="BD22" s="773"/>
      <c r="BE22" s="773"/>
      <c r="BF22" s="773"/>
      <c r="BG22" s="773"/>
      <c r="BH22" s="773"/>
      <c r="BI22" s="773"/>
      <c r="BJ22" s="773"/>
      <c r="BK22" s="773"/>
      <c r="BL22" s="773"/>
      <c r="BM22" s="773"/>
      <c r="BN22" s="773"/>
      <c r="BO22" s="773"/>
      <c r="BP22" s="773"/>
      <c r="BQ22" s="773"/>
    </row>
    <row r="23" spans="1:69" s="774" customFormat="1" ht="36.950000000000003" customHeight="1" thickBot="1" x14ac:dyDescent="0.25">
      <c r="A23" s="775"/>
      <c r="B23" s="776">
        <v>19</v>
      </c>
      <c r="C23" s="777"/>
      <c r="D23" s="801"/>
      <c r="E23" s="806"/>
      <c r="F23" s="636"/>
      <c r="G23" s="779"/>
      <c r="H23" s="639"/>
      <c r="I23" s="355"/>
      <c r="J23" s="355"/>
      <c r="K23" s="763" t="s">
        <v>257</v>
      </c>
      <c r="L23" s="331"/>
      <c r="M23" s="782">
        <v>4301</v>
      </c>
      <c r="N23" s="668"/>
      <c r="O23" s="803"/>
      <c r="P23" s="783"/>
      <c r="Q23" s="800"/>
      <c r="R23" s="792"/>
      <c r="S23" s="792"/>
      <c r="T23" s="792"/>
      <c r="U23" s="354"/>
      <c r="V23" s="636"/>
      <c r="W23" s="636"/>
      <c r="X23" s="636"/>
      <c r="Y23" s="636"/>
      <c r="Z23" s="804"/>
      <c r="AA23" s="787"/>
      <c r="AB23" s="788"/>
      <c r="AC23" s="771"/>
      <c r="AD23" s="772"/>
      <c r="AE23" s="339"/>
      <c r="AF23" s="346"/>
      <c r="AG23" s="346"/>
      <c r="AH23" s="339"/>
      <c r="AI23" s="347"/>
      <c r="AJ23" s="773"/>
      <c r="AK23" s="773"/>
      <c r="AL23" s="773"/>
      <c r="AM23" s="773"/>
      <c r="AN23" s="773"/>
      <c r="AO23" s="773"/>
      <c r="AP23" s="773"/>
      <c r="AQ23" s="773"/>
      <c r="AR23" s="773"/>
      <c r="AS23" s="773"/>
      <c r="AT23" s="773"/>
      <c r="AU23" s="773"/>
      <c r="AV23" s="773"/>
      <c r="AW23" s="773"/>
      <c r="AX23" s="773"/>
      <c r="AY23" s="773"/>
      <c r="AZ23" s="773"/>
      <c r="BA23" s="773"/>
      <c r="BB23" s="773"/>
      <c r="BC23" s="773"/>
      <c r="BD23" s="773"/>
      <c r="BE23" s="773"/>
      <c r="BF23" s="773"/>
      <c r="BG23" s="773"/>
      <c r="BH23" s="773"/>
      <c r="BI23" s="773"/>
      <c r="BJ23" s="773"/>
      <c r="BK23" s="773"/>
      <c r="BL23" s="773"/>
      <c r="BM23" s="773"/>
      <c r="BN23" s="773"/>
      <c r="BO23" s="773"/>
      <c r="BP23" s="773"/>
      <c r="BQ23" s="773"/>
    </row>
    <row r="24" spans="1:69" s="774" customFormat="1" ht="36.950000000000003" customHeight="1" thickBot="1" x14ac:dyDescent="0.25">
      <c r="A24" s="775"/>
      <c r="B24" s="776">
        <v>20</v>
      </c>
      <c r="C24" s="777"/>
      <c r="D24" s="801"/>
      <c r="E24" s="806"/>
      <c r="F24" s="636"/>
      <c r="G24" s="779"/>
      <c r="H24" s="639"/>
      <c r="I24" s="355"/>
      <c r="J24" s="355"/>
      <c r="K24" s="763" t="s">
        <v>257</v>
      </c>
      <c r="L24" s="331"/>
      <c r="M24" s="782">
        <v>4301</v>
      </c>
      <c r="N24" s="668"/>
      <c r="O24" s="803"/>
      <c r="P24" s="783"/>
      <c r="Q24" s="800"/>
      <c r="R24" s="792"/>
      <c r="S24" s="792"/>
      <c r="T24" s="792"/>
      <c r="U24" s="354"/>
      <c r="V24" s="636"/>
      <c r="W24" s="636"/>
      <c r="X24" s="636"/>
      <c r="Y24" s="636"/>
      <c r="Z24" s="804"/>
      <c r="AA24" s="787"/>
      <c r="AB24" s="788"/>
      <c r="AC24" s="771"/>
      <c r="AD24" s="772"/>
      <c r="AE24" s="339"/>
      <c r="AF24" s="346"/>
      <c r="AG24" s="346"/>
      <c r="AH24" s="339"/>
      <c r="AI24" s="347"/>
      <c r="AJ24" s="773"/>
      <c r="AK24" s="773"/>
      <c r="AL24" s="773"/>
      <c r="AM24" s="773"/>
      <c r="AN24" s="773"/>
      <c r="AO24" s="773"/>
      <c r="AP24" s="773"/>
      <c r="AQ24" s="773"/>
      <c r="AR24" s="773"/>
      <c r="AS24" s="773"/>
      <c r="AT24" s="773"/>
      <c r="AU24" s="773"/>
      <c r="AV24" s="773"/>
      <c r="AW24" s="773"/>
      <c r="AX24" s="773"/>
      <c r="AY24" s="773"/>
      <c r="AZ24" s="773"/>
      <c r="BA24" s="773"/>
      <c r="BB24" s="773"/>
      <c r="BC24" s="773"/>
      <c r="BD24" s="773"/>
      <c r="BE24" s="773"/>
      <c r="BF24" s="773"/>
      <c r="BG24" s="773"/>
      <c r="BH24" s="773"/>
      <c r="BI24" s="773"/>
      <c r="BJ24" s="773"/>
      <c r="BK24" s="773"/>
      <c r="BL24" s="773"/>
      <c r="BM24" s="773"/>
      <c r="BN24" s="773"/>
      <c r="BO24" s="773"/>
      <c r="BP24" s="773"/>
      <c r="BQ24" s="773"/>
    </row>
    <row r="25" spans="1:69" s="774" customFormat="1" ht="36.950000000000003" customHeight="1" thickBot="1" x14ac:dyDescent="0.25">
      <c r="A25" s="775"/>
      <c r="B25" s="776">
        <v>21</v>
      </c>
      <c r="C25" s="777"/>
      <c r="D25" s="801"/>
      <c r="E25" s="806"/>
      <c r="F25" s="636"/>
      <c r="G25" s="779"/>
      <c r="H25" s="639"/>
      <c r="I25" s="355"/>
      <c r="J25" s="355"/>
      <c r="K25" s="763" t="s">
        <v>257</v>
      </c>
      <c r="L25" s="331"/>
      <c r="M25" s="782">
        <v>4301</v>
      </c>
      <c r="N25" s="668"/>
      <c r="O25" s="803"/>
      <c r="P25" s="783"/>
      <c r="Q25" s="800"/>
      <c r="R25" s="792"/>
      <c r="S25" s="792"/>
      <c r="T25" s="792"/>
      <c r="U25" s="354"/>
      <c r="V25" s="636"/>
      <c r="W25" s="636"/>
      <c r="X25" s="636"/>
      <c r="Y25" s="636"/>
      <c r="Z25" s="804"/>
      <c r="AA25" s="787"/>
      <c r="AB25" s="788"/>
      <c r="AC25" s="771"/>
      <c r="AD25" s="772"/>
      <c r="AE25" s="339"/>
      <c r="AF25" s="346"/>
      <c r="AG25" s="346"/>
      <c r="AH25" s="339"/>
      <c r="AI25" s="347"/>
      <c r="AJ25" s="773"/>
      <c r="AK25" s="773"/>
      <c r="AL25" s="773"/>
      <c r="AM25" s="773"/>
      <c r="AN25" s="773"/>
      <c r="AO25" s="773"/>
      <c r="AP25" s="773"/>
      <c r="AQ25" s="773"/>
      <c r="AR25" s="773"/>
      <c r="AS25" s="773"/>
      <c r="AT25" s="773"/>
      <c r="AU25" s="773"/>
      <c r="AV25" s="773"/>
      <c r="AW25" s="773"/>
      <c r="AX25" s="773"/>
      <c r="AY25" s="773"/>
      <c r="AZ25" s="773"/>
      <c r="BA25" s="773"/>
      <c r="BB25" s="773"/>
      <c r="BC25" s="773"/>
      <c r="BD25" s="773"/>
      <c r="BE25" s="773"/>
      <c r="BF25" s="773"/>
      <c r="BG25" s="773"/>
      <c r="BH25" s="773"/>
      <c r="BI25" s="773"/>
      <c r="BJ25" s="773"/>
      <c r="BK25" s="773"/>
      <c r="BL25" s="773"/>
      <c r="BM25" s="773"/>
      <c r="BN25" s="773"/>
      <c r="BO25" s="773"/>
      <c r="BP25" s="773"/>
      <c r="BQ25" s="773"/>
    </row>
    <row r="26" spans="1:69" s="774" customFormat="1" ht="36.950000000000003" customHeight="1" thickBot="1" x14ac:dyDescent="0.25">
      <c r="A26" s="775"/>
      <c r="B26" s="776">
        <v>22</v>
      </c>
      <c r="C26" s="777"/>
      <c r="D26" s="801"/>
      <c r="E26" s="806"/>
      <c r="F26" s="636"/>
      <c r="G26" s="779"/>
      <c r="H26" s="639"/>
      <c r="I26" s="355"/>
      <c r="J26" s="355"/>
      <c r="K26" s="763" t="s">
        <v>257</v>
      </c>
      <c r="L26" s="331"/>
      <c r="M26" s="782">
        <v>4301</v>
      </c>
      <c r="N26" s="668"/>
      <c r="O26" s="803"/>
      <c r="P26" s="783"/>
      <c r="Q26" s="800"/>
      <c r="R26" s="792"/>
      <c r="S26" s="792"/>
      <c r="T26" s="792"/>
      <c r="U26" s="354"/>
      <c r="V26" s="636"/>
      <c r="W26" s="636"/>
      <c r="X26" s="636"/>
      <c r="Y26" s="636"/>
      <c r="Z26" s="804"/>
      <c r="AA26" s="787"/>
      <c r="AB26" s="788"/>
      <c r="AC26" s="771"/>
      <c r="AD26" s="772"/>
      <c r="AE26" s="339"/>
      <c r="AF26" s="346"/>
      <c r="AG26" s="346"/>
      <c r="AH26" s="339"/>
      <c r="AI26" s="347"/>
      <c r="AJ26" s="773"/>
      <c r="AK26" s="773"/>
      <c r="AL26" s="773"/>
      <c r="AM26" s="773"/>
      <c r="AN26" s="773"/>
      <c r="AO26" s="773"/>
      <c r="AP26" s="773"/>
      <c r="AQ26" s="773"/>
      <c r="AR26" s="773"/>
      <c r="AS26" s="773"/>
      <c r="AT26" s="773"/>
      <c r="AU26" s="773"/>
      <c r="AV26" s="773"/>
      <c r="AW26" s="773"/>
      <c r="AX26" s="773"/>
      <c r="AY26" s="773"/>
      <c r="AZ26" s="773"/>
      <c r="BA26" s="773"/>
      <c r="BB26" s="773"/>
      <c r="BC26" s="773"/>
      <c r="BD26" s="773"/>
      <c r="BE26" s="773"/>
      <c r="BF26" s="773"/>
      <c r="BG26" s="773"/>
      <c r="BH26" s="773"/>
      <c r="BI26" s="773"/>
      <c r="BJ26" s="773"/>
      <c r="BK26" s="773"/>
      <c r="BL26" s="773"/>
      <c r="BM26" s="773"/>
      <c r="BN26" s="773"/>
      <c r="BO26" s="773"/>
      <c r="BP26" s="773"/>
      <c r="BQ26" s="773"/>
    </row>
    <row r="27" spans="1:69" s="795" customFormat="1" ht="36.950000000000003" customHeight="1" thickBot="1" x14ac:dyDescent="0.25">
      <c r="A27" s="775"/>
      <c r="B27" s="776">
        <v>23</v>
      </c>
      <c r="C27" s="777"/>
      <c r="D27" s="801"/>
      <c r="E27" s="806"/>
      <c r="F27" s="636"/>
      <c r="G27" s="779"/>
      <c r="H27" s="639"/>
      <c r="I27" s="355"/>
      <c r="J27" s="355"/>
      <c r="K27" s="763" t="s">
        <v>257</v>
      </c>
      <c r="L27" s="331"/>
      <c r="M27" s="782">
        <v>4301</v>
      </c>
      <c r="N27" s="668"/>
      <c r="O27" s="803"/>
      <c r="P27" s="783"/>
      <c r="Q27" s="800"/>
      <c r="R27" s="792"/>
      <c r="S27" s="792"/>
      <c r="T27" s="792"/>
      <c r="U27" s="354"/>
      <c r="V27" s="636"/>
      <c r="W27" s="636"/>
      <c r="X27" s="636"/>
      <c r="Y27" s="636"/>
      <c r="Z27" s="804"/>
      <c r="AA27" s="787"/>
      <c r="AB27" s="788"/>
      <c r="AC27" s="771"/>
      <c r="AD27" s="772"/>
      <c r="AE27" s="807"/>
      <c r="AF27" s="807"/>
      <c r="AG27" s="807"/>
      <c r="AH27" s="807"/>
      <c r="AI27" s="808"/>
      <c r="AJ27" s="794"/>
      <c r="AK27" s="794"/>
      <c r="AL27" s="794"/>
      <c r="AM27" s="794"/>
      <c r="AN27" s="794"/>
      <c r="AO27" s="794"/>
      <c r="AP27" s="794"/>
      <c r="AQ27" s="794"/>
      <c r="AR27" s="794"/>
      <c r="AS27" s="794"/>
      <c r="AT27" s="794"/>
      <c r="AU27" s="794"/>
      <c r="AV27" s="794"/>
      <c r="AW27" s="794"/>
      <c r="AX27" s="794"/>
      <c r="AY27" s="794"/>
      <c r="AZ27" s="794"/>
      <c r="BA27" s="794"/>
      <c r="BB27" s="794"/>
      <c r="BC27" s="794"/>
      <c r="BD27" s="794"/>
      <c r="BE27" s="794"/>
      <c r="BF27" s="794"/>
      <c r="BG27" s="794"/>
      <c r="BH27" s="794"/>
      <c r="BI27" s="794"/>
      <c r="BJ27" s="794"/>
      <c r="BK27" s="794"/>
      <c r="BL27" s="794"/>
      <c r="BM27" s="794"/>
      <c r="BN27" s="794"/>
      <c r="BO27" s="794"/>
      <c r="BP27" s="794"/>
      <c r="BQ27" s="794"/>
    </row>
    <row r="28" spans="1:69" s="795" customFormat="1" ht="36.950000000000003" customHeight="1" thickBot="1" x14ac:dyDescent="0.25">
      <c r="A28" s="775"/>
      <c r="B28" s="776">
        <v>24</v>
      </c>
      <c r="C28" s="777"/>
      <c r="D28" s="801"/>
      <c r="E28" s="806"/>
      <c r="F28" s="636"/>
      <c r="G28" s="779"/>
      <c r="H28" s="639"/>
      <c r="I28" s="355"/>
      <c r="J28" s="355"/>
      <c r="K28" s="763" t="s">
        <v>257</v>
      </c>
      <c r="L28" s="331"/>
      <c r="M28" s="782">
        <v>4301</v>
      </c>
      <c r="N28" s="668"/>
      <c r="O28" s="803"/>
      <c r="P28" s="783"/>
      <c r="Q28" s="800"/>
      <c r="R28" s="792"/>
      <c r="S28" s="792"/>
      <c r="T28" s="792"/>
      <c r="U28" s="354"/>
      <c r="V28" s="636"/>
      <c r="W28" s="636"/>
      <c r="X28" s="636"/>
      <c r="Y28" s="636"/>
      <c r="Z28" s="804"/>
      <c r="AA28" s="787"/>
      <c r="AB28" s="788"/>
      <c r="AC28" s="809"/>
      <c r="AD28" s="810"/>
      <c r="AE28" s="582"/>
      <c r="AF28" s="807"/>
      <c r="AG28" s="807"/>
      <c r="AH28" s="582"/>
      <c r="AI28" s="807"/>
      <c r="AJ28" s="794"/>
      <c r="AK28" s="794"/>
      <c r="AL28" s="794"/>
      <c r="AM28" s="794"/>
      <c r="AN28" s="794"/>
      <c r="AO28" s="794"/>
      <c r="AP28" s="794"/>
      <c r="AQ28" s="794"/>
      <c r="AR28" s="794"/>
      <c r="AS28" s="794"/>
      <c r="AT28" s="794"/>
      <c r="AU28" s="794"/>
      <c r="AV28" s="794"/>
      <c r="AW28" s="794"/>
      <c r="AX28" s="794"/>
      <c r="AY28" s="794"/>
      <c r="AZ28" s="794"/>
      <c r="BA28" s="794"/>
      <c r="BB28" s="794"/>
      <c r="BC28" s="794"/>
      <c r="BD28" s="794"/>
      <c r="BE28" s="794"/>
      <c r="BF28" s="794"/>
      <c r="BG28" s="794"/>
      <c r="BH28" s="794"/>
      <c r="BI28" s="794"/>
      <c r="BJ28" s="794"/>
      <c r="BK28" s="794"/>
      <c r="BL28" s="794"/>
      <c r="BM28" s="794"/>
      <c r="BN28" s="794"/>
      <c r="BO28" s="794"/>
      <c r="BP28" s="794"/>
      <c r="BQ28" s="794"/>
    </row>
    <row r="29" spans="1:69" s="795" customFormat="1" ht="36.950000000000003" customHeight="1" thickBot="1" x14ac:dyDescent="0.25">
      <c r="A29" s="775"/>
      <c r="B29" s="776">
        <v>25</v>
      </c>
      <c r="C29" s="777"/>
      <c r="D29" s="801"/>
      <c r="E29" s="806"/>
      <c r="F29" s="636"/>
      <c r="G29" s="779"/>
      <c r="H29" s="639"/>
      <c r="I29" s="355"/>
      <c r="J29" s="355"/>
      <c r="K29" s="763" t="s">
        <v>257</v>
      </c>
      <c r="L29" s="331"/>
      <c r="M29" s="782">
        <v>4301</v>
      </c>
      <c r="N29" s="668"/>
      <c r="O29" s="803"/>
      <c r="P29" s="783"/>
      <c r="Q29" s="800"/>
      <c r="R29" s="792"/>
      <c r="S29" s="792"/>
      <c r="T29" s="792"/>
      <c r="U29" s="354"/>
      <c r="V29" s="636"/>
      <c r="W29" s="636"/>
      <c r="X29" s="636"/>
      <c r="Y29" s="636"/>
      <c r="Z29" s="804"/>
      <c r="AA29" s="787"/>
      <c r="AB29" s="788"/>
      <c r="AC29" s="771"/>
      <c r="AD29" s="772"/>
      <c r="AE29" s="339"/>
      <c r="AF29" s="344"/>
      <c r="AG29" s="339"/>
      <c r="AH29" s="339"/>
      <c r="AI29" s="339"/>
      <c r="AJ29" s="794"/>
      <c r="AK29" s="794"/>
      <c r="AL29" s="794"/>
      <c r="AM29" s="794"/>
      <c r="AN29" s="794"/>
      <c r="AO29" s="794"/>
      <c r="AP29" s="794"/>
      <c r="AQ29" s="794"/>
      <c r="AR29" s="794"/>
      <c r="AS29" s="794"/>
      <c r="AT29" s="794"/>
      <c r="AU29" s="794"/>
      <c r="AV29" s="794"/>
      <c r="AW29" s="794"/>
      <c r="AX29" s="794"/>
      <c r="AY29" s="794"/>
      <c r="AZ29" s="794"/>
      <c r="BA29" s="794"/>
      <c r="BB29" s="794"/>
      <c r="BC29" s="794"/>
      <c r="BD29" s="794"/>
      <c r="BE29" s="794"/>
      <c r="BF29" s="794"/>
      <c r="BG29" s="794"/>
      <c r="BH29" s="794"/>
      <c r="BI29" s="794"/>
      <c r="BJ29" s="794"/>
      <c r="BK29" s="794"/>
      <c r="BL29" s="794"/>
      <c r="BM29" s="794"/>
      <c r="BN29" s="794"/>
      <c r="BO29" s="794"/>
      <c r="BP29" s="794"/>
      <c r="BQ29" s="794"/>
    </row>
    <row r="30" spans="1:69" s="795" customFormat="1" ht="36.950000000000003" customHeight="1" thickBot="1" x14ac:dyDescent="0.25">
      <c r="A30" s="775"/>
      <c r="B30" s="776">
        <v>26</v>
      </c>
      <c r="C30" s="777"/>
      <c r="D30" s="801"/>
      <c r="E30" s="806"/>
      <c r="F30" s="636"/>
      <c r="G30" s="779"/>
      <c r="H30" s="639"/>
      <c r="I30" s="355"/>
      <c r="J30" s="355"/>
      <c r="K30" s="763" t="s">
        <v>257</v>
      </c>
      <c r="L30" s="331"/>
      <c r="M30" s="782">
        <v>4301</v>
      </c>
      <c r="N30" s="668"/>
      <c r="O30" s="803"/>
      <c r="P30" s="783"/>
      <c r="Q30" s="800"/>
      <c r="R30" s="792"/>
      <c r="S30" s="792"/>
      <c r="T30" s="792"/>
      <c r="U30" s="354"/>
      <c r="V30" s="636"/>
      <c r="W30" s="636"/>
      <c r="X30" s="636"/>
      <c r="Y30" s="636"/>
      <c r="Z30" s="804"/>
      <c r="AA30" s="787"/>
      <c r="AB30" s="788"/>
      <c r="AC30" s="771"/>
      <c r="AD30" s="772"/>
      <c r="AE30" s="339"/>
      <c r="AF30" s="344"/>
      <c r="AG30" s="339"/>
      <c r="AH30" s="339"/>
      <c r="AI30" s="339"/>
      <c r="AJ30" s="794"/>
      <c r="AK30" s="794"/>
      <c r="AL30" s="794"/>
      <c r="AM30" s="794"/>
      <c r="AN30" s="794"/>
      <c r="AO30" s="794"/>
      <c r="AP30" s="794"/>
      <c r="AQ30" s="794"/>
      <c r="AR30" s="794"/>
      <c r="AS30" s="794"/>
      <c r="AT30" s="794"/>
      <c r="AU30" s="794"/>
      <c r="AV30" s="794"/>
      <c r="AW30" s="794"/>
      <c r="AX30" s="794"/>
      <c r="AY30" s="794"/>
      <c r="AZ30" s="794"/>
      <c r="BA30" s="794"/>
      <c r="BB30" s="794"/>
      <c r="BC30" s="794"/>
      <c r="BD30" s="794"/>
      <c r="BE30" s="794"/>
      <c r="BF30" s="794"/>
      <c r="BG30" s="794"/>
      <c r="BH30" s="794"/>
      <c r="BI30" s="794"/>
      <c r="BJ30" s="794"/>
      <c r="BK30" s="794"/>
      <c r="BL30" s="794"/>
      <c r="BM30" s="794"/>
      <c r="BN30" s="794"/>
      <c r="BO30" s="794"/>
      <c r="BP30" s="794"/>
      <c r="BQ30" s="794"/>
    </row>
    <row r="31" spans="1:69" s="795" customFormat="1" ht="36.950000000000003" customHeight="1" thickBot="1" x14ac:dyDescent="0.25">
      <c r="A31" s="775"/>
      <c r="B31" s="776">
        <v>27</v>
      </c>
      <c r="C31" s="777"/>
      <c r="D31" s="801"/>
      <c r="E31" s="806"/>
      <c r="F31" s="636"/>
      <c r="G31" s="779"/>
      <c r="H31" s="639"/>
      <c r="I31" s="355"/>
      <c r="J31" s="355"/>
      <c r="K31" s="763" t="s">
        <v>257</v>
      </c>
      <c r="L31" s="331"/>
      <c r="M31" s="782">
        <v>4301</v>
      </c>
      <c r="N31" s="668"/>
      <c r="O31" s="803"/>
      <c r="P31" s="783"/>
      <c r="Q31" s="800"/>
      <c r="R31" s="792"/>
      <c r="S31" s="792"/>
      <c r="T31" s="792"/>
      <c r="U31" s="354"/>
      <c r="V31" s="636"/>
      <c r="W31" s="636"/>
      <c r="X31" s="636"/>
      <c r="Y31" s="636"/>
      <c r="Z31" s="804"/>
      <c r="AA31" s="787"/>
      <c r="AB31" s="788"/>
      <c r="AC31" s="771"/>
      <c r="AD31" s="772"/>
      <c r="AE31" s="339"/>
      <c r="AF31" s="344"/>
      <c r="AG31" s="339"/>
      <c r="AH31" s="339"/>
      <c r="AI31" s="339"/>
      <c r="AJ31" s="794"/>
      <c r="AK31" s="794"/>
      <c r="AL31" s="794"/>
      <c r="AM31" s="794"/>
      <c r="AN31" s="794"/>
      <c r="AO31" s="794"/>
      <c r="AP31" s="794"/>
      <c r="AQ31" s="794"/>
      <c r="AR31" s="794"/>
      <c r="AS31" s="794"/>
      <c r="AT31" s="794"/>
      <c r="AU31" s="794"/>
      <c r="AV31" s="794"/>
      <c r="AW31" s="794"/>
      <c r="AX31" s="794"/>
      <c r="AY31" s="794"/>
      <c r="AZ31" s="794"/>
      <c r="BA31" s="794"/>
      <c r="BB31" s="794"/>
      <c r="BC31" s="794"/>
      <c r="BD31" s="794"/>
      <c r="BE31" s="794"/>
      <c r="BF31" s="794"/>
      <c r="BG31" s="794"/>
      <c r="BH31" s="794"/>
      <c r="BI31" s="794"/>
      <c r="BJ31" s="794"/>
      <c r="BK31" s="794"/>
      <c r="BL31" s="794"/>
      <c r="BM31" s="794"/>
      <c r="BN31" s="794"/>
      <c r="BO31" s="794"/>
      <c r="BP31" s="794"/>
      <c r="BQ31" s="794"/>
    </row>
    <row r="32" spans="1:69" s="795" customFormat="1" ht="36.950000000000003" customHeight="1" thickBot="1" x14ac:dyDescent="0.25">
      <c r="A32" s="775"/>
      <c r="B32" s="776">
        <v>28</v>
      </c>
      <c r="C32" s="777"/>
      <c r="D32" s="801"/>
      <c r="E32" s="806"/>
      <c r="F32" s="636"/>
      <c r="G32" s="779"/>
      <c r="H32" s="639"/>
      <c r="I32" s="355"/>
      <c r="J32" s="355"/>
      <c r="K32" s="763" t="s">
        <v>257</v>
      </c>
      <c r="L32" s="331"/>
      <c r="M32" s="782">
        <v>4301</v>
      </c>
      <c r="N32" s="668"/>
      <c r="O32" s="803"/>
      <c r="P32" s="783"/>
      <c r="Q32" s="800"/>
      <c r="R32" s="792"/>
      <c r="S32" s="792"/>
      <c r="T32" s="792"/>
      <c r="U32" s="354"/>
      <c r="V32" s="636"/>
      <c r="W32" s="636"/>
      <c r="X32" s="636"/>
      <c r="Y32" s="636"/>
      <c r="Z32" s="804"/>
      <c r="AA32" s="787"/>
      <c r="AB32" s="788"/>
      <c r="AC32" s="811"/>
      <c r="AD32" s="772"/>
      <c r="AE32" s="582"/>
      <c r="AF32" s="807"/>
      <c r="AG32" s="807"/>
      <c r="AH32" s="807"/>
      <c r="AI32" s="807"/>
      <c r="AJ32" s="794"/>
      <c r="AK32" s="794"/>
      <c r="AL32" s="794"/>
      <c r="AM32" s="794"/>
      <c r="AN32" s="794"/>
      <c r="AO32" s="794"/>
      <c r="AP32" s="794"/>
      <c r="AQ32" s="794"/>
      <c r="AR32" s="794"/>
      <c r="AS32" s="794"/>
      <c r="AT32" s="794"/>
      <c r="AU32" s="794"/>
      <c r="AV32" s="794"/>
      <c r="AW32" s="794"/>
      <c r="AX32" s="794"/>
      <c r="AY32" s="794"/>
      <c r="AZ32" s="794"/>
      <c r="BA32" s="794"/>
      <c r="BB32" s="794"/>
      <c r="BC32" s="794"/>
      <c r="BD32" s="794"/>
      <c r="BE32" s="794"/>
      <c r="BF32" s="794"/>
      <c r="BG32" s="794"/>
      <c r="BH32" s="794"/>
      <c r="BI32" s="794"/>
      <c r="BJ32" s="794"/>
      <c r="BK32" s="794"/>
      <c r="BL32" s="794"/>
      <c r="BM32" s="794"/>
      <c r="BN32" s="794"/>
      <c r="BO32" s="794"/>
      <c r="BP32" s="794"/>
      <c r="BQ32" s="794"/>
    </row>
    <row r="33" spans="1:69" s="795" customFormat="1" ht="36.75" customHeight="1" thickBot="1" x14ac:dyDescent="0.25">
      <c r="A33" s="775"/>
      <c r="B33" s="776">
        <v>29</v>
      </c>
      <c r="C33" s="777"/>
      <c r="D33" s="801"/>
      <c r="E33" s="806"/>
      <c r="F33" s="636"/>
      <c r="G33" s="779"/>
      <c r="H33" s="639"/>
      <c r="I33" s="355"/>
      <c r="J33" s="355"/>
      <c r="K33" s="763" t="s">
        <v>257</v>
      </c>
      <c r="L33" s="331"/>
      <c r="M33" s="782">
        <v>4301</v>
      </c>
      <c r="N33" s="668"/>
      <c r="O33" s="803"/>
      <c r="P33" s="783"/>
      <c r="Q33" s="800"/>
      <c r="R33" s="792"/>
      <c r="S33" s="792"/>
      <c r="T33" s="792"/>
      <c r="U33" s="354"/>
      <c r="V33" s="636"/>
      <c r="W33" s="636"/>
      <c r="X33" s="636"/>
      <c r="Y33" s="636"/>
      <c r="Z33" s="804"/>
      <c r="AA33" s="787"/>
      <c r="AB33" s="788"/>
      <c r="AC33" s="812"/>
      <c r="AD33" s="813"/>
      <c r="AE33" s="582"/>
      <c r="AF33" s="814"/>
      <c r="AG33" s="814"/>
      <c r="AH33" s="814"/>
      <c r="AI33" s="815"/>
      <c r="AJ33" s="794"/>
      <c r="AK33" s="794"/>
      <c r="AL33" s="794"/>
      <c r="AM33" s="794"/>
      <c r="AN33" s="794"/>
      <c r="AO33" s="794"/>
      <c r="AP33" s="794"/>
      <c r="AQ33" s="794"/>
      <c r="AR33" s="794"/>
      <c r="AS33" s="794"/>
      <c r="AT33" s="794"/>
      <c r="AU33" s="794"/>
      <c r="AV33" s="794"/>
      <c r="AW33" s="794"/>
      <c r="AX33" s="794"/>
      <c r="AY33" s="794"/>
      <c r="AZ33" s="794"/>
      <c r="BA33" s="794"/>
      <c r="BB33" s="794"/>
      <c r="BC33" s="794"/>
      <c r="BD33" s="794"/>
      <c r="BE33" s="794"/>
      <c r="BF33" s="794"/>
      <c r="BG33" s="794"/>
      <c r="BH33" s="794"/>
      <c r="BI33" s="794"/>
      <c r="BJ33" s="794"/>
      <c r="BK33" s="794"/>
      <c r="BL33" s="794"/>
      <c r="BM33" s="794"/>
      <c r="BN33" s="794"/>
      <c r="BO33" s="794"/>
      <c r="BP33" s="794"/>
      <c r="BQ33" s="794"/>
    </row>
    <row r="34" spans="1:69" s="795" customFormat="1" ht="36.950000000000003" customHeight="1" thickBot="1" x14ac:dyDescent="0.25">
      <c r="A34" s="816"/>
      <c r="B34" s="817">
        <v>30</v>
      </c>
      <c r="C34" s="777"/>
      <c r="D34" s="818"/>
      <c r="E34" s="819"/>
      <c r="F34" s="638"/>
      <c r="G34" s="820"/>
      <c r="H34" s="640"/>
      <c r="I34" s="637"/>
      <c r="J34" s="637"/>
      <c r="K34" s="763" t="s">
        <v>257</v>
      </c>
      <c r="L34" s="332"/>
      <c r="M34" s="782">
        <v>4301</v>
      </c>
      <c r="N34" s="668"/>
      <c r="O34" s="821"/>
      <c r="P34" s="822"/>
      <c r="Q34" s="823"/>
      <c r="R34" s="824"/>
      <c r="S34" s="824"/>
      <c r="T34" s="824"/>
      <c r="U34" s="356"/>
      <c r="V34" s="638"/>
      <c r="W34" s="638"/>
      <c r="X34" s="638"/>
      <c r="Y34" s="638"/>
      <c r="Z34" s="825"/>
      <c r="AA34" s="826"/>
      <c r="AB34" s="827"/>
      <c r="AC34" s="812"/>
      <c r="AD34" s="813"/>
      <c r="AE34" s="582"/>
      <c r="AF34" s="814"/>
      <c r="AG34" s="814"/>
      <c r="AH34" s="814"/>
      <c r="AI34" s="815"/>
      <c r="AJ34" s="794"/>
      <c r="AK34" s="794"/>
      <c r="AL34" s="794"/>
      <c r="AM34" s="794"/>
      <c r="AN34" s="794"/>
      <c r="AO34" s="794"/>
      <c r="AP34" s="794"/>
      <c r="AQ34" s="794"/>
      <c r="AR34" s="794"/>
      <c r="AS34" s="794"/>
      <c r="AT34" s="794"/>
      <c r="AU34" s="794"/>
      <c r="AV34" s="794"/>
      <c r="AW34" s="794"/>
      <c r="AX34" s="794"/>
      <c r="AY34" s="794"/>
      <c r="AZ34" s="794"/>
      <c r="BA34" s="794"/>
      <c r="BB34" s="794"/>
      <c r="BC34" s="794"/>
      <c r="BD34" s="794"/>
      <c r="BE34" s="794"/>
      <c r="BF34" s="794"/>
      <c r="BG34" s="794"/>
      <c r="BH34" s="794"/>
      <c r="BI34" s="794"/>
      <c r="BJ34" s="794"/>
      <c r="BK34" s="794"/>
      <c r="BL34" s="794"/>
      <c r="BM34" s="794"/>
      <c r="BN34" s="794"/>
      <c r="BO34" s="794"/>
      <c r="BP34" s="794"/>
      <c r="BQ34" s="794"/>
    </row>
    <row r="35" spans="1:69" s="229" customFormat="1" x14ac:dyDescent="0.2">
      <c r="A35" s="385"/>
      <c r="B35" s="385"/>
      <c r="C35" s="385"/>
      <c r="D35" s="386"/>
      <c r="E35" s="348"/>
      <c r="F35" s="349"/>
      <c r="G35" s="349"/>
      <c r="H35" s="358"/>
      <c r="I35" s="385"/>
      <c r="J35" s="385"/>
      <c r="K35" s="358"/>
      <c r="L35" s="358"/>
      <c r="M35" s="385"/>
      <c r="N35" s="385"/>
      <c r="O35" s="385"/>
      <c r="P35" s="385"/>
      <c r="Q35" s="358"/>
      <c r="R35" s="385"/>
      <c r="S35" s="385"/>
      <c r="T35" s="385"/>
      <c r="U35" s="358"/>
      <c r="V35" s="350"/>
      <c r="W35" s="388"/>
      <c r="X35" s="350"/>
      <c r="Y35" s="634"/>
      <c r="Z35" s="357"/>
      <c r="AA35" s="357"/>
      <c r="AB35" s="635"/>
      <c r="AC35" s="383"/>
      <c r="AD35" s="383"/>
      <c r="AE35" s="383"/>
      <c r="AF35" s="383"/>
      <c r="AG35" s="383"/>
      <c r="AH35" s="383"/>
      <c r="AI35" s="384"/>
      <c r="AJ35" s="382"/>
      <c r="AK35" s="333"/>
      <c r="AL35" s="333"/>
      <c r="AM35" s="333"/>
      <c r="AN35" s="333"/>
      <c r="AO35" s="333"/>
      <c r="AP35" s="333"/>
      <c r="AQ35" s="333"/>
      <c r="AR35" s="333"/>
      <c r="AS35" s="333"/>
      <c r="AT35" s="333"/>
      <c r="AU35" s="333"/>
      <c r="AV35" s="333"/>
      <c r="AW35" s="333"/>
      <c r="AX35" s="333"/>
      <c r="AY35" s="333"/>
      <c r="AZ35" s="333"/>
      <c r="BA35" s="333"/>
      <c r="BB35" s="333"/>
      <c r="BC35" s="333"/>
      <c r="BD35" s="333"/>
      <c r="BE35" s="333"/>
      <c r="BF35" s="333"/>
      <c r="BG35" s="333"/>
      <c r="BH35" s="333"/>
      <c r="BI35" s="333"/>
      <c r="BJ35" s="333"/>
      <c r="BK35" s="333"/>
      <c r="BL35" s="333"/>
      <c r="BM35" s="333"/>
      <c r="BN35" s="333"/>
      <c r="BO35" s="333"/>
      <c r="BP35" s="333"/>
      <c r="BQ35" s="333"/>
    </row>
    <row r="36" spans="1:69" s="229" customFormat="1" ht="15.75" thickBot="1" x14ac:dyDescent="0.25">
      <c r="A36" s="351"/>
      <c r="B36" s="351"/>
      <c r="C36" s="385"/>
      <c r="D36" s="352"/>
      <c r="E36" s="352"/>
      <c r="F36" s="349"/>
      <c r="G36" s="349"/>
      <c r="H36" s="358"/>
      <c r="I36" s="385"/>
      <c r="J36" s="385"/>
      <c r="K36" s="457" t="s">
        <v>263</v>
      </c>
      <c r="L36" s="358"/>
      <c r="M36" s="385"/>
      <c r="N36" s="385"/>
      <c r="O36" s="385"/>
      <c r="P36" s="385"/>
      <c r="Q36" s="358"/>
      <c r="R36" s="385"/>
      <c r="S36" s="385"/>
      <c r="T36" s="385"/>
      <c r="U36" s="358"/>
      <c r="V36" s="350"/>
      <c r="W36" s="388"/>
      <c r="X36" s="350"/>
      <c r="Y36" s="391"/>
      <c r="Z36" s="392"/>
      <c r="AA36" s="396" t="s">
        <v>222</v>
      </c>
      <c r="AB36" s="396" t="s">
        <v>244</v>
      </c>
      <c r="AC36" s="392"/>
      <c r="AD36" s="392"/>
      <c r="AE36" s="392"/>
      <c r="AF36" s="392"/>
      <c r="AG36" s="392"/>
      <c r="AH36" s="392"/>
      <c r="AI36" s="393"/>
      <c r="AJ36" s="382"/>
      <c r="AK36" s="333"/>
      <c r="AL36" s="333"/>
      <c r="AM36" s="333"/>
      <c r="AN36" s="333"/>
      <c r="AO36" s="333"/>
      <c r="AP36" s="333"/>
      <c r="AQ36" s="333"/>
      <c r="AR36" s="333"/>
      <c r="AS36" s="333"/>
      <c r="AT36" s="333"/>
      <c r="AU36" s="333"/>
      <c r="AV36" s="333"/>
      <c r="AW36" s="333"/>
      <c r="AX36" s="333"/>
      <c r="AY36" s="333"/>
      <c r="AZ36" s="333"/>
      <c r="BA36" s="333"/>
      <c r="BB36" s="333"/>
      <c r="BC36" s="333"/>
      <c r="BD36" s="333"/>
      <c r="BE36" s="333"/>
      <c r="BF36" s="333"/>
      <c r="BG36" s="333"/>
      <c r="BH36" s="333"/>
      <c r="BI36" s="333"/>
      <c r="BJ36" s="333"/>
      <c r="BK36" s="333"/>
      <c r="BL36" s="333"/>
      <c r="BM36" s="333"/>
      <c r="BN36" s="333"/>
      <c r="BO36" s="333"/>
      <c r="BP36" s="333"/>
      <c r="BQ36" s="333"/>
    </row>
    <row r="37" spans="1:69" ht="20.25" x14ac:dyDescent="0.3">
      <c r="A37" s="351"/>
      <c r="B37" s="351"/>
      <c r="C37" s="385"/>
      <c r="D37" s="352"/>
      <c r="E37" s="352"/>
      <c r="F37" s="349"/>
      <c r="G37" s="349"/>
      <c r="H37" s="358"/>
      <c r="I37" s="385"/>
      <c r="J37" s="385"/>
      <c r="K37" s="457" t="s">
        <v>264</v>
      </c>
      <c r="L37" s="358"/>
      <c r="M37" s="385"/>
      <c r="N37" s="385"/>
      <c r="O37" s="385"/>
      <c r="P37" s="385"/>
      <c r="Q37" s="358"/>
      <c r="R37" s="385"/>
      <c r="S37" s="385"/>
      <c r="T37" s="385"/>
      <c r="U37" s="358"/>
      <c r="V37" s="350"/>
      <c r="W37" s="388"/>
      <c r="X37" s="350" t="s">
        <v>29</v>
      </c>
      <c r="Y37" s="394"/>
      <c r="Z37" s="394"/>
      <c r="AA37" s="397" t="s">
        <v>223</v>
      </c>
      <c r="AB37" s="397" t="s">
        <v>245</v>
      </c>
      <c r="AC37" s="394"/>
      <c r="AD37" s="394"/>
      <c r="AE37" s="394"/>
      <c r="AF37" s="394"/>
      <c r="AG37" s="394"/>
      <c r="AH37" s="394"/>
      <c r="AI37" s="394"/>
      <c r="AJ37" s="394"/>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row>
    <row r="38" spans="1:69" x14ac:dyDescent="0.2">
      <c r="A38" s="351"/>
      <c r="B38" s="351"/>
      <c r="C38" s="385"/>
      <c r="D38" s="352"/>
      <c r="E38" s="352"/>
      <c r="F38" s="349"/>
      <c r="G38" s="349"/>
      <c r="H38" s="358"/>
      <c r="I38" s="385"/>
      <c r="J38" s="385"/>
      <c r="K38" s="457" t="s">
        <v>257</v>
      </c>
      <c r="L38" s="358"/>
      <c r="M38" s="385"/>
      <c r="N38" s="385"/>
      <c r="O38" s="385"/>
      <c r="P38" s="385"/>
      <c r="Q38" s="358"/>
      <c r="R38" s="385"/>
      <c r="S38" s="385"/>
      <c r="T38" s="385"/>
      <c r="U38" s="358"/>
      <c r="V38" s="350"/>
      <c r="W38" s="388"/>
      <c r="X38" s="350" t="s">
        <v>30</v>
      </c>
      <c r="Y38" s="395"/>
      <c r="Z38" s="395"/>
      <c r="AA38" s="398"/>
      <c r="AB38" s="398"/>
      <c r="AC38" s="395"/>
      <c r="AD38" s="395"/>
      <c r="AE38" s="395"/>
      <c r="AF38" s="395"/>
      <c r="AG38" s="395"/>
      <c r="AH38" s="395"/>
      <c r="AI38" s="395"/>
      <c r="AJ38" s="395"/>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row>
    <row r="39" spans="1:69" x14ac:dyDescent="0.2">
      <c r="A39" s="351"/>
      <c r="B39" s="351"/>
      <c r="C39" s="385" t="s">
        <v>35</v>
      </c>
      <c r="D39" s="352"/>
      <c r="E39" s="352"/>
      <c r="F39" s="349"/>
      <c r="G39" s="349"/>
      <c r="H39" s="358"/>
      <c r="I39" s="385"/>
      <c r="J39" s="385"/>
      <c r="K39" s="358"/>
      <c r="L39" s="358"/>
      <c r="M39" s="385"/>
      <c r="N39" s="385"/>
      <c r="O39" s="385"/>
      <c r="P39" s="385"/>
      <c r="Q39" s="358"/>
      <c r="R39" s="385"/>
      <c r="S39" s="385"/>
      <c r="T39" s="385"/>
      <c r="U39" s="358"/>
      <c r="V39" s="350"/>
      <c r="W39" s="388"/>
      <c r="X39" s="350" t="s">
        <v>28</v>
      </c>
      <c r="Y39" s="388"/>
      <c r="Z39" s="388"/>
      <c r="AA39" s="397"/>
      <c r="AB39" s="388"/>
      <c r="AC39" s="388"/>
      <c r="AD39" s="388"/>
      <c r="AE39" s="388"/>
      <c r="AF39" s="388"/>
      <c r="AG39" s="388"/>
      <c r="AH39" s="388"/>
      <c r="AI39" s="388"/>
      <c r="AJ39" s="388"/>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row>
    <row r="40" spans="1:69" x14ac:dyDescent="0.2">
      <c r="A40" s="385"/>
      <c r="B40" s="385"/>
      <c r="C40" s="385" t="s">
        <v>36</v>
      </c>
      <c r="D40" s="386"/>
      <c r="E40" s="348"/>
      <c r="F40" s="349"/>
      <c r="G40" s="349"/>
      <c r="H40" s="358"/>
      <c r="I40" s="385"/>
      <c r="J40" s="385"/>
      <c r="K40" s="358"/>
      <c r="L40" s="358"/>
      <c r="M40" s="385"/>
      <c r="N40" s="385"/>
      <c r="O40" s="385"/>
      <c r="P40" s="385"/>
      <c r="Q40" s="358"/>
      <c r="R40" s="385"/>
      <c r="S40" s="385"/>
      <c r="T40" s="385"/>
      <c r="U40" s="358"/>
      <c r="V40" s="350"/>
      <c r="W40" s="388"/>
      <c r="X40" s="350" t="s">
        <v>177</v>
      </c>
      <c r="Y40" s="395"/>
      <c r="Z40" s="395"/>
      <c r="AA40" s="399"/>
      <c r="AB40" s="395"/>
      <c r="AC40" s="395"/>
      <c r="AD40" s="395"/>
      <c r="AE40" s="395"/>
      <c r="AF40" s="395"/>
      <c r="AG40" s="395"/>
      <c r="AH40" s="395"/>
      <c r="AI40" s="395"/>
      <c r="AJ40" s="395"/>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row>
    <row r="41" spans="1:69" x14ac:dyDescent="0.2">
      <c r="A41" s="385"/>
      <c r="B41" s="385"/>
      <c r="C41" s="385" t="s">
        <v>37</v>
      </c>
      <c r="D41" s="386"/>
      <c r="E41" s="348"/>
      <c r="F41" s="349" t="s">
        <v>13</v>
      </c>
      <c r="G41" s="349"/>
      <c r="H41" s="358"/>
      <c r="I41" s="385"/>
      <c r="J41" s="385"/>
      <c r="K41" s="358"/>
      <c r="L41" s="358" t="s">
        <v>62</v>
      </c>
      <c r="M41" s="385"/>
      <c r="N41" s="385"/>
      <c r="O41" s="385"/>
      <c r="P41" s="385"/>
      <c r="Q41" s="358"/>
      <c r="R41" s="385"/>
      <c r="S41" s="385"/>
      <c r="T41" s="385"/>
      <c r="U41" s="358"/>
      <c r="V41" s="353"/>
      <c r="W41" s="353"/>
      <c r="X41" s="350" t="s">
        <v>178</v>
      </c>
      <c r="Y41" s="395"/>
      <c r="Z41" s="395"/>
      <c r="AA41" s="399"/>
      <c r="AB41" s="395"/>
      <c r="AC41" s="395"/>
      <c r="AD41" s="395"/>
      <c r="AE41" s="395"/>
      <c r="AF41" s="395"/>
      <c r="AG41" s="395"/>
      <c r="AH41" s="395"/>
      <c r="AI41" s="395"/>
      <c r="AJ41" s="395"/>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row>
    <row r="42" spans="1:69" x14ac:dyDescent="0.2">
      <c r="A42" s="385"/>
      <c r="B42" s="385"/>
      <c r="C42" s="385"/>
      <c r="D42" s="386"/>
      <c r="E42" s="348"/>
      <c r="F42" s="349" t="s">
        <v>14</v>
      </c>
      <c r="G42" s="349"/>
      <c r="H42" s="358"/>
      <c r="I42" s="385"/>
      <c r="J42" s="385"/>
      <c r="K42" s="358"/>
      <c r="L42" s="358" t="s">
        <v>63</v>
      </c>
      <c r="M42" s="385"/>
      <c r="N42" s="385"/>
      <c r="O42" s="385"/>
      <c r="P42" s="385"/>
      <c r="Q42" s="358"/>
      <c r="R42" s="385"/>
      <c r="S42" s="385"/>
      <c r="T42" s="385"/>
      <c r="U42" s="358"/>
      <c r="V42" s="353"/>
      <c r="W42" s="353"/>
      <c r="X42" s="350"/>
      <c r="Y42" s="395"/>
      <c r="Z42" s="395"/>
      <c r="AA42" s="399"/>
      <c r="AB42" s="395"/>
      <c r="AC42" s="395"/>
      <c r="AD42" s="395"/>
      <c r="AE42" s="395"/>
      <c r="AF42" s="395"/>
      <c r="AG42" s="395"/>
      <c r="AH42" s="395"/>
      <c r="AI42" s="395"/>
      <c r="AJ42" s="395"/>
      <c r="AK42" s="330"/>
      <c r="AL42" s="330"/>
      <c r="AM42" s="330"/>
      <c r="AN42" s="330"/>
      <c r="AO42" s="330"/>
      <c r="AP42" s="330"/>
      <c r="AQ42" s="330"/>
      <c r="AR42" s="330"/>
      <c r="AS42" s="330"/>
      <c r="AT42" s="330"/>
      <c r="AU42" s="330"/>
      <c r="AV42" s="330"/>
      <c r="AW42" s="330"/>
      <c r="AX42" s="330"/>
      <c r="AY42" s="330"/>
      <c r="AZ42" s="330"/>
      <c r="BA42" s="330"/>
      <c r="BB42" s="330"/>
      <c r="BC42" s="330"/>
      <c r="BD42" s="330"/>
      <c r="BE42" s="330"/>
      <c r="BF42" s="330"/>
      <c r="BG42" s="330"/>
      <c r="BH42" s="330"/>
      <c r="BI42" s="330"/>
      <c r="BJ42" s="330"/>
      <c r="BK42" s="330"/>
      <c r="BL42" s="330"/>
      <c r="BM42" s="330"/>
      <c r="BN42" s="330"/>
      <c r="BO42" s="330"/>
      <c r="BP42" s="330"/>
      <c r="BQ42" s="330"/>
    </row>
    <row r="43" spans="1:69" x14ac:dyDescent="0.2">
      <c r="A43" s="385"/>
      <c r="B43" s="385"/>
      <c r="C43" s="385"/>
      <c r="D43" s="386"/>
      <c r="E43" s="348"/>
      <c r="F43" s="349"/>
      <c r="G43" s="349"/>
      <c r="H43" s="358"/>
      <c r="I43" s="385"/>
      <c r="J43" s="385"/>
      <c r="K43" s="358"/>
      <c r="L43" s="358" t="s">
        <v>64</v>
      </c>
      <c r="M43" s="385"/>
      <c r="N43" s="385"/>
      <c r="O43" s="385"/>
      <c r="P43" s="385"/>
      <c r="Q43" s="358"/>
      <c r="R43" s="385"/>
      <c r="S43" s="385"/>
      <c r="T43" s="385"/>
      <c r="U43" s="358"/>
      <c r="V43" s="353"/>
      <c r="W43" s="353"/>
      <c r="X43" s="350"/>
      <c r="Y43" s="385"/>
      <c r="Z43" s="385"/>
      <c r="AA43" s="385"/>
      <c r="AB43" s="386"/>
      <c r="AC43" s="386"/>
      <c r="AD43" s="387"/>
      <c r="AE43" s="385"/>
      <c r="AF43" s="385"/>
      <c r="AG43" s="385"/>
      <c r="AH43" s="385"/>
      <c r="AI43" s="388"/>
      <c r="AJ43" s="388"/>
      <c r="AK43" s="330"/>
      <c r="AL43" s="330"/>
      <c r="AM43" s="330"/>
      <c r="AN43" s="330"/>
      <c r="AO43" s="330"/>
      <c r="AP43" s="330"/>
      <c r="AQ43" s="330"/>
      <c r="AR43" s="330"/>
      <c r="AS43" s="330"/>
      <c r="AT43" s="330"/>
      <c r="AU43" s="330"/>
      <c r="AV43" s="330"/>
      <c r="AW43" s="330"/>
      <c r="AX43" s="330"/>
      <c r="AY43" s="330"/>
      <c r="AZ43" s="330"/>
      <c r="BA43" s="330"/>
      <c r="BB43" s="330"/>
      <c r="BC43" s="330"/>
      <c r="BD43" s="330"/>
      <c r="BE43" s="330"/>
      <c r="BF43" s="330"/>
      <c r="BG43" s="330"/>
      <c r="BH43" s="330"/>
      <c r="BI43" s="330"/>
      <c r="BJ43" s="330"/>
      <c r="BK43" s="330"/>
      <c r="BL43" s="330"/>
      <c r="BM43" s="330"/>
      <c r="BN43" s="330"/>
      <c r="BO43" s="330"/>
      <c r="BP43" s="330"/>
      <c r="BQ43" s="330"/>
    </row>
    <row r="44" spans="1:69" s="229" customFormat="1" x14ac:dyDescent="0.2">
      <c r="A44" s="385"/>
      <c r="B44" s="385"/>
      <c r="C44" s="385"/>
      <c r="D44" s="386"/>
      <c r="E44" s="348"/>
      <c r="F44" s="349"/>
      <c r="G44" s="349"/>
      <c r="H44" s="358"/>
      <c r="I44" s="385"/>
      <c r="J44" s="385"/>
      <c r="K44" s="358"/>
      <c r="L44" s="358"/>
      <c r="M44" s="385"/>
      <c r="N44" s="385"/>
      <c r="O44" s="385"/>
      <c r="P44" s="385"/>
      <c r="Q44" s="358"/>
      <c r="R44" s="385"/>
      <c r="S44" s="385"/>
      <c r="T44" s="385"/>
      <c r="U44" s="358"/>
      <c r="V44" s="350"/>
      <c r="W44" s="388"/>
      <c r="X44" s="350"/>
      <c r="Y44" s="382"/>
      <c r="Z44" s="382"/>
      <c r="AA44" s="382"/>
      <c r="AB44" s="382"/>
      <c r="AC44" s="382"/>
      <c r="AD44" s="382"/>
      <c r="AE44" s="382"/>
      <c r="AF44" s="382"/>
      <c r="AG44" s="382"/>
      <c r="AH44" s="382"/>
      <c r="AI44" s="382"/>
      <c r="AJ44" s="382"/>
      <c r="AK44" s="333"/>
      <c r="AL44" s="333"/>
      <c r="AM44" s="333"/>
      <c r="AN44" s="333"/>
      <c r="AO44" s="333"/>
      <c r="AP44" s="333"/>
      <c r="AQ44" s="333"/>
      <c r="AR44" s="333"/>
      <c r="AS44" s="333"/>
      <c r="AT44" s="333"/>
      <c r="AU44" s="333"/>
      <c r="AV44" s="333"/>
      <c r="AW44" s="333"/>
      <c r="AX44" s="333"/>
      <c r="AY44" s="333"/>
      <c r="AZ44" s="333"/>
      <c r="BA44" s="333"/>
      <c r="BB44" s="333"/>
      <c r="BC44" s="333"/>
      <c r="BD44" s="333"/>
      <c r="BE44" s="333"/>
      <c r="BF44" s="333"/>
      <c r="BG44" s="333"/>
      <c r="BH44" s="333"/>
      <c r="BI44" s="333"/>
      <c r="BJ44" s="333"/>
      <c r="BK44" s="333"/>
      <c r="BL44" s="333"/>
      <c r="BM44" s="333"/>
      <c r="BN44" s="333"/>
      <c r="BO44" s="333"/>
      <c r="BP44" s="333"/>
      <c r="BQ44" s="333"/>
    </row>
    <row r="45" spans="1:69" s="229" customFormat="1" x14ac:dyDescent="0.2">
      <c r="A45" s="385"/>
      <c r="B45" s="385"/>
      <c r="C45" s="385"/>
      <c r="D45" s="386"/>
      <c r="E45" s="348"/>
      <c r="F45" s="349"/>
      <c r="G45" s="349"/>
      <c r="H45" s="358"/>
      <c r="I45" s="385"/>
      <c r="J45" s="385"/>
      <c r="K45" s="358"/>
      <c r="L45" s="358"/>
      <c r="M45" s="385"/>
      <c r="N45" s="385"/>
      <c r="O45" s="385"/>
      <c r="P45" s="385"/>
      <c r="Q45" s="358"/>
      <c r="R45" s="385"/>
      <c r="S45" s="385"/>
      <c r="T45" s="385"/>
      <c r="U45" s="358"/>
      <c r="V45" s="350"/>
      <c r="W45" s="388"/>
      <c r="X45" s="350"/>
      <c r="Y45" s="382"/>
      <c r="Z45" s="382"/>
      <c r="AA45" s="382"/>
      <c r="AB45" s="382"/>
      <c r="AC45" s="382"/>
      <c r="AD45" s="382"/>
      <c r="AE45" s="382"/>
      <c r="AF45" s="382"/>
      <c r="AG45" s="382"/>
      <c r="AH45" s="382"/>
      <c r="AI45" s="382"/>
      <c r="AJ45" s="382"/>
      <c r="AK45" s="333"/>
      <c r="AL45" s="333"/>
      <c r="AM45" s="333"/>
      <c r="AN45" s="333"/>
      <c r="AO45" s="333"/>
      <c r="AP45" s="333"/>
      <c r="AQ45" s="333"/>
      <c r="AR45" s="333"/>
      <c r="AS45" s="333"/>
      <c r="AT45" s="333"/>
      <c r="AU45" s="333"/>
      <c r="AV45" s="333"/>
      <c r="AW45" s="333"/>
      <c r="AX45" s="333"/>
      <c r="AY45" s="333"/>
      <c r="AZ45" s="333"/>
      <c r="BA45" s="333"/>
      <c r="BB45" s="333"/>
      <c r="BC45" s="333"/>
      <c r="BD45" s="333"/>
      <c r="BE45" s="333"/>
      <c r="BF45" s="333"/>
      <c r="BG45" s="333"/>
      <c r="BH45" s="333"/>
      <c r="BI45" s="333"/>
      <c r="BJ45" s="333"/>
      <c r="BK45" s="333"/>
      <c r="BL45" s="333"/>
      <c r="BM45" s="333"/>
      <c r="BN45" s="333"/>
      <c r="BO45" s="333"/>
      <c r="BP45" s="333"/>
      <c r="BQ45" s="333"/>
    </row>
    <row r="46" spans="1:69" s="229" customFormat="1" x14ac:dyDescent="0.2">
      <c r="A46" s="385"/>
      <c r="B46" s="385"/>
      <c r="C46" s="385"/>
      <c r="D46" s="386"/>
      <c r="E46" s="348"/>
      <c r="F46" s="349"/>
      <c r="G46" s="349"/>
      <c r="H46" s="358"/>
      <c r="I46" s="385"/>
      <c r="J46" s="385"/>
      <c r="K46" s="358"/>
      <c r="L46" s="358"/>
      <c r="M46" s="385"/>
      <c r="N46" s="385"/>
      <c r="O46" s="385"/>
      <c r="P46" s="385"/>
      <c r="Q46" s="358"/>
      <c r="R46" s="385"/>
      <c r="S46" s="385"/>
      <c r="T46" s="385"/>
      <c r="U46" s="358"/>
      <c r="V46" s="350"/>
      <c r="W46" s="388"/>
      <c r="X46" s="350"/>
      <c r="Y46" s="382"/>
      <c r="Z46" s="382"/>
      <c r="AA46" s="382"/>
      <c r="AB46" s="382"/>
      <c r="AC46" s="382"/>
      <c r="AD46" s="382"/>
      <c r="AE46" s="382"/>
      <c r="AF46" s="382"/>
      <c r="AG46" s="382"/>
      <c r="AH46" s="382"/>
      <c r="AI46" s="382"/>
      <c r="AJ46" s="382"/>
      <c r="AK46" s="333"/>
      <c r="AL46" s="333"/>
      <c r="AM46" s="333"/>
      <c r="AN46" s="333"/>
      <c r="AO46" s="333"/>
      <c r="AP46" s="333"/>
      <c r="AQ46" s="333"/>
      <c r="AR46" s="333"/>
      <c r="AS46" s="333"/>
      <c r="AT46" s="333"/>
      <c r="AU46" s="333"/>
      <c r="AV46" s="333"/>
      <c r="AW46" s="333"/>
      <c r="AX46" s="333"/>
      <c r="AY46" s="333"/>
      <c r="AZ46" s="333"/>
      <c r="BA46" s="333"/>
      <c r="BB46" s="333"/>
      <c r="BC46" s="333"/>
      <c r="BD46" s="333"/>
      <c r="BE46" s="333"/>
      <c r="BF46" s="333"/>
      <c r="BG46" s="333"/>
      <c r="BH46" s="333"/>
      <c r="BI46" s="333"/>
      <c r="BJ46" s="333"/>
      <c r="BK46" s="333"/>
      <c r="BL46" s="333"/>
      <c r="BM46" s="333"/>
      <c r="BN46" s="333"/>
      <c r="BO46" s="333"/>
      <c r="BP46" s="333"/>
      <c r="BQ46" s="333"/>
    </row>
    <row r="47" spans="1:69" s="229" customFormat="1" x14ac:dyDescent="0.2">
      <c r="A47" s="385"/>
      <c r="B47" s="385"/>
      <c r="C47" s="385"/>
      <c r="D47" s="386"/>
      <c r="E47" s="348"/>
      <c r="F47" s="349"/>
      <c r="G47" s="349"/>
      <c r="H47" s="358"/>
      <c r="I47" s="385"/>
      <c r="J47" s="385"/>
      <c r="K47" s="358"/>
      <c r="L47" s="358"/>
      <c r="M47" s="385"/>
      <c r="N47" s="385"/>
      <c r="O47" s="385"/>
      <c r="P47" s="385"/>
      <c r="Q47" s="358"/>
      <c r="R47" s="385"/>
      <c r="S47" s="385"/>
      <c r="T47" s="385"/>
      <c r="U47" s="358"/>
      <c r="V47" s="350"/>
      <c r="W47" s="388"/>
      <c r="X47" s="350"/>
      <c r="Y47" s="382"/>
      <c r="Z47" s="382"/>
      <c r="AA47" s="382"/>
      <c r="AB47" s="382"/>
      <c r="AC47" s="382"/>
      <c r="AD47" s="382"/>
      <c r="AE47" s="382"/>
      <c r="AF47" s="382"/>
      <c r="AG47" s="382"/>
      <c r="AH47" s="382"/>
      <c r="AI47" s="382"/>
      <c r="AJ47" s="382"/>
      <c r="AK47" s="333"/>
      <c r="AL47" s="333"/>
      <c r="AM47" s="333"/>
      <c r="AN47" s="333"/>
      <c r="AO47" s="333"/>
      <c r="AP47" s="333"/>
      <c r="AQ47" s="333"/>
      <c r="AR47" s="333"/>
      <c r="AS47" s="333"/>
      <c r="AT47" s="333"/>
      <c r="AU47" s="333"/>
      <c r="AV47" s="333"/>
      <c r="AW47" s="333"/>
      <c r="AX47" s="333"/>
      <c r="AY47" s="333"/>
      <c r="AZ47" s="333"/>
      <c r="BA47" s="333"/>
      <c r="BB47" s="333"/>
      <c r="BC47" s="333"/>
      <c r="BD47" s="333"/>
      <c r="BE47" s="333"/>
      <c r="BF47" s="333"/>
      <c r="BG47" s="333"/>
      <c r="BH47" s="333"/>
      <c r="BI47" s="333"/>
      <c r="BJ47" s="333"/>
      <c r="BK47" s="333"/>
      <c r="BL47" s="333"/>
      <c r="BM47" s="333"/>
      <c r="BN47" s="333"/>
      <c r="BO47" s="333"/>
      <c r="BP47" s="333"/>
      <c r="BQ47" s="333"/>
    </row>
    <row r="48" spans="1:69" s="229" customFormat="1" x14ac:dyDescent="0.2">
      <c r="A48" s="385"/>
      <c r="B48" s="385"/>
      <c r="C48" s="385"/>
      <c r="D48" s="386"/>
      <c r="E48" s="348"/>
      <c r="F48" s="349"/>
      <c r="G48" s="349"/>
      <c r="H48" s="358"/>
      <c r="I48" s="385"/>
      <c r="J48" s="385"/>
      <c r="K48" s="358"/>
      <c r="L48" s="358"/>
      <c r="M48" s="385"/>
      <c r="N48" s="385"/>
      <c r="O48" s="385"/>
      <c r="P48" s="385"/>
      <c r="Q48" s="358"/>
      <c r="R48" s="385"/>
      <c r="S48" s="385"/>
      <c r="T48" s="385"/>
      <c r="U48" s="358"/>
      <c r="V48" s="350"/>
      <c r="W48" s="388"/>
      <c r="X48" s="350"/>
      <c r="Y48" s="382"/>
      <c r="Z48" s="382"/>
      <c r="AA48" s="382"/>
      <c r="AB48" s="382"/>
      <c r="AC48" s="382"/>
      <c r="AD48" s="382"/>
      <c r="AE48" s="382"/>
      <c r="AF48" s="382"/>
      <c r="AG48" s="382"/>
      <c r="AH48" s="382"/>
      <c r="AI48" s="382"/>
      <c r="AJ48" s="382"/>
      <c r="AK48" s="333"/>
      <c r="AL48" s="333"/>
      <c r="AM48" s="333"/>
      <c r="AN48" s="333"/>
      <c r="AO48" s="333"/>
      <c r="AP48" s="333"/>
      <c r="AQ48" s="333"/>
      <c r="AR48" s="333"/>
      <c r="AS48" s="333"/>
      <c r="AT48" s="333"/>
      <c r="AU48" s="333"/>
      <c r="AV48" s="333"/>
      <c r="AW48" s="333"/>
      <c r="AX48" s="333"/>
      <c r="AY48" s="333"/>
      <c r="AZ48" s="333"/>
      <c r="BA48" s="333"/>
      <c r="BB48" s="333"/>
      <c r="BC48" s="333"/>
      <c r="BD48" s="333"/>
      <c r="BE48" s="333"/>
      <c r="BF48" s="333"/>
      <c r="BG48" s="333"/>
      <c r="BH48" s="333"/>
      <c r="BI48" s="333"/>
      <c r="BJ48" s="333"/>
      <c r="BK48" s="333"/>
      <c r="BL48" s="333"/>
      <c r="BM48" s="333"/>
      <c r="BN48" s="333"/>
      <c r="BO48" s="333"/>
      <c r="BP48" s="333"/>
      <c r="BQ48" s="333"/>
    </row>
    <row r="49" spans="1:36" s="229" customFormat="1" x14ac:dyDescent="0.2">
      <c r="A49" s="385"/>
      <c r="B49" s="385"/>
      <c r="C49" s="385"/>
      <c r="D49" s="386"/>
      <c r="E49" s="348"/>
      <c r="F49" s="349"/>
      <c r="G49" s="349"/>
      <c r="H49" s="358"/>
      <c r="I49" s="385"/>
      <c r="J49" s="385"/>
      <c r="K49" s="358"/>
      <c r="L49" s="358"/>
      <c r="M49" s="385"/>
      <c r="N49" s="385"/>
      <c r="O49" s="385"/>
      <c r="P49" s="385"/>
      <c r="Q49" s="358"/>
      <c r="R49" s="385"/>
      <c r="S49" s="385"/>
      <c r="T49" s="385"/>
      <c r="U49" s="358"/>
      <c r="V49" s="350"/>
      <c r="W49" s="388"/>
      <c r="X49" s="350"/>
      <c r="Y49" s="366"/>
      <c r="Z49" s="366"/>
      <c r="AA49" s="366"/>
      <c r="AB49" s="366"/>
      <c r="AC49" s="366"/>
      <c r="AD49" s="366"/>
      <c r="AE49" s="366"/>
      <c r="AF49" s="366"/>
      <c r="AG49" s="366"/>
      <c r="AH49" s="366"/>
      <c r="AI49" s="366"/>
      <c r="AJ49" s="366"/>
    </row>
    <row r="50" spans="1:36" s="229" customFormat="1" x14ac:dyDescent="0.2">
      <c r="A50" s="385"/>
      <c r="B50" s="385"/>
      <c r="C50" s="385"/>
      <c r="D50" s="386"/>
      <c r="E50" s="348"/>
      <c r="F50" s="349"/>
      <c r="G50" s="349"/>
      <c r="H50" s="358"/>
      <c r="I50" s="385"/>
      <c r="J50" s="385"/>
      <c r="K50" s="358"/>
      <c r="L50" s="358"/>
      <c r="M50" s="385"/>
      <c r="N50" s="385"/>
      <c r="O50" s="385"/>
      <c r="P50" s="385"/>
      <c r="Q50" s="358"/>
      <c r="R50" s="385"/>
      <c r="S50" s="385"/>
      <c r="T50" s="385"/>
      <c r="U50" s="358"/>
      <c r="V50" s="350"/>
      <c r="W50" s="388"/>
      <c r="X50" s="350"/>
      <c r="Y50" s="366"/>
      <c r="Z50" s="366"/>
      <c r="AA50" s="366"/>
      <c r="AB50" s="366"/>
      <c r="AC50" s="366"/>
      <c r="AD50" s="366"/>
      <c r="AE50" s="366"/>
      <c r="AF50" s="366"/>
      <c r="AG50" s="366"/>
      <c r="AH50" s="366"/>
      <c r="AI50" s="366"/>
      <c r="AJ50" s="366"/>
    </row>
    <row r="51" spans="1:36" s="229" customFormat="1" x14ac:dyDescent="0.2">
      <c r="A51" s="277"/>
      <c r="B51" s="277"/>
      <c r="C51" s="277"/>
      <c r="D51" s="234"/>
      <c r="E51" s="234"/>
      <c r="F51" s="235"/>
      <c r="G51" s="235"/>
      <c r="H51" s="277"/>
      <c r="I51" s="277"/>
      <c r="J51" s="277"/>
      <c r="K51" s="277"/>
      <c r="L51" s="277"/>
      <c r="M51" s="277"/>
      <c r="N51" s="277"/>
      <c r="O51" s="277"/>
      <c r="P51" s="277"/>
      <c r="Q51" s="277"/>
      <c r="R51" s="277"/>
      <c r="S51" s="277"/>
      <c r="T51" s="277"/>
      <c r="U51" s="277"/>
      <c r="V51" s="236"/>
      <c r="W51" s="236"/>
      <c r="X51" s="236"/>
      <c r="Y51" s="366"/>
      <c r="Z51" s="366"/>
      <c r="AA51" s="366"/>
      <c r="AB51" s="366"/>
      <c r="AC51" s="366"/>
      <c r="AD51" s="366"/>
      <c r="AE51" s="366"/>
      <c r="AF51" s="366"/>
      <c r="AG51" s="366"/>
      <c r="AH51" s="366"/>
      <c r="AI51" s="366"/>
      <c r="AJ51" s="366"/>
    </row>
    <row r="52" spans="1:36" s="229" customFormat="1" x14ac:dyDescent="0.2">
      <c r="A52" s="277"/>
      <c r="B52" s="277"/>
      <c r="C52" s="277"/>
      <c r="D52" s="234"/>
      <c r="E52" s="234"/>
      <c r="F52" s="235"/>
      <c r="G52" s="235"/>
      <c r="H52" s="277"/>
      <c r="I52" s="277"/>
      <c r="J52" s="277"/>
      <c r="K52" s="277"/>
      <c r="L52" s="277"/>
      <c r="M52" s="277"/>
      <c r="N52" s="277"/>
      <c r="O52" s="277"/>
      <c r="P52" s="277"/>
      <c r="Q52" s="277"/>
      <c r="R52" s="277"/>
      <c r="S52" s="277"/>
      <c r="T52" s="277"/>
      <c r="U52" s="277"/>
      <c r="V52" s="236"/>
      <c r="W52" s="236"/>
      <c r="X52" s="236"/>
      <c r="Y52" s="366"/>
      <c r="Z52" s="366"/>
      <c r="AA52" s="366"/>
      <c r="AB52" s="366"/>
      <c r="AC52" s="366"/>
      <c r="AD52" s="366"/>
      <c r="AE52" s="366"/>
      <c r="AF52" s="366"/>
      <c r="AG52" s="366"/>
      <c r="AH52" s="366"/>
      <c r="AI52" s="366"/>
      <c r="AJ52" s="366"/>
    </row>
    <row r="53" spans="1:36" s="229" customFormat="1" x14ac:dyDescent="0.2">
      <c r="A53" s="277"/>
      <c r="B53" s="277"/>
      <c r="C53" s="277"/>
      <c r="D53" s="234"/>
      <c r="E53" s="234"/>
      <c r="F53" s="235"/>
      <c r="G53" s="235"/>
      <c r="H53" s="277"/>
      <c r="I53" s="277"/>
      <c r="J53" s="277"/>
      <c r="K53" s="277"/>
      <c r="L53" s="277"/>
      <c r="M53" s="277"/>
      <c r="N53" s="277"/>
      <c r="O53" s="277"/>
      <c r="P53" s="277"/>
      <c r="Q53" s="277"/>
      <c r="R53" s="277"/>
      <c r="S53" s="277"/>
      <c r="T53" s="277"/>
      <c r="U53" s="277"/>
      <c r="V53" s="236"/>
      <c r="W53" s="236"/>
      <c r="X53" s="236"/>
      <c r="Y53" s="366"/>
      <c r="Z53" s="366"/>
      <c r="AA53" s="366"/>
      <c r="AB53" s="366"/>
      <c r="AC53" s="366"/>
      <c r="AD53" s="366"/>
      <c r="AE53" s="366"/>
      <c r="AF53" s="366"/>
      <c r="AG53" s="366"/>
      <c r="AH53" s="366"/>
      <c r="AI53" s="366"/>
      <c r="AJ53" s="366"/>
    </row>
    <row r="54" spans="1:36" s="229" customFormat="1" x14ac:dyDescent="0.2">
      <c r="A54" s="277"/>
      <c r="B54" s="277"/>
      <c r="C54" s="277"/>
      <c r="D54" s="234"/>
      <c r="E54" s="234"/>
      <c r="F54" s="235"/>
      <c r="G54" s="235"/>
      <c r="H54" s="277"/>
      <c r="I54" s="277"/>
      <c r="J54" s="277"/>
      <c r="K54" s="277"/>
      <c r="L54" s="277"/>
      <c r="M54" s="277"/>
      <c r="N54" s="277"/>
      <c r="O54" s="277"/>
      <c r="P54" s="277"/>
      <c r="Q54" s="277"/>
      <c r="R54" s="277"/>
      <c r="S54" s="277"/>
      <c r="T54" s="277"/>
      <c r="U54" s="277"/>
      <c r="V54" s="236"/>
      <c r="W54" s="236"/>
      <c r="X54" s="236"/>
      <c r="Y54" s="366"/>
      <c r="Z54" s="366"/>
      <c r="AA54" s="366"/>
      <c r="AB54" s="366"/>
      <c r="AC54" s="366"/>
      <c r="AD54" s="366"/>
      <c r="AE54" s="366"/>
      <c r="AF54" s="366"/>
      <c r="AG54" s="366"/>
      <c r="AH54" s="366"/>
      <c r="AI54" s="366"/>
      <c r="AJ54" s="366"/>
    </row>
    <row r="55" spans="1:36" s="229" customFormat="1" x14ac:dyDescent="0.2">
      <c r="A55" s="277"/>
      <c r="B55" s="277"/>
      <c r="C55" s="277"/>
      <c r="D55" s="234"/>
      <c r="E55" s="234"/>
      <c r="F55" s="235"/>
      <c r="G55" s="235"/>
      <c r="H55" s="277"/>
      <c r="I55" s="277"/>
      <c r="J55" s="277"/>
      <c r="K55" s="277"/>
      <c r="L55" s="277"/>
      <c r="M55" s="277"/>
      <c r="N55" s="277"/>
      <c r="O55" s="277"/>
      <c r="P55" s="277"/>
      <c r="Q55" s="277"/>
      <c r="R55" s="277"/>
      <c r="S55" s="277"/>
      <c r="T55" s="277"/>
      <c r="U55" s="277"/>
      <c r="V55" s="236"/>
      <c r="W55" s="236"/>
      <c r="X55" s="236"/>
      <c r="Y55" s="366"/>
      <c r="Z55" s="366"/>
      <c r="AA55" s="366"/>
      <c r="AB55" s="366"/>
      <c r="AC55" s="366"/>
      <c r="AD55" s="366"/>
      <c r="AE55" s="366"/>
      <c r="AF55" s="366"/>
      <c r="AG55" s="366"/>
      <c r="AH55" s="366"/>
      <c r="AI55" s="366"/>
      <c r="AJ55" s="366"/>
    </row>
    <row r="56" spans="1:36" s="229" customFormat="1" x14ac:dyDescent="0.2">
      <c r="A56" s="277"/>
      <c r="B56" s="277"/>
      <c r="C56" s="277"/>
      <c r="D56" s="234"/>
      <c r="E56" s="234"/>
      <c r="F56" s="235"/>
      <c r="G56" s="235"/>
      <c r="H56" s="277"/>
      <c r="I56" s="277"/>
      <c r="J56" s="277"/>
      <c r="K56" s="277"/>
      <c r="L56" s="277"/>
      <c r="M56" s="277"/>
      <c r="N56" s="277"/>
      <c r="O56" s="277"/>
      <c r="P56" s="277"/>
      <c r="Q56" s="277"/>
      <c r="R56" s="277"/>
      <c r="S56" s="277"/>
      <c r="T56" s="277"/>
      <c r="U56" s="277"/>
      <c r="V56" s="236"/>
      <c r="W56" s="236"/>
      <c r="X56" s="236"/>
    </row>
    <row r="57" spans="1:36" s="229" customFormat="1" x14ac:dyDescent="0.2">
      <c r="A57" s="277"/>
      <c r="B57" s="277"/>
      <c r="C57" s="277"/>
      <c r="D57" s="234"/>
      <c r="E57" s="234"/>
      <c r="F57" s="235"/>
      <c r="G57" s="235"/>
      <c r="H57" s="277"/>
      <c r="I57" s="277"/>
      <c r="J57" s="277"/>
      <c r="K57" s="277"/>
      <c r="L57" s="277"/>
      <c r="M57" s="277"/>
      <c r="N57" s="277"/>
      <c r="O57" s="277"/>
      <c r="P57" s="277"/>
      <c r="Q57" s="277"/>
      <c r="R57" s="277"/>
      <c r="S57" s="277"/>
      <c r="T57" s="277"/>
      <c r="U57" s="277"/>
      <c r="V57" s="236"/>
      <c r="W57" s="236"/>
      <c r="X57" s="236"/>
    </row>
    <row r="58" spans="1:36" s="229" customFormat="1" x14ac:dyDescent="0.2">
      <c r="A58" s="277"/>
      <c r="B58" s="277"/>
      <c r="C58" s="277"/>
      <c r="D58" s="234"/>
      <c r="E58" s="234"/>
      <c r="F58" s="235"/>
      <c r="G58" s="235"/>
      <c r="H58" s="277"/>
      <c r="I58" s="277"/>
      <c r="J58" s="277"/>
      <c r="K58" s="277"/>
      <c r="L58" s="277"/>
      <c r="M58" s="277"/>
      <c r="N58" s="277"/>
      <c r="O58" s="277"/>
      <c r="P58" s="277"/>
      <c r="Q58" s="277"/>
      <c r="R58" s="277"/>
      <c r="S58" s="277"/>
      <c r="T58" s="277"/>
      <c r="U58" s="277"/>
      <c r="V58" s="236"/>
      <c r="W58" s="236"/>
      <c r="X58" s="236"/>
    </row>
    <row r="59" spans="1:36" s="229" customFormat="1" x14ac:dyDescent="0.2">
      <c r="A59" s="277"/>
      <c r="B59" s="277"/>
      <c r="C59" s="277"/>
      <c r="D59" s="234"/>
      <c r="E59" s="234"/>
      <c r="F59" s="235"/>
      <c r="G59" s="235"/>
      <c r="H59" s="277"/>
      <c r="I59" s="277"/>
      <c r="J59" s="277"/>
      <c r="K59" s="277"/>
      <c r="L59" s="277"/>
      <c r="M59" s="277"/>
      <c r="N59" s="277"/>
      <c r="O59" s="277"/>
      <c r="P59" s="277"/>
      <c r="Q59" s="277"/>
      <c r="R59" s="277"/>
      <c r="S59" s="277"/>
      <c r="T59" s="277"/>
      <c r="U59" s="277"/>
      <c r="V59" s="236"/>
      <c r="W59" s="236"/>
      <c r="X59" s="236"/>
    </row>
    <row r="60" spans="1:36" s="229" customFormat="1" x14ac:dyDescent="0.2">
      <c r="A60" s="277"/>
      <c r="B60" s="277"/>
      <c r="C60" s="277"/>
      <c r="D60" s="234"/>
      <c r="E60" s="234"/>
      <c r="F60" s="235"/>
      <c r="G60" s="235"/>
      <c r="H60" s="277"/>
      <c r="I60" s="277"/>
      <c r="J60" s="277"/>
      <c r="K60" s="277"/>
      <c r="L60" s="277"/>
      <c r="M60" s="277"/>
      <c r="N60" s="277"/>
      <c r="O60" s="277"/>
      <c r="P60" s="277"/>
      <c r="Q60" s="277"/>
      <c r="R60" s="277"/>
      <c r="S60" s="277"/>
      <c r="T60" s="277"/>
      <c r="U60" s="277"/>
      <c r="V60" s="236"/>
      <c r="W60" s="236"/>
      <c r="X60" s="236"/>
    </row>
    <row r="61" spans="1:36" s="229" customFormat="1" x14ac:dyDescent="0.2">
      <c r="A61" s="277"/>
      <c r="B61" s="277"/>
      <c r="C61" s="277"/>
      <c r="D61" s="234"/>
      <c r="E61" s="234"/>
      <c r="F61" s="235"/>
      <c r="G61" s="235"/>
      <c r="H61" s="277"/>
      <c r="I61" s="277"/>
      <c r="J61" s="277"/>
      <c r="K61" s="277"/>
      <c r="L61" s="277"/>
      <c r="M61" s="277"/>
      <c r="N61" s="277"/>
      <c r="O61" s="277"/>
      <c r="P61" s="277"/>
      <c r="Q61" s="277"/>
      <c r="R61" s="277"/>
      <c r="S61" s="277"/>
      <c r="T61" s="277"/>
      <c r="U61" s="277"/>
      <c r="V61" s="236"/>
      <c r="W61" s="236"/>
      <c r="X61" s="236"/>
    </row>
    <row r="62" spans="1:36" s="229" customFormat="1" x14ac:dyDescent="0.2">
      <c r="A62" s="277"/>
      <c r="B62" s="277"/>
      <c r="C62" s="277"/>
      <c r="D62" s="234"/>
      <c r="E62" s="234"/>
      <c r="F62" s="235"/>
      <c r="G62" s="235"/>
      <c r="H62" s="277"/>
      <c r="I62" s="277"/>
      <c r="J62" s="277"/>
      <c r="K62" s="277"/>
      <c r="L62" s="277"/>
      <c r="M62" s="277"/>
      <c r="N62" s="277"/>
      <c r="O62" s="277"/>
      <c r="P62" s="277"/>
      <c r="Q62" s="277"/>
      <c r="R62" s="277"/>
      <c r="S62" s="277"/>
      <c r="T62" s="277"/>
      <c r="U62" s="277"/>
      <c r="V62" s="236"/>
      <c r="W62" s="236"/>
      <c r="X62" s="236"/>
    </row>
    <row r="63" spans="1:36" s="229" customFormat="1" x14ac:dyDescent="0.2">
      <c r="A63" s="277"/>
      <c r="B63" s="277"/>
      <c r="C63" s="277"/>
      <c r="D63" s="234"/>
      <c r="E63" s="234"/>
      <c r="F63" s="235"/>
      <c r="G63" s="235"/>
      <c r="H63" s="277"/>
      <c r="I63" s="277"/>
      <c r="J63" s="277"/>
      <c r="K63" s="277"/>
      <c r="L63" s="277"/>
      <c r="M63" s="277"/>
      <c r="N63" s="277"/>
      <c r="O63" s="277"/>
      <c r="P63" s="277"/>
      <c r="Q63" s="277"/>
      <c r="R63" s="277"/>
      <c r="S63" s="277"/>
      <c r="T63" s="277"/>
      <c r="U63" s="277"/>
      <c r="V63" s="236"/>
      <c r="W63" s="236"/>
      <c r="X63" s="236"/>
    </row>
    <row r="64" spans="1:36" s="229" customFormat="1" x14ac:dyDescent="0.2">
      <c r="A64" s="277"/>
      <c r="B64" s="277"/>
      <c r="C64" s="277"/>
      <c r="D64" s="234"/>
      <c r="E64" s="234"/>
      <c r="F64" s="235"/>
      <c r="G64" s="235"/>
      <c r="H64" s="277"/>
      <c r="I64" s="277"/>
      <c r="J64" s="277"/>
      <c r="K64" s="277"/>
      <c r="L64" s="277"/>
      <c r="M64" s="277"/>
      <c r="N64" s="277"/>
      <c r="O64" s="277"/>
      <c r="P64" s="277"/>
      <c r="Q64" s="277"/>
      <c r="R64" s="277"/>
      <c r="S64" s="277"/>
      <c r="T64" s="277"/>
      <c r="U64" s="277"/>
      <c r="V64" s="236"/>
      <c r="W64" s="236"/>
      <c r="X64" s="236"/>
    </row>
    <row r="65" spans="1:24" s="229" customFormat="1" x14ac:dyDescent="0.2">
      <c r="A65" s="277"/>
      <c r="B65" s="277"/>
      <c r="C65" s="277"/>
      <c r="D65" s="234"/>
      <c r="E65" s="234"/>
      <c r="F65" s="235"/>
      <c r="G65" s="235"/>
      <c r="H65" s="277"/>
      <c r="I65" s="277"/>
      <c r="J65" s="277"/>
      <c r="K65" s="277"/>
      <c r="L65" s="277"/>
      <c r="M65" s="277"/>
      <c r="N65" s="277"/>
      <c r="O65" s="277"/>
      <c r="P65" s="277"/>
      <c r="Q65" s="277"/>
      <c r="R65" s="277"/>
      <c r="S65" s="277"/>
      <c r="T65" s="277"/>
      <c r="U65" s="277"/>
      <c r="V65" s="236"/>
      <c r="W65" s="236"/>
      <c r="X65" s="236"/>
    </row>
    <row r="66" spans="1:24" s="229" customFormat="1" x14ac:dyDescent="0.2">
      <c r="A66" s="277"/>
      <c r="B66" s="277"/>
      <c r="C66" s="277"/>
      <c r="D66" s="234"/>
      <c r="E66" s="234"/>
      <c r="F66" s="235"/>
      <c r="G66" s="235"/>
      <c r="H66" s="277"/>
      <c r="I66" s="277"/>
      <c r="J66" s="277"/>
      <c r="K66" s="277"/>
      <c r="L66" s="277"/>
      <c r="M66" s="277"/>
      <c r="N66" s="277"/>
      <c r="O66" s="277"/>
      <c r="P66" s="277"/>
      <c r="Q66" s="277"/>
      <c r="R66" s="277"/>
      <c r="S66" s="277"/>
      <c r="T66" s="277"/>
      <c r="U66" s="277"/>
      <c r="V66" s="236"/>
      <c r="W66" s="236"/>
      <c r="X66" s="236"/>
    </row>
    <row r="67" spans="1:24" s="229" customFormat="1" x14ac:dyDescent="0.2">
      <c r="A67" s="277"/>
      <c r="B67" s="277"/>
      <c r="C67" s="277"/>
      <c r="D67" s="234"/>
      <c r="E67" s="234"/>
      <c r="F67" s="235"/>
      <c r="G67" s="235"/>
      <c r="H67" s="277"/>
      <c r="I67" s="277"/>
      <c r="J67" s="277"/>
      <c r="K67" s="277"/>
      <c r="L67" s="277"/>
      <c r="M67" s="277"/>
      <c r="N67" s="277"/>
      <c r="O67" s="277"/>
      <c r="P67" s="277"/>
      <c r="Q67" s="277"/>
      <c r="R67" s="277"/>
      <c r="S67" s="277"/>
      <c r="T67" s="277"/>
      <c r="U67" s="277"/>
      <c r="V67" s="236"/>
      <c r="W67" s="236"/>
      <c r="X67" s="236"/>
    </row>
    <row r="68" spans="1:24" s="229" customFormat="1" x14ac:dyDescent="0.2">
      <c r="A68" s="277"/>
      <c r="B68" s="277"/>
      <c r="C68" s="277"/>
      <c r="D68" s="234"/>
      <c r="E68" s="234"/>
      <c r="F68" s="235"/>
      <c r="G68" s="235"/>
      <c r="H68" s="277"/>
      <c r="I68" s="277"/>
      <c r="J68" s="277"/>
      <c r="K68" s="277"/>
      <c r="L68" s="277"/>
      <c r="M68" s="277"/>
      <c r="N68" s="277"/>
      <c r="O68" s="277"/>
      <c r="P68" s="277"/>
      <c r="Q68" s="277"/>
      <c r="R68" s="277"/>
      <c r="S68" s="277"/>
      <c r="T68" s="277"/>
      <c r="U68" s="277"/>
      <c r="V68" s="236"/>
      <c r="W68" s="236"/>
      <c r="X68" s="236"/>
    </row>
    <row r="69" spans="1:24" s="229" customFormat="1" x14ac:dyDescent="0.2">
      <c r="A69" s="277"/>
      <c r="B69" s="277"/>
      <c r="C69" s="277"/>
      <c r="D69" s="234"/>
      <c r="E69" s="234"/>
      <c r="F69" s="235"/>
      <c r="G69" s="235"/>
      <c r="H69" s="277"/>
      <c r="I69" s="277"/>
      <c r="J69" s="277"/>
      <c r="K69" s="277"/>
      <c r="L69" s="277"/>
      <c r="M69" s="277"/>
      <c r="N69" s="277"/>
      <c r="O69" s="277"/>
      <c r="P69" s="277"/>
      <c r="Q69" s="277"/>
      <c r="R69" s="277"/>
      <c r="S69" s="277"/>
      <c r="T69" s="277"/>
      <c r="U69" s="277"/>
      <c r="V69" s="236"/>
      <c r="W69" s="236"/>
      <c r="X69" s="236"/>
    </row>
    <row r="70" spans="1:24" s="229" customFormat="1" x14ac:dyDescent="0.2">
      <c r="A70" s="277"/>
      <c r="B70" s="277"/>
      <c r="C70" s="277"/>
      <c r="D70" s="234"/>
      <c r="E70" s="234"/>
      <c r="F70" s="235"/>
      <c r="G70" s="235"/>
      <c r="H70" s="277"/>
      <c r="I70" s="277"/>
      <c r="J70" s="277"/>
      <c r="K70" s="277"/>
      <c r="L70" s="277"/>
      <c r="M70" s="277"/>
      <c r="N70" s="277"/>
      <c r="O70" s="277"/>
      <c r="P70" s="277"/>
      <c r="Q70" s="277"/>
      <c r="R70" s="277"/>
      <c r="S70" s="277"/>
      <c r="T70" s="277"/>
      <c r="U70" s="277"/>
      <c r="V70" s="236"/>
      <c r="W70" s="236"/>
      <c r="X70" s="236"/>
    </row>
    <row r="71" spans="1:24" s="229" customFormat="1" x14ac:dyDescent="0.2">
      <c r="A71" s="277"/>
      <c r="B71" s="277"/>
      <c r="C71" s="277"/>
      <c r="D71" s="234"/>
      <c r="E71" s="234"/>
      <c r="F71" s="235"/>
      <c r="G71" s="235"/>
      <c r="H71" s="277"/>
      <c r="I71" s="277"/>
      <c r="J71" s="277"/>
      <c r="K71" s="277"/>
      <c r="L71" s="277"/>
      <c r="M71" s="277"/>
      <c r="N71" s="277"/>
      <c r="O71" s="277"/>
      <c r="P71" s="277"/>
      <c r="Q71" s="277"/>
      <c r="R71" s="277"/>
      <c r="S71" s="277"/>
      <c r="T71" s="277"/>
      <c r="U71" s="277"/>
      <c r="V71" s="236"/>
      <c r="W71" s="236"/>
      <c r="X71" s="236"/>
    </row>
    <row r="72" spans="1:24" s="229" customFormat="1" x14ac:dyDescent="0.2">
      <c r="A72" s="277"/>
      <c r="B72" s="277"/>
      <c r="C72" s="277"/>
      <c r="D72" s="234"/>
      <c r="E72" s="234"/>
      <c r="F72" s="235"/>
      <c r="G72" s="235"/>
      <c r="H72" s="277"/>
      <c r="I72" s="277"/>
      <c r="J72" s="277"/>
      <c r="K72" s="277"/>
      <c r="L72" s="277"/>
      <c r="M72" s="277"/>
      <c r="N72" s="277"/>
      <c r="O72" s="277"/>
      <c r="P72" s="277"/>
      <c r="Q72" s="277"/>
      <c r="R72" s="277"/>
      <c r="S72" s="277"/>
      <c r="T72" s="277"/>
      <c r="U72" s="277"/>
      <c r="V72" s="236"/>
      <c r="W72" s="236"/>
      <c r="X72" s="236"/>
    </row>
    <row r="73" spans="1:24" s="229" customFormat="1" x14ac:dyDescent="0.2">
      <c r="A73" s="277"/>
      <c r="B73" s="277"/>
      <c r="C73" s="277"/>
      <c r="D73" s="234"/>
      <c r="E73" s="234"/>
      <c r="F73" s="235"/>
      <c r="G73" s="235"/>
      <c r="H73" s="277"/>
      <c r="I73" s="277"/>
      <c r="J73" s="277"/>
      <c r="K73" s="277"/>
      <c r="L73" s="277"/>
      <c r="M73" s="277"/>
      <c r="N73" s="277"/>
      <c r="O73" s="277"/>
      <c r="P73" s="277"/>
      <c r="Q73" s="277"/>
      <c r="R73" s="277"/>
      <c r="S73" s="277"/>
      <c r="T73" s="277"/>
      <c r="U73" s="277"/>
      <c r="V73" s="236"/>
      <c r="W73" s="236"/>
      <c r="X73" s="236"/>
    </row>
    <row r="74" spans="1:24" s="229" customFormat="1" x14ac:dyDescent="0.2">
      <c r="A74" s="277"/>
      <c r="B74" s="277"/>
      <c r="C74" s="277"/>
      <c r="D74" s="234"/>
      <c r="E74" s="234"/>
      <c r="F74" s="235"/>
      <c r="G74" s="235"/>
      <c r="H74" s="277"/>
      <c r="I74" s="277"/>
      <c r="J74" s="277"/>
      <c r="K74" s="277"/>
      <c r="L74" s="277"/>
      <c r="M74" s="277"/>
      <c r="N74" s="277"/>
      <c r="O74" s="277"/>
      <c r="P74" s="277"/>
      <c r="Q74" s="277"/>
      <c r="R74" s="277"/>
      <c r="S74" s="277"/>
      <c r="T74" s="277"/>
      <c r="U74" s="277"/>
      <c r="V74" s="236"/>
      <c r="W74" s="236"/>
      <c r="X74" s="236"/>
    </row>
    <row r="75" spans="1:24" s="229" customFormat="1" x14ac:dyDescent="0.2">
      <c r="A75" s="277"/>
      <c r="B75" s="277"/>
      <c r="C75" s="277"/>
      <c r="D75" s="234"/>
      <c r="E75" s="234"/>
      <c r="F75" s="235"/>
      <c r="G75" s="235"/>
      <c r="H75" s="277"/>
      <c r="I75" s="277"/>
      <c r="J75" s="277"/>
      <c r="K75" s="277"/>
      <c r="L75" s="277"/>
      <c r="M75" s="277"/>
      <c r="N75" s="277"/>
      <c r="O75" s="277"/>
      <c r="P75" s="277"/>
      <c r="Q75" s="277"/>
      <c r="R75" s="277"/>
      <c r="S75" s="277"/>
      <c r="T75" s="277"/>
      <c r="U75" s="277"/>
      <c r="V75" s="236"/>
      <c r="W75" s="236"/>
      <c r="X75" s="236"/>
    </row>
    <row r="76" spans="1:24" s="229" customFormat="1" x14ac:dyDescent="0.2">
      <c r="A76" s="277"/>
      <c r="B76" s="277"/>
      <c r="C76" s="277"/>
      <c r="D76" s="234"/>
      <c r="E76" s="234"/>
      <c r="F76" s="235"/>
      <c r="G76" s="235"/>
      <c r="H76" s="277"/>
      <c r="I76" s="277"/>
      <c r="J76" s="277"/>
      <c r="K76" s="277"/>
      <c r="L76" s="277"/>
      <c r="M76" s="277"/>
      <c r="N76" s="277"/>
      <c r="O76" s="277"/>
      <c r="P76" s="277"/>
      <c r="Q76" s="277"/>
      <c r="R76" s="277"/>
      <c r="S76" s="277"/>
      <c r="T76" s="277"/>
      <c r="U76" s="277"/>
      <c r="V76" s="236"/>
      <c r="W76" s="236"/>
      <c r="X76" s="236"/>
    </row>
    <row r="77" spans="1:24" s="229" customFormat="1" x14ac:dyDescent="0.2">
      <c r="A77" s="277"/>
      <c r="B77" s="277"/>
      <c r="C77" s="277"/>
      <c r="D77" s="234"/>
      <c r="E77" s="234"/>
      <c r="F77" s="235"/>
      <c r="G77" s="235"/>
      <c r="H77" s="277"/>
      <c r="I77" s="277"/>
      <c r="J77" s="277"/>
      <c r="K77" s="277"/>
      <c r="L77" s="277"/>
      <c r="M77" s="277"/>
      <c r="N77" s="277"/>
      <c r="O77" s="277"/>
      <c r="P77" s="277"/>
      <c r="Q77" s="277"/>
      <c r="R77" s="277"/>
      <c r="S77" s="277"/>
      <c r="T77" s="277"/>
      <c r="U77" s="277"/>
      <c r="V77" s="236"/>
      <c r="W77" s="236"/>
      <c r="X77" s="236"/>
    </row>
    <row r="78" spans="1:24" s="229" customFormat="1" x14ac:dyDescent="0.2">
      <c r="A78" s="277"/>
      <c r="B78" s="277"/>
      <c r="C78" s="277"/>
      <c r="D78" s="234"/>
      <c r="E78" s="234"/>
      <c r="F78" s="235"/>
      <c r="G78" s="235"/>
      <c r="H78" s="277"/>
      <c r="I78" s="277"/>
      <c r="J78" s="277"/>
      <c r="K78" s="277"/>
      <c r="L78" s="277"/>
      <c r="M78" s="277"/>
      <c r="N78" s="277"/>
      <c r="O78" s="277"/>
      <c r="P78" s="277"/>
      <c r="Q78" s="277"/>
      <c r="R78" s="277"/>
      <c r="S78" s="277"/>
      <c r="T78" s="277"/>
      <c r="U78" s="277"/>
      <c r="V78" s="236"/>
      <c r="W78" s="236"/>
      <c r="X78" s="236"/>
    </row>
    <row r="79" spans="1:24" s="229" customFormat="1" x14ac:dyDescent="0.2">
      <c r="A79" s="277"/>
      <c r="B79" s="277"/>
      <c r="C79" s="277"/>
      <c r="D79" s="234"/>
      <c r="E79" s="234"/>
      <c r="F79" s="235"/>
      <c r="G79" s="235"/>
      <c r="H79" s="277"/>
      <c r="I79" s="277"/>
      <c r="J79" s="277"/>
      <c r="K79" s="277"/>
      <c r="L79" s="277"/>
      <c r="M79" s="277"/>
      <c r="N79" s="277"/>
      <c r="O79" s="277"/>
      <c r="P79" s="277"/>
      <c r="Q79" s="277"/>
      <c r="R79" s="277"/>
      <c r="S79" s="277"/>
      <c r="T79" s="277"/>
      <c r="U79" s="277"/>
      <c r="V79" s="236"/>
      <c r="W79" s="236"/>
      <c r="X79" s="236"/>
    </row>
    <row r="80" spans="1:24" s="229" customFormat="1" x14ac:dyDescent="0.2">
      <c r="A80" s="277"/>
      <c r="B80" s="277"/>
      <c r="C80" s="277"/>
      <c r="D80" s="234"/>
      <c r="E80" s="234"/>
      <c r="F80" s="235"/>
      <c r="G80" s="235"/>
      <c r="H80" s="277"/>
      <c r="I80" s="277"/>
      <c r="J80" s="277"/>
      <c r="K80" s="277"/>
      <c r="L80" s="277"/>
      <c r="M80" s="277"/>
      <c r="N80" s="277"/>
      <c r="O80" s="277"/>
      <c r="P80" s="277"/>
      <c r="Q80" s="277"/>
      <c r="R80" s="277"/>
      <c r="S80" s="277"/>
      <c r="T80" s="277"/>
      <c r="U80" s="277"/>
      <c r="V80" s="236"/>
      <c r="W80" s="236"/>
      <c r="X80" s="236"/>
    </row>
    <row r="81" spans="1:24" s="229" customFormat="1" x14ac:dyDescent="0.2">
      <c r="A81" s="277"/>
      <c r="B81" s="277"/>
      <c r="C81" s="277"/>
      <c r="D81" s="234"/>
      <c r="E81" s="234"/>
      <c r="F81" s="235"/>
      <c r="G81" s="235"/>
      <c r="H81" s="277"/>
      <c r="I81" s="277"/>
      <c r="J81" s="277"/>
      <c r="K81" s="277"/>
      <c r="L81" s="277"/>
      <c r="M81" s="277"/>
      <c r="N81" s="277"/>
      <c r="O81" s="277"/>
      <c r="P81" s="277"/>
      <c r="Q81" s="277"/>
      <c r="R81" s="277"/>
      <c r="S81" s="277"/>
      <c r="T81" s="277"/>
      <c r="U81" s="277"/>
      <c r="V81" s="236"/>
      <c r="W81" s="236"/>
      <c r="X81" s="236"/>
    </row>
    <row r="82" spans="1:24" s="229" customFormat="1" x14ac:dyDescent="0.2">
      <c r="A82" s="277"/>
      <c r="B82" s="277"/>
      <c r="C82" s="277"/>
      <c r="D82" s="234"/>
      <c r="E82" s="234"/>
      <c r="F82" s="235"/>
      <c r="G82" s="235"/>
      <c r="H82" s="277"/>
      <c r="I82" s="277"/>
      <c r="J82" s="277"/>
      <c r="K82" s="277"/>
      <c r="L82" s="277"/>
      <c r="M82" s="277"/>
      <c r="N82" s="277"/>
      <c r="O82" s="277"/>
      <c r="P82" s="277"/>
      <c r="Q82" s="277"/>
      <c r="R82" s="277"/>
      <c r="S82" s="277"/>
      <c r="T82" s="277"/>
      <c r="U82" s="277"/>
      <c r="V82" s="236"/>
      <c r="W82" s="236"/>
      <c r="X82" s="236"/>
    </row>
    <row r="83" spans="1:24" s="229" customFormat="1" x14ac:dyDescent="0.2">
      <c r="A83" s="277"/>
      <c r="B83" s="277"/>
      <c r="C83" s="277"/>
      <c r="D83" s="234"/>
      <c r="E83" s="234"/>
      <c r="F83" s="235"/>
      <c r="G83" s="235"/>
      <c r="H83" s="277"/>
      <c r="I83" s="277"/>
      <c r="J83" s="277"/>
      <c r="K83" s="277"/>
      <c r="L83" s="277"/>
      <c r="M83" s="277"/>
      <c r="N83" s="277"/>
      <c r="O83" s="277"/>
      <c r="P83" s="277"/>
      <c r="Q83" s="277"/>
      <c r="R83" s="277"/>
      <c r="S83" s="277"/>
      <c r="T83" s="277"/>
      <c r="U83" s="277"/>
      <c r="V83" s="236"/>
      <c r="W83" s="236"/>
      <c r="X83" s="236"/>
    </row>
    <row r="84" spans="1:24" s="229" customFormat="1" x14ac:dyDescent="0.2">
      <c r="A84" s="277"/>
      <c r="B84" s="277"/>
      <c r="C84" s="277"/>
      <c r="D84" s="234"/>
      <c r="E84" s="234"/>
      <c r="F84" s="235"/>
      <c r="G84" s="235"/>
      <c r="H84" s="277"/>
      <c r="I84" s="277"/>
      <c r="J84" s="277"/>
      <c r="K84" s="277"/>
      <c r="L84" s="277"/>
      <c r="M84" s="277"/>
      <c r="N84" s="277"/>
      <c r="O84" s="277"/>
      <c r="P84" s="277"/>
      <c r="Q84" s="277"/>
      <c r="R84" s="277"/>
      <c r="S84" s="277"/>
      <c r="T84" s="277"/>
      <c r="U84" s="277"/>
      <c r="V84" s="236"/>
      <c r="W84" s="236"/>
      <c r="X84" s="236"/>
    </row>
    <row r="85" spans="1:24" s="229" customFormat="1" x14ac:dyDescent="0.2">
      <c r="A85" s="277"/>
      <c r="B85" s="277"/>
      <c r="C85" s="277"/>
      <c r="D85" s="234"/>
      <c r="E85" s="234"/>
      <c r="F85" s="235"/>
      <c r="G85" s="235"/>
      <c r="H85" s="277"/>
      <c r="I85" s="277"/>
      <c r="J85" s="277"/>
      <c r="K85" s="277"/>
      <c r="L85" s="277"/>
      <c r="M85" s="277"/>
      <c r="N85" s="277"/>
      <c r="O85" s="277"/>
      <c r="P85" s="277"/>
      <c r="Q85" s="277"/>
      <c r="R85" s="277"/>
      <c r="S85" s="277"/>
      <c r="T85" s="277"/>
      <c r="U85" s="277"/>
      <c r="V85" s="236"/>
      <c r="W85" s="236"/>
      <c r="X85" s="236"/>
    </row>
    <row r="86" spans="1:24" s="229" customFormat="1" x14ac:dyDescent="0.2">
      <c r="A86" s="277"/>
      <c r="B86" s="277"/>
      <c r="C86" s="277"/>
      <c r="D86" s="234"/>
      <c r="E86" s="234"/>
      <c r="F86" s="235"/>
      <c r="G86" s="235"/>
      <c r="H86" s="277"/>
      <c r="I86" s="277"/>
      <c r="J86" s="277"/>
      <c r="K86" s="277"/>
      <c r="L86" s="277"/>
      <c r="M86" s="277"/>
      <c r="N86" s="277"/>
      <c r="O86" s="277"/>
      <c r="P86" s="277"/>
      <c r="Q86" s="277"/>
      <c r="R86" s="277"/>
      <c r="S86" s="277"/>
      <c r="T86" s="277"/>
      <c r="U86" s="277"/>
      <c r="V86" s="236"/>
      <c r="W86" s="236"/>
      <c r="X86" s="236"/>
    </row>
    <row r="87" spans="1:24" s="229" customFormat="1" x14ac:dyDescent="0.2">
      <c r="A87" s="277"/>
      <c r="B87" s="277"/>
      <c r="C87" s="277"/>
      <c r="D87" s="234"/>
      <c r="E87" s="234"/>
      <c r="F87" s="235"/>
      <c r="G87" s="235"/>
      <c r="H87" s="277"/>
      <c r="I87" s="277"/>
      <c r="J87" s="277"/>
      <c r="K87" s="277"/>
      <c r="L87" s="277"/>
      <c r="M87" s="277"/>
      <c r="N87" s="277"/>
      <c r="O87" s="277"/>
      <c r="P87" s="277"/>
      <c r="Q87" s="277"/>
      <c r="R87" s="277"/>
      <c r="S87" s="277"/>
      <c r="T87" s="277"/>
      <c r="U87" s="277"/>
      <c r="V87" s="236"/>
      <c r="W87" s="236"/>
      <c r="X87" s="236"/>
    </row>
    <row r="88" spans="1:24" s="229" customFormat="1" x14ac:dyDescent="0.2">
      <c r="A88" s="277"/>
      <c r="B88" s="277"/>
      <c r="C88" s="277"/>
      <c r="D88" s="234"/>
      <c r="E88" s="234"/>
      <c r="F88" s="235"/>
      <c r="G88" s="235"/>
      <c r="H88" s="277"/>
      <c r="I88" s="277"/>
      <c r="J88" s="277"/>
      <c r="K88" s="277"/>
      <c r="L88" s="277"/>
      <c r="M88" s="277"/>
      <c r="N88" s="277"/>
      <c r="O88" s="277"/>
      <c r="P88" s="277"/>
      <c r="Q88" s="277"/>
      <c r="R88" s="277"/>
      <c r="S88" s="277"/>
      <c r="T88" s="277"/>
      <c r="U88" s="277"/>
      <c r="V88" s="236"/>
      <c r="W88" s="236"/>
      <c r="X88" s="236"/>
    </row>
    <row r="89" spans="1:24" s="229" customFormat="1" x14ac:dyDescent="0.2">
      <c r="A89" s="277"/>
      <c r="B89" s="277"/>
      <c r="C89" s="277"/>
      <c r="D89" s="234"/>
      <c r="E89" s="234"/>
      <c r="F89" s="235"/>
      <c r="G89" s="235"/>
      <c r="H89" s="277"/>
      <c r="I89" s="277"/>
      <c r="J89" s="277"/>
      <c r="K89" s="277"/>
      <c r="L89" s="277"/>
      <c r="M89" s="277"/>
      <c r="N89" s="277"/>
      <c r="O89" s="277"/>
      <c r="P89" s="277"/>
      <c r="Q89" s="277"/>
      <c r="R89" s="277"/>
      <c r="S89" s="277"/>
      <c r="T89" s="277"/>
      <c r="U89" s="277"/>
      <c r="V89" s="236"/>
      <c r="W89" s="236"/>
      <c r="X89" s="236"/>
    </row>
    <row r="90" spans="1:24" s="229" customFormat="1" x14ac:dyDescent="0.2">
      <c r="A90" s="277"/>
      <c r="B90" s="277"/>
      <c r="C90" s="277"/>
      <c r="D90" s="234"/>
      <c r="E90" s="234"/>
      <c r="F90" s="235"/>
      <c r="G90" s="235"/>
      <c r="H90" s="277"/>
      <c r="I90" s="277"/>
      <c r="J90" s="277"/>
      <c r="K90" s="277"/>
      <c r="L90" s="277"/>
      <c r="M90" s="277"/>
      <c r="N90" s="277"/>
      <c r="O90" s="277"/>
      <c r="P90" s="277"/>
      <c r="Q90" s="277"/>
      <c r="R90" s="277"/>
      <c r="S90" s="277"/>
      <c r="T90" s="277"/>
      <c r="U90" s="277"/>
      <c r="V90" s="236"/>
      <c r="W90" s="236"/>
      <c r="X90" s="236"/>
    </row>
    <row r="91" spans="1:24" s="229" customFormat="1" x14ac:dyDescent="0.2">
      <c r="A91" s="277"/>
      <c r="B91" s="277"/>
      <c r="C91" s="277"/>
      <c r="D91" s="234"/>
      <c r="E91" s="234"/>
      <c r="F91" s="235"/>
      <c r="G91" s="235"/>
      <c r="H91" s="277"/>
      <c r="I91" s="277"/>
      <c r="J91" s="277"/>
      <c r="K91" s="277"/>
      <c r="L91" s="277"/>
      <c r="M91" s="277"/>
      <c r="N91" s="277"/>
      <c r="O91" s="277"/>
      <c r="P91" s="277"/>
      <c r="Q91" s="277"/>
      <c r="R91" s="277"/>
      <c r="S91" s="277"/>
      <c r="T91" s="277"/>
      <c r="U91" s="277"/>
      <c r="V91" s="236"/>
      <c r="W91" s="236"/>
      <c r="X91" s="236"/>
    </row>
    <row r="92" spans="1:24" s="229" customFormat="1" x14ac:dyDescent="0.2">
      <c r="A92" s="277"/>
      <c r="B92" s="277"/>
      <c r="C92" s="277"/>
      <c r="D92" s="234"/>
      <c r="E92" s="234"/>
      <c r="F92" s="235"/>
      <c r="G92" s="235"/>
      <c r="H92" s="277"/>
      <c r="I92" s="277"/>
      <c r="J92" s="277"/>
      <c r="K92" s="277"/>
      <c r="L92" s="277"/>
      <c r="M92" s="277"/>
      <c r="N92" s="277"/>
      <c r="O92" s="277"/>
      <c r="P92" s="277"/>
      <c r="Q92" s="277"/>
      <c r="R92" s="277"/>
      <c r="S92" s="277"/>
      <c r="T92" s="277"/>
      <c r="U92" s="277"/>
      <c r="V92" s="236"/>
      <c r="W92" s="236"/>
      <c r="X92" s="236"/>
    </row>
    <row r="93" spans="1:24" s="229" customFormat="1" x14ac:dyDescent="0.2">
      <c r="A93" s="277"/>
      <c r="B93" s="277"/>
      <c r="C93" s="277"/>
      <c r="D93" s="234"/>
      <c r="E93" s="234"/>
      <c r="F93" s="235"/>
      <c r="G93" s="235"/>
      <c r="H93" s="277"/>
      <c r="I93" s="277"/>
      <c r="J93" s="277"/>
      <c r="K93" s="277"/>
      <c r="L93" s="277"/>
      <c r="M93" s="277"/>
      <c r="N93" s="277"/>
      <c r="O93" s="277"/>
      <c r="P93" s="277"/>
      <c r="Q93" s="277"/>
      <c r="R93" s="277"/>
      <c r="S93" s="277"/>
      <c r="T93" s="277"/>
      <c r="U93" s="277"/>
      <c r="V93" s="236"/>
      <c r="W93" s="236"/>
      <c r="X93" s="236"/>
    </row>
    <row r="94" spans="1:24" s="229" customFormat="1" x14ac:dyDescent="0.2">
      <c r="A94" s="277"/>
      <c r="B94" s="277"/>
      <c r="C94" s="277"/>
      <c r="D94" s="234"/>
      <c r="E94" s="234"/>
      <c r="F94" s="235"/>
      <c r="G94" s="235"/>
      <c r="H94" s="277"/>
      <c r="I94" s="277"/>
      <c r="J94" s="277"/>
      <c r="K94" s="277"/>
      <c r="L94" s="277"/>
      <c r="M94" s="277"/>
      <c r="N94" s="277"/>
      <c r="O94" s="277"/>
      <c r="P94" s="277"/>
      <c r="Q94" s="277"/>
      <c r="R94" s="277"/>
      <c r="S94" s="277"/>
      <c r="T94" s="277"/>
      <c r="U94" s="277"/>
      <c r="V94" s="236"/>
      <c r="W94" s="236"/>
      <c r="X94" s="236"/>
    </row>
    <row r="95" spans="1:24" s="229" customFormat="1" x14ac:dyDescent="0.2">
      <c r="A95" s="277"/>
      <c r="B95" s="277"/>
      <c r="C95" s="277"/>
      <c r="D95" s="234"/>
      <c r="E95" s="234"/>
      <c r="F95" s="235"/>
      <c r="G95" s="235"/>
      <c r="H95" s="277"/>
      <c r="I95" s="277"/>
      <c r="J95" s="277"/>
      <c r="K95" s="277"/>
      <c r="L95" s="277"/>
      <c r="M95" s="277"/>
      <c r="N95" s="277"/>
      <c r="O95" s="277"/>
      <c r="P95" s="277"/>
      <c r="Q95" s="277"/>
      <c r="R95" s="277"/>
      <c r="S95" s="277"/>
      <c r="T95" s="277"/>
      <c r="U95" s="277"/>
      <c r="V95" s="236"/>
      <c r="W95" s="236"/>
      <c r="X95" s="236"/>
    </row>
    <row r="96" spans="1:24" s="229" customFormat="1" x14ac:dyDescent="0.2">
      <c r="A96" s="277"/>
      <c r="B96" s="277"/>
      <c r="C96" s="277"/>
      <c r="D96" s="234"/>
      <c r="E96" s="234"/>
      <c r="F96" s="235"/>
      <c r="G96" s="235"/>
      <c r="H96" s="277"/>
      <c r="I96" s="277"/>
      <c r="J96" s="277"/>
      <c r="K96" s="277"/>
      <c r="L96" s="277"/>
      <c r="M96" s="277"/>
      <c r="N96" s="277"/>
      <c r="O96" s="277"/>
      <c r="P96" s="277"/>
      <c r="Q96" s="277"/>
      <c r="R96" s="277"/>
      <c r="S96" s="277"/>
      <c r="T96" s="277"/>
      <c r="U96" s="277"/>
      <c r="V96" s="236"/>
      <c r="W96" s="236"/>
      <c r="X96" s="236"/>
    </row>
    <row r="97" spans="1:24" s="229" customFormat="1" x14ac:dyDescent="0.2">
      <c r="A97" s="277"/>
      <c r="B97" s="277"/>
      <c r="C97" s="277"/>
      <c r="D97" s="234"/>
      <c r="E97" s="234"/>
      <c r="F97" s="235"/>
      <c r="G97" s="235"/>
      <c r="H97" s="277"/>
      <c r="I97" s="277"/>
      <c r="J97" s="277"/>
      <c r="K97" s="277"/>
      <c r="L97" s="277"/>
      <c r="M97" s="277"/>
      <c r="N97" s="277"/>
      <c r="O97" s="277"/>
      <c r="P97" s="277"/>
      <c r="Q97" s="277"/>
      <c r="R97" s="277"/>
      <c r="S97" s="277"/>
      <c r="T97" s="277"/>
      <c r="U97" s="277"/>
      <c r="V97" s="236"/>
      <c r="W97" s="236"/>
      <c r="X97" s="236"/>
    </row>
    <row r="98" spans="1:24" s="229" customFormat="1" x14ac:dyDescent="0.2">
      <c r="A98" s="277"/>
      <c r="B98" s="277"/>
      <c r="C98" s="277"/>
      <c r="D98" s="234"/>
      <c r="E98" s="234"/>
      <c r="F98" s="235"/>
      <c r="G98" s="235"/>
      <c r="H98" s="277"/>
      <c r="I98" s="277"/>
      <c r="J98" s="277"/>
      <c r="K98" s="277"/>
      <c r="L98" s="277"/>
      <c r="M98" s="277"/>
      <c r="N98" s="277"/>
      <c r="O98" s="277"/>
      <c r="P98" s="277"/>
      <c r="Q98" s="277"/>
      <c r="R98" s="277"/>
      <c r="S98" s="277"/>
      <c r="T98" s="277"/>
      <c r="U98" s="277"/>
      <c r="V98" s="236"/>
      <c r="W98" s="236"/>
      <c r="X98" s="236"/>
    </row>
    <row r="99" spans="1:24" s="229" customFormat="1" x14ac:dyDescent="0.2">
      <c r="A99" s="277"/>
      <c r="B99" s="277"/>
      <c r="C99" s="277"/>
      <c r="D99" s="234"/>
      <c r="E99" s="234"/>
      <c r="F99" s="235"/>
      <c r="G99" s="235"/>
      <c r="H99" s="277"/>
      <c r="I99" s="277"/>
      <c r="J99" s="277"/>
      <c r="K99" s="277"/>
      <c r="L99" s="277"/>
      <c r="M99" s="277"/>
      <c r="N99" s="277"/>
      <c r="O99" s="277"/>
      <c r="P99" s="277"/>
      <c r="Q99" s="277"/>
      <c r="R99" s="277"/>
      <c r="S99" s="277"/>
      <c r="T99" s="277"/>
      <c r="U99" s="277"/>
      <c r="V99" s="236"/>
      <c r="W99" s="236"/>
      <c r="X99" s="236"/>
    </row>
    <row r="100" spans="1:24" s="229" customFormat="1" x14ac:dyDescent="0.2">
      <c r="A100" s="277"/>
      <c r="B100" s="277"/>
      <c r="C100" s="277"/>
      <c r="D100" s="234"/>
      <c r="E100" s="234"/>
      <c r="F100" s="235"/>
      <c r="G100" s="235"/>
      <c r="H100" s="277"/>
      <c r="I100" s="277"/>
      <c r="J100" s="277"/>
      <c r="K100" s="277"/>
      <c r="L100" s="277"/>
      <c r="M100" s="277"/>
      <c r="N100" s="277"/>
      <c r="O100" s="277"/>
      <c r="P100" s="277"/>
      <c r="Q100" s="277"/>
      <c r="R100" s="277"/>
      <c r="S100" s="277"/>
      <c r="T100" s="277"/>
      <c r="U100" s="277"/>
      <c r="V100" s="236"/>
      <c r="W100" s="236"/>
      <c r="X100" s="236"/>
    </row>
    <row r="101" spans="1:24" s="229" customFormat="1" x14ac:dyDescent="0.2">
      <c r="A101" s="277"/>
      <c r="B101" s="277"/>
      <c r="C101" s="277"/>
      <c r="D101" s="234"/>
      <c r="E101" s="234"/>
      <c r="F101" s="235"/>
      <c r="G101" s="235"/>
      <c r="H101" s="277"/>
      <c r="I101" s="277"/>
      <c r="J101" s="277"/>
      <c r="K101" s="277"/>
      <c r="L101" s="277"/>
      <c r="M101" s="277"/>
      <c r="N101" s="277"/>
      <c r="O101" s="277"/>
      <c r="P101" s="277"/>
      <c r="Q101" s="277"/>
      <c r="R101" s="277"/>
      <c r="S101" s="277"/>
      <c r="T101" s="277"/>
      <c r="U101" s="277"/>
      <c r="V101" s="236"/>
      <c r="W101" s="236"/>
      <c r="X101" s="236"/>
    </row>
  </sheetData>
  <sheetProtection password="C64F" sheet="1" objects="1" scenarios="1" formatRows="0"/>
  <customSheetViews>
    <customSheetView guid="{902EEF54-E42B-473F-A94F-90608D9CB1C3}" scale="75">
      <pane xSplit="4" ySplit="4" topLeftCell="E5" activePane="bottomRight" state="frozen"/>
      <selection pane="bottomRight" activeCell="H9" sqref="H9"/>
      <pageMargins left="0.7" right="0.7" top="0.75" bottom="0.75" header="0.3" footer="0.3"/>
      <pageSetup orientation="portrait" r:id="rId1"/>
    </customSheetView>
    <customSheetView guid="{C48D4376-7E6E-43E1-BDDA-4583E8F77408}" scale="75">
      <pane xSplit="3" ySplit="4" topLeftCell="D5" activePane="bottomRight" state="frozen"/>
      <selection pane="bottomRight" activeCell="M12" sqref="M12"/>
      <pageMargins left="0.7" right="0.7" top="0.75" bottom="0.75" header="0.3" footer="0.3"/>
      <pageSetup orientation="portrait" r:id="rId2"/>
    </customSheetView>
    <customSheetView guid="{8168B4B8-9A02-4791-AD5C-7A76A87A620E}" scale="75">
      <pane xSplit="3" ySplit="4" topLeftCell="D5" activePane="bottomRight" state="frozen"/>
      <selection pane="bottomRight" activeCell="W13" sqref="W13"/>
      <pageMargins left="0.7" right="0.7" top="0.75" bottom="0.75" header="0.3" footer="0.3"/>
      <pageSetup orientation="portrait" r:id="rId3"/>
    </customSheetView>
    <customSheetView guid="{7F7D5A8C-9A56-4905-9300-15A5D4F74565}" scale="75">
      <pane xSplit="4" ySplit="4" topLeftCell="E5" activePane="bottomRight" state="frozen"/>
      <selection pane="bottomRight" activeCell="D19" sqref="D19"/>
      <pageMargins left="0.7" right="0.7" top="0.75" bottom="0.75" header="0.3" footer="0.3"/>
      <pageSetup orientation="portrait" r:id="rId4"/>
    </customSheetView>
  </customSheetViews>
  <mergeCells count="31">
    <mergeCell ref="A1:D1"/>
    <mergeCell ref="E1:G1"/>
    <mergeCell ref="H1:AA1"/>
    <mergeCell ref="V3:V4"/>
    <mergeCell ref="K3:K4"/>
    <mergeCell ref="O3:O4"/>
    <mergeCell ref="A3:A4"/>
    <mergeCell ref="Y3:Y4"/>
    <mergeCell ref="S3:S4"/>
    <mergeCell ref="C3:C4"/>
    <mergeCell ref="Z3:Z4"/>
    <mergeCell ref="X2:AB2"/>
    <mergeCell ref="AB3:AB4"/>
    <mergeCell ref="R3:R4"/>
    <mergeCell ref="AA3:AA4"/>
    <mergeCell ref="X3:X4"/>
    <mergeCell ref="B3:B4"/>
    <mergeCell ref="F3:F4"/>
    <mergeCell ref="G3:G4"/>
    <mergeCell ref="M3:M4"/>
    <mergeCell ref="Q3:Q4"/>
    <mergeCell ref="E3:E4"/>
    <mergeCell ref="E2:Q2"/>
    <mergeCell ref="R2:W2"/>
    <mergeCell ref="P3:P4"/>
    <mergeCell ref="L3:L4"/>
    <mergeCell ref="H3:H4"/>
    <mergeCell ref="N3:N4"/>
    <mergeCell ref="U3:U4"/>
    <mergeCell ref="I3:I4"/>
    <mergeCell ref="J3:J4"/>
  </mergeCells>
  <conditionalFormatting sqref="D17:E34">
    <cfRule type="expression" dxfId="321" priority="505">
      <formula>$C$13="R"</formula>
    </cfRule>
    <cfRule type="expression" dxfId="320" priority="506">
      <formula>$C$13="C"</formula>
    </cfRule>
    <cfRule type="expression" dxfId="319" priority="507">
      <formula>$C$13="W"</formula>
    </cfRule>
  </conditionalFormatting>
  <conditionalFormatting sqref="D17:D34">
    <cfRule type="expression" dxfId="318" priority="1009">
      <formula>$Y$13="Student Attending"</formula>
    </cfRule>
    <cfRule type="expression" dxfId="317" priority="1010">
      <formula>$Y$13="Student Deffering"</formula>
    </cfRule>
  </conditionalFormatting>
  <conditionalFormatting sqref="M17:M34">
    <cfRule type="cellIs" priority="188" stopIfTrue="1" operator="between">
      <formula>3</formula>
      <formula>25</formula>
    </cfRule>
  </conditionalFormatting>
  <conditionalFormatting sqref="P6:W9 U10:W13 G6:K9 G11:K11 O6:O13 P11:P13 E12:E13 J5:K5 J10:K10 J12:K16 M6:M16 G12:I15 K17:K34">
    <cfRule type="cellIs" priority="165" stopIfTrue="1" operator="between">
      <formula>3</formula>
      <formula>25</formula>
    </cfRule>
  </conditionalFormatting>
  <conditionalFormatting sqref="E5">
    <cfRule type="expression" dxfId="316" priority="162">
      <formula>$C$13="R"</formula>
    </cfRule>
    <cfRule type="expression" dxfId="315" priority="163">
      <formula>$C$13="C"</formula>
    </cfRule>
    <cfRule type="expression" dxfId="314" priority="164">
      <formula>$C$13="W"</formula>
    </cfRule>
  </conditionalFormatting>
  <conditionalFormatting sqref="H6:I6">
    <cfRule type="expression" dxfId="313" priority="159">
      <formula>$C$15="W"</formula>
    </cfRule>
    <cfRule type="expression" dxfId="312" priority="160">
      <formula>$C$15="C"</formula>
    </cfRule>
    <cfRule type="expression" dxfId="311" priority="161">
      <formula>$C$15="R"</formula>
    </cfRule>
  </conditionalFormatting>
  <conditionalFormatting sqref="H7:I7">
    <cfRule type="expression" dxfId="310" priority="156">
      <formula>$C$19="C"</formula>
    </cfRule>
    <cfRule type="expression" dxfId="309" priority="157">
      <formula>$C$19="R"</formula>
    </cfRule>
    <cfRule type="expression" dxfId="308" priority="158">
      <formula>$C$19="W"</formula>
    </cfRule>
  </conditionalFormatting>
  <conditionalFormatting sqref="H8:I8">
    <cfRule type="expression" dxfId="307" priority="153">
      <formula>$C$21="C"</formula>
    </cfRule>
    <cfRule type="expression" dxfId="306" priority="154">
      <formula>$C$21="R"</formula>
    </cfRule>
    <cfRule type="expression" dxfId="305" priority="155">
      <formula>$C$21="W"</formula>
    </cfRule>
  </conditionalFormatting>
  <conditionalFormatting sqref="H9:I9">
    <cfRule type="expression" dxfId="304" priority="150">
      <formula>$C$24="C"</formula>
    </cfRule>
    <cfRule type="expression" dxfId="303" priority="151">
      <formula>$C$24="R"</formula>
    </cfRule>
    <cfRule type="expression" dxfId="302" priority="152">
      <formula>$C$24="W"</formula>
    </cfRule>
  </conditionalFormatting>
  <conditionalFormatting sqref="E10 H10:I10">
    <cfRule type="expression" dxfId="301" priority="147">
      <formula>$C$25="C"</formula>
    </cfRule>
    <cfRule type="expression" dxfId="300" priority="148">
      <formula>$C$25="R"</formula>
    </cfRule>
    <cfRule type="expression" dxfId="299" priority="149">
      <formula>$C$25="W"</formula>
    </cfRule>
  </conditionalFormatting>
  <conditionalFormatting sqref="E11 H11:I11">
    <cfRule type="expression" dxfId="298" priority="144">
      <formula>$C$26="C"</formula>
    </cfRule>
    <cfRule type="expression" dxfId="297" priority="145">
      <formula>$C$26="R"</formula>
    </cfRule>
    <cfRule type="expression" dxfId="296" priority="146">
      <formula>$C$26="W"</formula>
    </cfRule>
  </conditionalFormatting>
  <conditionalFormatting sqref="E12 H12:I12">
    <cfRule type="expression" dxfId="295" priority="141">
      <formula>$C$27="C"</formula>
    </cfRule>
    <cfRule type="expression" dxfId="294" priority="142">
      <formula>$C$27="R"</formula>
    </cfRule>
    <cfRule type="expression" dxfId="293" priority="143">
      <formula>$C$27="W"</formula>
    </cfRule>
  </conditionalFormatting>
  <conditionalFormatting sqref="E13 H13:I13">
    <cfRule type="expression" dxfId="292" priority="138">
      <formula>$C$28="C"</formula>
    </cfRule>
    <cfRule type="expression" dxfId="291" priority="139">
      <formula>$C$28="R"</formula>
    </cfRule>
    <cfRule type="expression" dxfId="290" priority="140">
      <formula>$C$28="W"</formula>
    </cfRule>
  </conditionalFormatting>
  <conditionalFormatting sqref="E15 H15:I15">
    <cfRule type="expression" dxfId="289" priority="135">
      <formula>$C$33="C"</formula>
    </cfRule>
    <cfRule type="expression" dxfId="288" priority="136">
      <formula>$C$33="R"</formula>
    </cfRule>
    <cfRule type="expression" dxfId="287" priority="137">
      <formula>$C$33="W"</formula>
    </cfRule>
  </conditionalFormatting>
  <conditionalFormatting sqref="E14:E16 H14:I16">
    <cfRule type="expression" dxfId="286" priority="132">
      <formula>$C$34="C"</formula>
    </cfRule>
    <cfRule type="expression" dxfId="285" priority="133">
      <formula>$C$34="R"</formula>
    </cfRule>
    <cfRule type="expression" dxfId="284" priority="134">
      <formula>$C$34="W"</formula>
    </cfRule>
  </conditionalFormatting>
  <conditionalFormatting sqref="E15:E16 H15:I16">
    <cfRule type="expression" dxfId="283" priority="129">
      <formula>$C$36="C"</formula>
    </cfRule>
    <cfRule type="expression" dxfId="282" priority="130">
      <formula>$C$36="R"</formula>
    </cfRule>
    <cfRule type="expression" dxfId="281" priority="131">
      <formula>$C$36="W"</formula>
    </cfRule>
  </conditionalFormatting>
  <conditionalFormatting sqref="H6:I6">
    <cfRule type="expression" dxfId="280" priority="166">
      <formula>$Y$15="Student Differing"</formula>
    </cfRule>
    <cfRule type="expression" dxfId="279" priority="167">
      <formula>$Y$15="Student Attending"</formula>
    </cfRule>
  </conditionalFormatting>
  <conditionalFormatting sqref="H7:I7">
    <cfRule type="expression" dxfId="278" priority="168">
      <formula>$Y$19="Student Deffering"</formula>
    </cfRule>
    <cfRule type="expression" dxfId="277" priority="169">
      <formula>$Y$19="Student Attending"</formula>
    </cfRule>
  </conditionalFormatting>
  <conditionalFormatting sqref="H8:I8">
    <cfRule type="expression" dxfId="276" priority="170">
      <formula>$Y$21="Student Deffering"</formula>
    </cfRule>
    <cfRule type="expression" dxfId="275" priority="171">
      <formula>$Y$21="Student Attending"</formula>
    </cfRule>
  </conditionalFormatting>
  <conditionalFormatting sqref="H9:I9">
    <cfRule type="expression" dxfId="274" priority="172">
      <formula>$Y$24="Student Deffering"</formula>
    </cfRule>
    <cfRule type="expression" dxfId="273" priority="173">
      <formula>$Y$24="Student Attending"</formula>
    </cfRule>
  </conditionalFormatting>
  <conditionalFormatting sqref="H10:I10">
    <cfRule type="expression" dxfId="272" priority="174">
      <formula>$Y$25="Student Deffering"</formula>
    </cfRule>
    <cfRule type="expression" dxfId="271" priority="175">
      <formula>$Y$25="Student Attending"</formula>
    </cfRule>
  </conditionalFormatting>
  <conditionalFormatting sqref="H11:I11">
    <cfRule type="expression" dxfId="270" priority="176">
      <formula>$Y$26="Student Deffering"</formula>
    </cfRule>
    <cfRule type="expression" dxfId="269" priority="177">
      <formula>$Y$26="Student Attending"</formula>
    </cfRule>
  </conditionalFormatting>
  <conditionalFormatting sqref="H12:I12">
    <cfRule type="expression" dxfId="268" priority="178">
      <formula>$Y$27="Student Deffering"</formula>
    </cfRule>
    <cfRule type="expression" dxfId="267" priority="179">
      <formula>$Y$27="Student Attending"</formula>
    </cfRule>
  </conditionalFormatting>
  <conditionalFormatting sqref="H13:I13">
    <cfRule type="expression" dxfId="266" priority="180">
      <formula>$Y$28="Student Deffering"</formula>
    </cfRule>
    <cfRule type="expression" dxfId="265" priority="181">
      <formula>$Y$28="Student Attending"</formula>
    </cfRule>
  </conditionalFormatting>
  <conditionalFormatting sqref="H15:I15">
    <cfRule type="expression" dxfId="264" priority="182">
      <formula>$Y$33="Student Deffering"</formula>
    </cfRule>
    <cfRule type="expression" dxfId="263" priority="183">
      <formula>$Y$33="Student Attending"</formula>
    </cfRule>
  </conditionalFormatting>
  <conditionalFormatting sqref="H14:I16">
    <cfRule type="expression" dxfId="262" priority="184">
      <formula>$Y$34="Student Deffering"</formula>
    </cfRule>
    <cfRule type="expression" dxfId="261" priority="185">
      <formula>$Y$34="Student Attending"</formula>
    </cfRule>
  </conditionalFormatting>
  <conditionalFormatting sqref="H15:I16">
    <cfRule type="expression" dxfId="260" priority="186">
      <formula>$Y$36="Student Deffering"</formula>
    </cfRule>
    <cfRule type="expression" dxfId="259" priority="187">
      <formula>$Y$36="Student Attending"</formula>
    </cfRule>
  </conditionalFormatting>
  <conditionalFormatting sqref="M14 E14 G14:K14 O14:P14">
    <cfRule type="cellIs" priority="126" stopIfTrue="1" operator="between">
      <formula>3</formula>
      <formula>25</formula>
    </cfRule>
  </conditionalFormatting>
  <conditionalFormatting sqref="E14 H14:I14">
    <cfRule type="expression" dxfId="258" priority="123">
      <formula>$C$28="C"</formula>
    </cfRule>
    <cfRule type="expression" dxfId="257" priority="124">
      <formula>$C$28="R"</formula>
    </cfRule>
    <cfRule type="expression" dxfId="256" priority="125">
      <formula>$C$28="W"</formula>
    </cfRule>
  </conditionalFormatting>
  <conditionalFormatting sqref="H14:I14">
    <cfRule type="expression" dxfId="255" priority="127">
      <formula>$Y$28="Student Deffering"</formula>
    </cfRule>
    <cfRule type="expression" dxfId="254" priority="128">
      <formula>$Y$28="Student Attending"</formula>
    </cfRule>
  </conditionalFormatting>
  <conditionalFormatting sqref="E12 H12:I12">
    <cfRule type="expression" dxfId="253" priority="114">
      <formula>$C$28="C"</formula>
    </cfRule>
    <cfRule type="expression" dxfId="252" priority="115">
      <formula>$C$28="R"</formula>
    </cfRule>
    <cfRule type="expression" dxfId="251" priority="116">
      <formula>$C$28="W"</formula>
    </cfRule>
  </conditionalFormatting>
  <conditionalFormatting sqref="E14 H14:I14">
    <cfRule type="expression" dxfId="250" priority="111">
      <formula>$C$33="C"</formula>
    </cfRule>
    <cfRule type="expression" dxfId="249" priority="112">
      <formula>$C$33="R"</formula>
    </cfRule>
    <cfRule type="expression" dxfId="248" priority="113">
      <formula>$C$33="W"</formula>
    </cfRule>
  </conditionalFormatting>
  <conditionalFormatting sqref="E16 H16:I16">
    <cfRule type="expression" dxfId="247" priority="108">
      <formula>$C$38="C"</formula>
    </cfRule>
    <cfRule type="expression" dxfId="246" priority="109">
      <formula>$C$38="R"</formula>
    </cfRule>
    <cfRule type="expression" dxfId="245" priority="110">
      <formula>$C$38="W"</formula>
    </cfRule>
  </conditionalFormatting>
  <conditionalFormatting sqref="H12:I12">
    <cfRule type="expression" dxfId="244" priority="117">
      <formula>$Y$28="Student Deffering"</formula>
    </cfRule>
    <cfRule type="expression" dxfId="243" priority="118">
      <formula>$Y$28="Student Attending"</formula>
    </cfRule>
  </conditionalFormatting>
  <conditionalFormatting sqref="H14:I14">
    <cfRule type="expression" dxfId="242" priority="119">
      <formula>$Y$33="Student Deffering"</formula>
    </cfRule>
    <cfRule type="expression" dxfId="241" priority="120">
      <formula>$Y$33="Student Attending"</formula>
    </cfRule>
  </conditionalFormatting>
  <conditionalFormatting sqref="H16:I16">
    <cfRule type="expression" dxfId="240" priority="121">
      <formula>$Y$38="Student Deffering"</formula>
    </cfRule>
    <cfRule type="expression" dxfId="239" priority="122">
      <formula>$Y$38="Student Attending"</formula>
    </cfRule>
  </conditionalFormatting>
  <conditionalFormatting sqref="M13 E13 G13:K13 O13:P13">
    <cfRule type="cellIs" priority="105" stopIfTrue="1" operator="between">
      <formula>3</formula>
      <formula>25</formula>
    </cfRule>
  </conditionalFormatting>
  <conditionalFormatting sqref="E13 H13:I13">
    <cfRule type="expression" dxfId="238" priority="102">
      <formula>$C$28="C"</formula>
    </cfRule>
    <cfRule type="expression" dxfId="237" priority="103">
      <formula>$C$28="R"</formula>
    </cfRule>
    <cfRule type="expression" dxfId="236" priority="104">
      <formula>$C$28="W"</formula>
    </cfRule>
  </conditionalFormatting>
  <conditionalFormatting sqref="H13:I13">
    <cfRule type="expression" dxfId="235" priority="106">
      <formula>$Y$28="Student Deffering"</formula>
    </cfRule>
    <cfRule type="expression" dxfId="234" priority="107">
      <formula>$Y$28="Student Attending"</formula>
    </cfRule>
  </conditionalFormatting>
  <conditionalFormatting sqref="D6:D16">
    <cfRule type="cellIs" priority="77" stopIfTrue="1" operator="between">
      <formula>3</formula>
      <formula>25</formula>
    </cfRule>
  </conditionalFormatting>
  <conditionalFormatting sqref="D5">
    <cfRule type="expression" dxfId="233" priority="74">
      <formula>$C$13="R"</formula>
    </cfRule>
    <cfRule type="expression" dxfId="232" priority="75">
      <formula>$C$13="C"</formula>
    </cfRule>
    <cfRule type="expression" dxfId="231" priority="76">
      <formula>$C$13="W"</formula>
    </cfRule>
  </conditionalFormatting>
  <conditionalFormatting sqref="D6:D16">
    <cfRule type="expression" dxfId="230" priority="71">
      <formula>$C$15="W"</formula>
    </cfRule>
    <cfRule type="expression" dxfId="229" priority="72">
      <formula>$C$15="C"</formula>
    </cfRule>
    <cfRule type="expression" dxfId="228" priority="73">
      <formula>$C$15="R"</formula>
    </cfRule>
  </conditionalFormatting>
  <conditionalFormatting sqref="D7">
    <cfRule type="expression" dxfId="227" priority="68">
      <formula>$C$19="C"</formula>
    </cfRule>
    <cfRule type="expression" dxfId="226" priority="69">
      <formula>$C$19="R"</formula>
    </cfRule>
    <cfRule type="expression" dxfId="225" priority="70">
      <formula>$C$19="W"</formula>
    </cfRule>
  </conditionalFormatting>
  <conditionalFormatting sqref="D8">
    <cfRule type="expression" dxfId="224" priority="65">
      <formula>$C$21="C"</formula>
    </cfRule>
    <cfRule type="expression" dxfId="223" priority="66">
      <formula>$C$21="R"</formula>
    </cfRule>
    <cfRule type="expression" dxfId="222" priority="67">
      <formula>$C$21="W"</formula>
    </cfRule>
  </conditionalFormatting>
  <conditionalFormatting sqref="D9">
    <cfRule type="expression" dxfId="221" priority="62">
      <formula>$C$24="C"</formula>
    </cfRule>
    <cfRule type="expression" dxfId="220" priority="63">
      <formula>$C$24="R"</formula>
    </cfRule>
    <cfRule type="expression" dxfId="219" priority="64">
      <formula>$C$24="W"</formula>
    </cfRule>
  </conditionalFormatting>
  <conditionalFormatting sqref="D10">
    <cfRule type="expression" dxfId="218" priority="59">
      <formula>$C$25="C"</formula>
    </cfRule>
    <cfRule type="expression" dxfId="217" priority="60">
      <formula>$C$25="R"</formula>
    </cfRule>
    <cfRule type="expression" dxfId="216" priority="61">
      <formula>$C$25="W"</formula>
    </cfRule>
  </conditionalFormatting>
  <conditionalFormatting sqref="D11">
    <cfRule type="expression" dxfId="215" priority="56">
      <formula>$C$26="C"</formula>
    </cfRule>
    <cfRule type="expression" dxfId="214" priority="57">
      <formula>$C$26="R"</formula>
    </cfRule>
    <cfRule type="expression" dxfId="213" priority="58">
      <formula>$C$26="W"</formula>
    </cfRule>
  </conditionalFormatting>
  <conditionalFormatting sqref="D12">
    <cfRule type="expression" dxfId="212" priority="53">
      <formula>$C$27="C"</formula>
    </cfRule>
    <cfRule type="expression" dxfId="211" priority="54">
      <formula>$C$27="R"</formula>
    </cfRule>
    <cfRule type="expression" dxfId="210" priority="55">
      <formula>$C$27="W"</formula>
    </cfRule>
  </conditionalFormatting>
  <conditionalFormatting sqref="D13">
    <cfRule type="expression" dxfId="209" priority="50">
      <formula>$C$28="C"</formula>
    </cfRule>
    <cfRule type="expression" dxfId="208" priority="51">
      <formula>$C$28="R"</formula>
    </cfRule>
    <cfRule type="expression" dxfId="207" priority="52">
      <formula>$C$28="W"</formula>
    </cfRule>
  </conditionalFormatting>
  <conditionalFormatting sqref="D15">
    <cfRule type="expression" dxfId="206" priority="47">
      <formula>$C$33="C"</formula>
    </cfRule>
    <cfRule type="expression" dxfId="205" priority="48">
      <formula>$C$33="R"</formula>
    </cfRule>
    <cfRule type="expression" dxfId="204" priority="49">
      <formula>$C$33="W"</formula>
    </cfRule>
  </conditionalFormatting>
  <conditionalFormatting sqref="D14:D16">
    <cfRule type="expression" dxfId="203" priority="44">
      <formula>$C$34="C"</formula>
    </cfRule>
    <cfRule type="expression" dxfId="202" priority="45">
      <formula>$C$34="R"</formula>
    </cfRule>
    <cfRule type="expression" dxfId="201" priority="46">
      <formula>$C$34="W"</formula>
    </cfRule>
  </conditionalFormatting>
  <conditionalFormatting sqref="D15:D16">
    <cfRule type="expression" dxfId="200" priority="41">
      <formula>$C$36="C"</formula>
    </cfRule>
    <cfRule type="expression" dxfId="199" priority="42">
      <formula>$C$36="R"</formula>
    </cfRule>
    <cfRule type="expression" dxfId="198" priority="43">
      <formula>$C$36="W"</formula>
    </cfRule>
  </conditionalFormatting>
  <conditionalFormatting sqref="D6:D16">
    <cfRule type="expression" dxfId="197" priority="78">
      <formula>$Y$15="Student Differing"</formula>
    </cfRule>
    <cfRule type="expression" dxfId="196" priority="79">
      <formula>$Y$15="Student Attending"</formula>
    </cfRule>
  </conditionalFormatting>
  <conditionalFormatting sqref="D7">
    <cfRule type="expression" dxfId="195" priority="80">
      <formula>$Y$19="Student Deffering"</formula>
    </cfRule>
    <cfRule type="expression" dxfId="194" priority="81">
      <formula>$Y$19="Student Attending"</formula>
    </cfRule>
  </conditionalFormatting>
  <conditionalFormatting sqref="D8">
    <cfRule type="expression" dxfId="193" priority="82">
      <formula>$Y$21="Student Deffering"</formula>
    </cfRule>
    <cfRule type="expression" dxfId="192" priority="83">
      <formula>$Y$21="Student Attending"</formula>
    </cfRule>
  </conditionalFormatting>
  <conditionalFormatting sqref="D9">
    <cfRule type="expression" dxfId="191" priority="84">
      <formula>$Y$24="Student Deffering"</formula>
    </cfRule>
    <cfRule type="expression" dxfId="190" priority="85">
      <formula>$Y$24="Student Attending"</formula>
    </cfRule>
  </conditionalFormatting>
  <conditionalFormatting sqref="D10">
    <cfRule type="expression" dxfId="189" priority="86">
      <formula>$Y$25="Student Deffering"</formula>
    </cfRule>
    <cfRule type="expression" dxfId="188" priority="87">
      <formula>$Y$25="Student Attending"</formula>
    </cfRule>
  </conditionalFormatting>
  <conditionalFormatting sqref="D11">
    <cfRule type="expression" dxfId="187" priority="88">
      <formula>$Y$26="Student Deffering"</formula>
    </cfRule>
    <cfRule type="expression" dxfId="186" priority="89">
      <formula>$Y$26="Student Attending"</formula>
    </cfRule>
  </conditionalFormatting>
  <conditionalFormatting sqref="D12">
    <cfRule type="expression" dxfId="185" priority="90">
      <formula>$Y$27="Student Deffering"</formula>
    </cfRule>
    <cfRule type="expression" dxfId="184" priority="91">
      <formula>$Y$27="Student Attending"</formula>
    </cfRule>
  </conditionalFormatting>
  <conditionalFormatting sqref="D13">
    <cfRule type="expression" dxfId="183" priority="92">
      <formula>$Y$28="Student Deffering"</formula>
    </cfRule>
    <cfRule type="expression" dxfId="182" priority="93">
      <formula>$Y$28="Student Attending"</formula>
    </cfRule>
  </conditionalFormatting>
  <conditionalFormatting sqref="D15">
    <cfRule type="expression" dxfId="181" priority="94">
      <formula>$Y$33="Student Deffering"</formula>
    </cfRule>
    <cfRule type="expression" dxfId="180" priority="95">
      <formula>$Y$33="Student Attending"</formula>
    </cfRule>
  </conditionalFormatting>
  <conditionalFormatting sqref="D14:D16">
    <cfRule type="expression" dxfId="179" priority="96">
      <formula>$Y$34="Student Deffering"</formula>
    </cfRule>
    <cfRule type="expression" dxfId="178" priority="97">
      <formula>$Y$34="Student Attending"</formula>
    </cfRule>
  </conditionalFormatting>
  <conditionalFormatting sqref="D15:D16">
    <cfRule type="expression" dxfId="177" priority="98">
      <formula>$Y$36="Student Deffering"</formula>
    </cfRule>
    <cfRule type="expression" dxfId="176" priority="99">
      <formula>$Y$36="Student Attending"</formula>
    </cfRule>
  </conditionalFormatting>
  <conditionalFormatting sqref="D5">
    <cfRule type="expression" dxfId="175" priority="100">
      <formula>$Y$13="Student Attending"</formula>
    </cfRule>
    <cfRule type="expression" dxfId="174" priority="101">
      <formula>$Y$13="Student Deffering"</formula>
    </cfRule>
  </conditionalFormatting>
  <conditionalFormatting sqref="D14">
    <cfRule type="cellIs" priority="36" stopIfTrue="1" operator="between">
      <formula>3</formula>
      <formula>25</formula>
    </cfRule>
  </conditionalFormatting>
  <conditionalFormatting sqref="D14">
    <cfRule type="expression" dxfId="173" priority="33">
      <formula>$C$15="W"</formula>
    </cfRule>
    <cfRule type="expression" dxfId="172" priority="34">
      <formula>$C$15="C"</formula>
    </cfRule>
    <cfRule type="expression" dxfId="171" priority="35">
      <formula>$C$15="R"</formula>
    </cfRule>
  </conditionalFormatting>
  <conditionalFormatting sqref="D14">
    <cfRule type="expression" dxfId="170" priority="30">
      <formula>$C$28="C"</formula>
    </cfRule>
    <cfRule type="expression" dxfId="169" priority="31">
      <formula>$C$28="R"</formula>
    </cfRule>
    <cfRule type="expression" dxfId="168" priority="32">
      <formula>$C$28="W"</formula>
    </cfRule>
  </conditionalFormatting>
  <conditionalFormatting sqref="D14">
    <cfRule type="expression" dxfId="167" priority="37">
      <formula>$Y$15="Student Differing"</formula>
    </cfRule>
    <cfRule type="expression" dxfId="166" priority="38">
      <formula>$Y$15="Student Attending"</formula>
    </cfRule>
  </conditionalFormatting>
  <conditionalFormatting sqref="D14">
    <cfRule type="expression" dxfId="165" priority="39">
      <formula>$Y$28="Student Deffering"</formula>
    </cfRule>
    <cfRule type="expression" dxfId="164" priority="40">
      <formula>$Y$28="Student Attending"</formula>
    </cfRule>
  </conditionalFormatting>
  <conditionalFormatting sqref="D12">
    <cfRule type="expression" dxfId="163" priority="21">
      <formula>$C$28="C"</formula>
    </cfRule>
    <cfRule type="expression" dxfId="162" priority="22">
      <formula>$C$28="R"</formula>
    </cfRule>
    <cfRule type="expression" dxfId="161" priority="23">
      <formula>$C$28="W"</formula>
    </cfRule>
  </conditionalFormatting>
  <conditionalFormatting sqref="D14">
    <cfRule type="expression" dxfId="160" priority="18">
      <formula>$C$33="C"</formula>
    </cfRule>
    <cfRule type="expression" dxfId="159" priority="19">
      <formula>$C$33="R"</formula>
    </cfRule>
    <cfRule type="expression" dxfId="158" priority="20">
      <formula>$C$33="W"</formula>
    </cfRule>
  </conditionalFormatting>
  <conditionalFormatting sqref="D16">
    <cfRule type="expression" dxfId="157" priority="15">
      <formula>$C$38="C"</formula>
    </cfRule>
    <cfRule type="expression" dxfId="156" priority="16">
      <formula>$C$38="R"</formula>
    </cfRule>
    <cfRule type="expression" dxfId="155" priority="17">
      <formula>$C$38="W"</formula>
    </cfRule>
  </conditionalFormatting>
  <conditionalFormatting sqref="D12">
    <cfRule type="expression" dxfId="154" priority="24">
      <formula>$Y$28="Student Deffering"</formula>
    </cfRule>
    <cfRule type="expression" dxfId="153" priority="25">
      <formula>$Y$28="Student Attending"</formula>
    </cfRule>
  </conditionalFormatting>
  <conditionalFormatting sqref="D14">
    <cfRule type="expression" dxfId="152" priority="26">
      <formula>$Y$33="Student Deffering"</formula>
    </cfRule>
    <cfRule type="expression" dxfId="151" priority="27">
      <formula>$Y$33="Student Attending"</formula>
    </cfRule>
  </conditionalFormatting>
  <conditionalFormatting sqref="D16">
    <cfRule type="expression" dxfId="150" priority="28">
      <formula>$Y$38="Student Deffering"</formula>
    </cfRule>
    <cfRule type="expression" dxfId="149" priority="29">
      <formula>$Y$38="Student Attending"</formula>
    </cfRule>
  </conditionalFormatting>
  <conditionalFormatting sqref="D13">
    <cfRule type="cellIs" priority="10" stopIfTrue="1" operator="between">
      <formula>3</formula>
      <formula>25</formula>
    </cfRule>
  </conditionalFormatting>
  <conditionalFormatting sqref="D13">
    <cfRule type="expression" dxfId="148" priority="7">
      <formula>$C$15="W"</formula>
    </cfRule>
    <cfRule type="expression" dxfId="147" priority="8">
      <formula>$C$15="C"</formula>
    </cfRule>
    <cfRule type="expression" dxfId="146" priority="9">
      <formula>$C$15="R"</formula>
    </cfRule>
  </conditionalFormatting>
  <conditionalFormatting sqref="D13">
    <cfRule type="expression" dxfId="145" priority="4">
      <formula>$C$28="C"</formula>
    </cfRule>
    <cfRule type="expression" dxfId="144" priority="5">
      <formula>$C$28="R"</formula>
    </cfRule>
    <cfRule type="expression" dxfId="143" priority="6">
      <formula>$C$28="W"</formula>
    </cfRule>
  </conditionalFormatting>
  <conditionalFormatting sqref="D13">
    <cfRule type="expression" dxfId="142" priority="11">
      <formula>$Y$15="Student Differing"</formula>
    </cfRule>
    <cfRule type="expression" dxfId="141" priority="12">
      <formula>$Y$15="Student Attending"</formula>
    </cfRule>
  </conditionalFormatting>
  <conditionalFormatting sqref="D13">
    <cfRule type="expression" dxfId="140" priority="13">
      <formula>$Y$28="Student Deffering"</formula>
    </cfRule>
    <cfRule type="expression" dxfId="139" priority="14">
      <formula>$Y$28="Student Attending"</formula>
    </cfRule>
  </conditionalFormatting>
  <conditionalFormatting sqref="E6:E9">
    <cfRule type="expression" dxfId="5" priority="1">
      <formula>$C$13="R"</formula>
    </cfRule>
    <cfRule type="expression" dxfId="4" priority="2">
      <formula>$C$13="C"</formula>
    </cfRule>
    <cfRule type="expression" dxfId="3" priority="3">
      <formula>$C$13="W"</formula>
    </cfRule>
  </conditionalFormatting>
  <dataValidations count="8">
    <dataValidation type="list" allowBlank="1" showInputMessage="1" showErrorMessage="1" sqref="C2">
      <formula1>$C$35:$C$41</formula1>
    </dataValidation>
    <dataValidation type="list" allowBlank="1" showInputMessage="1" showErrorMessage="1" sqref="K5:K34">
      <formula1>$K$35:$K$39</formula1>
    </dataValidation>
    <dataValidation type="list" showInputMessage="1" showErrorMessage="1" sqref="C5:C34">
      <formula1>$C$39:$C$42</formula1>
    </dataValidation>
    <dataValidation type="list" showInputMessage="1" showErrorMessage="1" sqref="F5:F16">
      <formula1>$F$40:$F$42</formula1>
    </dataValidation>
    <dataValidation type="list" showInputMessage="1" showErrorMessage="1" sqref="L5:L16">
      <formula1>$L$40:$L$43</formula1>
    </dataValidation>
    <dataValidation type="list" allowBlank="1" showInputMessage="1" showErrorMessage="1" sqref="AA5:AA16">
      <formula1>$AA$35:$AA$37</formula1>
    </dataValidation>
    <dataValidation type="list" allowBlank="1" showInputMessage="1" showErrorMessage="1" prompt="PU = Push-Ups_x000a_SU = Sit-Ups_x000a_RUN = Run_x000a_(Or Combination of)" sqref="X5:X16">
      <formula1>$X$36:$X$41</formula1>
    </dataValidation>
    <dataValidation type="list" allowBlank="1" showInputMessage="1" showErrorMessage="1" sqref="AB5:AB16">
      <formula1>$AB$35:$AB$38</formula1>
    </dataValidation>
  </dataValidations>
  <pageMargins left="0.7" right="0.7" top="0.75" bottom="0.75" header="0.3" footer="0.3"/>
  <pageSetup orientation="portrait" r:id="rId5"/>
  <drawing r:id="rId6"/>
  <legacyDrawing r:id="rId7"/>
  <controls>
    <mc:AlternateContent xmlns:mc="http://schemas.openxmlformats.org/markup-compatibility/2006">
      <mc:Choice Requires="x14">
        <control shapeId="8818" r:id="rId8" name="HideEmptyRows">
          <controlPr defaultSize="0" autoLine="0" r:id="rId9">
            <anchor moveWithCells="1">
              <from>
                <xdr:col>9</xdr:col>
                <xdr:colOff>390525</xdr:colOff>
                <xdr:row>0</xdr:row>
                <xdr:rowOff>304800</xdr:rowOff>
              </from>
              <to>
                <xdr:col>13</xdr:col>
                <xdr:colOff>333375</xdr:colOff>
                <xdr:row>0</xdr:row>
                <xdr:rowOff>876300</xdr:rowOff>
              </to>
            </anchor>
          </controlPr>
        </control>
      </mc:Choice>
      <mc:Fallback>
        <control shapeId="8818" r:id="rId8" name="HideEmptyRows"/>
      </mc:Fallback>
    </mc:AlternateContent>
    <mc:AlternateContent xmlns:mc="http://schemas.openxmlformats.org/markup-compatibility/2006">
      <mc:Choice Requires="x14">
        <control shapeId="8806" r:id="rId10" name="ResetSpreadsheet">
          <controlPr defaultSize="0" autoLine="0" r:id="rId11">
            <anchor moveWithCells="1">
              <from>
                <xdr:col>7</xdr:col>
                <xdr:colOff>1143000</xdr:colOff>
                <xdr:row>0</xdr:row>
                <xdr:rowOff>304800</xdr:rowOff>
              </from>
              <to>
                <xdr:col>8</xdr:col>
                <xdr:colOff>1200150</xdr:colOff>
                <xdr:row>0</xdr:row>
                <xdr:rowOff>876300</xdr:rowOff>
              </to>
            </anchor>
          </controlPr>
        </control>
      </mc:Choice>
      <mc:Fallback>
        <control shapeId="8806" r:id="rId10" name="ResetSpread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A170"/>
  <sheetViews>
    <sheetView workbookViewId="0">
      <selection activeCell="J8" sqref="J8"/>
    </sheetView>
  </sheetViews>
  <sheetFormatPr defaultRowHeight="20.100000000000001" customHeight="1" x14ac:dyDescent="0.2"/>
  <cols>
    <col min="1" max="1" width="3.85546875" style="117" customWidth="1"/>
    <col min="2" max="2" width="11.7109375" style="117" customWidth="1"/>
    <col min="3" max="3" width="15.7109375" customWidth="1"/>
    <col min="4" max="4" width="8.42578125" customWidth="1"/>
    <col min="5" max="5" width="6.7109375" customWidth="1"/>
    <col min="6" max="7" width="9.7109375" customWidth="1"/>
    <col min="8" max="9" width="12.7109375" customWidth="1"/>
    <col min="10" max="10" width="9.7109375" customWidth="1"/>
    <col min="11" max="12" width="12.7109375" customWidth="1"/>
    <col min="13" max="13" width="12.85546875" customWidth="1"/>
    <col min="14" max="14" width="16.140625" customWidth="1"/>
    <col min="15" max="15" width="13.7109375" customWidth="1"/>
    <col min="17" max="17" width="9.7109375" style="173" bestFit="1" customWidth="1"/>
    <col min="18" max="19" width="9.140625" style="173"/>
    <col min="20" max="20" width="9.7109375" style="173" bestFit="1" customWidth="1"/>
    <col min="21" max="53" width="9.140625" style="173"/>
  </cols>
  <sheetData>
    <row r="1" spans="1:53" s="173" customFormat="1" ht="96" customHeight="1" thickBot="1" x14ac:dyDescent="0.25">
      <c r="A1" s="990"/>
      <c r="B1" s="990"/>
      <c r="C1" s="990"/>
      <c r="D1" s="1010" t="str">
        <f>Admin!A1</f>
        <v>15P ALC CLASS 15-005</v>
      </c>
      <c r="E1" s="1010"/>
      <c r="F1" s="1010"/>
      <c r="G1" s="1011" t="s">
        <v>193</v>
      </c>
      <c r="H1" s="1011"/>
      <c r="I1" s="1011"/>
      <c r="J1" s="1011"/>
      <c r="K1" s="1011"/>
      <c r="L1" s="1011"/>
      <c r="M1" s="1011"/>
      <c r="N1" s="1011"/>
      <c r="O1" s="1011"/>
      <c r="P1" s="1011"/>
    </row>
    <row r="2" spans="1:53" s="250" customFormat="1" ht="19.5" customHeight="1" x14ac:dyDescent="0.25">
      <c r="A2" s="997" t="s">
        <v>53</v>
      </c>
      <c r="B2" s="993" t="s">
        <v>184</v>
      </c>
      <c r="C2" s="994"/>
      <c r="D2" s="1006" t="s">
        <v>72</v>
      </c>
      <c r="E2" s="1006" t="s">
        <v>56</v>
      </c>
      <c r="F2" s="1008" t="s">
        <v>179</v>
      </c>
      <c r="G2" s="1006" t="s">
        <v>232</v>
      </c>
      <c r="H2" s="1012" t="s">
        <v>181</v>
      </c>
      <c r="I2" s="1013"/>
      <c r="J2" s="1008" t="s">
        <v>233</v>
      </c>
      <c r="K2" s="1012" t="s">
        <v>180</v>
      </c>
      <c r="L2" s="1013"/>
      <c r="M2" s="1008" t="s">
        <v>234</v>
      </c>
      <c r="N2" s="1008" t="s">
        <v>235</v>
      </c>
      <c r="O2" s="1014" t="s">
        <v>182</v>
      </c>
      <c r="P2" s="1015"/>
      <c r="Q2" s="327"/>
      <c r="R2" s="327"/>
      <c r="S2" s="327"/>
      <c r="T2" s="327"/>
      <c r="U2" s="252"/>
      <c r="V2" s="252"/>
      <c r="W2" s="252"/>
      <c r="X2" s="252"/>
      <c r="Y2" s="252"/>
      <c r="Z2" s="252"/>
      <c r="AA2" s="252"/>
      <c r="AB2" s="252"/>
      <c r="AC2" s="252"/>
      <c r="AD2" s="252"/>
      <c r="AE2" s="252"/>
      <c r="AF2" s="252"/>
      <c r="AG2" s="252"/>
      <c r="AH2" s="252"/>
      <c r="AI2" s="252"/>
      <c r="AJ2" s="252"/>
      <c r="AK2" s="252"/>
      <c r="AL2" s="252"/>
      <c r="AM2" s="252"/>
      <c r="AN2" s="252"/>
      <c r="AO2" s="252"/>
      <c r="AP2" s="252"/>
      <c r="AQ2" s="252"/>
      <c r="AR2" s="252"/>
      <c r="AS2" s="252"/>
      <c r="AT2" s="252"/>
      <c r="AU2" s="252"/>
      <c r="AV2" s="252"/>
      <c r="AW2" s="252"/>
      <c r="AX2" s="252"/>
      <c r="AY2" s="252"/>
      <c r="AZ2" s="252"/>
      <c r="BA2" s="252"/>
    </row>
    <row r="3" spans="1:53" ht="33" customHeight="1" thickBot="1" x14ac:dyDescent="0.25">
      <c r="A3" s="998"/>
      <c r="B3" s="995"/>
      <c r="C3" s="996"/>
      <c r="D3" s="1007"/>
      <c r="E3" s="1007"/>
      <c r="F3" s="1009"/>
      <c r="G3" s="1007"/>
      <c r="H3" s="328" t="s">
        <v>236</v>
      </c>
      <c r="I3" s="328" t="s">
        <v>237</v>
      </c>
      <c r="J3" s="1009"/>
      <c r="K3" s="328" t="s">
        <v>236</v>
      </c>
      <c r="L3" s="328" t="s">
        <v>237</v>
      </c>
      <c r="M3" s="1009"/>
      <c r="N3" s="1009"/>
      <c r="O3" s="304" t="s">
        <v>238</v>
      </c>
      <c r="P3" s="305" t="s">
        <v>183</v>
      </c>
    </row>
    <row r="4" spans="1:53" ht="20.100000000000001" customHeight="1" x14ac:dyDescent="0.2">
      <c r="A4" s="408">
        <v>1</v>
      </c>
      <c r="B4" s="999" t="str">
        <f>T(Admin!D5)</f>
        <v>a</v>
      </c>
      <c r="C4" s="1000"/>
      <c r="D4" s="409" t="str">
        <f>T(Admin!C5)</f>
        <v>SGT</v>
      </c>
      <c r="E4" s="410">
        <f>Admin!G5</f>
        <v>25</v>
      </c>
      <c r="F4" s="833"/>
      <c r="G4" s="834"/>
      <c r="H4" s="1005" t="str">
        <f t="shared" ref="H4:H33" ca="1" si="0">YEAR(Q4)-YEAR(G4)-IF(OR(MONTH(Q4)&lt;MONTH(G4),AND(MONTH(Q4)=MONTH(G4), DAY(Q4)&lt;DAY(G4))),1,0)&amp;" years, "&amp;MONTH(Q4)-MONTH(G4)+IF(AND(MONTH(Q4) &lt;=MONTH(G4),DAY(Q4)&lt;DAY(G4)),11,IF(AND(MONTH(Q4)&lt;MONTH(G4),DAY(Q4) &gt;=DAY(G4)),12,IF(AND(MONTH(Q4)&gt;MONTH(G4),DAY(Q4)&lt;DAY(G4)),-1)))&amp;" months "</f>
        <v xml:space="preserve">115 years, 6 months </v>
      </c>
      <c r="I4" s="1005"/>
      <c r="J4" s="834"/>
      <c r="K4" s="1005" t="str">
        <f t="shared" ref="K4:K33" ca="1" si="1">YEAR(T4)-YEAR(J4)-IF(OR(MONTH(T4)&lt;MONTH(J4),AND(MONTH(T4)=MONTH(J4), DAY(T4)&lt;DAY(J4))),1,0)&amp;" years, "&amp;MONTH(T4)-MONTH(J4)+IF(AND(MONTH(T4) &lt;=MONTH(J4),DAY(T4)&lt;DAY(J4)),11,IF(AND(MONTH(T4)&lt;MONTH(J4),DAY(T4) &gt;=DAY(J4)),12,IF(AND(MONTH(T4)&gt;MONTH(J4),DAY(T4)&lt;DAY(J4)),-1)))&amp;" months "</f>
        <v xml:space="preserve">115 years, 6 months </v>
      </c>
      <c r="L4" s="1005"/>
      <c r="M4" s="842"/>
      <c r="N4" s="842"/>
      <c r="O4" s="842"/>
      <c r="P4" s="843"/>
      <c r="Q4" s="329">
        <f ca="1">TODAY()</f>
        <v>42216</v>
      </c>
      <c r="R4" s="329"/>
      <c r="S4" s="329"/>
      <c r="T4" s="329">
        <f ca="1">TODAY()</f>
        <v>42216</v>
      </c>
    </row>
    <row r="5" spans="1:53" ht="20.100000000000001" customHeight="1" x14ac:dyDescent="0.2">
      <c r="A5" s="411">
        <v>2</v>
      </c>
      <c r="B5" s="991" t="str">
        <f>T(Admin!D6)</f>
        <v>a</v>
      </c>
      <c r="C5" s="992"/>
      <c r="D5" s="412" t="str">
        <f>T(Admin!C6)</f>
        <v/>
      </c>
      <c r="E5" s="413">
        <f>Admin!G6</f>
        <v>31</v>
      </c>
      <c r="F5" s="835"/>
      <c r="G5" s="836"/>
      <c r="H5" s="1001" t="str">
        <f t="shared" ca="1" si="0"/>
        <v xml:space="preserve">115 years, 6 months </v>
      </c>
      <c r="I5" s="1001"/>
      <c r="J5" s="836"/>
      <c r="K5" s="1001" t="str">
        <f t="shared" ca="1" si="1"/>
        <v xml:space="preserve">115 years, 6 months </v>
      </c>
      <c r="L5" s="1001"/>
      <c r="M5" s="844"/>
      <c r="N5" s="844"/>
      <c r="O5" s="844"/>
      <c r="P5" s="845"/>
      <c r="Q5" s="329">
        <f t="shared" ref="Q5:Q33" ca="1" si="2">TODAY()</f>
        <v>42216</v>
      </c>
      <c r="R5" s="329"/>
      <c r="S5" s="329"/>
      <c r="T5" s="329">
        <f t="shared" ref="T5:T33" ca="1" si="3">TODAY()</f>
        <v>42216</v>
      </c>
    </row>
    <row r="6" spans="1:53" ht="20.100000000000001" customHeight="1" x14ac:dyDescent="0.2">
      <c r="A6" s="411">
        <v>3</v>
      </c>
      <c r="B6" s="991" t="str">
        <f>T(Admin!D7)</f>
        <v>a</v>
      </c>
      <c r="C6" s="992"/>
      <c r="D6" s="412" t="str">
        <f>T(Admin!C7)</f>
        <v/>
      </c>
      <c r="E6" s="413">
        <f>Admin!G7</f>
        <v>25</v>
      </c>
      <c r="F6" s="835"/>
      <c r="G6" s="836"/>
      <c r="H6" s="1001" t="str">
        <f t="shared" ca="1" si="0"/>
        <v xml:space="preserve">115 years, 6 months </v>
      </c>
      <c r="I6" s="1001"/>
      <c r="J6" s="836"/>
      <c r="K6" s="1001" t="str">
        <f t="shared" ca="1" si="1"/>
        <v xml:space="preserve">115 years, 6 months </v>
      </c>
      <c r="L6" s="1001"/>
      <c r="M6" s="844"/>
      <c r="N6" s="844"/>
      <c r="O6" s="844"/>
      <c r="P6" s="845"/>
      <c r="Q6" s="329">
        <f t="shared" ca="1" si="2"/>
        <v>42216</v>
      </c>
      <c r="R6" s="329"/>
      <c r="S6" s="329"/>
      <c r="T6" s="329">
        <f t="shared" ca="1" si="3"/>
        <v>42216</v>
      </c>
    </row>
    <row r="7" spans="1:53" ht="20.100000000000001" customHeight="1" x14ac:dyDescent="0.2">
      <c r="A7" s="411">
        <v>4</v>
      </c>
      <c r="B7" s="991" t="str">
        <f>T(Admin!D8)</f>
        <v>a</v>
      </c>
      <c r="C7" s="992"/>
      <c r="D7" s="412" t="str">
        <f>T(Admin!C8)</f>
        <v/>
      </c>
      <c r="E7" s="413">
        <f>Admin!G8</f>
        <v>40</v>
      </c>
      <c r="F7" s="835"/>
      <c r="G7" s="836"/>
      <c r="H7" s="1001" t="str">
        <f t="shared" ca="1" si="0"/>
        <v xml:space="preserve">115 years, 6 months </v>
      </c>
      <c r="I7" s="1001"/>
      <c r="J7" s="836"/>
      <c r="K7" s="1001" t="str">
        <f t="shared" ca="1" si="1"/>
        <v xml:space="preserve">115 years, 6 months </v>
      </c>
      <c r="L7" s="1001"/>
      <c r="M7" s="844"/>
      <c r="N7" s="844"/>
      <c r="O7" s="844"/>
      <c r="P7" s="845"/>
      <c r="Q7" s="329">
        <f t="shared" ca="1" si="2"/>
        <v>42216</v>
      </c>
      <c r="R7" s="329"/>
      <c r="S7" s="329"/>
      <c r="T7" s="329">
        <f t="shared" ca="1" si="3"/>
        <v>42216</v>
      </c>
    </row>
    <row r="8" spans="1:53" ht="20.100000000000001" customHeight="1" x14ac:dyDescent="0.2">
      <c r="A8" s="411">
        <v>5</v>
      </c>
      <c r="B8" s="991" t="str">
        <f>T(Admin!D9)</f>
        <v>a</v>
      </c>
      <c r="C8" s="992"/>
      <c r="D8" s="412" t="str">
        <f>T(Admin!C9)</f>
        <v/>
      </c>
      <c r="E8" s="413">
        <f>Admin!G9</f>
        <v>30</v>
      </c>
      <c r="F8" s="835"/>
      <c r="G8" s="836"/>
      <c r="H8" s="1001" t="str">
        <f t="shared" ca="1" si="0"/>
        <v xml:space="preserve">115 years, 6 months </v>
      </c>
      <c r="I8" s="1001"/>
      <c r="J8" s="836"/>
      <c r="K8" s="1001" t="str">
        <f t="shared" ca="1" si="1"/>
        <v xml:space="preserve">115 years, 6 months </v>
      </c>
      <c r="L8" s="1001"/>
      <c r="M8" s="844"/>
      <c r="N8" s="844"/>
      <c r="O8" s="844"/>
      <c r="P8" s="845"/>
      <c r="Q8" s="329">
        <f t="shared" ca="1" si="2"/>
        <v>42216</v>
      </c>
      <c r="R8" s="329"/>
      <c r="S8" s="329"/>
      <c r="T8" s="329">
        <f t="shared" ca="1" si="3"/>
        <v>42216</v>
      </c>
    </row>
    <row r="9" spans="1:53" ht="20.100000000000001" customHeight="1" x14ac:dyDescent="0.2">
      <c r="A9" s="411">
        <v>6</v>
      </c>
      <c r="B9" s="991" t="str">
        <f>T(Admin!D10)</f>
        <v/>
      </c>
      <c r="C9" s="992"/>
      <c r="D9" s="412" t="str">
        <f>T(Admin!C10)</f>
        <v/>
      </c>
      <c r="E9" s="413">
        <f>Admin!G10</f>
        <v>0</v>
      </c>
      <c r="F9" s="835"/>
      <c r="G9" s="836"/>
      <c r="H9" s="1001" t="str">
        <f t="shared" ca="1" si="0"/>
        <v xml:space="preserve">115 years, 6 months </v>
      </c>
      <c r="I9" s="1001"/>
      <c r="J9" s="836"/>
      <c r="K9" s="1001" t="str">
        <f t="shared" ca="1" si="1"/>
        <v xml:space="preserve">115 years, 6 months </v>
      </c>
      <c r="L9" s="1001"/>
      <c r="M9" s="844"/>
      <c r="N9" s="844"/>
      <c r="O9" s="844"/>
      <c r="P9" s="845"/>
      <c r="Q9" s="329">
        <f t="shared" ca="1" si="2"/>
        <v>42216</v>
      </c>
      <c r="R9" s="329"/>
      <c r="S9" s="329"/>
      <c r="T9" s="329">
        <f t="shared" ca="1" si="3"/>
        <v>42216</v>
      </c>
    </row>
    <row r="10" spans="1:53" ht="20.100000000000001" customHeight="1" x14ac:dyDescent="0.2">
      <c r="A10" s="411">
        <v>7</v>
      </c>
      <c r="B10" s="991" t="str">
        <f>T(Admin!D11)</f>
        <v/>
      </c>
      <c r="C10" s="992"/>
      <c r="D10" s="412" t="str">
        <f>T(Admin!C11)</f>
        <v/>
      </c>
      <c r="E10" s="413">
        <f>Admin!G11</f>
        <v>0</v>
      </c>
      <c r="F10" s="835"/>
      <c r="G10" s="836"/>
      <c r="H10" s="1001" t="str">
        <f t="shared" ca="1" si="0"/>
        <v xml:space="preserve">115 years, 6 months </v>
      </c>
      <c r="I10" s="1001"/>
      <c r="J10" s="836"/>
      <c r="K10" s="1001" t="str">
        <f t="shared" ca="1" si="1"/>
        <v xml:space="preserve">115 years, 6 months </v>
      </c>
      <c r="L10" s="1001"/>
      <c r="M10" s="844"/>
      <c r="N10" s="844"/>
      <c r="O10" s="844"/>
      <c r="P10" s="845"/>
      <c r="Q10" s="329">
        <f t="shared" ca="1" si="2"/>
        <v>42216</v>
      </c>
      <c r="R10" s="329"/>
      <c r="S10" s="329"/>
      <c r="T10" s="329">
        <f t="shared" ca="1" si="3"/>
        <v>42216</v>
      </c>
    </row>
    <row r="11" spans="1:53" ht="20.100000000000001" customHeight="1" x14ac:dyDescent="0.2">
      <c r="A11" s="411">
        <v>8</v>
      </c>
      <c r="B11" s="991" t="str">
        <f>T(Admin!D12)</f>
        <v/>
      </c>
      <c r="C11" s="992"/>
      <c r="D11" s="412" t="str">
        <f>T(Admin!C12)</f>
        <v/>
      </c>
      <c r="E11" s="413">
        <f>Admin!G12</f>
        <v>0</v>
      </c>
      <c r="F11" s="837"/>
      <c r="G11" s="836"/>
      <c r="H11" s="1001" t="str">
        <f t="shared" ca="1" si="0"/>
        <v xml:space="preserve">115 years, 6 months </v>
      </c>
      <c r="I11" s="1001"/>
      <c r="J11" s="836"/>
      <c r="K11" s="1001" t="str">
        <f t="shared" ca="1" si="1"/>
        <v xml:space="preserve">115 years, 6 months </v>
      </c>
      <c r="L11" s="1001"/>
      <c r="M11" s="844"/>
      <c r="N11" s="844"/>
      <c r="O11" s="844"/>
      <c r="P11" s="845"/>
      <c r="Q11" s="329">
        <f t="shared" ca="1" si="2"/>
        <v>42216</v>
      </c>
      <c r="R11" s="329"/>
      <c r="S11" s="329"/>
      <c r="T11" s="329">
        <f t="shared" ca="1" si="3"/>
        <v>42216</v>
      </c>
    </row>
    <row r="12" spans="1:53" ht="20.100000000000001" customHeight="1" x14ac:dyDescent="0.2">
      <c r="A12" s="411">
        <v>9</v>
      </c>
      <c r="B12" s="991" t="str">
        <f>T(Admin!D13)</f>
        <v/>
      </c>
      <c r="C12" s="992"/>
      <c r="D12" s="412" t="str">
        <f>T(Admin!C13)</f>
        <v/>
      </c>
      <c r="E12" s="413">
        <f>Admin!G13</f>
        <v>0</v>
      </c>
      <c r="F12" s="835"/>
      <c r="G12" s="836"/>
      <c r="H12" s="1001" t="str">
        <f t="shared" ca="1" si="0"/>
        <v xml:space="preserve">115 years, 6 months </v>
      </c>
      <c r="I12" s="1001"/>
      <c r="J12" s="836"/>
      <c r="K12" s="1001" t="str">
        <f t="shared" ca="1" si="1"/>
        <v xml:space="preserve">115 years, 6 months </v>
      </c>
      <c r="L12" s="1001"/>
      <c r="M12" s="844"/>
      <c r="N12" s="844"/>
      <c r="O12" s="844"/>
      <c r="P12" s="845"/>
      <c r="Q12" s="329">
        <f t="shared" ca="1" si="2"/>
        <v>42216</v>
      </c>
      <c r="R12" s="329"/>
      <c r="S12" s="329"/>
      <c r="T12" s="329">
        <f t="shared" ca="1" si="3"/>
        <v>42216</v>
      </c>
    </row>
    <row r="13" spans="1:53" ht="20.100000000000001" customHeight="1" x14ac:dyDescent="0.2">
      <c r="A13" s="411">
        <v>10</v>
      </c>
      <c r="B13" s="991" t="str">
        <f>T(Admin!D14)</f>
        <v/>
      </c>
      <c r="C13" s="992"/>
      <c r="D13" s="412" t="str">
        <f>T(Admin!C14)</f>
        <v/>
      </c>
      <c r="E13" s="413">
        <f>Admin!G14</f>
        <v>0</v>
      </c>
      <c r="F13" s="837"/>
      <c r="G13" s="836"/>
      <c r="H13" s="1001" t="str">
        <f t="shared" ca="1" si="0"/>
        <v xml:space="preserve">115 years, 6 months </v>
      </c>
      <c r="I13" s="1001"/>
      <c r="J13" s="836"/>
      <c r="K13" s="1001" t="str">
        <f t="shared" ca="1" si="1"/>
        <v xml:space="preserve">115 years, 6 months </v>
      </c>
      <c r="L13" s="1001"/>
      <c r="M13" s="844"/>
      <c r="N13" s="844"/>
      <c r="O13" s="844"/>
      <c r="P13" s="845"/>
      <c r="Q13" s="329">
        <f t="shared" ca="1" si="2"/>
        <v>42216</v>
      </c>
      <c r="R13" s="329"/>
      <c r="S13" s="329"/>
      <c r="T13" s="329">
        <f t="shared" ca="1" si="3"/>
        <v>42216</v>
      </c>
    </row>
    <row r="14" spans="1:53" ht="20.100000000000001" customHeight="1" x14ac:dyDescent="0.2">
      <c r="A14" s="411">
        <v>11</v>
      </c>
      <c r="B14" s="991" t="str">
        <f>T(Admin!D15)</f>
        <v/>
      </c>
      <c r="C14" s="992"/>
      <c r="D14" s="412" t="str">
        <f>T(Admin!C15)</f>
        <v/>
      </c>
      <c r="E14" s="413">
        <f>Admin!G15</f>
        <v>0</v>
      </c>
      <c r="F14" s="837"/>
      <c r="G14" s="836"/>
      <c r="H14" s="1001" t="str">
        <f t="shared" ca="1" si="0"/>
        <v xml:space="preserve">115 years, 6 months </v>
      </c>
      <c r="I14" s="1001"/>
      <c r="J14" s="836"/>
      <c r="K14" s="1001" t="str">
        <f t="shared" ca="1" si="1"/>
        <v xml:space="preserve">115 years, 6 months </v>
      </c>
      <c r="L14" s="1001"/>
      <c r="M14" s="844"/>
      <c r="N14" s="844"/>
      <c r="O14" s="844"/>
      <c r="P14" s="845"/>
      <c r="Q14" s="329">
        <f t="shared" ca="1" si="2"/>
        <v>42216</v>
      </c>
      <c r="R14" s="329"/>
      <c r="S14" s="329"/>
      <c r="T14" s="329">
        <f t="shared" ca="1" si="3"/>
        <v>42216</v>
      </c>
    </row>
    <row r="15" spans="1:53" ht="20.100000000000001" customHeight="1" x14ac:dyDescent="0.2">
      <c r="A15" s="411">
        <v>12</v>
      </c>
      <c r="B15" s="991" t="str">
        <f>T(Admin!D16)</f>
        <v/>
      </c>
      <c r="C15" s="992"/>
      <c r="D15" s="412" t="str">
        <f>T(Admin!C16)</f>
        <v/>
      </c>
      <c r="E15" s="413">
        <f>Admin!G16</f>
        <v>0</v>
      </c>
      <c r="F15" s="835"/>
      <c r="G15" s="836"/>
      <c r="H15" s="1001" t="str">
        <f t="shared" ca="1" si="0"/>
        <v xml:space="preserve">115 years, 6 months </v>
      </c>
      <c r="I15" s="1001"/>
      <c r="J15" s="836"/>
      <c r="K15" s="1001" t="str">
        <f t="shared" ca="1" si="1"/>
        <v xml:space="preserve">115 years, 6 months </v>
      </c>
      <c r="L15" s="1001"/>
      <c r="M15" s="844"/>
      <c r="N15" s="844"/>
      <c r="O15" s="844"/>
      <c r="P15" s="845"/>
      <c r="Q15" s="329">
        <f t="shared" ca="1" si="2"/>
        <v>42216</v>
      </c>
      <c r="R15" s="329"/>
      <c r="S15" s="329"/>
      <c r="T15" s="329">
        <f t="shared" ca="1" si="3"/>
        <v>42216</v>
      </c>
    </row>
    <row r="16" spans="1:53" ht="20.100000000000001" customHeight="1" x14ac:dyDescent="0.2">
      <c r="A16" s="411">
        <v>13</v>
      </c>
      <c r="B16" s="991" t="str">
        <f>T(Admin!D17)</f>
        <v/>
      </c>
      <c r="C16" s="992"/>
      <c r="D16" s="412" t="str">
        <f>T(Admin!C17)</f>
        <v/>
      </c>
      <c r="E16" s="413">
        <f>Admin!G17</f>
        <v>0</v>
      </c>
      <c r="F16" s="835"/>
      <c r="G16" s="836"/>
      <c r="H16" s="1001" t="str">
        <f t="shared" ca="1" si="0"/>
        <v xml:space="preserve">115 years, 6 months </v>
      </c>
      <c r="I16" s="1001"/>
      <c r="J16" s="836"/>
      <c r="K16" s="1001" t="str">
        <f t="shared" ca="1" si="1"/>
        <v xml:space="preserve">115 years, 6 months </v>
      </c>
      <c r="L16" s="1001"/>
      <c r="M16" s="844"/>
      <c r="N16" s="844"/>
      <c r="O16" s="844"/>
      <c r="P16" s="845"/>
      <c r="Q16" s="329">
        <f t="shared" ca="1" si="2"/>
        <v>42216</v>
      </c>
      <c r="R16" s="329"/>
      <c r="S16" s="329"/>
      <c r="T16" s="329">
        <f t="shared" ca="1" si="3"/>
        <v>42216</v>
      </c>
    </row>
    <row r="17" spans="1:20" ht="20.100000000000001" customHeight="1" x14ac:dyDescent="0.2">
      <c r="A17" s="411">
        <v>14</v>
      </c>
      <c r="B17" s="991" t="str">
        <f>T(Admin!D18)</f>
        <v/>
      </c>
      <c r="C17" s="992"/>
      <c r="D17" s="412" t="str">
        <f>T(Admin!C18)</f>
        <v/>
      </c>
      <c r="E17" s="413">
        <f>Admin!G18</f>
        <v>0</v>
      </c>
      <c r="F17" s="835"/>
      <c r="G17" s="836"/>
      <c r="H17" s="1001" t="str">
        <f t="shared" ca="1" si="0"/>
        <v xml:space="preserve">115 years, 6 months </v>
      </c>
      <c r="I17" s="1001"/>
      <c r="J17" s="836"/>
      <c r="K17" s="1001" t="str">
        <f t="shared" ca="1" si="1"/>
        <v xml:space="preserve">115 years, 6 months </v>
      </c>
      <c r="L17" s="1001"/>
      <c r="M17" s="844"/>
      <c r="N17" s="844"/>
      <c r="O17" s="844"/>
      <c r="P17" s="845"/>
      <c r="Q17" s="329">
        <f t="shared" ca="1" si="2"/>
        <v>42216</v>
      </c>
      <c r="R17" s="329"/>
      <c r="S17" s="329"/>
      <c r="T17" s="329">
        <f t="shared" ca="1" si="3"/>
        <v>42216</v>
      </c>
    </row>
    <row r="18" spans="1:20" ht="20.100000000000001" customHeight="1" x14ac:dyDescent="0.2">
      <c r="A18" s="411">
        <v>15</v>
      </c>
      <c r="B18" s="991" t="str">
        <f>T(Admin!D19)</f>
        <v/>
      </c>
      <c r="C18" s="992"/>
      <c r="D18" s="412" t="str">
        <f>T(Admin!C19)</f>
        <v/>
      </c>
      <c r="E18" s="413">
        <f>Admin!G19</f>
        <v>0</v>
      </c>
      <c r="F18" s="835"/>
      <c r="G18" s="836"/>
      <c r="H18" s="1001" t="str">
        <f t="shared" ca="1" si="0"/>
        <v xml:space="preserve">115 years, 6 months </v>
      </c>
      <c r="I18" s="1001"/>
      <c r="J18" s="836"/>
      <c r="K18" s="1001" t="str">
        <f t="shared" ca="1" si="1"/>
        <v xml:space="preserve">115 years, 6 months </v>
      </c>
      <c r="L18" s="1001"/>
      <c r="M18" s="844"/>
      <c r="N18" s="844"/>
      <c r="O18" s="844"/>
      <c r="P18" s="845"/>
      <c r="Q18" s="329">
        <f t="shared" ca="1" si="2"/>
        <v>42216</v>
      </c>
      <c r="R18" s="329"/>
      <c r="S18" s="329"/>
      <c r="T18" s="329">
        <f t="shared" ca="1" si="3"/>
        <v>42216</v>
      </c>
    </row>
    <row r="19" spans="1:20" ht="20.100000000000001" customHeight="1" x14ac:dyDescent="0.2">
      <c r="A19" s="411">
        <v>16</v>
      </c>
      <c r="B19" s="991" t="str">
        <f>T(Admin!D20)</f>
        <v/>
      </c>
      <c r="C19" s="992"/>
      <c r="D19" s="412" t="str">
        <f>T(Admin!C20)</f>
        <v/>
      </c>
      <c r="E19" s="413">
        <f>Admin!G20</f>
        <v>0</v>
      </c>
      <c r="F19" s="835"/>
      <c r="G19" s="836"/>
      <c r="H19" s="1001" t="str">
        <f t="shared" ca="1" si="0"/>
        <v xml:space="preserve">115 years, 6 months </v>
      </c>
      <c r="I19" s="1001"/>
      <c r="J19" s="836"/>
      <c r="K19" s="1001" t="str">
        <f t="shared" ca="1" si="1"/>
        <v xml:space="preserve">115 years, 6 months </v>
      </c>
      <c r="L19" s="1001"/>
      <c r="M19" s="844"/>
      <c r="N19" s="844"/>
      <c r="O19" s="844"/>
      <c r="P19" s="845"/>
      <c r="Q19" s="329">
        <f t="shared" ca="1" si="2"/>
        <v>42216</v>
      </c>
      <c r="R19" s="329"/>
      <c r="S19" s="329"/>
      <c r="T19" s="329">
        <f t="shared" ca="1" si="3"/>
        <v>42216</v>
      </c>
    </row>
    <row r="20" spans="1:20" ht="20.100000000000001" customHeight="1" x14ac:dyDescent="0.2">
      <c r="A20" s="411">
        <v>17</v>
      </c>
      <c r="B20" s="991" t="str">
        <f>T(Admin!D21)</f>
        <v/>
      </c>
      <c r="C20" s="992"/>
      <c r="D20" s="412" t="str">
        <f>T(Admin!C21)</f>
        <v/>
      </c>
      <c r="E20" s="413">
        <f>Admin!G21</f>
        <v>0</v>
      </c>
      <c r="F20" s="837"/>
      <c r="G20" s="836"/>
      <c r="H20" s="1001" t="str">
        <f t="shared" ca="1" si="0"/>
        <v xml:space="preserve">115 years, 6 months </v>
      </c>
      <c r="I20" s="1001"/>
      <c r="J20" s="836"/>
      <c r="K20" s="1001" t="str">
        <f t="shared" ca="1" si="1"/>
        <v xml:space="preserve">115 years, 6 months </v>
      </c>
      <c r="L20" s="1001"/>
      <c r="M20" s="844"/>
      <c r="N20" s="844"/>
      <c r="O20" s="844"/>
      <c r="P20" s="845"/>
      <c r="Q20" s="329">
        <f t="shared" ca="1" si="2"/>
        <v>42216</v>
      </c>
      <c r="R20" s="329"/>
      <c r="S20" s="329"/>
      <c r="T20" s="329">
        <f t="shared" ca="1" si="3"/>
        <v>42216</v>
      </c>
    </row>
    <row r="21" spans="1:20" ht="20.100000000000001" customHeight="1" x14ac:dyDescent="0.2">
      <c r="A21" s="411">
        <v>18</v>
      </c>
      <c r="B21" s="991" t="str">
        <f>T(Admin!D22)</f>
        <v/>
      </c>
      <c r="C21" s="992"/>
      <c r="D21" s="412" t="str">
        <f>T(Admin!C22)</f>
        <v/>
      </c>
      <c r="E21" s="413">
        <f>Admin!G22</f>
        <v>0</v>
      </c>
      <c r="F21" s="835"/>
      <c r="G21" s="836"/>
      <c r="H21" s="1001" t="str">
        <f t="shared" ca="1" si="0"/>
        <v xml:space="preserve">115 years, 6 months </v>
      </c>
      <c r="I21" s="1001"/>
      <c r="J21" s="836"/>
      <c r="K21" s="1001" t="str">
        <f t="shared" ca="1" si="1"/>
        <v xml:space="preserve">115 years, 6 months </v>
      </c>
      <c r="L21" s="1001"/>
      <c r="M21" s="844"/>
      <c r="N21" s="844"/>
      <c r="O21" s="844"/>
      <c r="P21" s="845"/>
      <c r="Q21" s="329">
        <f t="shared" ca="1" si="2"/>
        <v>42216</v>
      </c>
      <c r="R21" s="329"/>
      <c r="S21" s="329"/>
      <c r="T21" s="329">
        <f t="shared" ca="1" si="3"/>
        <v>42216</v>
      </c>
    </row>
    <row r="22" spans="1:20" ht="20.100000000000001" customHeight="1" x14ac:dyDescent="0.2">
      <c r="A22" s="411">
        <v>19</v>
      </c>
      <c r="B22" s="991" t="str">
        <f>T(Admin!D23)</f>
        <v/>
      </c>
      <c r="C22" s="992"/>
      <c r="D22" s="412" t="str">
        <f>T(Admin!C23)</f>
        <v/>
      </c>
      <c r="E22" s="413">
        <f>Admin!G23</f>
        <v>0</v>
      </c>
      <c r="F22" s="835"/>
      <c r="G22" s="836"/>
      <c r="H22" s="1001" t="str">
        <f t="shared" ca="1" si="0"/>
        <v xml:space="preserve">115 years, 6 months </v>
      </c>
      <c r="I22" s="1001"/>
      <c r="J22" s="840"/>
      <c r="K22" s="1001" t="str">
        <f t="shared" ca="1" si="1"/>
        <v xml:space="preserve">115 years, 6 months </v>
      </c>
      <c r="L22" s="1001"/>
      <c r="M22" s="844"/>
      <c r="N22" s="844"/>
      <c r="O22" s="844"/>
      <c r="P22" s="846"/>
      <c r="Q22" s="329">
        <f t="shared" ca="1" si="2"/>
        <v>42216</v>
      </c>
      <c r="R22" s="329"/>
      <c r="S22" s="329"/>
      <c r="T22" s="329">
        <f t="shared" ca="1" si="3"/>
        <v>42216</v>
      </c>
    </row>
    <row r="23" spans="1:20" ht="20.100000000000001" customHeight="1" x14ac:dyDescent="0.2">
      <c r="A23" s="411">
        <v>20</v>
      </c>
      <c r="B23" s="991" t="str">
        <f>T(Admin!D24)</f>
        <v/>
      </c>
      <c r="C23" s="992"/>
      <c r="D23" s="412" t="str">
        <f>T(Admin!C24)</f>
        <v/>
      </c>
      <c r="E23" s="413">
        <f>Admin!G24</f>
        <v>0</v>
      </c>
      <c r="F23" s="835"/>
      <c r="G23" s="836"/>
      <c r="H23" s="1001" t="str">
        <f t="shared" ca="1" si="0"/>
        <v xml:space="preserve">115 years, 6 months </v>
      </c>
      <c r="I23" s="1001"/>
      <c r="J23" s="840"/>
      <c r="K23" s="1001" t="str">
        <f t="shared" ca="1" si="1"/>
        <v xml:space="preserve">115 years, 6 months </v>
      </c>
      <c r="L23" s="1001"/>
      <c r="M23" s="844"/>
      <c r="N23" s="844"/>
      <c r="O23" s="844"/>
      <c r="P23" s="846"/>
      <c r="Q23" s="329">
        <f t="shared" ca="1" si="2"/>
        <v>42216</v>
      </c>
      <c r="R23" s="329"/>
      <c r="S23" s="329"/>
      <c r="T23" s="329">
        <f t="shared" ca="1" si="3"/>
        <v>42216</v>
      </c>
    </row>
    <row r="24" spans="1:20" ht="20.100000000000001" customHeight="1" x14ac:dyDescent="0.2">
      <c r="A24" s="411">
        <v>21</v>
      </c>
      <c r="B24" s="991" t="str">
        <f>T(Admin!D25)</f>
        <v/>
      </c>
      <c r="C24" s="992"/>
      <c r="D24" s="412" t="str">
        <f>T(Admin!C25)</f>
        <v/>
      </c>
      <c r="E24" s="413">
        <f>Admin!G25</f>
        <v>0</v>
      </c>
      <c r="F24" s="835"/>
      <c r="G24" s="836"/>
      <c r="H24" s="1001" t="str">
        <f t="shared" ca="1" si="0"/>
        <v xml:space="preserve">115 years, 6 months </v>
      </c>
      <c r="I24" s="1001"/>
      <c r="J24" s="840"/>
      <c r="K24" s="1001" t="str">
        <f t="shared" ca="1" si="1"/>
        <v xml:space="preserve">115 years, 6 months </v>
      </c>
      <c r="L24" s="1001"/>
      <c r="M24" s="844"/>
      <c r="N24" s="844"/>
      <c r="O24" s="844"/>
      <c r="P24" s="846"/>
      <c r="Q24" s="329">
        <f t="shared" ca="1" si="2"/>
        <v>42216</v>
      </c>
      <c r="R24" s="329"/>
      <c r="S24" s="329"/>
      <c r="T24" s="329">
        <f t="shared" ca="1" si="3"/>
        <v>42216</v>
      </c>
    </row>
    <row r="25" spans="1:20" ht="20.100000000000001" customHeight="1" x14ac:dyDescent="0.2">
      <c r="A25" s="411">
        <v>22</v>
      </c>
      <c r="B25" s="991" t="str">
        <f>T(Admin!D26)</f>
        <v/>
      </c>
      <c r="C25" s="992"/>
      <c r="D25" s="412" t="str">
        <f>T(Admin!C26)</f>
        <v/>
      </c>
      <c r="E25" s="413">
        <f>Admin!G26</f>
        <v>0</v>
      </c>
      <c r="F25" s="835"/>
      <c r="G25" s="836"/>
      <c r="H25" s="1001" t="str">
        <f t="shared" ca="1" si="0"/>
        <v xml:space="preserve">115 years, 6 months </v>
      </c>
      <c r="I25" s="1001"/>
      <c r="J25" s="840"/>
      <c r="K25" s="1001" t="str">
        <f t="shared" ca="1" si="1"/>
        <v xml:space="preserve">115 years, 6 months </v>
      </c>
      <c r="L25" s="1001"/>
      <c r="M25" s="844"/>
      <c r="N25" s="844"/>
      <c r="O25" s="844"/>
      <c r="P25" s="846"/>
      <c r="Q25" s="329">
        <f t="shared" ca="1" si="2"/>
        <v>42216</v>
      </c>
      <c r="R25" s="329"/>
      <c r="S25" s="329"/>
      <c r="T25" s="329">
        <f t="shared" ca="1" si="3"/>
        <v>42216</v>
      </c>
    </row>
    <row r="26" spans="1:20" ht="20.100000000000001" customHeight="1" x14ac:dyDescent="0.2">
      <c r="A26" s="411">
        <v>23</v>
      </c>
      <c r="B26" s="991" t="str">
        <f>T(Admin!D27)</f>
        <v/>
      </c>
      <c r="C26" s="992"/>
      <c r="D26" s="412" t="str">
        <f>T(Admin!C27)</f>
        <v/>
      </c>
      <c r="E26" s="413">
        <f>Admin!G27</f>
        <v>0</v>
      </c>
      <c r="F26" s="835"/>
      <c r="G26" s="836"/>
      <c r="H26" s="1001" t="str">
        <f t="shared" ca="1" si="0"/>
        <v xml:space="preserve">115 years, 6 months </v>
      </c>
      <c r="I26" s="1001"/>
      <c r="J26" s="840"/>
      <c r="K26" s="1001" t="str">
        <f t="shared" ca="1" si="1"/>
        <v xml:space="preserve">115 years, 6 months </v>
      </c>
      <c r="L26" s="1001"/>
      <c r="M26" s="844"/>
      <c r="N26" s="844"/>
      <c r="O26" s="844"/>
      <c r="P26" s="846"/>
      <c r="Q26" s="329">
        <f t="shared" ca="1" si="2"/>
        <v>42216</v>
      </c>
      <c r="R26" s="329"/>
      <c r="S26" s="329"/>
      <c r="T26" s="329">
        <f t="shared" ca="1" si="3"/>
        <v>42216</v>
      </c>
    </row>
    <row r="27" spans="1:20" ht="20.100000000000001" customHeight="1" x14ac:dyDescent="0.2">
      <c r="A27" s="411">
        <v>24</v>
      </c>
      <c r="B27" s="991" t="str">
        <f>T(Admin!D28)</f>
        <v/>
      </c>
      <c r="C27" s="992"/>
      <c r="D27" s="412" t="str">
        <f>T(Admin!C28)</f>
        <v/>
      </c>
      <c r="E27" s="413">
        <f>Admin!G28</f>
        <v>0</v>
      </c>
      <c r="F27" s="835"/>
      <c r="G27" s="836"/>
      <c r="H27" s="1001" t="str">
        <f t="shared" ca="1" si="0"/>
        <v xml:space="preserve">115 years, 6 months </v>
      </c>
      <c r="I27" s="1001"/>
      <c r="J27" s="840"/>
      <c r="K27" s="1001" t="str">
        <f t="shared" ca="1" si="1"/>
        <v xml:space="preserve">115 years, 6 months </v>
      </c>
      <c r="L27" s="1001"/>
      <c r="M27" s="844"/>
      <c r="N27" s="844"/>
      <c r="O27" s="844"/>
      <c r="P27" s="846"/>
      <c r="Q27" s="329">
        <f t="shared" ca="1" si="2"/>
        <v>42216</v>
      </c>
      <c r="R27" s="329"/>
      <c r="S27" s="329"/>
      <c r="T27" s="329">
        <f t="shared" ca="1" si="3"/>
        <v>42216</v>
      </c>
    </row>
    <row r="28" spans="1:20" ht="20.100000000000001" customHeight="1" x14ac:dyDescent="0.2">
      <c r="A28" s="411">
        <v>25</v>
      </c>
      <c r="B28" s="991" t="str">
        <f>T(Admin!D29)</f>
        <v/>
      </c>
      <c r="C28" s="992"/>
      <c r="D28" s="412" t="str">
        <f>T(Admin!C29)</f>
        <v/>
      </c>
      <c r="E28" s="413">
        <f>Admin!G29</f>
        <v>0</v>
      </c>
      <c r="F28" s="835"/>
      <c r="G28" s="836"/>
      <c r="H28" s="1001" t="str">
        <f t="shared" ca="1" si="0"/>
        <v xml:space="preserve">115 years, 6 months </v>
      </c>
      <c r="I28" s="1001"/>
      <c r="J28" s="840"/>
      <c r="K28" s="1001" t="str">
        <f t="shared" ca="1" si="1"/>
        <v xml:space="preserve">115 years, 6 months </v>
      </c>
      <c r="L28" s="1001"/>
      <c r="M28" s="844"/>
      <c r="N28" s="844"/>
      <c r="O28" s="844"/>
      <c r="P28" s="846"/>
      <c r="Q28" s="329">
        <f t="shared" ca="1" si="2"/>
        <v>42216</v>
      </c>
      <c r="R28" s="329"/>
      <c r="S28" s="329"/>
      <c r="T28" s="329">
        <f t="shared" ca="1" si="3"/>
        <v>42216</v>
      </c>
    </row>
    <row r="29" spans="1:20" ht="20.100000000000001" customHeight="1" x14ac:dyDescent="0.2">
      <c r="A29" s="411">
        <v>26</v>
      </c>
      <c r="B29" s="991" t="str">
        <f>T(Admin!D30)</f>
        <v/>
      </c>
      <c r="C29" s="992"/>
      <c r="D29" s="412" t="str">
        <f>T(Admin!C30)</f>
        <v/>
      </c>
      <c r="E29" s="413">
        <f>Admin!G30</f>
        <v>0</v>
      </c>
      <c r="F29" s="835"/>
      <c r="G29" s="836"/>
      <c r="H29" s="1001" t="str">
        <f t="shared" ca="1" si="0"/>
        <v xml:space="preserve">115 years, 6 months </v>
      </c>
      <c r="I29" s="1001"/>
      <c r="J29" s="840"/>
      <c r="K29" s="1001" t="str">
        <f t="shared" ca="1" si="1"/>
        <v xml:space="preserve">115 years, 6 months </v>
      </c>
      <c r="L29" s="1001"/>
      <c r="M29" s="844"/>
      <c r="N29" s="844"/>
      <c r="O29" s="844"/>
      <c r="P29" s="846"/>
      <c r="Q29" s="329">
        <f t="shared" ca="1" si="2"/>
        <v>42216</v>
      </c>
      <c r="R29" s="329"/>
      <c r="S29" s="329"/>
      <c r="T29" s="329">
        <f t="shared" ca="1" si="3"/>
        <v>42216</v>
      </c>
    </row>
    <row r="30" spans="1:20" ht="20.100000000000001" customHeight="1" x14ac:dyDescent="0.2">
      <c r="A30" s="411">
        <v>27</v>
      </c>
      <c r="B30" s="991" t="str">
        <f>T(Admin!D31)</f>
        <v/>
      </c>
      <c r="C30" s="992"/>
      <c r="D30" s="412" t="str">
        <f>T(Admin!C31)</f>
        <v/>
      </c>
      <c r="E30" s="413">
        <f>Admin!G31</f>
        <v>0</v>
      </c>
      <c r="F30" s="835"/>
      <c r="G30" s="836"/>
      <c r="H30" s="1001" t="str">
        <f t="shared" ca="1" si="0"/>
        <v xml:space="preserve">115 years, 6 months </v>
      </c>
      <c r="I30" s="1001"/>
      <c r="J30" s="840"/>
      <c r="K30" s="1001" t="str">
        <f t="shared" ca="1" si="1"/>
        <v xml:space="preserve">115 years, 6 months </v>
      </c>
      <c r="L30" s="1001"/>
      <c r="M30" s="844"/>
      <c r="N30" s="844"/>
      <c r="O30" s="844"/>
      <c r="P30" s="846"/>
      <c r="Q30" s="329">
        <f t="shared" ca="1" si="2"/>
        <v>42216</v>
      </c>
      <c r="R30" s="329"/>
      <c r="S30" s="329"/>
      <c r="T30" s="329">
        <f t="shared" ca="1" si="3"/>
        <v>42216</v>
      </c>
    </row>
    <row r="31" spans="1:20" ht="20.100000000000001" customHeight="1" x14ac:dyDescent="0.2">
      <c r="A31" s="411">
        <v>28</v>
      </c>
      <c r="B31" s="991" t="str">
        <f>T(Admin!D32)</f>
        <v/>
      </c>
      <c r="C31" s="992"/>
      <c r="D31" s="412" t="str">
        <f>T(Admin!C32)</f>
        <v/>
      </c>
      <c r="E31" s="413">
        <f>Admin!G32</f>
        <v>0</v>
      </c>
      <c r="F31" s="835"/>
      <c r="G31" s="836"/>
      <c r="H31" s="1001" t="str">
        <f t="shared" ca="1" si="0"/>
        <v xml:space="preserve">115 years, 6 months </v>
      </c>
      <c r="I31" s="1001"/>
      <c r="J31" s="840"/>
      <c r="K31" s="1001" t="str">
        <f t="shared" ca="1" si="1"/>
        <v xml:space="preserve">115 years, 6 months </v>
      </c>
      <c r="L31" s="1001"/>
      <c r="M31" s="844"/>
      <c r="N31" s="844"/>
      <c r="O31" s="844"/>
      <c r="P31" s="846"/>
      <c r="Q31" s="329">
        <f t="shared" ca="1" si="2"/>
        <v>42216</v>
      </c>
      <c r="R31" s="329"/>
      <c r="S31" s="329"/>
      <c r="T31" s="329">
        <f t="shared" ca="1" si="3"/>
        <v>42216</v>
      </c>
    </row>
    <row r="32" spans="1:20" ht="20.100000000000001" customHeight="1" x14ac:dyDescent="0.2">
      <c r="A32" s="411">
        <v>29</v>
      </c>
      <c r="B32" s="991" t="str">
        <f>T(Admin!D33)</f>
        <v/>
      </c>
      <c r="C32" s="992"/>
      <c r="D32" s="412" t="str">
        <f>T(Admin!C33)</f>
        <v/>
      </c>
      <c r="E32" s="413">
        <f>Admin!G33</f>
        <v>0</v>
      </c>
      <c r="F32" s="835"/>
      <c r="G32" s="836"/>
      <c r="H32" s="1001" t="str">
        <f t="shared" ca="1" si="0"/>
        <v xml:space="preserve">115 years, 6 months </v>
      </c>
      <c r="I32" s="1001"/>
      <c r="J32" s="840"/>
      <c r="K32" s="1001" t="str">
        <f t="shared" ca="1" si="1"/>
        <v xml:space="preserve">115 years, 6 months </v>
      </c>
      <c r="L32" s="1001"/>
      <c r="M32" s="844"/>
      <c r="N32" s="844"/>
      <c r="O32" s="844"/>
      <c r="P32" s="846"/>
      <c r="Q32" s="329">
        <f t="shared" ca="1" si="2"/>
        <v>42216</v>
      </c>
      <c r="R32" s="329"/>
      <c r="S32" s="329"/>
      <c r="T32" s="329">
        <f t="shared" ca="1" si="3"/>
        <v>42216</v>
      </c>
    </row>
    <row r="33" spans="1:20" ht="20.100000000000001" customHeight="1" thickBot="1" x14ac:dyDescent="0.25">
      <c r="A33" s="414">
        <v>30</v>
      </c>
      <c r="B33" s="1003" t="str">
        <f>T(Admin!D34)</f>
        <v/>
      </c>
      <c r="C33" s="1004"/>
      <c r="D33" s="415" t="str">
        <f>T(Admin!C34)</f>
        <v/>
      </c>
      <c r="E33" s="416">
        <f>Admin!G34</f>
        <v>0</v>
      </c>
      <c r="F33" s="838"/>
      <c r="G33" s="839"/>
      <c r="H33" s="1002" t="str">
        <f t="shared" ca="1" si="0"/>
        <v xml:space="preserve">115 years, 6 months </v>
      </c>
      <c r="I33" s="1002"/>
      <c r="J33" s="841"/>
      <c r="K33" s="1002" t="str">
        <f t="shared" ca="1" si="1"/>
        <v xml:space="preserve">115 years, 6 months </v>
      </c>
      <c r="L33" s="1002"/>
      <c r="M33" s="847"/>
      <c r="N33" s="847"/>
      <c r="O33" s="847"/>
      <c r="P33" s="848"/>
      <c r="Q33" s="329">
        <f t="shared" ca="1" si="2"/>
        <v>42216</v>
      </c>
      <c r="R33" s="329"/>
      <c r="S33" s="329"/>
      <c r="T33" s="329">
        <f t="shared" ca="1" si="3"/>
        <v>42216</v>
      </c>
    </row>
    <row r="34" spans="1:20" s="173" customFormat="1" ht="20.100000000000001" customHeight="1" x14ac:dyDescent="0.2">
      <c r="A34" s="254"/>
      <c r="B34" s="163"/>
      <c r="O34" s="369"/>
    </row>
    <row r="35" spans="1:20" s="173" customFormat="1" ht="20.100000000000001" customHeight="1" x14ac:dyDescent="0.2">
      <c r="A35" s="253"/>
      <c r="B35" s="163"/>
      <c r="N35" s="390" t="s">
        <v>239</v>
      </c>
      <c r="O35" s="390" t="s">
        <v>222</v>
      </c>
    </row>
    <row r="36" spans="1:20" s="173" customFormat="1" ht="20.100000000000001" customHeight="1" x14ac:dyDescent="0.2">
      <c r="A36" s="162"/>
      <c r="B36" s="162"/>
      <c r="G36" s="265"/>
      <c r="N36" s="390" t="s">
        <v>240</v>
      </c>
      <c r="O36" s="390" t="s">
        <v>223</v>
      </c>
    </row>
    <row r="37" spans="1:20" s="173" customFormat="1" ht="20.100000000000001" customHeight="1" x14ac:dyDescent="0.2">
      <c r="A37" s="162"/>
      <c r="B37" s="162"/>
      <c r="G37" s="265"/>
    </row>
    <row r="38" spans="1:20" s="173" customFormat="1" ht="20.100000000000001" customHeight="1" x14ac:dyDescent="0.2">
      <c r="A38" s="162"/>
      <c r="B38" s="162"/>
    </row>
    <row r="39" spans="1:20" s="173" customFormat="1" ht="20.100000000000001" customHeight="1" x14ac:dyDescent="0.2">
      <c r="A39" s="162"/>
      <c r="B39" s="162"/>
    </row>
    <row r="40" spans="1:20" s="173" customFormat="1" ht="20.100000000000001" customHeight="1" x14ac:dyDescent="0.2">
      <c r="A40" s="162"/>
      <c r="B40" s="162"/>
    </row>
    <row r="41" spans="1:20" s="173" customFormat="1" ht="20.100000000000001" customHeight="1" x14ac:dyDescent="0.2">
      <c r="A41" s="162"/>
      <c r="B41" s="162"/>
    </row>
    <row r="42" spans="1:20" s="173" customFormat="1" ht="20.100000000000001" customHeight="1" x14ac:dyDescent="0.2">
      <c r="A42" s="162"/>
      <c r="B42" s="162"/>
    </row>
    <row r="43" spans="1:20" s="173" customFormat="1" ht="20.100000000000001" customHeight="1" x14ac:dyDescent="0.2">
      <c r="A43" s="162"/>
      <c r="B43" s="162"/>
    </row>
    <row r="44" spans="1:20" s="173" customFormat="1" ht="20.100000000000001" customHeight="1" x14ac:dyDescent="0.2">
      <c r="A44" s="162"/>
      <c r="B44" s="162"/>
    </row>
    <row r="45" spans="1:20" s="173" customFormat="1" ht="20.100000000000001" customHeight="1" x14ac:dyDescent="0.2">
      <c r="A45" s="162"/>
      <c r="B45" s="162"/>
    </row>
    <row r="46" spans="1:20" s="173" customFormat="1" ht="20.100000000000001" customHeight="1" x14ac:dyDescent="0.2">
      <c r="A46" s="162"/>
      <c r="B46" s="162"/>
    </row>
    <row r="47" spans="1:20" s="173" customFormat="1" ht="20.100000000000001" customHeight="1" x14ac:dyDescent="0.2">
      <c r="A47" s="162"/>
      <c r="B47" s="162"/>
    </row>
    <row r="48" spans="1:20" s="173" customFormat="1" ht="20.100000000000001" customHeight="1" x14ac:dyDescent="0.2">
      <c r="A48" s="162"/>
      <c r="B48" s="162"/>
    </row>
    <row r="49" spans="1:2" s="173" customFormat="1" ht="20.100000000000001" customHeight="1" x14ac:dyDescent="0.2">
      <c r="A49" s="162"/>
      <c r="B49" s="162"/>
    </row>
    <row r="50" spans="1:2" s="173" customFormat="1" ht="20.100000000000001" customHeight="1" x14ac:dyDescent="0.2">
      <c r="A50" s="162"/>
      <c r="B50" s="162"/>
    </row>
    <row r="51" spans="1:2" s="173" customFormat="1" ht="20.100000000000001" customHeight="1" x14ac:dyDescent="0.2">
      <c r="A51" s="162"/>
      <c r="B51" s="162"/>
    </row>
    <row r="52" spans="1:2" s="173" customFormat="1" ht="20.100000000000001" customHeight="1" x14ac:dyDescent="0.2">
      <c r="A52" s="162"/>
      <c r="B52" s="162"/>
    </row>
    <row r="53" spans="1:2" s="173" customFormat="1" ht="20.100000000000001" customHeight="1" x14ac:dyDescent="0.2">
      <c r="A53" s="162"/>
      <c r="B53" s="162"/>
    </row>
    <row r="54" spans="1:2" s="173" customFormat="1" ht="20.100000000000001" customHeight="1" x14ac:dyDescent="0.2">
      <c r="A54" s="162"/>
      <c r="B54" s="162"/>
    </row>
    <row r="55" spans="1:2" s="173" customFormat="1" ht="20.100000000000001" customHeight="1" x14ac:dyDescent="0.2">
      <c r="A55" s="162"/>
      <c r="B55" s="162"/>
    </row>
    <row r="56" spans="1:2" s="173" customFormat="1" ht="20.100000000000001" customHeight="1" x14ac:dyDescent="0.2">
      <c r="A56" s="162"/>
      <c r="B56" s="162"/>
    </row>
    <row r="57" spans="1:2" s="173" customFormat="1" ht="20.100000000000001" customHeight="1" x14ac:dyDescent="0.2">
      <c r="A57" s="162"/>
      <c r="B57" s="162"/>
    </row>
    <row r="58" spans="1:2" s="173" customFormat="1" ht="20.100000000000001" customHeight="1" x14ac:dyDescent="0.2">
      <c r="A58" s="162"/>
      <c r="B58" s="162"/>
    </row>
    <row r="59" spans="1:2" s="173" customFormat="1" ht="20.100000000000001" customHeight="1" x14ac:dyDescent="0.2">
      <c r="A59" s="162"/>
      <c r="B59" s="162"/>
    </row>
    <row r="60" spans="1:2" s="173" customFormat="1" ht="20.100000000000001" customHeight="1" x14ac:dyDescent="0.2">
      <c r="A60" s="162"/>
      <c r="B60" s="162"/>
    </row>
    <row r="61" spans="1:2" s="173" customFormat="1" ht="20.100000000000001" customHeight="1" x14ac:dyDescent="0.2">
      <c r="A61" s="162"/>
      <c r="B61" s="162"/>
    </row>
    <row r="62" spans="1:2" s="173" customFormat="1" ht="20.100000000000001" customHeight="1" x14ac:dyDescent="0.2">
      <c r="A62" s="162"/>
      <c r="B62" s="162"/>
    </row>
    <row r="63" spans="1:2" s="173" customFormat="1" ht="20.100000000000001" customHeight="1" x14ac:dyDescent="0.2">
      <c r="A63" s="162"/>
      <c r="B63" s="162"/>
    </row>
    <row r="64" spans="1:2" s="173" customFormat="1" ht="20.100000000000001" customHeight="1" x14ac:dyDescent="0.2">
      <c r="A64" s="162"/>
      <c r="B64" s="162"/>
    </row>
    <row r="65" spans="1:2" s="173" customFormat="1" ht="20.100000000000001" customHeight="1" x14ac:dyDescent="0.2">
      <c r="A65" s="162"/>
      <c r="B65" s="162"/>
    </row>
    <row r="66" spans="1:2" s="173" customFormat="1" ht="20.100000000000001" customHeight="1" x14ac:dyDescent="0.2">
      <c r="A66" s="162"/>
      <c r="B66" s="162"/>
    </row>
    <row r="67" spans="1:2" s="173" customFormat="1" ht="20.100000000000001" customHeight="1" x14ac:dyDescent="0.2">
      <c r="A67" s="162"/>
      <c r="B67" s="162"/>
    </row>
    <row r="68" spans="1:2" s="173" customFormat="1" ht="20.100000000000001" customHeight="1" x14ac:dyDescent="0.2">
      <c r="A68" s="162"/>
      <c r="B68" s="162"/>
    </row>
    <row r="69" spans="1:2" s="173" customFormat="1" ht="20.100000000000001" customHeight="1" x14ac:dyDescent="0.2">
      <c r="A69" s="162"/>
      <c r="B69" s="162"/>
    </row>
    <row r="70" spans="1:2" s="173" customFormat="1" ht="20.100000000000001" customHeight="1" x14ac:dyDescent="0.2">
      <c r="A70" s="162"/>
      <c r="B70" s="162"/>
    </row>
    <row r="71" spans="1:2" s="173" customFormat="1" ht="20.100000000000001" customHeight="1" x14ac:dyDescent="0.2">
      <c r="A71" s="162"/>
      <c r="B71" s="162"/>
    </row>
    <row r="72" spans="1:2" s="173" customFormat="1" ht="20.100000000000001" customHeight="1" x14ac:dyDescent="0.2">
      <c r="A72" s="162"/>
      <c r="B72" s="162"/>
    </row>
    <row r="73" spans="1:2" s="173" customFormat="1" ht="20.100000000000001" customHeight="1" x14ac:dyDescent="0.2">
      <c r="A73" s="162"/>
      <c r="B73" s="162"/>
    </row>
    <row r="74" spans="1:2" s="173" customFormat="1" ht="20.100000000000001" customHeight="1" x14ac:dyDescent="0.2">
      <c r="A74" s="162"/>
      <c r="B74" s="162"/>
    </row>
    <row r="75" spans="1:2" s="173" customFormat="1" ht="20.100000000000001" customHeight="1" x14ac:dyDescent="0.2">
      <c r="A75" s="162"/>
      <c r="B75" s="162"/>
    </row>
    <row r="76" spans="1:2" s="173" customFormat="1" ht="20.100000000000001" customHeight="1" x14ac:dyDescent="0.2">
      <c r="A76" s="162"/>
      <c r="B76" s="162"/>
    </row>
    <row r="77" spans="1:2" s="173" customFormat="1" ht="20.100000000000001" customHeight="1" x14ac:dyDescent="0.2">
      <c r="A77" s="162"/>
      <c r="B77" s="162"/>
    </row>
    <row r="78" spans="1:2" s="173" customFormat="1" ht="20.100000000000001" customHeight="1" x14ac:dyDescent="0.2">
      <c r="A78" s="162"/>
      <c r="B78" s="162"/>
    </row>
    <row r="79" spans="1:2" s="173" customFormat="1" ht="20.100000000000001" customHeight="1" x14ac:dyDescent="0.2">
      <c r="A79" s="162"/>
      <c r="B79" s="162"/>
    </row>
    <row r="80" spans="1:2" s="173" customFormat="1" ht="20.100000000000001" customHeight="1" x14ac:dyDescent="0.2">
      <c r="A80" s="162"/>
      <c r="B80" s="162"/>
    </row>
    <row r="81" spans="1:2" s="173" customFormat="1" ht="20.100000000000001" customHeight="1" x14ac:dyDescent="0.2">
      <c r="A81" s="162"/>
      <c r="B81" s="162"/>
    </row>
    <row r="82" spans="1:2" s="173" customFormat="1" ht="20.100000000000001" customHeight="1" x14ac:dyDescent="0.2">
      <c r="A82" s="162"/>
      <c r="B82" s="162"/>
    </row>
    <row r="83" spans="1:2" s="173" customFormat="1" ht="20.100000000000001" customHeight="1" x14ac:dyDescent="0.2">
      <c r="A83" s="162"/>
      <c r="B83" s="162"/>
    </row>
    <row r="84" spans="1:2" s="173" customFormat="1" ht="20.100000000000001" customHeight="1" x14ac:dyDescent="0.2">
      <c r="A84" s="162"/>
      <c r="B84" s="162"/>
    </row>
    <row r="85" spans="1:2" s="173" customFormat="1" ht="20.100000000000001" customHeight="1" x14ac:dyDescent="0.2">
      <c r="A85" s="162"/>
      <c r="B85" s="162"/>
    </row>
    <row r="86" spans="1:2" s="173" customFormat="1" ht="20.100000000000001" customHeight="1" x14ac:dyDescent="0.2">
      <c r="A86" s="162"/>
      <c r="B86" s="162"/>
    </row>
    <row r="87" spans="1:2" s="173" customFormat="1" ht="20.100000000000001" customHeight="1" x14ac:dyDescent="0.2">
      <c r="A87" s="162"/>
      <c r="B87" s="162"/>
    </row>
    <row r="88" spans="1:2" s="173" customFormat="1" ht="20.100000000000001" customHeight="1" x14ac:dyDescent="0.2">
      <c r="A88" s="162"/>
      <c r="B88" s="162"/>
    </row>
    <row r="89" spans="1:2" s="173" customFormat="1" ht="20.100000000000001" customHeight="1" x14ac:dyDescent="0.2">
      <c r="A89" s="162"/>
      <c r="B89" s="162"/>
    </row>
    <row r="90" spans="1:2" s="173" customFormat="1" ht="20.100000000000001" customHeight="1" x14ac:dyDescent="0.2">
      <c r="A90" s="162"/>
      <c r="B90" s="162"/>
    </row>
    <row r="91" spans="1:2" s="173" customFormat="1" ht="20.100000000000001" customHeight="1" x14ac:dyDescent="0.2">
      <c r="A91" s="162"/>
      <c r="B91" s="162"/>
    </row>
    <row r="92" spans="1:2" s="173" customFormat="1" ht="20.100000000000001" customHeight="1" x14ac:dyDescent="0.2">
      <c r="A92" s="162"/>
      <c r="B92" s="162"/>
    </row>
    <row r="93" spans="1:2" s="173" customFormat="1" ht="20.100000000000001" customHeight="1" x14ac:dyDescent="0.2">
      <c r="A93" s="162"/>
      <c r="B93" s="162"/>
    </row>
    <row r="94" spans="1:2" s="173" customFormat="1" ht="20.100000000000001" customHeight="1" x14ac:dyDescent="0.2">
      <c r="A94" s="162"/>
      <c r="B94" s="162"/>
    </row>
    <row r="95" spans="1:2" s="173" customFormat="1" ht="20.100000000000001" customHeight="1" x14ac:dyDescent="0.2">
      <c r="A95" s="162"/>
      <c r="B95" s="162"/>
    </row>
    <row r="96" spans="1:2" s="173" customFormat="1" ht="20.100000000000001" customHeight="1" x14ac:dyDescent="0.2">
      <c r="A96" s="162"/>
      <c r="B96" s="162"/>
    </row>
    <row r="97" spans="1:2" s="173" customFormat="1" ht="20.100000000000001" customHeight="1" x14ac:dyDescent="0.2">
      <c r="A97" s="162"/>
      <c r="B97" s="162"/>
    </row>
    <row r="98" spans="1:2" s="173" customFormat="1" ht="20.100000000000001" customHeight="1" x14ac:dyDescent="0.2">
      <c r="A98" s="162"/>
      <c r="B98" s="162"/>
    </row>
    <row r="99" spans="1:2" s="173" customFormat="1" ht="20.100000000000001" customHeight="1" x14ac:dyDescent="0.2">
      <c r="A99" s="162"/>
      <c r="B99" s="162"/>
    </row>
    <row r="100" spans="1:2" s="173" customFormat="1" ht="20.100000000000001" customHeight="1" x14ac:dyDescent="0.2">
      <c r="A100" s="162"/>
      <c r="B100" s="162"/>
    </row>
    <row r="101" spans="1:2" s="173" customFormat="1" ht="20.100000000000001" customHeight="1" x14ac:dyDescent="0.2">
      <c r="A101" s="162"/>
      <c r="B101" s="162"/>
    </row>
    <row r="102" spans="1:2" s="173" customFormat="1" ht="20.100000000000001" customHeight="1" x14ac:dyDescent="0.2">
      <c r="A102" s="162"/>
      <c r="B102" s="162"/>
    </row>
    <row r="103" spans="1:2" s="173" customFormat="1" ht="20.100000000000001" customHeight="1" x14ac:dyDescent="0.2">
      <c r="A103" s="162"/>
      <c r="B103" s="162"/>
    </row>
    <row r="104" spans="1:2" s="173" customFormat="1" ht="20.100000000000001" customHeight="1" x14ac:dyDescent="0.2">
      <c r="A104" s="162"/>
      <c r="B104" s="162"/>
    </row>
    <row r="105" spans="1:2" s="173" customFormat="1" ht="20.100000000000001" customHeight="1" x14ac:dyDescent="0.2">
      <c r="A105" s="162"/>
      <c r="B105" s="162"/>
    </row>
    <row r="106" spans="1:2" s="173" customFormat="1" ht="20.100000000000001" customHeight="1" x14ac:dyDescent="0.2">
      <c r="A106" s="162"/>
      <c r="B106" s="162"/>
    </row>
    <row r="107" spans="1:2" s="173" customFormat="1" ht="20.100000000000001" customHeight="1" x14ac:dyDescent="0.2">
      <c r="A107" s="162"/>
      <c r="B107" s="162"/>
    </row>
    <row r="108" spans="1:2" s="173" customFormat="1" ht="20.100000000000001" customHeight="1" x14ac:dyDescent="0.2">
      <c r="A108" s="162"/>
      <c r="B108" s="162"/>
    </row>
    <row r="109" spans="1:2" s="173" customFormat="1" ht="20.100000000000001" customHeight="1" x14ac:dyDescent="0.2">
      <c r="A109" s="162"/>
      <c r="B109" s="162"/>
    </row>
    <row r="110" spans="1:2" s="173" customFormat="1" ht="20.100000000000001" customHeight="1" x14ac:dyDescent="0.2">
      <c r="A110" s="162"/>
      <c r="B110" s="162"/>
    </row>
    <row r="111" spans="1:2" s="173" customFormat="1" ht="20.100000000000001" customHeight="1" x14ac:dyDescent="0.2">
      <c r="A111" s="162"/>
      <c r="B111" s="162"/>
    </row>
    <row r="112" spans="1:2" s="173" customFormat="1" ht="20.100000000000001" customHeight="1" x14ac:dyDescent="0.2">
      <c r="A112" s="162"/>
      <c r="B112" s="162"/>
    </row>
    <row r="113" spans="1:2" s="173" customFormat="1" ht="20.100000000000001" customHeight="1" x14ac:dyDescent="0.2">
      <c r="A113" s="162"/>
      <c r="B113" s="162"/>
    </row>
    <row r="114" spans="1:2" s="173" customFormat="1" ht="20.100000000000001" customHeight="1" x14ac:dyDescent="0.2">
      <c r="A114" s="162"/>
      <c r="B114" s="162"/>
    </row>
    <row r="115" spans="1:2" s="173" customFormat="1" ht="20.100000000000001" customHeight="1" x14ac:dyDescent="0.2">
      <c r="A115" s="162"/>
      <c r="B115" s="162"/>
    </row>
    <row r="116" spans="1:2" s="173" customFormat="1" ht="20.100000000000001" customHeight="1" x14ac:dyDescent="0.2">
      <c r="A116" s="162"/>
      <c r="B116" s="162"/>
    </row>
    <row r="117" spans="1:2" s="173" customFormat="1" ht="20.100000000000001" customHeight="1" x14ac:dyDescent="0.2">
      <c r="A117" s="162"/>
      <c r="B117" s="162"/>
    </row>
    <row r="118" spans="1:2" s="173" customFormat="1" ht="20.100000000000001" customHeight="1" x14ac:dyDescent="0.2">
      <c r="A118" s="162"/>
      <c r="B118" s="162"/>
    </row>
    <row r="119" spans="1:2" s="173" customFormat="1" ht="20.100000000000001" customHeight="1" x14ac:dyDescent="0.2">
      <c r="A119" s="162"/>
      <c r="B119" s="162"/>
    </row>
    <row r="120" spans="1:2" s="173" customFormat="1" ht="20.100000000000001" customHeight="1" x14ac:dyDescent="0.2">
      <c r="A120" s="162"/>
      <c r="B120" s="162"/>
    </row>
    <row r="121" spans="1:2" s="173" customFormat="1" ht="20.100000000000001" customHeight="1" x14ac:dyDescent="0.2">
      <c r="A121" s="162"/>
      <c r="B121" s="162"/>
    </row>
    <row r="122" spans="1:2" s="173" customFormat="1" ht="20.100000000000001" customHeight="1" x14ac:dyDescent="0.2">
      <c r="A122" s="162"/>
      <c r="B122" s="162"/>
    </row>
    <row r="123" spans="1:2" s="173" customFormat="1" ht="20.100000000000001" customHeight="1" x14ac:dyDescent="0.2">
      <c r="A123" s="162"/>
      <c r="B123" s="162"/>
    </row>
    <row r="124" spans="1:2" s="173" customFormat="1" ht="20.100000000000001" customHeight="1" x14ac:dyDescent="0.2">
      <c r="A124" s="162"/>
      <c r="B124" s="162"/>
    </row>
    <row r="125" spans="1:2" s="173" customFormat="1" ht="20.100000000000001" customHeight="1" x14ac:dyDescent="0.2">
      <c r="A125" s="162"/>
      <c r="B125" s="162"/>
    </row>
    <row r="126" spans="1:2" s="173" customFormat="1" ht="20.100000000000001" customHeight="1" x14ac:dyDescent="0.2">
      <c r="A126" s="162"/>
      <c r="B126" s="162"/>
    </row>
    <row r="127" spans="1:2" s="173" customFormat="1" ht="20.100000000000001" customHeight="1" x14ac:dyDescent="0.2">
      <c r="A127" s="162"/>
      <c r="B127" s="162"/>
    </row>
    <row r="128" spans="1:2" s="173" customFormat="1" ht="20.100000000000001" customHeight="1" x14ac:dyDescent="0.2">
      <c r="A128" s="162"/>
      <c r="B128" s="162"/>
    </row>
    <row r="129" spans="1:2" s="173" customFormat="1" ht="20.100000000000001" customHeight="1" x14ac:dyDescent="0.2">
      <c r="A129" s="162"/>
      <c r="B129" s="162"/>
    </row>
    <row r="130" spans="1:2" s="173" customFormat="1" ht="20.100000000000001" customHeight="1" x14ac:dyDescent="0.2">
      <c r="A130" s="162"/>
      <c r="B130" s="162"/>
    </row>
    <row r="131" spans="1:2" s="173" customFormat="1" ht="20.100000000000001" customHeight="1" x14ac:dyDescent="0.2">
      <c r="A131" s="162"/>
      <c r="B131" s="162"/>
    </row>
    <row r="132" spans="1:2" s="173" customFormat="1" ht="20.100000000000001" customHeight="1" x14ac:dyDescent="0.2">
      <c r="A132" s="162"/>
      <c r="B132" s="162"/>
    </row>
    <row r="133" spans="1:2" s="173" customFormat="1" ht="20.100000000000001" customHeight="1" x14ac:dyDescent="0.2">
      <c r="A133" s="162"/>
      <c r="B133" s="162"/>
    </row>
    <row r="134" spans="1:2" s="173" customFormat="1" ht="20.100000000000001" customHeight="1" x14ac:dyDescent="0.2">
      <c r="A134" s="162"/>
      <c r="B134" s="162"/>
    </row>
    <row r="135" spans="1:2" s="173" customFormat="1" ht="20.100000000000001" customHeight="1" x14ac:dyDescent="0.2">
      <c r="A135" s="162"/>
      <c r="B135" s="162"/>
    </row>
    <row r="136" spans="1:2" s="173" customFormat="1" ht="20.100000000000001" customHeight="1" x14ac:dyDescent="0.2">
      <c r="A136" s="162"/>
      <c r="B136" s="162"/>
    </row>
    <row r="137" spans="1:2" s="173" customFormat="1" ht="20.100000000000001" customHeight="1" x14ac:dyDescent="0.2">
      <c r="A137" s="162"/>
      <c r="B137" s="162"/>
    </row>
    <row r="138" spans="1:2" s="173" customFormat="1" ht="20.100000000000001" customHeight="1" x14ac:dyDescent="0.2">
      <c r="A138" s="162"/>
      <c r="B138" s="162"/>
    </row>
    <row r="139" spans="1:2" s="173" customFormat="1" ht="20.100000000000001" customHeight="1" x14ac:dyDescent="0.2">
      <c r="A139" s="162"/>
      <c r="B139" s="162"/>
    </row>
    <row r="140" spans="1:2" s="173" customFormat="1" ht="20.100000000000001" customHeight="1" x14ac:dyDescent="0.2">
      <c r="A140" s="162"/>
      <c r="B140" s="162"/>
    </row>
    <row r="141" spans="1:2" s="173" customFormat="1" ht="20.100000000000001" customHeight="1" x14ac:dyDescent="0.2">
      <c r="A141" s="162"/>
      <c r="B141" s="162"/>
    </row>
    <row r="142" spans="1:2" s="173" customFormat="1" ht="20.100000000000001" customHeight="1" x14ac:dyDescent="0.2">
      <c r="A142" s="162"/>
      <c r="B142" s="162"/>
    </row>
    <row r="143" spans="1:2" s="173" customFormat="1" ht="20.100000000000001" customHeight="1" x14ac:dyDescent="0.2">
      <c r="A143" s="162"/>
      <c r="B143" s="162"/>
    </row>
    <row r="144" spans="1:2" s="173" customFormat="1" ht="20.100000000000001" customHeight="1" x14ac:dyDescent="0.2">
      <c r="A144" s="162"/>
      <c r="B144" s="162"/>
    </row>
    <row r="145" spans="1:2" s="173" customFormat="1" ht="20.100000000000001" customHeight="1" x14ac:dyDescent="0.2">
      <c r="A145" s="162"/>
      <c r="B145" s="162"/>
    </row>
    <row r="146" spans="1:2" s="173" customFormat="1" ht="20.100000000000001" customHeight="1" x14ac:dyDescent="0.2">
      <c r="A146" s="162"/>
      <c r="B146" s="162"/>
    </row>
    <row r="147" spans="1:2" s="173" customFormat="1" ht="20.100000000000001" customHeight="1" x14ac:dyDescent="0.2">
      <c r="A147" s="162"/>
      <c r="B147" s="162"/>
    </row>
    <row r="148" spans="1:2" s="173" customFormat="1" ht="20.100000000000001" customHeight="1" x14ac:dyDescent="0.2">
      <c r="A148" s="162"/>
      <c r="B148" s="162"/>
    </row>
    <row r="149" spans="1:2" s="173" customFormat="1" ht="20.100000000000001" customHeight="1" x14ac:dyDescent="0.2">
      <c r="A149" s="162"/>
      <c r="B149" s="162"/>
    </row>
    <row r="150" spans="1:2" s="173" customFormat="1" ht="20.100000000000001" customHeight="1" x14ac:dyDescent="0.2">
      <c r="A150" s="162"/>
      <c r="B150" s="162"/>
    </row>
    <row r="151" spans="1:2" s="173" customFormat="1" ht="20.100000000000001" customHeight="1" x14ac:dyDescent="0.2">
      <c r="A151" s="162"/>
      <c r="B151" s="162"/>
    </row>
    <row r="152" spans="1:2" s="173" customFormat="1" ht="20.100000000000001" customHeight="1" x14ac:dyDescent="0.2">
      <c r="A152" s="162"/>
      <c r="B152" s="162"/>
    </row>
    <row r="153" spans="1:2" s="173" customFormat="1" ht="20.100000000000001" customHeight="1" x14ac:dyDescent="0.2">
      <c r="A153" s="162"/>
      <c r="B153" s="162"/>
    </row>
    <row r="154" spans="1:2" s="173" customFormat="1" ht="20.100000000000001" customHeight="1" x14ac:dyDescent="0.2">
      <c r="A154" s="162"/>
      <c r="B154" s="162"/>
    </row>
    <row r="155" spans="1:2" s="173" customFormat="1" ht="20.100000000000001" customHeight="1" x14ac:dyDescent="0.2">
      <c r="A155" s="162"/>
      <c r="B155" s="162"/>
    </row>
    <row r="156" spans="1:2" s="173" customFormat="1" ht="20.100000000000001" customHeight="1" x14ac:dyDescent="0.2">
      <c r="A156" s="162"/>
      <c r="B156" s="162"/>
    </row>
    <row r="157" spans="1:2" s="173" customFormat="1" ht="20.100000000000001" customHeight="1" x14ac:dyDescent="0.2">
      <c r="A157" s="162"/>
      <c r="B157" s="162"/>
    </row>
    <row r="158" spans="1:2" s="173" customFormat="1" ht="20.100000000000001" customHeight="1" x14ac:dyDescent="0.2">
      <c r="A158" s="162"/>
      <c r="B158" s="162"/>
    </row>
    <row r="159" spans="1:2" s="173" customFormat="1" ht="20.100000000000001" customHeight="1" x14ac:dyDescent="0.2">
      <c r="A159" s="162"/>
      <c r="B159" s="162"/>
    </row>
    <row r="160" spans="1:2" s="173" customFormat="1" ht="20.100000000000001" customHeight="1" x14ac:dyDescent="0.2">
      <c r="A160" s="162"/>
      <c r="B160" s="162"/>
    </row>
    <row r="161" spans="1:2" s="173" customFormat="1" ht="20.100000000000001" customHeight="1" x14ac:dyDescent="0.2">
      <c r="A161" s="162"/>
      <c r="B161" s="162"/>
    </row>
    <row r="162" spans="1:2" s="173" customFormat="1" ht="20.100000000000001" customHeight="1" x14ac:dyDescent="0.2">
      <c r="A162" s="162"/>
      <c r="B162" s="162"/>
    </row>
    <row r="163" spans="1:2" s="173" customFormat="1" ht="20.100000000000001" customHeight="1" x14ac:dyDescent="0.2">
      <c r="A163" s="162"/>
      <c r="B163" s="162"/>
    </row>
    <row r="164" spans="1:2" s="173" customFormat="1" ht="20.100000000000001" customHeight="1" x14ac:dyDescent="0.2">
      <c r="A164" s="162"/>
      <c r="B164" s="162"/>
    </row>
    <row r="165" spans="1:2" s="173" customFormat="1" ht="20.100000000000001" customHeight="1" x14ac:dyDescent="0.2">
      <c r="A165" s="162"/>
      <c r="B165" s="162"/>
    </row>
    <row r="166" spans="1:2" s="173" customFormat="1" ht="20.100000000000001" customHeight="1" x14ac:dyDescent="0.2">
      <c r="A166" s="162"/>
      <c r="B166" s="162"/>
    </row>
    <row r="167" spans="1:2" s="173" customFormat="1" ht="20.100000000000001" customHeight="1" x14ac:dyDescent="0.2">
      <c r="A167" s="162"/>
      <c r="B167" s="162"/>
    </row>
    <row r="168" spans="1:2" s="173" customFormat="1" ht="20.100000000000001" customHeight="1" x14ac:dyDescent="0.2">
      <c r="A168" s="162"/>
      <c r="B168" s="162"/>
    </row>
    <row r="169" spans="1:2" s="173" customFormat="1" ht="20.100000000000001" customHeight="1" x14ac:dyDescent="0.2">
      <c r="A169" s="162"/>
      <c r="B169" s="162"/>
    </row>
    <row r="170" spans="1:2" s="173" customFormat="1" ht="20.100000000000001" customHeight="1" x14ac:dyDescent="0.2">
      <c r="A170" s="162"/>
      <c r="B170" s="162"/>
    </row>
  </sheetData>
  <sheetProtection password="C64F" sheet="1" objects="1" scenarios="1" formatRows="0"/>
  <protectedRanges>
    <protectedRange password="CA77" sqref="F4:G33 J4:J33 M4:P33" name="Demographics" securityDescriptor="O:WDG:WDD:(A;;CC;;;S-1-5-21-3822721094-983390456-1902330015-1082655)(A;;CC;;;S-1-5-21-3822721094-983390456-1902330015-1221634)(A;;CC;;;S-1-5-21-3822721094-983390456-1902330015-1525281)(A;;CC;;;S-1-5-21-3822721094-983390456-1902330015-1645945)(A;;CC;;;S-1-5-21-3822721094-983390456-1902330015-1749789)(A;;CC;;;S-1-5-21-3822721094-983390456-1902330015-2644383)(A;;CC;;;S-1-5-21-3822721094-983390456-1902330015-3829042)(A;;CC;;;S-1-5-21-3822721094-983390456-1902330015-2851800)"/>
    <protectedRange password="C64F" sqref="A4:E33 H4:I33 K4:L33" name="Admin"/>
  </protectedRanges>
  <customSheetViews>
    <customSheetView guid="{902EEF54-E42B-473F-A94F-90608D9CB1C3}">
      <selection activeCell="B16" sqref="B16:C16"/>
      <pageMargins left="0.7" right="0.7" top="0.75" bottom="0.75" header="0.3" footer="0.3"/>
      <pageSetup orientation="portrait" horizontalDpi="300" verticalDpi="300" r:id="rId1"/>
    </customSheetView>
    <customSheetView guid="{C48D4376-7E6E-43E1-BDDA-4583E8F77408}">
      <selection activeCell="P8" sqref="P8"/>
      <pageMargins left="0.7" right="0.7" top="0.75" bottom="0.75" header="0.3" footer="0.3"/>
      <pageSetup orientation="portrait" horizontalDpi="300" verticalDpi="300" r:id="rId2"/>
    </customSheetView>
    <customSheetView guid="{8168B4B8-9A02-4791-AD5C-7A76A87A620E}">
      <selection activeCell="P8" sqref="P8"/>
      <pageMargins left="0.7" right="0.7" top="0.75" bottom="0.75" header="0.3" footer="0.3"/>
      <pageSetup orientation="portrait" horizontalDpi="300" verticalDpi="300" r:id="rId3"/>
    </customSheetView>
    <customSheetView guid="{7F7D5A8C-9A56-4905-9300-15A5D4F74565}">
      <selection activeCell="B5" sqref="B5:C5"/>
      <pageMargins left="0.7" right="0.7" top="0.75" bottom="0.75" header="0.3" footer="0.3"/>
      <pageSetup orientation="portrait" horizontalDpi="300" verticalDpi="300" r:id="rId4"/>
    </customSheetView>
  </customSheetViews>
  <mergeCells count="105">
    <mergeCell ref="D1:F1"/>
    <mergeCell ref="G1:P1"/>
    <mergeCell ref="E2:E3"/>
    <mergeCell ref="H2:I2"/>
    <mergeCell ref="M2:M3"/>
    <mergeCell ref="O2:P2"/>
    <mergeCell ref="K2:L2"/>
    <mergeCell ref="N2:N3"/>
    <mergeCell ref="H4:I4"/>
    <mergeCell ref="K4:L4"/>
    <mergeCell ref="H5:I5"/>
    <mergeCell ref="K5:L5"/>
    <mergeCell ref="H6:I6"/>
    <mergeCell ref="K6:L6"/>
    <mergeCell ref="D2:D3"/>
    <mergeCell ref="F2:F3"/>
    <mergeCell ref="G2:G3"/>
    <mergeCell ref="J2:J3"/>
    <mergeCell ref="H10:I10"/>
    <mergeCell ref="K10:L10"/>
    <mergeCell ref="H11:I11"/>
    <mergeCell ref="K11:L11"/>
    <mergeCell ref="H12:I12"/>
    <mergeCell ref="K12:L12"/>
    <mergeCell ref="H7:I7"/>
    <mergeCell ref="K7:L7"/>
    <mergeCell ref="H8:I8"/>
    <mergeCell ref="K8:L8"/>
    <mergeCell ref="H9:I9"/>
    <mergeCell ref="K9:L9"/>
    <mergeCell ref="K21:L21"/>
    <mergeCell ref="H16:I16"/>
    <mergeCell ref="K16:L16"/>
    <mergeCell ref="H17:I17"/>
    <mergeCell ref="K17:L17"/>
    <mergeCell ref="H18:I18"/>
    <mergeCell ref="K18:L18"/>
    <mergeCell ref="H13:I13"/>
    <mergeCell ref="K13:L13"/>
    <mergeCell ref="H14:I14"/>
    <mergeCell ref="K14:L14"/>
    <mergeCell ref="H15:I15"/>
    <mergeCell ref="K15:L15"/>
    <mergeCell ref="H33:I33"/>
    <mergeCell ref="K33:L33"/>
    <mergeCell ref="B27:C27"/>
    <mergeCell ref="H28:I28"/>
    <mergeCell ref="K28:L28"/>
    <mergeCell ref="H29:I29"/>
    <mergeCell ref="K29:L29"/>
    <mergeCell ref="H30:I30"/>
    <mergeCell ref="K30:L30"/>
    <mergeCell ref="B31:C31"/>
    <mergeCell ref="B32:C32"/>
    <mergeCell ref="B33:C33"/>
    <mergeCell ref="H27:I27"/>
    <mergeCell ref="K27:L27"/>
    <mergeCell ref="B24:C24"/>
    <mergeCell ref="B25:C25"/>
    <mergeCell ref="B26:C26"/>
    <mergeCell ref="H31:I31"/>
    <mergeCell ref="H25:I25"/>
    <mergeCell ref="B14:C14"/>
    <mergeCell ref="B15:C15"/>
    <mergeCell ref="K31:L31"/>
    <mergeCell ref="H32:I32"/>
    <mergeCell ref="K32:L32"/>
    <mergeCell ref="K25:L25"/>
    <mergeCell ref="H26:I26"/>
    <mergeCell ref="K26:L26"/>
    <mergeCell ref="H22:I22"/>
    <mergeCell ref="K22:L22"/>
    <mergeCell ref="H23:I23"/>
    <mergeCell ref="K23:L23"/>
    <mergeCell ref="H24:I24"/>
    <mergeCell ref="K24:L24"/>
    <mergeCell ref="H19:I19"/>
    <mergeCell ref="K19:L19"/>
    <mergeCell ref="H20:I20"/>
    <mergeCell ref="K20:L20"/>
    <mergeCell ref="H21:I21"/>
    <mergeCell ref="A1:C1"/>
    <mergeCell ref="B28:C28"/>
    <mergeCell ref="B29:C29"/>
    <mergeCell ref="B30:C30"/>
    <mergeCell ref="B16:C16"/>
    <mergeCell ref="B17:C17"/>
    <mergeCell ref="B18:C18"/>
    <mergeCell ref="B19:C19"/>
    <mergeCell ref="B8:C8"/>
    <mergeCell ref="B9:C9"/>
    <mergeCell ref="B10:C10"/>
    <mergeCell ref="B11:C11"/>
    <mergeCell ref="B12:C12"/>
    <mergeCell ref="B13:C13"/>
    <mergeCell ref="B2:C3"/>
    <mergeCell ref="A2:A3"/>
    <mergeCell ref="B4:C4"/>
    <mergeCell ref="B5:C5"/>
    <mergeCell ref="B6:C6"/>
    <mergeCell ref="B7:C7"/>
    <mergeCell ref="B20:C20"/>
    <mergeCell ref="B21:C21"/>
    <mergeCell ref="B22:C22"/>
    <mergeCell ref="B23:C23"/>
  </mergeCells>
  <dataValidations count="3">
    <dataValidation type="list" allowBlank="1" showInputMessage="1" showErrorMessage="1" sqref="M4:M33 F4:F33 O4:O33">
      <formula1>$O$34:$O$36</formula1>
    </dataValidation>
    <dataValidation type="list" allowBlank="1" showInputMessage="1" showErrorMessage="1" sqref="N4:N33">
      <formula1>$N$34:$N$36</formula1>
    </dataValidation>
    <dataValidation allowBlank="1" showInputMessage="1" showErrorMessage="1" prompt="MM/DD/YY" sqref="G4:G33 J4:J33"/>
  </dataValidations>
  <pageMargins left="0.7" right="0.7" top="0.75" bottom="0.75" header="0.3" footer="0.3"/>
  <pageSetup orientation="portrait" horizontalDpi="300" verticalDpi="300"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249977111117893"/>
    <pageSetUpPr fitToPage="1"/>
  </sheetPr>
  <dimension ref="A1:CR193"/>
  <sheetViews>
    <sheetView topLeftCell="A46" zoomScale="90" zoomScaleNormal="90" workbookViewId="0">
      <selection activeCell="J58" sqref="J58"/>
    </sheetView>
  </sheetViews>
  <sheetFormatPr defaultRowHeight="12.75" x14ac:dyDescent="0.2"/>
  <cols>
    <col min="1" max="1" width="9.42578125" style="38" customWidth="1"/>
    <col min="2" max="2" width="11.7109375" style="38" customWidth="1"/>
    <col min="3" max="3" width="15.5703125" style="104" customWidth="1"/>
    <col min="4" max="53" width="3.7109375" style="38" customWidth="1"/>
    <col min="54" max="96" width="9.140625" style="172"/>
    <col min="97" max="16384" width="9.140625" style="38"/>
  </cols>
  <sheetData>
    <row r="1" spans="1:96" s="172" customFormat="1" ht="90" customHeight="1" x14ac:dyDescent="0.2">
      <c r="A1" s="933"/>
      <c r="B1" s="934"/>
      <c r="C1" s="1042" t="str">
        <f>Admin!A1</f>
        <v>15P ALC CLASS 15-005</v>
      </c>
      <c r="D1" s="1038" t="s">
        <v>65</v>
      </c>
      <c r="E1" s="1038"/>
      <c r="F1" s="1038"/>
      <c r="G1" s="1038"/>
      <c r="H1" s="1038"/>
      <c r="I1" s="1038"/>
      <c r="J1" s="1038"/>
      <c r="K1" s="1038"/>
      <c r="L1" s="1038"/>
      <c r="M1" s="1038"/>
      <c r="N1" s="1038"/>
      <c r="O1" s="1038"/>
      <c r="P1" s="1038"/>
      <c r="Q1" s="1038"/>
      <c r="R1" s="1038"/>
      <c r="S1" s="1038"/>
      <c r="T1" s="1038"/>
      <c r="U1" s="1038"/>
      <c r="V1" s="1038"/>
      <c r="W1" s="1038"/>
      <c r="X1" s="1038"/>
      <c r="Y1" s="1038"/>
      <c r="Z1" s="1038"/>
      <c r="AA1" s="1038"/>
      <c r="AB1" s="1038"/>
      <c r="AC1" s="1038"/>
      <c r="AD1" s="1038"/>
      <c r="AE1" s="1038"/>
      <c r="AF1" s="1038"/>
      <c r="AG1" s="1038"/>
      <c r="AH1" s="1038"/>
      <c r="AI1" s="1038"/>
      <c r="AJ1" s="1038"/>
      <c r="AK1" s="1038"/>
      <c r="AL1" s="1038"/>
      <c r="AM1" s="1038"/>
      <c r="AN1" s="1038"/>
      <c r="AO1" s="1038"/>
      <c r="AP1" s="1038"/>
      <c r="AQ1" s="1038"/>
      <c r="AR1" s="1038"/>
      <c r="AS1" s="1038"/>
      <c r="AT1" s="1038"/>
      <c r="AU1" s="1038"/>
      <c r="AV1" s="1038"/>
      <c r="AW1" s="1038"/>
      <c r="AX1" s="1038"/>
      <c r="AY1" s="1038"/>
      <c r="AZ1" s="1038"/>
      <c r="BA1" s="1039"/>
    </row>
    <row r="2" spans="1:96" s="172" customFormat="1" ht="12.75" customHeight="1" thickBot="1" x14ac:dyDescent="0.25">
      <c r="A2" s="935"/>
      <c r="B2" s="936"/>
      <c r="C2" s="1043"/>
      <c r="D2" s="1040"/>
      <c r="E2" s="1040"/>
      <c r="F2" s="1040"/>
      <c r="G2" s="1040"/>
      <c r="H2" s="1040"/>
      <c r="I2" s="1040"/>
      <c r="J2" s="1040"/>
      <c r="K2" s="1040"/>
      <c r="L2" s="1040"/>
      <c r="M2" s="1040"/>
      <c r="N2" s="1040"/>
      <c r="O2" s="1040"/>
      <c r="P2" s="1040"/>
      <c r="Q2" s="1040"/>
      <c r="R2" s="1040"/>
      <c r="S2" s="1040"/>
      <c r="T2" s="1040"/>
      <c r="U2" s="1040"/>
      <c r="V2" s="1040"/>
      <c r="W2" s="1040"/>
      <c r="X2" s="1040"/>
      <c r="Y2" s="1040"/>
      <c r="Z2" s="1040"/>
      <c r="AA2" s="1040"/>
      <c r="AB2" s="1040"/>
      <c r="AC2" s="1040"/>
      <c r="AD2" s="1040"/>
      <c r="AE2" s="1040"/>
      <c r="AF2" s="1040"/>
      <c r="AG2" s="1040"/>
      <c r="AH2" s="1040"/>
      <c r="AI2" s="1040"/>
      <c r="AJ2" s="1040"/>
      <c r="AK2" s="1040"/>
      <c r="AL2" s="1040"/>
      <c r="AM2" s="1040"/>
      <c r="AN2" s="1040"/>
      <c r="AO2" s="1040"/>
      <c r="AP2" s="1040"/>
      <c r="AQ2" s="1040"/>
      <c r="AR2" s="1040"/>
      <c r="AS2" s="1040"/>
      <c r="AT2" s="1040"/>
      <c r="AU2" s="1040"/>
      <c r="AV2" s="1040"/>
      <c r="AW2" s="1040"/>
      <c r="AX2" s="1040"/>
      <c r="AY2" s="1040"/>
      <c r="AZ2" s="1040"/>
      <c r="BA2" s="1041"/>
    </row>
    <row r="3" spans="1:96" ht="21" customHeight="1" thickBot="1" x14ac:dyDescent="0.25">
      <c r="A3" s="1026" t="s">
        <v>34</v>
      </c>
      <c r="B3" s="1033" t="s">
        <v>22</v>
      </c>
      <c r="C3" s="1034"/>
      <c r="D3" s="1044" t="s">
        <v>305</v>
      </c>
      <c r="E3" s="1044"/>
      <c r="F3" s="1044"/>
      <c r="G3" s="1044"/>
      <c r="H3" s="1044"/>
      <c r="I3" s="1044"/>
      <c r="J3" s="1044"/>
      <c r="K3" s="1044"/>
      <c r="L3" s="1044"/>
      <c r="M3" s="1044"/>
      <c r="N3" s="1044"/>
      <c r="O3" s="1044"/>
      <c r="P3" s="1044"/>
      <c r="Q3" s="1044"/>
      <c r="R3" s="1044"/>
      <c r="S3" s="1044"/>
      <c r="T3" s="1044"/>
      <c r="U3" s="1044"/>
      <c r="V3" s="1044"/>
      <c r="W3" s="1044"/>
      <c r="X3" s="1044"/>
      <c r="Y3" s="1044"/>
      <c r="Z3" s="1045"/>
      <c r="AA3" s="1045"/>
      <c r="AB3" s="1045"/>
      <c r="AC3" s="1045"/>
      <c r="AD3" s="1045"/>
      <c r="AE3" s="1045"/>
      <c r="AF3" s="1045"/>
      <c r="AG3" s="1045"/>
      <c r="AH3" s="1045"/>
      <c r="AI3" s="1045"/>
      <c r="AJ3" s="1045"/>
      <c r="AK3" s="1045"/>
      <c r="AL3" s="1045"/>
      <c r="AM3" s="1045"/>
      <c r="AN3" s="1045"/>
      <c r="AO3" s="1045"/>
      <c r="AP3" s="1045"/>
      <c r="AQ3" s="1045"/>
      <c r="AR3" s="1045"/>
      <c r="AS3" s="1045"/>
      <c r="AT3" s="1045"/>
      <c r="AU3" s="1045"/>
      <c r="AV3" s="1045"/>
      <c r="AW3" s="1045"/>
      <c r="AX3" s="1045"/>
      <c r="AY3" s="1045"/>
      <c r="AZ3" s="1045"/>
      <c r="BA3" s="1046"/>
    </row>
    <row r="4" spans="1:96" s="105" customFormat="1" ht="36" customHeight="1" thickBot="1" x14ac:dyDescent="0.25">
      <c r="A4" s="1027"/>
      <c r="B4" s="1035"/>
      <c r="C4" s="1047"/>
      <c r="D4" s="945"/>
      <c r="E4" s="648">
        <f>SUM(D4+1)</f>
        <v>1</v>
      </c>
      <c r="F4" s="544">
        <f t="shared" ref="F4:AW4" si="0">SUM(E4+1)</f>
        <v>2</v>
      </c>
      <c r="G4" s="544">
        <f t="shared" si="0"/>
        <v>3</v>
      </c>
      <c r="H4" s="544">
        <f t="shared" si="0"/>
        <v>4</v>
      </c>
      <c r="I4" s="544">
        <f t="shared" si="0"/>
        <v>5</v>
      </c>
      <c r="J4" s="544">
        <f t="shared" si="0"/>
        <v>6</v>
      </c>
      <c r="K4" s="544">
        <f t="shared" si="0"/>
        <v>7</v>
      </c>
      <c r="L4" s="544">
        <f t="shared" si="0"/>
        <v>8</v>
      </c>
      <c r="M4" s="544">
        <f>SUM(L4+1)</f>
        <v>9</v>
      </c>
      <c r="N4" s="544">
        <f>SUM(M4+1)</f>
        <v>10</v>
      </c>
      <c r="O4" s="544">
        <f>SUM(N4+1)</f>
        <v>11</v>
      </c>
      <c r="P4" s="544">
        <f>SUM(O4+1)</f>
        <v>12</v>
      </c>
      <c r="Q4" s="544">
        <f>SUM(P4+1)</f>
        <v>13</v>
      </c>
      <c r="R4" s="544">
        <f t="shared" si="0"/>
        <v>14</v>
      </c>
      <c r="S4" s="544">
        <f t="shared" si="0"/>
        <v>15</v>
      </c>
      <c r="T4" s="544">
        <f t="shared" si="0"/>
        <v>16</v>
      </c>
      <c r="U4" s="544">
        <f t="shared" si="0"/>
        <v>17</v>
      </c>
      <c r="V4" s="544">
        <f t="shared" si="0"/>
        <v>18</v>
      </c>
      <c r="W4" s="544">
        <f t="shared" si="0"/>
        <v>19</v>
      </c>
      <c r="X4" s="544">
        <f t="shared" si="0"/>
        <v>20</v>
      </c>
      <c r="Y4" s="544">
        <f t="shared" si="0"/>
        <v>21</v>
      </c>
      <c r="Z4" s="544">
        <f t="shared" si="0"/>
        <v>22</v>
      </c>
      <c r="AA4" s="544">
        <f t="shared" si="0"/>
        <v>23</v>
      </c>
      <c r="AB4" s="544">
        <f t="shared" si="0"/>
        <v>24</v>
      </c>
      <c r="AC4" s="544">
        <f t="shared" si="0"/>
        <v>25</v>
      </c>
      <c r="AD4" s="544">
        <f t="shared" si="0"/>
        <v>26</v>
      </c>
      <c r="AE4" s="544">
        <f t="shared" si="0"/>
        <v>27</v>
      </c>
      <c r="AF4" s="544">
        <f t="shared" si="0"/>
        <v>28</v>
      </c>
      <c r="AG4" s="544">
        <f t="shared" si="0"/>
        <v>29</v>
      </c>
      <c r="AH4" s="544">
        <f t="shared" si="0"/>
        <v>30</v>
      </c>
      <c r="AI4" s="544">
        <f t="shared" si="0"/>
        <v>31</v>
      </c>
      <c r="AJ4" s="544">
        <f t="shared" si="0"/>
        <v>32</v>
      </c>
      <c r="AK4" s="544">
        <f t="shared" si="0"/>
        <v>33</v>
      </c>
      <c r="AL4" s="544">
        <f t="shared" si="0"/>
        <v>34</v>
      </c>
      <c r="AM4" s="544">
        <f t="shared" si="0"/>
        <v>35</v>
      </c>
      <c r="AN4" s="544">
        <f t="shared" si="0"/>
        <v>36</v>
      </c>
      <c r="AO4" s="544">
        <f t="shared" si="0"/>
        <v>37</v>
      </c>
      <c r="AP4" s="544">
        <f t="shared" si="0"/>
        <v>38</v>
      </c>
      <c r="AQ4" s="544">
        <f t="shared" si="0"/>
        <v>39</v>
      </c>
      <c r="AR4" s="544">
        <f t="shared" si="0"/>
        <v>40</v>
      </c>
      <c r="AS4" s="544">
        <f t="shared" si="0"/>
        <v>41</v>
      </c>
      <c r="AT4" s="544">
        <f t="shared" si="0"/>
        <v>42</v>
      </c>
      <c r="AU4" s="544">
        <f t="shared" si="0"/>
        <v>43</v>
      </c>
      <c r="AV4" s="544">
        <f t="shared" si="0"/>
        <v>44</v>
      </c>
      <c r="AW4" s="544">
        <f t="shared" si="0"/>
        <v>45</v>
      </c>
      <c r="AX4" s="544">
        <f>SUM(AW4+1)</f>
        <v>46</v>
      </c>
      <c r="AY4" s="544">
        <f>SUM(AX4+1)</f>
        <v>47</v>
      </c>
      <c r="AZ4" s="544">
        <f>SUM(AY4+1)</f>
        <v>48</v>
      </c>
      <c r="BA4" s="544">
        <f>SUM(AZ4+1)</f>
        <v>49</v>
      </c>
      <c r="BB4" s="247"/>
      <c r="BC4" s="247"/>
      <c r="BD4" s="247"/>
      <c r="BE4" s="247"/>
      <c r="BF4" s="247"/>
      <c r="BG4" s="247"/>
      <c r="BH4" s="247"/>
      <c r="BI4" s="247"/>
      <c r="BJ4" s="247"/>
      <c r="BK4" s="247"/>
      <c r="BL4" s="247"/>
      <c r="BM4" s="247"/>
      <c r="BN4" s="247"/>
      <c r="BO4" s="247"/>
      <c r="BP4" s="247"/>
      <c r="BQ4" s="247"/>
      <c r="BR4" s="247"/>
      <c r="BS4" s="247"/>
      <c r="BT4" s="247"/>
      <c r="BU4" s="247"/>
      <c r="BV4" s="247"/>
      <c r="BW4" s="247"/>
      <c r="BX4" s="247"/>
      <c r="BY4" s="247"/>
      <c r="BZ4" s="247"/>
      <c r="CA4" s="247"/>
      <c r="CB4" s="247"/>
      <c r="CC4" s="247"/>
      <c r="CD4" s="247"/>
      <c r="CE4" s="247"/>
      <c r="CF4" s="247"/>
      <c r="CG4" s="247"/>
      <c r="CH4" s="247"/>
      <c r="CI4" s="247"/>
      <c r="CJ4" s="247"/>
      <c r="CK4" s="247"/>
      <c r="CL4" s="247"/>
      <c r="CM4" s="247"/>
      <c r="CN4" s="247"/>
      <c r="CO4" s="247"/>
      <c r="CP4" s="247"/>
      <c r="CQ4" s="247"/>
      <c r="CR4" s="247"/>
    </row>
    <row r="5" spans="1:96" ht="24.95" customHeight="1" x14ac:dyDescent="0.2">
      <c r="A5" s="389" t="str">
        <f>T(Admin!C5)</f>
        <v>SGT</v>
      </c>
      <c r="B5" s="1024" t="str">
        <f>T(Admin!D5)</f>
        <v>a</v>
      </c>
      <c r="C5" s="1025"/>
      <c r="D5" s="540"/>
      <c r="E5" s="541"/>
      <c r="F5" s="541"/>
      <c r="G5" s="541"/>
      <c r="H5" s="541"/>
      <c r="I5" s="541"/>
      <c r="J5" s="541"/>
      <c r="K5" s="541"/>
      <c r="L5" s="541"/>
      <c r="M5" s="541"/>
      <c r="N5" s="541"/>
      <c r="O5" s="541"/>
      <c r="P5" s="541"/>
      <c r="Q5" s="541"/>
      <c r="R5" s="541"/>
      <c r="S5" s="541"/>
      <c r="T5" s="541"/>
      <c r="U5" s="541"/>
      <c r="V5" s="541"/>
      <c r="W5" s="541"/>
      <c r="X5" s="541"/>
      <c r="Y5" s="541"/>
      <c r="Z5" s="541"/>
      <c r="AA5" s="541"/>
      <c r="AB5" s="541"/>
      <c r="AC5" s="541"/>
      <c r="AD5" s="541"/>
      <c r="AE5" s="541"/>
      <c r="AF5" s="541"/>
      <c r="AG5" s="541"/>
      <c r="AH5" s="541"/>
      <c r="AI5" s="541"/>
      <c r="AJ5" s="541"/>
      <c r="AK5" s="541"/>
      <c r="AL5" s="541"/>
      <c r="AM5" s="541"/>
      <c r="AN5" s="541"/>
      <c r="AO5" s="541"/>
      <c r="AP5" s="541"/>
      <c r="AQ5" s="541"/>
      <c r="AR5" s="541"/>
      <c r="AS5" s="541"/>
      <c r="AT5" s="541"/>
      <c r="AU5" s="541"/>
      <c r="AV5" s="542"/>
      <c r="AW5" s="542"/>
      <c r="AX5" s="649"/>
      <c r="AY5" s="649"/>
      <c r="AZ5" s="649"/>
      <c r="BA5" s="543"/>
    </row>
    <row r="6" spans="1:96" ht="24.95" customHeight="1" x14ac:dyDescent="0.2">
      <c r="A6" s="325" t="str">
        <f>T(Admin!C6)</f>
        <v/>
      </c>
      <c r="B6" s="1017" t="str">
        <f>T(Admin!D6)</f>
        <v>a</v>
      </c>
      <c r="C6" s="1018"/>
      <c r="D6" s="513"/>
      <c r="E6" s="106"/>
      <c r="F6" s="106"/>
      <c r="G6" s="106"/>
      <c r="H6" s="106"/>
      <c r="I6" s="106"/>
      <c r="J6" s="106"/>
      <c r="K6" s="106"/>
      <c r="L6" s="106"/>
      <c r="M6" s="106"/>
      <c r="N6" s="106"/>
      <c r="O6" s="106"/>
      <c r="P6" s="106"/>
      <c r="Q6" s="106"/>
      <c r="R6" s="106"/>
      <c r="S6" s="106"/>
      <c r="T6" s="106"/>
      <c r="U6" s="106"/>
      <c r="V6" s="106"/>
      <c r="W6" s="106"/>
      <c r="X6" s="106"/>
      <c r="Y6" s="106"/>
      <c r="Z6" s="106"/>
      <c r="AA6" s="106"/>
      <c r="AB6" s="106"/>
      <c r="AC6" s="106"/>
      <c r="AD6" s="106"/>
      <c r="AE6" s="106"/>
      <c r="AF6" s="106"/>
      <c r="AG6" s="106"/>
      <c r="AH6" s="106"/>
      <c r="AI6" s="106"/>
      <c r="AJ6" s="106"/>
      <c r="AK6" s="106"/>
      <c r="AL6" s="106"/>
      <c r="AM6" s="106"/>
      <c r="AN6" s="106"/>
      <c r="AO6" s="106"/>
      <c r="AP6" s="106"/>
      <c r="AQ6" s="106"/>
      <c r="AR6" s="106"/>
      <c r="AS6" s="106"/>
      <c r="AT6" s="106"/>
      <c r="AU6" s="106"/>
      <c r="AV6" s="107"/>
      <c r="AW6" s="107"/>
      <c r="AX6" s="650"/>
      <c r="AY6" s="650"/>
      <c r="AZ6" s="650"/>
      <c r="BA6" s="263"/>
    </row>
    <row r="7" spans="1:96" ht="24.95" customHeight="1" x14ac:dyDescent="0.2">
      <c r="A7" s="381" t="str">
        <f>T(Admin!C7)</f>
        <v/>
      </c>
      <c r="B7" s="1019" t="str">
        <f>T(Admin!D7)</f>
        <v>a</v>
      </c>
      <c r="C7" s="1020"/>
      <c r="D7" s="514"/>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c r="AE7" s="363"/>
      <c r="AF7" s="363"/>
      <c r="AG7" s="363"/>
      <c r="AH7" s="363"/>
      <c r="AI7" s="363"/>
      <c r="AJ7" s="363"/>
      <c r="AK7" s="363"/>
      <c r="AL7" s="363"/>
      <c r="AM7" s="363"/>
      <c r="AN7" s="363"/>
      <c r="AO7" s="363"/>
      <c r="AP7" s="363"/>
      <c r="AQ7" s="363"/>
      <c r="AR7" s="363"/>
      <c r="AS7" s="363"/>
      <c r="AT7" s="363"/>
      <c r="AU7" s="363"/>
      <c r="AV7" s="367"/>
      <c r="AW7" s="367"/>
      <c r="AX7" s="651"/>
      <c r="AY7" s="651"/>
      <c r="AZ7" s="651"/>
      <c r="BA7" s="368"/>
    </row>
    <row r="8" spans="1:96" ht="24.95" customHeight="1" x14ac:dyDescent="0.2">
      <c r="A8" s="325" t="str">
        <f>T(Admin!C8)</f>
        <v/>
      </c>
      <c r="B8" s="1017" t="str">
        <f>T(Admin!D8)</f>
        <v>a</v>
      </c>
      <c r="C8" s="1018"/>
      <c r="D8" s="513"/>
      <c r="E8" s="106"/>
      <c r="F8" s="106"/>
      <c r="G8" s="106"/>
      <c r="H8" s="106"/>
      <c r="I8" s="106"/>
      <c r="J8" s="106"/>
      <c r="K8" s="106"/>
      <c r="L8" s="106"/>
      <c r="M8" s="106"/>
      <c r="N8" s="106"/>
      <c r="O8" s="106"/>
      <c r="P8" s="106"/>
      <c r="Q8" s="106"/>
      <c r="R8" s="106"/>
      <c r="S8" s="106"/>
      <c r="T8" s="106"/>
      <c r="U8" s="106"/>
      <c r="V8" s="106"/>
      <c r="W8" s="106"/>
      <c r="X8" s="106"/>
      <c r="Y8" s="106"/>
      <c r="Z8" s="106"/>
      <c r="AA8" s="106"/>
      <c r="AB8" s="106"/>
      <c r="AC8" s="106"/>
      <c r="AD8" s="106"/>
      <c r="AE8" s="106"/>
      <c r="AF8" s="106"/>
      <c r="AG8" s="106"/>
      <c r="AH8" s="106"/>
      <c r="AI8" s="106"/>
      <c r="AJ8" s="106"/>
      <c r="AK8" s="106"/>
      <c r="AL8" s="106"/>
      <c r="AM8" s="106"/>
      <c r="AN8" s="106"/>
      <c r="AO8" s="106"/>
      <c r="AP8" s="106"/>
      <c r="AQ8" s="106"/>
      <c r="AR8" s="106"/>
      <c r="AS8" s="106"/>
      <c r="AT8" s="106"/>
      <c r="AU8" s="106"/>
      <c r="AV8" s="107"/>
      <c r="AW8" s="107"/>
      <c r="AX8" s="650"/>
      <c r="AY8" s="650"/>
      <c r="AZ8" s="650"/>
      <c r="BA8" s="263"/>
    </row>
    <row r="9" spans="1:96" ht="24.95" customHeight="1" x14ac:dyDescent="0.2">
      <c r="A9" s="381" t="str">
        <f>T(Admin!C9)</f>
        <v/>
      </c>
      <c r="B9" s="1019" t="str">
        <f>T(Admin!D9)</f>
        <v>a</v>
      </c>
      <c r="C9" s="1020"/>
      <c r="D9" s="514"/>
      <c r="E9" s="363"/>
      <c r="F9" s="363"/>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3"/>
      <c r="AH9" s="363"/>
      <c r="AI9" s="363"/>
      <c r="AJ9" s="363"/>
      <c r="AK9" s="363"/>
      <c r="AL9" s="363"/>
      <c r="AM9" s="363"/>
      <c r="AN9" s="363"/>
      <c r="AO9" s="363"/>
      <c r="AP9" s="363"/>
      <c r="AQ9" s="363"/>
      <c r="AR9" s="363"/>
      <c r="AS9" s="363"/>
      <c r="AT9" s="363"/>
      <c r="AU9" s="363"/>
      <c r="AV9" s="367"/>
      <c r="AW9" s="367"/>
      <c r="AX9" s="651"/>
      <c r="AY9" s="651"/>
      <c r="AZ9" s="651"/>
      <c r="BA9" s="368"/>
    </row>
    <row r="10" spans="1:96" ht="24.95" customHeight="1" x14ac:dyDescent="0.2">
      <c r="A10" s="325" t="str">
        <f>T(Admin!C10)</f>
        <v/>
      </c>
      <c r="B10" s="1017" t="str">
        <f>T(Admin!D10)</f>
        <v/>
      </c>
      <c r="C10" s="1018"/>
      <c r="D10" s="513"/>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c r="AI10" s="106"/>
      <c r="AJ10" s="106"/>
      <c r="AK10" s="106"/>
      <c r="AL10" s="106"/>
      <c r="AM10" s="106"/>
      <c r="AN10" s="106"/>
      <c r="AO10" s="106"/>
      <c r="AP10" s="106"/>
      <c r="AQ10" s="106"/>
      <c r="AR10" s="106"/>
      <c r="AS10" s="106"/>
      <c r="AT10" s="106"/>
      <c r="AU10" s="106"/>
      <c r="AV10" s="107"/>
      <c r="AW10" s="107"/>
      <c r="AX10" s="650"/>
      <c r="AY10" s="650"/>
      <c r="AZ10" s="650"/>
      <c r="BA10" s="263"/>
    </row>
    <row r="11" spans="1:96" ht="24.95" customHeight="1" x14ac:dyDescent="0.2">
      <c r="A11" s="381" t="str">
        <f>T(Admin!C11)</f>
        <v/>
      </c>
      <c r="B11" s="1019" t="str">
        <f>T(Admin!D11)</f>
        <v/>
      </c>
      <c r="C11" s="1020"/>
      <c r="D11" s="515"/>
      <c r="E11" s="367"/>
      <c r="F11" s="367"/>
      <c r="G11" s="367"/>
      <c r="H11" s="367"/>
      <c r="I11" s="367"/>
      <c r="J11" s="367"/>
      <c r="K11" s="367"/>
      <c r="L11" s="367"/>
      <c r="M11" s="367"/>
      <c r="N11" s="367"/>
      <c r="O11" s="367"/>
      <c r="P11" s="367"/>
      <c r="Q11" s="367"/>
      <c r="R11" s="367"/>
      <c r="S11" s="367"/>
      <c r="T11" s="367"/>
      <c r="U11" s="367"/>
      <c r="V11" s="367"/>
      <c r="W11" s="367"/>
      <c r="X11" s="367"/>
      <c r="Y11" s="367"/>
      <c r="Z11" s="367"/>
      <c r="AA11" s="367"/>
      <c r="AB11" s="367"/>
      <c r="AC11" s="367"/>
      <c r="AD11" s="367"/>
      <c r="AE11" s="367"/>
      <c r="AF11" s="367"/>
      <c r="AG11" s="367"/>
      <c r="AH11" s="367"/>
      <c r="AI11" s="367"/>
      <c r="AJ11" s="367"/>
      <c r="AK11" s="367"/>
      <c r="AL11" s="367"/>
      <c r="AM11" s="367"/>
      <c r="AN11" s="367"/>
      <c r="AO11" s="367"/>
      <c r="AP11" s="367"/>
      <c r="AQ11" s="367"/>
      <c r="AR11" s="367"/>
      <c r="AS11" s="367"/>
      <c r="AT11" s="367"/>
      <c r="AU11" s="367"/>
      <c r="AV11" s="367"/>
      <c r="AW11" s="367"/>
      <c r="AX11" s="651"/>
      <c r="AY11" s="651"/>
      <c r="AZ11" s="651"/>
      <c r="BA11" s="368"/>
    </row>
    <row r="12" spans="1:96" ht="24.95" customHeight="1" x14ac:dyDescent="0.2">
      <c r="A12" s="325" t="str">
        <f>T(Admin!C12)</f>
        <v/>
      </c>
      <c r="B12" s="1017" t="str">
        <f>T(Admin!D12)</f>
        <v/>
      </c>
      <c r="C12" s="1018"/>
      <c r="D12" s="516"/>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650"/>
      <c r="AY12" s="650"/>
      <c r="AZ12" s="650"/>
      <c r="BA12" s="263"/>
    </row>
    <row r="13" spans="1:96" ht="24.95" customHeight="1" x14ac:dyDescent="0.2">
      <c r="A13" s="381" t="str">
        <f>T(Admin!C13)</f>
        <v/>
      </c>
      <c r="B13" s="1019" t="str">
        <f>T(Admin!D13)</f>
        <v/>
      </c>
      <c r="C13" s="1020"/>
      <c r="D13" s="515"/>
      <c r="E13" s="367"/>
      <c r="F13" s="367"/>
      <c r="G13" s="367"/>
      <c r="H13" s="367"/>
      <c r="I13" s="367"/>
      <c r="J13" s="367"/>
      <c r="K13" s="367"/>
      <c r="L13" s="367"/>
      <c r="M13" s="367"/>
      <c r="N13" s="367"/>
      <c r="O13" s="367"/>
      <c r="P13" s="367"/>
      <c r="Q13" s="367"/>
      <c r="R13" s="367"/>
      <c r="S13" s="367"/>
      <c r="T13" s="367"/>
      <c r="U13" s="367"/>
      <c r="V13" s="367"/>
      <c r="W13" s="367"/>
      <c r="X13" s="367"/>
      <c r="Y13" s="367"/>
      <c r="Z13" s="367"/>
      <c r="AA13" s="367"/>
      <c r="AB13" s="367"/>
      <c r="AC13" s="367"/>
      <c r="AD13" s="367"/>
      <c r="AE13" s="367"/>
      <c r="AF13" s="367"/>
      <c r="AG13" s="367"/>
      <c r="AH13" s="367"/>
      <c r="AI13" s="367"/>
      <c r="AJ13" s="367"/>
      <c r="AK13" s="367"/>
      <c r="AL13" s="367"/>
      <c r="AM13" s="367"/>
      <c r="AN13" s="367"/>
      <c r="AO13" s="367"/>
      <c r="AP13" s="367"/>
      <c r="AQ13" s="367"/>
      <c r="AR13" s="367"/>
      <c r="AS13" s="367"/>
      <c r="AT13" s="367"/>
      <c r="AU13" s="367"/>
      <c r="AV13" s="367"/>
      <c r="AW13" s="367"/>
      <c r="AX13" s="651"/>
      <c r="AY13" s="651"/>
      <c r="AZ13" s="651"/>
      <c r="BA13" s="368"/>
    </row>
    <row r="14" spans="1:96" s="108" customFormat="1" ht="24.95" customHeight="1" x14ac:dyDescent="0.2">
      <c r="A14" s="325" t="str">
        <f>T(Admin!C14)</f>
        <v/>
      </c>
      <c r="B14" s="1017" t="str">
        <f>T(Admin!D14)</f>
        <v/>
      </c>
      <c r="C14" s="1018"/>
      <c r="D14" s="516"/>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650"/>
      <c r="AY14" s="650"/>
      <c r="AZ14" s="650"/>
      <c r="BA14" s="263"/>
      <c r="BB14" s="172"/>
      <c r="BC14" s="172"/>
      <c r="BD14" s="172"/>
      <c r="BE14" s="172"/>
      <c r="BF14" s="172"/>
      <c r="BG14" s="172"/>
      <c r="BH14" s="172"/>
      <c r="BI14" s="172"/>
      <c r="BJ14" s="172"/>
      <c r="BK14" s="172"/>
      <c r="BL14" s="172"/>
      <c r="BM14" s="172"/>
      <c r="BN14" s="172"/>
      <c r="BO14" s="172"/>
      <c r="BP14" s="172"/>
      <c r="BQ14" s="172"/>
      <c r="BR14" s="172"/>
      <c r="BS14" s="172"/>
      <c r="BT14" s="172"/>
      <c r="BU14" s="172"/>
      <c r="BV14" s="172"/>
      <c r="BW14" s="172"/>
      <c r="BX14" s="172"/>
      <c r="BY14" s="172"/>
      <c r="BZ14" s="172"/>
      <c r="CA14" s="172"/>
      <c r="CB14" s="172"/>
      <c r="CC14" s="172"/>
      <c r="CD14" s="172"/>
      <c r="CE14" s="172"/>
      <c r="CF14" s="172"/>
      <c r="CG14" s="172"/>
      <c r="CH14" s="172"/>
      <c r="CI14" s="172"/>
      <c r="CJ14" s="172"/>
      <c r="CK14" s="172"/>
      <c r="CL14" s="172"/>
      <c r="CM14" s="172"/>
      <c r="CN14" s="172"/>
      <c r="CO14" s="172"/>
      <c r="CP14" s="172"/>
      <c r="CQ14" s="172"/>
      <c r="CR14" s="172"/>
    </row>
    <row r="15" spans="1:96" s="108" customFormat="1" ht="24.95" customHeight="1" x14ac:dyDescent="0.2">
      <c r="A15" s="381" t="str">
        <f>T(Admin!C15)</f>
        <v/>
      </c>
      <c r="B15" s="1019" t="str">
        <f>T(Admin!D15)</f>
        <v/>
      </c>
      <c r="C15" s="1020"/>
      <c r="D15" s="515"/>
      <c r="E15" s="367"/>
      <c r="F15" s="367"/>
      <c r="G15" s="367"/>
      <c r="H15" s="367"/>
      <c r="I15" s="367"/>
      <c r="J15" s="367"/>
      <c r="K15" s="367"/>
      <c r="L15" s="367"/>
      <c r="M15" s="367"/>
      <c r="N15" s="367"/>
      <c r="O15" s="367"/>
      <c r="P15" s="367"/>
      <c r="Q15" s="367"/>
      <c r="R15" s="367"/>
      <c r="S15" s="367"/>
      <c r="T15" s="367"/>
      <c r="U15" s="367"/>
      <c r="V15" s="367"/>
      <c r="W15" s="367"/>
      <c r="X15" s="367"/>
      <c r="Y15" s="367"/>
      <c r="Z15" s="367"/>
      <c r="AA15" s="367"/>
      <c r="AB15" s="367"/>
      <c r="AC15" s="367"/>
      <c r="AD15" s="367"/>
      <c r="AE15" s="367"/>
      <c r="AF15" s="367"/>
      <c r="AG15" s="367"/>
      <c r="AH15" s="367"/>
      <c r="AI15" s="367"/>
      <c r="AJ15" s="367"/>
      <c r="AK15" s="367"/>
      <c r="AL15" s="367"/>
      <c r="AM15" s="367"/>
      <c r="AN15" s="367"/>
      <c r="AO15" s="367"/>
      <c r="AP15" s="367"/>
      <c r="AQ15" s="367"/>
      <c r="AR15" s="367"/>
      <c r="AS15" s="367"/>
      <c r="AT15" s="367"/>
      <c r="AU15" s="367"/>
      <c r="AV15" s="367"/>
      <c r="AW15" s="367"/>
      <c r="AX15" s="651"/>
      <c r="AY15" s="651"/>
      <c r="AZ15" s="651"/>
      <c r="BA15" s="368"/>
      <c r="BB15" s="172"/>
      <c r="BC15" s="172"/>
      <c r="BD15" s="172"/>
      <c r="BE15" s="172"/>
      <c r="BF15" s="172"/>
      <c r="BG15" s="172"/>
      <c r="BH15" s="172"/>
      <c r="BI15" s="172"/>
      <c r="BJ15" s="172"/>
      <c r="BK15" s="172"/>
      <c r="BL15" s="172"/>
      <c r="BM15" s="172"/>
      <c r="BN15" s="172"/>
      <c r="BO15" s="172"/>
      <c r="BP15" s="172"/>
      <c r="BQ15" s="172"/>
      <c r="BR15" s="172"/>
      <c r="BS15" s="172"/>
      <c r="BT15" s="172"/>
      <c r="BU15" s="172"/>
      <c r="BV15" s="172"/>
      <c r="BW15" s="172"/>
      <c r="BX15" s="172"/>
      <c r="BY15" s="172"/>
      <c r="BZ15" s="172"/>
      <c r="CA15" s="172"/>
      <c r="CB15" s="172"/>
      <c r="CC15" s="172"/>
      <c r="CD15" s="172"/>
      <c r="CE15" s="172"/>
      <c r="CF15" s="172"/>
      <c r="CG15" s="172"/>
      <c r="CH15" s="172"/>
      <c r="CI15" s="172"/>
      <c r="CJ15" s="172"/>
      <c r="CK15" s="172"/>
      <c r="CL15" s="172"/>
      <c r="CM15" s="172"/>
      <c r="CN15" s="172"/>
      <c r="CO15" s="172"/>
      <c r="CP15" s="172"/>
      <c r="CQ15" s="172"/>
      <c r="CR15" s="172"/>
    </row>
    <row r="16" spans="1:96" s="108" customFormat="1" ht="24.95" customHeight="1" x14ac:dyDescent="0.2">
      <c r="A16" s="325" t="str">
        <f>T(Admin!C16)</f>
        <v/>
      </c>
      <c r="B16" s="1017" t="str">
        <f>T(Admin!D16)</f>
        <v/>
      </c>
      <c r="C16" s="1018"/>
      <c r="D16" s="516"/>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650"/>
      <c r="AY16" s="650"/>
      <c r="AZ16" s="650"/>
      <c r="BA16" s="263"/>
      <c r="BB16" s="172"/>
      <c r="BC16" s="172"/>
      <c r="BD16" s="172"/>
      <c r="BE16" s="172"/>
      <c r="BF16" s="172"/>
      <c r="BG16" s="172"/>
      <c r="BH16" s="172"/>
      <c r="BI16" s="172"/>
      <c r="BJ16" s="172"/>
      <c r="BK16" s="172"/>
      <c r="BL16" s="172"/>
      <c r="BM16" s="172"/>
      <c r="BN16" s="172"/>
      <c r="BO16" s="172"/>
      <c r="BP16" s="172"/>
      <c r="BQ16" s="172"/>
      <c r="BR16" s="172"/>
      <c r="BS16" s="172"/>
      <c r="BT16" s="172"/>
      <c r="BU16" s="172"/>
      <c r="BV16" s="172"/>
      <c r="BW16" s="172"/>
      <c r="BX16" s="172"/>
      <c r="BY16" s="172"/>
      <c r="BZ16" s="172"/>
      <c r="CA16" s="172"/>
      <c r="CB16" s="172"/>
      <c r="CC16" s="172"/>
      <c r="CD16" s="172"/>
      <c r="CE16" s="172"/>
      <c r="CF16" s="172"/>
      <c r="CG16" s="172"/>
      <c r="CH16" s="172"/>
      <c r="CI16" s="172"/>
      <c r="CJ16" s="172"/>
      <c r="CK16" s="172"/>
      <c r="CL16" s="172"/>
      <c r="CM16" s="172"/>
      <c r="CN16" s="172"/>
      <c r="CO16" s="172"/>
      <c r="CP16" s="172"/>
      <c r="CQ16" s="172"/>
      <c r="CR16" s="172"/>
    </row>
    <row r="17" spans="1:96" s="108" customFormat="1" ht="24.95" customHeight="1" x14ac:dyDescent="0.2">
      <c r="A17" s="381" t="str">
        <f>T(Admin!C17)</f>
        <v/>
      </c>
      <c r="B17" s="1019" t="str">
        <f>T(Admin!D17)</f>
        <v/>
      </c>
      <c r="C17" s="1020"/>
      <c r="D17" s="515"/>
      <c r="E17" s="367"/>
      <c r="F17" s="367"/>
      <c r="G17" s="367"/>
      <c r="H17" s="367"/>
      <c r="I17" s="367"/>
      <c r="J17" s="367"/>
      <c r="K17" s="367"/>
      <c r="L17" s="367"/>
      <c r="M17" s="367"/>
      <c r="N17" s="367"/>
      <c r="O17" s="367"/>
      <c r="P17" s="367"/>
      <c r="Q17" s="367"/>
      <c r="R17" s="367"/>
      <c r="S17" s="367"/>
      <c r="T17" s="367"/>
      <c r="U17" s="367"/>
      <c r="V17" s="367"/>
      <c r="W17" s="367"/>
      <c r="X17" s="367"/>
      <c r="Y17" s="367"/>
      <c r="Z17" s="367"/>
      <c r="AA17" s="367"/>
      <c r="AB17" s="367"/>
      <c r="AC17" s="367"/>
      <c r="AD17" s="367"/>
      <c r="AE17" s="367"/>
      <c r="AF17" s="367"/>
      <c r="AG17" s="367"/>
      <c r="AH17" s="367"/>
      <c r="AI17" s="367"/>
      <c r="AJ17" s="367"/>
      <c r="AK17" s="367"/>
      <c r="AL17" s="367"/>
      <c r="AM17" s="367"/>
      <c r="AN17" s="367"/>
      <c r="AO17" s="367"/>
      <c r="AP17" s="367"/>
      <c r="AQ17" s="367"/>
      <c r="AR17" s="367"/>
      <c r="AS17" s="367"/>
      <c r="AT17" s="367"/>
      <c r="AU17" s="367"/>
      <c r="AV17" s="367"/>
      <c r="AW17" s="367"/>
      <c r="AX17" s="651"/>
      <c r="AY17" s="651"/>
      <c r="AZ17" s="651"/>
      <c r="BA17" s="368"/>
      <c r="BB17" s="172"/>
      <c r="BC17" s="172"/>
      <c r="BD17" s="172"/>
      <c r="BE17" s="172"/>
      <c r="BF17" s="172"/>
      <c r="BG17" s="172"/>
      <c r="BH17" s="172"/>
      <c r="BI17" s="172"/>
      <c r="BJ17" s="172"/>
      <c r="BK17" s="172"/>
      <c r="BL17" s="172"/>
      <c r="BM17" s="172"/>
      <c r="BN17" s="172"/>
      <c r="BO17" s="172"/>
      <c r="BP17" s="172"/>
      <c r="BQ17" s="172"/>
      <c r="BR17" s="172"/>
      <c r="BS17" s="172"/>
      <c r="BT17" s="172"/>
      <c r="BU17" s="172"/>
      <c r="BV17" s="172"/>
      <c r="BW17" s="172"/>
      <c r="BX17" s="172"/>
      <c r="BY17" s="172"/>
      <c r="BZ17" s="172"/>
      <c r="CA17" s="172"/>
      <c r="CB17" s="172"/>
      <c r="CC17" s="172"/>
      <c r="CD17" s="172"/>
      <c r="CE17" s="172"/>
      <c r="CF17" s="172"/>
      <c r="CG17" s="172"/>
      <c r="CH17" s="172"/>
      <c r="CI17" s="172"/>
      <c r="CJ17" s="172"/>
      <c r="CK17" s="172"/>
      <c r="CL17" s="172"/>
      <c r="CM17" s="172"/>
      <c r="CN17" s="172"/>
      <c r="CO17" s="172"/>
      <c r="CP17" s="172"/>
      <c r="CQ17" s="172"/>
      <c r="CR17" s="172"/>
    </row>
    <row r="18" spans="1:96" s="108" customFormat="1" ht="24.95" customHeight="1" x14ac:dyDescent="0.2">
      <c r="A18" s="325" t="str">
        <f>T(Admin!C18)</f>
        <v/>
      </c>
      <c r="B18" s="1017" t="str">
        <f>T(Admin!D18)</f>
        <v/>
      </c>
      <c r="C18" s="1018"/>
      <c r="D18" s="516"/>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650"/>
      <c r="AY18" s="650"/>
      <c r="AZ18" s="650"/>
      <c r="BA18" s="263"/>
      <c r="BB18" s="172"/>
      <c r="BC18" s="172"/>
      <c r="BD18" s="172"/>
      <c r="BE18" s="172"/>
      <c r="BF18" s="172"/>
      <c r="BG18" s="172"/>
      <c r="BH18" s="172"/>
      <c r="BI18" s="172"/>
      <c r="BJ18" s="172"/>
      <c r="BK18" s="172"/>
      <c r="BL18" s="172"/>
      <c r="BM18" s="172"/>
      <c r="BN18" s="172"/>
      <c r="BO18" s="172"/>
      <c r="BP18" s="172"/>
      <c r="BQ18" s="172"/>
      <c r="BR18" s="172"/>
      <c r="BS18" s="172"/>
      <c r="BT18" s="172"/>
      <c r="BU18" s="172"/>
      <c r="BV18" s="172"/>
      <c r="BW18" s="172"/>
      <c r="BX18" s="172"/>
      <c r="BY18" s="172"/>
      <c r="BZ18" s="172"/>
      <c r="CA18" s="172"/>
      <c r="CB18" s="172"/>
      <c r="CC18" s="172"/>
      <c r="CD18" s="172"/>
      <c r="CE18" s="172"/>
      <c r="CF18" s="172"/>
      <c r="CG18" s="172"/>
      <c r="CH18" s="172"/>
      <c r="CI18" s="172"/>
      <c r="CJ18" s="172"/>
      <c r="CK18" s="172"/>
      <c r="CL18" s="172"/>
      <c r="CM18" s="172"/>
      <c r="CN18" s="172"/>
      <c r="CO18" s="172"/>
      <c r="CP18" s="172"/>
      <c r="CQ18" s="172"/>
      <c r="CR18" s="172"/>
    </row>
    <row r="19" spans="1:96" s="108" customFormat="1" ht="24.95" customHeight="1" x14ac:dyDescent="0.2">
      <c r="A19" s="381" t="str">
        <f>T(Admin!C19)</f>
        <v/>
      </c>
      <c r="B19" s="1019" t="str">
        <f>T(Admin!D19)</f>
        <v/>
      </c>
      <c r="C19" s="1020"/>
      <c r="D19" s="515"/>
      <c r="E19" s="367"/>
      <c r="F19" s="367"/>
      <c r="G19" s="367"/>
      <c r="H19" s="367"/>
      <c r="I19" s="367"/>
      <c r="J19" s="367"/>
      <c r="K19" s="367"/>
      <c r="L19" s="367"/>
      <c r="M19" s="367"/>
      <c r="N19" s="367"/>
      <c r="O19" s="367"/>
      <c r="P19" s="367"/>
      <c r="Q19" s="367"/>
      <c r="R19" s="367"/>
      <c r="S19" s="367"/>
      <c r="T19" s="367"/>
      <c r="U19" s="367"/>
      <c r="V19" s="367"/>
      <c r="W19" s="367"/>
      <c r="X19" s="367"/>
      <c r="Y19" s="367"/>
      <c r="Z19" s="367"/>
      <c r="AA19" s="367"/>
      <c r="AB19" s="367"/>
      <c r="AC19" s="367"/>
      <c r="AD19" s="367"/>
      <c r="AE19" s="367"/>
      <c r="AF19" s="367"/>
      <c r="AG19" s="367"/>
      <c r="AH19" s="367"/>
      <c r="AI19" s="367"/>
      <c r="AJ19" s="367"/>
      <c r="AK19" s="367"/>
      <c r="AL19" s="367"/>
      <c r="AM19" s="367"/>
      <c r="AN19" s="367"/>
      <c r="AO19" s="367"/>
      <c r="AP19" s="367"/>
      <c r="AQ19" s="367"/>
      <c r="AR19" s="367"/>
      <c r="AS19" s="367"/>
      <c r="AT19" s="367"/>
      <c r="AU19" s="367"/>
      <c r="AV19" s="367"/>
      <c r="AW19" s="367"/>
      <c r="AX19" s="651"/>
      <c r="AY19" s="651"/>
      <c r="AZ19" s="651"/>
      <c r="BA19" s="368"/>
      <c r="BB19" s="172"/>
      <c r="BC19" s="172"/>
      <c r="BD19" s="172"/>
      <c r="BE19" s="172"/>
      <c r="BF19" s="172"/>
      <c r="BG19" s="172"/>
      <c r="BH19" s="172"/>
      <c r="BI19" s="172"/>
      <c r="BJ19" s="172"/>
      <c r="BK19" s="172"/>
      <c r="BL19" s="172"/>
      <c r="BM19" s="172"/>
      <c r="BN19" s="172"/>
      <c r="BO19" s="172"/>
      <c r="BP19" s="172"/>
      <c r="BQ19" s="172"/>
      <c r="BR19" s="172"/>
      <c r="BS19" s="172"/>
      <c r="BT19" s="172"/>
      <c r="BU19" s="172"/>
      <c r="BV19" s="172"/>
      <c r="BW19" s="172"/>
      <c r="BX19" s="172"/>
      <c r="BY19" s="172"/>
      <c r="BZ19" s="172"/>
      <c r="CA19" s="172"/>
      <c r="CB19" s="172"/>
      <c r="CC19" s="172"/>
      <c r="CD19" s="172"/>
      <c r="CE19" s="172"/>
      <c r="CF19" s="172"/>
      <c r="CG19" s="172"/>
      <c r="CH19" s="172"/>
      <c r="CI19" s="172"/>
      <c r="CJ19" s="172"/>
      <c r="CK19" s="172"/>
      <c r="CL19" s="172"/>
      <c r="CM19" s="172"/>
      <c r="CN19" s="172"/>
      <c r="CO19" s="172"/>
      <c r="CP19" s="172"/>
      <c r="CQ19" s="172"/>
      <c r="CR19" s="172"/>
    </row>
    <row r="20" spans="1:96" s="108" customFormat="1" ht="24.95" customHeight="1" x14ac:dyDescent="0.2">
      <c r="A20" s="325" t="str">
        <f>T(Admin!C20)</f>
        <v/>
      </c>
      <c r="B20" s="1017" t="str">
        <f>T(Admin!D20)</f>
        <v/>
      </c>
      <c r="C20" s="1018"/>
      <c r="D20" s="516"/>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c r="AD20" s="107"/>
      <c r="AE20" s="107"/>
      <c r="AF20" s="107"/>
      <c r="AG20" s="107"/>
      <c r="AH20" s="107"/>
      <c r="AI20" s="107"/>
      <c r="AJ20" s="107"/>
      <c r="AK20" s="107"/>
      <c r="AL20" s="107"/>
      <c r="AM20" s="107"/>
      <c r="AN20" s="107"/>
      <c r="AO20" s="107"/>
      <c r="AP20" s="107"/>
      <c r="AQ20" s="107"/>
      <c r="AR20" s="107"/>
      <c r="AS20" s="107"/>
      <c r="AT20" s="107"/>
      <c r="AU20" s="107"/>
      <c r="AV20" s="107"/>
      <c r="AW20" s="107"/>
      <c r="AX20" s="650"/>
      <c r="AY20" s="650"/>
      <c r="AZ20" s="650"/>
      <c r="BA20" s="263"/>
      <c r="BB20" s="172"/>
      <c r="BC20" s="172"/>
      <c r="BD20" s="172"/>
      <c r="BE20" s="172"/>
      <c r="BF20" s="172"/>
      <c r="BG20" s="172"/>
      <c r="BH20" s="172"/>
      <c r="BI20" s="172"/>
      <c r="BJ20" s="172"/>
      <c r="BK20" s="172"/>
      <c r="BL20" s="172"/>
      <c r="BM20" s="172"/>
      <c r="BN20" s="172"/>
      <c r="BO20" s="172"/>
      <c r="BP20" s="172"/>
      <c r="BQ20" s="172"/>
      <c r="BR20" s="172"/>
      <c r="BS20" s="172"/>
      <c r="BT20" s="172"/>
      <c r="BU20" s="172"/>
      <c r="BV20" s="172"/>
      <c r="BW20" s="172"/>
      <c r="BX20" s="172"/>
      <c r="BY20" s="172"/>
      <c r="BZ20" s="172"/>
      <c r="CA20" s="172"/>
      <c r="CB20" s="172"/>
      <c r="CC20" s="172"/>
      <c r="CD20" s="172"/>
      <c r="CE20" s="172"/>
      <c r="CF20" s="172"/>
      <c r="CG20" s="172"/>
      <c r="CH20" s="172"/>
      <c r="CI20" s="172"/>
      <c r="CJ20" s="172"/>
      <c r="CK20" s="172"/>
      <c r="CL20" s="172"/>
      <c r="CM20" s="172"/>
      <c r="CN20" s="172"/>
      <c r="CO20" s="172"/>
      <c r="CP20" s="172"/>
      <c r="CQ20" s="172"/>
      <c r="CR20" s="172"/>
    </row>
    <row r="21" spans="1:96" s="108" customFormat="1" ht="24.95" customHeight="1" x14ac:dyDescent="0.2">
      <c r="A21" s="381" t="str">
        <f>T(Admin!C21)</f>
        <v/>
      </c>
      <c r="B21" s="1019" t="str">
        <f>T(Admin!D21)</f>
        <v/>
      </c>
      <c r="C21" s="1020"/>
      <c r="D21" s="515"/>
      <c r="E21" s="367"/>
      <c r="F21" s="367"/>
      <c r="G21" s="367"/>
      <c r="H21" s="367"/>
      <c r="I21" s="367"/>
      <c r="J21" s="367"/>
      <c r="K21" s="367"/>
      <c r="L21" s="367"/>
      <c r="M21" s="367"/>
      <c r="N21" s="367"/>
      <c r="O21" s="367"/>
      <c r="P21" s="367"/>
      <c r="Q21" s="367"/>
      <c r="R21" s="367"/>
      <c r="S21" s="367"/>
      <c r="T21" s="367"/>
      <c r="U21" s="367"/>
      <c r="V21" s="367"/>
      <c r="W21" s="367"/>
      <c r="X21" s="367"/>
      <c r="Y21" s="367"/>
      <c r="Z21" s="367"/>
      <c r="AA21" s="367"/>
      <c r="AB21" s="367"/>
      <c r="AC21" s="367"/>
      <c r="AD21" s="367"/>
      <c r="AE21" s="367"/>
      <c r="AF21" s="367"/>
      <c r="AG21" s="367"/>
      <c r="AH21" s="367"/>
      <c r="AI21" s="367"/>
      <c r="AJ21" s="367"/>
      <c r="AK21" s="367"/>
      <c r="AL21" s="367"/>
      <c r="AM21" s="367"/>
      <c r="AN21" s="367"/>
      <c r="AO21" s="367"/>
      <c r="AP21" s="367"/>
      <c r="AQ21" s="367"/>
      <c r="AR21" s="367"/>
      <c r="AS21" s="367"/>
      <c r="AT21" s="367"/>
      <c r="AU21" s="367"/>
      <c r="AV21" s="367"/>
      <c r="AW21" s="367"/>
      <c r="AX21" s="651"/>
      <c r="AY21" s="651"/>
      <c r="AZ21" s="651"/>
      <c r="BA21" s="368"/>
      <c r="BB21" s="172"/>
      <c r="BC21" s="172"/>
      <c r="BD21" s="172"/>
      <c r="BE21" s="172"/>
      <c r="BF21" s="172"/>
      <c r="BG21" s="172"/>
      <c r="BH21" s="172"/>
      <c r="BI21" s="172"/>
      <c r="BJ21" s="172"/>
      <c r="BK21" s="172"/>
      <c r="BL21" s="172"/>
      <c r="BM21" s="172"/>
      <c r="BN21" s="172"/>
      <c r="BO21" s="172"/>
      <c r="BP21" s="172"/>
      <c r="BQ21" s="172"/>
      <c r="BR21" s="172"/>
      <c r="BS21" s="172"/>
      <c r="BT21" s="172"/>
      <c r="BU21" s="172"/>
      <c r="BV21" s="172"/>
      <c r="BW21" s="172"/>
      <c r="BX21" s="172"/>
      <c r="BY21" s="172"/>
      <c r="BZ21" s="172"/>
      <c r="CA21" s="172"/>
      <c r="CB21" s="172"/>
      <c r="CC21" s="172"/>
      <c r="CD21" s="172"/>
      <c r="CE21" s="172"/>
      <c r="CF21" s="172"/>
      <c r="CG21" s="172"/>
      <c r="CH21" s="172"/>
      <c r="CI21" s="172"/>
      <c r="CJ21" s="172"/>
      <c r="CK21" s="172"/>
      <c r="CL21" s="172"/>
      <c r="CM21" s="172"/>
      <c r="CN21" s="172"/>
      <c r="CO21" s="172"/>
      <c r="CP21" s="172"/>
      <c r="CQ21" s="172"/>
      <c r="CR21" s="172"/>
    </row>
    <row r="22" spans="1:96" s="108" customFormat="1" ht="24.95" customHeight="1" x14ac:dyDescent="0.2">
      <c r="A22" s="325" t="str">
        <f>T(Admin!C22)</f>
        <v/>
      </c>
      <c r="B22" s="1017" t="str">
        <f>T(Admin!D22)</f>
        <v/>
      </c>
      <c r="C22" s="1018"/>
      <c r="D22" s="516"/>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650"/>
      <c r="AY22" s="650"/>
      <c r="AZ22" s="650"/>
      <c r="BA22" s="263"/>
      <c r="BB22" s="172"/>
      <c r="BC22" s="172"/>
      <c r="BD22" s="172"/>
      <c r="BE22" s="172"/>
      <c r="BF22" s="172"/>
      <c r="BG22" s="172"/>
      <c r="BH22" s="172"/>
      <c r="BI22" s="172"/>
      <c r="BJ22" s="172"/>
      <c r="BK22" s="172"/>
      <c r="BL22" s="172"/>
      <c r="BM22" s="172"/>
      <c r="BN22" s="172"/>
      <c r="BO22" s="172"/>
      <c r="BP22" s="172"/>
      <c r="BQ22" s="172"/>
      <c r="BR22" s="172"/>
      <c r="BS22" s="172"/>
      <c r="BT22" s="172"/>
      <c r="BU22" s="172"/>
      <c r="BV22" s="172"/>
      <c r="BW22" s="172"/>
      <c r="BX22" s="172"/>
      <c r="BY22" s="172"/>
      <c r="BZ22" s="172"/>
      <c r="CA22" s="172"/>
      <c r="CB22" s="172"/>
      <c r="CC22" s="172"/>
      <c r="CD22" s="172"/>
      <c r="CE22" s="172"/>
      <c r="CF22" s="172"/>
      <c r="CG22" s="172"/>
      <c r="CH22" s="172"/>
      <c r="CI22" s="172"/>
      <c r="CJ22" s="172"/>
      <c r="CK22" s="172"/>
      <c r="CL22" s="172"/>
      <c r="CM22" s="172"/>
      <c r="CN22" s="172"/>
      <c r="CO22" s="172"/>
      <c r="CP22" s="172"/>
      <c r="CQ22" s="172"/>
      <c r="CR22" s="172"/>
    </row>
    <row r="23" spans="1:96" s="108" customFormat="1" ht="24.95" customHeight="1" x14ac:dyDescent="0.2">
      <c r="A23" s="381" t="str">
        <f>T(Admin!C23)</f>
        <v/>
      </c>
      <c r="B23" s="1019" t="str">
        <f>T(Admin!D23)</f>
        <v/>
      </c>
      <c r="C23" s="1020"/>
      <c r="D23" s="515"/>
      <c r="E23" s="367"/>
      <c r="F23" s="367"/>
      <c r="G23" s="367"/>
      <c r="H23" s="367"/>
      <c r="I23" s="367"/>
      <c r="J23" s="367"/>
      <c r="K23" s="367"/>
      <c r="L23" s="367"/>
      <c r="M23" s="367"/>
      <c r="N23" s="367"/>
      <c r="O23" s="367"/>
      <c r="P23" s="367"/>
      <c r="Q23" s="367"/>
      <c r="R23" s="367"/>
      <c r="S23" s="367"/>
      <c r="T23" s="367"/>
      <c r="U23" s="367"/>
      <c r="V23" s="367"/>
      <c r="W23" s="367"/>
      <c r="X23" s="367"/>
      <c r="Y23" s="367"/>
      <c r="Z23" s="367"/>
      <c r="AA23" s="367"/>
      <c r="AB23" s="367"/>
      <c r="AC23" s="367"/>
      <c r="AD23" s="367"/>
      <c r="AE23" s="367"/>
      <c r="AF23" s="367"/>
      <c r="AG23" s="367"/>
      <c r="AH23" s="367"/>
      <c r="AI23" s="367"/>
      <c r="AJ23" s="367"/>
      <c r="AK23" s="367"/>
      <c r="AL23" s="367"/>
      <c r="AM23" s="367"/>
      <c r="AN23" s="367"/>
      <c r="AO23" s="367"/>
      <c r="AP23" s="367"/>
      <c r="AQ23" s="367"/>
      <c r="AR23" s="367"/>
      <c r="AS23" s="367"/>
      <c r="AT23" s="367"/>
      <c r="AU23" s="367"/>
      <c r="AV23" s="367"/>
      <c r="AW23" s="367"/>
      <c r="AX23" s="651"/>
      <c r="AY23" s="651"/>
      <c r="AZ23" s="651"/>
      <c r="BA23" s="368"/>
      <c r="BB23" s="172"/>
      <c r="BC23" s="172"/>
      <c r="BD23" s="172"/>
      <c r="BE23" s="172"/>
      <c r="BF23" s="172"/>
      <c r="BG23" s="172"/>
      <c r="BH23" s="172"/>
      <c r="BI23" s="172"/>
      <c r="BJ23" s="172"/>
      <c r="BK23" s="172"/>
      <c r="BL23" s="172"/>
      <c r="BM23" s="172"/>
      <c r="BN23" s="172"/>
      <c r="BO23" s="172"/>
      <c r="BP23" s="172"/>
      <c r="BQ23" s="172"/>
      <c r="BR23" s="172"/>
      <c r="BS23" s="172"/>
      <c r="BT23" s="172"/>
      <c r="BU23" s="172"/>
      <c r="BV23" s="172"/>
      <c r="BW23" s="172"/>
      <c r="BX23" s="172"/>
      <c r="BY23" s="172"/>
      <c r="BZ23" s="172"/>
      <c r="CA23" s="172"/>
      <c r="CB23" s="172"/>
      <c r="CC23" s="172"/>
      <c r="CD23" s="172"/>
      <c r="CE23" s="172"/>
      <c r="CF23" s="172"/>
      <c r="CG23" s="172"/>
      <c r="CH23" s="172"/>
      <c r="CI23" s="172"/>
      <c r="CJ23" s="172"/>
      <c r="CK23" s="172"/>
      <c r="CL23" s="172"/>
      <c r="CM23" s="172"/>
      <c r="CN23" s="172"/>
      <c r="CO23" s="172"/>
      <c r="CP23" s="172"/>
      <c r="CQ23" s="172"/>
      <c r="CR23" s="172"/>
    </row>
    <row r="24" spans="1:96" s="108" customFormat="1" ht="24.95" customHeight="1" x14ac:dyDescent="0.2">
      <c r="A24" s="325" t="str">
        <f>T(Admin!C24)</f>
        <v/>
      </c>
      <c r="B24" s="1017" t="str">
        <f>T(Admin!D24)</f>
        <v/>
      </c>
      <c r="C24" s="1018"/>
      <c r="D24" s="516"/>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650"/>
      <c r="AY24" s="650"/>
      <c r="AZ24" s="650"/>
      <c r="BA24" s="263"/>
      <c r="BB24" s="172"/>
      <c r="BC24" s="172"/>
      <c r="BD24" s="172"/>
      <c r="BE24" s="172"/>
      <c r="BF24" s="172"/>
      <c r="BG24" s="172"/>
      <c r="BH24" s="172"/>
      <c r="BI24" s="172"/>
      <c r="BJ24" s="172"/>
      <c r="BK24" s="172"/>
      <c r="BL24" s="172"/>
      <c r="BM24" s="172"/>
      <c r="BN24" s="172"/>
      <c r="BO24" s="172"/>
      <c r="BP24" s="172"/>
      <c r="BQ24" s="172"/>
      <c r="BR24" s="172"/>
      <c r="BS24" s="172"/>
      <c r="BT24" s="172"/>
      <c r="BU24" s="172"/>
      <c r="BV24" s="172"/>
      <c r="BW24" s="172"/>
      <c r="BX24" s="172"/>
      <c r="BY24" s="172"/>
      <c r="BZ24" s="172"/>
      <c r="CA24" s="172"/>
      <c r="CB24" s="172"/>
      <c r="CC24" s="172"/>
      <c r="CD24" s="172"/>
      <c r="CE24" s="172"/>
      <c r="CF24" s="172"/>
      <c r="CG24" s="172"/>
      <c r="CH24" s="172"/>
      <c r="CI24" s="172"/>
      <c r="CJ24" s="172"/>
      <c r="CK24" s="172"/>
      <c r="CL24" s="172"/>
      <c r="CM24" s="172"/>
      <c r="CN24" s="172"/>
      <c r="CO24" s="172"/>
      <c r="CP24" s="172"/>
      <c r="CQ24" s="172"/>
      <c r="CR24" s="172"/>
    </row>
    <row r="25" spans="1:96" ht="24.95" customHeight="1" x14ac:dyDescent="0.2">
      <c r="A25" s="381" t="str">
        <f>T(Admin!C25)</f>
        <v/>
      </c>
      <c r="B25" s="1019" t="str">
        <f>T(Admin!D25)</f>
        <v/>
      </c>
      <c r="C25" s="1020"/>
      <c r="D25" s="515"/>
      <c r="E25" s="367"/>
      <c r="F25" s="367"/>
      <c r="G25" s="367"/>
      <c r="H25" s="367"/>
      <c r="I25" s="367"/>
      <c r="J25" s="367"/>
      <c r="K25" s="367"/>
      <c r="L25" s="367"/>
      <c r="M25" s="367"/>
      <c r="N25" s="367"/>
      <c r="O25" s="367"/>
      <c r="P25" s="367"/>
      <c r="Q25" s="367"/>
      <c r="R25" s="367"/>
      <c r="S25" s="367"/>
      <c r="T25" s="367"/>
      <c r="U25" s="367"/>
      <c r="V25" s="367"/>
      <c r="W25" s="367"/>
      <c r="X25" s="367"/>
      <c r="Y25" s="367"/>
      <c r="Z25" s="367"/>
      <c r="AA25" s="367"/>
      <c r="AB25" s="367"/>
      <c r="AC25" s="367"/>
      <c r="AD25" s="367"/>
      <c r="AE25" s="367"/>
      <c r="AF25" s="367"/>
      <c r="AG25" s="367"/>
      <c r="AH25" s="367"/>
      <c r="AI25" s="367"/>
      <c r="AJ25" s="367"/>
      <c r="AK25" s="367"/>
      <c r="AL25" s="367"/>
      <c r="AM25" s="367"/>
      <c r="AN25" s="367"/>
      <c r="AO25" s="367"/>
      <c r="AP25" s="367"/>
      <c r="AQ25" s="367"/>
      <c r="AR25" s="367"/>
      <c r="AS25" s="367"/>
      <c r="AT25" s="367"/>
      <c r="AU25" s="367"/>
      <c r="AV25" s="367"/>
      <c r="AW25" s="367"/>
      <c r="AX25" s="651"/>
      <c r="AY25" s="651"/>
      <c r="AZ25" s="651"/>
      <c r="BA25" s="368"/>
    </row>
    <row r="26" spans="1:96" s="108" customFormat="1" ht="24.95" customHeight="1" x14ac:dyDescent="0.2">
      <c r="A26" s="325" t="str">
        <f>T(Admin!C26)</f>
        <v/>
      </c>
      <c r="B26" s="1017" t="str">
        <f>T(Admin!D26)</f>
        <v/>
      </c>
      <c r="C26" s="1018"/>
      <c r="D26" s="516"/>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650"/>
      <c r="AY26" s="650"/>
      <c r="AZ26" s="650"/>
      <c r="BA26" s="263"/>
      <c r="BB26" s="172"/>
      <c r="BC26" s="172"/>
      <c r="BD26" s="172"/>
      <c r="BE26" s="172"/>
      <c r="BF26" s="172"/>
      <c r="BG26" s="172"/>
      <c r="BH26" s="172"/>
      <c r="BI26" s="172"/>
      <c r="BJ26" s="172"/>
      <c r="BK26" s="172"/>
      <c r="BL26" s="172"/>
      <c r="BM26" s="172"/>
      <c r="BN26" s="172"/>
      <c r="BO26" s="172"/>
      <c r="BP26" s="172"/>
      <c r="BQ26" s="172"/>
      <c r="BR26" s="172"/>
      <c r="BS26" s="172"/>
      <c r="BT26" s="172"/>
      <c r="BU26" s="172"/>
      <c r="BV26" s="172"/>
      <c r="BW26" s="172"/>
      <c r="BX26" s="172"/>
      <c r="BY26" s="172"/>
      <c r="BZ26" s="172"/>
      <c r="CA26" s="172"/>
      <c r="CB26" s="172"/>
      <c r="CC26" s="172"/>
      <c r="CD26" s="172"/>
      <c r="CE26" s="172"/>
      <c r="CF26" s="172"/>
      <c r="CG26" s="172"/>
      <c r="CH26" s="172"/>
      <c r="CI26" s="172"/>
      <c r="CJ26" s="172"/>
      <c r="CK26" s="172"/>
      <c r="CL26" s="172"/>
      <c r="CM26" s="172"/>
      <c r="CN26" s="172"/>
      <c r="CO26" s="172"/>
      <c r="CP26" s="172"/>
      <c r="CQ26" s="172"/>
      <c r="CR26" s="172"/>
    </row>
    <row r="27" spans="1:96" ht="24.95" customHeight="1" x14ac:dyDescent="0.2">
      <c r="A27" s="381" t="str">
        <f>T(Admin!C27)</f>
        <v/>
      </c>
      <c r="B27" s="1019" t="str">
        <f>T(Admin!D27)</f>
        <v/>
      </c>
      <c r="C27" s="1020"/>
      <c r="D27" s="515"/>
      <c r="E27" s="367"/>
      <c r="F27" s="367"/>
      <c r="G27" s="367"/>
      <c r="H27" s="367"/>
      <c r="I27" s="367"/>
      <c r="J27" s="367"/>
      <c r="K27" s="367"/>
      <c r="L27" s="367"/>
      <c r="M27" s="367"/>
      <c r="N27" s="367"/>
      <c r="O27" s="367"/>
      <c r="P27" s="367"/>
      <c r="Q27" s="367"/>
      <c r="R27" s="367"/>
      <c r="S27" s="367"/>
      <c r="T27" s="367"/>
      <c r="U27" s="367"/>
      <c r="V27" s="367"/>
      <c r="W27" s="367"/>
      <c r="X27" s="367"/>
      <c r="Y27" s="367"/>
      <c r="Z27" s="367"/>
      <c r="AA27" s="367"/>
      <c r="AB27" s="367"/>
      <c r="AC27" s="367"/>
      <c r="AD27" s="367"/>
      <c r="AE27" s="367"/>
      <c r="AF27" s="367"/>
      <c r="AG27" s="367"/>
      <c r="AH27" s="367"/>
      <c r="AI27" s="367"/>
      <c r="AJ27" s="367"/>
      <c r="AK27" s="367"/>
      <c r="AL27" s="367"/>
      <c r="AM27" s="367"/>
      <c r="AN27" s="367"/>
      <c r="AO27" s="367"/>
      <c r="AP27" s="367"/>
      <c r="AQ27" s="367"/>
      <c r="AR27" s="367"/>
      <c r="AS27" s="367"/>
      <c r="AT27" s="367"/>
      <c r="AU27" s="367"/>
      <c r="AV27" s="367"/>
      <c r="AW27" s="367"/>
      <c r="AX27" s="651"/>
      <c r="AY27" s="651"/>
      <c r="AZ27" s="651"/>
      <c r="BA27" s="368"/>
    </row>
    <row r="28" spans="1:96" s="108" customFormat="1" ht="24.95" customHeight="1" x14ac:dyDescent="0.2">
      <c r="A28" s="325" t="str">
        <f>T(Admin!C28)</f>
        <v/>
      </c>
      <c r="B28" s="1017" t="str">
        <f>T(Admin!D28)</f>
        <v/>
      </c>
      <c r="C28" s="1018"/>
      <c r="D28" s="516"/>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650"/>
      <c r="AY28" s="650"/>
      <c r="AZ28" s="650"/>
      <c r="BA28" s="263"/>
      <c r="BB28" s="172"/>
      <c r="BC28" s="172"/>
      <c r="BD28" s="172"/>
      <c r="BE28" s="172"/>
      <c r="BF28" s="172"/>
      <c r="BG28" s="172"/>
      <c r="BH28" s="172"/>
      <c r="BI28" s="172"/>
      <c r="BJ28" s="172"/>
      <c r="BK28" s="172"/>
      <c r="BL28" s="172"/>
      <c r="BM28" s="172"/>
      <c r="BN28" s="172"/>
      <c r="BO28" s="172"/>
      <c r="BP28" s="172"/>
      <c r="BQ28" s="172"/>
      <c r="BR28" s="172"/>
      <c r="BS28" s="172"/>
      <c r="BT28" s="172"/>
      <c r="BU28" s="172"/>
      <c r="BV28" s="172"/>
      <c r="BW28" s="172"/>
      <c r="BX28" s="172"/>
      <c r="BY28" s="172"/>
      <c r="BZ28" s="172"/>
      <c r="CA28" s="172"/>
      <c r="CB28" s="172"/>
      <c r="CC28" s="172"/>
      <c r="CD28" s="172"/>
      <c r="CE28" s="172"/>
      <c r="CF28" s="172"/>
      <c r="CG28" s="172"/>
      <c r="CH28" s="172"/>
      <c r="CI28" s="172"/>
      <c r="CJ28" s="172"/>
      <c r="CK28" s="172"/>
      <c r="CL28" s="172"/>
      <c r="CM28" s="172"/>
      <c r="CN28" s="172"/>
      <c r="CO28" s="172"/>
      <c r="CP28" s="172"/>
      <c r="CQ28" s="172"/>
      <c r="CR28" s="172"/>
    </row>
    <row r="29" spans="1:96" ht="24.95" customHeight="1" x14ac:dyDescent="0.2">
      <c r="A29" s="381" t="str">
        <f>T(Admin!C29)</f>
        <v/>
      </c>
      <c r="B29" s="1019" t="str">
        <f>T(Admin!D29)</f>
        <v/>
      </c>
      <c r="C29" s="1020"/>
      <c r="D29" s="515"/>
      <c r="E29" s="367"/>
      <c r="F29" s="367"/>
      <c r="G29" s="367"/>
      <c r="H29" s="367"/>
      <c r="I29" s="367"/>
      <c r="J29" s="367"/>
      <c r="K29" s="367"/>
      <c r="L29" s="367"/>
      <c r="M29" s="367"/>
      <c r="N29" s="367"/>
      <c r="O29" s="367"/>
      <c r="P29" s="367"/>
      <c r="Q29" s="367"/>
      <c r="R29" s="367"/>
      <c r="S29" s="367"/>
      <c r="T29" s="367"/>
      <c r="U29" s="367"/>
      <c r="V29" s="367"/>
      <c r="W29" s="367"/>
      <c r="X29" s="367"/>
      <c r="Y29" s="367"/>
      <c r="Z29" s="367"/>
      <c r="AA29" s="367"/>
      <c r="AB29" s="367"/>
      <c r="AC29" s="367"/>
      <c r="AD29" s="367"/>
      <c r="AE29" s="367"/>
      <c r="AF29" s="367"/>
      <c r="AG29" s="367"/>
      <c r="AH29" s="367"/>
      <c r="AI29" s="367"/>
      <c r="AJ29" s="367"/>
      <c r="AK29" s="367"/>
      <c r="AL29" s="367"/>
      <c r="AM29" s="367"/>
      <c r="AN29" s="367"/>
      <c r="AO29" s="367"/>
      <c r="AP29" s="367"/>
      <c r="AQ29" s="367"/>
      <c r="AR29" s="367"/>
      <c r="AS29" s="367"/>
      <c r="AT29" s="367"/>
      <c r="AU29" s="367"/>
      <c r="AV29" s="367"/>
      <c r="AW29" s="367"/>
      <c r="AX29" s="651"/>
      <c r="AY29" s="651"/>
      <c r="AZ29" s="651"/>
      <c r="BA29" s="368"/>
    </row>
    <row r="30" spans="1:96" s="108" customFormat="1" ht="24.95" customHeight="1" x14ac:dyDescent="0.2">
      <c r="A30" s="325" t="str">
        <f>T(Admin!C30)</f>
        <v/>
      </c>
      <c r="B30" s="1017" t="str">
        <f>T(Admin!D30)</f>
        <v/>
      </c>
      <c r="C30" s="1018"/>
      <c r="D30" s="516"/>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650"/>
      <c r="AY30" s="650"/>
      <c r="AZ30" s="650"/>
      <c r="BA30" s="263"/>
      <c r="BB30" s="172"/>
      <c r="BC30" s="172"/>
      <c r="BD30" s="172"/>
      <c r="BE30" s="172"/>
      <c r="BF30" s="172"/>
      <c r="BG30" s="172"/>
      <c r="BH30" s="172"/>
      <c r="BI30" s="172"/>
      <c r="BJ30" s="172"/>
      <c r="BK30" s="172"/>
      <c r="BL30" s="172"/>
      <c r="BM30" s="172"/>
      <c r="BN30" s="172"/>
      <c r="BO30" s="172"/>
      <c r="BP30" s="172"/>
      <c r="BQ30" s="172"/>
      <c r="BR30" s="172"/>
      <c r="BS30" s="172"/>
      <c r="BT30" s="172"/>
      <c r="BU30" s="172"/>
      <c r="BV30" s="172"/>
      <c r="BW30" s="172"/>
      <c r="BX30" s="172"/>
      <c r="BY30" s="172"/>
      <c r="BZ30" s="172"/>
      <c r="CA30" s="172"/>
      <c r="CB30" s="172"/>
      <c r="CC30" s="172"/>
      <c r="CD30" s="172"/>
      <c r="CE30" s="172"/>
      <c r="CF30" s="172"/>
      <c r="CG30" s="172"/>
      <c r="CH30" s="172"/>
      <c r="CI30" s="172"/>
      <c r="CJ30" s="172"/>
      <c r="CK30" s="172"/>
      <c r="CL30" s="172"/>
      <c r="CM30" s="172"/>
      <c r="CN30" s="172"/>
      <c r="CO30" s="172"/>
      <c r="CP30" s="172"/>
      <c r="CQ30" s="172"/>
      <c r="CR30" s="172"/>
    </row>
    <row r="31" spans="1:96" ht="24.95" customHeight="1" x14ac:dyDescent="0.2">
      <c r="A31" s="381" t="str">
        <f>T(Admin!C31)</f>
        <v/>
      </c>
      <c r="B31" s="1019" t="str">
        <f>T(Admin!D31)</f>
        <v/>
      </c>
      <c r="C31" s="1020"/>
      <c r="D31" s="515"/>
      <c r="E31" s="367"/>
      <c r="F31" s="367"/>
      <c r="G31" s="367"/>
      <c r="H31" s="367"/>
      <c r="I31" s="367"/>
      <c r="J31" s="367"/>
      <c r="K31" s="367"/>
      <c r="L31" s="367"/>
      <c r="M31" s="367"/>
      <c r="N31" s="367"/>
      <c r="O31" s="367"/>
      <c r="P31" s="367"/>
      <c r="Q31" s="367"/>
      <c r="R31" s="367"/>
      <c r="S31" s="367"/>
      <c r="T31" s="367"/>
      <c r="U31" s="367"/>
      <c r="V31" s="367"/>
      <c r="W31" s="367"/>
      <c r="X31" s="367"/>
      <c r="Y31" s="367"/>
      <c r="Z31" s="367"/>
      <c r="AA31" s="367"/>
      <c r="AB31" s="367"/>
      <c r="AC31" s="367"/>
      <c r="AD31" s="367"/>
      <c r="AE31" s="367"/>
      <c r="AF31" s="367"/>
      <c r="AG31" s="367"/>
      <c r="AH31" s="367"/>
      <c r="AI31" s="367"/>
      <c r="AJ31" s="367"/>
      <c r="AK31" s="367"/>
      <c r="AL31" s="367"/>
      <c r="AM31" s="367"/>
      <c r="AN31" s="367"/>
      <c r="AO31" s="367"/>
      <c r="AP31" s="367"/>
      <c r="AQ31" s="367"/>
      <c r="AR31" s="367"/>
      <c r="AS31" s="367"/>
      <c r="AT31" s="367"/>
      <c r="AU31" s="367"/>
      <c r="AV31" s="367"/>
      <c r="AW31" s="367"/>
      <c r="AX31" s="651"/>
      <c r="AY31" s="651"/>
      <c r="AZ31" s="651"/>
      <c r="BA31" s="368"/>
    </row>
    <row r="32" spans="1:96" s="108" customFormat="1" ht="24.95" customHeight="1" x14ac:dyDescent="0.2">
      <c r="A32" s="325" t="str">
        <f>T(Admin!C32)</f>
        <v/>
      </c>
      <c r="B32" s="1017" t="str">
        <f>T(Admin!D32)</f>
        <v/>
      </c>
      <c r="C32" s="1018"/>
      <c r="D32" s="516"/>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650"/>
      <c r="AY32" s="650"/>
      <c r="AZ32" s="650"/>
      <c r="BA32" s="263"/>
      <c r="BB32" s="172"/>
      <c r="BC32" s="172"/>
      <c r="BD32" s="172"/>
      <c r="BE32" s="172"/>
      <c r="BF32" s="172"/>
      <c r="BG32" s="172"/>
      <c r="BH32" s="172"/>
      <c r="BI32" s="172"/>
      <c r="BJ32" s="172"/>
      <c r="BK32" s="172"/>
      <c r="BL32" s="172"/>
      <c r="BM32" s="172"/>
      <c r="BN32" s="172"/>
      <c r="BO32" s="172"/>
      <c r="BP32" s="172"/>
      <c r="BQ32" s="172"/>
      <c r="BR32" s="172"/>
      <c r="BS32" s="172"/>
      <c r="BT32" s="172"/>
      <c r="BU32" s="172"/>
      <c r="BV32" s="172"/>
      <c r="BW32" s="172"/>
      <c r="BX32" s="172"/>
      <c r="BY32" s="172"/>
      <c r="BZ32" s="172"/>
      <c r="CA32" s="172"/>
      <c r="CB32" s="172"/>
      <c r="CC32" s="172"/>
      <c r="CD32" s="172"/>
      <c r="CE32" s="172"/>
      <c r="CF32" s="172"/>
      <c r="CG32" s="172"/>
      <c r="CH32" s="172"/>
      <c r="CI32" s="172"/>
      <c r="CJ32" s="172"/>
      <c r="CK32" s="172"/>
      <c r="CL32" s="172"/>
      <c r="CM32" s="172"/>
      <c r="CN32" s="172"/>
      <c r="CO32" s="172"/>
      <c r="CP32" s="172"/>
      <c r="CQ32" s="172"/>
      <c r="CR32" s="172"/>
    </row>
    <row r="33" spans="1:53" ht="24.95" customHeight="1" x14ac:dyDescent="0.2">
      <c r="A33" s="381" t="str">
        <f>T(Admin!C33)</f>
        <v/>
      </c>
      <c r="B33" s="1019" t="str">
        <f>T(Admin!D33)</f>
        <v/>
      </c>
      <c r="C33" s="1020"/>
      <c r="D33" s="515"/>
      <c r="E33" s="367"/>
      <c r="F33" s="367"/>
      <c r="G33" s="367"/>
      <c r="H33" s="367"/>
      <c r="I33" s="367"/>
      <c r="J33" s="367"/>
      <c r="K33" s="367"/>
      <c r="L33" s="367"/>
      <c r="M33" s="367"/>
      <c r="N33" s="367"/>
      <c r="O33" s="367"/>
      <c r="P33" s="367"/>
      <c r="Q33" s="367"/>
      <c r="R33" s="367"/>
      <c r="S33" s="367"/>
      <c r="T33" s="367"/>
      <c r="U33" s="367"/>
      <c r="V33" s="367"/>
      <c r="W33" s="367"/>
      <c r="X33" s="367"/>
      <c r="Y33" s="367"/>
      <c r="Z33" s="367"/>
      <c r="AA33" s="367"/>
      <c r="AB33" s="367"/>
      <c r="AC33" s="367"/>
      <c r="AD33" s="367"/>
      <c r="AE33" s="367"/>
      <c r="AF33" s="367"/>
      <c r="AG33" s="367"/>
      <c r="AH33" s="367"/>
      <c r="AI33" s="367"/>
      <c r="AJ33" s="367"/>
      <c r="AK33" s="367"/>
      <c r="AL33" s="367"/>
      <c r="AM33" s="367"/>
      <c r="AN33" s="367"/>
      <c r="AO33" s="367"/>
      <c r="AP33" s="367"/>
      <c r="AQ33" s="367"/>
      <c r="AR33" s="367"/>
      <c r="AS33" s="367"/>
      <c r="AT33" s="367"/>
      <c r="AU33" s="367"/>
      <c r="AV33" s="367"/>
      <c r="AW33" s="367"/>
      <c r="AX33" s="651"/>
      <c r="AY33" s="651"/>
      <c r="AZ33" s="651"/>
      <c r="BA33" s="368"/>
    </row>
    <row r="34" spans="1:53" ht="24.95" customHeight="1" thickBot="1" x14ac:dyDescent="0.25">
      <c r="A34" s="326" t="str">
        <f>T(Admin!C34)</f>
        <v/>
      </c>
      <c r="B34" s="1021" t="str">
        <f>T(Admin!D34)</f>
        <v/>
      </c>
      <c r="C34" s="1022"/>
      <c r="D34" s="929"/>
      <c r="E34" s="930"/>
      <c r="F34" s="930"/>
      <c r="G34" s="930"/>
      <c r="H34" s="930"/>
      <c r="I34" s="930"/>
      <c r="J34" s="930"/>
      <c r="K34" s="930"/>
      <c r="L34" s="930"/>
      <c r="M34" s="930"/>
      <c r="N34" s="930"/>
      <c r="O34" s="930"/>
      <c r="P34" s="930"/>
      <c r="Q34" s="930"/>
      <c r="R34" s="930"/>
      <c r="S34" s="930"/>
      <c r="T34" s="930"/>
      <c r="U34" s="930"/>
      <c r="V34" s="930"/>
      <c r="W34" s="930"/>
      <c r="X34" s="930"/>
      <c r="Y34" s="930"/>
      <c r="Z34" s="930"/>
      <c r="AA34" s="930"/>
      <c r="AB34" s="930"/>
      <c r="AC34" s="930"/>
      <c r="AD34" s="930"/>
      <c r="AE34" s="930"/>
      <c r="AF34" s="930"/>
      <c r="AG34" s="930"/>
      <c r="AH34" s="930"/>
      <c r="AI34" s="930"/>
      <c r="AJ34" s="930"/>
      <c r="AK34" s="930"/>
      <c r="AL34" s="930"/>
      <c r="AM34" s="930"/>
      <c r="AN34" s="930"/>
      <c r="AO34" s="930"/>
      <c r="AP34" s="930"/>
      <c r="AQ34" s="930"/>
      <c r="AR34" s="930"/>
      <c r="AS34" s="930"/>
      <c r="AT34" s="930"/>
      <c r="AU34" s="930"/>
      <c r="AV34" s="930"/>
      <c r="AW34" s="930"/>
      <c r="AX34" s="931"/>
      <c r="AY34" s="931"/>
      <c r="AZ34" s="931"/>
      <c r="BA34" s="932"/>
    </row>
    <row r="35" spans="1:53" s="248" customFormat="1" x14ac:dyDescent="0.2">
      <c r="A35" s="937"/>
      <c r="B35" s="938"/>
      <c r="C35" s="939"/>
      <c r="D35" s="938"/>
      <c r="E35" s="938"/>
      <c r="F35" s="938"/>
      <c r="G35" s="938"/>
      <c r="H35" s="938"/>
      <c r="I35" s="938"/>
      <c r="J35" s="938"/>
      <c r="K35" s="938"/>
      <c r="L35" s="938"/>
      <c r="M35" s="938"/>
      <c r="N35" s="938"/>
      <c r="O35" s="938"/>
      <c r="P35" s="938"/>
      <c r="Q35" s="938"/>
      <c r="R35" s="938"/>
      <c r="S35" s="938"/>
      <c r="T35" s="938"/>
      <c r="U35" s="938"/>
      <c r="V35" s="938"/>
      <c r="W35" s="938"/>
      <c r="X35" s="938"/>
      <c r="Y35" s="938"/>
      <c r="Z35" s="938"/>
      <c r="AA35" s="938"/>
      <c r="AB35" s="938"/>
      <c r="AC35" s="938"/>
      <c r="AD35" s="938"/>
      <c r="AE35" s="938"/>
      <c r="AF35" s="938"/>
      <c r="AG35" s="938"/>
      <c r="AH35" s="938"/>
      <c r="AI35" s="938"/>
      <c r="AJ35" s="938"/>
      <c r="AK35" s="938"/>
      <c r="AL35" s="938"/>
      <c r="AM35" s="938"/>
      <c r="AN35" s="938"/>
      <c r="AO35" s="938"/>
      <c r="AP35" s="938"/>
      <c r="AQ35" s="938"/>
      <c r="AR35" s="938"/>
      <c r="AS35" s="938"/>
      <c r="AT35" s="938"/>
      <c r="AU35" s="938"/>
      <c r="AV35" s="938"/>
      <c r="AW35" s="938"/>
      <c r="AX35" s="938"/>
      <c r="AY35" s="938"/>
      <c r="AZ35" s="938"/>
      <c r="BA35" s="940"/>
    </row>
    <row r="36" spans="1:53" s="248" customFormat="1" x14ac:dyDescent="0.2">
      <c r="A36" s="937"/>
      <c r="B36" s="1023" t="s">
        <v>66</v>
      </c>
      <c r="C36" s="1023"/>
      <c r="D36" s="938"/>
      <c r="E36" s="938"/>
      <c r="F36" s="938"/>
      <c r="G36" s="938"/>
      <c r="H36" s="938"/>
      <c r="I36" s="938"/>
      <c r="J36" s="938"/>
      <c r="K36" s="938"/>
      <c r="L36" s="938"/>
      <c r="M36" s="938"/>
      <c r="N36" s="938"/>
      <c r="O36" s="938"/>
      <c r="P36" s="938"/>
      <c r="Q36" s="938"/>
      <c r="R36" s="938"/>
      <c r="S36" s="938"/>
      <c r="T36" s="938"/>
      <c r="U36" s="938"/>
      <c r="V36" s="938"/>
      <c r="W36" s="938"/>
      <c r="X36" s="938"/>
      <c r="Y36" s="938"/>
      <c r="Z36" s="938"/>
      <c r="AA36" s="938"/>
      <c r="AB36" s="938"/>
      <c r="AC36" s="938"/>
      <c r="AD36" s="938"/>
      <c r="AE36" s="938"/>
      <c r="AF36" s="938"/>
      <c r="AG36" s="938"/>
      <c r="AH36" s="938"/>
      <c r="AI36" s="938"/>
      <c r="AJ36" s="938"/>
      <c r="AK36" s="938"/>
      <c r="AL36" s="938"/>
      <c r="AM36" s="938"/>
      <c r="AN36" s="938"/>
      <c r="AO36" s="938"/>
      <c r="AP36" s="938"/>
      <c r="AQ36" s="938"/>
      <c r="AR36" s="938"/>
      <c r="AS36" s="938"/>
      <c r="AT36" s="938"/>
      <c r="AU36" s="938"/>
      <c r="AV36" s="938"/>
      <c r="AW36" s="938"/>
      <c r="AX36" s="938"/>
      <c r="AY36" s="938"/>
      <c r="AZ36" s="938"/>
      <c r="BA36" s="940"/>
    </row>
    <row r="37" spans="1:53" s="248" customFormat="1" x14ac:dyDescent="0.2">
      <c r="A37" s="937"/>
      <c r="B37" s="1016" t="s">
        <v>246</v>
      </c>
      <c r="C37" s="1016"/>
      <c r="D37" s="938"/>
      <c r="E37" s="938"/>
      <c r="F37" s="938"/>
      <c r="G37" s="938"/>
      <c r="H37" s="938"/>
      <c r="I37" s="938"/>
      <c r="J37" s="938"/>
      <c r="K37" s="938"/>
      <c r="L37" s="938"/>
      <c r="M37" s="938"/>
      <c r="N37" s="938"/>
      <c r="O37" s="938"/>
      <c r="P37" s="938"/>
      <c r="Q37" s="938"/>
      <c r="R37" s="938"/>
      <c r="S37" s="938"/>
      <c r="T37" s="938"/>
      <c r="U37" s="938"/>
      <c r="V37" s="938"/>
      <c r="W37" s="938"/>
      <c r="X37" s="938"/>
      <c r="Y37" s="938"/>
      <c r="Z37" s="938"/>
      <c r="AA37" s="938"/>
      <c r="AB37" s="938"/>
      <c r="AC37" s="938"/>
      <c r="AD37" s="938"/>
      <c r="AE37" s="938"/>
      <c r="AF37" s="938"/>
      <c r="AG37" s="938"/>
      <c r="AH37" s="938"/>
      <c r="AI37" s="938"/>
      <c r="AJ37" s="938"/>
      <c r="AK37" s="938"/>
      <c r="AL37" s="938"/>
      <c r="AM37" s="938"/>
      <c r="AN37" s="938"/>
      <c r="AO37" s="938"/>
      <c r="AP37" s="938"/>
      <c r="AQ37" s="938"/>
      <c r="AR37" s="938"/>
      <c r="AS37" s="938"/>
      <c r="AT37" s="938"/>
      <c r="AU37" s="938"/>
      <c r="AV37" s="938"/>
      <c r="AW37" s="938"/>
      <c r="AX37" s="938"/>
      <c r="AY37" s="938"/>
      <c r="AZ37" s="938"/>
      <c r="BA37" s="940"/>
    </row>
    <row r="38" spans="1:53" s="248" customFormat="1" x14ac:dyDescent="0.2">
      <c r="A38" s="937"/>
      <c r="B38" s="1016" t="s">
        <v>247</v>
      </c>
      <c r="C38" s="1016"/>
      <c r="D38" s="938"/>
      <c r="E38" s="938"/>
      <c r="F38" s="938"/>
      <c r="G38" s="938"/>
      <c r="H38" s="938"/>
      <c r="I38" s="938"/>
      <c r="J38" s="938"/>
      <c r="K38" s="938"/>
      <c r="L38" s="938"/>
      <c r="M38" s="938"/>
      <c r="N38" s="938"/>
      <c r="O38" s="938"/>
      <c r="P38" s="938"/>
      <c r="Q38" s="938"/>
      <c r="R38" s="938"/>
      <c r="S38" s="938"/>
      <c r="T38" s="938"/>
      <c r="U38" s="938"/>
      <c r="V38" s="938"/>
      <c r="W38" s="938"/>
      <c r="X38" s="938"/>
      <c r="Y38" s="938"/>
      <c r="Z38" s="938"/>
      <c r="AA38" s="938"/>
      <c r="AB38" s="938"/>
      <c r="AC38" s="938"/>
      <c r="AD38" s="938"/>
      <c r="AE38" s="938"/>
      <c r="AF38" s="938"/>
      <c r="AG38" s="938"/>
      <c r="AH38" s="938"/>
      <c r="AI38" s="938"/>
      <c r="AJ38" s="938"/>
      <c r="AK38" s="938"/>
      <c r="AL38" s="938"/>
      <c r="AM38" s="938"/>
      <c r="AN38" s="938"/>
      <c r="AO38" s="938"/>
      <c r="AP38" s="938"/>
      <c r="AQ38" s="938"/>
      <c r="AR38" s="938"/>
      <c r="AS38" s="938"/>
      <c r="AT38" s="938"/>
      <c r="AU38" s="938"/>
      <c r="AV38" s="938"/>
      <c r="AW38" s="938"/>
      <c r="AX38" s="938"/>
      <c r="AY38" s="938"/>
      <c r="AZ38" s="938"/>
      <c r="BA38" s="940"/>
    </row>
    <row r="39" spans="1:53" s="248" customFormat="1" x14ac:dyDescent="0.2">
      <c r="A39" s="937"/>
      <c r="B39" s="1016" t="s">
        <v>248</v>
      </c>
      <c r="C39" s="1016"/>
      <c r="D39" s="938"/>
      <c r="E39" s="938"/>
      <c r="F39" s="938"/>
      <c r="G39" s="938"/>
      <c r="H39" s="938"/>
      <c r="I39" s="938"/>
      <c r="J39" s="938"/>
      <c r="K39" s="938"/>
      <c r="L39" s="938"/>
      <c r="M39" s="938"/>
      <c r="N39" s="938"/>
      <c r="O39" s="938"/>
      <c r="P39" s="938"/>
      <c r="Q39" s="938"/>
      <c r="R39" s="938"/>
      <c r="S39" s="938"/>
      <c r="T39" s="938"/>
      <c r="U39" s="938"/>
      <c r="V39" s="938"/>
      <c r="W39" s="938"/>
      <c r="X39" s="938"/>
      <c r="Y39" s="938"/>
      <c r="Z39" s="938"/>
      <c r="AA39" s="938"/>
      <c r="AB39" s="938"/>
      <c r="AC39" s="938"/>
      <c r="AD39" s="938"/>
      <c r="AE39" s="938"/>
      <c r="AF39" s="938"/>
      <c r="AG39" s="938"/>
      <c r="AH39" s="938"/>
      <c r="AI39" s="938"/>
      <c r="AJ39" s="938"/>
      <c r="AK39" s="938"/>
      <c r="AL39" s="938"/>
      <c r="AM39" s="938"/>
      <c r="AN39" s="938"/>
      <c r="AO39" s="938"/>
      <c r="AP39" s="938"/>
      <c r="AQ39" s="938"/>
      <c r="AR39" s="938"/>
      <c r="AS39" s="938"/>
      <c r="AT39" s="938"/>
      <c r="AU39" s="938"/>
      <c r="AV39" s="938"/>
      <c r="AW39" s="938"/>
      <c r="AX39" s="938"/>
      <c r="AY39" s="938"/>
      <c r="AZ39" s="938"/>
      <c r="BA39" s="940"/>
    </row>
    <row r="40" spans="1:53" s="248" customFormat="1" x14ac:dyDescent="0.2">
      <c r="A40" s="937"/>
      <c r="B40" s="1016" t="s">
        <v>249</v>
      </c>
      <c r="C40" s="1016"/>
      <c r="D40" s="938"/>
      <c r="E40" s="938"/>
      <c r="F40" s="938"/>
      <c r="G40" s="938"/>
      <c r="H40" s="938"/>
      <c r="I40" s="938"/>
      <c r="J40" s="938"/>
      <c r="K40" s="938"/>
      <c r="L40" s="938"/>
      <c r="M40" s="938"/>
      <c r="N40" s="938"/>
      <c r="O40" s="938"/>
      <c r="P40" s="938"/>
      <c r="Q40" s="938"/>
      <c r="R40" s="938"/>
      <c r="S40" s="938"/>
      <c r="T40" s="938"/>
      <c r="U40" s="938"/>
      <c r="V40" s="938"/>
      <c r="W40" s="938"/>
      <c r="X40" s="938"/>
      <c r="Y40" s="938"/>
      <c r="Z40" s="938"/>
      <c r="AA40" s="938"/>
      <c r="AB40" s="938"/>
      <c r="AC40" s="938"/>
      <c r="AD40" s="938"/>
      <c r="AE40" s="938"/>
      <c r="AF40" s="938"/>
      <c r="AG40" s="938"/>
      <c r="AH40" s="938"/>
      <c r="AI40" s="938"/>
      <c r="AJ40" s="938"/>
      <c r="AK40" s="938"/>
      <c r="AL40" s="938"/>
      <c r="AM40" s="938"/>
      <c r="AN40" s="938"/>
      <c r="AO40" s="938"/>
      <c r="AP40" s="938"/>
      <c r="AQ40" s="938"/>
      <c r="AR40" s="938"/>
      <c r="AS40" s="938"/>
      <c r="AT40" s="938"/>
      <c r="AU40" s="938"/>
      <c r="AV40" s="938"/>
      <c r="AW40" s="938"/>
      <c r="AX40" s="938"/>
      <c r="AY40" s="938"/>
      <c r="AZ40" s="938"/>
      <c r="BA40" s="940"/>
    </row>
    <row r="41" spans="1:53" s="248" customFormat="1" x14ac:dyDescent="0.2">
      <c r="A41" s="937"/>
      <c r="B41" s="1016" t="s">
        <v>250</v>
      </c>
      <c r="C41" s="1016"/>
      <c r="D41" s="938"/>
      <c r="E41" s="938"/>
      <c r="F41" s="938"/>
      <c r="G41" s="938"/>
      <c r="H41" s="938"/>
      <c r="I41" s="938"/>
      <c r="J41" s="938"/>
      <c r="K41" s="938"/>
      <c r="L41" s="938"/>
      <c r="M41" s="938"/>
      <c r="N41" s="938"/>
      <c r="O41" s="938"/>
      <c r="P41" s="938"/>
      <c r="Q41" s="938"/>
      <c r="R41" s="938"/>
      <c r="S41" s="938"/>
      <c r="T41" s="938"/>
      <c r="U41" s="938"/>
      <c r="V41" s="938"/>
      <c r="W41" s="938"/>
      <c r="X41" s="938"/>
      <c r="Y41" s="938"/>
      <c r="Z41" s="938"/>
      <c r="AA41" s="938"/>
      <c r="AB41" s="938"/>
      <c r="AC41" s="938"/>
      <c r="AD41" s="938"/>
      <c r="AE41" s="938"/>
      <c r="AF41" s="938"/>
      <c r="AG41" s="938"/>
      <c r="AH41" s="938"/>
      <c r="AI41" s="938"/>
      <c r="AJ41" s="938"/>
      <c r="AK41" s="938"/>
      <c r="AL41" s="938"/>
      <c r="AM41" s="938"/>
      <c r="AN41" s="938"/>
      <c r="AO41" s="938"/>
      <c r="AP41" s="938"/>
      <c r="AQ41" s="938"/>
      <c r="AR41" s="938"/>
      <c r="AS41" s="938"/>
      <c r="AT41" s="938"/>
      <c r="AU41" s="938"/>
      <c r="AV41" s="938"/>
      <c r="AW41" s="938"/>
      <c r="AX41" s="938"/>
      <c r="AY41" s="938"/>
      <c r="AZ41" s="938"/>
      <c r="BA41" s="940"/>
    </row>
    <row r="42" spans="1:53" s="248" customFormat="1" x14ac:dyDescent="0.2">
      <c r="A42" s="937"/>
      <c r="B42" s="1016" t="s">
        <v>291</v>
      </c>
      <c r="C42" s="1016"/>
      <c r="D42" s="938"/>
      <c r="E42" s="938"/>
      <c r="F42" s="938"/>
      <c r="G42" s="938"/>
      <c r="H42" s="938"/>
      <c r="I42" s="938"/>
      <c r="J42" s="938"/>
      <c r="K42" s="938"/>
      <c r="L42" s="938"/>
      <c r="M42" s="938"/>
      <c r="N42" s="938"/>
      <c r="O42" s="938"/>
      <c r="P42" s="938"/>
      <c r="Q42" s="938"/>
      <c r="R42" s="938"/>
      <c r="S42" s="938"/>
      <c r="T42" s="938"/>
      <c r="U42" s="938"/>
      <c r="V42" s="938"/>
      <c r="W42" s="938"/>
      <c r="X42" s="938"/>
      <c r="Y42" s="938"/>
      <c r="Z42" s="938"/>
      <c r="AA42" s="938"/>
      <c r="AB42" s="938"/>
      <c r="AC42" s="938"/>
      <c r="AD42" s="938"/>
      <c r="AE42" s="938"/>
      <c r="AF42" s="938"/>
      <c r="AG42" s="938"/>
      <c r="AH42" s="938"/>
      <c r="AI42" s="938"/>
      <c r="AJ42" s="938"/>
      <c r="AK42" s="938"/>
      <c r="AL42" s="938"/>
      <c r="AM42" s="938"/>
      <c r="AN42" s="938"/>
      <c r="AO42" s="938"/>
      <c r="AP42" s="938"/>
      <c r="AQ42" s="938"/>
      <c r="AR42" s="938"/>
      <c r="AS42" s="938"/>
      <c r="AT42" s="938"/>
      <c r="AU42" s="938"/>
      <c r="AV42" s="938"/>
      <c r="AW42" s="938"/>
      <c r="AX42" s="938"/>
      <c r="AY42" s="938"/>
      <c r="AZ42" s="938"/>
      <c r="BA42" s="940"/>
    </row>
    <row r="43" spans="1:53" s="172" customFormat="1" ht="13.5" thickBot="1" x14ac:dyDescent="0.25">
      <c r="A43" s="941"/>
      <c r="B43" s="1032" t="s">
        <v>290</v>
      </c>
      <c r="C43" s="1032"/>
      <c r="D43" s="942"/>
      <c r="E43" s="942"/>
      <c r="F43" s="942"/>
      <c r="G43" s="942"/>
      <c r="H43" s="942"/>
      <c r="I43" s="942"/>
      <c r="J43" s="943"/>
      <c r="K43" s="942"/>
      <c r="L43" s="942"/>
      <c r="M43" s="942"/>
      <c r="N43" s="942"/>
      <c r="O43" s="942"/>
      <c r="P43" s="942"/>
      <c r="Q43" s="942"/>
      <c r="R43" s="942"/>
      <c r="S43" s="942"/>
      <c r="T43" s="942"/>
      <c r="U43" s="942"/>
      <c r="V43" s="942"/>
      <c r="W43" s="942"/>
      <c r="X43" s="942"/>
      <c r="Y43" s="942"/>
      <c r="Z43" s="942"/>
      <c r="AA43" s="942"/>
      <c r="AB43" s="942"/>
      <c r="AC43" s="942"/>
      <c r="AD43" s="942"/>
      <c r="AE43" s="942"/>
      <c r="AF43" s="942"/>
      <c r="AG43" s="942"/>
      <c r="AH43" s="942"/>
      <c r="AI43" s="942"/>
      <c r="AJ43" s="942"/>
      <c r="AK43" s="942"/>
      <c r="AL43" s="942"/>
      <c r="AM43" s="942"/>
      <c r="AN43" s="942"/>
      <c r="AO43" s="942"/>
      <c r="AP43" s="942"/>
      <c r="AQ43" s="942"/>
      <c r="AR43" s="942"/>
      <c r="AS43" s="942"/>
      <c r="AT43" s="942"/>
      <c r="AU43" s="942"/>
      <c r="AV43" s="942"/>
      <c r="AW43" s="942"/>
      <c r="AX43" s="942"/>
      <c r="AY43" s="942"/>
      <c r="AZ43" s="942"/>
      <c r="BA43" s="944"/>
    </row>
    <row r="44" spans="1:53" s="172" customFormat="1" x14ac:dyDescent="0.2">
      <c r="C44" s="188"/>
      <c r="J44" s="188"/>
    </row>
    <row r="45" spans="1:53" s="172" customFormat="1" x14ac:dyDescent="0.2">
      <c r="C45" s="188"/>
      <c r="J45" s="188"/>
    </row>
    <row r="46" spans="1:53" s="172" customFormat="1" x14ac:dyDescent="0.2">
      <c r="C46" s="188"/>
    </row>
    <row r="47" spans="1:53" s="172" customFormat="1" x14ac:dyDescent="0.2">
      <c r="C47" s="188"/>
      <c r="Y47" s="172" t="s">
        <v>67</v>
      </c>
    </row>
    <row r="48" spans="1:53" s="172" customFormat="1" x14ac:dyDescent="0.2">
      <c r="C48" s="188"/>
    </row>
    <row r="49" spans="1:96" s="172" customFormat="1" ht="13.5" thickBot="1" x14ac:dyDescent="0.25">
      <c r="C49" s="188"/>
    </row>
    <row r="50" spans="1:96" s="172" customFormat="1" ht="33" customHeight="1" x14ac:dyDescent="0.2">
      <c r="A50" s="1037" t="s">
        <v>65</v>
      </c>
      <c r="B50" s="1038"/>
      <c r="C50" s="1038"/>
      <c r="D50" s="1038"/>
      <c r="E50" s="1038"/>
      <c r="F50" s="1038"/>
      <c r="G50" s="1038"/>
      <c r="H50" s="1038"/>
      <c r="I50" s="1038"/>
      <c r="J50" s="1038"/>
      <c r="K50" s="1038"/>
      <c r="L50" s="1038"/>
      <c r="M50" s="1038"/>
      <c r="N50" s="1038"/>
      <c r="O50" s="1038"/>
      <c r="P50" s="1038"/>
      <c r="Q50" s="1038"/>
      <c r="R50" s="1038"/>
      <c r="S50" s="1038"/>
      <c r="T50" s="1038"/>
      <c r="U50" s="1038"/>
      <c r="V50" s="1038"/>
      <c r="W50" s="1038"/>
      <c r="X50" s="1038"/>
      <c r="Y50" s="1038"/>
      <c r="Z50" s="1038"/>
      <c r="AA50" s="1038"/>
      <c r="AB50" s="1038"/>
      <c r="AC50" s="1038"/>
      <c r="AD50" s="1038"/>
      <c r="AE50" s="1038"/>
      <c r="AF50" s="1038"/>
      <c r="AG50" s="1038"/>
      <c r="AH50" s="1038"/>
      <c r="AI50" s="1038"/>
      <c r="AJ50" s="1038"/>
      <c r="AK50" s="1038"/>
      <c r="AL50" s="1038"/>
      <c r="AM50" s="1038"/>
      <c r="AN50" s="1038"/>
      <c r="AO50" s="1038"/>
      <c r="AP50" s="1038"/>
      <c r="AQ50" s="1038"/>
      <c r="AR50" s="1038"/>
      <c r="AS50" s="1038"/>
      <c r="AT50" s="1038"/>
      <c r="AU50" s="1038"/>
      <c r="AV50" s="1039"/>
      <c r="AW50" s="947"/>
      <c r="AX50" s="947"/>
      <c r="AY50" s="947"/>
      <c r="AZ50" s="947"/>
      <c r="BA50" s="947"/>
    </row>
    <row r="51" spans="1:96" s="172" customFormat="1" ht="12" customHeight="1" thickBot="1" x14ac:dyDescent="0.25">
      <c r="A51" s="935"/>
      <c r="B51" s="936"/>
      <c r="C51" s="948"/>
      <c r="D51" s="936"/>
      <c r="E51" s="936"/>
      <c r="F51" s="936"/>
      <c r="G51" s="936"/>
      <c r="H51" s="936"/>
      <c r="I51" s="936"/>
      <c r="J51" s="936"/>
      <c r="K51" s="936"/>
      <c r="L51" s="936"/>
      <c r="M51" s="936"/>
      <c r="N51" s="936"/>
      <c r="O51" s="936"/>
      <c r="P51" s="936"/>
      <c r="Q51" s="936"/>
      <c r="R51" s="936"/>
      <c r="S51" s="936"/>
      <c r="T51" s="936"/>
      <c r="U51" s="936"/>
      <c r="V51" s="936"/>
      <c r="W51" s="936"/>
      <c r="X51" s="936"/>
      <c r="Y51" s="936"/>
      <c r="Z51" s="936"/>
      <c r="AA51" s="936"/>
      <c r="AB51" s="936"/>
      <c r="AC51" s="936"/>
      <c r="AD51" s="936"/>
      <c r="AE51" s="936"/>
      <c r="AF51" s="936"/>
      <c r="AG51" s="936"/>
      <c r="AH51" s="936"/>
      <c r="AI51" s="936"/>
      <c r="AJ51" s="936"/>
      <c r="AK51" s="936"/>
      <c r="AL51" s="936"/>
      <c r="AM51" s="936"/>
      <c r="AN51" s="936"/>
      <c r="AO51" s="936"/>
      <c r="AP51" s="936"/>
      <c r="AQ51" s="936"/>
      <c r="AR51" s="936"/>
      <c r="AS51" s="936"/>
      <c r="AT51" s="936"/>
      <c r="AU51" s="936"/>
      <c r="AV51" s="949"/>
      <c r="AW51" s="936"/>
      <c r="AX51" s="936"/>
      <c r="AY51" s="936"/>
      <c r="AZ51" s="936"/>
      <c r="BA51" s="936"/>
    </row>
    <row r="52" spans="1:96" ht="21" customHeight="1" thickBot="1" x14ac:dyDescent="0.25">
      <c r="A52" s="1026" t="s">
        <v>34</v>
      </c>
      <c r="B52" s="1033" t="s">
        <v>22</v>
      </c>
      <c r="C52" s="1034"/>
      <c r="D52" s="1028" t="s">
        <v>186</v>
      </c>
      <c r="E52" s="1029"/>
      <c r="F52" s="1029"/>
      <c r="G52" s="1029"/>
      <c r="H52" s="1029"/>
      <c r="I52" s="1029"/>
      <c r="J52" s="1029"/>
      <c r="K52" s="1029"/>
      <c r="L52" s="1029"/>
      <c r="M52" s="1029"/>
      <c r="N52" s="1029"/>
      <c r="O52" s="1029"/>
      <c r="P52" s="1029"/>
      <c r="Q52" s="1029"/>
      <c r="R52" s="1029"/>
      <c r="S52" s="1029"/>
      <c r="T52" s="1029"/>
      <c r="U52" s="1029"/>
      <c r="V52" s="1029"/>
      <c r="W52" s="1029"/>
      <c r="X52" s="1029"/>
      <c r="Y52" s="1029"/>
      <c r="Z52" s="1029"/>
      <c r="AA52" s="1030"/>
      <c r="AB52" s="1030"/>
      <c r="AC52" s="1030"/>
      <c r="AD52" s="1030"/>
      <c r="AE52" s="1030"/>
      <c r="AF52" s="1030"/>
      <c r="AG52" s="1030"/>
      <c r="AH52" s="1030"/>
      <c r="AI52" s="1030"/>
      <c r="AJ52" s="1030"/>
      <c r="AK52" s="1030"/>
      <c r="AL52" s="1030"/>
      <c r="AM52" s="1030"/>
      <c r="AN52" s="1030"/>
      <c r="AO52" s="1030"/>
      <c r="AP52" s="1030"/>
      <c r="AQ52" s="1030"/>
      <c r="AR52" s="1030"/>
      <c r="AS52" s="1030"/>
      <c r="AT52" s="1030"/>
      <c r="AU52" s="1030"/>
      <c r="AV52" s="1030"/>
      <c r="AW52" s="1030"/>
      <c r="AX52" s="1030"/>
      <c r="AY52" s="1030"/>
      <c r="AZ52" s="1030"/>
      <c r="BA52" s="1031"/>
    </row>
    <row r="53" spans="1:96" s="105" customFormat="1" ht="32.25" customHeight="1" thickBot="1" x14ac:dyDescent="0.25">
      <c r="A53" s="1027"/>
      <c r="B53" s="1035"/>
      <c r="C53" s="1036"/>
      <c r="D53" s="946"/>
      <c r="E53" s="648">
        <f t="shared" ref="E53:AV53" si="1">SUM(D53+1)</f>
        <v>1</v>
      </c>
      <c r="F53" s="648">
        <f t="shared" si="1"/>
        <v>2</v>
      </c>
      <c r="G53" s="648">
        <f t="shared" si="1"/>
        <v>3</v>
      </c>
      <c r="H53" s="648">
        <f t="shared" si="1"/>
        <v>4</v>
      </c>
      <c r="I53" s="648">
        <f t="shared" si="1"/>
        <v>5</v>
      </c>
      <c r="J53" s="648">
        <f t="shared" si="1"/>
        <v>6</v>
      </c>
      <c r="K53" s="648">
        <f t="shared" si="1"/>
        <v>7</v>
      </c>
      <c r="L53" s="648">
        <f t="shared" si="1"/>
        <v>8</v>
      </c>
      <c r="M53" s="648">
        <f t="shared" si="1"/>
        <v>9</v>
      </c>
      <c r="N53" s="648">
        <f t="shared" si="1"/>
        <v>10</v>
      </c>
      <c r="O53" s="648">
        <f t="shared" si="1"/>
        <v>11</v>
      </c>
      <c r="P53" s="648">
        <f t="shared" si="1"/>
        <v>12</v>
      </c>
      <c r="Q53" s="648">
        <f t="shared" si="1"/>
        <v>13</v>
      </c>
      <c r="R53" s="648">
        <f t="shared" si="1"/>
        <v>14</v>
      </c>
      <c r="S53" s="648">
        <f t="shared" si="1"/>
        <v>15</v>
      </c>
      <c r="T53" s="648">
        <f t="shared" si="1"/>
        <v>16</v>
      </c>
      <c r="U53" s="648">
        <f t="shared" si="1"/>
        <v>17</v>
      </c>
      <c r="V53" s="648">
        <f t="shared" si="1"/>
        <v>18</v>
      </c>
      <c r="W53" s="648">
        <f t="shared" si="1"/>
        <v>19</v>
      </c>
      <c r="X53" s="648">
        <f t="shared" si="1"/>
        <v>20</v>
      </c>
      <c r="Y53" s="648">
        <f t="shared" si="1"/>
        <v>21</v>
      </c>
      <c r="Z53" s="648">
        <f t="shared" si="1"/>
        <v>22</v>
      </c>
      <c r="AA53" s="648">
        <f t="shared" si="1"/>
        <v>23</v>
      </c>
      <c r="AB53" s="648">
        <f t="shared" si="1"/>
        <v>24</v>
      </c>
      <c r="AC53" s="648">
        <f t="shared" si="1"/>
        <v>25</v>
      </c>
      <c r="AD53" s="648">
        <f t="shared" si="1"/>
        <v>26</v>
      </c>
      <c r="AE53" s="648">
        <f t="shared" si="1"/>
        <v>27</v>
      </c>
      <c r="AF53" s="648">
        <f t="shared" si="1"/>
        <v>28</v>
      </c>
      <c r="AG53" s="648">
        <f t="shared" si="1"/>
        <v>29</v>
      </c>
      <c r="AH53" s="648">
        <f t="shared" si="1"/>
        <v>30</v>
      </c>
      <c r="AI53" s="648">
        <f t="shared" si="1"/>
        <v>31</v>
      </c>
      <c r="AJ53" s="648">
        <f t="shared" si="1"/>
        <v>32</v>
      </c>
      <c r="AK53" s="648">
        <f t="shared" si="1"/>
        <v>33</v>
      </c>
      <c r="AL53" s="648">
        <f t="shared" si="1"/>
        <v>34</v>
      </c>
      <c r="AM53" s="648">
        <f t="shared" si="1"/>
        <v>35</v>
      </c>
      <c r="AN53" s="648">
        <f t="shared" si="1"/>
        <v>36</v>
      </c>
      <c r="AO53" s="648">
        <f t="shared" si="1"/>
        <v>37</v>
      </c>
      <c r="AP53" s="648">
        <f t="shared" si="1"/>
        <v>38</v>
      </c>
      <c r="AQ53" s="648">
        <f t="shared" si="1"/>
        <v>39</v>
      </c>
      <c r="AR53" s="648">
        <f t="shared" si="1"/>
        <v>40</v>
      </c>
      <c r="AS53" s="648">
        <f t="shared" si="1"/>
        <v>41</v>
      </c>
      <c r="AT53" s="648">
        <f t="shared" si="1"/>
        <v>42</v>
      </c>
      <c r="AU53" s="648">
        <f t="shared" si="1"/>
        <v>43</v>
      </c>
      <c r="AV53" s="648">
        <f t="shared" si="1"/>
        <v>44</v>
      </c>
      <c r="AW53" s="648">
        <f>SUM(AV53+1)</f>
        <v>45</v>
      </c>
      <c r="AX53" s="648">
        <f>SUM(AW53+1)</f>
        <v>46</v>
      </c>
      <c r="AY53" s="648">
        <f>SUM(AX53+1)</f>
        <v>47</v>
      </c>
      <c r="AZ53" s="648">
        <f>SUM(AY53+1)</f>
        <v>48</v>
      </c>
      <c r="BA53" s="648">
        <f>SUM(AZ53+1)</f>
        <v>49</v>
      </c>
      <c r="BB53" s="247"/>
      <c r="BC53" s="247"/>
      <c r="BD53" s="247"/>
      <c r="BE53" s="247"/>
      <c r="BF53" s="247"/>
      <c r="BG53" s="247"/>
      <c r="BH53" s="247"/>
      <c r="BI53" s="247"/>
      <c r="BJ53" s="247"/>
      <c r="BK53" s="247"/>
      <c r="BL53" s="247"/>
      <c r="BM53" s="247"/>
      <c r="BN53" s="247"/>
      <c r="BO53" s="247"/>
      <c r="BP53" s="247"/>
      <c r="BQ53" s="247"/>
      <c r="BR53" s="247"/>
      <c r="BS53" s="247"/>
      <c r="BT53" s="247"/>
      <c r="BU53" s="247"/>
      <c r="BV53" s="247"/>
      <c r="BW53" s="247"/>
      <c r="BX53" s="247"/>
      <c r="BY53" s="247"/>
      <c r="BZ53" s="247"/>
      <c r="CA53" s="247"/>
      <c r="CB53" s="247"/>
      <c r="CC53" s="247"/>
      <c r="CD53" s="247"/>
      <c r="CE53" s="247"/>
      <c r="CF53" s="247"/>
      <c r="CG53" s="247"/>
      <c r="CH53" s="247"/>
      <c r="CI53" s="247"/>
      <c r="CJ53" s="247"/>
      <c r="CK53" s="247"/>
      <c r="CL53" s="247"/>
      <c r="CM53" s="247"/>
      <c r="CN53" s="247"/>
      <c r="CO53" s="247"/>
      <c r="CP53" s="247"/>
      <c r="CQ53" s="247"/>
      <c r="CR53" s="247"/>
    </row>
    <row r="54" spans="1:96" ht="24.95" customHeight="1" x14ac:dyDescent="0.2">
      <c r="A54" s="1558" t="str">
        <f>T(Admin!C5)</f>
        <v>SGT</v>
      </c>
      <c r="B54" s="1559" t="str">
        <f>T(Admin!D5)</f>
        <v>a</v>
      </c>
      <c r="C54" s="1560"/>
      <c r="D54" s="1561"/>
      <c r="E54" s="1562"/>
      <c r="F54" s="1562"/>
      <c r="G54" s="1562"/>
      <c r="H54" s="1562"/>
      <c r="I54" s="1562"/>
      <c r="J54" s="1562"/>
      <c r="K54" s="1562"/>
      <c r="L54" s="1562"/>
      <c r="M54" s="1562"/>
      <c r="N54" s="1562"/>
      <c r="O54" s="1562"/>
      <c r="P54" s="1562"/>
      <c r="Q54" s="1562"/>
      <c r="R54" s="1562"/>
      <c r="S54" s="1562"/>
      <c r="T54" s="1562"/>
      <c r="U54" s="1562"/>
      <c r="V54" s="1562"/>
      <c r="W54" s="1562"/>
      <c r="X54" s="1562"/>
      <c r="Y54" s="1562"/>
      <c r="Z54" s="1562"/>
      <c r="AA54" s="1562"/>
      <c r="AB54" s="1562"/>
      <c r="AC54" s="1562"/>
      <c r="AD54" s="1562"/>
      <c r="AE54" s="1562"/>
      <c r="AF54" s="1562"/>
      <c r="AG54" s="1562"/>
      <c r="AH54" s="1562"/>
      <c r="AI54" s="1562"/>
      <c r="AJ54" s="1562"/>
      <c r="AK54" s="1562"/>
      <c r="AL54" s="1562"/>
      <c r="AM54" s="1562"/>
      <c r="AN54" s="1562"/>
      <c r="AO54" s="1562"/>
      <c r="AP54" s="1562"/>
      <c r="AQ54" s="1562"/>
      <c r="AR54" s="1562"/>
      <c r="AS54" s="1562"/>
      <c r="AT54" s="1562"/>
      <c r="AU54" s="1562"/>
      <c r="AV54" s="1563"/>
      <c r="AW54" s="1563"/>
      <c r="AX54" s="1564"/>
      <c r="AY54" s="1564"/>
      <c r="AZ54" s="1564"/>
      <c r="BA54" s="1565"/>
    </row>
    <row r="55" spans="1:96" s="1568" customFormat="1" ht="24.95" customHeight="1" x14ac:dyDescent="0.2">
      <c r="A55" s="325" t="str">
        <f>T(Admin!C55)</f>
        <v/>
      </c>
      <c r="B55" s="1569" t="str">
        <f>T(Admin!D6)</f>
        <v>a</v>
      </c>
      <c r="C55" s="1570"/>
      <c r="D55" s="513"/>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c r="AD55" s="106"/>
      <c r="AE55" s="106"/>
      <c r="AF55" s="106"/>
      <c r="AG55" s="106"/>
      <c r="AH55" s="106"/>
      <c r="AI55" s="106"/>
      <c r="AJ55" s="106"/>
      <c r="AK55" s="106"/>
      <c r="AL55" s="106"/>
      <c r="AM55" s="106"/>
      <c r="AN55" s="106"/>
      <c r="AO55" s="106"/>
      <c r="AP55" s="106"/>
      <c r="AQ55" s="106"/>
      <c r="AR55" s="106"/>
      <c r="AS55" s="106"/>
      <c r="AT55" s="106"/>
      <c r="AU55" s="106"/>
      <c r="AV55" s="107"/>
      <c r="AW55" s="107"/>
      <c r="AX55" s="650"/>
      <c r="AY55" s="650"/>
      <c r="AZ55" s="650"/>
      <c r="BA55" s="263"/>
      <c r="BB55" s="1567"/>
      <c r="BC55" s="1567"/>
      <c r="BD55" s="1567"/>
      <c r="BE55" s="1567"/>
      <c r="BF55" s="1567"/>
      <c r="BG55" s="1567"/>
      <c r="BH55" s="1567"/>
      <c r="BI55" s="1567"/>
      <c r="BJ55" s="1567"/>
      <c r="BK55" s="1567"/>
      <c r="BL55" s="1567"/>
      <c r="BM55" s="1567"/>
      <c r="BN55" s="1567"/>
      <c r="BO55" s="1567"/>
      <c r="BP55" s="1567"/>
      <c r="BQ55" s="1567"/>
      <c r="BR55" s="1567"/>
      <c r="BS55" s="1567"/>
      <c r="BT55" s="1567"/>
      <c r="BU55" s="1567"/>
      <c r="BV55" s="1567"/>
      <c r="BW55" s="1567"/>
      <c r="BX55" s="1567"/>
      <c r="BY55" s="1567"/>
      <c r="BZ55" s="1567"/>
      <c r="CA55" s="1567"/>
      <c r="CB55" s="1567"/>
      <c r="CC55" s="1567"/>
      <c r="CD55" s="1567"/>
      <c r="CE55" s="1567"/>
      <c r="CF55" s="1567"/>
      <c r="CG55" s="1567"/>
      <c r="CH55" s="1567"/>
      <c r="CI55" s="1567"/>
      <c r="CJ55" s="1567"/>
      <c r="CK55" s="1567"/>
      <c r="CL55" s="1567"/>
      <c r="CM55" s="1567"/>
      <c r="CN55" s="1567"/>
      <c r="CO55" s="1567"/>
      <c r="CP55" s="1567"/>
      <c r="CQ55" s="1567"/>
      <c r="CR55" s="1567"/>
    </row>
    <row r="56" spans="1:96" ht="24.95" customHeight="1" x14ac:dyDescent="0.2">
      <c r="A56" s="381" t="str">
        <f>T(Admin!C56)</f>
        <v/>
      </c>
      <c r="B56" s="1571" t="str">
        <f>T(Admin!D7)</f>
        <v>a</v>
      </c>
      <c r="C56" s="1572"/>
      <c r="D56" s="514"/>
      <c r="E56" s="363"/>
      <c r="F56" s="363"/>
      <c r="G56" s="363"/>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7"/>
      <c r="AW56" s="367"/>
      <c r="AX56" s="651"/>
      <c r="AY56" s="651"/>
      <c r="AZ56" s="651"/>
      <c r="BA56" s="368"/>
    </row>
    <row r="57" spans="1:96" ht="24.95" customHeight="1" x14ac:dyDescent="0.2">
      <c r="A57" s="325" t="str">
        <f>T(Admin!C57)</f>
        <v/>
      </c>
      <c r="B57" s="1573" t="str">
        <f>T(Admin!D8)</f>
        <v>a</v>
      </c>
      <c r="C57" s="1574"/>
      <c r="D57" s="513"/>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c r="AI57" s="106"/>
      <c r="AJ57" s="106"/>
      <c r="AK57" s="106"/>
      <c r="AL57" s="106"/>
      <c r="AM57" s="106"/>
      <c r="AN57" s="106"/>
      <c r="AO57" s="106"/>
      <c r="AP57" s="106"/>
      <c r="AQ57" s="106"/>
      <c r="AR57" s="106"/>
      <c r="AS57" s="106"/>
      <c r="AT57" s="106"/>
      <c r="AU57" s="106"/>
      <c r="AV57" s="107"/>
      <c r="AW57" s="107"/>
      <c r="AX57" s="650"/>
      <c r="AY57" s="650"/>
      <c r="AZ57" s="650"/>
      <c r="BA57" s="263"/>
    </row>
    <row r="58" spans="1:96" ht="24.95" customHeight="1" x14ac:dyDescent="0.2">
      <c r="A58" s="381" t="str">
        <f>T(Admin!C58)</f>
        <v/>
      </c>
      <c r="B58" s="1571" t="str">
        <f>T(Admin!D9)</f>
        <v>a</v>
      </c>
      <c r="C58" s="1572"/>
      <c r="D58" s="514"/>
      <c r="E58" s="363"/>
      <c r="F58" s="363"/>
      <c r="G58" s="363"/>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7"/>
      <c r="AW58" s="367"/>
      <c r="AX58" s="651"/>
      <c r="AY58" s="651"/>
      <c r="AZ58" s="651"/>
      <c r="BA58" s="368"/>
    </row>
    <row r="59" spans="1:96" ht="24.95" customHeight="1" x14ac:dyDescent="0.2">
      <c r="A59" s="325" t="str">
        <f>T(Admin!C59)</f>
        <v/>
      </c>
      <c r="B59" s="1573" t="str">
        <f>T(Admin!D10)</f>
        <v/>
      </c>
      <c r="C59" s="1574"/>
      <c r="D59" s="513"/>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c r="AD59" s="106"/>
      <c r="AE59" s="106"/>
      <c r="AF59" s="106"/>
      <c r="AG59" s="106"/>
      <c r="AH59" s="106"/>
      <c r="AI59" s="106"/>
      <c r="AJ59" s="106"/>
      <c r="AK59" s="106"/>
      <c r="AL59" s="106"/>
      <c r="AM59" s="106"/>
      <c r="AN59" s="106"/>
      <c r="AO59" s="106"/>
      <c r="AP59" s="106"/>
      <c r="AQ59" s="106"/>
      <c r="AR59" s="106"/>
      <c r="AS59" s="106"/>
      <c r="AT59" s="106"/>
      <c r="AU59" s="106"/>
      <c r="AV59" s="107"/>
      <c r="AW59" s="107"/>
      <c r="AX59" s="650"/>
      <c r="AY59" s="650"/>
      <c r="AZ59" s="650"/>
      <c r="BA59" s="263"/>
    </row>
    <row r="60" spans="1:96" ht="24.95" customHeight="1" x14ac:dyDescent="0.2">
      <c r="A60" s="381" t="str">
        <f>T(Admin!C60)</f>
        <v/>
      </c>
      <c r="B60" s="1571" t="str">
        <f>T(Admin!D11)</f>
        <v/>
      </c>
      <c r="C60" s="1572"/>
      <c r="D60" s="515"/>
      <c r="E60" s="367"/>
      <c r="F60" s="367"/>
      <c r="G60" s="367"/>
      <c r="H60" s="367"/>
      <c r="I60" s="367"/>
      <c r="J60" s="367"/>
      <c r="K60" s="367"/>
      <c r="L60" s="367"/>
      <c r="M60" s="367"/>
      <c r="N60" s="367"/>
      <c r="O60" s="367"/>
      <c r="P60" s="367"/>
      <c r="Q60" s="367"/>
      <c r="R60" s="367"/>
      <c r="S60" s="367"/>
      <c r="T60" s="367"/>
      <c r="U60" s="367"/>
      <c r="V60" s="367"/>
      <c r="W60" s="367"/>
      <c r="X60" s="367"/>
      <c r="Y60" s="367"/>
      <c r="Z60" s="367"/>
      <c r="AA60" s="367"/>
      <c r="AB60" s="367"/>
      <c r="AC60" s="367"/>
      <c r="AD60" s="367"/>
      <c r="AE60" s="367"/>
      <c r="AF60" s="367"/>
      <c r="AG60" s="367"/>
      <c r="AH60" s="367"/>
      <c r="AI60" s="367"/>
      <c r="AJ60" s="367"/>
      <c r="AK60" s="367"/>
      <c r="AL60" s="367"/>
      <c r="AM60" s="367"/>
      <c r="AN60" s="367"/>
      <c r="AO60" s="367"/>
      <c r="AP60" s="367"/>
      <c r="AQ60" s="367"/>
      <c r="AR60" s="367"/>
      <c r="AS60" s="367"/>
      <c r="AT60" s="367"/>
      <c r="AU60" s="367"/>
      <c r="AV60" s="367"/>
      <c r="AW60" s="367"/>
      <c r="AX60" s="651"/>
      <c r="AY60" s="651"/>
      <c r="AZ60" s="651"/>
      <c r="BA60" s="368"/>
    </row>
    <row r="61" spans="1:96" ht="24.95" customHeight="1" x14ac:dyDescent="0.2">
      <c r="A61" s="325" t="str">
        <f>T(Admin!C61)</f>
        <v/>
      </c>
      <c r="B61" s="1573" t="str">
        <f>T(Admin!D12)</f>
        <v/>
      </c>
      <c r="C61" s="1574"/>
      <c r="D61" s="516"/>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650"/>
      <c r="AY61" s="650"/>
      <c r="AZ61" s="650"/>
      <c r="BA61" s="263"/>
    </row>
    <row r="62" spans="1:96" ht="24.95" customHeight="1" x14ac:dyDescent="0.2">
      <c r="A62" s="381" t="str">
        <f>T(Admin!C62)</f>
        <v/>
      </c>
      <c r="B62" s="1571" t="str">
        <f>T(Admin!D13)</f>
        <v/>
      </c>
      <c r="C62" s="1572"/>
      <c r="D62" s="515"/>
      <c r="E62" s="367"/>
      <c r="F62" s="367"/>
      <c r="G62" s="367"/>
      <c r="H62" s="367"/>
      <c r="I62" s="367"/>
      <c r="J62" s="367"/>
      <c r="K62" s="367"/>
      <c r="L62" s="367"/>
      <c r="M62" s="367"/>
      <c r="N62" s="367"/>
      <c r="O62" s="367"/>
      <c r="P62" s="367"/>
      <c r="Q62" s="367"/>
      <c r="R62" s="367"/>
      <c r="S62" s="367"/>
      <c r="T62" s="367"/>
      <c r="U62" s="367"/>
      <c r="V62" s="367"/>
      <c r="W62" s="367"/>
      <c r="X62" s="367"/>
      <c r="Y62" s="367"/>
      <c r="Z62" s="367"/>
      <c r="AA62" s="367"/>
      <c r="AB62" s="367"/>
      <c r="AC62" s="367"/>
      <c r="AD62" s="367"/>
      <c r="AE62" s="367"/>
      <c r="AF62" s="367"/>
      <c r="AG62" s="367"/>
      <c r="AH62" s="367"/>
      <c r="AI62" s="367"/>
      <c r="AJ62" s="367"/>
      <c r="AK62" s="367"/>
      <c r="AL62" s="367"/>
      <c r="AM62" s="367"/>
      <c r="AN62" s="367"/>
      <c r="AO62" s="367"/>
      <c r="AP62" s="367"/>
      <c r="AQ62" s="367"/>
      <c r="AR62" s="367"/>
      <c r="AS62" s="367"/>
      <c r="AT62" s="367"/>
      <c r="AU62" s="367"/>
      <c r="AV62" s="367"/>
      <c r="AW62" s="367"/>
      <c r="AX62" s="651"/>
      <c r="AY62" s="651"/>
      <c r="AZ62" s="651"/>
      <c r="BA62" s="368"/>
    </row>
    <row r="63" spans="1:96" s="108" customFormat="1" ht="24.95" customHeight="1" x14ac:dyDescent="0.2">
      <c r="A63" s="325" t="str">
        <f>T(Admin!C63)</f>
        <v/>
      </c>
      <c r="B63" s="1573" t="str">
        <f>T(Admin!D14)</f>
        <v/>
      </c>
      <c r="C63" s="1574"/>
      <c r="D63" s="516"/>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650"/>
      <c r="AY63" s="650"/>
      <c r="AZ63" s="650"/>
      <c r="BA63" s="263"/>
      <c r="BB63" s="172"/>
      <c r="BC63" s="172"/>
      <c r="BD63" s="172"/>
      <c r="BE63" s="172"/>
      <c r="BF63" s="172"/>
      <c r="BG63" s="172"/>
      <c r="BH63" s="172"/>
      <c r="BI63" s="172"/>
      <c r="BJ63" s="172"/>
      <c r="BK63" s="172"/>
      <c r="BL63" s="172"/>
      <c r="BM63" s="172"/>
      <c r="BN63" s="172"/>
      <c r="BO63" s="172"/>
      <c r="BP63" s="172"/>
      <c r="BQ63" s="172"/>
      <c r="BR63" s="172"/>
      <c r="BS63" s="172"/>
      <c r="BT63" s="172"/>
      <c r="BU63" s="172"/>
      <c r="BV63" s="172"/>
      <c r="BW63" s="172"/>
      <c r="BX63" s="172"/>
      <c r="BY63" s="172"/>
      <c r="BZ63" s="172"/>
      <c r="CA63" s="172"/>
      <c r="CB63" s="172"/>
      <c r="CC63" s="172"/>
      <c r="CD63" s="172"/>
      <c r="CE63" s="172"/>
      <c r="CF63" s="172"/>
      <c r="CG63" s="172"/>
      <c r="CH63" s="172"/>
      <c r="CI63" s="172"/>
      <c r="CJ63" s="172"/>
      <c r="CK63" s="172"/>
      <c r="CL63" s="172"/>
      <c r="CM63" s="172"/>
      <c r="CN63" s="172"/>
      <c r="CO63" s="172"/>
      <c r="CP63" s="172"/>
      <c r="CQ63" s="172"/>
      <c r="CR63" s="172"/>
    </row>
    <row r="64" spans="1:96" s="108" customFormat="1" ht="24.95" customHeight="1" x14ac:dyDescent="0.2">
      <c r="A64" s="381" t="str">
        <f>T(Admin!C64)</f>
        <v/>
      </c>
      <c r="B64" s="1571" t="str">
        <f>T(Admin!D15)</f>
        <v/>
      </c>
      <c r="C64" s="1572"/>
      <c r="D64" s="515"/>
      <c r="E64" s="367"/>
      <c r="F64" s="367"/>
      <c r="G64" s="367"/>
      <c r="H64" s="367"/>
      <c r="I64" s="367"/>
      <c r="J64" s="367"/>
      <c r="K64" s="367"/>
      <c r="L64" s="367"/>
      <c r="M64" s="367"/>
      <c r="N64" s="367"/>
      <c r="O64" s="367"/>
      <c r="P64" s="367"/>
      <c r="Q64" s="367"/>
      <c r="R64" s="367"/>
      <c r="S64" s="367"/>
      <c r="T64" s="367"/>
      <c r="U64" s="367"/>
      <c r="V64" s="367"/>
      <c r="W64" s="367"/>
      <c r="X64" s="367"/>
      <c r="Y64" s="367"/>
      <c r="Z64" s="367"/>
      <c r="AA64" s="367"/>
      <c r="AB64" s="367"/>
      <c r="AC64" s="367"/>
      <c r="AD64" s="367"/>
      <c r="AE64" s="367"/>
      <c r="AF64" s="367"/>
      <c r="AG64" s="367"/>
      <c r="AH64" s="367"/>
      <c r="AI64" s="367"/>
      <c r="AJ64" s="367"/>
      <c r="AK64" s="367"/>
      <c r="AL64" s="367"/>
      <c r="AM64" s="367"/>
      <c r="AN64" s="367"/>
      <c r="AO64" s="367"/>
      <c r="AP64" s="367"/>
      <c r="AQ64" s="367"/>
      <c r="AR64" s="367"/>
      <c r="AS64" s="367"/>
      <c r="AT64" s="367"/>
      <c r="AU64" s="367"/>
      <c r="AV64" s="367"/>
      <c r="AW64" s="367"/>
      <c r="AX64" s="651"/>
      <c r="AY64" s="651"/>
      <c r="AZ64" s="651"/>
      <c r="BA64" s="368"/>
      <c r="BB64" s="172"/>
      <c r="BC64" s="172"/>
      <c r="BD64" s="172"/>
      <c r="BE64" s="172"/>
      <c r="BF64" s="172"/>
      <c r="BG64" s="172"/>
      <c r="BH64" s="172"/>
      <c r="BI64" s="172"/>
      <c r="BJ64" s="172"/>
      <c r="BK64" s="172"/>
      <c r="BL64" s="172"/>
      <c r="BM64" s="172"/>
      <c r="BN64" s="172"/>
      <c r="BO64" s="172"/>
      <c r="BP64" s="172"/>
      <c r="BQ64" s="172"/>
      <c r="BR64" s="172"/>
      <c r="BS64" s="172"/>
      <c r="BT64" s="172"/>
      <c r="BU64" s="172"/>
      <c r="BV64" s="172"/>
      <c r="BW64" s="172"/>
      <c r="BX64" s="172"/>
      <c r="BY64" s="172"/>
      <c r="BZ64" s="172"/>
      <c r="CA64" s="172"/>
      <c r="CB64" s="172"/>
      <c r="CC64" s="172"/>
      <c r="CD64" s="172"/>
      <c r="CE64" s="172"/>
      <c r="CF64" s="172"/>
      <c r="CG64" s="172"/>
      <c r="CH64" s="172"/>
      <c r="CI64" s="172"/>
      <c r="CJ64" s="172"/>
      <c r="CK64" s="172"/>
      <c r="CL64" s="172"/>
      <c r="CM64" s="172"/>
      <c r="CN64" s="172"/>
      <c r="CO64" s="172"/>
      <c r="CP64" s="172"/>
      <c r="CQ64" s="172"/>
      <c r="CR64" s="172"/>
    </row>
    <row r="65" spans="1:96" s="108" customFormat="1" ht="24.95" customHeight="1" x14ac:dyDescent="0.2">
      <c r="A65" s="325" t="str">
        <f>T(Admin!C65)</f>
        <v/>
      </c>
      <c r="B65" s="1573" t="str">
        <f>T(Admin!D16)</f>
        <v/>
      </c>
      <c r="C65" s="1574"/>
      <c r="D65" s="516"/>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650"/>
      <c r="AY65" s="650"/>
      <c r="AZ65" s="650"/>
      <c r="BA65" s="263"/>
      <c r="BB65" s="172"/>
      <c r="BC65" s="172"/>
      <c r="BD65" s="172"/>
      <c r="BE65" s="172"/>
      <c r="BF65" s="172"/>
      <c r="BG65" s="172"/>
      <c r="BH65" s="172"/>
      <c r="BI65" s="172"/>
      <c r="BJ65" s="172"/>
      <c r="BK65" s="172"/>
      <c r="BL65" s="172"/>
      <c r="BM65" s="172"/>
      <c r="BN65" s="172"/>
      <c r="BO65" s="172"/>
      <c r="BP65" s="172"/>
      <c r="BQ65" s="172"/>
      <c r="BR65" s="172"/>
      <c r="BS65" s="172"/>
      <c r="BT65" s="172"/>
      <c r="BU65" s="172"/>
      <c r="BV65" s="172"/>
      <c r="BW65" s="172"/>
      <c r="BX65" s="172"/>
      <c r="BY65" s="172"/>
      <c r="BZ65" s="172"/>
      <c r="CA65" s="172"/>
      <c r="CB65" s="172"/>
      <c r="CC65" s="172"/>
      <c r="CD65" s="172"/>
      <c r="CE65" s="172"/>
      <c r="CF65" s="172"/>
      <c r="CG65" s="172"/>
      <c r="CH65" s="172"/>
      <c r="CI65" s="172"/>
      <c r="CJ65" s="172"/>
      <c r="CK65" s="172"/>
      <c r="CL65" s="172"/>
      <c r="CM65" s="172"/>
      <c r="CN65" s="172"/>
      <c r="CO65" s="172"/>
      <c r="CP65" s="172"/>
      <c r="CQ65" s="172"/>
      <c r="CR65" s="172"/>
    </row>
    <row r="66" spans="1:96" s="108" customFormat="1" ht="24.95" customHeight="1" x14ac:dyDescent="0.2">
      <c r="A66" s="381" t="str">
        <f>T(Admin!C66)</f>
        <v/>
      </c>
      <c r="B66" s="1571" t="str">
        <f>T(Admin!D17)</f>
        <v/>
      </c>
      <c r="C66" s="1572"/>
      <c r="D66" s="515"/>
      <c r="E66" s="367"/>
      <c r="F66" s="367"/>
      <c r="G66" s="367"/>
      <c r="H66" s="367"/>
      <c r="I66" s="367"/>
      <c r="J66" s="367"/>
      <c r="K66" s="367"/>
      <c r="L66" s="367"/>
      <c r="M66" s="367"/>
      <c r="N66" s="367"/>
      <c r="O66" s="367"/>
      <c r="P66" s="367"/>
      <c r="Q66" s="367"/>
      <c r="R66" s="367"/>
      <c r="S66" s="367"/>
      <c r="T66" s="367"/>
      <c r="U66" s="367"/>
      <c r="V66" s="367"/>
      <c r="W66" s="367"/>
      <c r="X66" s="367"/>
      <c r="Y66" s="367"/>
      <c r="Z66" s="367"/>
      <c r="AA66" s="367"/>
      <c r="AB66" s="367"/>
      <c r="AC66" s="367"/>
      <c r="AD66" s="367"/>
      <c r="AE66" s="367"/>
      <c r="AF66" s="367"/>
      <c r="AG66" s="367"/>
      <c r="AH66" s="367"/>
      <c r="AI66" s="367"/>
      <c r="AJ66" s="367"/>
      <c r="AK66" s="367"/>
      <c r="AL66" s="367"/>
      <c r="AM66" s="367"/>
      <c r="AN66" s="367"/>
      <c r="AO66" s="367"/>
      <c r="AP66" s="367"/>
      <c r="AQ66" s="367"/>
      <c r="AR66" s="367"/>
      <c r="AS66" s="367"/>
      <c r="AT66" s="367"/>
      <c r="AU66" s="367"/>
      <c r="AV66" s="367"/>
      <c r="AW66" s="367"/>
      <c r="AX66" s="651"/>
      <c r="AY66" s="651"/>
      <c r="AZ66" s="651"/>
      <c r="BA66" s="368"/>
      <c r="BB66" s="172"/>
      <c r="BC66" s="172"/>
      <c r="BD66" s="172"/>
      <c r="BE66" s="172"/>
      <c r="BF66" s="172"/>
      <c r="BG66" s="172"/>
      <c r="BH66" s="172"/>
      <c r="BI66" s="172"/>
      <c r="BJ66" s="172"/>
      <c r="BK66" s="172"/>
      <c r="BL66" s="172"/>
      <c r="BM66" s="172"/>
      <c r="BN66" s="172"/>
      <c r="BO66" s="172"/>
      <c r="BP66" s="172"/>
      <c r="BQ66" s="172"/>
      <c r="BR66" s="172"/>
      <c r="BS66" s="172"/>
      <c r="BT66" s="172"/>
      <c r="BU66" s="172"/>
      <c r="BV66" s="172"/>
      <c r="BW66" s="172"/>
      <c r="BX66" s="172"/>
      <c r="BY66" s="172"/>
      <c r="BZ66" s="172"/>
      <c r="CA66" s="172"/>
      <c r="CB66" s="172"/>
      <c r="CC66" s="172"/>
      <c r="CD66" s="172"/>
      <c r="CE66" s="172"/>
      <c r="CF66" s="172"/>
      <c r="CG66" s="172"/>
      <c r="CH66" s="172"/>
      <c r="CI66" s="172"/>
      <c r="CJ66" s="172"/>
      <c r="CK66" s="172"/>
      <c r="CL66" s="172"/>
      <c r="CM66" s="172"/>
      <c r="CN66" s="172"/>
      <c r="CO66" s="172"/>
      <c r="CP66" s="172"/>
      <c r="CQ66" s="172"/>
      <c r="CR66" s="172"/>
    </row>
    <row r="67" spans="1:96" s="108" customFormat="1" ht="24.95" customHeight="1" x14ac:dyDescent="0.2">
      <c r="A67" s="325" t="str">
        <f>T(Admin!C67)</f>
        <v/>
      </c>
      <c r="B67" s="1573" t="str">
        <f>T(Admin!D18)</f>
        <v/>
      </c>
      <c r="C67" s="1574"/>
      <c r="D67" s="516"/>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650"/>
      <c r="AY67" s="650"/>
      <c r="AZ67" s="650"/>
      <c r="BA67" s="263"/>
      <c r="BB67" s="172"/>
      <c r="BC67" s="172"/>
      <c r="BD67" s="172"/>
      <c r="BE67" s="172"/>
      <c r="BF67" s="172"/>
      <c r="BG67" s="172"/>
      <c r="BH67" s="172"/>
      <c r="BI67" s="172"/>
      <c r="BJ67" s="172"/>
      <c r="BK67" s="172"/>
      <c r="BL67" s="172"/>
      <c r="BM67" s="172"/>
      <c r="BN67" s="172"/>
      <c r="BO67" s="172"/>
      <c r="BP67" s="172"/>
      <c r="BQ67" s="172"/>
      <c r="BR67" s="172"/>
      <c r="BS67" s="172"/>
      <c r="BT67" s="172"/>
      <c r="BU67" s="172"/>
      <c r="BV67" s="172"/>
      <c r="BW67" s="172"/>
      <c r="BX67" s="172"/>
      <c r="BY67" s="172"/>
      <c r="BZ67" s="172"/>
      <c r="CA67" s="172"/>
      <c r="CB67" s="172"/>
      <c r="CC67" s="172"/>
      <c r="CD67" s="172"/>
      <c r="CE67" s="172"/>
      <c r="CF67" s="172"/>
      <c r="CG67" s="172"/>
      <c r="CH67" s="172"/>
      <c r="CI67" s="172"/>
      <c r="CJ67" s="172"/>
      <c r="CK67" s="172"/>
      <c r="CL67" s="172"/>
      <c r="CM67" s="172"/>
      <c r="CN67" s="172"/>
      <c r="CO67" s="172"/>
      <c r="CP67" s="172"/>
      <c r="CQ67" s="172"/>
      <c r="CR67" s="172"/>
    </row>
    <row r="68" spans="1:96" s="108" customFormat="1" ht="24.95" customHeight="1" x14ac:dyDescent="0.2">
      <c r="A68" s="381" t="str">
        <f>T(Admin!C68)</f>
        <v/>
      </c>
      <c r="B68" s="1575" t="str">
        <f>T(Admin!D19)</f>
        <v/>
      </c>
      <c r="C68" s="1576"/>
      <c r="D68" s="515"/>
      <c r="E68" s="367"/>
      <c r="F68" s="367"/>
      <c r="G68" s="367"/>
      <c r="H68" s="367"/>
      <c r="I68" s="367"/>
      <c r="J68" s="367"/>
      <c r="K68" s="367"/>
      <c r="L68" s="367"/>
      <c r="M68" s="367"/>
      <c r="N68" s="367"/>
      <c r="O68" s="367"/>
      <c r="P68" s="367"/>
      <c r="Q68" s="367"/>
      <c r="R68" s="367"/>
      <c r="S68" s="367"/>
      <c r="T68" s="367"/>
      <c r="U68" s="367"/>
      <c r="V68" s="367"/>
      <c r="W68" s="367"/>
      <c r="X68" s="367"/>
      <c r="Y68" s="367"/>
      <c r="Z68" s="367"/>
      <c r="AA68" s="367"/>
      <c r="AB68" s="367"/>
      <c r="AC68" s="367"/>
      <c r="AD68" s="367"/>
      <c r="AE68" s="367"/>
      <c r="AF68" s="367"/>
      <c r="AG68" s="367"/>
      <c r="AH68" s="367"/>
      <c r="AI68" s="367"/>
      <c r="AJ68" s="367"/>
      <c r="AK68" s="367"/>
      <c r="AL68" s="367"/>
      <c r="AM68" s="367"/>
      <c r="AN68" s="367"/>
      <c r="AO68" s="367"/>
      <c r="AP68" s="367"/>
      <c r="AQ68" s="367"/>
      <c r="AR68" s="367"/>
      <c r="AS68" s="367"/>
      <c r="AT68" s="367"/>
      <c r="AU68" s="367"/>
      <c r="AV68" s="367"/>
      <c r="AW68" s="367"/>
      <c r="AX68" s="651"/>
      <c r="AY68" s="651"/>
      <c r="AZ68" s="651"/>
      <c r="BA68" s="368"/>
      <c r="BB68" s="172"/>
      <c r="BC68" s="172"/>
      <c r="BD68" s="172"/>
      <c r="BE68" s="172"/>
      <c r="BF68" s="172"/>
      <c r="BG68" s="172"/>
      <c r="BH68" s="172"/>
      <c r="BI68" s="172"/>
      <c r="BJ68" s="172"/>
      <c r="BK68" s="172"/>
      <c r="BL68" s="172"/>
      <c r="BM68" s="172"/>
      <c r="BN68" s="172"/>
      <c r="BO68" s="172"/>
      <c r="BP68" s="172"/>
      <c r="BQ68" s="172"/>
      <c r="BR68" s="172"/>
      <c r="BS68" s="172"/>
      <c r="BT68" s="172"/>
      <c r="BU68" s="172"/>
      <c r="BV68" s="172"/>
      <c r="BW68" s="172"/>
      <c r="BX68" s="172"/>
      <c r="BY68" s="172"/>
      <c r="BZ68" s="172"/>
      <c r="CA68" s="172"/>
      <c r="CB68" s="172"/>
      <c r="CC68" s="172"/>
      <c r="CD68" s="172"/>
      <c r="CE68" s="172"/>
      <c r="CF68" s="172"/>
      <c r="CG68" s="172"/>
      <c r="CH68" s="172"/>
      <c r="CI68" s="172"/>
      <c r="CJ68" s="172"/>
      <c r="CK68" s="172"/>
      <c r="CL68" s="172"/>
      <c r="CM68" s="172"/>
      <c r="CN68" s="172"/>
      <c r="CO68" s="172"/>
      <c r="CP68" s="172"/>
      <c r="CQ68" s="172"/>
      <c r="CR68" s="172"/>
    </row>
    <row r="69" spans="1:96" s="108" customFormat="1" ht="24.95" customHeight="1" x14ac:dyDescent="0.2">
      <c r="A69" s="325" t="str">
        <f>T(Admin!C69)</f>
        <v/>
      </c>
      <c r="B69" s="1566" t="str">
        <f>T(Admin!D20)</f>
        <v/>
      </c>
      <c r="C69" s="1579"/>
      <c r="D69" s="516"/>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650"/>
      <c r="AY69" s="650"/>
      <c r="AZ69" s="650"/>
      <c r="BA69" s="263"/>
      <c r="BB69" s="172"/>
      <c r="BC69" s="172"/>
      <c r="BD69" s="172"/>
      <c r="BE69" s="172"/>
      <c r="BF69" s="172"/>
      <c r="BG69" s="172"/>
      <c r="BH69" s="172"/>
      <c r="BI69" s="172"/>
      <c r="BJ69" s="172"/>
      <c r="BK69" s="172"/>
      <c r="BL69" s="172"/>
      <c r="BM69" s="172"/>
      <c r="BN69" s="172"/>
      <c r="BO69" s="172"/>
      <c r="BP69" s="172"/>
      <c r="BQ69" s="172"/>
      <c r="BR69" s="172"/>
      <c r="BS69" s="172"/>
      <c r="BT69" s="172"/>
      <c r="BU69" s="172"/>
      <c r="BV69" s="172"/>
      <c r="BW69" s="172"/>
      <c r="BX69" s="172"/>
      <c r="BY69" s="172"/>
      <c r="BZ69" s="172"/>
      <c r="CA69" s="172"/>
      <c r="CB69" s="172"/>
      <c r="CC69" s="172"/>
      <c r="CD69" s="172"/>
      <c r="CE69" s="172"/>
      <c r="CF69" s="172"/>
      <c r="CG69" s="172"/>
      <c r="CH69" s="172"/>
      <c r="CI69" s="172"/>
      <c r="CJ69" s="172"/>
      <c r="CK69" s="172"/>
      <c r="CL69" s="172"/>
      <c r="CM69" s="172"/>
      <c r="CN69" s="172"/>
      <c r="CO69" s="172"/>
      <c r="CP69" s="172"/>
      <c r="CQ69" s="172"/>
      <c r="CR69" s="172"/>
    </row>
    <row r="70" spans="1:96" s="108" customFormat="1" ht="24.95" customHeight="1" x14ac:dyDescent="0.2">
      <c r="A70" s="381" t="str">
        <f>T(Admin!C70)</f>
        <v/>
      </c>
      <c r="B70" s="1580" t="str">
        <f>T(Admin!D21)</f>
        <v/>
      </c>
      <c r="C70" s="1581"/>
      <c r="D70" s="515"/>
      <c r="E70" s="367"/>
      <c r="F70" s="367"/>
      <c r="G70" s="367"/>
      <c r="H70" s="367"/>
      <c r="I70" s="367"/>
      <c r="J70" s="367"/>
      <c r="K70" s="367"/>
      <c r="L70" s="367"/>
      <c r="M70" s="367"/>
      <c r="N70" s="367"/>
      <c r="O70" s="367"/>
      <c r="P70" s="367"/>
      <c r="Q70" s="367"/>
      <c r="R70" s="367"/>
      <c r="S70" s="367"/>
      <c r="T70" s="367"/>
      <c r="U70" s="367"/>
      <c r="V70" s="367"/>
      <c r="W70" s="367"/>
      <c r="X70" s="367"/>
      <c r="Y70" s="367"/>
      <c r="Z70" s="367"/>
      <c r="AA70" s="367"/>
      <c r="AB70" s="367"/>
      <c r="AC70" s="367"/>
      <c r="AD70" s="367"/>
      <c r="AE70" s="367"/>
      <c r="AF70" s="367"/>
      <c r="AG70" s="367"/>
      <c r="AH70" s="367"/>
      <c r="AI70" s="367"/>
      <c r="AJ70" s="367"/>
      <c r="AK70" s="367"/>
      <c r="AL70" s="367"/>
      <c r="AM70" s="367"/>
      <c r="AN70" s="367"/>
      <c r="AO70" s="367"/>
      <c r="AP70" s="367"/>
      <c r="AQ70" s="367"/>
      <c r="AR70" s="367"/>
      <c r="AS70" s="367"/>
      <c r="AT70" s="367"/>
      <c r="AU70" s="367"/>
      <c r="AV70" s="367"/>
      <c r="AW70" s="367"/>
      <c r="AX70" s="651"/>
      <c r="AY70" s="651"/>
      <c r="AZ70" s="651"/>
      <c r="BA70" s="368"/>
      <c r="BB70" s="172"/>
      <c r="BC70" s="172"/>
      <c r="BD70" s="172"/>
      <c r="BE70" s="172"/>
      <c r="BF70" s="172"/>
      <c r="BG70" s="172"/>
      <c r="BH70" s="172"/>
      <c r="BI70" s="172"/>
      <c r="BJ70" s="172"/>
      <c r="BK70" s="172"/>
      <c r="BL70" s="172"/>
      <c r="BM70" s="172"/>
      <c r="BN70" s="172"/>
      <c r="BO70" s="172"/>
      <c r="BP70" s="172"/>
      <c r="BQ70" s="172"/>
      <c r="BR70" s="172"/>
      <c r="BS70" s="172"/>
      <c r="BT70" s="172"/>
      <c r="BU70" s="172"/>
      <c r="BV70" s="172"/>
      <c r="BW70" s="172"/>
      <c r="BX70" s="172"/>
      <c r="BY70" s="172"/>
      <c r="BZ70" s="172"/>
      <c r="CA70" s="172"/>
      <c r="CB70" s="172"/>
      <c r="CC70" s="172"/>
      <c r="CD70" s="172"/>
      <c r="CE70" s="172"/>
      <c r="CF70" s="172"/>
      <c r="CG70" s="172"/>
      <c r="CH70" s="172"/>
      <c r="CI70" s="172"/>
      <c r="CJ70" s="172"/>
      <c r="CK70" s="172"/>
      <c r="CL70" s="172"/>
      <c r="CM70" s="172"/>
      <c r="CN70" s="172"/>
      <c r="CO70" s="172"/>
      <c r="CP70" s="172"/>
      <c r="CQ70" s="172"/>
      <c r="CR70" s="172"/>
    </row>
    <row r="71" spans="1:96" s="108" customFormat="1" ht="24.95" customHeight="1" x14ac:dyDescent="0.2">
      <c r="A71" s="325" t="str">
        <f>T(Admin!C71)</f>
        <v/>
      </c>
      <c r="B71" s="1566" t="str">
        <f>T(Admin!D22)</f>
        <v/>
      </c>
      <c r="C71" s="1579"/>
      <c r="D71" s="516"/>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c r="AD71" s="107"/>
      <c r="AE71" s="107"/>
      <c r="AF71" s="107"/>
      <c r="AG71" s="107"/>
      <c r="AH71" s="107"/>
      <c r="AI71" s="107"/>
      <c r="AJ71" s="107"/>
      <c r="AK71" s="107"/>
      <c r="AL71" s="107"/>
      <c r="AM71" s="107"/>
      <c r="AN71" s="107"/>
      <c r="AO71" s="107"/>
      <c r="AP71" s="107"/>
      <c r="AQ71" s="107"/>
      <c r="AR71" s="107"/>
      <c r="AS71" s="107"/>
      <c r="AT71" s="107"/>
      <c r="AU71" s="107"/>
      <c r="AV71" s="107"/>
      <c r="AW71" s="107"/>
      <c r="AX71" s="650"/>
      <c r="AY71" s="650"/>
      <c r="AZ71" s="650"/>
      <c r="BA71" s="263"/>
      <c r="BB71" s="172"/>
      <c r="BC71" s="172"/>
      <c r="BD71" s="172"/>
      <c r="BE71" s="172"/>
      <c r="BF71" s="172"/>
      <c r="BG71" s="172"/>
      <c r="BH71" s="172"/>
      <c r="BI71" s="172"/>
      <c r="BJ71" s="172"/>
      <c r="BK71" s="172"/>
      <c r="BL71" s="172"/>
      <c r="BM71" s="172"/>
      <c r="BN71" s="172"/>
      <c r="BO71" s="172"/>
      <c r="BP71" s="172"/>
      <c r="BQ71" s="172"/>
      <c r="BR71" s="172"/>
      <c r="BS71" s="172"/>
      <c r="BT71" s="172"/>
      <c r="BU71" s="172"/>
      <c r="BV71" s="172"/>
      <c r="BW71" s="172"/>
      <c r="BX71" s="172"/>
      <c r="BY71" s="172"/>
      <c r="BZ71" s="172"/>
      <c r="CA71" s="172"/>
      <c r="CB71" s="172"/>
      <c r="CC71" s="172"/>
      <c r="CD71" s="172"/>
      <c r="CE71" s="172"/>
      <c r="CF71" s="172"/>
      <c r="CG71" s="172"/>
      <c r="CH71" s="172"/>
      <c r="CI71" s="172"/>
      <c r="CJ71" s="172"/>
      <c r="CK71" s="172"/>
      <c r="CL71" s="172"/>
      <c r="CM71" s="172"/>
      <c r="CN71" s="172"/>
      <c r="CO71" s="172"/>
      <c r="CP71" s="172"/>
      <c r="CQ71" s="172"/>
      <c r="CR71" s="172"/>
    </row>
    <row r="72" spans="1:96" s="108" customFormat="1" ht="24.95" customHeight="1" x14ac:dyDescent="0.2">
      <c r="A72" s="381" t="str">
        <f>T(Admin!C72)</f>
        <v/>
      </c>
      <c r="B72" s="1580" t="str">
        <f>T(Admin!D23)</f>
        <v/>
      </c>
      <c r="C72" s="1581"/>
      <c r="D72" s="515"/>
      <c r="E72" s="367"/>
      <c r="F72" s="367"/>
      <c r="G72" s="367"/>
      <c r="H72" s="367"/>
      <c r="I72" s="367"/>
      <c r="J72" s="367"/>
      <c r="K72" s="367"/>
      <c r="L72" s="367"/>
      <c r="M72" s="367"/>
      <c r="N72" s="367"/>
      <c r="O72" s="367"/>
      <c r="P72" s="367"/>
      <c r="Q72" s="367"/>
      <c r="R72" s="367"/>
      <c r="S72" s="367"/>
      <c r="T72" s="367"/>
      <c r="U72" s="367"/>
      <c r="V72" s="367"/>
      <c r="W72" s="367"/>
      <c r="X72" s="367"/>
      <c r="Y72" s="367"/>
      <c r="Z72" s="367"/>
      <c r="AA72" s="367"/>
      <c r="AB72" s="367"/>
      <c r="AC72" s="367"/>
      <c r="AD72" s="367"/>
      <c r="AE72" s="367"/>
      <c r="AF72" s="367"/>
      <c r="AG72" s="367"/>
      <c r="AH72" s="367"/>
      <c r="AI72" s="367"/>
      <c r="AJ72" s="367"/>
      <c r="AK72" s="367"/>
      <c r="AL72" s="367"/>
      <c r="AM72" s="367"/>
      <c r="AN72" s="367"/>
      <c r="AO72" s="367"/>
      <c r="AP72" s="367"/>
      <c r="AQ72" s="367"/>
      <c r="AR72" s="367"/>
      <c r="AS72" s="367"/>
      <c r="AT72" s="367"/>
      <c r="AU72" s="367"/>
      <c r="AV72" s="367"/>
      <c r="AW72" s="367"/>
      <c r="AX72" s="651"/>
      <c r="AY72" s="651"/>
      <c r="AZ72" s="651"/>
      <c r="BA72" s="368"/>
      <c r="BB72" s="172"/>
      <c r="BC72" s="172"/>
      <c r="BD72" s="172"/>
      <c r="BE72" s="172"/>
      <c r="BF72" s="172"/>
      <c r="BG72" s="172"/>
      <c r="BH72" s="172"/>
      <c r="BI72" s="172"/>
      <c r="BJ72" s="172"/>
      <c r="BK72" s="172"/>
      <c r="BL72" s="172"/>
      <c r="BM72" s="172"/>
      <c r="BN72" s="172"/>
      <c r="BO72" s="172"/>
      <c r="BP72" s="172"/>
      <c r="BQ72" s="172"/>
      <c r="BR72" s="172"/>
      <c r="BS72" s="172"/>
      <c r="BT72" s="172"/>
      <c r="BU72" s="172"/>
      <c r="BV72" s="172"/>
      <c r="BW72" s="172"/>
      <c r="BX72" s="172"/>
      <c r="BY72" s="172"/>
      <c r="BZ72" s="172"/>
      <c r="CA72" s="172"/>
      <c r="CB72" s="172"/>
      <c r="CC72" s="172"/>
      <c r="CD72" s="172"/>
      <c r="CE72" s="172"/>
      <c r="CF72" s="172"/>
      <c r="CG72" s="172"/>
      <c r="CH72" s="172"/>
      <c r="CI72" s="172"/>
      <c r="CJ72" s="172"/>
      <c r="CK72" s="172"/>
      <c r="CL72" s="172"/>
      <c r="CM72" s="172"/>
      <c r="CN72" s="172"/>
      <c r="CO72" s="172"/>
      <c r="CP72" s="172"/>
      <c r="CQ72" s="172"/>
      <c r="CR72" s="172"/>
    </row>
    <row r="73" spans="1:96" s="108" customFormat="1" ht="24.95" customHeight="1" x14ac:dyDescent="0.2">
      <c r="A73" s="325" t="str">
        <f>T(Admin!C73)</f>
        <v/>
      </c>
      <c r="B73" s="1566" t="str">
        <f>T(Admin!D24)</f>
        <v/>
      </c>
      <c r="C73" s="1579"/>
      <c r="D73" s="516"/>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650"/>
      <c r="AY73" s="650"/>
      <c r="AZ73" s="650"/>
      <c r="BA73" s="263"/>
      <c r="BB73" s="172"/>
      <c r="BC73" s="172"/>
      <c r="BD73" s="172"/>
      <c r="BE73" s="172"/>
      <c r="BF73" s="172"/>
      <c r="BG73" s="172"/>
      <c r="BH73" s="172"/>
      <c r="BI73" s="172"/>
      <c r="BJ73" s="172"/>
      <c r="BK73" s="172"/>
      <c r="BL73" s="172"/>
      <c r="BM73" s="172"/>
      <c r="BN73" s="172"/>
      <c r="BO73" s="172"/>
      <c r="BP73" s="172"/>
      <c r="BQ73" s="172"/>
      <c r="BR73" s="172"/>
      <c r="BS73" s="172"/>
      <c r="BT73" s="172"/>
      <c r="BU73" s="172"/>
      <c r="BV73" s="172"/>
      <c r="BW73" s="172"/>
      <c r="BX73" s="172"/>
      <c r="BY73" s="172"/>
      <c r="BZ73" s="172"/>
      <c r="CA73" s="172"/>
      <c r="CB73" s="172"/>
      <c r="CC73" s="172"/>
      <c r="CD73" s="172"/>
      <c r="CE73" s="172"/>
      <c r="CF73" s="172"/>
      <c r="CG73" s="172"/>
      <c r="CH73" s="172"/>
      <c r="CI73" s="172"/>
      <c r="CJ73" s="172"/>
      <c r="CK73" s="172"/>
      <c r="CL73" s="172"/>
      <c r="CM73" s="172"/>
      <c r="CN73" s="172"/>
      <c r="CO73" s="172"/>
      <c r="CP73" s="172"/>
      <c r="CQ73" s="172"/>
      <c r="CR73" s="172"/>
    </row>
    <row r="74" spans="1:96" ht="24.95" customHeight="1" x14ac:dyDescent="0.2">
      <c r="A74" s="381" t="str">
        <f>T(Admin!C74)</f>
        <v/>
      </c>
      <c r="B74" s="1580" t="str">
        <f>T(Admin!D25)</f>
        <v/>
      </c>
      <c r="C74" s="1581"/>
      <c r="D74" s="515"/>
      <c r="E74" s="367"/>
      <c r="F74" s="367"/>
      <c r="G74" s="367"/>
      <c r="H74" s="367"/>
      <c r="I74" s="367"/>
      <c r="J74" s="367"/>
      <c r="K74" s="367"/>
      <c r="L74" s="367"/>
      <c r="M74" s="367"/>
      <c r="N74" s="367"/>
      <c r="O74" s="367"/>
      <c r="P74" s="367"/>
      <c r="Q74" s="367"/>
      <c r="R74" s="367"/>
      <c r="S74" s="367"/>
      <c r="T74" s="367"/>
      <c r="U74" s="367"/>
      <c r="V74" s="367"/>
      <c r="W74" s="367"/>
      <c r="X74" s="367"/>
      <c r="Y74" s="367"/>
      <c r="Z74" s="367"/>
      <c r="AA74" s="367"/>
      <c r="AB74" s="367"/>
      <c r="AC74" s="367"/>
      <c r="AD74" s="367"/>
      <c r="AE74" s="367"/>
      <c r="AF74" s="367"/>
      <c r="AG74" s="367"/>
      <c r="AH74" s="367"/>
      <c r="AI74" s="367"/>
      <c r="AJ74" s="367"/>
      <c r="AK74" s="367"/>
      <c r="AL74" s="367"/>
      <c r="AM74" s="367"/>
      <c r="AN74" s="367"/>
      <c r="AO74" s="367"/>
      <c r="AP74" s="367"/>
      <c r="AQ74" s="367"/>
      <c r="AR74" s="367"/>
      <c r="AS74" s="367"/>
      <c r="AT74" s="367"/>
      <c r="AU74" s="367"/>
      <c r="AV74" s="367"/>
      <c r="AW74" s="367"/>
      <c r="AX74" s="651"/>
      <c r="AY74" s="651"/>
      <c r="AZ74" s="651"/>
      <c r="BA74" s="368"/>
    </row>
    <row r="75" spans="1:96" s="108" customFormat="1" ht="24.95" customHeight="1" x14ac:dyDescent="0.2">
      <c r="A75" s="325" t="str">
        <f>T(Admin!C75)</f>
        <v/>
      </c>
      <c r="B75" s="1566" t="str">
        <f>T(Admin!D26)</f>
        <v/>
      </c>
      <c r="C75" s="1579"/>
      <c r="D75" s="516"/>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650"/>
      <c r="AY75" s="650"/>
      <c r="AZ75" s="650"/>
      <c r="BA75" s="263"/>
      <c r="BB75" s="172"/>
      <c r="BC75" s="172"/>
      <c r="BD75" s="172"/>
      <c r="BE75" s="172"/>
      <c r="BF75" s="172"/>
      <c r="BG75" s="172"/>
      <c r="BH75" s="172"/>
      <c r="BI75" s="172"/>
      <c r="BJ75" s="172"/>
      <c r="BK75" s="172"/>
      <c r="BL75" s="172"/>
      <c r="BM75" s="172"/>
      <c r="BN75" s="172"/>
      <c r="BO75" s="172"/>
      <c r="BP75" s="172"/>
      <c r="BQ75" s="172"/>
      <c r="BR75" s="172"/>
      <c r="BS75" s="172"/>
      <c r="BT75" s="172"/>
      <c r="BU75" s="172"/>
      <c r="BV75" s="172"/>
      <c r="BW75" s="172"/>
      <c r="BX75" s="172"/>
      <c r="BY75" s="172"/>
      <c r="BZ75" s="172"/>
      <c r="CA75" s="172"/>
      <c r="CB75" s="172"/>
      <c r="CC75" s="172"/>
      <c r="CD75" s="172"/>
      <c r="CE75" s="172"/>
      <c r="CF75" s="172"/>
      <c r="CG75" s="172"/>
      <c r="CH75" s="172"/>
      <c r="CI75" s="172"/>
      <c r="CJ75" s="172"/>
      <c r="CK75" s="172"/>
      <c r="CL75" s="172"/>
      <c r="CM75" s="172"/>
      <c r="CN75" s="172"/>
      <c r="CO75" s="172"/>
      <c r="CP75" s="172"/>
      <c r="CQ75" s="172"/>
      <c r="CR75" s="172"/>
    </row>
    <row r="76" spans="1:96" ht="24.95" customHeight="1" x14ac:dyDescent="0.2">
      <c r="A76" s="381" t="str">
        <f>T(Admin!C76)</f>
        <v/>
      </c>
      <c r="B76" s="1580" t="str">
        <f>T(Admin!D27)</f>
        <v/>
      </c>
      <c r="C76" s="1581"/>
      <c r="D76" s="515"/>
      <c r="E76" s="367"/>
      <c r="F76" s="367"/>
      <c r="G76" s="367"/>
      <c r="H76" s="367"/>
      <c r="I76" s="367"/>
      <c r="J76" s="367"/>
      <c r="K76" s="367"/>
      <c r="L76" s="367"/>
      <c r="M76" s="367"/>
      <c r="N76" s="367"/>
      <c r="O76" s="367"/>
      <c r="P76" s="367"/>
      <c r="Q76" s="367"/>
      <c r="R76" s="367"/>
      <c r="S76" s="367"/>
      <c r="T76" s="367"/>
      <c r="U76" s="367"/>
      <c r="V76" s="367"/>
      <c r="W76" s="367"/>
      <c r="X76" s="367"/>
      <c r="Y76" s="367"/>
      <c r="Z76" s="367"/>
      <c r="AA76" s="367"/>
      <c r="AB76" s="367"/>
      <c r="AC76" s="367"/>
      <c r="AD76" s="367"/>
      <c r="AE76" s="367"/>
      <c r="AF76" s="367"/>
      <c r="AG76" s="367"/>
      <c r="AH76" s="367"/>
      <c r="AI76" s="367"/>
      <c r="AJ76" s="367"/>
      <c r="AK76" s="367"/>
      <c r="AL76" s="367"/>
      <c r="AM76" s="367"/>
      <c r="AN76" s="367"/>
      <c r="AO76" s="367"/>
      <c r="AP76" s="367"/>
      <c r="AQ76" s="367"/>
      <c r="AR76" s="367"/>
      <c r="AS76" s="367"/>
      <c r="AT76" s="367"/>
      <c r="AU76" s="367"/>
      <c r="AV76" s="367"/>
      <c r="AW76" s="367"/>
      <c r="AX76" s="651"/>
      <c r="AY76" s="651"/>
      <c r="AZ76" s="651"/>
      <c r="BA76" s="368"/>
    </row>
    <row r="77" spans="1:96" s="108" customFormat="1" ht="24.95" customHeight="1" x14ac:dyDescent="0.2">
      <c r="A77" s="325" t="str">
        <f>T(Admin!C77)</f>
        <v/>
      </c>
      <c r="B77" s="1569" t="str">
        <f>T(Admin!D28)</f>
        <v/>
      </c>
      <c r="C77" s="1582"/>
      <c r="D77" s="516"/>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650"/>
      <c r="AY77" s="650"/>
      <c r="AZ77" s="650"/>
      <c r="BA77" s="263"/>
      <c r="BB77" s="172"/>
      <c r="BC77" s="172"/>
      <c r="BD77" s="172"/>
      <c r="BE77" s="172"/>
      <c r="BF77" s="172"/>
      <c r="BG77" s="172"/>
      <c r="BH77" s="172"/>
      <c r="BI77" s="172"/>
      <c r="BJ77" s="172"/>
      <c r="BK77" s="172"/>
      <c r="BL77" s="172"/>
      <c r="BM77" s="172"/>
      <c r="BN77" s="172"/>
      <c r="BO77" s="172"/>
      <c r="BP77" s="172"/>
      <c r="BQ77" s="172"/>
      <c r="BR77" s="172"/>
      <c r="BS77" s="172"/>
      <c r="BT77" s="172"/>
      <c r="BU77" s="172"/>
      <c r="BV77" s="172"/>
      <c r="BW77" s="172"/>
      <c r="BX77" s="172"/>
      <c r="BY77" s="172"/>
      <c r="BZ77" s="172"/>
      <c r="CA77" s="172"/>
      <c r="CB77" s="172"/>
      <c r="CC77" s="172"/>
      <c r="CD77" s="172"/>
      <c r="CE77" s="172"/>
      <c r="CF77" s="172"/>
      <c r="CG77" s="172"/>
      <c r="CH77" s="172"/>
      <c r="CI77" s="172"/>
      <c r="CJ77" s="172"/>
      <c r="CK77" s="172"/>
      <c r="CL77" s="172"/>
      <c r="CM77" s="172"/>
      <c r="CN77" s="172"/>
      <c r="CO77" s="172"/>
      <c r="CP77" s="172"/>
      <c r="CQ77" s="172"/>
      <c r="CR77" s="172"/>
    </row>
    <row r="78" spans="1:96" ht="24.95" customHeight="1" x14ac:dyDescent="0.2">
      <c r="A78" s="381" t="str">
        <f>T(Admin!C78)</f>
        <v/>
      </c>
      <c r="B78" s="1571" t="str">
        <f>T(Admin!D29)</f>
        <v/>
      </c>
      <c r="C78" s="1572"/>
      <c r="D78" s="515"/>
      <c r="E78" s="367"/>
      <c r="F78" s="367"/>
      <c r="G78" s="367"/>
      <c r="H78" s="367"/>
      <c r="I78" s="367"/>
      <c r="J78" s="367"/>
      <c r="K78" s="367"/>
      <c r="L78" s="367"/>
      <c r="M78" s="367"/>
      <c r="N78" s="367"/>
      <c r="O78" s="367"/>
      <c r="P78" s="367"/>
      <c r="Q78" s="367"/>
      <c r="R78" s="367"/>
      <c r="S78" s="367"/>
      <c r="T78" s="367"/>
      <c r="U78" s="367"/>
      <c r="V78" s="367"/>
      <c r="W78" s="367"/>
      <c r="X78" s="367"/>
      <c r="Y78" s="367"/>
      <c r="Z78" s="367"/>
      <c r="AA78" s="367"/>
      <c r="AB78" s="367"/>
      <c r="AC78" s="367"/>
      <c r="AD78" s="367"/>
      <c r="AE78" s="367"/>
      <c r="AF78" s="367"/>
      <c r="AG78" s="367"/>
      <c r="AH78" s="367"/>
      <c r="AI78" s="367"/>
      <c r="AJ78" s="367"/>
      <c r="AK78" s="367"/>
      <c r="AL78" s="367"/>
      <c r="AM78" s="367"/>
      <c r="AN78" s="367"/>
      <c r="AO78" s="367"/>
      <c r="AP78" s="367"/>
      <c r="AQ78" s="367"/>
      <c r="AR78" s="367"/>
      <c r="AS78" s="367"/>
      <c r="AT78" s="367"/>
      <c r="AU78" s="367"/>
      <c r="AV78" s="367"/>
      <c r="AW78" s="367"/>
      <c r="AX78" s="651"/>
      <c r="AY78" s="651"/>
      <c r="AZ78" s="651"/>
      <c r="BA78" s="368"/>
    </row>
    <row r="79" spans="1:96" s="108" customFormat="1" ht="24.95" customHeight="1" x14ac:dyDescent="0.2">
      <c r="A79" s="325" t="str">
        <f>T(Admin!C79)</f>
        <v/>
      </c>
      <c r="B79" s="1573" t="str">
        <f>T(Admin!D30)</f>
        <v/>
      </c>
      <c r="C79" s="1574"/>
      <c r="D79" s="516"/>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650"/>
      <c r="AY79" s="650"/>
      <c r="AZ79" s="650"/>
      <c r="BA79" s="263"/>
      <c r="BB79" s="172"/>
      <c r="BC79" s="172"/>
      <c r="BD79" s="172"/>
      <c r="BE79" s="172"/>
      <c r="BF79" s="172"/>
      <c r="BG79" s="172"/>
      <c r="BH79" s="172"/>
      <c r="BI79" s="172"/>
      <c r="BJ79" s="172"/>
      <c r="BK79" s="172"/>
      <c r="BL79" s="172"/>
      <c r="BM79" s="172"/>
      <c r="BN79" s="172"/>
      <c r="BO79" s="172"/>
      <c r="BP79" s="172"/>
      <c r="BQ79" s="172"/>
      <c r="BR79" s="172"/>
      <c r="BS79" s="172"/>
      <c r="BT79" s="172"/>
      <c r="BU79" s="172"/>
      <c r="BV79" s="172"/>
      <c r="BW79" s="172"/>
      <c r="BX79" s="172"/>
      <c r="BY79" s="172"/>
      <c r="BZ79" s="172"/>
      <c r="CA79" s="172"/>
      <c r="CB79" s="172"/>
      <c r="CC79" s="172"/>
      <c r="CD79" s="172"/>
      <c r="CE79" s="172"/>
      <c r="CF79" s="172"/>
      <c r="CG79" s="172"/>
      <c r="CH79" s="172"/>
      <c r="CI79" s="172"/>
      <c r="CJ79" s="172"/>
      <c r="CK79" s="172"/>
      <c r="CL79" s="172"/>
      <c r="CM79" s="172"/>
      <c r="CN79" s="172"/>
      <c r="CO79" s="172"/>
      <c r="CP79" s="172"/>
      <c r="CQ79" s="172"/>
      <c r="CR79" s="172"/>
    </row>
    <row r="80" spans="1:96" ht="24.95" customHeight="1" x14ac:dyDescent="0.2">
      <c r="A80" s="381" t="str">
        <f>T(Admin!C80)</f>
        <v/>
      </c>
      <c r="B80" s="1571" t="str">
        <f>T(Admin!D31)</f>
        <v/>
      </c>
      <c r="C80" s="1572"/>
      <c r="D80" s="515"/>
      <c r="E80" s="367"/>
      <c r="F80" s="367"/>
      <c r="G80" s="367"/>
      <c r="H80" s="367"/>
      <c r="I80" s="367"/>
      <c r="J80" s="367"/>
      <c r="K80" s="367"/>
      <c r="L80" s="367"/>
      <c r="M80" s="367"/>
      <c r="N80" s="367"/>
      <c r="O80" s="367"/>
      <c r="P80" s="367"/>
      <c r="Q80" s="367"/>
      <c r="R80" s="367"/>
      <c r="S80" s="367"/>
      <c r="T80" s="367"/>
      <c r="U80" s="367"/>
      <c r="V80" s="367"/>
      <c r="W80" s="367"/>
      <c r="X80" s="367"/>
      <c r="Y80" s="367"/>
      <c r="Z80" s="367"/>
      <c r="AA80" s="367"/>
      <c r="AB80" s="367"/>
      <c r="AC80" s="367"/>
      <c r="AD80" s="367"/>
      <c r="AE80" s="367"/>
      <c r="AF80" s="367"/>
      <c r="AG80" s="367"/>
      <c r="AH80" s="367"/>
      <c r="AI80" s="367"/>
      <c r="AJ80" s="367"/>
      <c r="AK80" s="367"/>
      <c r="AL80" s="367"/>
      <c r="AM80" s="367"/>
      <c r="AN80" s="367"/>
      <c r="AO80" s="367"/>
      <c r="AP80" s="367"/>
      <c r="AQ80" s="367"/>
      <c r="AR80" s="367"/>
      <c r="AS80" s="367"/>
      <c r="AT80" s="367"/>
      <c r="AU80" s="367"/>
      <c r="AV80" s="367"/>
      <c r="AW80" s="367"/>
      <c r="AX80" s="651"/>
      <c r="AY80" s="651"/>
      <c r="AZ80" s="651"/>
      <c r="BA80" s="368"/>
    </row>
    <row r="81" spans="1:96" s="108" customFormat="1" ht="24.95" customHeight="1" x14ac:dyDescent="0.2">
      <c r="A81" s="325" t="str">
        <f>T(Admin!C81)</f>
        <v/>
      </c>
      <c r="B81" s="1573" t="str">
        <f>T(Admin!D32)</f>
        <v/>
      </c>
      <c r="C81" s="1574"/>
      <c r="D81" s="516"/>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650"/>
      <c r="AY81" s="650"/>
      <c r="AZ81" s="650"/>
      <c r="BA81" s="263"/>
      <c r="BB81" s="172"/>
      <c r="BC81" s="172"/>
      <c r="BD81" s="172"/>
      <c r="BE81" s="172"/>
      <c r="BF81" s="172"/>
      <c r="BG81" s="172"/>
      <c r="BH81" s="172"/>
      <c r="BI81" s="172"/>
      <c r="BJ81" s="172"/>
      <c r="BK81" s="172"/>
      <c r="BL81" s="172"/>
      <c r="BM81" s="172"/>
      <c r="BN81" s="172"/>
      <c r="BO81" s="172"/>
      <c r="BP81" s="172"/>
      <c r="BQ81" s="172"/>
      <c r="BR81" s="172"/>
      <c r="BS81" s="172"/>
      <c r="BT81" s="172"/>
      <c r="BU81" s="172"/>
      <c r="BV81" s="172"/>
      <c r="BW81" s="172"/>
      <c r="BX81" s="172"/>
      <c r="BY81" s="172"/>
      <c r="BZ81" s="172"/>
      <c r="CA81" s="172"/>
      <c r="CB81" s="172"/>
      <c r="CC81" s="172"/>
      <c r="CD81" s="172"/>
      <c r="CE81" s="172"/>
      <c r="CF81" s="172"/>
      <c r="CG81" s="172"/>
      <c r="CH81" s="172"/>
      <c r="CI81" s="172"/>
      <c r="CJ81" s="172"/>
      <c r="CK81" s="172"/>
      <c r="CL81" s="172"/>
      <c r="CM81" s="172"/>
      <c r="CN81" s="172"/>
      <c r="CO81" s="172"/>
      <c r="CP81" s="172"/>
      <c r="CQ81" s="172"/>
      <c r="CR81" s="172"/>
    </row>
    <row r="82" spans="1:96" ht="24.95" customHeight="1" x14ac:dyDescent="0.2">
      <c r="A82" s="381" t="str">
        <f>T(Admin!C82)</f>
        <v/>
      </c>
      <c r="B82" s="1571" t="str">
        <f>T(Admin!D33)</f>
        <v/>
      </c>
      <c r="C82" s="1572"/>
      <c r="D82" s="515"/>
      <c r="E82" s="367"/>
      <c r="F82" s="367"/>
      <c r="G82" s="367"/>
      <c r="H82" s="367"/>
      <c r="I82" s="367"/>
      <c r="J82" s="367"/>
      <c r="K82" s="367"/>
      <c r="L82" s="367"/>
      <c r="M82" s="367"/>
      <c r="N82" s="367"/>
      <c r="O82" s="367"/>
      <c r="P82" s="367"/>
      <c r="Q82" s="367"/>
      <c r="R82" s="367"/>
      <c r="S82" s="367"/>
      <c r="T82" s="367"/>
      <c r="U82" s="367"/>
      <c r="V82" s="367"/>
      <c r="W82" s="367"/>
      <c r="X82" s="367"/>
      <c r="Y82" s="367"/>
      <c r="Z82" s="367"/>
      <c r="AA82" s="367"/>
      <c r="AB82" s="367"/>
      <c r="AC82" s="367"/>
      <c r="AD82" s="367"/>
      <c r="AE82" s="367"/>
      <c r="AF82" s="367"/>
      <c r="AG82" s="367"/>
      <c r="AH82" s="367"/>
      <c r="AI82" s="367"/>
      <c r="AJ82" s="367"/>
      <c r="AK82" s="367"/>
      <c r="AL82" s="367"/>
      <c r="AM82" s="367"/>
      <c r="AN82" s="367"/>
      <c r="AO82" s="367"/>
      <c r="AP82" s="367"/>
      <c r="AQ82" s="367"/>
      <c r="AR82" s="367"/>
      <c r="AS82" s="367"/>
      <c r="AT82" s="367"/>
      <c r="AU82" s="367"/>
      <c r="AV82" s="367"/>
      <c r="AW82" s="367"/>
      <c r="AX82" s="651"/>
      <c r="AY82" s="651"/>
      <c r="AZ82" s="651"/>
      <c r="BA82" s="368"/>
    </row>
    <row r="83" spans="1:96" ht="24.95" customHeight="1" thickBot="1" x14ac:dyDescent="0.25">
      <c r="A83" s="326" t="str">
        <f>T(Admin!C83)</f>
        <v/>
      </c>
      <c r="B83" s="1577" t="str">
        <f>T(Admin!D34)</f>
        <v/>
      </c>
      <c r="C83" s="1578"/>
      <c r="D83" s="929"/>
      <c r="E83" s="930"/>
      <c r="F83" s="930"/>
      <c r="G83" s="930"/>
      <c r="H83" s="930"/>
      <c r="I83" s="930"/>
      <c r="J83" s="930"/>
      <c r="K83" s="930"/>
      <c r="L83" s="930"/>
      <c r="M83" s="930"/>
      <c r="N83" s="930"/>
      <c r="O83" s="930"/>
      <c r="P83" s="930"/>
      <c r="Q83" s="930"/>
      <c r="R83" s="930"/>
      <c r="S83" s="930"/>
      <c r="T83" s="930"/>
      <c r="U83" s="930"/>
      <c r="V83" s="930"/>
      <c r="W83" s="930"/>
      <c r="X83" s="930"/>
      <c r="Y83" s="930"/>
      <c r="Z83" s="930"/>
      <c r="AA83" s="930"/>
      <c r="AB83" s="930"/>
      <c r="AC83" s="930"/>
      <c r="AD83" s="930"/>
      <c r="AE83" s="930"/>
      <c r="AF83" s="930"/>
      <c r="AG83" s="930"/>
      <c r="AH83" s="930"/>
      <c r="AI83" s="930"/>
      <c r="AJ83" s="930"/>
      <c r="AK83" s="930"/>
      <c r="AL83" s="930"/>
      <c r="AM83" s="930"/>
      <c r="AN83" s="930"/>
      <c r="AO83" s="930"/>
      <c r="AP83" s="930"/>
      <c r="AQ83" s="930"/>
      <c r="AR83" s="930"/>
      <c r="AS83" s="930"/>
      <c r="AT83" s="930"/>
      <c r="AU83" s="930"/>
      <c r="AV83" s="930"/>
      <c r="AW83" s="930"/>
      <c r="AX83" s="931"/>
      <c r="AY83" s="931"/>
      <c r="AZ83" s="931"/>
      <c r="BA83" s="932"/>
    </row>
    <row r="84" spans="1:96" s="248" customFormat="1" x14ac:dyDescent="0.2">
      <c r="A84" s="938"/>
      <c r="B84" s="938"/>
      <c r="C84" s="939"/>
      <c r="D84" s="938"/>
      <c r="E84" s="938"/>
      <c r="F84" s="938"/>
      <c r="G84" s="938"/>
      <c r="H84" s="938"/>
      <c r="I84" s="938"/>
      <c r="J84" s="938"/>
      <c r="K84" s="938"/>
      <c r="L84" s="938"/>
      <c r="M84" s="938"/>
      <c r="N84" s="938"/>
      <c r="O84" s="938"/>
      <c r="P84" s="938"/>
      <c r="Q84" s="938"/>
      <c r="R84" s="938"/>
      <c r="S84" s="938"/>
      <c r="T84" s="938"/>
      <c r="U84" s="938"/>
      <c r="V84" s="938"/>
      <c r="W84" s="938"/>
      <c r="X84" s="938"/>
      <c r="Y84" s="938"/>
      <c r="Z84" s="938"/>
      <c r="AA84" s="938"/>
      <c r="AB84" s="938"/>
      <c r="AC84" s="938"/>
      <c r="AD84" s="938"/>
      <c r="AE84" s="938"/>
      <c r="AF84" s="938"/>
      <c r="AG84" s="938"/>
      <c r="AH84" s="938"/>
      <c r="AI84" s="938"/>
      <c r="AJ84" s="938"/>
      <c r="AK84" s="938"/>
      <c r="AL84" s="938"/>
      <c r="AM84" s="938"/>
      <c r="AN84" s="938"/>
      <c r="AO84" s="938"/>
      <c r="AP84" s="938"/>
      <c r="AQ84" s="938"/>
      <c r="AR84" s="938"/>
      <c r="AS84" s="938"/>
      <c r="AT84" s="938"/>
      <c r="AU84" s="938"/>
      <c r="AV84" s="938"/>
      <c r="AW84" s="938"/>
      <c r="AX84" s="938"/>
      <c r="AY84" s="938"/>
      <c r="AZ84" s="938"/>
      <c r="BA84" s="938"/>
    </row>
    <row r="85" spans="1:96" s="248" customFormat="1" x14ac:dyDescent="0.2">
      <c r="A85" s="938"/>
      <c r="B85" s="1023" t="s">
        <v>66</v>
      </c>
      <c r="C85" s="1023"/>
      <c r="D85" s="938"/>
      <c r="E85" s="938"/>
      <c r="F85" s="938"/>
      <c r="G85" s="938"/>
      <c r="H85" s="938"/>
      <c r="I85" s="938"/>
      <c r="J85" s="938"/>
      <c r="K85" s="938"/>
      <c r="L85" s="938"/>
      <c r="M85" s="938"/>
      <c r="N85" s="938"/>
      <c r="O85" s="938"/>
      <c r="P85" s="938"/>
      <c r="Q85" s="938"/>
      <c r="R85" s="938"/>
      <c r="S85" s="938"/>
      <c r="T85" s="938"/>
      <c r="U85" s="938"/>
      <c r="V85" s="938"/>
      <c r="W85" s="938"/>
      <c r="X85" s="938"/>
      <c r="Y85" s="938"/>
      <c r="Z85" s="938"/>
      <c r="AA85" s="938"/>
      <c r="AB85" s="938"/>
      <c r="AC85" s="938"/>
      <c r="AD85" s="938"/>
      <c r="AE85" s="938"/>
      <c r="AF85" s="938"/>
      <c r="AG85" s="938"/>
      <c r="AH85" s="938"/>
      <c r="AI85" s="938"/>
      <c r="AJ85" s="938"/>
      <c r="AK85" s="938"/>
      <c r="AL85" s="938"/>
      <c r="AM85" s="938"/>
      <c r="AN85" s="938"/>
      <c r="AO85" s="938"/>
      <c r="AP85" s="938"/>
      <c r="AQ85" s="938"/>
      <c r="AR85" s="938"/>
      <c r="AS85" s="938"/>
      <c r="AT85" s="938"/>
      <c r="AU85" s="938"/>
      <c r="AV85" s="938"/>
      <c r="AW85" s="938"/>
      <c r="AX85" s="938"/>
      <c r="AY85" s="938"/>
      <c r="AZ85" s="938"/>
      <c r="BA85" s="938"/>
    </row>
    <row r="86" spans="1:96" s="248" customFormat="1" x14ac:dyDescent="0.2">
      <c r="A86" s="938"/>
      <c r="B86" s="1016" t="s">
        <v>246</v>
      </c>
      <c r="C86" s="1016"/>
      <c r="D86" s="938"/>
      <c r="E86" s="938"/>
      <c r="F86" s="938"/>
      <c r="G86" s="938"/>
      <c r="H86" s="938"/>
      <c r="I86" s="938"/>
      <c r="J86" s="938"/>
      <c r="K86" s="938"/>
      <c r="L86" s="938"/>
      <c r="M86" s="938"/>
      <c r="N86" s="938"/>
      <c r="O86" s="938"/>
      <c r="P86" s="938"/>
      <c r="Q86" s="938"/>
      <c r="R86" s="938"/>
      <c r="S86" s="938"/>
      <c r="T86" s="938"/>
      <c r="U86" s="938"/>
      <c r="V86" s="938"/>
      <c r="W86" s="938"/>
      <c r="X86" s="938"/>
      <c r="Y86" s="938"/>
      <c r="Z86" s="938"/>
      <c r="AA86" s="938"/>
      <c r="AB86" s="938"/>
      <c r="AC86" s="938"/>
      <c r="AD86" s="938"/>
      <c r="AE86" s="938"/>
      <c r="AF86" s="938"/>
      <c r="AG86" s="938"/>
      <c r="AH86" s="938"/>
      <c r="AI86" s="938"/>
      <c r="AJ86" s="938"/>
      <c r="AK86" s="938"/>
      <c r="AL86" s="938"/>
      <c r="AM86" s="938"/>
      <c r="AN86" s="938"/>
      <c r="AO86" s="938"/>
      <c r="AP86" s="938"/>
      <c r="AQ86" s="938"/>
      <c r="AR86" s="938"/>
      <c r="AS86" s="938"/>
      <c r="AT86" s="938"/>
      <c r="AU86" s="938"/>
      <c r="AV86" s="938"/>
      <c r="AW86" s="938"/>
      <c r="AX86" s="938"/>
      <c r="AY86" s="938"/>
      <c r="AZ86" s="938"/>
      <c r="BA86" s="938"/>
    </row>
    <row r="87" spans="1:96" s="248" customFormat="1" x14ac:dyDescent="0.2">
      <c r="A87" s="938"/>
      <c r="B87" s="1016" t="s">
        <v>247</v>
      </c>
      <c r="C87" s="1016"/>
      <c r="D87" s="938"/>
      <c r="E87" s="938"/>
      <c r="F87" s="938"/>
      <c r="G87" s="938"/>
      <c r="H87" s="938"/>
      <c r="I87" s="938"/>
      <c r="J87" s="938"/>
      <c r="K87" s="938"/>
      <c r="L87" s="938"/>
      <c r="M87" s="938"/>
      <c r="N87" s="938"/>
      <c r="O87" s="938"/>
      <c r="P87" s="938"/>
      <c r="Q87" s="938"/>
      <c r="R87" s="938"/>
      <c r="S87" s="938"/>
      <c r="T87" s="938"/>
      <c r="U87" s="938"/>
      <c r="V87" s="938"/>
      <c r="W87" s="938"/>
      <c r="X87" s="938"/>
      <c r="Y87" s="938"/>
      <c r="Z87" s="938"/>
      <c r="AA87" s="938"/>
      <c r="AB87" s="938"/>
      <c r="AC87" s="938"/>
      <c r="AD87" s="938"/>
      <c r="AE87" s="938"/>
      <c r="AF87" s="938"/>
      <c r="AG87" s="938"/>
      <c r="AH87" s="938"/>
      <c r="AI87" s="938"/>
      <c r="AJ87" s="938"/>
      <c r="AK87" s="938"/>
      <c r="AL87" s="938"/>
      <c r="AM87" s="938"/>
      <c r="AN87" s="938"/>
      <c r="AO87" s="938"/>
      <c r="AP87" s="938"/>
      <c r="AQ87" s="938"/>
      <c r="AR87" s="938"/>
      <c r="AS87" s="938"/>
      <c r="AT87" s="938"/>
      <c r="AU87" s="938"/>
      <c r="AV87" s="938"/>
      <c r="AW87" s="938"/>
      <c r="AX87" s="938"/>
      <c r="AY87" s="938"/>
      <c r="AZ87" s="938"/>
      <c r="BA87" s="938"/>
    </row>
    <row r="88" spans="1:96" s="248" customFormat="1" x14ac:dyDescent="0.2">
      <c r="A88" s="938"/>
      <c r="B88" s="1016" t="s">
        <v>248</v>
      </c>
      <c r="C88" s="1016"/>
      <c r="D88" s="938"/>
      <c r="E88" s="938"/>
      <c r="F88" s="938"/>
      <c r="G88" s="938"/>
      <c r="H88" s="938"/>
      <c r="I88" s="938"/>
      <c r="J88" s="938"/>
      <c r="K88" s="938"/>
      <c r="L88" s="938"/>
      <c r="M88" s="938"/>
      <c r="N88" s="938"/>
      <c r="O88" s="938"/>
      <c r="P88" s="938"/>
      <c r="Q88" s="938"/>
      <c r="R88" s="938"/>
      <c r="S88" s="938"/>
      <c r="T88" s="938"/>
      <c r="U88" s="938"/>
      <c r="V88" s="938"/>
      <c r="W88" s="938"/>
      <c r="X88" s="938"/>
      <c r="Y88" s="938"/>
      <c r="Z88" s="938"/>
      <c r="AA88" s="938"/>
      <c r="AB88" s="938"/>
      <c r="AC88" s="938"/>
      <c r="AD88" s="938"/>
      <c r="AE88" s="938"/>
      <c r="AF88" s="938"/>
      <c r="AG88" s="938"/>
      <c r="AH88" s="938"/>
      <c r="AI88" s="938"/>
      <c r="AJ88" s="938"/>
      <c r="AK88" s="938"/>
      <c r="AL88" s="938"/>
      <c r="AM88" s="938"/>
      <c r="AN88" s="938"/>
      <c r="AO88" s="938"/>
      <c r="AP88" s="938"/>
      <c r="AQ88" s="938"/>
      <c r="AR88" s="938"/>
      <c r="AS88" s="938"/>
      <c r="AT88" s="938"/>
      <c r="AU88" s="938"/>
      <c r="AV88" s="938"/>
      <c r="AW88" s="938"/>
      <c r="AX88" s="938"/>
      <c r="AY88" s="938"/>
      <c r="AZ88" s="938"/>
      <c r="BA88" s="938"/>
    </row>
    <row r="89" spans="1:96" s="248" customFormat="1" x14ac:dyDescent="0.2">
      <c r="A89" s="938"/>
      <c r="B89" s="1016" t="s">
        <v>249</v>
      </c>
      <c r="C89" s="1016"/>
      <c r="D89" s="938"/>
      <c r="E89" s="938"/>
      <c r="F89" s="938"/>
      <c r="G89" s="938"/>
      <c r="H89" s="938"/>
      <c r="I89" s="938"/>
      <c r="J89" s="938"/>
      <c r="K89" s="938"/>
      <c r="L89" s="938"/>
      <c r="M89" s="938"/>
      <c r="N89" s="938"/>
      <c r="O89" s="938"/>
      <c r="P89" s="938"/>
      <c r="Q89" s="938"/>
      <c r="R89" s="938"/>
      <c r="S89" s="938"/>
      <c r="T89" s="938"/>
      <c r="U89" s="938"/>
      <c r="V89" s="938"/>
      <c r="W89" s="938"/>
      <c r="X89" s="938"/>
      <c r="Y89" s="938"/>
      <c r="Z89" s="938"/>
      <c r="AA89" s="938"/>
      <c r="AB89" s="938"/>
      <c r="AC89" s="938"/>
      <c r="AD89" s="938"/>
      <c r="AE89" s="938"/>
      <c r="AF89" s="938"/>
      <c r="AG89" s="938"/>
      <c r="AH89" s="938"/>
      <c r="AI89" s="938"/>
      <c r="AJ89" s="938"/>
      <c r="AK89" s="938"/>
      <c r="AL89" s="938"/>
      <c r="AM89" s="938"/>
      <c r="AN89" s="938"/>
      <c r="AO89" s="938"/>
      <c r="AP89" s="938"/>
      <c r="AQ89" s="938"/>
      <c r="AR89" s="938"/>
      <c r="AS89" s="938"/>
      <c r="AT89" s="938"/>
      <c r="AU89" s="938"/>
      <c r="AV89" s="938"/>
      <c r="AW89" s="938"/>
      <c r="AX89" s="938"/>
      <c r="AY89" s="938"/>
      <c r="AZ89" s="938"/>
      <c r="BA89" s="938"/>
    </row>
    <row r="90" spans="1:96" s="248" customFormat="1" x14ac:dyDescent="0.2">
      <c r="A90" s="938"/>
      <c r="B90" s="1016" t="s">
        <v>250</v>
      </c>
      <c r="C90" s="1016"/>
      <c r="D90" s="938"/>
      <c r="E90" s="938"/>
      <c r="F90" s="938"/>
      <c r="G90" s="938"/>
      <c r="H90" s="938"/>
      <c r="I90" s="938"/>
      <c r="J90" s="938"/>
      <c r="K90" s="938"/>
      <c r="L90" s="938"/>
      <c r="M90" s="938"/>
      <c r="N90" s="938"/>
      <c r="O90" s="938"/>
      <c r="P90" s="938"/>
      <c r="Q90" s="938"/>
      <c r="R90" s="938"/>
      <c r="S90" s="938"/>
      <c r="T90" s="938"/>
      <c r="U90" s="938"/>
      <c r="V90" s="938"/>
      <c r="W90" s="938"/>
      <c r="X90" s="938"/>
      <c r="Y90" s="938"/>
      <c r="Z90" s="938"/>
      <c r="AA90" s="938"/>
      <c r="AB90" s="938"/>
      <c r="AC90" s="938"/>
      <c r="AD90" s="938"/>
      <c r="AE90" s="938"/>
      <c r="AF90" s="938"/>
      <c r="AG90" s="938"/>
      <c r="AH90" s="938"/>
      <c r="AI90" s="938"/>
      <c r="AJ90" s="938"/>
      <c r="AK90" s="938"/>
      <c r="AL90" s="938"/>
      <c r="AM90" s="938"/>
      <c r="AN90" s="938"/>
      <c r="AO90" s="938"/>
      <c r="AP90" s="938"/>
      <c r="AQ90" s="938"/>
      <c r="AR90" s="938"/>
      <c r="AS90" s="938"/>
      <c r="AT90" s="938"/>
      <c r="AU90" s="938"/>
      <c r="AV90" s="938"/>
      <c r="AW90" s="938"/>
      <c r="AX90" s="938"/>
      <c r="AY90" s="938"/>
      <c r="AZ90" s="938"/>
      <c r="BA90" s="938"/>
    </row>
    <row r="91" spans="1:96" s="248" customFormat="1" x14ac:dyDescent="0.2">
      <c r="A91" s="938"/>
      <c r="B91" s="1016" t="s">
        <v>251</v>
      </c>
      <c r="C91" s="1016"/>
      <c r="D91" s="938"/>
      <c r="E91" s="938"/>
      <c r="F91" s="938"/>
      <c r="G91" s="938"/>
      <c r="H91" s="938"/>
      <c r="I91" s="938"/>
      <c r="J91" s="938"/>
      <c r="K91" s="938"/>
      <c r="L91" s="938"/>
      <c r="M91" s="938"/>
      <c r="N91" s="938"/>
      <c r="O91" s="938"/>
      <c r="P91" s="938"/>
      <c r="Q91" s="938"/>
      <c r="R91" s="938"/>
      <c r="S91" s="938"/>
      <c r="T91" s="938"/>
      <c r="U91" s="938"/>
      <c r="V91" s="938"/>
      <c r="W91" s="938"/>
      <c r="X91" s="938"/>
      <c r="Y91" s="938"/>
      <c r="Z91" s="938"/>
      <c r="AA91" s="938"/>
      <c r="AB91" s="938"/>
      <c r="AC91" s="938"/>
      <c r="AD91" s="938"/>
      <c r="AE91" s="938"/>
      <c r="AF91" s="938"/>
      <c r="AG91" s="938"/>
      <c r="AH91" s="938"/>
      <c r="AI91" s="938"/>
      <c r="AJ91" s="938"/>
      <c r="AK91" s="938"/>
      <c r="AL91" s="938"/>
      <c r="AM91" s="938"/>
      <c r="AN91" s="938"/>
      <c r="AO91" s="938"/>
      <c r="AP91" s="938"/>
      <c r="AQ91" s="938"/>
      <c r="AR91" s="938"/>
      <c r="AS91" s="938"/>
      <c r="AT91" s="938"/>
      <c r="AU91" s="938"/>
      <c r="AV91" s="938"/>
      <c r="AW91" s="938"/>
      <c r="AX91" s="938"/>
      <c r="AY91" s="938"/>
      <c r="AZ91" s="938"/>
      <c r="BA91" s="938"/>
    </row>
    <row r="92" spans="1:96" s="172" customFormat="1" x14ac:dyDescent="0.2">
      <c r="A92" s="936"/>
      <c r="B92" s="936"/>
      <c r="C92" s="948"/>
      <c r="D92" s="936"/>
      <c r="E92" s="936"/>
      <c r="F92" s="936"/>
      <c r="G92" s="936"/>
      <c r="H92" s="936"/>
      <c r="I92" s="936"/>
      <c r="J92" s="948"/>
      <c r="K92" s="936"/>
      <c r="L92" s="936"/>
      <c r="M92" s="936"/>
      <c r="N92" s="936"/>
      <c r="O92" s="936"/>
      <c r="P92" s="936"/>
      <c r="Q92" s="936"/>
      <c r="R92" s="936"/>
      <c r="S92" s="936"/>
      <c r="T92" s="936"/>
      <c r="U92" s="936"/>
      <c r="V92" s="936"/>
      <c r="W92" s="936"/>
      <c r="X92" s="936"/>
      <c r="Y92" s="936"/>
      <c r="Z92" s="936"/>
      <c r="AA92" s="936"/>
      <c r="AB92" s="936"/>
      <c r="AC92" s="936"/>
      <c r="AD92" s="936"/>
      <c r="AE92" s="936"/>
      <c r="AF92" s="936"/>
      <c r="AG92" s="936"/>
      <c r="AH92" s="936"/>
      <c r="AI92" s="936"/>
      <c r="AJ92" s="936"/>
      <c r="AK92" s="936"/>
      <c r="AL92" s="936"/>
      <c r="AM92" s="936"/>
      <c r="AN92" s="936"/>
      <c r="AO92" s="936"/>
      <c r="AP92" s="936"/>
      <c r="AQ92" s="936"/>
      <c r="AR92" s="936"/>
      <c r="AS92" s="936"/>
      <c r="AT92" s="936"/>
      <c r="AU92" s="936"/>
      <c r="AV92" s="936"/>
      <c r="AW92" s="936"/>
      <c r="AX92" s="936"/>
      <c r="AY92" s="936"/>
      <c r="AZ92" s="936"/>
      <c r="BA92" s="936"/>
    </row>
    <row r="93" spans="1:96" s="172" customFormat="1" x14ac:dyDescent="0.2">
      <c r="C93" s="188"/>
    </row>
    <row r="94" spans="1:96" s="172" customFormat="1" x14ac:dyDescent="0.2">
      <c r="C94" s="188"/>
    </row>
    <row r="95" spans="1:96" s="172" customFormat="1" x14ac:dyDescent="0.2">
      <c r="C95" s="188"/>
    </row>
    <row r="96" spans="1:96" s="172" customFormat="1" x14ac:dyDescent="0.2">
      <c r="C96" s="188"/>
    </row>
    <row r="97" spans="3:3" s="172" customFormat="1" x14ac:dyDescent="0.2">
      <c r="C97" s="188"/>
    </row>
    <row r="98" spans="3:3" s="172" customFormat="1" x14ac:dyDescent="0.2">
      <c r="C98" s="188"/>
    </row>
    <row r="99" spans="3:3" s="172" customFormat="1" x14ac:dyDescent="0.2">
      <c r="C99" s="188"/>
    </row>
    <row r="100" spans="3:3" s="172" customFormat="1" x14ac:dyDescent="0.2">
      <c r="C100" s="188"/>
    </row>
    <row r="101" spans="3:3" s="172" customFormat="1" x14ac:dyDescent="0.2">
      <c r="C101" s="188"/>
    </row>
    <row r="102" spans="3:3" s="172" customFormat="1" x14ac:dyDescent="0.2">
      <c r="C102" s="188"/>
    </row>
    <row r="103" spans="3:3" s="172" customFormat="1" x14ac:dyDescent="0.2">
      <c r="C103" s="188"/>
    </row>
    <row r="104" spans="3:3" s="172" customFormat="1" x14ac:dyDescent="0.2">
      <c r="C104" s="188"/>
    </row>
    <row r="105" spans="3:3" s="172" customFormat="1" x14ac:dyDescent="0.2">
      <c r="C105" s="188"/>
    </row>
    <row r="106" spans="3:3" s="172" customFormat="1" x14ac:dyDescent="0.2">
      <c r="C106" s="188"/>
    </row>
    <row r="107" spans="3:3" s="172" customFormat="1" x14ac:dyDescent="0.2">
      <c r="C107" s="188"/>
    </row>
    <row r="108" spans="3:3" s="172" customFormat="1" x14ac:dyDescent="0.2">
      <c r="C108" s="188"/>
    </row>
    <row r="109" spans="3:3" s="172" customFormat="1" x14ac:dyDescent="0.2">
      <c r="C109" s="188"/>
    </row>
    <row r="110" spans="3:3" s="172" customFormat="1" x14ac:dyDescent="0.2">
      <c r="C110" s="188"/>
    </row>
    <row r="111" spans="3:3" s="172" customFormat="1" x14ac:dyDescent="0.2">
      <c r="C111" s="188"/>
    </row>
    <row r="112" spans="3:3" s="172" customFormat="1" x14ac:dyDescent="0.2">
      <c r="C112" s="188"/>
    </row>
    <row r="113" spans="3:3" s="172" customFormat="1" x14ac:dyDescent="0.2">
      <c r="C113" s="188"/>
    </row>
    <row r="114" spans="3:3" s="172" customFormat="1" x14ac:dyDescent="0.2">
      <c r="C114" s="188"/>
    </row>
    <row r="115" spans="3:3" s="172" customFormat="1" x14ac:dyDescent="0.2">
      <c r="C115" s="188"/>
    </row>
    <row r="116" spans="3:3" s="172" customFormat="1" x14ac:dyDescent="0.2">
      <c r="C116" s="188"/>
    </row>
    <row r="117" spans="3:3" s="172" customFormat="1" x14ac:dyDescent="0.2">
      <c r="C117" s="188"/>
    </row>
    <row r="118" spans="3:3" s="172" customFormat="1" x14ac:dyDescent="0.2">
      <c r="C118" s="188"/>
    </row>
    <row r="119" spans="3:3" s="172" customFormat="1" x14ac:dyDescent="0.2">
      <c r="C119" s="188"/>
    </row>
    <row r="120" spans="3:3" s="172" customFormat="1" x14ac:dyDescent="0.2">
      <c r="C120" s="188"/>
    </row>
    <row r="121" spans="3:3" s="172" customFormat="1" x14ac:dyDescent="0.2">
      <c r="C121" s="188"/>
    </row>
    <row r="122" spans="3:3" s="172" customFormat="1" x14ac:dyDescent="0.2">
      <c r="C122" s="188"/>
    </row>
    <row r="123" spans="3:3" s="172" customFormat="1" x14ac:dyDescent="0.2">
      <c r="C123" s="188"/>
    </row>
    <row r="124" spans="3:3" s="172" customFormat="1" x14ac:dyDescent="0.2">
      <c r="C124" s="188"/>
    </row>
    <row r="125" spans="3:3" s="172" customFormat="1" x14ac:dyDescent="0.2">
      <c r="C125" s="188"/>
    </row>
    <row r="126" spans="3:3" s="172" customFormat="1" x14ac:dyDescent="0.2">
      <c r="C126" s="188"/>
    </row>
    <row r="127" spans="3:3" s="172" customFormat="1" x14ac:dyDescent="0.2">
      <c r="C127" s="188"/>
    </row>
    <row r="128" spans="3:3" s="172" customFormat="1" x14ac:dyDescent="0.2">
      <c r="C128" s="188"/>
    </row>
    <row r="129" spans="3:3" s="172" customFormat="1" x14ac:dyDescent="0.2">
      <c r="C129" s="188"/>
    </row>
    <row r="130" spans="3:3" s="172" customFormat="1" x14ac:dyDescent="0.2">
      <c r="C130" s="188"/>
    </row>
    <row r="131" spans="3:3" s="172" customFormat="1" x14ac:dyDescent="0.2">
      <c r="C131" s="188"/>
    </row>
    <row r="132" spans="3:3" s="172" customFormat="1" x14ac:dyDescent="0.2">
      <c r="C132" s="188"/>
    </row>
    <row r="133" spans="3:3" s="172" customFormat="1" x14ac:dyDescent="0.2">
      <c r="C133" s="188"/>
    </row>
    <row r="134" spans="3:3" s="172" customFormat="1" x14ac:dyDescent="0.2">
      <c r="C134" s="188"/>
    </row>
    <row r="135" spans="3:3" s="172" customFormat="1" x14ac:dyDescent="0.2">
      <c r="C135" s="188"/>
    </row>
    <row r="136" spans="3:3" s="172" customFormat="1" x14ac:dyDescent="0.2">
      <c r="C136" s="188"/>
    </row>
    <row r="137" spans="3:3" s="172" customFormat="1" x14ac:dyDescent="0.2">
      <c r="C137" s="188"/>
    </row>
    <row r="138" spans="3:3" s="172" customFormat="1" x14ac:dyDescent="0.2">
      <c r="C138" s="188"/>
    </row>
    <row r="139" spans="3:3" s="172" customFormat="1" x14ac:dyDescent="0.2">
      <c r="C139" s="188"/>
    </row>
    <row r="140" spans="3:3" s="172" customFormat="1" x14ac:dyDescent="0.2">
      <c r="C140" s="188"/>
    </row>
    <row r="141" spans="3:3" s="172" customFormat="1" x14ac:dyDescent="0.2">
      <c r="C141" s="188"/>
    </row>
    <row r="142" spans="3:3" s="172" customFormat="1" x14ac:dyDescent="0.2">
      <c r="C142" s="188"/>
    </row>
    <row r="143" spans="3:3" s="172" customFormat="1" x14ac:dyDescent="0.2">
      <c r="C143" s="188"/>
    </row>
    <row r="144" spans="3:3" s="172" customFormat="1" x14ac:dyDescent="0.2">
      <c r="C144" s="188"/>
    </row>
    <row r="145" spans="3:3" s="172" customFormat="1" x14ac:dyDescent="0.2">
      <c r="C145" s="188"/>
    </row>
    <row r="146" spans="3:3" s="172" customFormat="1" x14ac:dyDescent="0.2">
      <c r="C146" s="188"/>
    </row>
    <row r="147" spans="3:3" s="172" customFormat="1" x14ac:dyDescent="0.2">
      <c r="C147" s="188"/>
    </row>
    <row r="148" spans="3:3" s="172" customFormat="1" x14ac:dyDescent="0.2">
      <c r="C148" s="188"/>
    </row>
    <row r="149" spans="3:3" s="172" customFormat="1" x14ac:dyDescent="0.2">
      <c r="C149" s="188"/>
    </row>
    <row r="150" spans="3:3" s="172" customFormat="1" x14ac:dyDescent="0.2">
      <c r="C150" s="188"/>
    </row>
    <row r="151" spans="3:3" s="172" customFormat="1" x14ac:dyDescent="0.2">
      <c r="C151" s="188"/>
    </row>
    <row r="152" spans="3:3" s="172" customFormat="1" x14ac:dyDescent="0.2">
      <c r="C152" s="188"/>
    </row>
    <row r="153" spans="3:3" s="172" customFormat="1" x14ac:dyDescent="0.2">
      <c r="C153" s="188"/>
    </row>
    <row r="154" spans="3:3" s="172" customFormat="1" x14ac:dyDescent="0.2">
      <c r="C154" s="188"/>
    </row>
    <row r="155" spans="3:3" s="172" customFormat="1" x14ac:dyDescent="0.2">
      <c r="C155" s="188"/>
    </row>
    <row r="156" spans="3:3" s="172" customFormat="1" x14ac:dyDescent="0.2">
      <c r="C156" s="188"/>
    </row>
    <row r="157" spans="3:3" s="172" customFormat="1" x14ac:dyDescent="0.2">
      <c r="C157" s="188"/>
    </row>
    <row r="158" spans="3:3" s="172" customFormat="1" x14ac:dyDescent="0.2">
      <c r="C158" s="188"/>
    </row>
    <row r="159" spans="3:3" s="172" customFormat="1" x14ac:dyDescent="0.2">
      <c r="C159" s="188"/>
    </row>
    <row r="160" spans="3:3" s="172" customFormat="1" x14ac:dyDescent="0.2">
      <c r="C160" s="188"/>
    </row>
    <row r="161" spans="3:3" s="172" customFormat="1" x14ac:dyDescent="0.2">
      <c r="C161" s="188"/>
    </row>
    <row r="162" spans="3:3" s="172" customFormat="1" x14ac:dyDescent="0.2">
      <c r="C162" s="188"/>
    </row>
    <row r="163" spans="3:3" s="172" customFormat="1" x14ac:dyDescent="0.2">
      <c r="C163" s="188"/>
    </row>
    <row r="164" spans="3:3" s="172" customFormat="1" x14ac:dyDescent="0.2">
      <c r="C164" s="188"/>
    </row>
    <row r="165" spans="3:3" s="172" customFormat="1" x14ac:dyDescent="0.2">
      <c r="C165" s="188"/>
    </row>
    <row r="166" spans="3:3" s="172" customFormat="1" x14ac:dyDescent="0.2">
      <c r="C166" s="188"/>
    </row>
    <row r="167" spans="3:3" s="172" customFormat="1" x14ac:dyDescent="0.2">
      <c r="C167" s="188"/>
    </row>
    <row r="168" spans="3:3" s="172" customFormat="1" x14ac:dyDescent="0.2">
      <c r="C168" s="188"/>
    </row>
    <row r="169" spans="3:3" s="172" customFormat="1" x14ac:dyDescent="0.2">
      <c r="C169" s="188"/>
    </row>
    <row r="170" spans="3:3" s="172" customFormat="1" x14ac:dyDescent="0.2">
      <c r="C170" s="188"/>
    </row>
    <row r="171" spans="3:3" s="172" customFormat="1" x14ac:dyDescent="0.2">
      <c r="C171" s="188"/>
    </row>
    <row r="172" spans="3:3" s="172" customFormat="1" x14ac:dyDescent="0.2">
      <c r="C172" s="188"/>
    </row>
    <row r="173" spans="3:3" s="172" customFormat="1" x14ac:dyDescent="0.2">
      <c r="C173" s="188"/>
    </row>
    <row r="174" spans="3:3" s="172" customFormat="1" x14ac:dyDescent="0.2">
      <c r="C174" s="188"/>
    </row>
    <row r="175" spans="3:3" s="172" customFormat="1" x14ac:dyDescent="0.2">
      <c r="C175" s="188"/>
    </row>
    <row r="176" spans="3:3" s="172" customFormat="1" x14ac:dyDescent="0.2">
      <c r="C176" s="188"/>
    </row>
    <row r="177" spans="3:3" s="172" customFormat="1" x14ac:dyDescent="0.2">
      <c r="C177" s="188"/>
    </row>
    <row r="178" spans="3:3" s="172" customFormat="1" x14ac:dyDescent="0.2">
      <c r="C178" s="188"/>
    </row>
    <row r="179" spans="3:3" s="172" customFormat="1" x14ac:dyDescent="0.2">
      <c r="C179" s="188"/>
    </row>
    <row r="180" spans="3:3" s="172" customFormat="1" x14ac:dyDescent="0.2">
      <c r="C180" s="188"/>
    </row>
    <row r="181" spans="3:3" s="172" customFormat="1" x14ac:dyDescent="0.2">
      <c r="C181" s="188"/>
    </row>
    <row r="182" spans="3:3" s="172" customFormat="1" x14ac:dyDescent="0.2">
      <c r="C182" s="188"/>
    </row>
    <row r="183" spans="3:3" s="172" customFormat="1" x14ac:dyDescent="0.2">
      <c r="C183" s="188"/>
    </row>
    <row r="184" spans="3:3" s="172" customFormat="1" x14ac:dyDescent="0.2">
      <c r="C184" s="188"/>
    </row>
    <row r="185" spans="3:3" s="172" customFormat="1" x14ac:dyDescent="0.2">
      <c r="C185" s="188"/>
    </row>
    <row r="186" spans="3:3" s="172" customFormat="1" x14ac:dyDescent="0.2">
      <c r="C186" s="188"/>
    </row>
    <row r="187" spans="3:3" s="172" customFormat="1" x14ac:dyDescent="0.2">
      <c r="C187" s="188"/>
    </row>
    <row r="188" spans="3:3" s="172" customFormat="1" x14ac:dyDescent="0.2">
      <c r="C188" s="188"/>
    </row>
    <row r="189" spans="3:3" s="172" customFormat="1" x14ac:dyDescent="0.2">
      <c r="C189" s="188"/>
    </row>
    <row r="190" spans="3:3" s="172" customFormat="1" x14ac:dyDescent="0.2">
      <c r="C190" s="188"/>
    </row>
    <row r="191" spans="3:3" s="172" customFormat="1" x14ac:dyDescent="0.2">
      <c r="C191" s="188"/>
    </row>
    <row r="192" spans="3:3" s="172" customFormat="1" x14ac:dyDescent="0.2">
      <c r="C192" s="188"/>
    </row>
    <row r="193" spans="3:3" s="172" customFormat="1" x14ac:dyDescent="0.2">
      <c r="C193" s="188"/>
    </row>
  </sheetData>
  <sheetProtection password="C64F" sheet="1" objects="1" scenarios="1" formatRows="0"/>
  <protectedRanges>
    <protectedRange password="C64F" sqref="A5:C34" name="Admin"/>
    <protectedRange sqref="D3:BA4" name="Attendance" securityDescriptor="O:WDG:WDD:(A;;CC;;;S-1-5-21-3822721094-983390456-1902330015-1082655)(A;;CC;;;S-1-5-21-3822721094-983390456-1902330015-1221634)(A;;CC;;;S-1-5-21-3822721094-983390456-1902330015-1525281)(A;;CC;;;S-1-5-21-3822721094-983390456-1902330015-1645945)(A;;CC;;;S-1-5-21-3822721094-983390456-1902330015-1749789)(A;;CC;;;S-1-5-21-3822721094-983390456-1902330015-2644383)(A;;CC;;;S-1-5-21-3822721094-983390456-1902330015-3829042)(A;;CC;;;S-1-5-21-3822721094-983390456-1902330015-2851800)"/>
  </protectedRanges>
  <customSheetViews>
    <customSheetView guid="{902EEF54-E42B-473F-A94F-90608D9CB1C3}" scale="90" fitToPage="1" topLeftCell="A31">
      <selection activeCell="D4" sqref="D4"/>
      <pageMargins left="0" right="0" top="0" bottom="0" header="0" footer="0"/>
      <printOptions horizontalCentered="1" verticalCentered="1"/>
      <pageSetup scale="59" orientation="landscape" horizontalDpi="300" verticalDpi="300" r:id="rId1"/>
    </customSheetView>
    <customSheetView guid="{C48D4376-7E6E-43E1-BDDA-4583E8F77408}" scale="90" fitToPage="1">
      <selection activeCell="D5" sqref="D5"/>
      <pageMargins left="0" right="0" top="0" bottom="0" header="0" footer="0"/>
      <printOptions horizontalCentered="1" verticalCentered="1"/>
      <pageSetup scale="58" orientation="landscape" horizontalDpi="300" verticalDpi="300" r:id="rId2"/>
    </customSheetView>
    <customSheetView guid="{8168B4B8-9A02-4791-AD5C-7A76A87A620E}" scale="90" fitToPage="1">
      <selection activeCell="D5" sqref="D5"/>
      <pageMargins left="0" right="0" top="0" bottom="0" header="0" footer="0"/>
      <printOptions horizontalCentered="1" verticalCentered="1"/>
      <pageSetup scale="58" orientation="landscape" horizontalDpi="300" verticalDpi="300" r:id="rId3"/>
    </customSheetView>
    <customSheetView guid="{7F7D5A8C-9A56-4905-9300-15A5D4F74565}" scale="90" fitToPage="1">
      <selection activeCell="D1" sqref="D1:AX2"/>
      <pageMargins left="0" right="0" top="0" bottom="0" header="0" footer="0"/>
      <printOptions horizontalCentered="1" verticalCentered="1"/>
      <pageSetup scale="59" orientation="landscape" horizontalDpi="300" verticalDpi="300" r:id="rId4"/>
    </customSheetView>
  </customSheetViews>
  <mergeCells count="86">
    <mergeCell ref="D1:BA2"/>
    <mergeCell ref="C1:C2"/>
    <mergeCell ref="B25:C25"/>
    <mergeCell ref="B6:C6"/>
    <mergeCell ref="B7:C7"/>
    <mergeCell ref="B15:C15"/>
    <mergeCell ref="B12:C12"/>
    <mergeCell ref="B14:C14"/>
    <mergeCell ref="B9:C9"/>
    <mergeCell ref="D3:Y3"/>
    <mergeCell ref="Z3:BA3"/>
    <mergeCell ref="B3:C4"/>
    <mergeCell ref="B5:C5"/>
    <mergeCell ref="B11:C11"/>
    <mergeCell ref="D52:Z52"/>
    <mergeCell ref="AA52:BA52"/>
    <mergeCell ref="B17:C17"/>
    <mergeCell ref="B19:C19"/>
    <mergeCell ref="B43:C43"/>
    <mergeCell ref="B27:C27"/>
    <mergeCell ref="B32:C32"/>
    <mergeCell ref="B34:C34"/>
    <mergeCell ref="B26:C26"/>
    <mergeCell ref="B52:C53"/>
    <mergeCell ref="A50:AV50"/>
    <mergeCell ref="B21:C21"/>
    <mergeCell ref="B23:C23"/>
    <mergeCell ref="A52:A53"/>
    <mergeCell ref="B40:C40"/>
    <mergeCell ref="B41:C41"/>
    <mergeCell ref="B42:C42"/>
    <mergeCell ref="B28:C28"/>
    <mergeCell ref="B30:C30"/>
    <mergeCell ref="B31:C31"/>
    <mergeCell ref="B33:C33"/>
    <mergeCell ref="B36:C36"/>
    <mergeCell ref="B37:C37"/>
    <mergeCell ref="B38:C38"/>
    <mergeCell ref="B39:C39"/>
    <mergeCell ref="A3:A4"/>
    <mergeCell ref="B20:C20"/>
    <mergeCell ref="B22:C22"/>
    <mergeCell ref="B24:C24"/>
    <mergeCell ref="B8:C8"/>
    <mergeCell ref="B13:C13"/>
    <mergeCell ref="B18:C18"/>
    <mergeCell ref="B16:C16"/>
    <mergeCell ref="B10:C10"/>
    <mergeCell ref="B54:C54"/>
    <mergeCell ref="B29:C29"/>
    <mergeCell ref="B78:C78"/>
    <mergeCell ref="B67:C67"/>
    <mergeCell ref="B68:C68"/>
    <mergeCell ref="B69:C69"/>
    <mergeCell ref="B70:C70"/>
    <mergeCell ref="B71:C71"/>
    <mergeCell ref="B72:C72"/>
    <mergeCell ref="B73:C73"/>
    <mergeCell ref="B61:C61"/>
    <mergeCell ref="B62:C62"/>
    <mergeCell ref="B63:C63"/>
    <mergeCell ref="B64:C64"/>
    <mergeCell ref="B65:C65"/>
    <mergeCell ref="B66:C66"/>
    <mergeCell ref="B74:C74"/>
    <mergeCell ref="B75:C75"/>
    <mergeCell ref="B76:C76"/>
    <mergeCell ref="B77:C77"/>
    <mergeCell ref="B55:C55"/>
    <mergeCell ref="B56:C56"/>
    <mergeCell ref="B57:C57"/>
    <mergeCell ref="B58:C58"/>
    <mergeCell ref="B59:C59"/>
    <mergeCell ref="B60:C60"/>
    <mergeCell ref="B89:C89"/>
    <mergeCell ref="B90:C90"/>
    <mergeCell ref="B91:C91"/>
    <mergeCell ref="B79:C79"/>
    <mergeCell ref="B80:C80"/>
    <mergeCell ref="B81:C81"/>
    <mergeCell ref="B82:C82"/>
    <mergeCell ref="B83:C83"/>
    <mergeCell ref="B85:C85"/>
    <mergeCell ref="B86:C86"/>
    <mergeCell ref="B87:C87"/>
    <mergeCell ref="B88:C88"/>
  </mergeCells>
  <printOptions horizontalCentered="1" verticalCentered="1"/>
  <pageMargins left="0" right="0" top="0" bottom="0" header="0" footer="0"/>
  <pageSetup scale="59" orientation="landscape" horizontalDpi="300" verticalDpi="300" r:id="rId5"/>
  <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50"/>
    <pageSetUpPr fitToPage="1"/>
  </sheetPr>
  <dimension ref="A1:GA180"/>
  <sheetViews>
    <sheetView workbookViewId="0">
      <selection activeCell="AI18" sqref="AI18"/>
    </sheetView>
  </sheetViews>
  <sheetFormatPr defaultColWidth="1.7109375" defaultRowHeight="9.9499999999999993" customHeight="1" x14ac:dyDescent="0.2"/>
  <cols>
    <col min="1" max="17" width="1.7109375" customWidth="1"/>
    <col min="18" max="61" width="3" customWidth="1"/>
    <col min="62" max="62" width="3.28515625" customWidth="1"/>
    <col min="63" max="63" width="3.140625" customWidth="1"/>
    <col min="64" max="64" width="3.140625" style="173" bestFit="1" customWidth="1"/>
    <col min="65" max="68" width="3.140625" style="173" customWidth="1"/>
    <col min="69" max="183" width="1.7109375" style="173"/>
  </cols>
  <sheetData>
    <row r="1" spans="1:68" ht="15" customHeight="1" x14ac:dyDescent="0.2">
      <c r="A1" s="1071" t="s">
        <v>74</v>
      </c>
      <c r="B1" s="1072"/>
      <c r="C1" s="1072"/>
      <c r="D1" s="1072"/>
      <c r="E1" s="1072"/>
      <c r="F1" s="1072"/>
      <c r="G1" s="1072"/>
      <c r="H1" s="1072"/>
      <c r="I1" s="1072"/>
      <c r="J1" s="1072"/>
      <c r="K1" s="1072"/>
      <c r="L1" s="1072"/>
      <c r="M1" s="1072"/>
      <c r="N1" s="1073"/>
      <c r="O1" s="1057" t="str">
        <f>Admin!A1</f>
        <v>15P ALC CLASS 15-005</v>
      </c>
      <c r="P1" s="1058"/>
      <c r="Q1" s="1058"/>
      <c r="R1" s="1058"/>
      <c r="S1" s="1058"/>
      <c r="T1" s="1058"/>
      <c r="U1" s="1053" t="s">
        <v>196</v>
      </c>
      <c r="V1" s="1053"/>
      <c r="W1" s="1053"/>
      <c r="X1" s="1053"/>
      <c r="Y1" s="1053"/>
      <c r="Z1" s="1053"/>
      <c r="AA1" s="1053"/>
      <c r="AB1" s="1053"/>
      <c r="AC1" s="1053"/>
      <c r="AD1" s="1054"/>
      <c r="AE1" s="1080" t="s">
        <v>75</v>
      </c>
      <c r="AF1" s="1081"/>
      <c r="AG1" s="1081"/>
      <c r="AH1" s="1081"/>
      <c r="AI1" s="1081"/>
      <c r="AJ1" s="1081"/>
      <c r="AK1" s="1081"/>
      <c r="AL1" s="1081"/>
      <c r="AM1" s="1081"/>
      <c r="AN1" s="1081"/>
      <c r="AO1" s="1081"/>
      <c r="AP1" s="1081"/>
      <c r="AQ1" s="1081"/>
      <c r="AR1" s="1081"/>
      <c r="AS1" s="1081"/>
      <c r="AT1" s="1081"/>
      <c r="AU1" s="1082"/>
      <c r="AV1" s="1086" t="s">
        <v>76</v>
      </c>
      <c r="AW1" s="1087"/>
      <c r="AX1" s="1087"/>
      <c r="AY1" s="1087"/>
      <c r="AZ1" s="1087"/>
      <c r="BA1" s="1087"/>
      <c r="BB1" s="1087"/>
      <c r="BC1" s="1087"/>
      <c r="BD1" s="1087"/>
      <c r="BE1" s="1088"/>
      <c r="BF1" s="1086" t="s">
        <v>77</v>
      </c>
      <c r="BG1" s="1087"/>
      <c r="BH1" s="1087"/>
      <c r="BI1" s="1087"/>
      <c r="BJ1" s="1087"/>
      <c r="BK1" s="1087"/>
      <c r="BL1" s="1087"/>
      <c r="BM1" s="1087"/>
      <c r="BN1" s="1087"/>
      <c r="BO1" s="1087"/>
      <c r="BP1" s="1087"/>
    </row>
    <row r="2" spans="1:68" ht="16.5" customHeight="1" thickBot="1" x14ac:dyDescent="0.25">
      <c r="A2" s="1074"/>
      <c r="B2" s="1075"/>
      <c r="C2" s="1075"/>
      <c r="D2" s="1075"/>
      <c r="E2" s="1075"/>
      <c r="F2" s="1075"/>
      <c r="G2" s="1075"/>
      <c r="H2" s="1075"/>
      <c r="I2" s="1075"/>
      <c r="J2" s="1075"/>
      <c r="K2" s="1075"/>
      <c r="L2" s="1075"/>
      <c r="M2" s="1075"/>
      <c r="N2" s="1076"/>
      <c r="O2" s="1059"/>
      <c r="P2" s="1060"/>
      <c r="Q2" s="1060"/>
      <c r="R2" s="1060"/>
      <c r="S2" s="1060"/>
      <c r="T2" s="1060"/>
      <c r="U2" s="1055"/>
      <c r="V2" s="1055"/>
      <c r="W2" s="1055"/>
      <c r="X2" s="1055"/>
      <c r="Y2" s="1055"/>
      <c r="Z2" s="1055"/>
      <c r="AA2" s="1055"/>
      <c r="AB2" s="1055"/>
      <c r="AC2" s="1055"/>
      <c r="AD2" s="1056"/>
      <c r="AE2" s="1083"/>
      <c r="AF2" s="1084"/>
      <c r="AG2" s="1084"/>
      <c r="AH2" s="1084"/>
      <c r="AI2" s="1084"/>
      <c r="AJ2" s="1084"/>
      <c r="AK2" s="1084"/>
      <c r="AL2" s="1084"/>
      <c r="AM2" s="1084"/>
      <c r="AN2" s="1084"/>
      <c r="AO2" s="1084"/>
      <c r="AP2" s="1084"/>
      <c r="AQ2" s="1084"/>
      <c r="AR2" s="1084"/>
      <c r="AS2" s="1084"/>
      <c r="AT2" s="1084"/>
      <c r="AU2" s="1085"/>
      <c r="AV2" s="1066"/>
      <c r="AW2" s="1067"/>
      <c r="AX2" s="1067"/>
      <c r="AY2" s="1067"/>
      <c r="AZ2" s="1067"/>
      <c r="BA2" s="1067"/>
      <c r="BB2" s="1067"/>
      <c r="BC2" s="1067"/>
      <c r="BD2" s="1067"/>
      <c r="BE2" s="1077"/>
      <c r="BF2" s="1066"/>
      <c r="BG2" s="1067"/>
      <c r="BH2" s="1067"/>
      <c r="BI2" s="1067"/>
      <c r="BJ2" s="1067"/>
      <c r="BK2" s="1067"/>
      <c r="BL2" s="1067"/>
      <c r="BM2" s="1067"/>
      <c r="BN2" s="1067"/>
      <c r="BO2" s="1067"/>
      <c r="BP2" s="1067"/>
    </row>
    <row r="3" spans="1:68" ht="13.5" customHeight="1" thickBot="1" x14ac:dyDescent="0.25">
      <c r="A3" s="1101" t="s">
        <v>34</v>
      </c>
      <c r="B3" s="1102"/>
      <c r="C3" s="1102"/>
      <c r="D3" s="1103"/>
      <c r="E3" s="1089" t="s">
        <v>22</v>
      </c>
      <c r="F3" s="1090"/>
      <c r="G3" s="1090"/>
      <c r="H3" s="1090"/>
      <c r="I3" s="1090"/>
      <c r="J3" s="1090"/>
      <c r="K3" s="1090"/>
      <c r="L3" s="1090"/>
      <c r="M3" s="1090"/>
      <c r="N3" s="1091"/>
      <c r="O3" s="1095" t="s">
        <v>78</v>
      </c>
      <c r="P3" s="1096"/>
      <c r="Q3" s="1096"/>
      <c r="R3" s="1097"/>
      <c r="S3" s="1068"/>
      <c r="T3" s="1069"/>
      <c r="U3" s="1069"/>
      <c r="V3" s="1069"/>
      <c r="W3" s="1069"/>
      <c r="X3" s="1069"/>
      <c r="Y3" s="1069"/>
      <c r="Z3" s="1069"/>
      <c r="AA3" s="1069"/>
      <c r="AB3" s="1069"/>
      <c r="AC3" s="1069"/>
      <c r="AD3" s="1069"/>
      <c r="AE3" s="1069"/>
      <c r="AF3" s="1069"/>
      <c r="AG3" s="1069"/>
      <c r="AH3" s="1069"/>
      <c r="AI3" s="1069"/>
      <c r="AJ3" s="1069"/>
      <c r="AK3" s="1069"/>
      <c r="AL3" s="1069"/>
      <c r="AM3" s="1069"/>
      <c r="AN3" s="1069"/>
      <c r="AO3" s="1069"/>
      <c r="AP3" s="1069"/>
      <c r="AQ3" s="1069"/>
      <c r="AR3" s="1069"/>
      <c r="AS3" s="1069"/>
      <c r="AT3" s="1069"/>
      <c r="AU3" s="1069"/>
      <c r="AV3" s="1069"/>
      <c r="AW3" s="1069"/>
      <c r="AX3" s="1069"/>
      <c r="AY3" s="1069"/>
      <c r="AZ3" s="1069"/>
      <c r="BA3" s="1069"/>
      <c r="BB3" s="1069"/>
      <c r="BC3" s="1069"/>
      <c r="BD3" s="1069"/>
      <c r="BE3" s="1069"/>
      <c r="BF3" s="1069"/>
      <c r="BG3" s="1069"/>
      <c r="BH3" s="1069"/>
      <c r="BI3" s="1069"/>
      <c r="BJ3" s="1069"/>
      <c r="BK3" s="1069"/>
      <c r="BL3" s="1069"/>
      <c r="BM3" s="1069"/>
      <c r="BN3" s="1069"/>
      <c r="BO3" s="1069"/>
      <c r="BP3" s="1069"/>
    </row>
    <row r="4" spans="1:68" ht="24" customHeight="1" thickBot="1" x14ac:dyDescent="0.25">
      <c r="A4" s="1104"/>
      <c r="B4" s="1105"/>
      <c r="C4" s="1105"/>
      <c r="D4" s="1106"/>
      <c r="E4" s="1092"/>
      <c r="F4" s="1093"/>
      <c r="G4" s="1093"/>
      <c r="H4" s="1093"/>
      <c r="I4" s="1093"/>
      <c r="J4" s="1093"/>
      <c r="K4" s="1093"/>
      <c r="L4" s="1093"/>
      <c r="M4" s="1093"/>
      <c r="N4" s="1094"/>
      <c r="O4" s="1095" t="s">
        <v>79</v>
      </c>
      <c r="P4" s="1096"/>
      <c r="Q4" s="1096"/>
      <c r="R4" s="1096"/>
      <c r="S4" s="672"/>
      <c r="T4" s="477">
        <f>SUM(S4)+1</f>
        <v>1</v>
      </c>
      <c r="U4" s="477">
        <f t="shared" ref="U4:BN4" si="0">SUM(T4)+1</f>
        <v>2</v>
      </c>
      <c r="V4" s="477">
        <f t="shared" si="0"/>
        <v>3</v>
      </c>
      <c r="W4" s="477">
        <f t="shared" si="0"/>
        <v>4</v>
      </c>
      <c r="X4" s="477">
        <f t="shared" si="0"/>
        <v>5</v>
      </c>
      <c r="Y4" s="477">
        <f t="shared" si="0"/>
        <v>6</v>
      </c>
      <c r="Z4" s="477">
        <f t="shared" si="0"/>
        <v>7</v>
      </c>
      <c r="AA4" s="477">
        <f t="shared" si="0"/>
        <v>8</v>
      </c>
      <c r="AB4" s="477">
        <f t="shared" si="0"/>
        <v>9</v>
      </c>
      <c r="AC4" s="477">
        <f t="shared" si="0"/>
        <v>10</v>
      </c>
      <c r="AD4" s="477">
        <f t="shared" si="0"/>
        <v>11</v>
      </c>
      <c r="AE4" s="477">
        <f t="shared" si="0"/>
        <v>12</v>
      </c>
      <c r="AF4" s="477">
        <f t="shared" si="0"/>
        <v>13</v>
      </c>
      <c r="AG4" s="477">
        <f t="shared" si="0"/>
        <v>14</v>
      </c>
      <c r="AH4" s="477">
        <f t="shared" si="0"/>
        <v>15</v>
      </c>
      <c r="AI4" s="477">
        <f t="shared" si="0"/>
        <v>16</v>
      </c>
      <c r="AJ4" s="477">
        <f t="shared" si="0"/>
        <v>17</v>
      </c>
      <c r="AK4" s="477">
        <f t="shared" si="0"/>
        <v>18</v>
      </c>
      <c r="AL4" s="477">
        <f t="shared" si="0"/>
        <v>19</v>
      </c>
      <c r="AM4" s="477">
        <f t="shared" si="0"/>
        <v>20</v>
      </c>
      <c r="AN4" s="477">
        <f t="shared" si="0"/>
        <v>21</v>
      </c>
      <c r="AO4" s="477">
        <f t="shared" si="0"/>
        <v>22</v>
      </c>
      <c r="AP4" s="477">
        <f t="shared" si="0"/>
        <v>23</v>
      </c>
      <c r="AQ4" s="477">
        <f t="shared" si="0"/>
        <v>24</v>
      </c>
      <c r="AR4" s="477">
        <f t="shared" si="0"/>
        <v>25</v>
      </c>
      <c r="AS4" s="477">
        <f t="shared" si="0"/>
        <v>26</v>
      </c>
      <c r="AT4" s="477">
        <f t="shared" si="0"/>
        <v>27</v>
      </c>
      <c r="AU4" s="477">
        <f t="shared" si="0"/>
        <v>28</v>
      </c>
      <c r="AV4" s="477">
        <f t="shared" si="0"/>
        <v>29</v>
      </c>
      <c r="AW4" s="477">
        <f t="shared" si="0"/>
        <v>30</v>
      </c>
      <c r="AX4" s="477">
        <f t="shared" si="0"/>
        <v>31</v>
      </c>
      <c r="AY4" s="477">
        <f t="shared" si="0"/>
        <v>32</v>
      </c>
      <c r="AZ4" s="477">
        <f t="shared" si="0"/>
        <v>33</v>
      </c>
      <c r="BA4" s="477">
        <f t="shared" si="0"/>
        <v>34</v>
      </c>
      <c r="BB4" s="477">
        <f t="shared" si="0"/>
        <v>35</v>
      </c>
      <c r="BC4" s="477">
        <f t="shared" si="0"/>
        <v>36</v>
      </c>
      <c r="BD4" s="477">
        <f t="shared" si="0"/>
        <v>37</v>
      </c>
      <c r="BE4" s="477">
        <f t="shared" si="0"/>
        <v>38</v>
      </c>
      <c r="BF4" s="477">
        <f t="shared" si="0"/>
        <v>39</v>
      </c>
      <c r="BG4" s="477">
        <f t="shared" si="0"/>
        <v>40</v>
      </c>
      <c r="BH4" s="477">
        <f t="shared" si="0"/>
        <v>41</v>
      </c>
      <c r="BI4" s="477">
        <f t="shared" si="0"/>
        <v>42</v>
      </c>
      <c r="BJ4" s="477">
        <f t="shared" si="0"/>
        <v>43</v>
      </c>
      <c r="BK4" s="477">
        <f t="shared" si="0"/>
        <v>44</v>
      </c>
      <c r="BL4" s="477">
        <f t="shared" si="0"/>
        <v>45</v>
      </c>
      <c r="BM4" s="477">
        <f t="shared" si="0"/>
        <v>46</v>
      </c>
      <c r="BN4" s="477">
        <f t="shared" si="0"/>
        <v>47</v>
      </c>
      <c r="BO4" s="477">
        <f>SUM(BN4)+1</f>
        <v>48</v>
      </c>
      <c r="BP4" s="477">
        <f>SUM(BO4)+1</f>
        <v>49</v>
      </c>
    </row>
    <row r="5" spans="1:68" ht="12.75" customHeight="1" x14ac:dyDescent="0.2">
      <c r="A5" s="1111" t="str">
        <f>T(Admin!C5)</f>
        <v>SGT</v>
      </c>
      <c r="B5" s="1112"/>
      <c r="C5" s="1112"/>
      <c r="D5" s="1113"/>
      <c r="E5" s="1061" t="str">
        <f>T(Admin!D5)</f>
        <v>a</v>
      </c>
      <c r="F5" s="1062"/>
      <c r="G5" s="1062"/>
      <c r="H5" s="1062"/>
      <c r="I5" s="1062"/>
      <c r="J5" s="1062"/>
      <c r="K5" s="1062"/>
      <c r="L5" s="1062"/>
      <c r="M5" s="1062"/>
      <c r="N5" s="1062"/>
      <c r="O5" s="1062"/>
      <c r="P5" s="1062"/>
      <c r="Q5" s="1062"/>
      <c r="R5" s="1062"/>
      <c r="S5" s="686"/>
      <c r="T5" s="687"/>
      <c r="U5" s="687"/>
      <c r="V5" s="687"/>
      <c r="W5" s="687"/>
      <c r="X5" s="687"/>
      <c r="Y5" s="687"/>
      <c r="Z5" s="673"/>
      <c r="AA5" s="673"/>
      <c r="AB5" s="673"/>
      <c r="AC5" s="673"/>
      <c r="AD5" s="673"/>
      <c r="AE5" s="673"/>
      <c r="AF5" s="673"/>
      <c r="AG5" s="673"/>
      <c r="AH5" s="673"/>
      <c r="AI5" s="673"/>
      <c r="AJ5" s="673"/>
      <c r="AK5" s="673"/>
      <c r="AL5" s="673"/>
      <c r="AM5" s="673"/>
      <c r="AN5" s="673"/>
      <c r="AO5" s="673"/>
      <c r="AP5" s="673"/>
      <c r="AQ5" s="673"/>
      <c r="AR5" s="673"/>
      <c r="AS5" s="673"/>
      <c r="AT5" s="673"/>
      <c r="AU5" s="673"/>
      <c r="AV5" s="673"/>
      <c r="AW5" s="673"/>
      <c r="AX5" s="673"/>
      <c r="AY5" s="673"/>
      <c r="AZ5" s="673"/>
      <c r="BA5" s="688"/>
      <c r="BB5" s="688"/>
      <c r="BC5" s="688"/>
      <c r="BD5" s="688"/>
      <c r="BE5" s="688"/>
      <c r="BF5" s="688"/>
      <c r="BG5" s="688"/>
      <c r="BH5" s="688"/>
      <c r="BI5" s="688"/>
      <c r="BJ5" s="688"/>
      <c r="BK5" s="688"/>
      <c r="BL5" s="673"/>
      <c r="BM5" s="673"/>
      <c r="BN5" s="689"/>
      <c r="BO5" s="690"/>
      <c r="BP5" s="690"/>
    </row>
    <row r="6" spans="1:68" ht="12" customHeight="1" x14ac:dyDescent="0.2">
      <c r="A6" s="1063" t="str">
        <f>T(Admin!C6)</f>
        <v/>
      </c>
      <c r="B6" s="1064"/>
      <c r="C6" s="1064"/>
      <c r="D6" s="1065"/>
      <c r="E6" s="1048" t="str">
        <f>T(Admin!D6)</f>
        <v>a</v>
      </c>
      <c r="F6" s="1049"/>
      <c r="G6" s="1049"/>
      <c r="H6" s="1049"/>
      <c r="I6" s="1049"/>
      <c r="J6" s="1049"/>
      <c r="K6" s="1049"/>
      <c r="L6" s="1049"/>
      <c r="M6" s="1049"/>
      <c r="N6" s="1049"/>
      <c r="O6" s="1049"/>
      <c r="P6" s="1049"/>
      <c r="Q6" s="1049"/>
      <c r="R6" s="1049"/>
      <c r="S6" s="691"/>
      <c r="T6" s="674"/>
      <c r="U6" s="674"/>
      <c r="V6" s="674"/>
      <c r="W6" s="674"/>
      <c r="X6" s="674"/>
      <c r="Y6" s="674"/>
      <c r="Z6" s="674"/>
      <c r="AA6" s="674"/>
      <c r="AB6" s="674"/>
      <c r="AC6" s="674"/>
      <c r="AD6" s="674"/>
      <c r="AE6" s="674"/>
      <c r="AF6" s="674"/>
      <c r="AG6" s="674"/>
      <c r="AH6" s="674"/>
      <c r="AI6" s="674"/>
      <c r="AJ6" s="674"/>
      <c r="AK6" s="674"/>
      <c r="AL6" s="674"/>
      <c r="AM6" s="674"/>
      <c r="AN6" s="674"/>
      <c r="AO6" s="674"/>
      <c r="AP6" s="674"/>
      <c r="AQ6" s="674"/>
      <c r="AR6" s="675"/>
      <c r="AS6" s="675"/>
      <c r="AT6" s="675"/>
      <c r="AU6" s="675"/>
      <c r="AV6" s="692"/>
      <c r="AW6" s="692"/>
      <c r="AX6" s="692"/>
      <c r="AY6" s="693"/>
      <c r="AZ6" s="694"/>
      <c r="BA6" s="694"/>
      <c r="BB6" s="694"/>
      <c r="BC6" s="694"/>
      <c r="BD6" s="694"/>
      <c r="BE6" s="676"/>
      <c r="BF6" s="676"/>
      <c r="BG6" s="676"/>
      <c r="BH6" s="676"/>
      <c r="BI6" s="676"/>
      <c r="BJ6" s="676"/>
      <c r="BK6" s="676"/>
      <c r="BL6" s="677"/>
      <c r="BM6" s="677"/>
      <c r="BN6" s="677"/>
      <c r="BO6" s="695"/>
      <c r="BP6" s="653"/>
    </row>
    <row r="7" spans="1:68" ht="12" customHeight="1" x14ac:dyDescent="0.2">
      <c r="A7" s="1063" t="str">
        <f>T(Admin!C7)</f>
        <v/>
      </c>
      <c r="B7" s="1064"/>
      <c r="C7" s="1064"/>
      <c r="D7" s="1065"/>
      <c r="E7" s="1048" t="str">
        <f>T(Admin!D7)</f>
        <v>a</v>
      </c>
      <c r="F7" s="1049"/>
      <c r="G7" s="1049"/>
      <c r="H7" s="1049"/>
      <c r="I7" s="1049"/>
      <c r="J7" s="1049"/>
      <c r="K7" s="1049"/>
      <c r="L7" s="1049"/>
      <c r="M7" s="1049"/>
      <c r="N7" s="1049"/>
      <c r="O7" s="1049"/>
      <c r="P7" s="1049"/>
      <c r="Q7" s="1049"/>
      <c r="R7" s="1049"/>
      <c r="S7" s="316"/>
      <c r="T7" s="126"/>
      <c r="U7" s="126"/>
      <c r="V7" s="126"/>
      <c r="W7" s="126"/>
      <c r="X7" s="241"/>
      <c r="Y7" s="126"/>
      <c r="Z7" s="126"/>
      <c r="AA7" s="126"/>
      <c r="AB7" s="126"/>
      <c r="AC7" s="126"/>
      <c r="AD7" s="696"/>
      <c r="AE7" s="696"/>
      <c r="AF7" s="696"/>
      <c r="AG7" s="696"/>
      <c r="AH7" s="696"/>
      <c r="AI7" s="696"/>
      <c r="AJ7" s="696"/>
      <c r="AK7" s="696"/>
      <c r="AL7" s="696"/>
      <c r="AM7" s="696"/>
      <c r="AN7" s="696"/>
      <c r="AO7" s="126"/>
      <c r="AP7" s="126"/>
      <c r="AQ7" s="126"/>
      <c r="AR7" s="126"/>
      <c r="AS7" s="126"/>
      <c r="AT7" s="126"/>
      <c r="AU7" s="126"/>
      <c r="AV7" s="126"/>
      <c r="AW7" s="126"/>
      <c r="AX7" s="126"/>
      <c r="AY7" s="126"/>
      <c r="AZ7" s="679"/>
      <c r="BA7" s="679"/>
      <c r="BB7" s="679"/>
      <c r="BC7" s="679"/>
      <c r="BD7" s="679"/>
      <c r="BE7" s="681"/>
      <c r="BF7" s="681"/>
      <c r="BG7" s="681"/>
      <c r="BH7" s="681"/>
      <c r="BI7" s="697"/>
      <c r="BJ7" s="697"/>
      <c r="BK7" s="697"/>
      <c r="BL7" s="697"/>
      <c r="BM7" s="697"/>
      <c r="BN7" s="677"/>
      <c r="BO7" s="695"/>
      <c r="BP7" s="653"/>
    </row>
    <row r="8" spans="1:68" ht="12" customHeight="1" x14ac:dyDescent="0.2">
      <c r="A8" s="1063" t="str">
        <f>T(Admin!C8)</f>
        <v/>
      </c>
      <c r="B8" s="1064"/>
      <c r="C8" s="1064"/>
      <c r="D8" s="1065"/>
      <c r="E8" s="1048" t="str">
        <f>T(Admin!D8)</f>
        <v>a</v>
      </c>
      <c r="F8" s="1049"/>
      <c r="G8" s="1049"/>
      <c r="H8" s="1049"/>
      <c r="I8" s="1049"/>
      <c r="J8" s="1049"/>
      <c r="K8" s="1049"/>
      <c r="L8" s="1049"/>
      <c r="M8" s="1049"/>
      <c r="N8" s="1049"/>
      <c r="O8" s="1049"/>
      <c r="P8" s="1049"/>
      <c r="Q8" s="1049"/>
      <c r="R8" s="1049"/>
      <c r="S8" s="316"/>
      <c r="T8" s="126"/>
      <c r="U8" s="126"/>
      <c r="V8" s="126"/>
      <c r="W8" s="126"/>
      <c r="X8" s="126"/>
      <c r="Y8" s="241"/>
      <c r="Z8" s="126"/>
      <c r="AA8" s="126"/>
      <c r="AB8" s="126"/>
      <c r="AC8" s="374"/>
      <c r="AD8" s="374"/>
      <c r="AE8" s="374"/>
      <c r="AF8" s="374"/>
      <c r="AG8" s="374"/>
      <c r="AH8" s="374"/>
      <c r="AI8" s="126"/>
      <c r="AJ8" s="126"/>
      <c r="AK8" s="126"/>
      <c r="AL8" s="126"/>
      <c r="AM8" s="126"/>
      <c r="AN8" s="126"/>
      <c r="AO8" s="126"/>
      <c r="AP8" s="126"/>
      <c r="AQ8" s="126"/>
      <c r="AR8" s="126"/>
      <c r="AS8" s="126"/>
      <c r="AT8" s="126"/>
      <c r="AU8" s="679"/>
      <c r="AV8" s="374"/>
      <c r="AW8" s="374"/>
      <c r="AX8" s="374"/>
      <c r="AY8" s="374"/>
      <c r="AZ8" s="680"/>
      <c r="BA8" s="680"/>
      <c r="BB8" s="680"/>
      <c r="BC8" s="680"/>
      <c r="BD8" s="680"/>
      <c r="BE8" s="679"/>
      <c r="BF8" s="679"/>
      <c r="BG8" s="679"/>
      <c r="BH8" s="679"/>
      <c r="BI8" s="677"/>
      <c r="BJ8" s="677"/>
      <c r="BK8" s="677"/>
      <c r="BL8" s="683"/>
      <c r="BM8" s="683"/>
      <c r="BN8" s="683"/>
      <c r="BO8" s="698"/>
      <c r="BP8" s="653"/>
    </row>
    <row r="9" spans="1:68" ht="12" customHeight="1" x14ac:dyDescent="0.2">
      <c r="A9" s="1063" t="str">
        <f>T(Admin!C9)</f>
        <v/>
      </c>
      <c r="B9" s="1064"/>
      <c r="C9" s="1064"/>
      <c r="D9" s="1065"/>
      <c r="E9" s="1048" t="str">
        <f>T(Admin!D9)</f>
        <v>a</v>
      </c>
      <c r="F9" s="1049"/>
      <c r="G9" s="1049"/>
      <c r="H9" s="1049"/>
      <c r="I9" s="1049"/>
      <c r="J9" s="1049"/>
      <c r="K9" s="1049"/>
      <c r="L9" s="1049"/>
      <c r="M9" s="1049"/>
      <c r="N9" s="1049"/>
      <c r="O9" s="1049"/>
      <c r="P9" s="1049"/>
      <c r="Q9" s="1049"/>
      <c r="R9" s="1049"/>
      <c r="S9" s="699"/>
      <c r="T9" s="679"/>
      <c r="U9" s="679"/>
      <c r="V9" s="679"/>
      <c r="W9" s="679"/>
      <c r="X9" s="679"/>
      <c r="Y9" s="679"/>
      <c r="Z9" s="679"/>
      <c r="AA9" s="679"/>
      <c r="AB9" s="680"/>
      <c r="AC9" s="700"/>
      <c r="AD9" s="700"/>
      <c r="AE9" s="701"/>
      <c r="AF9" s="701"/>
      <c r="AG9" s="700"/>
      <c r="AH9" s="700"/>
      <c r="AI9" s="700"/>
      <c r="AJ9" s="700"/>
      <c r="AK9" s="700"/>
      <c r="AL9" s="700"/>
      <c r="AM9" s="679"/>
      <c r="AN9" s="679"/>
      <c r="AO9" s="679"/>
      <c r="AP9" s="679"/>
      <c r="AQ9" s="679"/>
      <c r="AR9" s="679"/>
      <c r="AS9" s="679"/>
      <c r="AT9" s="679"/>
      <c r="AU9" s="682"/>
      <c r="AV9" s="679"/>
      <c r="AW9" s="679"/>
      <c r="AX9" s="679"/>
      <c r="AY9" s="679"/>
      <c r="AZ9" s="679"/>
      <c r="BA9" s="679"/>
      <c r="BB9" s="679"/>
      <c r="BC9" s="679"/>
      <c r="BD9" s="679"/>
      <c r="BE9" s="679"/>
      <c r="BF9" s="679"/>
      <c r="BG9" s="679"/>
      <c r="BH9" s="679"/>
      <c r="BI9" s="677"/>
      <c r="BJ9" s="677"/>
      <c r="BK9" s="677"/>
      <c r="BL9" s="677"/>
      <c r="BM9" s="677"/>
      <c r="BN9" s="677"/>
      <c r="BO9" s="695"/>
      <c r="BP9" s="653"/>
    </row>
    <row r="10" spans="1:68" ht="12" customHeight="1" x14ac:dyDescent="0.2">
      <c r="A10" s="1063" t="str">
        <f>T(Admin!C10)</f>
        <v/>
      </c>
      <c r="B10" s="1064"/>
      <c r="C10" s="1064"/>
      <c r="D10" s="1065"/>
      <c r="E10" s="1048" t="str">
        <f>T(Admin!D10)</f>
        <v/>
      </c>
      <c r="F10" s="1049"/>
      <c r="G10" s="1049"/>
      <c r="H10" s="1049"/>
      <c r="I10" s="1049"/>
      <c r="J10" s="1049"/>
      <c r="K10" s="1049"/>
      <c r="L10" s="1049"/>
      <c r="M10" s="1049"/>
      <c r="N10" s="1049"/>
      <c r="O10" s="1049"/>
      <c r="P10" s="1049"/>
      <c r="Q10" s="1049"/>
      <c r="R10" s="1049"/>
      <c r="S10" s="691"/>
      <c r="T10" s="674"/>
      <c r="U10" s="674"/>
      <c r="V10" s="674"/>
      <c r="W10" s="674"/>
      <c r="X10" s="674"/>
      <c r="Y10" s="674"/>
      <c r="Z10" s="674"/>
      <c r="AA10" s="674"/>
      <c r="AB10" s="674"/>
      <c r="AC10" s="702"/>
      <c r="AD10" s="702"/>
      <c r="AE10" s="702"/>
      <c r="AF10" s="702"/>
      <c r="AG10" s="702"/>
      <c r="AH10" s="702"/>
      <c r="AI10" s="702"/>
      <c r="AJ10" s="702"/>
      <c r="AK10" s="702"/>
      <c r="AL10" s="702"/>
      <c r="AM10" s="674"/>
      <c r="AN10" s="674"/>
      <c r="AO10" s="674"/>
      <c r="AP10" s="674"/>
      <c r="AQ10" s="674"/>
      <c r="AR10" s="674"/>
      <c r="AS10" s="674"/>
      <c r="AT10" s="674"/>
      <c r="AU10" s="674"/>
      <c r="AV10" s="674"/>
      <c r="AW10" s="674"/>
      <c r="AX10" s="674"/>
      <c r="AY10" s="703"/>
      <c r="AZ10" s="676"/>
      <c r="BA10" s="676"/>
      <c r="BB10" s="676"/>
      <c r="BC10" s="676"/>
      <c r="BD10" s="676"/>
      <c r="BE10" s="676"/>
      <c r="BF10" s="676"/>
      <c r="BG10" s="676"/>
      <c r="BH10" s="676"/>
      <c r="BI10" s="676"/>
      <c r="BJ10" s="677"/>
      <c r="BK10" s="677"/>
      <c r="BL10" s="677"/>
      <c r="BM10" s="677"/>
      <c r="BN10" s="677"/>
      <c r="BO10" s="695"/>
      <c r="BP10" s="653"/>
    </row>
    <row r="11" spans="1:68" ht="12" customHeight="1" x14ac:dyDescent="0.2">
      <c r="A11" s="1063" t="str">
        <f>T(Admin!C11)</f>
        <v/>
      </c>
      <c r="B11" s="1064"/>
      <c r="C11" s="1064"/>
      <c r="D11" s="1065"/>
      <c r="E11" s="1048" t="str">
        <f>T(Admin!D11)</f>
        <v/>
      </c>
      <c r="F11" s="1049"/>
      <c r="G11" s="1049"/>
      <c r="H11" s="1049"/>
      <c r="I11" s="1049"/>
      <c r="J11" s="1049"/>
      <c r="K11" s="1049"/>
      <c r="L11" s="1049"/>
      <c r="M11" s="1049"/>
      <c r="N11" s="1049"/>
      <c r="O11" s="1049"/>
      <c r="P11" s="1049"/>
      <c r="Q11" s="1049"/>
      <c r="R11" s="1049"/>
      <c r="S11" s="316"/>
      <c r="T11" s="126"/>
      <c r="U11" s="126"/>
      <c r="V11" s="126"/>
      <c r="W11" s="126"/>
      <c r="X11" s="374"/>
      <c r="Y11" s="374"/>
      <c r="Z11" s="374"/>
      <c r="AA11" s="374"/>
      <c r="AB11" s="374"/>
      <c r="AC11" s="374"/>
      <c r="AD11" s="374"/>
      <c r="AE11" s="374"/>
      <c r="AF11" s="374"/>
      <c r="AG11" s="374"/>
      <c r="AH11" s="374"/>
      <c r="AI11" s="374"/>
      <c r="AJ11" s="126"/>
      <c r="AK11" s="126"/>
      <c r="AL11" s="126"/>
      <c r="AM11" s="126"/>
      <c r="AN11" s="126"/>
      <c r="AO11" s="696"/>
      <c r="AP11" s="696"/>
      <c r="AQ11" s="696"/>
      <c r="AR11" s="696"/>
      <c r="AS11" s="696"/>
      <c r="AT11" s="696"/>
      <c r="AU11" s="696"/>
      <c r="AV11" s="696"/>
      <c r="AW11" s="696"/>
      <c r="AX11" s="696"/>
      <c r="AY11" s="696"/>
      <c r="AZ11" s="704"/>
      <c r="BA11" s="679"/>
      <c r="BB11" s="679"/>
      <c r="BC11" s="679"/>
      <c r="BD11" s="679"/>
      <c r="BE11" s="679"/>
      <c r="BF11" s="679"/>
      <c r="BG11" s="679"/>
      <c r="BH11" s="679"/>
      <c r="BI11" s="677"/>
      <c r="BJ11" s="677"/>
      <c r="BK11" s="677"/>
      <c r="BL11" s="677"/>
      <c r="BM11" s="677"/>
      <c r="BN11" s="677"/>
      <c r="BO11" s="695"/>
      <c r="BP11" s="653"/>
    </row>
    <row r="12" spans="1:68" ht="11.25" customHeight="1" x14ac:dyDescent="0.2">
      <c r="A12" s="1063" t="str">
        <f>T(Admin!C12)</f>
        <v/>
      </c>
      <c r="B12" s="1064"/>
      <c r="C12" s="1064"/>
      <c r="D12" s="1065"/>
      <c r="E12" s="1048" t="str">
        <f>T(Admin!D12)</f>
        <v/>
      </c>
      <c r="F12" s="1049"/>
      <c r="G12" s="1049"/>
      <c r="H12" s="1049"/>
      <c r="I12" s="1049"/>
      <c r="J12" s="1049"/>
      <c r="K12" s="1049"/>
      <c r="L12" s="1049"/>
      <c r="M12" s="1049"/>
      <c r="N12" s="1049"/>
      <c r="O12" s="1049"/>
      <c r="P12" s="1049"/>
      <c r="Q12" s="1049"/>
      <c r="R12" s="1049"/>
      <c r="S12" s="705"/>
      <c r="T12" s="678"/>
      <c r="U12" s="678"/>
      <c r="V12" s="678"/>
      <c r="W12" s="678"/>
      <c r="X12" s="678"/>
      <c r="Y12" s="706"/>
      <c r="Z12" s="678"/>
      <c r="AA12" s="678"/>
      <c r="AB12" s="678"/>
      <c r="AC12" s="126"/>
      <c r="AD12" s="126"/>
      <c r="AE12" s="126"/>
      <c r="AF12" s="126"/>
      <c r="AG12" s="126"/>
      <c r="AH12" s="126"/>
      <c r="AI12" s="126"/>
      <c r="AJ12" s="126"/>
      <c r="AK12" s="126"/>
      <c r="AL12" s="126"/>
      <c r="AM12" s="126"/>
      <c r="AN12" s="126"/>
      <c r="AO12" s="126"/>
      <c r="AP12" s="126"/>
      <c r="AQ12" s="126"/>
      <c r="AR12" s="126"/>
      <c r="AS12" s="126"/>
      <c r="AT12" s="126"/>
      <c r="AU12" s="679"/>
      <c r="AV12" s="678"/>
      <c r="AW12" s="678"/>
      <c r="AX12" s="678"/>
      <c r="AY12" s="678"/>
      <c r="AZ12" s="681"/>
      <c r="BA12" s="681"/>
      <c r="BB12" s="681"/>
      <c r="BC12" s="681"/>
      <c r="BD12" s="681"/>
      <c r="BE12" s="679"/>
      <c r="BF12" s="679"/>
      <c r="BG12" s="679"/>
      <c r="BH12" s="679"/>
      <c r="BI12" s="677"/>
      <c r="BJ12" s="677"/>
      <c r="BK12" s="677"/>
      <c r="BL12" s="677"/>
      <c r="BM12" s="677"/>
      <c r="BN12" s="677"/>
      <c r="BO12" s="695"/>
      <c r="BP12" s="653"/>
    </row>
    <row r="13" spans="1:68" ht="12" customHeight="1" x14ac:dyDescent="0.2">
      <c r="A13" s="1063" t="str">
        <f>T(Admin!C13)</f>
        <v/>
      </c>
      <c r="B13" s="1064"/>
      <c r="C13" s="1064"/>
      <c r="D13" s="1065"/>
      <c r="E13" s="1048" t="str">
        <f>T(Admin!D13)</f>
        <v/>
      </c>
      <c r="F13" s="1049"/>
      <c r="G13" s="1049"/>
      <c r="H13" s="1049"/>
      <c r="I13" s="1049"/>
      <c r="J13" s="1049"/>
      <c r="K13" s="1049"/>
      <c r="L13" s="1049"/>
      <c r="M13" s="1049"/>
      <c r="N13" s="1049"/>
      <c r="O13" s="1049"/>
      <c r="P13" s="1049"/>
      <c r="Q13" s="1049"/>
      <c r="R13" s="1049"/>
      <c r="S13" s="316"/>
      <c r="T13" s="679"/>
      <c r="U13" s="679"/>
      <c r="V13" s="679"/>
      <c r="W13" s="679"/>
      <c r="X13" s="679"/>
      <c r="Y13" s="679"/>
      <c r="Z13" s="679"/>
      <c r="AA13" s="679"/>
      <c r="AB13" s="679"/>
      <c r="AC13" s="680"/>
      <c r="AD13" s="680"/>
      <c r="AE13" s="380"/>
      <c r="AF13" s="380"/>
      <c r="AG13" s="374"/>
      <c r="AH13" s="126"/>
      <c r="AI13" s="126"/>
      <c r="AJ13" s="374"/>
      <c r="AK13" s="374"/>
      <c r="AL13" s="374"/>
      <c r="AM13" s="707"/>
      <c r="AN13" s="707"/>
      <c r="AO13" s="707"/>
      <c r="AP13" s="707"/>
      <c r="AQ13" s="707"/>
      <c r="AR13" s="707"/>
      <c r="AS13" s="707"/>
      <c r="AT13" s="707"/>
      <c r="AU13" s="708"/>
      <c r="AV13" s="126"/>
      <c r="AW13" s="126"/>
      <c r="AX13" s="126"/>
      <c r="AY13" s="126"/>
      <c r="AZ13" s="679"/>
      <c r="BA13" s="679"/>
      <c r="BB13" s="679"/>
      <c r="BC13" s="679"/>
      <c r="BD13" s="679"/>
      <c r="BE13" s="679"/>
      <c r="BF13" s="679"/>
      <c r="BG13" s="679"/>
      <c r="BH13" s="679"/>
      <c r="BI13" s="677"/>
      <c r="BJ13" s="677"/>
      <c r="BK13" s="677"/>
      <c r="BL13" s="677"/>
      <c r="BM13" s="677"/>
      <c r="BN13" s="677"/>
      <c r="BO13" s="695"/>
      <c r="BP13" s="653"/>
    </row>
    <row r="14" spans="1:68" ht="12" customHeight="1" x14ac:dyDescent="0.2">
      <c r="A14" s="1063" t="str">
        <f>T(Admin!C14)</f>
        <v/>
      </c>
      <c r="B14" s="1064"/>
      <c r="C14" s="1064"/>
      <c r="D14" s="1065"/>
      <c r="E14" s="1048" t="str">
        <f>T(Admin!D14)</f>
        <v/>
      </c>
      <c r="F14" s="1049"/>
      <c r="G14" s="1049"/>
      <c r="H14" s="1049"/>
      <c r="I14" s="1049"/>
      <c r="J14" s="1049"/>
      <c r="K14" s="1049"/>
      <c r="L14" s="1049"/>
      <c r="M14" s="1049"/>
      <c r="N14" s="1049"/>
      <c r="O14" s="1049"/>
      <c r="P14" s="1049"/>
      <c r="Q14" s="1049"/>
      <c r="R14" s="1049"/>
      <c r="S14" s="709"/>
      <c r="T14" s="710"/>
      <c r="U14" s="710"/>
      <c r="V14" s="710"/>
      <c r="W14" s="710"/>
      <c r="X14" s="710"/>
      <c r="Y14" s="710"/>
      <c r="Z14" s="710"/>
      <c r="AA14" s="710"/>
      <c r="AB14" s="710"/>
      <c r="AC14" s="710"/>
      <c r="AD14" s="684"/>
      <c r="AE14" s="679"/>
      <c r="AF14" s="126"/>
      <c r="AG14" s="126"/>
      <c r="AH14" s="126"/>
      <c r="AI14" s="126"/>
      <c r="AJ14" s="126"/>
      <c r="AK14" s="126"/>
      <c r="AL14" s="241"/>
      <c r="AM14" s="706"/>
      <c r="AN14" s="678"/>
      <c r="AO14" s="678"/>
      <c r="AP14" s="678"/>
      <c r="AQ14" s="678"/>
      <c r="AR14" s="678"/>
      <c r="AS14" s="678"/>
      <c r="AT14" s="678"/>
      <c r="AU14" s="678"/>
      <c r="AV14" s="126"/>
      <c r="AW14" s="126"/>
      <c r="AX14" s="126"/>
      <c r="AY14" s="126"/>
      <c r="AZ14" s="679"/>
      <c r="BA14" s="679"/>
      <c r="BB14" s="679"/>
      <c r="BC14" s="679"/>
      <c r="BD14" s="679"/>
      <c r="BE14" s="679"/>
      <c r="BF14" s="679"/>
      <c r="BG14" s="679"/>
      <c r="BH14" s="679"/>
      <c r="BI14" s="677"/>
      <c r="BJ14" s="677"/>
      <c r="BK14" s="677"/>
      <c r="BL14" s="677"/>
      <c r="BM14" s="677"/>
      <c r="BN14" s="677"/>
      <c r="BO14" s="695"/>
      <c r="BP14" s="653"/>
    </row>
    <row r="15" spans="1:68" ht="12" customHeight="1" x14ac:dyDescent="0.2">
      <c r="A15" s="1063" t="str">
        <f>T(Admin!C15)</f>
        <v/>
      </c>
      <c r="B15" s="1064"/>
      <c r="C15" s="1064"/>
      <c r="D15" s="1065"/>
      <c r="E15" s="1048" t="str">
        <f>T(Admin!D15)</f>
        <v/>
      </c>
      <c r="F15" s="1049"/>
      <c r="G15" s="1049"/>
      <c r="H15" s="1049"/>
      <c r="I15" s="1049"/>
      <c r="J15" s="1049"/>
      <c r="K15" s="1049"/>
      <c r="L15" s="1049"/>
      <c r="M15" s="1049"/>
      <c r="N15" s="1049"/>
      <c r="O15" s="1049"/>
      <c r="P15" s="1049"/>
      <c r="Q15" s="1049"/>
      <c r="R15" s="1049"/>
      <c r="S15" s="711"/>
      <c r="T15" s="712"/>
      <c r="U15" s="712"/>
      <c r="V15" s="712"/>
      <c r="W15" s="712"/>
      <c r="X15" s="712"/>
      <c r="Y15" s="713"/>
      <c r="Z15" s="712"/>
      <c r="AA15" s="712"/>
      <c r="AB15" s="707"/>
      <c r="AC15" s="126"/>
      <c r="AD15" s="126"/>
      <c r="AE15" s="682"/>
      <c r="AF15" s="126"/>
      <c r="AG15" s="126"/>
      <c r="AH15" s="126"/>
      <c r="AI15" s="126"/>
      <c r="AJ15" s="126"/>
      <c r="AK15" s="126"/>
      <c r="AL15" s="126"/>
      <c r="AM15" s="126"/>
      <c r="AN15" s="126"/>
      <c r="AO15" s="126"/>
      <c r="AP15" s="126"/>
      <c r="AQ15" s="126"/>
      <c r="AR15" s="126"/>
      <c r="AS15" s="241"/>
      <c r="AT15" s="241"/>
      <c r="AU15" s="126"/>
      <c r="AV15" s="126"/>
      <c r="AW15" s="126"/>
      <c r="AX15" s="126"/>
      <c r="AY15" s="126"/>
      <c r="AZ15" s="679"/>
      <c r="BA15" s="679"/>
      <c r="BB15" s="679"/>
      <c r="BC15" s="679"/>
      <c r="BD15" s="679"/>
      <c r="BE15" s="679"/>
      <c r="BF15" s="679"/>
      <c r="BG15" s="679"/>
      <c r="BH15" s="679"/>
      <c r="BI15" s="677"/>
      <c r="BJ15" s="677"/>
      <c r="BK15" s="677"/>
      <c r="BL15" s="714"/>
      <c r="BM15" s="714"/>
      <c r="BN15" s="714"/>
      <c r="BO15" s="715"/>
      <c r="BP15" s="715"/>
    </row>
    <row r="16" spans="1:68" ht="12" customHeight="1" x14ac:dyDescent="0.2">
      <c r="A16" s="1063" t="str">
        <f>T(Admin!C16)</f>
        <v/>
      </c>
      <c r="B16" s="1064"/>
      <c r="C16" s="1064"/>
      <c r="D16" s="1065"/>
      <c r="E16" s="1048" t="str">
        <f>T(Admin!D16)</f>
        <v/>
      </c>
      <c r="F16" s="1049"/>
      <c r="G16" s="1049"/>
      <c r="H16" s="1049"/>
      <c r="I16" s="1049"/>
      <c r="J16" s="1049"/>
      <c r="K16" s="1049"/>
      <c r="L16" s="1049"/>
      <c r="M16" s="1049"/>
      <c r="N16" s="1049"/>
      <c r="O16" s="1049"/>
      <c r="P16" s="1049"/>
      <c r="Q16" s="1049"/>
      <c r="R16" s="1049"/>
      <c r="S16" s="316"/>
      <c r="T16" s="126"/>
      <c r="U16" s="126"/>
      <c r="V16" s="126"/>
      <c r="W16" s="126"/>
      <c r="X16" s="126"/>
      <c r="Y16" s="685"/>
      <c r="Z16" s="126"/>
      <c r="AA16" s="126"/>
      <c r="AB16" s="126"/>
      <c r="AC16" s="126"/>
      <c r="AD16" s="126"/>
      <c r="AE16" s="682"/>
      <c r="AF16" s="126"/>
      <c r="AG16" s="126"/>
      <c r="AH16" s="126"/>
      <c r="AI16" s="126"/>
      <c r="AJ16" s="126"/>
      <c r="AK16" s="126"/>
      <c r="AL16" s="126"/>
      <c r="AM16" s="126"/>
      <c r="AN16" s="126"/>
      <c r="AO16" s="126"/>
      <c r="AP16" s="126"/>
      <c r="AQ16" s="126"/>
      <c r="AR16" s="126"/>
      <c r="AS16" s="241"/>
      <c r="AT16" s="241"/>
      <c r="AU16" s="126"/>
      <c r="AV16" s="126"/>
      <c r="AW16" s="126"/>
      <c r="AX16" s="126"/>
      <c r="AY16" s="126"/>
      <c r="AZ16" s="679"/>
      <c r="BA16" s="680"/>
      <c r="BB16" s="680"/>
      <c r="BC16" s="680"/>
      <c r="BD16" s="680"/>
      <c r="BE16" s="700"/>
      <c r="BF16" s="700"/>
      <c r="BG16" s="700"/>
      <c r="BH16" s="700"/>
      <c r="BI16" s="716"/>
      <c r="BJ16" s="716"/>
      <c r="BK16" s="716"/>
      <c r="BL16" s="716"/>
      <c r="BM16" s="716"/>
      <c r="BN16" s="677"/>
      <c r="BO16" s="695"/>
      <c r="BP16" s="653"/>
    </row>
    <row r="17" spans="1:68" ht="12" customHeight="1" x14ac:dyDescent="0.2">
      <c r="A17" s="1063" t="str">
        <f>T(Admin!C17)</f>
        <v/>
      </c>
      <c r="B17" s="1064"/>
      <c r="C17" s="1064"/>
      <c r="D17" s="1065"/>
      <c r="E17" s="1048" t="str">
        <f>T(Admin!D17)</f>
        <v/>
      </c>
      <c r="F17" s="1049"/>
      <c r="G17" s="1049"/>
      <c r="H17" s="1049"/>
      <c r="I17" s="1049"/>
      <c r="J17" s="1049"/>
      <c r="K17" s="1049"/>
      <c r="L17" s="1049"/>
      <c r="M17" s="1049"/>
      <c r="N17" s="1049"/>
      <c r="O17" s="1049"/>
      <c r="P17" s="1049"/>
      <c r="Q17" s="1049"/>
      <c r="R17" s="1049"/>
      <c r="S17" s="126"/>
      <c r="T17" s="126"/>
      <c r="U17" s="126"/>
      <c r="V17" s="126"/>
      <c r="W17" s="126"/>
      <c r="X17" s="241"/>
      <c r="Y17" s="126"/>
      <c r="Z17" s="126"/>
      <c r="AA17" s="126"/>
      <c r="AB17" s="126"/>
      <c r="AC17" s="126"/>
      <c r="AD17" s="241"/>
      <c r="AE17" s="679"/>
      <c r="AF17" s="126"/>
      <c r="AG17" s="126"/>
      <c r="AH17" s="126"/>
      <c r="AI17" s="126"/>
      <c r="AJ17" s="126"/>
      <c r="AK17" s="126"/>
      <c r="AL17" s="126"/>
      <c r="AM17" s="126"/>
      <c r="AN17" s="126"/>
      <c r="AO17" s="126"/>
      <c r="AP17" s="126"/>
      <c r="AQ17" s="126"/>
      <c r="AR17" s="241"/>
      <c r="AS17" s="241"/>
      <c r="AT17" s="126"/>
      <c r="AU17" s="126"/>
      <c r="AV17" s="126"/>
      <c r="AW17" s="126"/>
      <c r="AX17" s="126"/>
      <c r="AY17" s="126"/>
      <c r="AZ17" s="679"/>
      <c r="BA17" s="679"/>
      <c r="BB17" s="679"/>
      <c r="BC17" s="679"/>
      <c r="BD17" s="679"/>
      <c r="BE17" s="679"/>
      <c r="BF17" s="679"/>
      <c r="BG17" s="679"/>
      <c r="BH17" s="677"/>
      <c r="BI17" s="677"/>
      <c r="BJ17" s="677"/>
      <c r="BK17" s="677"/>
      <c r="BL17" s="240"/>
      <c r="BM17" s="240"/>
      <c r="BN17" s="240"/>
      <c r="BO17" s="653"/>
      <c r="BP17" s="653"/>
    </row>
    <row r="18" spans="1:68" ht="12" customHeight="1" x14ac:dyDescent="0.2">
      <c r="A18" s="1063" t="str">
        <f>T(Admin!C18)</f>
        <v/>
      </c>
      <c r="B18" s="1064"/>
      <c r="C18" s="1064"/>
      <c r="D18" s="1065"/>
      <c r="E18" s="1048" t="str">
        <f>T(Admin!D18)</f>
        <v/>
      </c>
      <c r="F18" s="1049"/>
      <c r="G18" s="1049"/>
      <c r="H18" s="1049"/>
      <c r="I18" s="1049"/>
      <c r="J18" s="1049"/>
      <c r="K18" s="1049"/>
      <c r="L18" s="1049"/>
      <c r="M18" s="1049"/>
      <c r="N18" s="1049"/>
      <c r="O18" s="1049"/>
      <c r="P18" s="1049"/>
      <c r="Q18" s="1049"/>
      <c r="R18" s="1049"/>
      <c r="S18" s="316"/>
      <c r="T18" s="126"/>
      <c r="U18" s="126"/>
      <c r="V18" s="126"/>
      <c r="W18" s="126"/>
      <c r="X18" s="126"/>
      <c r="Y18" s="241"/>
      <c r="Z18" s="126"/>
      <c r="AA18" s="126"/>
      <c r="AB18" s="126"/>
      <c r="AC18" s="126"/>
      <c r="AD18" s="126"/>
      <c r="AE18" s="242"/>
      <c r="AF18" s="126"/>
      <c r="AG18" s="126"/>
      <c r="AH18" s="126"/>
      <c r="AI18" s="126"/>
      <c r="AJ18" s="126"/>
      <c r="AK18" s="126"/>
      <c r="AL18" s="126"/>
      <c r="AM18" s="126"/>
      <c r="AN18" s="126"/>
      <c r="AO18" s="374"/>
      <c r="AP18" s="374"/>
      <c r="AQ18" s="374"/>
      <c r="AR18" s="374"/>
      <c r="AS18" s="380"/>
      <c r="AT18" s="380"/>
      <c r="AU18" s="374"/>
      <c r="AV18" s="374"/>
      <c r="AW18" s="374"/>
      <c r="AX18" s="374"/>
      <c r="AY18" s="374"/>
      <c r="AZ18" s="375"/>
      <c r="BA18" s="375"/>
      <c r="BB18" s="375"/>
      <c r="BC18" s="375"/>
      <c r="BD18" s="375"/>
      <c r="BE18" s="375"/>
      <c r="BF18" s="375"/>
      <c r="BG18" s="375"/>
      <c r="BH18" s="375"/>
      <c r="BI18" s="376"/>
      <c r="BJ18" s="376"/>
      <c r="BK18" s="376"/>
      <c r="BL18" s="240"/>
      <c r="BM18" s="240"/>
      <c r="BN18" s="240"/>
      <c r="BO18" s="653"/>
      <c r="BP18" s="653"/>
    </row>
    <row r="19" spans="1:68" ht="12" customHeight="1" x14ac:dyDescent="0.2">
      <c r="A19" s="1063" t="str">
        <f>T(Admin!C19)</f>
        <v/>
      </c>
      <c r="B19" s="1064"/>
      <c r="C19" s="1064"/>
      <c r="D19" s="1065"/>
      <c r="E19" s="1048" t="str">
        <f>T(Admin!D19)</f>
        <v/>
      </c>
      <c r="F19" s="1049"/>
      <c r="G19" s="1049"/>
      <c r="H19" s="1049"/>
      <c r="I19" s="1049"/>
      <c r="J19" s="1049"/>
      <c r="K19" s="1049"/>
      <c r="L19" s="1049"/>
      <c r="M19" s="1049"/>
      <c r="N19" s="1049"/>
      <c r="O19" s="1049"/>
      <c r="P19" s="1049"/>
      <c r="Q19" s="1049"/>
      <c r="R19" s="1049"/>
      <c r="S19" s="316"/>
      <c r="T19" s="126"/>
      <c r="U19" s="126"/>
      <c r="V19" s="126"/>
      <c r="W19" s="126"/>
      <c r="X19" s="126"/>
      <c r="Y19" s="241"/>
      <c r="Z19" s="126"/>
      <c r="AA19" s="126"/>
      <c r="AB19" s="126"/>
      <c r="AC19" s="126"/>
      <c r="AD19" s="126"/>
      <c r="AE19" s="242"/>
      <c r="AF19" s="126"/>
      <c r="AG19" s="126"/>
      <c r="AH19" s="126"/>
      <c r="AI19" s="126"/>
      <c r="AJ19" s="126"/>
      <c r="AK19" s="126"/>
      <c r="AL19" s="126"/>
      <c r="AM19" s="126"/>
      <c r="AN19" s="126"/>
      <c r="AO19" s="126"/>
      <c r="AP19" s="126"/>
      <c r="AQ19" s="126"/>
      <c r="AR19" s="126"/>
      <c r="AS19" s="241"/>
      <c r="AT19" s="241"/>
      <c r="AU19" s="126"/>
      <c r="AV19" s="126"/>
      <c r="AW19" s="126"/>
      <c r="AX19" s="126"/>
      <c r="AY19" s="126"/>
      <c r="AZ19" s="127"/>
      <c r="BA19" s="127"/>
      <c r="BB19" s="127"/>
      <c r="BC19" s="127"/>
      <c r="BD19" s="127"/>
      <c r="BE19" s="127"/>
      <c r="BF19" s="127"/>
      <c r="BG19" s="127"/>
      <c r="BH19" s="127"/>
      <c r="BI19" s="240"/>
      <c r="BJ19" s="240"/>
      <c r="BK19" s="240"/>
      <c r="BL19" s="240"/>
      <c r="BM19" s="240"/>
      <c r="BN19" s="240"/>
      <c r="BO19" s="653"/>
      <c r="BP19" s="653"/>
    </row>
    <row r="20" spans="1:68" ht="12" customHeight="1" x14ac:dyDescent="0.2">
      <c r="A20" s="1063" t="str">
        <f>T(Admin!C20)</f>
        <v/>
      </c>
      <c r="B20" s="1064"/>
      <c r="C20" s="1064"/>
      <c r="D20" s="1065"/>
      <c r="E20" s="1048" t="str">
        <f>T(Admin!D20)</f>
        <v/>
      </c>
      <c r="F20" s="1049"/>
      <c r="G20" s="1049"/>
      <c r="H20" s="1049"/>
      <c r="I20" s="1049"/>
      <c r="J20" s="1049"/>
      <c r="K20" s="1049"/>
      <c r="L20" s="1049"/>
      <c r="M20" s="1049"/>
      <c r="N20" s="1049"/>
      <c r="O20" s="1049"/>
      <c r="P20" s="1049"/>
      <c r="Q20" s="1049"/>
      <c r="R20" s="1049"/>
      <c r="S20" s="316"/>
      <c r="T20" s="126"/>
      <c r="U20" s="126"/>
      <c r="V20" s="126"/>
      <c r="W20" s="126"/>
      <c r="X20" s="126"/>
      <c r="Y20" s="241"/>
      <c r="Z20" s="126"/>
      <c r="AA20" s="126"/>
      <c r="AB20" s="126"/>
      <c r="AC20" s="126"/>
      <c r="AD20" s="126"/>
      <c r="AE20" s="242"/>
      <c r="AF20" s="126"/>
      <c r="AG20" s="126"/>
      <c r="AH20" s="126"/>
      <c r="AI20" s="126"/>
      <c r="AJ20" s="126"/>
      <c r="AK20" s="126"/>
      <c r="AL20" s="126"/>
      <c r="AM20" s="126"/>
      <c r="AN20" s="126"/>
      <c r="AO20" s="126"/>
      <c r="AP20" s="126"/>
      <c r="AQ20" s="126"/>
      <c r="AR20" s="126"/>
      <c r="AS20" s="241"/>
      <c r="AT20" s="241"/>
      <c r="AU20" s="126"/>
      <c r="AV20" s="126"/>
      <c r="AW20" s="126"/>
      <c r="AX20" s="126"/>
      <c r="AY20" s="126"/>
      <c r="AZ20" s="127"/>
      <c r="BA20" s="127"/>
      <c r="BB20" s="127"/>
      <c r="BC20" s="127"/>
      <c r="BD20" s="127"/>
      <c r="BE20" s="127"/>
      <c r="BF20" s="127"/>
      <c r="BG20" s="127"/>
      <c r="BH20" s="127"/>
      <c r="BI20" s="240"/>
      <c r="BJ20" s="240"/>
      <c r="BK20" s="240"/>
      <c r="BL20" s="240"/>
      <c r="BM20" s="240"/>
      <c r="BN20" s="240"/>
      <c r="BO20" s="653"/>
      <c r="BP20" s="653"/>
    </row>
    <row r="21" spans="1:68" ht="12" customHeight="1" x14ac:dyDescent="0.2">
      <c r="A21" s="1063" t="str">
        <f>T(Admin!C21)</f>
        <v/>
      </c>
      <c r="B21" s="1064"/>
      <c r="C21" s="1064"/>
      <c r="D21" s="1065"/>
      <c r="E21" s="1048" t="str">
        <f>T(Admin!D21)</f>
        <v/>
      </c>
      <c r="F21" s="1049"/>
      <c r="G21" s="1049"/>
      <c r="H21" s="1049"/>
      <c r="I21" s="1049"/>
      <c r="J21" s="1049"/>
      <c r="K21" s="1049"/>
      <c r="L21" s="1049"/>
      <c r="M21" s="1049"/>
      <c r="N21" s="1049"/>
      <c r="O21" s="1049"/>
      <c r="P21" s="1049"/>
      <c r="Q21" s="1049"/>
      <c r="R21" s="1049"/>
      <c r="S21" s="316"/>
      <c r="T21" s="126"/>
      <c r="U21" s="126"/>
      <c r="V21" s="126"/>
      <c r="W21" s="126"/>
      <c r="X21" s="126"/>
      <c r="Y21" s="241"/>
      <c r="Z21" s="126"/>
      <c r="AA21" s="126"/>
      <c r="AB21" s="126"/>
      <c r="AC21" s="126"/>
      <c r="AD21" s="126"/>
      <c r="AE21" s="242"/>
      <c r="AF21" s="126"/>
      <c r="AG21" s="126"/>
      <c r="AH21" s="126"/>
      <c r="AI21" s="126"/>
      <c r="AJ21" s="126"/>
      <c r="AK21" s="126"/>
      <c r="AL21" s="126"/>
      <c r="AM21" s="126"/>
      <c r="AN21" s="126"/>
      <c r="AO21" s="126"/>
      <c r="AP21" s="126"/>
      <c r="AQ21" s="126"/>
      <c r="AR21" s="126"/>
      <c r="AS21" s="241"/>
      <c r="AT21" s="241"/>
      <c r="AU21" s="126"/>
      <c r="AV21" s="126"/>
      <c r="AW21" s="126"/>
      <c r="AX21" s="126"/>
      <c r="AY21" s="126"/>
      <c r="AZ21" s="127"/>
      <c r="BA21" s="127"/>
      <c r="BB21" s="127"/>
      <c r="BC21" s="127"/>
      <c r="BD21" s="127"/>
      <c r="BE21" s="127"/>
      <c r="BF21" s="127"/>
      <c r="BG21" s="127"/>
      <c r="BH21" s="127"/>
      <c r="BI21" s="240"/>
      <c r="BJ21" s="240"/>
      <c r="BK21" s="240"/>
      <c r="BL21" s="240"/>
      <c r="BM21" s="240"/>
      <c r="BN21" s="240"/>
      <c r="BO21" s="653"/>
      <c r="BP21" s="653"/>
    </row>
    <row r="22" spans="1:68" ht="12" customHeight="1" x14ac:dyDescent="0.2">
      <c r="A22" s="1063" t="str">
        <f>T(Admin!C22)</f>
        <v/>
      </c>
      <c r="B22" s="1064"/>
      <c r="C22" s="1064"/>
      <c r="D22" s="1065"/>
      <c r="E22" s="1048" t="str">
        <f>T(Admin!D22)</f>
        <v/>
      </c>
      <c r="F22" s="1049"/>
      <c r="G22" s="1049"/>
      <c r="H22" s="1049"/>
      <c r="I22" s="1049"/>
      <c r="J22" s="1049"/>
      <c r="K22" s="1049"/>
      <c r="L22" s="1049"/>
      <c r="M22" s="1049"/>
      <c r="N22" s="1049"/>
      <c r="O22" s="1049"/>
      <c r="P22" s="1049"/>
      <c r="Q22" s="1049"/>
      <c r="R22" s="1049"/>
      <c r="S22" s="316"/>
      <c r="T22" s="126"/>
      <c r="U22" s="126"/>
      <c r="V22" s="126"/>
      <c r="W22" s="126"/>
      <c r="X22" s="126"/>
      <c r="Y22" s="241"/>
      <c r="Z22" s="126"/>
      <c r="AA22" s="126"/>
      <c r="AB22" s="126"/>
      <c r="AC22" s="126"/>
      <c r="AD22" s="126"/>
      <c r="AE22" s="242"/>
      <c r="AF22" s="126"/>
      <c r="AG22" s="126"/>
      <c r="AH22" s="126"/>
      <c r="AI22" s="126"/>
      <c r="AJ22" s="126"/>
      <c r="AK22" s="126"/>
      <c r="AL22" s="126"/>
      <c r="AM22" s="126"/>
      <c r="AN22" s="126"/>
      <c r="AO22" s="126"/>
      <c r="AP22" s="126"/>
      <c r="AQ22" s="126"/>
      <c r="AR22" s="126"/>
      <c r="AS22" s="241"/>
      <c r="AT22" s="241"/>
      <c r="AU22" s="126"/>
      <c r="AV22" s="126"/>
      <c r="AW22" s="126"/>
      <c r="AX22" s="126"/>
      <c r="AY22" s="126"/>
      <c r="AZ22" s="127"/>
      <c r="BA22" s="127"/>
      <c r="BB22" s="127"/>
      <c r="BC22" s="127"/>
      <c r="BD22" s="127"/>
      <c r="BE22" s="127"/>
      <c r="BF22" s="127"/>
      <c r="BG22" s="127"/>
      <c r="BH22" s="127"/>
      <c r="BI22" s="240"/>
      <c r="BJ22" s="240"/>
      <c r="BK22" s="240"/>
      <c r="BL22" s="240"/>
      <c r="BM22" s="240"/>
      <c r="BN22" s="240"/>
      <c r="BO22" s="653"/>
      <c r="BP22" s="653"/>
    </row>
    <row r="23" spans="1:68" ht="12" customHeight="1" x14ac:dyDescent="0.2">
      <c r="A23" s="1063" t="str">
        <f>T(Admin!C23)</f>
        <v/>
      </c>
      <c r="B23" s="1064"/>
      <c r="C23" s="1064"/>
      <c r="D23" s="1065"/>
      <c r="E23" s="1048" t="str">
        <f>T(Admin!D23)</f>
        <v/>
      </c>
      <c r="F23" s="1049"/>
      <c r="G23" s="1049"/>
      <c r="H23" s="1049"/>
      <c r="I23" s="1049"/>
      <c r="J23" s="1049"/>
      <c r="K23" s="1049"/>
      <c r="L23" s="1049"/>
      <c r="M23" s="1049"/>
      <c r="N23" s="1049"/>
      <c r="O23" s="1049"/>
      <c r="P23" s="1049"/>
      <c r="Q23" s="1049"/>
      <c r="R23" s="1049"/>
      <c r="S23" s="316"/>
      <c r="T23" s="126"/>
      <c r="U23" s="126"/>
      <c r="V23" s="126"/>
      <c r="W23" s="126"/>
      <c r="X23" s="126"/>
      <c r="Y23" s="241"/>
      <c r="Z23" s="126"/>
      <c r="AA23" s="126"/>
      <c r="AB23" s="126"/>
      <c r="AC23" s="126"/>
      <c r="AD23" s="126"/>
      <c r="AE23" s="242"/>
      <c r="AF23" s="126"/>
      <c r="AG23" s="126"/>
      <c r="AH23" s="126"/>
      <c r="AI23" s="126"/>
      <c r="AJ23" s="126"/>
      <c r="AK23" s="126"/>
      <c r="AL23" s="126"/>
      <c r="AM23" s="126"/>
      <c r="AN23" s="126"/>
      <c r="AO23" s="126"/>
      <c r="AP23" s="126"/>
      <c r="AQ23" s="126"/>
      <c r="AR23" s="126"/>
      <c r="AS23" s="241"/>
      <c r="AT23" s="241"/>
      <c r="AU23" s="126"/>
      <c r="AV23" s="126"/>
      <c r="AW23" s="126"/>
      <c r="AX23" s="126"/>
      <c r="AY23" s="126"/>
      <c r="AZ23" s="127"/>
      <c r="BA23" s="127"/>
      <c r="BB23" s="127"/>
      <c r="BC23" s="127"/>
      <c r="BD23" s="127"/>
      <c r="BE23" s="127"/>
      <c r="BF23" s="127"/>
      <c r="BG23" s="127"/>
      <c r="BH23" s="127"/>
      <c r="BI23" s="240"/>
      <c r="BJ23" s="240"/>
      <c r="BK23" s="240"/>
      <c r="BL23" s="240"/>
      <c r="BM23" s="240"/>
      <c r="BN23" s="240"/>
      <c r="BO23" s="653"/>
      <c r="BP23" s="653"/>
    </row>
    <row r="24" spans="1:68" ht="12" customHeight="1" x14ac:dyDescent="0.2">
      <c r="A24" s="1063" t="str">
        <f>T(Admin!C24)</f>
        <v/>
      </c>
      <c r="B24" s="1064"/>
      <c r="C24" s="1064"/>
      <c r="D24" s="1065"/>
      <c r="E24" s="1048" t="str">
        <f>T(Admin!D24)</f>
        <v/>
      </c>
      <c r="F24" s="1049"/>
      <c r="G24" s="1049"/>
      <c r="H24" s="1049"/>
      <c r="I24" s="1049"/>
      <c r="J24" s="1049"/>
      <c r="K24" s="1049"/>
      <c r="L24" s="1049"/>
      <c r="M24" s="1049"/>
      <c r="N24" s="1049"/>
      <c r="O24" s="1049"/>
      <c r="P24" s="1049"/>
      <c r="Q24" s="1049"/>
      <c r="R24" s="1049"/>
      <c r="S24" s="316"/>
      <c r="T24" s="126"/>
      <c r="U24" s="126"/>
      <c r="V24" s="126"/>
      <c r="W24" s="126"/>
      <c r="X24" s="126"/>
      <c r="Y24" s="241"/>
      <c r="Z24" s="126"/>
      <c r="AA24" s="126"/>
      <c r="AB24" s="126"/>
      <c r="AC24" s="126"/>
      <c r="AD24" s="126"/>
      <c r="AE24" s="242"/>
      <c r="AF24" s="126"/>
      <c r="AG24" s="126"/>
      <c r="AH24" s="126"/>
      <c r="AI24" s="126"/>
      <c r="AJ24" s="126"/>
      <c r="AK24" s="126"/>
      <c r="AL24" s="126"/>
      <c r="AM24" s="126"/>
      <c r="AN24" s="126"/>
      <c r="AO24" s="126"/>
      <c r="AP24" s="126"/>
      <c r="AQ24" s="126"/>
      <c r="AR24" s="126"/>
      <c r="AS24" s="241"/>
      <c r="AT24" s="241"/>
      <c r="AU24" s="126"/>
      <c r="AV24" s="126"/>
      <c r="AW24" s="126"/>
      <c r="AX24" s="126"/>
      <c r="AY24" s="126"/>
      <c r="AZ24" s="127"/>
      <c r="BA24" s="127"/>
      <c r="BB24" s="127"/>
      <c r="BC24" s="127"/>
      <c r="BD24" s="127"/>
      <c r="BE24" s="127"/>
      <c r="BF24" s="127"/>
      <c r="BG24" s="127"/>
      <c r="BH24" s="127"/>
      <c r="BI24" s="240"/>
      <c r="BJ24" s="240"/>
      <c r="BK24" s="240"/>
      <c r="BL24" s="240"/>
      <c r="BM24" s="240"/>
      <c r="BN24" s="240"/>
      <c r="BO24" s="653"/>
      <c r="BP24" s="653"/>
    </row>
    <row r="25" spans="1:68" ht="12" customHeight="1" x14ac:dyDescent="0.2">
      <c r="A25" s="1063" t="str">
        <f>T(Admin!C25)</f>
        <v/>
      </c>
      <c r="B25" s="1064"/>
      <c r="C25" s="1064"/>
      <c r="D25" s="1065"/>
      <c r="E25" s="1048" t="str">
        <f>T(Admin!D25)</f>
        <v/>
      </c>
      <c r="F25" s="1049"/>
      <c r="G25" s="1049"/>
      <c r="H25" s="1049"/>
      <c r="I25" s="1049"/>
      <c r="J25" s="1049"/>
      <c r="K25" s="1049"/>
      <c r="L25" s="1049"/>
      <c r="M25" s="1049"/>
      <c r="N25" s="1049"/>
      <c r="O25" s="1049"/>
      <c r="P25" s="1049"/>
      <c r="Q25" s="1049"/>
      <c r="R25" s="1049"/>
      <c r="S25" s="316"/>
      <c r="T25" s="126"/>
      <c r="U25" s="126"/>
      <c r="V25" s="126"/>
      <c r="W25" s="126"/>
      <c r="X25" s="126"/>
      <c r="Y25" s="241"/>
      <c r="Z25" s="126"/>
      <c r="AA25" s="126"/>
      <c r="AB25" s="126"/>
      <c r="AC25" s="126"/>
      <c r="AD25" s="126"/>
      <c r="AE25" s="242"/>
      <c r="AF25" s="126"/>
      <c r="AG25" s="126"/>
      <c r="AH25" s="126"/>
      <c r="AI25" s="126"/>
      <c r="AJ25" s="126"/>
      <c r="AK25" s="126"/>
      <c r="AL25" s="126"/>
      <c r="AM25" s="126"/>
      <c r="AN25" s="126"/>
      <c r="AO25" s="126"/>
      <c r="AP25" s="126"/>
      <c r="AQ25" s="126"/>
      <c r="AR25" s="126"/>
      <c r="AS25" s="241"/>
      <c r="AT25" s="241"/>
      <c r="AU25" s="126"/>
      <c r="AV25" s="126"/>
      <c r="AW25" s="126"/>
      <c r="AX25" s="126"/>
      <c r="AY25" s="126"/>
      <c r="AZ25" s="127"/>
      <c r="BA25" s="127"/>
      <c r="BB25" s="127"/>
      <c r="BC25" s="127"/>
      <c r="BD25" s="127"/>
      <c r="BE25" s="127"/>
      <c r="BF25" s="127"/>
      <c r="BG25" s="127"/>
      <c r="BH25" s="127"/>
      <c r="BI25" s="240"/>
      <c r="BJ25" s="240"/>
      <c r="BK25" s="240"/>
      <c r="BL25" s="240"/>
      <c r="BM25" s="240"/>
      <c r="BN25" s="240"/>
      <c r="BO25" s="653"/>
      <c r="BP25" s="653"/>
    </row>
    <row r="26" spans="1:68" ht="12" customHeight="1" x14ac:dyDescent="0.2">
      <c r="A26" s="1063" t="str">
        <f>T(Admin!C26)</f>
        <v/>
      </c>
      <c r="B26" s="1064"/>
      <c r="C26" s="1064"/>
      <c r="D26" s="1065"/>
      <c r="E26" s="1048" t="str">
        <f>T(Admin!D26)</f>
        <v/>
      </c>
      <c r="F26" s="1049"/>
      <c r="G26" s="1049"/>
      <c r="H26" s="1049"/>
      <c r="I26" s="1049"/>
      <c r="J26" s="1049"/>
      <c r="K26" s="1049"/>
      <c r="L26" s="1049"/>
      <c r="M26" s="1049"/>
      <c r="N26" s="1049"/>
      <c r="O26" s="1049"/>
      <c r="P26" s="1049"/>
      <c r="Q26" s="1049"/>
      <c r="R26" s="1049"/>
      <c r="S26" s="316"/>
      <c r="T26" s="126"/>
      <c r="U26" s="126"/>
      <c r="V26" s="126"/>
      <c r="W26" s="126"/>
      <c r="X26" s="126"/>
      <c r="Y26" s="241"/>
      <c r="Z26" s="126"/>
      <c r="AA26" s="126"/>
      <c r="AB26" s="126"/>
      <c r="AC26" s="126"/>
      <c r="AD26" s="126"/>
      <c r="AE26" s="242"/>
      <c r="AF26" s="126"/>
      <c r="AG26" s="126"/>
      <c r="AH26" s="126"/>
      <c r="AI26" s="126"/>
      <c r="AJ26" s="126"/>
      <c r="AK26" s="126"/>
      <c r="AL26" s="126"/>
      <c r="AM26" s="126"/>
      <c r="AN26" s="126"/>
      <c r="AO26" s="126"/>
      <c r="AP26" s="126"/>
      <c r="AQ26" s="126"/>
      <c r="AR26" s="126"/>
      <c r="AS26" s="241"/>
      <c r="AT26" s="241"/>
      <c r="AU26" s="126"/>
      <c r="AV26" s="126"/>
      <c r="AW26" s="126"/>
      <c r="AX26" s="126"/>
      <c r="AY26" s="126"/>
      <c r="AZ26" s="127"/>
      <c r="BA26" s="127"/>
      <c r="BB26" s="127"/>
      <c r="BC26" s="127"/>
      <c r="BD26" s="127"/>
      <c r="BE26" s="127"/>
      <c r="BF26" s="127"/>
      <c r="BG26" s="127"/>
      <c r="BH26" s="127"/>
      <c r="BI26" s="240"/>
      <c r="BJ26" s="240"/>
      <c r="BK26" s="240"/>
      <c r="BL26" s="240"/>
      <c r="BM26" s="240"/>
      <c r="BN26" s="240"/>
      <c r="BO26" s="653"/>
      <c r="BP26" s="653"/>
    </row>
    <row r="27" spans="1:68" ht="12" customHeight="1" x14ac:dyDescent="0.2">
      <c r="A27" s="1063" t="str">
        <f>T(Admin!C27)</f>
        <v/>
      </c>
      <c r="B27" s="1064"/>
      <c r="C27" s="1064"/>
      <c r="D27" s="1065"/>
      <c r="E27" s="1048" t="str">
        <f>T(Admin!D27)</f>
        <v/>
      </c>
      <c r="F27" s="1049"/>
      <c r="G27" s="1049"/>
      <c r="H27" s="1049"/>
      <c r="I27" s="1049"/>
      <c r="J27" s="1049"/>
      <c r="K27" s="1049"/>
      <c r="L27" s="1049"/>
      <c r="M27" s="1049"/>
      <c r="N27" s="1049"/>
      <c r="O27" s="1049"/>
      <c r="P27" s="1049"/>
      <c r="Q27" s="1049"/>
      <c r="R27" s="1049"/>
      <c r="S27" s="316"/>
      <c r="T27" s="126"/>
      <c r="U27" s="126"/>
      <c r="V27" s="126"/>
      <c r="W27" s="126"/>
      <c r="X27" s="126"/>
      <c r="Y27" s="241"/>
      <c r="Z27" s="126"/>
      <c r="AA27" s="126"/>
      <c r="AB27" s="126"/>
      <c r="AC27" s="126"/>
      <c r="AD27" s="126"/>
      <c r="AE27" s="242"/>
      <c r="AF27" s="126"/>
      <c r="AG27" s="126"/>
      <c r="AH27" s="126"/>
      <c r="AI27" s="126"/>
      <c r="AJ27" s="126"/>
      <c r="AK27" s="126"/>
      <c r="AL27" s="126"/>
      <c r="AM27" s="126"/>
      <c r="AN27" s="126"/>
      <c r="AO27" s="126"/>
      <c r="AP27" s="126"/>
      <c r="AQ27" s="126"/>
      <c r="AR27" s="126"/>
      <c r="AS27" s="241"/>
      <c r="AT27" s="241"/>
      <c r="AU27" s="126"/>
      <c r="AV27" s="126"/>
      <c r="AW27" s="126"/>
      <c r="AX27" s="126"/>
      <c r="AY27" s="126"/>
      <c r="AZ27" s="127"/>
      <c r="BA27" s="127"/>
      <c r="BB27" s="127"/>
      <c r="BC27" s="127"/>
      <c r="BD27" s="127"/>
      <c r="BE27" s="127"/>
      <c r="BF27" s="127"/>
      <c r="BG27" s="127"/>
      <c r="BH27" s="127"/>
      <c r="BI27" s="240"/>
      <c r="BJ27" s="240"/>
      <c r="BK27" s="240"/>
      <c r="BL27" s="240"/>
      <c r="BM27" s="240"/>
      <c r="BN27" s="240"/>
      <c r="BO27" s="653"/>
      <c r="BP27" s="653"/>
    </row>
    <row r="28" spans="1:68" ht="12" customHeight="1" x14ac:dyDescent="0.2">
      <c r="A28" s="1063" t="str">
        <f>T(Admin!C28)</f>
        <v/>
      </c>
      <c r="B28" s="1064"/>
      <c r="C28" s="1064"/>
      <c r="D28" s="1065"/>
      <c r="E28" s="1048" t="str">
        <f>T(Admin!D28)</f>
        <v/>
      </c>
      <c r="F28" s="1049"/>
      <c r="G28" s="1049"/>
      <c r="H28" s="1049"/>
      <c r="I28" s="1049"/>
      <c r="J28" s="1049"/>
      <c r="K28" s="1049"/>
      <c r="L28" s="1049"/>
      <c r="M28" s="1049"/>
      <c r="N28" s="1049"/>
      <c r="O28" s="1049"/>
      <c r="P28" s="1049"/>
      <c r="Q28" s="1049"/>
      <c r="R28" s="1049"/>
      <c r="S28" s="316"/>
      <c r="T28" s="126"/>
      <c r="U28" s="126"/>
      <c r="V28" s="126"/>
      <c r="W28" s="126"/>
      <c r="X28" s="126"/>
      <c r="Y28" s="241"/>
      <c r="Z28" s="126"/>
      <c r="AA28" s="126"/>
      <c r="AB28" s="126"/>
      <c r="AC28" s="126"/>
      <c r="AD28" s="126"/>
      <c r="AE28" s="242"/>
      <c r="AF28" s="126"/>
      <c r="AG28" s="126"/>
      <c r="AH28" s="126"/>
      <c r="AI28" s="126"/>
      <c r="AJ28" s="126"/>
      <c r="AK28" s="126"/>
      <c r="AL28" s="126"/>
      <c r="AM28" s="126"/>
      <c r="AN28" s="126"/>
      <c r="AO28" s="126"/>
      <c r="AP28" s="126"/>
      <c r="AQ28" s="126"/>
      <c r="AR28" s="126"/>
      <c r="AS28" s="241"/>
      <c r="AT28" s="241"/>
      <c r="AU28" s="126"/>
      <c r="AV28" s="126"/>
      <c r="AW28" s="126"/>
      <c r="AX28" s="126"/>
      <c r="AY28" s="126"/>
      <c r="AZ28" s="127"/>
      <c r="BA28" s="127"/>
      <c r="BB28" s="127"/>
      <c r="BC28" s="127"/>
      <c r="BD28" s="127"/>
      <c r="BE28" s="127"/>
      <c r="BF28" s="127"/>
      <c r="BG28" s="127"/>
      <c r="BH28" s="127"/>
      <c r="BI28" s="240"/>
      <c r="BJ28" s="240"/>
      <c r="BK28" s="240"/>
      <c r="BL28" s="240"/>
      <c r="BM28" s="240"/>
      <c r="BN28" s="240"/>
      <c r="BO28" s="653"/>
      <c r="BP28" s="653"/>
    </row>
    <row r="29" spans="1:68" ht="12" customHeight="1" x14ac:dyDescent="0.2">
      <c r="A29" s="1063" t="str">
        <f>T(Admin!C29)</f>
        <v/>
      </c>
      <c r="B29" s="1064"/>
      <c r="C29" s="1064"/>
      <c r="D29" s="1065"/>
      <c r="E29" s="1048" t="str">
        <f>T(Admin!D29)</f>
        <v/>
      </c>
      <c r="F29" s="1049"/>
      <c r="G29" s="1049"/>
      <c r="H29" s="1049"/>
      <c r="I29" s="1049"/>
      <c r="J29" s="1049"/>
      <c r="K29" s="1049"/>
      <c r="L29" s="1049"/>
      <c r="M29" s="1049"/>
      <c r="N29" s="1049"/>
      <c r="O29" s="1049"/>
      <c r="P29" s="1049"/>
      <c r="Q29" s="1049"/>
      <c r="R29" s="1049"/>
      <c r="S29" s="316"/>
      <c r="T29" s="126"/>
      <c r="U29" s="126"/>
      <c r="V29" s="126"/>
      <c r="W29" s="126"/>
      <c r="X29" s="126"/>
      <c r="Y29" s="241"/>
      <c r="Z29" s="126"/>
      <c r="AA29" s="126"/>
      <c r="AB29" s="126"/>
      <c r="AC29" s="126"/>
      <c r="AD29" s="126"/>
      <c r="AE29" s="242"/>
      <c r="AF29" s="126"/>
      <c r="AG29" s="126"/>
      <c r="AH29" s="126"/>
      <c r="AI29" s="126"/>
      <c r="AJ29" s="126"/>
      <c r="AK29" s="126"/>
      <c r="AL29" s="126"/>
      <c r="AM29" s="126"/>
      <c r="AN29" s="126"/>
      <c r="AO29" s="126"/>
      <c r="AP29" s="126"/>
      <c r="AQ29" s="126"/>
      <c r="AR29" s="126"/>
      <c r="AS29" s="241"/>
      <c r="AT29" s="241"/>
      <c r="AU29" s="126"/>
      <c r="AV29" s="126"/>
      <c r="AW29" s="126"/>
      <c r="AX29" s="126"/>
      <c r="AY29" s="126"/>
      <c r="AZ29" s="127"/>
      <c r="BA29" s="127"/>
      <c r="BB29" s="127"/>
      <c r="BC29" s="127"/>
      <c r="BD29" s="127"/>
      <c r="BE29" s="127"/>
      <c r="BF29" s="127"/>
      <c r="BG29" s="127"/>
      <c r="BH29" s="127"/>
      <c r="BI29" s="240"/>
      <c r="BJ29" s="240"/>
      <c r="BK29" s="240"/>
      <c r="BL29" s="240"/>
      <c r="BM29" s="240"/>
      <c r="BN29" s="240"/>
      <c r="BO29" s="653"/>
      <c r="BP29" s="653"/>
    </row>
    <row r="30" spans="1:68" ht="12" customHeight="1" x14ac:dyDescent="0.2">
      <c r="A30" s="1063" t="str">
        <f>T(Admin!C30)</f>
        <v/>
      </c>
      <c r="B30" s="1064"/>
      <c r="C30" s="1064"/>
      <c r="D30" s="1065"/>
      <c r="E30" s="1048" t="str">
        <f>T(Admin!D30)</f>
        <v/>
      </c>
      <c r="F30" s="1049"/>
      <c r="G30" s="1049"/>
      <c r="H30" s="1049"/>
      <c r="I30" s="1049"/>
      <c r="J30" s="1049"/>
      <c r="K30" s="1049"/>
      <c r="L30" s="1049"/>
      <c r="M30" s="1049"/>
      <c r="N30" s="1049"/>
      <c r="O30" s="1049"/>
      <c r="P30" s="1049"/>
      <c r="Q30" s="1049"/>
      <c r="R30" s="1049"/>
      <c r="S30" s="316"/>
      <c r="T30" s="126"/>
      <c r="U30" s="126"/>
      <c r="V30" s="126"/>
      <c r="W30" s="126"/>
      <c r="X30" s="126"/>
      <c r="Y30" s="241"/>
      <c r="Z30" s="126"/>
      <c r="AA30" s="126"/>
      <c r="AB30" s="126"/>
      <c r="AC30" s="126"/>
      <c r="AD30" s="126"/>
      <c r="AE30" s="242"/>
      <c r="AF30" s="126"/>
      <c r="AG30" s="126"/>
      <c r="AH30" s="126"/>
      <c r="AI30" s="126"/>
      <c r="AJ30" s="126"/>
      <c r="AK30" s="126"/>
      <c r="AL30" s="126"/>
      <c r="AM30" s="126"/>
      <c r="AN30" s="126"/>
      <c r="AO30" s="126"/>
      <c r="AP30" s="126"/>
      <c r="AQ30" s="126"/>
      <c r="AR30" s="126"/>
      <c r="AS30" s="241"/>
      <c r="AT30" s="241"/>
      <c r="AU30" s="126"/>
      <c r="AV30" s="126"/>
      <c r="AW30" s="126"/>
      <c r="AX30" s="126"/>
      <c r="AY30" s="126"/>
      <c r="AZ30" s="127"/>
      <c r="BA30" s="127"/>
      <c r="BB30" s="127"/>
      <c r="BC30" s="127"/>
      <c r="BD30" s="127"/>
      <c r="BE30" s="127"/>
      <c r="BF30" s="127"/>
      <c r="BG30" s="127"/>
      <c r="BH30" s="127"/>
      <c r="BI30" s="240"/>
      <c r="BJ30" s="240"/>
      <c r="BK30" s="240"/>
      <c r="BL30" s="240"/>
      <c r="BM30" s="240"/>
      <c r="BN30" s="240"/>
      <c r="BO30" s="653"/>
      <c r="BP30" s="653"/>
    </row>
    <row r="31" spans="1:68" ht="12" customHeight="1" x14ac:dyDescent="0.2">
      <c r="A31" s="1063" t="str">
        <f>T(Admin!C31)</f>
        <v/>
      </c>
      <c r="B31" s="1064"/>
      <c r="C31" s="1064"/>
      <c r="D31" s="1065"/>
      <c r="E31" s="1048" t="str">
        <f>T(Admin!D31)</f>
        <v/>
      </c>
      <c r="F31" s="1049"/>
      <c r="G31" s="1049"/>
      <c r="H31" s="1049"/>
      <c r="I31" s="1049"/>
      <c r="J31" s="1049"/>
      <c r="K31" s="1049"/>
      <c r="L31" s="1049"/>
      <c r="M31" s="1049"/>
      <c r="N31" s="1049"/>
      <c r="O31" s="1049"/>
      <c r="P31" s="1049"/>
      <c r="Q31" s="1049"/>
      <c r="R31" s="1049"/>
      <c r="S31" s="316"/>
      <c r="T31" s="126"/>
      <c r="U31" s="126"/>
      <c r="V31" s="126"/>
      <c r="W31" s="126"/>
      <c r="X31" s="126"/>
      <c r="Y31" s="241"/>
      <c r="Z31" s="126"/>
      <c r="AA31" s="126"/>
      <c r="AB31" s="126"/>
      <c r="AC31" s="126"/>
      <c r="AD31" s="126"/>
      <c r="AE31" s="242"/>
      <c r="AF31" s="126"/>
      <c r="AG31" s="126"/>
      <c r="AH31" s="126"/>
      <c r="AI31" s="126"/>
      <c r="AJ31" s="126"/>
      <c r="AK31" s="126"/>
      <c r="AL31" s="126"/>
      <c r="AM31" s="126"/>
      <c r="AN31" s="126"/>
      <c r="AO31" s="126"/>
      <c r="AP31" s="126"/>
      <c r="AQ31" s="126"/>
      <c r="AR31" s="126"/>
      <c r="AS31" s="241"/>
      <c r="AT31" s="241"/>
      <c r="AU31" s="126"/>
      <c r="AV31" s="126"/>
      <c r="AW31" s="126"/>
      <c r="AX31" s="126"/>
      <c r="AY31" s="126"/>
      <c r="AZ31" s="127"/>
      <c r="BA31" s="127"/>
      <c r="BB31" s="127"/>
      <c r="BC31" s="127"/>
      <c r="BD31" s="127"/>
      <c r="BE31" s="127"/>
      <c r="BF31" s="127"/>
      <c r="BG31" s="127"/>
      <c r="BH31" s="127"/>
      <c r="BI31" s="240"/>
      <c r="BJ31" s="240"/>
      <c r="BK31" s="240"/>
      <c r="BL31" s="240"/>
      <c r="BM31" s="240"/>
      <c r="BN31" s="240"/>
      <c r="BO31" s="653"/>
      <c r="BP31" s="653"/>
    </row>
    <row r="32" spans="1:68" ht="12" customHeight="1" x14ac:dyDescent="0.2">
      <c r="A32" s="1063" t="str">
        <f>T(Admin!C32)</f>
        <v/>
      </c>
      <c r="B32" s="1064"/>
      <c r="C32" s="1064"/>
      <c r="D32" s="1065"/>
      <c r="E32" s="1048" t="str">
        <f>T(Admin!D32)</f>
        <v/>
      </c>
      <c r="F32" s="1049"/>
      <c r="G32" s="1049"/>
      <c r="H32" s="1049"/>
      <c r="I32" s="1049"/>
      <c r="J32" s="1049"/>
      <c r="K32" s="1049"/>
      <c r="L32" s="1049"/>
      <c r="M32" s="1049"/>
      <c r="N32" s="1049"/>
      <c r="O32" s="1049"/>
      <c r="P32" s="1049"/>
      <c r="Q32" s="1049"/>
      <c r="R32" s="1049"/>
      <c r="S32" s="316"/>
      <c r="T32" s="126"/>
      <c r="U32" s="126"/>
      <c r="V32" s="126"/>
      <c r="W32" s="126"/>
      <c r="X32" s="126"/>
      <c r="Y32" s="241"/>
      <c r="Z32" s="126"/>
      <c r="AA32" s="126"/>
      <c r="AB32" s="126"/>
      <c r="AC32" s="126"/>
      <c r="AD32" s="126"/>
      <c r="AE32" s="242"/>
      <c r="AF32" s="126"/>
      <c r="AG32" s="126"/>
      <c r="AH32" s="126"/>
      <c r="AI32" s="126"/>
      <c r="AJ32" s="126"/>
      <c r="AK32" s="126"/>
      <c r="AL32" s="126"/>
      <c r="AM32" s="126"/>
      <c r="AN32" s="126"/>
      <c r="AO32" s="126"/>
      <c r="AP32" s="126"/>
      <c r="AQ32" s="126"/>
      <c r="AR32" s="126"/>
      <c r="AS32" s="241"/>
      <c r="AT32" s="241"/>
      <c r="AU32" s="126"/>
      <c r="AV32" s="126"/>
      <c r="AW32" s="126"/>
      <c r="AX32" s="126"/>
      <c r="AY32" s="126"/>
      <c r="AZ32" s="127"/>
      <c r="BA32" s="127"/>
      <c r="BB32" s="127"/>
      <c r="BC32" s="127"/>
      <c r="BD32" s="127"/>
      <c r="BE32" s="127"/>
      <c r="BF32" s="127"/>
      <c r="BG32" s="127"/>
      <c r="BH32" s="127"/>
      <c r="BI32" s="240"/>
      <c r="BJ32" s="240"/>
      <c r="BK32" s="240"/>
      <c r="BL32" s="240"/>
      <c r="BM32" s="240"/>
      <c r="BN32" s="240"/>
      <c r="BO32" s="653"/>
      <c r="BP32" s="653"/>
    </row>
    <row r="33" spans="1:68" ht="12" customHeight="1" x14ac:dyDescent="0.2">
      <c r="A33" s="1063" t="str">
        <f>T(Admin!C33)</f>
        <v/>
      </c>
      <c r="B33" s="1064"/>
      <c r="C33" s="1064"/>
      <c r="D33" s="1065"/>
      <c r="E33" s="1048" t="str">
        <f>T(Admin!D33)</f>
        <v/>
      </c>
      <c r="F33" s="1049"/>
      <c r="G33" s="1049"/>
      <c r="H33" s="1049"/>
      <c r="I33" s="1049"/>
      <c r="J33" s="1049"/>
      <c r="K33" s="1049"/>
      <c r="L33" s="1049"/>
      <c r="M33" s="1049"/>
      <c r="N33" s="1049"/>
      <c r="O33" s="1049"/>
      <c r="P33" s="1049"/>
      <c r="Q33" s="1049"/>
      <c r="R33" s="1049"/>
      <c r="S33" s="316"/>
      <c r="T33" s="126"/>
      <c r="U33" s="126"/>
      <c r="V33" s="126"/>
      <c r="W33" s="126"/>
      <c r="X33" s="126"/>
      <c r="Y33" s="241"/>
      <c r="Z33" s="126"/>
      <c r="AA33" s="126"/>
      <c r="AB33" s="126"/>
      <c r="AC33" s="126"/>
      <c r="AD33" s="126"/>
      <c r="AE33" s="242"/>
      <c r="AF33" s="126"/>
      <c r="AG33" s="126"/>
      <c r="AH33" s="126"/>
      <c r="AI33" s="126"/>
      <c r="AJ33" s="126"/>
      <c r="AK33" s="126"/>
      <c r="AL33" s="126"/>
      <c r="AM33" s="126"/>
      <c r="AN33" s="126"/>
      <c r="AO33" s="126"/>
      <c r="AP33" s="126"/>
      <c r="AQ33" s="126"/>
      <c r="AR33" s="126"/>
      <c r="AS33" s="241"/>
      <c r="AT33" s="241"/>
      <c r="AU33" s="126"/>
      <c r="AV33" s="126"/>
      <c r="AW33" s="126"/>
      <c r="AX33" s="126"/>
      <c r="AY33" s="126"/>
      <c r="AZ33" s="127"/>
      <c r="BA33" s="127"/>
      <c r="BB33" s="127"/>
      <c r="BC33" s="127"/>
      <c r="BD33" s="127"/>
      <c r="BE33" s="127"/>
      <c r="BF33" s="127"/>
      <c r="BG33" s="127"/>
      <c r="BH33" s="127"/>
      <c r="BI33" s="240"/>
      <c r="BJ33" s="240"/>
      <c r="BK33" s="240"/>
      <c r="BL33" s="240"/>
      <c r="BM33" s="240"/>
      <c r="BN33" s="240"/>
      <c r="BO33" s="653"/>
      <c r="BP33" s="653"/>
    </row>
    <row r="34" spans="1:68" ht="12" customHeight="1" thickBot="1" x14ac:dyDescent="0.25">
      <c r="A34" s="1114" t="str">
        <f>T(Admin!C34)</f>
        <v/>
      </c>
      <c r="B34" s="1115"/>
      <c r="C34" s="1115"/>
      <c r="D34" s="1116"/>
      <c r="E34" s="1109" t="str">
        <f>T(Admin!D34)</f>
        <v/>
      </c>
      <c r="F34" s="1110"/>
      <c r="G34" s="1110"/>
      <c r="H34" s="1110"/>
      <c r="I34" s="1110"/>
      <c r="J34" s="1110"/>
      <c r="K34" s="1110"/>
      <c r="L34" s="1110"/>
      <c r="M34" s="1110"/>
      <c r="N34" s="1110"/>
      <c r="O34" s="1110"/>
      <c r="P34" s="1110"/>
      <c r="Q34" s="1110"/>
      <c r="R34" s="1110"/>
      <c r="S34" s="317"/>
      <c r="T34" s="128"/>
      <c r="U34" s="128"/>
      <c r="V34" s="128"/>
      <c r="W34" s="128"/>
      <c r="X34" s="128"/>
      <c r="Y34" s="243"/>
      <c r="Z34" s="128"/>
      <c r="AA34" s="128"/>
      <c r="AB34" s="128"/>
      <c r="AC34" s="128"/>
      <c r="AD34" s="128"/>
      <c r="AE34" s="244"/>
      <c r="AF34" s="128"/>
      <c r="AG34" s="128"/>
      <c r="AH34" s="128"/>
      <c r="AI34" s="128"/>
      <c r="AJ34" s="128"/>
      <c r="AK34" s="128"/>
      <c r="AL34" s="128"/>
      <c r="AM34" s="128"/>
      <c r="AN34" s="128"/>
      <c r="AO34" s="128"/>
      <c r="AP34" s="128"/>
      <c r="AQ34" s="128"/>
      <c r="AR34" s="128"/>
      <c r="AS34" s="243"/>
      <c r="AT34" s="243"/>
      <c r="AU34" s="128"/>
      <c r="AV34" s="128"/>
      <c r="AW34" s="128"/>
      <c r="AX34" s="128"/>
      <c r="AY34" s="128"/>
      <c r="AZ34" s="129"/>
      <c r="BA34" s="129"/>
      <c r="BB34" s="129"/>
      <c r="BC34" s="129"/>
      <c r="BD34" s="129"/>
      <c r="BE34" s="129"/>
      <c r="BF34" s="129"/>
      <c r="BG34" s="129"/>
      <c r="BH34" s="129"/>
      <c r="BI34" s="245"/>
      <c r="BJ34" s="245"/>
      <c r="BK34" s="245"/>
      <c r="BL34" s="245"/>
      <c r="BM34" s="245"/>
      <c r="BN34" s="245"/>
      <c r="BO34" s="654"/>
      <c r="BP34" s="654"/>
    </row>
    <row r="35" spans="1:68" ht="12" customHeight="1" x14ac:dyDescent="0.2">
      <c r="A35" s="1107" t="s">
        <v>80</v>
      </c>
      <c r="B35" s="1108"/>
      <c r="C35" s="1108"/>
      <c r="D35" s="1108"/>
      <c r="E35" s="1108"/>
      <c r="F35" s="1108"/>
      <c r="G35" s="1108"/>
      <c r="H35" s="1108"/>
      <c r="I35" s="1108"/>
      <c r="J35" s="1108"/>
      <c r="K35" s="1108"/>
      <c r="L35" s="1108"/>
      <c r="M35" s="1108"/>
      <c r="N35" s="1108"/>
      <c r="O35" s="1108"/>
      <c r="P35" s="1108"/>
      <c r="Q35" s="1108"/>
      <c r="R35" s="1108"/>
      <c r="S35" s="470"/>
      <c r="T35" s="470"/>
      <c r="U35" s="470"/>
      <c r="V35" s="470"/>
      <c r="W35" s="470"/>
      <c r="X35" s="470"/>
      <c r="Y35" s="471"/>
      <c r="Z35" s="470"/>
      <c r="AA35" s="470"/>
      <c r="AB35" s="470"/>
      <c r="AC35" s="470"/>
      <c r="AD35" s="470"/>
      <c r="AE35" s="472"/>
      <c r="AF35" s="470"/>
      <c r="AG35" s="470"/>
      <c r="AH35" s="470"/>
      <c r="AI35" s="470"/>
      <c r="AJ35" s="470"/>
      <c r="AK35" s="470"/>
      <c r="AL35" s="470"/>
      <c r="AM35" s="470"/>
      <c r="AN35" s="470"/>
      <c r="AO35" s="470"/>
      <c r="AP35" s="470"/>
      <c r="AQ35" s="470"/>
      <c r="AR35" s="470"/>
      <c r="AS35" s="471"/>
      <c r="AT35" s="471"/>
      <c r="AU35" s="470"/>
      <c r="AV35" s="470"/>
      <c r="AW35" s="470"/>
      <c r="AX35" s="470"/>
      <c r="AY35" s="470"/>
      <c r="AZ35" s="473"/>
      <c r="BA35" s="473"/>
      <c r="BB35" s="473"/>
      <c r="BC35" s="473"/>
      <c r="BD35" s="473"/>
      <c r="BE35" s="473"/>
      <c r="BF35" s="473"/>
      <c r="BG35" s="473"/>
      <c r="BH35" s="473"/>
      <c r="BI35" s="108"/>
      <c r="BJ35" s="108"/>
      <c r="BK35" s="108"/>
      <c r="BL35" s="108"/>
      <c r="BM35" s="108"/>
      <c r="BN35" s="108"/>
      <c r="BO35" s="108"/>
      <c r="BP35" s="108"/>
    </row>
    <row r="36" spans="1:68" ht="12" customHeight="1" x14ac:dyDescent="0.2">
      <c r="A36" s="46"/>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8"/>
      <c r="AT36" s="38"/>
      <c r="AU36" s="38"/>
      <c r="AV36" s="38"/>
      <c r="AW36" s="38"/>
      <c r="AX36" s="38"/>
      <c r="AY36" s="38"/>
      <c r="AZ36" s="1100" t="s">
        <v>83</v>
      </c>
      <c r="BA36" s="1100"/>
      <c r="BB36" s="1100"/>
      <c r="BC36" s="1100"/>
      <c r="BD36" s="1100"/>
      <c r="BE36" s="1100"/>
      <c r="BF36" s="1100"/>
      <c r="BG36" s="1100"/>
      <c r="BH36" s="1100"/>
      <c r="BI36" s="1100"/>
      <c r="BJ36" s="38"/>
      <c r="BK36" s="38"/>
      <c r="BL36" s="115"/>
      <c r="BM36" s="108"/>
      <c r="BN36" s="108"/>
      <c r="BO36" s="108"/>
      <c r="BP36" s="108"/>
    </row>
    <row r="37" spans="1:68" ht="12" customHeight="1" x14ac:dyDescent="0.2">
      <c r="A37" s="417"/>
      <c r="B37" s="104"/>
      <c r="C37" s="104"/>
      <c r="D37" s="104"/>
      <c r="E37" s="104"/>
      <c r="F37" s="104"/>
      <c r="G37" s="115"/>
      <c r="H37" s="115"/>
      <c r="I37" s="104"/>
      <c r="J37" s="104"/>
      <c r="K37" s="104"/>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c r="AM37" s="104"/>
      <c r="AN37" s="104"/>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108"/>
      <c r="BM37" s="108"/>
      <c r="BN37" s="108"/>
      <c r="BO37" s="108"/>
      <c r="BP37" s="108"/>
    </row>
    <row r="38" spans="1:68" ht="23.25" customHeight="1" x14ac:dyDescent="0.2">
      <c r="A38" s="417"/>
      <c r="B38" s="104"/>
      <c r="C38" s="104"/>
      <c r="D38" s="104"/>
      <c r="E38" s="104"/>
      <c r="F38" s="1118"/>
      <c r="G38" s="1119"/>
      <c r="H38" s="1050" t="s">
        <v>341</v>
      </c>
      <c r="I38" s="1120"/>
      <c r="J38" s="1120"/>
      <c r="K38" s="1120"/>
      <c r="L38" s="1120"/>
      <c r="M38" s="1120"/>
      <c r="N38" s="1120"/>
      <c r="O38" s="1120"/>
      <c r="P38" s="1121"/>
      <c r="Q38" s="104"/>
      <c r="R38" s="370"/>
      <c r="S38" s="1050" t="s">
        <v>84</v>
      </c>
      <c r="T38" s="1051"/>
      <c r="U38" s="1051"/>
      <c r="V38" s="1051"/>
      <c r="W38" s="1051"/>
      <c r="X38" s="1051"/>
      <c r="Y38" s="1052"/>
      <c r="Z38" s="38"/>
      <c r="AA38" s="371"/>
      <c r="AB38" s="1051"/>
      <c r="AC38" s="1051"/>
      <c r="AD38" s="1051"/>
      <c r="AE38" s="1051"/>
      <c r="AF38" s="1051"/>
      <c r="AG38" s="1052"/>
      <c r="AH38" s="38"/>
      <c r="AI38" s="38"/>
      <c r="AJ38" s="38"/>
      <c r="AK38" s="104"/>
      <c r="AL38" s="1098" t="s">
        <v>284</v>
      </c>
      <c r="AM38" s="1099"/>
      <c r="AN38" s="1099"/>
      <c r="AO38" s="1099"/>
      <c r="AP38" s="1099"/>
      <c r="AQ38" s="1099"/>
      <c r="AR38" s="1099"/>
      <c r="AS38" s="1099"/>
      <c r="AT38" s="1099"/>
      <c r="AU38" s="1099"/>
      <c r="AV38" s="266"/>
      <c r="AW38" s="266"/>
      <c r="AX38" s="266"/>
      <c r="AY38" s="266"/>
      <c r="AZ38" s="266"/>
      <c r="BA38" s="266"/>
      <c r="BB38" s="266"/>
      <c r="BC38" s="266"/>
      <c r="BD38" s="266"/>
      <c r="BE38" s="266"/>
      <c r="BF38" s="266"/>
      <c r="BG38" s="266"/>
      <c r="BH38" s="266"/>
      <c r="BI38" s="266"/>
      <c r="BJ38" s="266"/>
      <c r="BK38" s="38"/>
      <c r="BL38" s="108"/>
      <c r="BM38" s="108"/>
      <c r="BN38" s="108"/>
      <c r="BO38" s="108"/>
      <c r="BP38" s="108"/>
    </row>
    <row r="39" spans="1:68" ht="12" customHeight="1" x14ac:dyDescent="0.2">
      <c r="A39" s="417"/>
      <c r="B39" s="104"/>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108"/>
      <c r="BM39" s="108"/>
      <c r="BN39" s="108"/>
      <c r="BO39" s="108"/>
      <c r="BP39" s="108"/>
    </row>
    <row r="40" spans="1:68" ht="24" customHeight="1" thickBot="1" x14ac:dyDescent="0.25">
      <c r="A40" s="407"/>
      <c r="B40" s="319"/>
      <c r="C40" s="319"/>
      <c r="D40" s="319"/>
      <c r="E40" s="319"/>
      <c r="F40" s="319"/>
      <c r="G40" s="418"/>
      <c r="H40" s="418"/>
      <c r="I40" s="319"/>
      <c r="J40" s="319"/>
      <c r="K40" s="319"/>
      <c r="L40" s="319"/>
      <c r="M40" s="319"/>
      <c r="N40" s="319"/>
      <c r="O40" s="319"/>
      <c r="P40" s="319"/>
      <c r="Q40" s="319"/>
      <c r="R40" s="319"/>
      <c r="S40" s="319"/>
      <c r="T40" s="49"/>
      <c r="U40" s="49"/>
      <c r="V40" s="49"/>
      <c r="W40" s="49"/>
      <c r="X40" s="49"/>
      <c r="Y40" s="49"/>
      <c r="Z40" s="49"/>
      <c r="AA40" s="49"/>
      <c r="AB40" s="319"/>
      <c r="AC40" s="49"/>
      <c r="AD40" s="49"/>
      <c r="AE40" s="49"/>
      <c r="AF40" s="49"/>
      <c r="AG40" s="49"/>
      <c r="AH40" s="49"/>
      <c r="AI40" s="49"/>
      <c r="AJ40" s="319"/>
      <c r="AK40" s="319"/>
      <c r="AL40" s="319"/>
      <c r="AM40" s="319"/>
      <c r="AN40" s="49"/>
      <c r="AO40" s="49"/>
      <c r="AP40" s="49"/>
      <c r="AQ40" s="49"/>
      <c r="AR40" s="49"/>
      <c r="AS40" s="49"/>
      <c r="AT40" s="49"/>
      <c r="AU40" s="49"/>
      <c r="AV40" s="49"/>
      <c r="AW40" s="49"/>
      <c r="AX40" s="49"/>
      <c r="AY40" s="49"/>
      <c r="AZ40" s="49"/>
      <c r="BA40" s="49"/>
      <c r="BB40" s="49"/>
      <c r="BC40" s="49"/>
      <c r="BD40" s="49"/>
      <c r="BE40" s="49"/>
      <c r="BF40" s="49"/>
      <c r="BG40" s="49"/>
      <c r="BH40" s="49"/>
      <c r="BI40" s="49"/>
      <c r="BJ40" s="49"/>
      <c r="BK40" s="49"/>
      <c r="BL40" s="264"/>
      <c r="BM40" s="264"/>
      <c r="BN40" s="264"/>
      <c r="BO40" s="264"/>
      <c r="BP40" s="264"/>
    </row>
    <row r="41" spans="1:68" ht="12" customHeight="1" x14ac:dyDescent="0.2">
      <c r="A41" s="265"/>
      <c r="B41" s="265"/>
      <c r="C41" s="265"/>
      <c r="D41" s="265"/>
      <c r="E41" s="265"/>
      <c r="F41" s="265"/>
      <c r="G41" s="265"/>
      <c r="H41" s="265"/>
      <c r="I41" s="265"/>
      <c r="J41" s="265"/>
      <c r="K41" s="265"/>
      <c r="L41" s="265"/>
      <c r="M41" s="265"/>
      <c r="N41" s="265"/>
      <c r="O41" s="265"/>
      <c r="P41" s="265"/>
      <c r="Q41" s="265"/>
      <c r="R41" s="265"/>
      <c r="S41" s="265"/>
      <c r="T41" s="265"/>
      <c r="U41" s="265"/>
      <c r="V41" s="265"/>
      <c r="W41" s="265"/>
      <c r="X41" s="265"/>
      <c r="Y41" s="265"/>
      <c r="Z41" s="265"/>
      <c r="AA41" s="265"/>
      <c r="AB41" s="265"/>
      <c r="AC41" s="265"/>
      <c r="AD41" s="265"/>
      <c r="AE41" s="265"/>
      <c r="AF41" s="265"/>
      <c r="AG41" s="265"/>
      <c r="AH41" s="265"/>
      <c r="AI41" s="265"/>
      <c r="AJ41" s="265"/>
      <c r="AK41" s="265"/>
      <c r="AL41" s="265"/>
      <c r="AM41" s="265"/>
      <c r="AN41" s="173"/>
      <c r="AO41" s="173"/>
      <c r="AP41" s="173"/>
      <c r="AQ41" s="173"/>
      <c r="AR41" s="173"/>
      <c r="AS41" s="173"/>
      <c r="AT41" s="173"/>
      <c r="AU41" s="173"/>
      <c r="AV41" s="173"/>
      <c r="AW41" s="173"/>
      <c r="AX41" s="173"/>
      <c r="AY41" s="173"/>
      <c r="AZ41" s="173"/>
      <c r="BA41" s="173"/>
      <c r="BB41" s="173"/>
      <c r="BC41" s="173"/>
      <c r="BD41" s="173"/>
      <c r="BE41" s="173"/>
      <c r="BF41" s="173"/>
      <c r="BG41" s="173"/>
      <c r="BH41" s="173"/>
      <c r="BI41" s="173"/>
      <c r="BJ41" s="173"/>
      <c r="BK41" s="173"/>
    </row>
    <row r="42" spans="1:68" ht="12" customHeight="1" x14ac:dyDescent="0.2">
      <c r="A42" s="173"/>
      <c r="B42" s="173"/>
      <c r="C42" s="173"/>
      <c r="D42" s="173"/>
      <c r="E42" s="173"/>
      <c r="F42" s="173"/>
      <c r="G42" s="173"/>
      <c r="H42" s="173"/>
      <c r="I42" s="173"/>
      <c r="J42" s="173"/>
      <c r="K42" s="173"/>
      <c r="L42" s="173"/>
      <c r="M42" s="173"/>
      <c r="N42" s="173"/>
      <c r="O42" s="173"/>
      <c r="P42" s="173"/>
      <c r="Q42" s="173"/>
      <c r="R42" s="173"/>
      <c r="S42" s="173"/>
      <c r="T42" s="173"/>
      <c r="U42" s="173"/>
      <c r="V42" s="173"/>
      <c r="W42" s="173"/>
      <c r="X42" s="173"/>
      <c r="Y42" s="173"/>
      <c r="Z42" s="173"/>
      <c r="AA42" s="173"/>
      <c r="AB42" s="173"/>
      <c r="AC42" s="173"/>
      <c r="AD42" s="173"/>
      <c r="AE42" s="173"/>
      <c r="AF42" s="173"/>
      <c r="AG42" s="173"/>
      <c r="AH42" s="173"/>
      <c r="AI42" s="173"/>
      <c r="AJ42" s="173"/>
      <c r="AK42" s="173"/>
      <c r="AL42" s="173"/>
      <c r="AM42" s="173"/>
      <c r="AN42" s="173"/>
      <c r="AO42" s="173"/>
      <c r="AP42" s="173"/>
      <c r="AQ42" s="173"/>
      <c r="AR42" s="173"/>
      <c r="AS42" s="173"/>
      <c r="AT42" s="173"/>
      <c r="AU42" s="173"/>
      <c r="AV42" s="173"/>
      <c r="AW42" s="173"/>
      <c r="AX42" s="173"/>
      <c r="AY42" s="173"/>
      <c r="AZ42" s="173"/>
      <c r="BA42" s="173"/>
      <c r="BB42" s="173"/>
      <c r="BC42" s="173"/>
      <c r="BD42" s="173"/>
      <c r="BE42" s="173"/>
      <c r="BF42" s="173"/>
      <c r="BG42" s="173"/>
      <c r="BH42" s="173"/>
      <c r="BI42" s="173"/>
      <c r="BJ42" s="173"/>
      <c r="BK42" s="173"/>
    </row>
    <row r="43" spans="1:68" ht="12" customHeight="1" x14ac:dyDescent="0.2">
      <c r="A43" s="173"/>
      <c r="B43" s="267"/>
      <c r="C43" s="267"/>
      <c r="D43" s="267"/>
      <c r="E43" s="267"/>
      <c r="F43" s="267"/>
      <c r="G43" s="268"/>
      <c r="H43" s="268"/>
      <c r="I43" s="268"/>
      <c r="J43" s="268"/>
      <c r="K43" s="268"/>
      <c r="L43" s="173"/>
      <c r="M43" s="173"/>
      <c r="N43" s="173"/>
      <c r="O43" s="173"/>
      <c r="P43" s="173"/>
      <c r="Q43" s="173"/>
      <c r="R43" s="173"/>
      <c r="S43" s="173"/>
      <c r="T43" s="173"/>
      <c r="U43" s="173"/>
      <c r="V43" s="173"/>
      <c r="W43" s="173"/>
      <c r="X43" s="173"/>
      <c r="Y43" s="173"/>
      <c r="Z43" s="173"/>
      <c r="AA43" s="173"/>
      <c r="AB43" s="173"/>
      <c r="AC43" s="173"/>
      <c r="AD43" s="173"/>
      <c r="AE43" s="173"/>
      <c r="AF43" s="173"/>
      <c r="AG43" s="173"/>
      <c r="AH43" s="173"/>
      <c r="AI43" s="173"/>
      <c r="AJ43" s="173"/>
      <c r="AK43" s="173"/>
      <c r="AL43" s="173"/>
      <c r="AM43" s="173"/>
      <c r="AN43" s="173"/>
      <c r="AO43" s="173"/>
      <c r="AP43" s="173"/>
      <c r="AQ43" s="173"/>
      <c r="AR43" s="173"/>
      <c r="AS43" s="173"/>
      <c r="AT43" s="173"/>
      <c r="AU43" s="173"/>
      <c r="AV43" s="173"/>
      <c r="AW43" s="173"/>
      <c r="AX43" s="173"/>
      <c r="AY43" s="173"/>
      <c r="AZ43" s="173"/>
      <c r="BA43" s="173"/>
      <c r="BB43" s="173"/>
      <c r="BC43" s="173"/>
      <c r="BD43" s="173"/>
      <c r="BE43" s="173"/>
      <c r="BF43" s="173"/>
      <c r="BG43" s="173"/>
      <c r="BH43" s="173"/>
      <c r="BI43" s="173"/>
      <c r="BJ43" s="173"/>
      <c r="BK43" s="173"/>
    </row>
    <row r="44" spans="1:68" ht="12" customHeight="1" x14ac:dyDescent="0.2">
      <c r="A44" s="173"/>
      <c r="B44" s="173"/>
      <c r="C44" s="173"/>
      <c r="D44" s="173"/>
      <c r="E44" s="173"/>
      <c r="F44" s="173"/>
      <c r="G44" s="173"/>
      <c r="H44" s="173"/>
      <c r="I44" s="173"/>
      <c r="J44" s="267"/>
      <c r="K44" s="267"/>
      <c r="L44" s="267"/>
      <c r="M44" s="267"/>
      <c r="N44" s="267"/>
      <c r="O44" s="267"/>
      <c r="P44" s="267"/>
      <c r="Q44" s="267"/>
      <c r="R44" s="267"/>
      <c r="S44" s="267"/>
      <c r="T44" s="267"/>
      <c r="U44" s="267"/>
      <c r="V44" s="267"/>
      <c r="W44" s="267"/>
      <c r="X44" s="267"/>
      <c r="Y44" s="267"/>
      <c r="Z44" s="267"/>
      <c r="AA44" s="267"/>
      <c r="AB44" s="267"/>
      <c r="AC44" s="267"/>
      <c r="AD44" s="267"/>
      <c r="AE44" s="268"/>
      <c r="AF44" s="268"/>
      <c r="AG44" s="268"/>
      <c r="AH44" s="268"/>
      <c r="AI44" s="268"/>
      <c r="AJ44" s="173"/>
      <c r="AK44" s="173"/>
      <c r="AL44" s="173"/>
      <c r="AM44" s="173"/>
      <c r="AN44" s="173"/>
      <c r="AO44" s="173"/>
      <c r="AP44" s="173"/>
      <c r="AQ44" s="173"/>
      <c r="AR44" s="173"/>
      <c r="AS44" s="173"/>
      <c r="AT44" s="173"/>
      <c r="AU44" s="173"/>
      <c r="AV44" s="173"/>
      <c r="AW44" s="173"/>
      <c r="AX44" s="173"/>
      <c r="AY44" s="173"/>
      <c r="AZ44" s="173"/>
      <c r="BA44" s="173"/>
      <c r="BB44" s="173"/>
      <c r="BC44" s="173"/>
      <c r="BD44" s="173"/>
      <c r="BE44" s="173"/>
      <c r="BF44" s="173"/>
      <c r="BG44" s="173"/>
      <c r="BH44" s="173"/>
      <c r="BI44" s="173"/>
      <c r="BJ44" s="173"/>
      <c r="BK44" s="173"/>
    </row>
    <row r="45" spans="1:68" ht="12" customHeight="1" x14ac:dyDescent="0.2">
      <c r="A45" s="173"/>
      <c r="B45" s="173"/>
      <c r="C45" s="173"/>
      <c r="D45" s="173"/>
      <c r="E45" s="173"/>
      <c r="F45" s="173"/>
      <c r="G45" s="173"/>
      <c r="H45" s="173"/>
      <c r="I45" s="173"/>
      <c r="J45" s="267"/>
      <c r="K45" s="267"/>
      <c r="L45" s="267"/>
      <c r="M45" s="267"/>
      <c r="N45" s="267"/>
      <c r="O45" s="267"/>
      <c r="P45" s="267"/>
      <c r="Q45" s="267"/>
      <c r="R45" s="267"/>
      <c r="S45" s="267"/>
      <c r="T45" s="267"/>
      <c r="U45" s="267"/>
      <c r="V45" s="267"/>
      <c r="W45" s="267"/>
      <c r="X45" s="267"/>
      <c r="Y45" s="267"/>
      <c r="Z45" s="267"/>
      <c r="AA45" s="267"/>
      <c r="AB45" s="267"/>
      <c r="AC45" s="267"/>
      <c r="AD45" s="267"/>
      <c r="AE45" s="268"/>
      <c r="AF45" s="268"/>
      <c r="AG45" s="268"/>
      <c r="AH45" s="268"/>
      <c r="AI45" s="268"/>
      <c r="AJ45" s="173"/>
      <c r="AK45" s="173"/>
      <c r="AL45" s="173"/>
      <c r="AM45" s="173"/>
      <c r="AN45" s="173"/>
      <c r="AO45" s="173"/>
      <c r="AP45" s="173"/>
      <c r="AQ45" s="173"/>
      <c r="AR45" s="173"/>
      <c r="AS45" s="173"/>
      <c r="AT45" s="173"/>
      <c r="AU45" s="173"/>
      <c r="AV45" s="173"/>
      <c r="AW45" s="173"/>
      <c r="AX45" s="173"/>
      <c r="AY45" s="173"/>
      <c r="AZ45" s="173"/>
      <c r="BA45" s="173"/>
      <c r="BB45" s="173"/>
      <c r="BC45" s="173"/>
      <c r="BD45" s="173"/>
      <c r="BE45" s="173"/>
      <c r="BF45" s="173"/>
      <c r="BG45" s="173"/>
      <c r="BH45" s="173"/>
      <c r="BI45" s="173"/>
      <c r="BJ45" s="173"/>
      <c r="BK45" s="173"/>
    </row>
    <row r="46" spans="1:68" ht="12" customHeight="1" x14ac:dyDescent="0.2">
      <c r="A46" s="173"/>
      <c r="B46" s="173"/>
      <c r="C46" s="173"/>
      <c r="D46" s="173"/>
      <c r="E46" s="173"/>
      <c r="F46" s="173"/>
      <c r="G46" s="173"/>
      <c r="H46" s="173"/>
      <c r="I46" s="173"/>
      <c r="J46" s="267"/>
      <c r="K46" s="267"/>
      <c r="L46" s="267"/>
      <c r="M46" s="267"/>
      <c r="N46" s="267"/>
      <c r="O46" s="267"/>
      <c r="P46" s="267"/>
      <c r="Q46" s="267"/>
      <c r="R46" s="267"/>
      <c r="S46" s="267"/>
      <c r="T46" s="267"/>
      <c r="U46" s="267"/>
      <c r="V46" s="267"/>
      <c r="W46" s="267"/>
      <c r="X46" s="267"/>
      <c r="Y46" s="267"/>
      <c r="Z46" s="267"/>
      <c r="AA46" s="267"/>
      <c r="AB46" s="267"/>
      <c r="AC46" s="267"/>
      <c r="AD46" s="267"/>
      <c r="AE46" s="268"/>
      <c r="AF46" s="268"/>
      <c r="AG46" s="268"/>
      <c r="AH46" s="268"/>
      <c r="AI46" s="268"/>
      <c r="AJ46" s="173"/>
      <c r="AK46" s="173"/>
      <c r="AL46" s="173"/>
      <c r="AM46" s="173"/>
      <c r="AN46" s="173"/>
      <c r="AO46" s="173"/>
      <c r="AP46" s="173"/>
      <c r="AQ46" s="173"/>
      <c r="AR46" s="173"/>
      <c r="AS46" s="269"/>
      <c r="AT46" s="173"/>
      <c r="AU46" s="173"/>
      <c r="AV46" s="173"/>
      <c r="AW46" s="173"/>
      <c r="AX46" s="173"/>
      <c r="AY46" s="173"/>
      <c r="AZ46" s="173"/>
      <c r="BA46" s="173"/>
      <c r="BB46" s="173"/>
      <c r="BC46" s="173"/>
      <c r="BD46" s="173"/>
      <c r="BE46" s="173"/>
      <c r="BF46" s="173"/>
      <c r="BG46" s="173"/>
      <c r="BH46" s="173"/>
      <c r="BI46" s="173"/>
      <c r="BJ46" s="173"/>
      <c r="BK46" s="173"/>
    </row>
    <row r="47" spans="1:68" ht="12" customHeight="1" thickBot="1" x14ac:dyDescent="0.25">
      <c r="A47" s="173"/>
      <c r="B47" s="173"/>
      <c r="C47" s="173"/>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173"/>
      <c r="AB47" s="173"/>
      <c r="AC47" s="173"/>
      <c r="AD47" s="173"/>
      <c r="AE47" s="173"/>
      <c r="AF47" s="173"/>
      <c r="AG47" s="173"/>
      <c r="AH47" s="173"/>
      <c r="AI47" s="173"/>
      <c r="AJ47" s="173"/>
      <c r="AK47" s="173"/>
      <c r="AL47" s="173"/>
      <c r="AM47" s="173"/>
      <c r="AN47" s="173"/>
      <c r="AO47" s="173"/>
      <c r="AP47" s="173"/>
      <c r="AQ47" s="173"/>
      <c r="AR47" s="173"/>
      <c r="AS47" s="269"/>
      <c r="AT47" s="173"/>
      <c r="AU47" s="173"/>
      <c r="AV47" s="173"/>
      <c r="AW47" s="173"/>
      <c r="AX47" s="173"/>
      <c r="AY47" s="173"/>
      <c r="AZ47" s="173"/>
      <c r="BA47" s="173"/>
      <c r="BB47" s="173"/>
      <c r="BC47" s="173"/>
      <c r="BD47" s="173"/>
      <c r="BE47" s="173"/>
      <c r="BF47" s="173"/>
      <c r="BG47" s="173"/>
      <c r="BH47" s="173"/>
      <c r="BI47" s="173"/>
      <c r="BJ47" s="173"/>
      <c r="BK47" s="173"/>
    </row>
    <row r="48" spans="1:68" s="173" customFormat="1" ht="16.5" customHeight="1" x14ac:dyDescent="0.2">
      <c r="A48" s="1071" t="s">
        <v>74</v>
      </c>
      <c r="B48" s="1072"/>
      <c r="C48" s="1072"/>
      <c r="D48" s="1072"/>
      <c r="E48" s="1072"/>
      <c r="F48" s="1072"/>
      <c r="G48" s="1072"/>
      <c r="H48" s="1072"/>
      <c r="I48" s="1072"/>
      <c r="J48" s="1072"/>
      <c r="K48" s="1072"/>
      <c r="L48" s="1072"/>
      <c r="M48" s="1072"/>
      <c r="N48" s="1073"/>
      <c r="O48" s="1057">
        <f>Admin!E48</f>
        <v>0</v>
      </c>
      <c r="P48" s="1058"/>
      <c r="Q48" s="1058"/>
      <c r="R48" s="1058"/>
      <c r="S48" s="1058"/>
      <c r="T48" s="1058"/>
      <c r="U48" s="1053" t="s">
        <v>196</v>
      </c>
      <c r="V48" s="1053"/>
      <c r="W48" s="1053"/>
      <c r="X48" s="1053"/>
      <c r="Y48" s="1053"/>
      <c r="Z48" s="1053"/>
      <c r="AA48" s="1053"/>
      <c r="AB48" s="1053"/>
      <c r="AC48" s="1053"/>
      <c r="AD48" s="1054"/>
      <c r="AE48" s="1080" t="s">
        <v>75</v>
      </c>
      <c r="AF48" s="1081"/>
      <c r="AG48" s="1081"/>
      <c r="AH48" s="1081"/>
      <c r="AI48" s="1081"/>
      <c r="AJ48" s="1081"/>
      <c r="AK48" s="1081"/>
      <c r="AL48" s="1081"/>
      <c r="AM48" s="1081"/>
      <c r="AN48" s="1081"/>
      <c r="AO48" s="1081"/>
      <c r="AP48" s="1081"/>
      <c r="AQ48" s="1081"/>
      <c r="AR48" s="1081"/>
      <c r="AS48" s="1081"/>
      <c r="AT48" s="1081"/>
      <c r="AU48" s="1082"/>
      <c r="AV48" s="1086" t="s">
        <v>76</v>
      </c>
      <c r="AW48" s="1087"/>
      <c r="AX48" s="1087"/>
      <c r="AY48" s="1087"/>
      <c r="AZ48" s="1087"/>
      <c r="BA48" s="1087"/>
      <c r="BB48" s="1087"/>
      <c r="BC48" s="1087"/>
      <c r="BD48" s="1087"/>
      <c r="BE48" s="1088"/>
      <c r="BF48" s="1086" t="s">
        <v>77</v>
      </c>
      <c r="BG48" s="1087"/>
      <c r="BH48" s="1087"/>
      <c r="BI48" s="1087"/>
      <c r="BJ48" s="1087"/>
      <c r="BK48" s="1087"/>
      <c r="BL48" s="1087"/>
      <c r="BM48" s="1087"/>
      <c r="BN48" s="1087"/>
      <c r="BO48" s="1087"/>
      <c r="BP48" s="1087"/>
    </row>
    <row r="49" spans="1:68" s="173" customFormat="1" ht="16.5" customHeight="1" thickBot="1" x14ac:dyDescent="0.25">
      <c r="A49" s="1074"/>
      <c r="B49" s="1075"/>
      <c r="C49" s="1075"/>
      <c r="D49" s="1075"/>
      <c r="E49" s="1075"/>
      <c r="F49" s="1075"/>
      <c r="G49" s="1075"/>
      <c r="H49" s="1075"/>
      <c r="I49" s="1075"/>
      <c r="J49" s="1075"/>
      <c r="K49" s="1075"/>
      <c r="L49" s="1075"/>
      <c r="M49" s="1075"/>
      <c r="N49" s="1076"/>
      <c r="O49" s="1059"/>
      <c r="P49" s="1060"/>
      <c r="Q49" s="1060"/>
      <c r="R49" s="1060"/>
      <c r="S49" s="1060"/>
      <c r="T49" s="1060"/>
      <c r="U49" s="1055"/>
      <c r="V49" s="1055"/>
      <c r="W49" s="1055"/>
      <c r="X49" s="1055"/>
      <c r="Y49" s="1055"/>
      <c r="Z49" s="1055"/>
      <c r="AA49" s="1055"/>
      <c r="AB49" s="1055"/>
      <c r="AC49" s="1055"/>
      <c r="AD49" s="1056"/>
      <c r="AE49" s="1083"/>
      <c r="AF49" s="1084"/>
      <c r="AG49" s="1084"/>
      <c r="AH49" s="1084"/>
      <c r="AI49" s="1084"/>
      <c r="AJ49" s="1084"/>
      <c r="AK49" s="1084"/>
      <c r="AL49" s="1084"/>
      <c r="AM49" s="1084"/>
      <c r="AN49" s="1084"/>
      <c r="AO49" s="1084"/>
      <c r="AP49" s="1084"/>
      <c r="AQ49" s="1084"/>
      <c r="AR49" s="1084"/>
      <c r="AS49" s="1084"/>
      <c r="AT49" s="1084"/>
      <c r="AU49" s="1085"/>
      <c r="AV49" s="1066"/>
      <c r="AW49" s="1067"/>
      <c r="AX49" s="1067"/>
      <c r="AY49" s="1067"/>
      <c r="AZ49" s="1067"/>
      <c r="BA49" s="1067"/>
      <c r="BB49" s="1067"/>
      <c r="BC49" s="1067"/>
      <c r="BD49" s="1067"/>
      <c r="BE49" s="1077"/>
      <c r="BF49" s="1066"/>
      <c r="BG49" s="1067"/>
      <c r="BH49" s="1067"/>
      <c r="BI49" s="1067"/>
      <c r="BJ49" s="1067"/>
      <c r="BK49" s="1067"/>
      <c r="BL49" s="1067"/>
      <c r="BM49" s="1067"/>
      <c r="BN49" s="1067"/>
      <c r="BO49" s="1067"/>
      <c r="BP49" s="1067"/>
    </row>
    <row r="50" spans="1:68" s="173" customFormat="1" ht="13.5" customHeight="1" thickBot="1" x14ac:dyDescent="0.25">
      <c r="A50" s="1101" t="s">
        <v>34</v>
      </c>
      <c r="B50" s="1102"/>
      <c r="C50" s="1102"/>
      <c r="D50" s="1103"/>
      <c r="E50" s="1089" t="s">
        <v>22</v>
      </c>
      <c r="F50" s="1090"/>
      <c r="G50" s="1090"/>
      <c r="H50" s="1090"/>
      <c r="I50" s="1090"/>
      <c r="J50" s="1090"/>
      <c r="K50" s="1090"/>
      <c r="L50" s="1090"/>
      <c r="M50" s="1090"/>
      <c r="N50" s="1091"/>
      <c r="O50" s="1095" t="s">
        <v>78</v>
      </c>
      <c r="P50" s="1096"/>
      <c r="Q50" s="1096"/>
      <c r="R50" s="1097"/>
      <c r="S50" s="1078"/>
      <c r="T50" s="1079"/>
      <c r="U50" s="1079"/>
      <c r="V50" s="1079"/>
      <c r="W50" s="1079"/>
      <c r="X50" s="1079"/>
      <c r="Y50" s="1079"/>
      <c r="Z50" s="1079"/>
      <c r="AA50" s="1079"/>
      <c r="AB50" s="1079"/>
      <c r="AC50" s="1079"/>
      <c r="AD50" s="1079"/>
      <c r="AE50" s="1079"/>
      <c r="AF50" s="1079"/>
      <c r="AG50" s="1079"/>
      <c r="AH50" s="1079"/>
      <c r="AI50" s="1079"/>
      <c r="AJ50" s="1079"/>
      <c r="AK50" s="1079"/>
      <c r="AL50" s="1079"/>
      <c r="AM50" s="1079"/>
      <c r="AN50" s="1079"/>
      <c r="AO50" s="1079"/>
      <c r="AP50" s="1079"/>
      <c r="AQ50" s="1079"/>
      <c r="AR50" s="1079"/>
      <c r="AS50" s="1079"/>
      <c r="AT50" s="1079"/>
      <c r="AU50" s="1079"/>
      <c r="AV50" s="1079"/>
      <c r="AW50" s="1079"/>
      <c r="AX50" s="1079"/>
      <c r="AY50" s="1079"/>
      <c r="AZ50" s="1079"/>
      <c r="BA50" s="1079"/>
      <c r="BB50" s="1079"/>
      <c r="BC50" s="1079"/>
      <c r="BD50" s="1079"/>
      <c r="BE50" s="1079"/>
      <c r="BF50" s="1079"/>
      <c r="BG50" s="1079"/>
      <c r="BH50" s="1079"/>
      <c r="BI50" s="1079"/>
      <c r="BJ50" s="1079"/>
      <c r="BK50" s="1079"/>
      <c r="BL50" s="1079"/>
      <c r="BM50" s="1079"/>
      <c r="BN50" s="1079"/>
      <c r="BO50" s="1079"/>
      <c r="BP50" s="1079"/>
    </row>
    <row r="51" spans="1:68" s="173" customFormat="1" ht="13.5" customHeight="1" thickBot="1" x14ac:dyDescent="0.25">
      <c r="A51" s="1104"/>
      <c r="B51" s="1105"/>
      <c r="C51" s="1105"/>
      <c r="D51" s="1106"/>
      <c r="E51" s="1092"/>
      <c r="F51" s="1093"/>
      <c r="G51" s="1093"/>
      <c r="H51" s="1093"/>
      <c r="I51" s="1093"/>
      <c r="J51" s="1093"/>
      <c r="K51" s="1093"/>
      <c r="L51" s="1093"/>
      <c r="M51" s="1093"/>
      <c r="N51" s="1094"/>
      <c r="O51" s="1095" t="s">
        <v>79</v>
      </c>
      <c r="P51" s="1096"/>
      <c r="Q51" s="1096"/>
      <c r="R51" s="1097"/>
      <c r="S51" s="306"/>
      <c r="T51" s="306"/>
      <c r="U51" s="306"/>
      <c r="V51" s="306"/>
      <c r="W51" s="306"/>
      <c r="X51" s="306"/>
      <c r="Y51" s="306"/>
      <c r="Z51" s="306"/>
      <c r="AA51" s="306"/>
      <c r="AB51" s="306"/>
      <c r="AC51" s="306"/>
      <c r="AD51" s="306"/>
      <c r="AE51" s="306"/>
      <c r="AF51" s="306"/>
      <c r="AG51" s="306"/>
      <c r="AH51" s="306"/>
      <c r="AI51" s="306"/>
      <c r="AJ51" s="306"/>
      <c r="AK51" s="306"/>
      <c r="AL51" s="306"/>
      <c r="AM51" s="306"/>
      <c r="AN51" s="306"/>
      <c r="AO51" s="306"/>
      <c r="AP51" s="306"/>
      <c r="AQ51" s="306"/>
      <c r="AR51" s="306"/>
      <c r="AS51" s="306"/>
      <c r="AT51" s="306"/>
      <c r="AU51" s="306"/>
      <c r="AV51" s="306"/>
      <c r="AW51" s="306"/>
      <c r="AX51" s="306"/>
      <c r="AY51" s="306"/>
      <c r="AZ51" s="306"/>
      <c r="BA51" s="306"/>
      <c r="BB51" s="306"/>
      <c r="BC51" s="306"/>
      <c r="BD51" s="306"/>
      <c r="BE51" s="306"/>
      <c r="BF51" s="306"/>
      <c r="BG51" s="306"/>
      <c r="BH51" s="306"/>
      <c r="BI51" s="306"/>
      <c r="BJ51" s="306"/>
      <c r="BK51" s="306"/>
      <c r="BL51" s="306"/>
      <c r="BM51" s="306"/>
      <c r="BN51" s="306"/>
      <c r="BO51" s="641"/>
      <c r="BP51" s="641"/>
    </row>
    <row r="52" spans="1:68" s="173" customFormat="1" ht="12.75" customHeight="1" x14ac:dyDescent="0.2">
      <c r="A52" s="1111" t="str">
        <f>T(Admin!C52)</f>
        <v/>
      </c>
      <c r="B52" s="1112"/>
      <c r="C52" s="1112"/>
      <c r="D52" s="1113"/>
      <c r="E52" s="1061" t="str">
        <f>T(Admin!D52)</f>
        <v/>
      </c>
      <c r="F52" s="1062"/>
      <c r="G52" s="1062"/>
      <c r="H52" s="1062"/>
      <c r="I52" s="1062"/>
      <c r="J52" s="1062"/>
      <c r="K52" s="1062"/>
      <c r="L52" s="1062"/>
      <c r="M52" s="1062"/>
      <c r="N52" s="1062"/>
      <c r="O52" s="1062"/>
      <c r="P52" s="1062"/>
      <c r="Q52" s="1062"/>
      <c r="R52" s="1117"/>
      <c r="S52" s="310"/>
      <c r="T52" s="224"/>
      <c r="U52" s="224"/>
      <c r="V52" s="224"/>
      <c r="W52" s="224"/>
      <c r="X52" s="224"/>
      <c r="Y52" s="224"/>
      <c r="Z52" s="224"/>
      <c r="AA52" s="224"/>
      <c r="AB52" s="224"/>
      <c r="AC52" s="224"/>
      <c r="AD52" s="224"/>
      <c r="AE52" s="224"/>
      <c r="AF52" s="224"/>
      <c r="AG52" s="224"/>
      <c r="AH52" s="224"/>
      <c r="AI52" s="224"/>
      <c r="AJ52" s="224"/>
      <c r="AK52" s="224"/>
      <c r="AL52" s="224"/>
      <c r="AM52" s="224"/>
      <c r="AN52" s="224"/>
      <c r="AO52" s="372"/>
      <c r="AP52" s="372"/>
      <c r="AQ52" s="372"/>
      <c r="AR52" s="372"/>
      <c r="AS52" s="372"/>
      <c r="AT52" s="372"/>
      <c r="AU52" s="372"/>
      <c r="AV52" s="372"/>
      <c r="AW52" s="372"/>
      <c r="AX52" s="372"/>
      <c r="AY52" s="373"/>
      <c r="AZ52" s="372"/>
      <c r="BA52" s="372"/>
      <c r="BB52" s="372"/>
      <c r="BC52" s="372"/>
      <c r="BD52" s="372"/>
      <c r="BE52" s="372"/>
      <c r="BF52" s="372"/>
      <c r="BG52" s="372"/>
      <c r="BH52" s="372"/>
      <c r="BI52" s="372"/>
      <c r="BJ52" s="372"/>
      <c r="BK52" s="372"/>
      <c r="BL52" s="315"/>
      <c r="BM52" s="315"/>
      <c r="BN52" s="315"/>
      <c r="BO52" s="652"/>
      <c r="BP52" s="652"/>
    </row>
    <row r="53" spans="1:68" s="173" customFormat="1" ht="12.75" customHeight="1" x14ac:dyDescent="0.2">
      <c r="A53" s="1063" t="str">
        <f>T(Admin!C53)</f>
        <v/>
      </c>
      <c r="B53" s="1064"/>
      <c r="C53" s="1064"/>
      <c r="D53" s="1065"/>
      <c r="E53" s="1048" t="str">
        <f>T(Admin!D53)</f>
        <v/>
      </c>
      <c r="F53" s="1049"/>
      <c r="G53" s="1049"/>
      <c r="H53" s="1049"/>
      <c r="I53" s="1049"/>
      <c r="J53" s="1049"/>
      <c r="K53" s="1049"/>
      <c r="L53" s="1049"/>
      <c r="M53" s="1049"/>
      <c r="N53" s="1049"/>
      <c r="O53" s="1049"/>
      <c r="P53" s="1049"/>
      <c r="Q53" s="1049"/>
      <c r="R53" s="1070"/>
      <c r="S53" s="316"/>
      <c r="T53" s="126"/>
      <c r="U53" s="126"/>
      <c r="V53" s="126"/>
      <c r="W53" s="126"/>
      <c r="X53" s="241"/>
      <c r="Y53" s="126"/>
      <c r="Z53" s="126"/>
      <c r="AA53" s="126"/>
      <c r="AB53" s="126"/>
      <c r="AC53" s="126"/>
      <c r="AD53" s="126"/>
      <c r="AE53" s="126"/>
      <c r="AF53" s="126"/>
      <c r="AG53" s="126"/>
      <c r="AH53" s="126"/>
      <c r="AI53" s="126"/>
      <c r="AJ53" s="126"/>
      <c r="AK53" s="126"/>
      <c r="AL53" s="126"/>
      <c r="AM53" s="126"/>
      <c r="AN53" s="126"/>
      <c r="AO53" s="374"/>
      <c r="AP53" s="374"/>
      <c r="AQ53" s="374"/>
      <c r="AR53" s="374"/>
      <c r="AS53" s="374"/>
      <c r="AT53" s="374"/>
      <c r="AU53" s="374"/>
      <c r="AV53" s="374"/>
      <c r="AW53" s="374"/>
      <c r="AX53" s="374"/>
      <c r="AY53" s="374"/>
      <c r="AZ53" s="375"/>
      <c r="BA53" s="375"/>
      <c r="BB53" s="375"/>
      <c r="BC53" s="375"/>
      <c r="BD53" s="375"/>
      <c r="BE53" s="375"/>
      <c r="BF53" s="375"/>
      <c r="BG53" s="375"/>
      <c r="BH53" s="375"/>
      <c r="BI53" s="376"/>
      <c r="BJ53" s="376"/>
      <c r="BK53" s="376"/>
      <c r="BL53" s="240"/>
      <c r="BM53" s="240"/>
      <c r="BN53" s="240"/>
      <c r="BO53" s="653"/>
      <c r="BP53" s="653"/>
    </row>
    <row r="54" spans="1:68" s="173" customFormat="1" ht="12.75" customHeight="1" x14ac:dyDescent="0.2">
      <c r="A54" s="1063" t="str">
        <f>T(Admin!C54)</f>
        <v/>
      </c>
      <c r="B54" s="1064"/>
      <c r="C54" s="1064"/>
      <c r="D54" s="1065"/>
      <c r="E54" s="1048" t="str">
        <f>T(Admin!D54)</f>
        <v/>
      </c>
      <c r="F54" s="1049"/>
      <c r="G54" s="1049"/>
      <c r="H54" s="1049"/>
      <c r="I54" s="1049"/>
      <c r="J54" s="1049"/>
      <c r="K54" s="1049"/>
      <c r="L54" s="1049"/>
      <c r="M54" s="1049"/>
      <c r="N54" s="1049"/>
      <c r="O54" s="1049"/>
      <c r="P54" s="1049"/>
      <c r="Q54" s="1049"/>
      <c r="R54" s="1070"/>
      <c r="S54" s="316"/>
      <c r="T54" s="126"/>
      <c r="U54" s="126"/>
      <c r="V54" s="126"/>
      <c r="W54" s="126"/>
      <c r="X54" s="126"/>
      <c r="Y54" s="241"/>
      <c r="Z54" s="126"/>
      <c r="AA54" s="126"/>
      <c r="AB54" s="126"/>
      <c r="AC54" s="126"/>
      <c r="AD54" s="126"/>
      <c r="AE54" s="126"/>
      <c r="AF54" s="126"/>
      <c r="AG54" s="126"/>
      <c r="AH54" s="126"/>
      <c r="AI54" s="126"/>
      <c r="AJ54" s="126"/>
      <c r="AK54" s="126"/>
      <c r="AL54" s="126"/>
      <c r="AM54" s="126"/>
      <c r="AN54" s="126"/>
      <c r="AO54" s="374"/>
      <c r="AP54" s="374"/>
      <c r="AQ54" s="374"/>
      <c r="AR54" s="374"/>
      <c r="AS54" s="374"/>
      <c r="AT54" s="374"/>
      <c r="AU54" s="374"/>
      <c r="AV54" s="374"/>
      <c r="AW54" s="374"/>
      <c r="AX54" s="374"/>
      <c r="AY54" s="374"/>
      <c r="AZ54" s="375"/>
      <c r="BA54" s="375"/>
      <c r="BB54" s="375"/>
      <c r="BC54" s="375"/>
      <c r="BD54" s="375"/>
      <c r="BE54" s="375"/>
      <c r="BF54" s="375"/>
      <c r="BG54" s="375"/>
      <c r="BH54" s="375"/>
      <c r="BI54" s="376"/>
      <c r="BJ54" s="376"/>
      <c r="BK54" s="376"/>
      <c r="BL54" s="240"/>
      <c r="BM54" s="240"/>
      <c r="BN54" s="240"/>
      <c r="BO54" s="653"/>
      <c r="BP54" s="653"/>
    </row>
    <row r="55" spans="1:68" s="173" customFormat="1" ht="12.75" customHeight="1" x14ac:dyDescent="0.2">
      <c r="A55" s="1063" t="str">
        <f>T(Admin!C55)</f>
        <v/>
      </c>
      <c r="B55" s="1064"/>
      <c r="C55" s="1064"/>
      <c r="D55" s="1065"/>
      <c r="E55" s="1048" t="str">
        <f>T(Admin!D55)</f>
        <v/>
      </c>
      <c r="F55" s="1049"/>
      <c r="G55" s="1049"/>
      <c r="H55" s="1049"/>
      <c r="I55" s="1049"/>
      <c r="J55" s="1049"/>
      <c r="K55" s="1049"/>
      <c r="L55" s="1049"/>
      <c r="M55" s="1049"/>
      <c r="N55" s="1049"/>
      <c r="O55" s="1049"/>
      <c r="P55" s="1049"/>
      <c r="Q55" s="1049"/>
      <c r="R55" s="1070"/>
      <c r="S55" s="316"/>
      <c r="T55" s="126"/>
      <c r="U55" s="126"/>
      <c r="V55" s="126"/>
      <c r="W55" s="126"/>
      <c r="X55" s="126"/>
      <c r="Y55" s="126"/>
      <c r="Z55" s="126"/>
      <c r="AA55" s="126"/>
      <c r="AB55" s="126"/>
      <c r="AC55" s="126"/>
      <c r="AD55" s="126"/>
      <c r="AE55" s="241"/>
      <c r="AF55" s="241"/>
      <c r="AG55" s="126"/>
      <c r="AH55" s="126"/>
      <c r="AI55" s="126"/>
      <c r="AJ55" s="126"/>
      <c r="AK55" s="126"/>
      <c r="AL55" s="126"/>
      <c r="AM55" s="126"/>
      <c r="AN55" s="126"/>
      <c r="AO55" s="374"/>
      <c r="AP55" s="374"/>
      <c r="AQ55" s="374"/>
      <c r="AR55" s="374"/>
      <c r="AS55" s="374"/>
      <c r="AT55" s="374"/>
      <c r="AU55" s="377"/>
      <c r="AV55" s="374"/>
      <c r="AW55" s="374"/>
      <c r="AX55" s="374"/>
      <c r="AY55" s="374"/>
      <c r="AZ55" s="375"/>
      <c r="BA55" s="375"/>
      <c r="BB55" s="375"/>
      <c r="BC55" s="375"/>
      <c r="BD55" s="375"/>
      <c r="BE55" s="375"/>
      <c r="BF55" s="375"/>
      <c r="BG55" s="375"/>
      <c r="BH55" s="375"/>
      <c r="BI55" s="376"/>
      <c r="BJ55" s="376"/>
      <c r="BK55" s="376"/>
      <c r="BL55" s="240"/>
      <c r="BM55" s="240"/>
      <c r="BN55" s="240"/>
      <c r="BO55" s="653"/>
      <c r="BP55" s="653"/>
    </row>
    <row r="56" spans="1:68" s="173" customFormat="1" ht="12.75" customHeight="1" x14ac:dyDescent="0.2">
      <c r="A56" s="1063" t="str">
        <f>T(Admin!C56)</f>
        <v/>
      </c>
      <c r="B56" s="1064"/>
      <c r="C56" s="1064"/>
      <c r="D56" s="1065"/>
      <c r="E56" s="1048" t="str">
        <f>T(Admin!D56)</f>
        <v/>
      </c>
      <c r="F56" s="1049"/>
      <c r="G56" s="1049"/>
      <c r="H56" s="1049"/>
      <c r="I56" s="1049"/>
      <c r="J56" s="1049"/>
      <c r="K56" s="1049"/>
      <c r="L56" s="1049"/>
      <c r="M56" s="1049"/>
      <c r="N56" s="1049"/>
      <c r="O56" s="1049"/>
      <c r="P56" s="1049"/>
      <c r="Q56" s="1049"/>
      <c r="R56" s="1070"/>
      <c r="S56" s="311"/>
      <c r="T56" s="246"/>
      <c r="U56" s="246"/>
      <c r="V56" s="246"/>
      <c r="W56" s="246"/>
      <c r="X56" s="246"/>
      <c r="Y56" s="246"/>
      <c r="Z56" s="246"/>
      <c r="AA56" s="246"/>
      <c r="AB56" s="246"/>
      <c r="AC56" s="246"/>
      <c r="AD56" s="246"/>
      <c r="AE56" s="246"/>
      <c r="AF56" s="246"/>
      <c r="AG56" s="246"/>
      <c r="AH56" s="246"/>
      <c r="AI56" s="246"/>
      <c r="AJ56" s="246"/>
      <c r="AK56" s="246"/>
      <c r="AL56" s="246"/>
      <c r="AM56" s="246"/>
      <c r="AN56" s="246"/>
      <c r="AO56" s="378"/>
      <c r="AP56" s="378"/>
      <c r="AQ56" s="378"/>
      <c r="AR56" s="378"/>
      <c r="AS56" s="378"/>
      <c r="AT56" s="378"/>
      <c r="AU56" s="378"/>
      <c r="AV56" s="378"/>
      <c r="AW56" s="378"/>
      <c r="AX56" s="378"/>
      <c r="AY56" s="379"/>
      <c r="AZ56" s="378"/>
      <c r="BA56" s="378"/>
      <c r="BB56" s="378"/>
      <c r="BC56" s="378"/>
      <c r="BD56" s="378"/>
      <c r="BE56" s="378"/>
      <c r="BF56" s="378"/>
      <c r="BG56" s="378"/>
      <c r="BH56" s="378"/>
      <c r="BI56" s="378"/>
      <c r="BJ56" s="376"/>
      <c r="BK56" s="376"/>
      <c r="BL56" s="240"/>
      <c r="BM56" s="240"/>
      <c r="BN56" s="240"/>
      <c r="BO56" s="653"/>
      <c r="BP56" s="653"/>
    </row>
    <row r="57" spans="1:68" s="173" customFormat="1" ht="12.75" customHeight="1" x14ac:dyDescent="0.2">
      <c r="A57" s="1063" t="str">
        <f>T(Admin!C57)</f>
        <v/>
      </c>
      <c r="B57" s="1064"/>
      <c r="C57" s="1064"/>
      <c r="D57" s="1065"/>
      <c r="E57" s="1048" t="str">
        <f>T(Admin!D57)</f>
        <v/>
      </c>
      <c r="F57" s="1049"/>
      <c r="G57" s="1049"/>
      <c r="H57" s="1049"/>
      <c r="I57" s="1049"/>
      <c r="J57" s="1049"/>
      <c r="K57" s="1049"/>
      <c r="L57" s="1049"/>
      <c r="M57" s="1049"/>
      <c r="N57" s="1049"/>
      <c r="O57" s="1049"/>
      <c r="P57" s="1049"/>
      <c r="Q57" s="1049"/>
      <c r="R57" s="1070"/>
      <c r="S57" s="316"/>
      <c r="T57" s="126"/>
      <c r="U57" s="126"/>
      <c r="V57" s="126"/>
      <c r="W57" s="126"/>
      <c r="X57" s="126"/>
      <c r="Y57" s="126"/>
      <c r="Z57" s="126"/>
      <c r="AA57" s="126"/>
      <c r="AB57" s="126"/>
      <c r="AC57" s="126"/>
      <c r="AD57" s="126"/>
      <c r="AE57" s="126"/>
      <c r="AF57" s="126"/>
      <c r="AG57" s="126"/>
      <c r="AH57" s="126"/>
      <c r="AI57" s="126"/>
      <c r="AJ57" s="126"/>
      <c r="AK57" s="126"/>
      <c r="AL57" s="126"/>
      <c r="AM57" s="126"/>
      <c r="AN57" s="126"/>
      <c r="AO57" s="374"/>
      <c r="AP57" s="374"/>
      <c r="AQ57" s="374"/>
      <c r="AR57" s="374"/>
      <c r="AS57" s="374"/>
      <c r="AT57" s="374"/>
      <c r="AU57" s="374"/>
      <c r="AV57" s="374"/>
      <c r="AW57" s="374"/>
      <c r="AX57" s="374"/>
      <c r="AY57" s="374"/>
      <c r="AZ57" s="375"/>
      <c r="BA57" s="375"/>
      <c r="BB57" s="375"/>
      <c r="BC57" s="375"/>
      <c r="BD57" s="375"/>
      <c r="BE57" s="375"/>
      <c r="BF57" s="375"/>
      <c r="BG57" s="375"/>
      <c r="BH57" s="375"/>
      <c r="BI57" s="376"/>
      <c r="BJ57" s="376"/>
      <c r="BK57" s="376"/>
      <c r="BL57" s="240"/>
      <c r="BM57" s="240"/>
      <c r="BN57" s="240"/>
      <c r="BO57" s="653"/>
      <c r="BP57" s="653"/>
    </row>
    <row r="58" spans="1:68" s="173" customFormat="1" ht="12.75" customHeight="1" x14ac:dyDescent="0.2">
      <c r="A58" s="1063" t="str">
        <f>T(Admin!C58)</f>
        <v/>
      </c>
      <c r="B58" s="1064"/>
      <c r="C58" s="1064"/>
      <c r="D58" s="1065"/>
      <c r="E58" s="1048" t="str">
        <f>T(Admin!D58)</f>
        <v/>
      </c>
      <c r="F58" s="1049"/>
      <c r="G58" s="1049"/>
      <c r="H58" s="1049"/>
      <c r="I58" s="1049"/>
      <c r="J58" s="1049"/>
      <c r="K58" s="1049"/>
      <c r="L58" s="1049"/>
      <c r="M58" s="1049"/>
      <c r="N58" s="1049"/>
      <c r="O58" s="1049"/>
      <c r="P58" s="1049"/>
      <c r="Q58" s="1049"/>
      <c r="R58" s="1070"/>
      <c r="S58" s="316"/>
      <c r="T58" s="126"/>
      <c r="U58" s="126"/>
      <c r="V58" s="126"/>
      <c r="W58" s="126"/>
      <c r="X58" s="126"/>
      <c r="Y58" s="241"/>
      <c r="Z58" s="126"/>
      <c r="AA58" s="126"/>
      <c r="AB58" s="126"/>
      <c r="AC58" s="126"/>
      <c r="AD58" s="126"/>
      <c r="AE58" s="126"/>
      <c r="AF58" s="126"/>
      <c r="AG58" s="126"/>
      <c r="AH58" s="126"/>
      <c r="AI58" s="126"/>
      <c r="AJ58" s="126"/>
      <c r="AK58" s="126"/>
      <c r="AL58" s="126"/>
      <c r="AM58" s="126"/>
      <c r="AN58" s="126"/>
      <c r="AO58" s="374"/>
      <c r="AP58" s="374"/>
      <c r="AQ58" s="374"/>
      <c r="AR58" s="374"/>
      <c r="AS58" s="374"/>
      <c r="AT58" s="374"/>
      <c r="AU58" s="374"/>
      <c r="AV58" s="374"/>
      <c r="AW58" s="374"/>
      <c r="AX58" s="374"/>
      <c r="AY58" s="374"/>
      <c r="AZ58" s="375"/>
      <c r="BA58" s="375"/>
      <c r="BB58" s="375"/>
      <c r="BC58" s="375"/>
      <c r="BD58" s="375"/>
      <c r="BE58" s="375"/>
      <c r="BF58" s="375"/>
      <c r="BG58" s="375"/>
      <c r="BH58" s="375"/>
      <c r="BI58" s="376"/>
      <c r="BJ58" s="376"/>
      <c r="BK58" s="376"/>
      <c r="BL58" s="240"/>
      <c r="BM58" s="240"/>
      <c r="BN58" s="240"/>
      <c r="BO58" s="653"/>
      <c r="BP58" s="653"/>
    </row>
    <row r="59" spans="1:68" s="173" customFormat="1" ht="12.75" customHeight="1" x14ac:dyDescent="0.2">
      <c r="A59" s="1063" t="str">
        <f>T(Admin!C59)</f>
        <v/>
      </c>
      <c r="B59" s="1064"/>
      <c r="C59" s="1064"/>
      <c r="D59" s="1065"/>
      <c r="E59" s="1048" t="str">
        <f>T(Admin!D59)</f>
        <v/>
      </c>
      <c r="F59" s="1049"/>
      <c r="G59" s="1049"/>
      <c r="H59" s="1049"/>
      <c r="I59" s="1049"/>
      <c r="J59" s="1049"/>
      <c r="K59" s="1049"/>
      <c r="L59" s="1049"/>
      <c r="M59" s="1049"/>
      <c r="N59" s="1049"/>
      <c r="O59" s="1049"/>
      <c r="P59" s="1049"/>
      <c r="Q59" s="1049"/>
      <c r="R59" s="1070"/>
      <c r="S59" s="316"/>
      <c r="T59" s="126"/>
      <c r="U59" s="126"/>
      <c r="V59" s="126"/>
      <c r="W59" s="126"/>
      <c r="X59" s="126"/>
      <c r="Y59" s="126"/>
      <c r="Z59" s="126"/>
      <c r="AA59" s="126"/>
      <c r="AB59" s="126"/>
      <c r="AC59" s="126"/>
      <c r="AD59" s="126"/>
      <c r="AE59" s="241"/>
      <c r="AF59" s="241"/>
      <c r="AG59" s="126"/>
      <c r="AH59" s="126"/>
      <c r="AI59" s="126"/>
      <c r="AJ59" s="126"/>
      <c r="AK59" s="126"/>
      <c r="AL59" s="126"/>
      <c r="AM59" s="126"/>
      <c r="AN59" s="126"/>
      <c r="AO59" s="374"/>
      <c r="AP59" s="374"/>
      <c r="AQ59" s="374"/>
      <c r="AR59" s="374"/>
      <c r="AS59" s="374"/>
      <c r="AT59" s="374"/>
      <c r="AU59" s="377"/>
      <c r="AV59" s="374"/>
      <c r="AW59" s="374"/>
      <c r="AX59" s="374"/>
      <c r="AY59" s="374"/>
      <c r="AZ59" s="375"/>
      <c r="BA59" s="375"/>
      <c r="BB59" s="375"/>
      <c r="BC59" s="375"/>
      <c r="BD59" s="375"/>
      <c r="BE59" s="375"/>
      <c r="BF59" s="375"/>
      <c r="BG59" s="375"/>
      <c r="BH59" s="375"/>
      <c r="BI59" s="376"/>
      <c r="BJ59" s="376"/>
      <c r="BK59" s="376"/>
      <c r="BL59" s="240"/>
      <c r="BM59" s="240"/>
      <c r="BN59" s="240"/>
      <c r="BO59" s="653"/>
      <c r="BP59" s="653"/>
    </row>
    <row r="60" spans="1:68" s="173" customFormat="1" ht="12.75" customHeight="1" x14ac:dyDescent="0.2">
      <c r="A60" s="1063" t="str">
        <f>T(Admin!C60)</f>
        <v/>
      </c>
      <c r="B60" s="1064"/>
      <c r="C60" s="1064"/>
      <c r="D60" s="1065"/>
      <c r="E60" s="1048" t="str">
        <f>T(Admin!D60)</f>
        <v/>
      </c>
      <c r="F60" s="1049"/>
      <c r="G60" s="1049"/>
      <c r="H60" s="1049"/>
      <c r="I60" s="1049"/>
      <c r="J60" s="1049"/>
      <c r="K60" s="1049"/>
      <c r="L60" s="1049"/>
      <c r="M60" s="1049"/>
      <c r="N60" s="1049"/>
      <c r="O60" s="1049"/>
      <c r="P60" s="1049"/>
      <c r="Q60" s="1049"/>
      <c r="R60" s="1070"/>
      <c r="S60" s="316"/>
      <c r="T60" s="240"/>
      <c r="U60" s="240"/>
      <c r="V60" s="240"/>
      <c r="W60" s="240"/>
      <c r="X60" s="240"/>
      <c r="Y60" s="240"/>
      <c r="Z60" s="240"/>
      <c r="AA60" s="240"/>
      <c r="AB60" s="240"/>
      <c r="AC60" s="240"/>
      <c r="AD60" s="240"/>
      <c r="AE60" s="126"/>
      <c r="AF60" s="126"/>
      <c r="AG60" s="126"/>
      <c r="AH60" s="126"/>
      <c r="AI60" s="126"/>
      <c r="AJ60" s="126"/>
      <c r="AK60" s="126"/>
      <c r="AL60" s="241"/>
      <c r="AM60" s="241"/>
      <c r="AN60" s="126"/>
      <c r="AO60" s="374"/>
      <c r="AP60" s="374"/>
      <c r="AQ60" s="374"/>
      <c r="AR60" s="374"/>
      <c r="AS60" s="374"/>
      <c r="AT60" s="374"/>
      <c r="AU60" s="374"/>
      <c r="AV60" s="374"/>
      <c r="AW60" s="374"/>
      <c r="AX60" s="374"/>
      <c r="AY60" s="374"/>
      <c r="AZ60" s="375"/>
      <c r="BA60" s="375"/>
      <c r="BB60" s="375"/>
      <c r="BC60" s="375"/>
      <c r="BD60" s="375"/>
      <c r="BE60" s="375"/>
      <c r="BF60" s="375"/>
      <c r="BG60" s="375"/>
      <c r="BH60" s="375"/>
      <c r="BI60" s="376"/>
      <c r="BJ60" s="376"/>
      <c r="BK60" s="376"/>
      <c r="BL60" s="240"/>
      <c r="BM60" s="240"/>
      <c r="BN60" s="240"/>
      <c r="BO60" s="653"/>
      <c r="BP60" s="653"/>
    </row>
    <row r="61" spans="1:68" s="173" customFormat="1" ht="12.75" customHeight="1" x14ac:dyDescent="0.2">
      <c r="A61" s="1063" t="str">
        <f>T(Admin!C61)</f>
        <v/>
      </c>
      <c r="B61" s="1064"/>
      <c r="C61" s="1064"/>
      <c r="D61" s="1065"/>
      <c r="E61" s="1048" t="str">
        <f>T(Admin!D61)</f>
        <v/>
      </c>
      <c r="F61" s="1049"/>
      <c r="G61" s="1049"/>
      <c r="H61" s="1049"/>
      <c r="I61" s="1049"/>
      <c r="J61" s="1049"/>
      <c r="K61" s="1049"/>
      <c r="L61" s="1049"/>
      <c r="M61" s="1049"/>
      <c r="N61" s="1049"/>
      <c r="O61" s="1049"/>
      <c r="P61" s="1049"/>
      <c r="Q61" s="1049"/>
      <c r="R61" s="1070"/>
      <c r="S61" s="316"/>
      <c r="T61" s="126"/>
      <c r="U61" s="126"/>
      <c r="V61" s="126"/>
      <c r="W61" s="126"/>
      <c r="X61" s="126"/>
      <c r="Y61" s="241"/>
      <c r="Z61" s="126"/>
      <c r="AA61" s="126"/>
      <c r="AB61" s="126"/>
      <c r="AC61" s="126"/>
      <c r="AD61" s="126"/>
      <c r="AE61" s="242"/>
      <c r="AF61" s="126"/>
      <c r="AG61" s="126"/>
      <c r="AH61" s="126"/>
      <c r="AI61" s="126"/>
      <c r="AJ61" s="126"/>
      <c r="AK61" s="126"/>
      <c r="AL61" s="126"/>
      <c r="AM61" s="126"/>
      <c r="AN61" s="126"/>
      <c r="AO61" s="374"/>
      <c r="AP61" s="374"/>
      <c r="AQ61" s="374"/>
      <c r="AR61" s="374"/>
      <c r="AS61" s="380"/>
      <c r="AT61" s="380"/>
      <c r="AU61" s="374"/>
      <c r="AV61" s="374"/>
      <c r="AW61" s="374"/>
      <c r="AX61" s="374"/>
      <c r="AY61" s="374"/>
      <c r="AZ61" s="375"/>
      <c r="BA61" s="375"/>
      <c r="BB61" s="375"/>
      <c r="BC61" s="375"/>
      <c r="BD61" s="375"/>
      <c r="BE61" s="375"/>
      <c r="BF61" s="375"/>
      <c r="BG61" s="375"/>
      <c r="BH61" s="375"/>
      <c r="BI61" s="376"/>
      <c r="BJ61" s="376"/>
      <c r="BK61" s="376"/>
      <c r="BL61" s="240"/>
      <c r="BM61" s="240"/>
      <c r="BN61" s="240"/>
      <c r="BO61" s="653"/>
      <c r="BP61" s="653"/>
    </row>
    <row r="62" spans="1:68" s="265" customFormat="1" ht="12.75" customHeight="1" x14ac:dyDescent="0.2">
      <c r="A62" s="1063" t="str">
        <f>T(Admin!C62)</f>
        <v/>
      </c>
      <c r="B62" s="1064"/>
      <c r="C62" s="1064"/>
      <c r="D62" s="1065"/>
      <c r="E62" s="1048" t="str">
        <f>T(Admin!D62)</f>
        <v/>
      </c>
      <c r="F62" s="1049"/>
      <c r="G62" s="1049"/>
      <c r="H62" s="1049"/>
      <c r="I62" s="1049"/>
      <c r="J62" s="1049"/>
      <c r="K62" s="1049"/>
      <c r="L62" s="1049"/>
      <c r="M62" s="1049"/>
      <c r="N62" s="1049"/>
      <c r="O62" s="1049"/>
      <c r="P62" s="1049"/>
      <c r="Q62" s="1049"/>
      <c r="R62" s="1070"/>
      <c r="S62" s="316"/>
      <c r="T62" s="126"/>
      <c r="U62" s="126"/>
      <c r="V62" s="126"/>
      <c r="W62" s="126"/>
      <c r="X62" s="126"/>
      <c r="Y62" s="241"/>
      <c r="Z62" s="126"/>
      <c r="AA62" s="126"/>
      <c r="AB62" s="126"/>
      <c r="AC62" s="126"/>
      <c r="AD62" s="126"/>
      <c r="AE62" s="242"/>
      <c r="AF62" s="126"/>
      <c r="AG62" s="126"/>
      <c r="AH62" s="126"/>
      <c r="AI62" s="126"/>
      <c r="AJ62" s="126"/>
      <c r="AK62" s="126"/>
      <c r="AL62" s="126"/>
      <c r="AM62" s="126"/>
      <c r="AN62" s="126"/>
      <c r="AO62" s="374"/>
      <c r="AP62" s="374"/>
      <c r="AQ62" s="374"/>
      <c r="AR62" s="374"/>
      <c r="AS62" s="380"/>
      <c r="AT62" s="380"/>
      <c r="AU62" s="374"/>
      <c r="AV62" s="374"/>
      <c r="AW62" s="374"/>
      <c r="AX62" s="374"/>
      <c r="AY62" s="374"/>
      <c r="AZ62" s="375"/>
      <c r="BA62" s="375"/>
      <c r="BB62" s="375"/>
      <c r="BC62" s="375"/>
      <c r="BD62" s="375"/>
      <c r="BE62" s="375"/>
      <c r="BF62" s="375"/>
      <c r="BG62" s="375"/>
      <c r="BH62" s="375"/>
      <c r="BI62" s="376"/>
      <c r="BJ62" s="376"/>
      <c r="BK62" s="376"/>
      <c r="BL62" s="240"/>
      <c r="BM62" s="240"/>
      <c r="BN62" s="240"/>
      <c r="BO62" s="653"/>
      <c r="BP62" s="653"/>
    </row>
    <row r="63" spans="1:68" s="265" customFormat="1" ht="12.75" customHeight="1" x14ac:dyDescent="0.2">
      <c r="A63" s="1063" t="str">
        <f>T(Admin!C63)</f>
        <v/>
      </c>
      <c r="B63" s="1064"/>
      <c r="C63" s="1064"/>
      <c r="D63" s="1065"/>
      <c r="E63" s="1048" t="str">
        <f>T(Admin!D63)</f>
        <v/>
      </c>
      <c r="F63" s="1049"/>
      <c r="G63" s="1049"/>
      <c r="H63" s="1049"/>
      <c r="I63" s="1049"/>
      <c r="J63" s="1049"/>
      <c r="K63" s="1049"/>
      <c r="L63" s="1049"/>
      <c r="M63" s="1049"/>
      <c r="N63" s="1049"/>
      <c r="O63" s="1049"/>
      <c r="P63" s="1049"/>
      <c r="Q63" s="1049"/>
      <c r="R63" s="1070"/>
      <c r="S63" s="316"/>
      <c r="T63" s="126"/>
      <c r="U63" s="126"/>
      <c r="V63" s="126"/>
      <c r="W63" s="126"/>
      <c r="X63" s="126"/>
      <c r="Y63" s="241"/>
      <c r="Z63" s="126"/>
      <c r="AA63" s="126"/>
      <c r="AB63" s="126"/>
      <c r="AC63" s="126"/>
      <c r="AD63" s="126"/>
      <c r="AE63" s="242"/>
      <c r="AF63" s="126"/>
      <c r="AG63" s="126"/>
      <c r="AH63" s="126"/>
      <c r="AI63" s="126"/>
      <c r="AJ63" s="126"/>
      <c r="AK63" s="126"/>
      <c r="AL63" s="126"/>
      <c r="AM63" s="126"/>
      <c r="AN63" s="126"/>
      <c r="AO63" s="374"/>
      <c r="AP63" s="374"/>
      <c r="AQ63" s="374"/>
      <c r="AR63" s="374"/>
      <c r="AS63" s="380"/>
      <c r="AT63" s="380"/>
      <c r="AU63" s="374"/>
      <c r="AV63" s="374"/>
      <c r="AW63" s="374"/>
      <c r="AX63" s="374"/>
      <c r="AY63" s="374"/>
      <c r="AZ63" s="375"/>
      <c r="BA63" s="375"/>
      <c r="BB63" s="375"/>
      <c r="BC63" s="375"/>
      <c r="BD63" s="375"/>
      <c r="BE63" s="375"/>
      <c r="BF63" s="375"/>
      <c r="BG63" s="375"/>
      <c r="BH63" s="375"/>
      <c r="BI63" s="376"/>
      <c r="BJ63" s="376"/>
      <c r="BK63" s="376"/>
      <c r="BL63" s="240"/>
      <c r="BM63" s="240"/>
      <c r="BN63" s="240"/>
      <c r="BO63" s="653"/>
      <c r="BP63" s="653"/>
    </row>
    <row r="64" spans="1:68" s="265" customFormat="1" ht="12.75" customHeight="1" x14ac:dyDescent="0.2">
      <c r="A64" s="1063" t="str">
        <f>T(Admin!C64)</f>
        <v/>
      </c>
      <c r="B64" s="1064"/>
      <c r="C64" s="1064"/>
      <c r="D64" s="1065"/>
      <c r="E64" s="1048" t="str">
        <f>T(Admin!D64)</f>
        <v/>
      </c>
      <c r="F64" s="1049"/>
      <c r="G64" s="1049"/>
      <c r="H64" s="1049"/>
      <c r="I64" s="1049"/>
      <c r="J64" s="1049"/>
      <c r="K64" s="1049"/>
      <c r="L64" s="1049"/>
      <c r="M64" s="1049"/>
      <c r="N64" s="1049"/>
      <c r="O64" s="1049"/>
      <c r="P64" s="1049"/>
      <c r="Q64" s="1049"/>
      <c r="R64" s="1070"/>
      <c r="S64" s="316"/>
      <c r="T64" s="126"/>
      <c r="U64" s="126"/>
      <c r="V64" s="126"/>
      <c r="W64" s="126"/>
      <c r="X64" s="126"/>
      <c r="Y64" s="241"/>
      <c r="Z64" s="126"/>
      <c r="AA64" s="126"/>
      <c r="AB64" s="126"/>
      <c r="AC64" s="126"/>
      <c r="AD64" s="126"/>
      <c r="AE64" s="242"/>
      <c r="AF64" s="126"/>
      <c r="AG64" s="126"/>
      <c r="AH64" s="126"/>
      <c r="AI64" s="126"/>
      <c r="AJ64" s="126"/>
      <c r="AK64" s="126"/>
      <c r="AL64" s="126"/>
      <c r="AM64" s="126"/>
      <c r="AN64" s="126"/>
      <c r="AO64" s="374"/>
      <c r="AP64" s="374"/>
      <c r="AQ64" s="374"/>
      <c r="AR64" s="374"/>
      <c r="AS64" s="380"/>
      <c r="AT64" s="380"/>
      <c r="AU64" s="374"/>
      <c r="AV64" s="374"/>
      <c r="AW64" s="374"/>
      <c r="AX64" s="374"/>
      <c r="AY64" s="374"/>
      <c r="AZ64" s="375"/>
      <c r="BA64" s="375"/>
      <c r="BB64" s="375"/>
      <c r="BC64" s="375"/>
      <c r="BD64" s="375"/>
      <c r="BE64" s="375"/>
      <c r="BF64" s="375"/>
      <c r="BG64" s="375"/>
      <c r="BH64" s="375"/>
      <c r="BI64" s="376"/>
      <c r="BJ64" s="376"/>
      <c r="BK64" s="376"/>
      <c r="BL64" s="240"/>
      <c r="BM64" s="240"/>
      <c r="BN64" s="240"/>
      <c r="BO64" s="653"/>
      <c r="BP64" s="653"/>
    </row>
    <row r="65" spans="1:68" s="265" customFormat="1" ht="12.75" customHeight="1" x14ac:dyDescent="0.2">
      <c r="A65" s="1063" t="str">
        <f>T(Admin!C65)</f>
        <v/>
      </c>
      <c r="B65" s="1064"/>
      <c r="C65" s="1064"/>
      <c r="D65" s="1065"/>
      <c r="E65" s="1048" t="str">
        <f>T(Admin!D65)</f>
        <v/>
      </c>
      <c r="F65" s="1049"/>
      <c r="G65" s="1049"/>
      <c r="H65" s="1049"/>
      <c r="I65" s="1049"/>
      <c r="J65" s="1049"/>
      <c r="K65" s="1049"/>
      <c r="L65" s="1049"/>
      <c r="M65" s="1049"/>
      <c r="N65" s="1049"/>
      <c r="O65" s="1049"/>
      <c r="P65" s="1049"/>
      <c r="Q65" s="1049"/>
      <c r="R65" s="1070"/>
      <c r="S65" s="316"/>
      <c r="T65" s="126"/>
      <c r="U65" s="126"/>
      <c r="V65" s="126"/>
      <c r="W65" s="126"/>
      <c r="X65" s="126"/>
      <c r="Y65" s="241"/>
      <c r="Z65" s="126"/>
      <c r="AA65" s="126"/>
      <c r="AB65" s="126"/>
      <c r="AC65" s="126"/>
      <c r="AD65" s="126"/>
      <c r="AE65" s="242"/>
      <c r="AF65" s="126"/>
      <c r="AG65" s="126"/>
      <c r="AH65" s="126"/>
      <c r="AI65" s="126"/>
      <c r="AJ65" s="126"/>
      <c r="AK65" s="126"/>
      <c r="AL65" s="126"/>
      <c r="AM65" s="126"/>
      <c r="AN65" s="126"/>
      <c r="AO65" s="374"/>
      <c r="AP65" s="374"/>
      <c r="AQ65" s="374"/>
      <c r="AR65" s="374"/>
      <c r="AS65" s="380"/>
      <c r="AT65" s="380"/>
      <c r="AU65" s="374"/>
      <c r="AV65" s="374"/>
      <c r="AW65" s="374"/>
      <c r="AX65" s="374"/>
      <c r="AY65" s="374"/>
      <c r="AZ65" s="375"/>
      <c r="BA65" s="375"/>
      <c r="BB65" s="375"/>
      <c r="BC65" s="375"/>
      <c r="BD65" s="375"/>
      <c r="BE65" s="375"/>
      <c r="BF65" s="375"/>
      <c r="BG65" s="375"/>
      <c r="BH65" s="375"/>
      <c r="BI65" s="376"/>
      <c r="BJ65" s="376"/>
      <c r="BK65" s="376"/>
      <c r="BL65" s="240"/>
      <c r="BM65" s="240"/>
      <c r="BN65" s="240"/>
      <c r="BO65" s="653"/>
      <c r="BP65" s="653"/>
    </row>
    <row r="66" spans="1:68" s="265" customFormat="1" ht="12.75" customHeight="1" x14ac:dyDescent="0.2">
      <c r="A66" s="1063" t="str">
        <f>T(Admin!C66)</f>
        <v/>
      </c>
      <c r="B66" s="1064"/>
      <c r="C66" s="1064"/>
      <c r="D66" s="1065"/>
      <c r="E66" s="1048" t="str">
        <f>T(Admin!D66)</f>
        <v/>
      </c>
      <c r="F66" s="1049"/>
      <c r="G66" s="1049"/>
      <c r="H66" s="1049"/>
      <c r="I66" s="1049"/>
      <c r="J66" s="1049"/>
      <c r="K66" s="1049"/>
      <c r="L66" s="1049"/>
      <c r="M66" s="1049"/>
      <c r="N66" s="1049"/>
      <c r="O66" s="1049"/>
      <c r="P66" s="1049"/>
      <c r="Q66" s="1049"/>
      <c r="R66" s="1070"/>
      <c r="S66" s="316"/>
      <c r="T66" s="126"/>
      <c r="U66" s="126"/>
      <c r="V66" s="126"/>
      <c r="W66" s="126"/>
      <c r="X66" s="126"/>
      <c r="Y66" s="241"/>
      <c r="Z66" s="126"/>
      <c r="AA66" s="126"/>
      <c r="AB66" s="126"/>
      <c r="AC66" s="126"/>
      <c r="AD66" s="126"/>
      <c r="AE66" s="242"/>
      <c r="AF66" s="126"/>
      <c r="AG66" s="126"/>
      <c r="AH66" s="126"/>
      <c r="AI66" s="126"/>
      <c r="AJ66" s="126"/>
      <c r="AK66" s="126"/>
      <c r="AL66" s="126"/>
      <c r="AM66" s="126"/>
      <c r="AN66" s="126"/>
      <c r="AO66" s="126"/>
      <c r="AP66" s="126"/>
      <c r="AQ66" s="126"/>
      <c r="AR66" s="126"/>
      <c r="AS66" s="241"/>
      <c r="AT66" s="241"/>
      <c r="AU66" s="126"/>
      <c r="AV66" s="126"/>
      <c r="AW66" s="126"/>
      <c r="AX66" s="126"/>
      <c r="AY66" s="126"/>
      <c r="AZ66" s="127"/>
      <c r="BA66" s="127"/>
      <c r="BB66" s="127"/>
      <c r="BC66" s="127"/>
      <c r="BD66" s="127"/>
      <c r="BE66" s="127"/>
      <c r="BF66" s="127"/>
      <c r="BG66" s="127"/>
      <c r="BH66" s="127"/>
      <c r="BI66" s="240"/>
      <c r="BJ66" s="240"/>
      <c r="BK66" s="240"/>
      <c r="BL66" s="240"/>
      <c r="BM66" s="240"/>
      <c r="BN66" s="240"/>
      <c r="BO66" s="653"/>
      <c r="BP66" s="653"/>
    </row>
    <row r="67" spans="1:68" s="173" customFormat="1" ht="12.75" customHeight="1" x14ac:dyDescent="0.2">
      <c r="A67" s="1063" t="str">
        <f>T(Admin!C67)</f>
        <v/>
      </c>
      <c r="B67" s="1064"/>
      <c r="C67" s="1064"/>
      <c r="D67" s="1065"/>
      <c r="E67" s="1048" t="str">
        <f>T(Admin!D67)</f>
        <v/>
      </c>
      <c r="F67" s="1049"/>
      <c r="G67" s="1049"/>
      <c r="H67" s="1049"/>
      <c r="I67" s="1049"/>
      <c r="J67" s="1049"/>
      <c r="K67" s="1049"/>
      <c r="L67" s="1049"/>
      <c r="M67" s="1049"/>
      <c r="N67" s="1049"/>
      <c r="O67" s="1049"/>
      <c r="P67" s="1049"/>
      <c r="Q67" s="1049"/>
      <c r="R67" s="1070"/>
      <c r="S67" s="316"/>
      <c r="T67" s="126"/>
      <c r="U67" s="126"/>
      <c r="V67" s="126"/>
      <c r="W67" s="126"/>
      <c r="X67" s="126"/>
      <c r="Y67" s="241"/>
      <c r="Z67" s="126"/>
      <c r="AA67" s="126"/>
      <c r="AB67" s="126"/>
      <c r="AC67" s="126"/>
      <c r="AD67" s="126"/>
      <c r="AE67" s="242"/>
      <c r="AF67" s="126"/>
      <c r="AG67" s="126"/>
      <c r="AH67" s="126"/>
      <c r="AI67" s="126"/>
      <c r="AJ67" s="126"/>
      <c r="AK67" s="126"/>
      <c r="AL67" s="126"/>
      <c r="AM67" s="126"/>
      <c r="AN67" s="126"/>
      <c r="AO67" s="126"/>
      <c r="AP67" s="126"/>
      <c r="AQ67" s="126"/>
      <c r="AR67" s="126"/>
      <c r="AS67" s="241"/>
      <c r="AT67" s="241"/>
      <c r="AU67" s="126"/>
      <c r="AV67" s="126"/>
      <c r="AW67" s="126"/>
      <c r="AX67" s="126"/>
      <c r="AY67" s="126"/>
      <c r="AZ67" s="127"/>
      <c r="BA67" s="127"/>
      <c r="BB67" s="127"/>
      <c r="BC67" s="127"/>
      <c r="BD67" s="127"/>
      <c r="BE67" s="127"/>
      <c r="BF67" s="127"/>
      <c r="BG67" s="127"/>
      <c r="BH67" s="127"/>
      <c r="BI67" s="240"/>
      <c r="BJ67" s="240"/>
      <c r="BK67" s="240"/>
      <c r="BL67" s="240"/>
      <c r="BM67" s="240"/>
      <c r="BN67" s="240"/>
      <c r="BO67" s="653"/>
      <c r="BP67" s="653"/>
    </row>
    <row r="68" spans="1:68" s="173" customFormat="1" ht="12.75" customHeight="1" x14ac:dyDescent="0.2">
      <c r="A68" s="1063" t="str">
        <f>T(Admin!C68)</f>
        <v/>
      </c>
      <c r="B68" s="1064"/>
      <c r="C68" s="1064"/>
      <c r="D68" s="1065"/>
      <c r="E68" s="1048" t="str">
        <f>T(Admin!D68)</f>
        <v/>
      </c>
      <c r="F68" s="1049"/>
      <c r="G68" s="1049"/>
      <c r="H68" s="1049"/>
      <c r="I68" s="1049"/>
      <c r="J68" s="1049"/>
      <c r="K68" s="1049"/>
      <c r="L68" s="1049"/>
      <c r="M68" s="1049"/>
      <c r="N68" s="1049"/>
      <c r="O68" s="1049"/>
      <c r="P68" s="1049"/>
      <c r="Q68" s="1049"/>
      <c r="R68" s="1070"/>
      <c r="S68" s="316"/>
      <c r="T68" s="126"/>
      <c r="U68" s="126"/>
      <c r="V68" s="126"/>
      <c r="W68" s="126"/>
      <c r="X68" s="126"/>
      <c r="Y68" s="241"/>
      <c r="Z68" s="126"/>
      <c r="AA68" s="126"/>
      <c r="AB68" s="126"/>
      <c r="AC68" s="126"/>
      <c r="AD68" s="126"/>
      <c r="AE68" s="242"/>
      <c r="AF68" s="126"/>
      <c r="AG68" s="126"/>
      <c r="AH68" s="126"/>
      <c r="AI68" s="126"/>
      <c r="AJ68" s="126"/>
      <c r="AK68" s="126"/>
      <c r="AL68" s="126"/>
      <c r="AM68" s="126"/>
      <c r="AN68" s="126"/>
      <c r="AO68" s="126"/>
      <c r="AP68" s="126"/>
      <c r="AQ68" s="126"/>
      <c r="AR68" s="126"/>
      <c r="AS68" s="241"/>
      <c r="AT68" s="241"/>
      <c r="AU68" s="126"/>
      <c r="AV68" s="126"/>
      <c r="AW68" s="126"/>
      <c r="AX68" s="126"/>
      <c r="AY68" s="126"/>
      <c r="AZ68" s="127"/>
      <c r="BA68" s="127"/>
      <c r="BB68" s="127"/>
      <c r="BC68" s="127"/>
      <c r="BD68" s="127"/>
      <c r="BE68" s="127"/>
      <c r="BF68" s="127"/>
      <c r="BG68" s="127"/>
      <c r="BH68" s="127"/>
      <c r="BI68" s="240"/>
      <c r="BJ68" s="240"/>
      <c r="BK68" s="240"/>
      <c r="BL68" s="240"/>
      <c r="BM68" s="240"/>
      <c r="BN68" s="240"/>
      <c r="BO68" s="653"/>
      <c r="BP68" s="653"/>
    </row>
    <row r="69" spans="1:68" s="173" customFormat="1" ht="12.75" customHeight="1" x14ac:dyDescent="0.2">
      <c r="A69" s="1063" t="str">
        <f>T(Admin!C69)</f>
        <v/>
      </c>
      <c r="B69" s="1064"/>
      <c r="C69" s="1064"/>
      <c r="D69" s="1065"/>
      <c r="E69" s="1048" t="str">
        <f>T(Admin!D69)</f>
        <v/>
      </c>
      <c r="F69" s="1049"/>
      <c r="G69" s="1049"/>
      <c r="H69" s="1049"/>
      <c r="I69" s="1049"/>
      <c r="J69" s="1049"/>
      <c r="K69" s="1049"/>
      <c r="L69" s="1049"/>
      <c r="M69" s="1049"/>
      <c r="N69" s="1049"/>
      <c r="O69" s="1049"/>
      <c r="P69" s="1049"/>
      <c r="Q69" s="1049"/>
      <c r="R69" s="1070"/>
      <c r="S69" s="316"/>
      <c r="T69" s="126"/>
      <c r="U69" s="126"/>
      <c r="V69" s="126"/>
      <c r="W69" s="126"/>
      <c r="X69" s="126"/>
      <c r="Y69" s="241"/>
      <c r="Z69" s="126"/>
      <c r="AA69" s="126"/>
      <c r="AB69" s="126"/>
      <c r="AC69" s="126"/>
      <c r="AD69" s="126"/>
      <c r="AE69" s="242"/>
      <c r="AF69" s="126"/>
      <c r="AG69" s="126"/>
      <c r="AH69" s="126"/>
      <c r="AI69" s="126"/>
      <c r="AJ69" s="126"/>
      <c r="AK69" s="126"/>
      <c r="AL69" s="126"/>
      <c r="AM69" s="126"/>
      <c r="AN69" s="126"/>
      <c r="AO69" s="126"/>
      <c r="AP69" s="126"/>
      <c r="AQ69" s="126"/>
      <c r="AR69" s="126"/>
      <c r="AS69" s="241"/>
      <c r="AT69" s="241"/>
      <c r="AU69" s="126"/>
      <c r="AV69" s="126"/>
      <c r="AW69" s="126"/>
      <c r="AX69" s="126"/>
      <c r="AY69" s="126"/>
      <c r="AZ69" s="127"/>
      <c r="BA69" s="127"/>
      <c r="BB69" s="127"/>
      <c r="BC69" s="127"/>
      <c r="BD69" s="127"/>
      <c r="BE69" s="127"/>
      <c r="BF69" s="127"/>
      <c r="BG69" s="127"/>
      <c r="BH69" s="127"/>
      <c r="BI69" s="240"/>
      <c r="BJ69" s="240"/>
      <c r="BK69" s="240"/>
      <c r="BL69" s="240"/>
      <c r="BM69" s="240"/>
      <c r="BN69" s="240"/>
      <c r="BO69" s="653"/>
      <c r="BP69" s="653"/>
    </row>
    <row r="70" spans="1:68" s="173" customFormat="1" ht="12.75" customHeight="1" x14ac:dyDescent="0.2">
      <c r="A70" s="1063" t="str">
        <f>T(Admin!C70)</f>
        <v/>
      </c>
      <c r="B70" s="1064"/>
      <c r="C70" s="1064"/>
      <c r="D70" s="1065"/>
      <c r="E70" s="1048" t="str">
        <f>T(Admin!D70)</f>
        <v/>
      </c>
      <c r="F70" s="1049"/>
      <c r="G70" s="1049"/>
      <c r="H70" s="1049"/>
      <c r="I70" s="1049"/>
      <c r="J70" s="1049"/>
      <c r="K70" s="1049"/>
      <c r="L70" s="1049"/>
      <c r="M70" s="1049"/>
      <c r="N70" s="1049"/>
      <c r="O70" s="1049"/>
      <c r="P70" s="1049"/>
      <c r="Q70" s="1049"/>
      <c r="R70" s="1070"/>
      <c r="S70" s="316"/>
      <c r="T70" s="126"/>
      <c r="U70" s="126"/>
      <c r="V70" s="126"/>
      <c r="W70" s="126"/>
      <c r="X70" s="126"/>
      <c r="Y70" s="241"/>
      <c r="Z70" s="126"/>
      <c r="AA70" s="126"/>
      <c r="AB70" s="126"/>
      <c r="AC70" s="126"/>
      <c r="AD70" s="126"/>
      <c r="AE70" s="242"/>
      <c r="AF70" s="126"/>
      <c r="AG70" s="126"/>
      <c r="AH70" s="126"/>
      <c r="AI70" s="126"/>
      <c r="AJ70" s="126"/>
      <c r="AK70" s="126"/>
      <c r="AL70" s="126"/>
      <c r="AM70" s="126"/>
      <c r="AN70" s="126"/>
      <c r="AO70" s="126"/>
      <c r="AP70" s="126"/>
      <c r="AQ70" s="126"/>
      <c r="AR70" s="126"/>
      <c r="AS70" s="241"/>
      <c r="AT70" s="241"/>
      <c r="AU70" s="126"/>
      <c r="AV70" s="126"/>
      <c r="AW70" s="126"/>
      <c r="AX70" s="126"/>
      <c r="AY70" s="126"/>
      <c r="AZ70" s="127"/>
      <c r="BA70" s="127"/>
      <c r="BB70" s="127"/>
      <c r="BC70" s="127"/>
      <c r="BD70" s="127"/>
      <c r="BE70" s="127"/>
      <c r="BF70" s="127"/>
      <c r="BG70" s="127"/>
      <c r="BH70" s="127"/>
      <c r="BI70" s="240"/>
      <c r="BJ70" s="240"/>
      <c r="BK70" s="240"/>
      <c r="BL70" s="240"/>
      <c r="BM70" s="240"/>
      <c r="BN70" s="240"/>
      <c r="BO70" s="653"/>
      <c r="BP70" s="653"/>
    </row>
    <row r="71" spans="1:68" s="173" customFormat="1" ht="12.75" customHeight="1" x14ac:dyDescent="0.2">
      <c r="A71" s="1063" t="str">
        <f>T(Admin!C71)</f>
        <v/>
      </c>
      <c r="B71" s="1064"/>
      <c r="C71" s="1064"/>
      <c r="D71" s="1065"/>
      <c r="E71" s="1048" t="str">
        <f>T(Admin!D71)</f>
        <v/>
      </c>
      <c r="F71" s="1049"/>
      <c r="G71" s="1049"/>
      <c r="H71" s="1049"/>
      <c r="I71" s="1049"/>
      <c r="J71" s="1049"/>
      <c r="K71" s="1049"/>
      <c r="L71" s="1049"/>
      <c r="M71" s="1049"/>
      <c r="N71" s="1049"/>
      <c r="O71" s="1049"/>
      <c r="P71" s="1049"/>
      <c r="Q71" s="1049"/>
      <c r="R71" s="1070"/>
      <c r="S71" s="316"/>
      <c r="T71" s="126"/>
      <c r="U71" s="126"/>
      <c r="V71" s="126"/>
      <c r="W71" s="126"/>
      <c r="X71" s="126"/>
      <c r="Y71" s="241"/>
      <c r="Z71" s="126"/>
      <c r="AA71" s="126"/>
      <c r="AB71" s="126"/>
      <c r="AC71" s="126"/>
      <c r="AD71" s="126"/>
      <c r="AE71" s="242"/>
      <c r="AF71" s="126"/>
      <c r="AG71" s="126"/>
      <c r="AH71" s="126"/>
      <c r="AI71" s="126"/>
      <c r="AJ71" s="126"/>
      <c r="AK71" s="126"/>
      <c r="AL71" s="126"/>
      <c r="AM71" s="126"/>
      <c r="AN71" s="126"/>
      <c r="AO71" s="126"/>
      <c r="AP71" s="126"/>
      <c r="AQ71" s="126"/>
      <c r="AR71" s="126"/>
      <c r="AS71" s="241"/>
      <c r="AT71" s="241"/>
      <c r="AU71" s="126"/>
      <c r="AV71" s="126"/>
      <c r="AW71" s="126"/>
      <c r="AX71" s="126"/>
      <c r="AY71" s="126"/>
      <c r="AZ71" s="127"/>
      <c r="BA71" s="127"/>
      <c r="BB71" s="127"/>
      <c r="BC71" s="127"/>
      <c r="BD71" s="127"/>
      <c r="BE71" s="127"/>
      <c r="BF71" s="127"/>
      <c r="BG71" s="127"/>
      <c r="BH71" s="127"/>
      <c r="BI71" s="240"/>
      <c r="BJ71" s="240"/>
      <c r="BK71" s="240"/>
      <c r="BL71" s="240"/>
      <c r="BM71" s="240"/>
      <c r="BN71" s="240"/>
      <c r="BO71" s="653"/>
      <c r="BP71" s="653"/>
    </row>
    <row r="72" spans="1:68" s="173" customFormat="1" ht="12.75" customHeight="1" x14ac:dyDescent="0.2">
      <c r="A72" s="1063" t="str">
        <f>T(Admin!C72)</f>
        <v/>
      </c>
      <c r="B72" s="1064"/>
      <c r="C72" s="1064"/>
      <c r="D72" s="1065"/>
      <c r="E72" s="1048" t="str">
        <f>T(Admin!D72)</f>
        <v/>
      </c>
      <c r="F72" s="1049"/>
      <c r="G72" s="1049"/>
      <c r="H72" s="1049"/>
      <c r="I72" s="1049"/>
      <c r="J72" s="1049"/>
      <c r="K72" s="1049"/>
      <c r="L72" s="1049"/>
      <c r="M72" s="1049"/>
      <c r="N72" s="1049"/>
      <c r="O72" s="1049"/>
      <c r="P72" s="1049"/>
      <c r="Q72" s="1049"/>
      <c r="R72" s="1070"/>
      <c r="S72" s="316"/>
      <c r="T72" s="126"/>
      <c r="U72" s="126"/>
      <c r="V72" s="126"/>
      <c r="W72" s="126"/>
      <c r="X72" s="126"/>
      <c r="Y72" s="241"/>
      <c r="Z72" s="126"/>
      <c r="AA72" s="126"/>
      <c r="AB72" s="126"/>
      <c r="AC72" s="126"/>
      <c r="AD72" s="126"/>
      <c r="AE72" s="242"/>
      <c r="AF72" s="126"/>
      <c r="AG72" s="126"/>
      <c r="AH72" s="126"/>
      <c r="AI72" s="126"/>
      <c r="AJ72" s="126"/>
      <c r="AK72" s="126"/>
      <c r="AL72" s="126"/>
      <c r="AM72" s="126"/>
      <c r="AN72" s="126"/>
      <c r="AO72" s="126"/>
      <c r="AP72" s="126"/>
      <c r="AQ72" s="126"/>
      <c r="AR72" s="126"/>
      <c r="AS72" s="241"/>
      <c r="AT72" s="241"/>
      <c r="AU72" s="126"/>
      <c r="AV72" s="126"/>
      <c r="AW72" s="126"/>
      <c r="AX72" s="126"/>
      <c r="AY72" s="126"/>
      <c r="AZ72" s="127"/>
      <c r="BA72" s="127"/>
      <c r="BB72" s="127"/>
      <c r="BC72" s="127"/>
      <c r="BD72" s="127"/>
      <c r="BE72" s="127"/>
      <c r="BF72" s="127"/>
      <c r="BG72" s="127"/>
      <c r="BH72" s="127"/>
      <c r="BI72" s="240"/>
      <c r="BJ72" s="240"/>
      <c r="BK72" s="240"/>
      <c r="BL72" s="240"/>
      <c r="BM72" s="240"/>
      <c r="BN72" s="240"/>
      <c r="BO72" s="653"/>
      <c r="BP72" s="653"/>
    </row>
    <row r="73" spans="1:68" s="173" customFormat="1" ht="12.75" customHeight="1" x14ac:dyDescent="0.2">
      <c r="A73" s="1063" t="str">
        <f>T(Admin!C73)</f>
        <v/>
      </c>
      <c r="B73" s="1064"/>
      <c r="C73" s="1064"/>
      <c r="D73" s="1065"/>
      <c r="E73" s="1048" t="str">
        <f>T(Admin!D73)</f>
        <v/>
      </c>
      <c r="F73" s="1049"/>
      <c r="G73" s="1049"/>
      <c r="H73" s="1049"/>
      <c r="I73" s="1049"/>
      <c r="J73" s="1049"/>
      <c r="K73" s="1049"/>
      <c r="L73" s="1049"/>
      <c r="M73" s="1049"/>
      <c r="N73" s="1049"/>
      <c r="O73" s="1049"/>
      <c r="P73" s="1049"/>
      <c r="Q73" s="1049"/>
      <c r="R73" s="1070"/>
      <c r="S73" s="316"/>
      <c r="T73" s="126"/>
      <c r="U73" s="126"/>
      <c r="V73" s="126"/>
      <c r="W73" s="126"/>
      <c r="X73" s="126"/>
      <c r="Y73" s="241"/>
      <c r="Z73" s="126"/>
      <c r="AA73" s="126"/>
      <c r="AB73" s="126"/>
      <c r="AC73" s="126"/>
      <c r="AD73" s="126"/>
      <c r="AE73" s="242"/>
      <c r="AF73" s="126"/>
      <c r="AG73" s="126"/>
      <c r="AH73" s="126"/>
      <c r="AI73" s="126"/>
      <c r="AJ73" s="126"/>
      <c r="AK73" s="126"/>
      <c r="AL73" s="126"/>
      <c r="AM73" s="126"/>
      <c r="AN73" s="126"/>
      <c r="AO73" s="126"/>
      <c r="AP73" s="126"/>
      <c r="AQ73" s="126"/>
      <c r="AR73" s="126"/>
      <c r="AS73" s="241"/>
      <c r="AT73" s="241"/>
      <c r="AU73" s="126"/>
      <c r="AV73" s="126"/>
      <c r="AW73" s="126"/>
      <c r="AX73" s="126"/>
      <c r="AY73" s="126"/>
      <c r="AZ73" s="127"/>
      <c r="BA73" s="127"/>
      <c r="BB73" s="127"/>
      <c r="BC73" s="127"/>
      <c r="BD73" s="127"/>
      <c r="BE73" s="127"/>
      <c r="BF73" s="127"/>
      <c r="BG73" s="127"/>
      <c r="BH73" s="127"/>
      <c r="BI73" s="240"/>
      <c r="BJ73" s="240"/>
      <c r="BK73" s="240"/>
      <c r="BL73" s="240"/>
      <c r="BM73" s="240"/>
      <c r="BN73" s="240"/>
      <c r="BO73" s="653"/>
      <c r="BP73" s="653"/>
    </row>
    <row r="74" spans="1:68" s="173" customFormat="1" ht="12.75" customHeight="1" x14ac:dyDescent="0.2">
      <c r="A74" s="1063" t="str">
        <f>T(Admin!C74)</f>
        <v/>
      </c>
      <c r="B74" s="1064"/>
      <c r="C74" s="1064"/>
      <c r="D74" s="1065"/>
      <c r="E74" s="1048" t="str">
        <f>T(Admin!D74)</f>
        <v/>
      </c>
      <c r="F74" s="1049"/>
      <c r="G74" s="1049"/>
      <c r="H74" s="1049"/>
      <c r="I74" s="1049"/>
      <c r="J74" s="1049"/>
      <c r="K74" s="1049"/>
      <c r="L74" s="1049"/>
      <c r="M74" s="1049"/>
      <c r="N74" s="1049"/>
      <c r="O74" s="1049"/>
      <c r="P74" s="1049"/>
      <c r="Q74" s="1049"/>
      <c r="R74" s="1070"/>
      <c r="S74" s="316"/>
      <c r="T74" s="126"/>
      <c r="U74" s="126"/>
      <c r="V74" s="126"/>
      <c r="W74" s="126"/>
      <c r="X74" s="126"/>
      <c r="Y74" s="241"/>
      <c r="Z74" s="126"/>
      <c r="AA74" s="126"/>
      <c r="AB74" s="126"/>
      <c r="AC74" s="126"/>
      <c r="AD74" s="126"/>
      <c r="AE74" s="242"/>
      <c r="AF74" s="126"/>
      <c r="AG74" s="126"/>
      <c r="AH74" s="126"/>
      <c r="AI74" s="126"/>
      <c r="AJ74" s="126"/>
      <c r="AK74" s="126"/>
      <c r="AL74" s="126"/>
      <c r="AM74" s="126"/>
      <c r="AN74" s="126"/>
      <c r="AO74" s="126"/>
      <c r="AP74" s="126"/>
      <c r="AQ74" s="126"/>
      <c r="AR74" s="126"/>
      <c r="AS74" s="241"/>
      <c r="AT74" s="241"/>
      <c r="AU74" s="126"/>
      <c r="AV74" s="126"/>
      <c r="AW74" s="126"/>
      <c r="AX74" s="126"/>
      <c r="AY74" s="126"/>
      <c r="AZ74" s="127"/>
      <c r="BA74" s="127"/>
      <c r="BB74" s="127"/>
      <c r="BC74" s="127"/>
      <c r="BD74" s="127"/>
      <c r="BE74" s="127"/>
      <c r="BF74" s="127"/>
      <c r="BG74" s="127"/>
      <c r="BH74" s="127"/>
      <c r="BI74" s="240"/>
      <c r="BJ74" s="240"/>
      <c r="BK74" s="240"/>
      <c r="BL74" s="240"/>
      <c r="BM74" s="240"/>
      <c r="BN74" s="240"/>
      <c r="BO74" s="653"/>
      <c r="BP74" s="653"/>
    </row>
    <row r="75" spans="1:68" s="173" customFormat="1" ht="12.75" customHeight="1" x14ac:dyDescent="0.2">
      <c r="A75" s="1063" t="str">
        <f>T(Admin!C75)</f>
        <v/>
      </c>
      <c r="B75" s="1064"/>
      <c r="C75" s="1064"/>
      <c r="D75" s="1065"/>
      <c r="E75" s="1048" t="str">
        <f>T(Admin!D75)</f>
        <v/>
      </c>
      <c r="F75" s="1049"/>
      <c r="G75" s="1049"/>
      <c r="H75" s="1049"/>
      <c r="I75" s="1049"/>
      <c r="J75" s="1049"/>
      <c r="K75" s="1049"/>
      <c r="L75" s="1049"/>
      <c r="M75" s="1049"/>
      <c r="N75" s="1049"/>
      <c r="O75" s="1049"/>
      <c r="P75" s="1049"/>
      <c r="Q75" s="1049"/>
      <c r="R75" s="1070"/>
      <c r="S75" s="316"/>
      <c r="T75" s="126"/>
      <c r="U75" s="126"/>
      <c r="V75" s="126"/>
      <c r="W75" s="126"/>
      <c r="X75" s="126"/>
      <c r="Y75" s="241"/>
      <c r="Z75" s="126"/>
      <c r="AA75" s="126"/>
      <c r="AB75" s="126"/>
      <c r="AC75" s="126"/>
      <c r="AD75" s="126"/>
      <c r="AE75" s="242"/>
      <c r="AF75" s="126"/>
      <c r="AG75" s="126"/>
      <c r="AH75" s="126"/>
      <c r="AI75" s="126"/>
      <c r="AJ75" s="126"/>
      <c r="AK75" s="126"/>
      <c r="AL75" s="126"/>
      <c r="AM75" s="126"/>
      <c r="AN75" s="126"/>
      <c r="AO75" s="126"/>
      <c r="AP75" s="126"/>
      <c r="AQ75" s="126"/>
      <c r="AR75" s="126"/>
      <c r="AS75" s="241"/>
      <c r="AT75" s="241"/>
      <c r="AU75" s="126"/>
      <c r="AV75" s="126"/>
      <c r="AW75" s="126"/>
      <c r="AX75" s="126"/>
      <c r="AY75" s="126"/>
      <c r="AZ75" s="127"/>
      <c r="BA75" s="127"/>
      <c r="BB75" s="127"/>
      <c r="BC75" s="127"/>
      <c r="BD75" s="127"/>
      <c r="BE75" s="127"/>
      <c r="BF75" s="127"/>
      <c r="BG75" s="127"/>
      <c r="BH75" s="127"/>
      <c r="BI75" s="240"/>
      <c r="BJ75" s="240"/>
      <c r="BK75" s="240"/>
      <c r="BL75" s="240"/>
      <c r="BM75" s="240"/>
      <c r="BN75" s="240"/>
      <c r="BO75" s="653"/>
      <c r="BP75" s="653"/>
    </row>
    <row r="76" spans="1:68" s="173" customFormat="1" ht="12.75" customHeight="1" x14ac:dyDescent="0.2">
      <c r="A76" s="1063" t="str">
        <f>T(Admin!C76)</f>
        <v/>
      </c>
      <c r="B76" s="1064"/>
      <c r="C76" s="1064"/>
      <c r="D76" s="1065"/>
      <c r="E76" s="1048" t="str">
        <f>T(Admin!D76)</f>
        <v/>
      </c>
      <c r="F76" s="1049"/>
      <c r="G76" s="1049"/>
      <c r="H76" s="1049"/>
      <c r="I76" s="1049"/>
      <c r="J76" s="1049"/>
      <c r="K76" s="1049"/>
      <c r="L76" s="1049"/>
      <c r="M76" s="1049"/>
      <c r="N76" s="1049"/>
      <c r="O76" s="1049"/>
      <c r="P76" s="1049"/>
      <c r="Q76" s="1049"/>
      <c r="R76" s="1070"/>
      <c r="S76" s="316"/>
      <c r="T76" s="126"/>
      <c r="U76" s="126"/>
      <c r="V76" s="126"/>
      <c r="W76" s="126"/>
      <c r="X76" s="126"/>
      <c r="Y76" s="241"/>
      <c r="Z76" s="126"/>
      <c r="AA76" s="126"/>
      <c r="AB76" s="126"/>
      <c r="AC76" s="126"/>
      <c r="AD76" s="126"/>
      <c r="AE76" s="242"/>
      <c r="AF76" s="126"/>
      <c r="AG76" s="126"/>
      <c r="AH76" s="126"/>
      <c r="AI76" s="126"/>
      <c r="AJ76" s="126"/>
      <c r="AK76" s="126"/>
      <c r="AL76" s="126"/>
      <c r="AM76" s="126"/>
      <c r="AN76" s="126"/>
      <c r="AO76" s="126"/>
      <c r="AP76" s="126"/>
      <c r="AQ76" s="126"/>
      <c r="AR76" s="126"/>
      <c r="AS76" s="241"/>
      <c r="AT76" s="241"/>
      <c r="AU76" s="126"/>
      <c r="AV76" s="126"/>
      <c r="AW76" s="126"/>
      <c r="AX76" s="126"/>
      <c r="AY76" s="126"/>
      <c r="AZ76" s="127"/>
      <c r="BA76" s="127"/>
      <c r="BB76" s="127"/>
      <c r="BC76" s="127"/>
      <c r="BD76" s="127"/>
      <c r="BE76" s="127"/>
      <c r="BF76" s="127"/>
      <c r="BG76" s="127"/>
      <c r="BH76" s="127"/>
      <c r="BI76" s="240"/>
      <c r="BJ76" s="240"/>
      <c r="BK76" s="240"/>
      <c r="BL76" s="240"/>
      <c r="BM76" s="240"/>
      <c r="BN76" s="240"/>
      <c r="BO76" s="653"/>
      <c r="BP76" s="653"/>
    </row>
    <row r="77" spans="1:68" s="173" customFormat="1" ht="12.75" customHeight="1" x14ac:dyDescent="0.2">
      <c r="A77" s="1063" t="str">
        <f>T(Admin!C77)</f>
        <v/>
      </c>
      <c r="B77" s="1064"/>
      <c r="C77" s="1064"/>
      <c r="D77" s="1065"/>
      <c r="E77" s="1048" t="str">
        <f>T(Admin!D77)</f>
        <v/>
      </c>
      <c r="F77" s="1049"/>
      <c r="G77" s="1049"/>
      <c r="H77" s="1049"/>
      <c r="I77" s="1049"/>
      <c r="J77" s="1049"/>
      <c r="K77" s="1049"/>
      <c r="L77" s="1049"/>
      <c r="M77" s="1049"/>
      <c r="N77" s="1049"/>
      <c r="O77" s="1049"/>
      <c r="P77" s="1049"/>
      <c r="Q77" s="1049"/>
      <c r="R77" s="1070"/>
      <c r="S77" s="316"/>
      <c r="T77" s="126"/>
      <c r="U77" s="126"/>
      <c r="V77" s="126"/>
      <c r="W77" s="126"/>
      <c r="X77" s="126"/>
      <c r="Y77" s="241"/>
      <c r="Z77" s="126"/>
      <c r="AA77" s="126"/>
      <c r="AB77" s="126"/>
      <c r="AC77" s="126"/>
      <c r="AD77" s="126"/>
      <c r="AE77" s="242"/>
      <c r="AF77" s="126"/>
      <c r="AG77" s="126"/>
      <c r="AH77" s="126"/>
      <c r="AI77" s="126"/>
      <c r="AJ77" s="126"/>
      <c r="AK77" s="126"/>
      <c r="AL77" s="126"/>
      <c r="AM77" s="126"/>
      <c r="AN77" s="126"/>
      <c r="AO77" s="126"/>
      <c r="AP77" s="126"/>
      <c r="AQ77" s="126"/>
      <c r="AR77" s="126"/>
      <c r="AS77" s="241"/>
      <c r="AT77" s="241"/>
      <c r="AU77" s="126"/>
      <c r="AV77" s="126"/>
      <c r="AW77" s="126"/>
      <c r="AX77" s="126"/>
      <c r="AY77" s="126"/>
      <c r="AZ77" s="127"/>
      <c r="BA77" s="127"/>
      <c r="BB77" s="127"/>
      <c r="BC77" s="127"/>
      <c r="BD77" s="127"/>
      <c r="BE77" s="127"/>
      <c r="BF77" s="127"/>
      <c r="BG77" s="127"/>
      <c r="BH77" s="127"/>
      <c r="BI77" s="240"/>
      <c r="BJ77" s="240"/>
      <c r="BK77" s="240"/>
      <c r="BL77" s="240"/>
      <c r="BM77" s="240"/>
      <c r="BN77" s="240"/>
      <c r="BO77" s="653"/>
      <c r="BP77" s="653"/>
    </row>
    <row r="78" spans="1:68" s="173" customFormat="1" ht="12.75" customHeight="1" x14ac:dyDescent="0.2">
      <c r="A78" s="1063" t="str">
        <f>T(Admin!C78)</f>
        <v/>
      </c>
      <c r="B78" s="1064"/>
      <c r="C78" s="1064"/>
      <c r="D78" s="1065"/>
      <c r="E78" s="1048" t="str">
        <f>T(Admin!D78)</f>
        <v/>
      </c>
      <c r="F78" s="1049"/>
      <c r="G78" s="1049"/>
      <c r="H78" s="1049"/>
      <c r="I78" s="1049"/>
      <c r="J78" s="1049"/>
      <c r="K78" s="1049"/>
      <c r="L78" s="1049"/>
      <c r="M78" s="1049"/>
      <c r="N78" s="1049"/>
      <c r="O78" s="1049"/>
      <c r="P78" s="1049"/>
      <c r="Q78" s="1049"/>
      <c r="R78" s="1070"/>
      <c r="S78" s="316"/>
      <c r="T78" s="126"/>
      <c r="U78" s="126"/>
      <c r="V78" s="126"/>
      <c r="W78" s="126"/>
      <c r="X78" s="126"/>
      <c r="Y78" s="241"/>
      <c r="Z78" s="126"/>
      <c r="AA78" s="126"/>
      <c r="AB78" s="126"/>
      <c r="AC78" s="126"/>
      <c r="AD78" s="126"/>
      <c r="AE78" s="242"/>
      <c r="AF78" s="126"/>
      <c r="AG78" s="126"/>
      <c r="AH78" s="126"/>
      <c r="AI78" s="126"/>
      <c r="AJ78" s="126"/>
      <c r="AK78" s="126"/>
      <c r="AL78" s="126"/>
      <c r="AM78" s="126"/>
      <c r="AN78" s="126"/>
      <c r="AO78" s="126"/>
      <c r="AP78" s="126"/>
      <c r="AQ78" s="126"/>
      <c r="AR78" s="126"/>
      <c r="AS78" s="241"/>
      <c r="AT78" s="241"/>
      <c r="AU78" s="126"/>
      <c r="AV78" s="126"/>
      <c r="AW78" s="126"/>
      <c r="AX78" s="126"/>
      <c r="AY78" s="126"/>
      <c r="AZ78" s="127"/>
      <c r="BA78" s="127"/>
      <c r="BB78" s="127"/>
      <c r="BC78" s="127"/>
      <c r="BD78" s="127"/>
      <c r="BE78" s="127"/>
      <c r="BF78" s="127"/>
      <c r="BG78" s="127"/>
      <c r="BH78" s="127"/>
      <c r="BI78" s="240"/>
      <c r="BJ78" s="240"/>
      <c r="BK78" s="240"/>
      <c r="BL78" s="240"/>
      <c r="BM78" s="240"/>
      <c r="BN78" s="240"/>
      <c r="BO78" s="653"/>
      <c r="BP78" s="653"/>
    </row>
    <row r="79" spans="1:68" s="173" customFormat="1" ht="12.75" customHeight="1" x14ac:dyDescent="0.2">
      <c r="A79" s="1063" t="str">
        <f>T(Admin!C79)</f>
        <v/>
      </c>
      <c r="B79" s="1064"/>
      <c r="C79" s="1064"/>
      <c r="D79" s="1065"/>
      <c r="E79" s="1048" t="str">
        <f>T(Admin!D79)</f>
        <v/>
      </c>
      <c r="F79" s="1049"/>
      <c r="G79" s="1049"/>
      <c r="H79" s="1049"/>
      <c r="I79" s="1049"/>
      <c r="J79" s="1049"/>
      <c r="K79" s="1049"/>
      <c r="L79" s="1049"/>
      <c r="M79" s="1049"/>
      <c r="N79" s="1049"/>
      <c r="O79" s="1049"/>
      <c r="P79" s="1049"/>
      <c r="Q79" s="1049"/>
      <c r="R79" s="1070"/>
      <c r="S79" s="316"/>
      <c r="T79" s="126"/>
      <c r="U79" s="126"/>
      <c r="V79" s="126"/>
      <c r="W79" s="126"/>
      <c r="X79" s="126"/>
      <c r="Y79" s="241"/>
      <c r="Z79" s="126"/>
      <c r="AA79" s="126"/>
      <c r="AB79" s="126"/>
      <c r="AC79" s="126"/>
      <c r="AD79" s="126"/>
      <c r="AE79" s="242"/>
      <c r="AF79" s="126"/>
      <c r="AG79" s="126"/>
      <c r="AH79" s="126"/>
      <c r="AI79" s="126"/>
      <c r="AJ79" s="126"/>
      <c r="AK79" s="126"/>
      <c r="AL79" s="126"/>
      <c r="AM79" s="126"/>
      <c r="AN79" s="126"/>
      <c r="AO79" s="126"/>
      <c r="AP79" s="126"/>
      <c r="AQ79" s="126"/>
      <c r="AR79" s="126"/>
      <c r="AS79" s="241"/>
      <c r="AT79" s="241"/>
      <c r="AU79" s="126"/>
      <c r="AV79" s="126"/>
      <c r="AW79" s="126"/>
      <c r="AX79" s="126"/>
      <c r="AY79" s="126"/>
      <c r="AZ79" s="127"/>
      <c r="BA79" s="127"/>
      <c r="BB79" s="127"/>
      <c r="BC79" s="127"/>
      <c r="BD79" s="127"/>
      <c r="BE79" s="127"/>
      <c r="BF79" s="127"/>
      <c r="BG79" s="127"/>
      <c r="BH79" s="127"/>
      <c r="BI79" s="240"/>
      <c r="BJ79" s="240"/>
      <c r="BK79" s="240"/>
      <c r="BL79" s="240"/>
      <c r="BM79" s="240"/>
      <c r="BN79" s="240"/>
      <c r="BO79" s="653"/>
      <c r="BP79" s="653"/>
    </row>
    <row r="80" spans="1:68" s="173" customFormat="1" ht="12.75" customHeight="1" x14ac:dyDescent="0.2">
      <c r="A80" s="1063" t="str">
        <f>T(Admin!C80)</f>
        <v/>
      </c>
      <c r="B80" s="1064"/>
      <c r="C80" s="1064"/>
      <c r="D80" s="1065"/>
      <c r="E80" s="1048" t="str">
        <f>T(Admin!D80)</f>
        <v/>
      </c>
      <c r="F80" s="1049"/>
      <c r="G80" s="1049"/>
      <c r="H80" s="1049"/>
      <c r="I80" s="1049"/>
      <c r="J80" s="1049"/>
      <c r="K80" s="1049"/>
      <c r="L80" s="1049"/>
      <c r="M80" s="1049"/>
      <c r="N80" s="1049"/>
      <c r="O80" s="1049"/>
      <c r="P80" s="1049"/>
      <c r="Q80" s="1049"/>
      <c r="R80" s="1070"/>
      <c r="S80" s="316"/>
      <c r="T80" s="126"/>
      <c r="U80" s="126"/>
      <c r="V80" s="126"/>
      <c r="W80" s="126"/>
      <c r="X80" s="126"/>
      <c r="Y80" s="241"/>
      <c r="Z80" s="126"/>
      <c r="AA80" s="126"/>
      <c r="AB80" s="126"/>
      <c r="AC80" s="126"/>
      <c r="AD80" s="126"/>
      <c r="AE80" s="242"/>
      <c r="AF80" s="126"/>
      <c r="AG80" s="126"/>
      <c r="AH80" s="126"/>
      <c r="AI80" s="126"/>
      <c r="AJ80" s="126"/>
      <c r="AK80" s="126"/>
      <c r="AL80" s="126"/>
      <c r="AM80" s="126"/>
      <c r="AN80" s="126"/>
      <c r="AO80" s="126"/>
      <c r="AP80" s="126"/>
      <c r="AQ80" s="126"/>
      <c r="AR80" s="126"/>
      <c r="AS80" s="241"/>
      <c r="AT80" s="241"/>
      <c r="AU80" s="126"/>
      <c r="AV80" s="126"/>
      <c r="AW80" s="126"/>
      <c r="AX80" s="126"/>
      <c r="AY80" s="126"/>
      <c r="AZ80" s="127"/>
      <c r="BA80" s="127"/>
      <c r="BB80" s="127"/>
      <c r="BC80" s="127"/>
      <c r="BD80" s="127"/>
      <c r="BE80" s="127"/>
      <c r="BF80" s="127"/>
      <c r="BG80" s="127"/>
      <c r="BH80" s="127"/>
      <c r="BI80" s="240"/>
      <c r="BJ80" s="240"/>
      <c r="BK80" s="240"/>
      <c r="BL80" s="240"/>
      <c r="BM80" s="240"/>
      <c r="BN80" s="240"/>
      <c r="BO80" s="653"/>
      <c r="BP80" s="653"/>
    </row>
    <row r="81" spans="1:68" s="173" customFormat="1" ht="12.75" customHeight="1" thickBot="1" x14ac:dyDescent="0.25">
      <c r="A81" s="1114" t="str">
        <f>T(Admin!C81)</f>
        <v/>
      </c>
      <c r="B81" s="1115"/>
      <c r="C81" s="1115"/>
      <c r="D81" s="1116"/>
      <c r="E81" s="1109" t="str">
        <f>T(Admin!D81)</f>
        <v/>
      </c>
      <c r="F81" s="1110"/>
      <c r="G81" s="1110"/>
      <c r="H81" s="1110"/>
      <c r="I81" s="1110"/>
      <c r="J81" s="1110"/>
      <c r="K81" s="1110"/>
      <c r="L81" s="1110"/>
      <c r="M81" s="1110"/>
      <c r="N81" s="1110"/>
      <c r="O81" s="1110"/>
      <c r="P81" s="1110"/>
      <c r="Q81" s="1110"/>
      <c r="R81" s="1122"/>
      <c r="S81" s="317"/>
      <c r="T81" s="128"/>
      <c r="U81" s="128"/>
      <c r="V81" s="128"/>
      <c r="W81" s="128"/>
      <c r="X81" s="128"/>
      <c r="Y81" s="243"/>
      <c r="Z81" s="128"/>
      <c r="AA81" s="128"/>
      <c r="AB81" s="128"/>
      <c r="AC81" s="128"/>
      <c r="AD81" s="128"/>
      <c r="AE81" s="244"/>
      <c r="AF81" s="128"/>
      <c r="AG81" s="128"/>
      <c r="AH81" s="128"/>
      <c r="AI81" s="128"/>
      <c r="AJ81" s="128"/>
      <c r="AK81" s="128"/>
      <c r="AL81" s="128"/>
      <c r="AM81" s="128"/>
      <c r="AN81" s="128"/>
      <c r="AO81" s="128"/>
      <c r="AP81" s="128"/>
      <c r="AQ81" s="128"/>
      <c r="AR81" s="128"/>
      <c r="AS81" s="243"/>
      <c r="AT81" s="243"/>
      <c r="AU81" s="128"/>
      <c r="AV81" s="128"/>
      <c r="AW81" s="128"/>
      <c r="AX81" s="128"/>
      <c r="AY81" s="128"/>
      <c r="AZ81" s="129"/>
      <c r="BA81" s="129"/>
      <c r="BB81" s="129"/>
      <c r="BC81" s="129"/>
      <c r="BD81" s="129"/>
      <c r="BE81" s="129"/>
      <c r="BF81" s="129"/>
      <c r="BG81" s="129"/>
      <c r="BH81" s="129"/>
      <c r="BI81" s="245"/>
      <c r="BJ81" s="245"/>
      <c r="BK81" s="245"/>
      <c r="BL81" s="245"/>
      <c r="BM81" s="245"/>
      <c r="BN81" s="245"/>
      <c r="BO81" s="654"/>
      <c r="BP81" s="654"/>
    </row>
    <row r="82" spans="1:68" s="173" customFormat="1" ht="13.5" customHeight="1" x14ac:dyDescent="0.2">
      <c r="A82" s="1108" t="s">
        <v>80</v>
      </c>
      <c r="B82" s="1108"/>
      <c r="C82" s="1108"/>
      <c r="D82" s="1108"/>
      <c r="E82" s="1108"/>
      <c r="F82" s="1108"/>
      <c r="G82" s="1108"/>
      <c r="H82" s="1108"/>
      <c r="I82" s="1108"/>
      <c r="J82" s="1108"/>
      <c r="K82" s="1108"/>
      <c r="L82" s="1108"/>
      <c r="M82" s="1108"/>
      <c r="N82" s="1108"/>
      <c r="O82" s="1108"/>
      <c r="P82" s="1108"/>
      <c r="Q82" s="1108"/>
      <c r="R82" s="1108"/>
      <c r="S82" s="318" t="s">
        <v>81</v>
      </c>
      <c r="T82" s="38"/>
      <c r="U82" s="38"/>
      <c r="V82" s="38"/>
      <c r="W82" s="38"/>
      <c r="X82" s="38"/>
      <c r="Y82" s="38"/>
      <c r="Z82" s="38"/>
      <c r="AA82" s="38"/>
      <c r="AB82" s="38"/>
      <c r="AC82" s="38"/>
      <c r="AD82" s="38"/>
      <c r="AE82" s="38"/>
      <c r="AF82" s="38"/>
      <c r="AG82" s="38"/>
      <c r="AH82" s="38"/>
      <c r="AI82" s="38"/>
      <c r="AJ82" s="38"/>
      <c r="AK82" s="38"/>
      <c r="AL82" s="38"/>
      <c r="AM82" s="38"/>
      <c r="AN82" s="38"/>
      <c r="AO82" s="1100" t="s">
        <v>82</v>
      </c>
      <c r="AP82" s="1099"/>
      <c r="AQ82" s="1099"/>
      <c r="AR82" s="1099"/>
      <c r="AS82" s="1099"/>
      <c r="AT82" s="1099"/>
      <c r="AU82" s="1099"/>
      <c r="AV82" s="1099"/>
      <c r="AW82" s="1099"/>
      <c r="AX82" s="1099"/>
      <c r="AY82" s="1099"/>
      <c r="AZ82" s="1099"/>
      <c r="BA82" s="1099"/>
      <c r="BB82" s="1099"/>
      <c r="BC82" s="1099"/>
      <c r="BD82" s="1099"/>
      <c r="BE82" s="1099"/>
      <c r="BF82" s="1099"/>
      <c r="BG82" s="1099"/>
      <c r="BH82" s="1099"/>
      <c r="BI82" s="1099"/>
      <c r="BJ82" s="38"/>
      <c r="BK82" s="38"/>
      <c r="BL82" s="115"/>
      <c r="BM82" s="108"/>
      <c r="BN82" s="108"/>
      <c r="BO82" s="108"/>
      <c r="BP82" s="108"/>
    </row>
    <row r="83" spans="1:68" s="173" customFormat="1" ht="12" customHeight="1" x14ac:dyDescent="0.2">
      <c r="A83"/>
      <c r="B83"/>
      <c r="C83"/>
      <c r="D83"/>
      <c r="E83"/>
      <c r="F83"/>
      <c r="G83"/>
      <c r="H83"/>
      <c r="I83"/>
      <c r="J83"/>
      <c r="K83"/>
      <c r="L83"/>
      <c r="M83"/>
      <c r="N83"/>
      <c r="O83"/>
      <c r="P83"/>
      <c r="Q83"/>
      <c r="R83"/>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1100" t="s">
        <v>83</v>
      </c>
      <c r="BA83" s="1100"/>
      <c r="BB83" s="1100"/>
      <c r="BC83" s="1100"/>
      <c r="BD83" s="1100"/>
      <c r="BE83" s="1100"/>
      <c r="BF83" s="1100"/>
      <c r="BG83" s="1100"/>
      <c r="BH83" s="1100"/>
      <c r="BI83" s="1100"/>
      <c r="BJ83" s="38"/>
      <c r="BK83" s="38"/>
      <c r="BL83" s="115"/>
      <c r="BM83" s="108"/>
      <c r="BN83" s="108"/>
      <c r="BO83" s="108"/>
      <c r="BP83" s="108"/>
    </row>
    <row r="84" spans="1:68" s="173" customFormat="1" ht="12" customHeight="1" x14ac:dyDescent="0.2">
      <c r="A84" s="110"/>
      <c r="B84" s="110"/>
      <c r="C84" s="110"/>
      <c r="D84" s="110"/>
      <c r="E84" s="110"/>
      <c r="F84" s="110"/>
      <c r="G84" s="115"/>
      <c r="H84" s="115"/>
      <c r="I84" s="110"/>
      <c r="J84" s="110"/>
      <c r="K84" s="110"/>
      <c r="L84" s="110"/>
      <c r="M84" s="110"/>
      <c r="N84" s="110"/>
      <c r="O84" s="110"/>
      <c r="P84" s="110"/>
      <c r="Q84" s="110"/>
      <c r="R84" s="110"/>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108"/>
      <c r="BM84" s="108"/>
      <c r="BN84" s="108"/>
      <c r="BO84" s="108"/>
      <c r="BP84" s="108"/>
    </row>
    <row r="85" spans="1:68" s="173" customFormat="1" ht="23.25" customHeight="1" x14ac:dyDescent="0.2">
      <c r="A85" s="110"/>
      <c r="B85" s="110"/>
      <c r="C85" s="110"/>
      <c r="D85" s="110"/>
      <c r="E85" s="110"/>
      <c r="F85" s="1118"/>
      <c r="G85" s="1119"/>
      <c r="H85" s="1050" t="s">
        <v>341</v>
      </c>
      <c r="I85" s="1120"/>
      <c r="J85" s="1120"/>
      <c r="K85" s="1120"/>
      <c r="L85" s="1120"/>
      <c r="M85" s="1120"/>
      <c r="N85" s="1120"/>
      <c r="O85" s="1120"/>
      <c r="P85" s="1121"/>
      <c r="Q85" s="110"/>
      <c r="R85" s="370"/>
      <c r="S85" s="1050" t="s">
        <v>84</v>
      </c>
      <c r="T85" s="1051"/>
      <c r="U85" s="1051"/>
      <c r="V85" s="1051"/>
      <c r="W85" s="1051"/>
      <c r="X85" s="1051"/>
      <c r="Y85" s="1052"/>
      <c r="Z85" s="38"/>
      <c r="AA85" s="371"/>
      <c r="AB85" s="1051"/>
      <c r="AC85" s="1051"/>
      <c r="AD85" s="1051"/>
      <c r="AE85" s="1051"/>
      <c r="AF85" s="1051"/>
      <c r="AG85" s="1052"/>
      <c r="AH85" s="38"/>
      <c r="AI85" s="38"/>
      <c r="AJ85" s="38"/>
      <c r="AK85" s="104"/>
      <c r="AL85" s="1098" t="s">
        <v>200</v>
      </c>
      <c r="AM85" s="1099"/>
      <c r="AN85" s="1099"/>
      <c r="AO85" s="1099"/>
      <c r="AP85" s="1099"/>
      <c r="AQ85" s="1099"/>
      <c r="AR85" s="1099"/>
      <c r="AS85" s="1099"/>
      <c r="AT85" s="1099"/>
      <c r="AU85" s="1099"/>
      <c r="AV85" s="266"/>
      <c r="AW85" s="266"/>
      <c r="AX85" s="266"/>
      <c r="AY85" s="266"/>
      <c r="AZ85" s="266"/>
      <c r="BA85" s="266"/>
      <c r="BB85" s="266"/>
      <c r="BC85" s="266"/>
      <c r="BD85" s="266"/>
      <c r="BE85" s="266"/>
      <c r="BF85" s="266"/>
      <c r="BG85" s="266"/>
      <c r="BH85" s="266"/>
      <c r="BI85" s="266"/>
      <c r="BJ85" s="266"/>
      <c r="BK85" s="38"/>
      <c r="BL85" s="108"/>
      <c r="BM85" s="108"/>
      <c r="BN85" s="108"/>
      <c r="BO85" s="108"/>
      <c r="BP85" s="108"/>
    </row>
    <row r="86" spans="1:68" s="173" customFormat="1" ht="12" customHeight="1" x14ac:dyDescent="0.2">
      <c r="A86" s="110"/>
      <c r="B86" s="110"/>
      <c r="C86" s="110"/>
      <c r="D86" s="110"/>
      <c r="E86" s="110"/>
      <c r="F86" s="110"/>
      <c r="G86" s="110"/>
      <c r="H86" s="110"/>
      <c r="I86" s="110"/>
      <c r="J86" s="110"/>
      <c r="K86" s="110"/>
      <c r="L86" s="110"/>
      <c r="M86" s="110"/>
      <c r="N86" s="110"/>
      <c r="O86" s="110"/>
      <c r="P86" s="110"/>
      <c r="Q86" s="110"/>
      <c r="R86" s="110"/>
      <c r="S86" s="104"/>
      <c r="T86" s="104"/>
      <c r="U86" s="104"/>
      <c r="V86" s="104"/>
      <c r="W86" s="104"/>
      <c r="X86" s="104"/>
      <c r="Y86" s="104"/>
      <c r="Z86" s="104"/>
      <c r="AA86" s="104"/>
      <c r="AB86" s="104"/>
      <c r="AC86" s="104"/>
      <c r="AD86" s="104"/>
      <c r="AE86" s="104"/>
      <c r="AF86" s="104"/>
      <c r="AG86" s="104"/>
      <c r="AH86" s="104"/>
      <c r="AI86" s="104"/>
      <c r="AJ86" s="104"/>
      <c r="AK86" s="104"/>
      <c r="AL86" s="104"/>
      <c r="AM86" s="104"/>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108"/>
      <c r="BM86" s="108"/>
      <c r="BN86" s="108"/>
      <c r="BO86" s="108"/>
      <c r="BP86" s="108"/>
    </row>
    <row r="87" spans="1:68" s="173" customFormat="1" ht="23.25" customHeight="1" thickBot="1" x14ac:dyDescent="0.25">
      <c r="A87" s="110"/>
      <c r="B87" s="110"/>
      <c r="C87" s="110"/>
      <c r="D87" s="110"/>
      <c r="E87" s="110"/>
      <c r="F87" s="110"/>
      <c r="G87" s="114"/>
      <c r="H87" s="114"/>
      <c r="I87" s="110"/>
      <c r="J87" s="110"/>
      <c r="K87" s="110"/>
      <c r="L87" s="110"/>
      <c r="M87" s="110"/>
      <c r="N87" s="110"/>
      <c r="O87" s="110"/>
      <c r="P87" s="110"/>
      <c r="Q87" s="110"/>
      <c r="R87" s="110"/>
      <c r="S87" s="319"/>
      <c r="T87" s="49"/>
      <c r="U87" s="49"/>
      <c r="V87" s="49"/>
      <c r="W87" s="49"/>
      <c r="X87" s="49"/>
      <c r="Y87" s="49"/>
      <c r="Z87" s="49"/>
      <c r="AA87" s="49"/>
      <c r="AB87" s="319"/>
      <c r="AC87" s="49"/>
      <c r="AD87" s="49"/>
      <c r="AE87" s="49"/>
      <c r="AF87" s="49"/>
      <c r="AG87" s="49"/>
      <c r="AH87" s="49"/>
      <c r="AI87" s="49"/>
      <c r="AJ87" s="319"/>
      <c r="AK87" s="319"/>
      <c r="AL87" s="319"/>
      <c r="AM87" s="319"/>
      <c r="AN87" s="49"/>
      <c r="AO87" s="49"/>
      <c r="AP87" s="49"/>
      <c r="AQ87" s="49"/>
      <c r="AR87" s="49"/>
      <c r="AS87" s="49"/>
      <c r="AT87" s="49"/>
      <c r="AU87" s="49"/>
      <c r="AV87" s="49"/>
      <c r="AW87" s="49"/>
      <c r="AX87" s="49"/>
      <c r="AY87" s="49"/>
      <c r="AZ87" s="49"/>
      <c r="BA87" s="49"/>
      <c r="BB87" s="49"/>
      <c r="BC87" s="49"/>
      <c r="BD87" s="49"/>
      <c r="BE87" s="49"/>
      <c r="BF87" s="49"/>
      <c r="BG87" s="49"/>
      <c r="BH87" s="49"/>
      <c r="BI87" s="49"/>
      <c r="BJ87" s="49"/>
      <c r="BK87" s="49"/>
      <c r="BL87" s="264"/>
      <c r="BM87" s="264"/>
      <c r="BN87" s="264"/>
      <c r="BO87" s="264"/>
      <c r="BP87" s="264"/>
    </row>
    <row r="88" spans="1:68" s="173" customFormat="1" ht="12" customHeight="1" x14ac:dyDescent="0.2"/>
    <row r="89" spans="1:68" s="173" customFormat="1" ht="12" customHeight="1" x14ac:dyDescent="0.2"/>
    <row r="90" spans="1:68" s="173" customFormat="1" ht="12" customHeight="1" x14ac:dyDescent="0.2"/>
    <row r="91" spans="1:68" s="173" customFormat="1" ht="12" customHeight="1" x14ac:dyDescent="0.2"/>
    <row r="92" spans="1:68" s="173" customFormat="1" ht="12" customHeight="1" x14ac:dyDescent="0.2"/>
    <row r="93" spans="1:68" s="173" customFormat="1" ht="12" customHeight="1" x14ac:dyDescent="0.2"/>
    <row r="94" spans="1:68" s="173" customFormat="1" ht="12" customHeight="1" x14ac:dyDescent="0.2"/>
    <row r="95" spans="1:68" s="173" customFormat="1" ht="12" customHeight="1" x14ac:dyDescent="0.2"/>
    <row r="96" spans="1:68" s="173" customFormat="1" ht="12" customHeight="1" x14ac:dyDescent="0.2"/>
    <row r="97" spans="1:68" s="173" customFormat="1" ht="12" customHeight="1" x14ac:dyDescent="0.2"/>
    <row r="98" spans="1:68" s="173" customFormat="1" ht="12.75" customHeight="1" x14ac:dyDescent="0.2"/>
    <row r="99" spans="1:68" s="173" customFormat="1" ht="14.25" customHeight="1" x14ac:dyDescent="0.2"/>
    <row r="100" spans="1:68" s="265" customFormat="1" ht="16.5" customHeight="1" x14ac:dyDescent="0.2">
      <c r="A100" s="173"/>
      <c r="B100" s="173"/>
      <c r="C100" s="173"/>
      <c r="D100" s="173"/>
      <c r="E100" s="173"/>
      <c r="F100" s="173"/>
      <c r="G100" s="173"/>
      <c r="H100" s="173"/>
      <c r="I100" s="173"/>
      <c r="J100" s="173"/>
      <c r="K100" s="173"/>
      <c r="L100" s="173"/>
      <c r="M100" s="173"/>
      <c r="N100" s="173"/>
      <c r="O100" s="173"/>
      <c r="P100" s="173"/>
      <c r="Q100" s="173"/>
      <c r="R100" s="173"/>
      <c r="S100" s="173"/>
      <c r="T100" s="173"/>
      <c r="U100" s="173"/>
      <c r="V100" s="173"/>
      <c r="W100" s="173"/>
      <c r="X100" s="173"/>
      <c r="Y100" s="173"/>
      <c r="Z100" s="173"/>
      <c r="AA100" s="173"/>
      <c r="AB100" s="173"/>
      <c r="AC100" s="173"/>
      <c r="AD100" s="173"/>
      <c r="AE100" s="173"/>
      <c r="AF100" s="173"/>
      <c r="AG100" s="173"/>
      <c r="AH100" s="173"/>
      <c r="AI100" s="173"/>
      <c r="AJ100" s="173"/>
      <c r="AK100" s="173"/>
      <c r="AL100" s="173"/>
      <c r="AM100" s="173"/>
      <c r="AN100" s="173"/>
      <c r="AO100" s="173"/>
      <c r="AP100" s="173"/>
      <c r="AQ100" s="173"/>
      <c r="AR100" s="173"/>
      <c r="AS100" s="173"/>
      <c r="AT100" s="173"/>
      <c r="AU100" s="173"/>
      <c r="AV100" s="173"/>
      <c r="AW100" s="173"/>
      <c r="AX100" s="173"/>
      <c r="AY100" s="173"/>
      <c r="AZ100" s="173"/>
      <c r="BA100" s="173"/>
      <c r="BB100" s="173"/>
      <c r="BC100" s="173"/>
      <c r="BD100" s="173"/>
      <c r="BE100" s="173"/>
      <c r="BF100" s="173"/>
      <c r="BG100" s="173"/>
      <c r="BH100" s="173"/>
      <c r="BI100" s="173"/>
      <c r="BJ100" s="173"/>
      <c r="BK100" s="173"/>
      <c r="BL100" s="173"/>
      <c r="BO100" s="369"/>
      <c r="BP100" s="369"/>
    </row>
    <row r="101" spans="1:68" s="265" customFormat="1" ht="17.25" customHeight="1" x14ac:dyDescent="0.2">
      <c r="A101" s="173"/>
      <c r="B101" s="173"/>
      <c r="C101" s="173"/>
      <c r="D101" s="173"/>
      <c r="E101" s="173"/>
      <c r="F101" s="173"/>
      <c r="G101" s="173"/>
      <c r="H101" s="173"/>
      <c r="I101" s="173"/>
      <c r="J101" s="173"/>
      <c r="K101" s="173"/>
      <c r="L101" s="173"/>
      <c r="M101" s="173"/>
      <c r="N101" s="173"/>
      <c r="O101" s="173"/>
      <c r="P101" s="173"/>
      <c r="Q101" s="173"/>
      <c r="R101" s="173"/>
      <c r="S101" s="173"/>
      <c r="T101" s="173"/>
      <c r="U101" s="173"/>
      <c r="V101" s="173"/>
      <c r="W101" s="173"/>
      <c r="X101" s="173"/>
      <c r="Y101" s="173"/>
      <c r="Z101" s="173"/>
      <c r="AA101" s="173"/>
      <c r="AB101" s="173"/>
      <c r="AC101" s="173"/>
      <c r="AD101" s="173"/>
      <c r="AE101" s="173"/>
      <c r="AF101" s="173"/>
      <c r="AG101" s="173"/>
      <c r="AH101" s="173"/>
      <c r="AI101" s="173"/>
      <c r="AJ101" s="173"/>
      <c r="AK101" s="173"/>
      <c r="AL101" s="173"/>
      <c r="AM101" s="173"/>
      <c r="AN101" s="173"/>
      <c r="AO101" s="173"/>
      <c r="AP101" s="173"/>
      <c r="AQ101" s="173"/>
      <c r="AR101" s="173"/>
      <c r="AS101" s="173"/>
      <c r="AT101" s="173"/>
      <c r="AU101" s="173"/>
      <c r="AV101" s="173"/>
      <c r="AW101" s="173"/>
      <c r="AX101" s="173"/>
      <c r="AY101" s="173"/>
      <c r="AZ101" s="173"/>
      <c r="BA101" s="173"/>
      <c r="BB101" s="173"/>
      <c r="BC101" s="173"/>
      <c r="BD101" s="173"/>
      <c r="BE101" s="173"/>
      <c r="BF101" s="173"/>
      <c r="BG101" s="173"/>
      <c r="BH101" s="173"/>
      <c r="BI101" s="173"/>
      <c r="BJ101" s="173"/>
      <c r="BK101" s="173"/>
      <c r="BL101" s="173"/>
      <c r="BO101" s="369"/>
      <c r="BP101" s="369"/>
    </row>
    <row r="102" spans="1:68" s="265" customFormat="1" ht="16.5" customHeight="1" x14ac:dyDescent="0.2">
      <c r="A102" s="173"/>
      <c r="B102" s="173"/>
      <c r="C102" s="173"/>
      <c r="D102" s="173"/>
      <c r="E102" s="173"/>
      <c r="F102" s="173"/>
      <c r="G102" s="173"/>
      <c r="H102" s="173"/>
      <c r="I102" s="173"/>
      <c r="J102" s="173"/>
      <c r="K102" s="173"/>
      <c r="L102" s="173"/>
      <c r="M102" s="173"/>
      <c r="N102" s="173"/>
      <c r="O102" s="173"/>
      <c r="P102" s="173"/>
      <c r="Q102" s="173"/>
      <c r="R102" s="173"/>
      <c r="S102" s="173"/>
      <c r="T102" s="173"/>
      <c r="U102" s="173"/>
      <c r="V102" s="173"/>
      <c r="W102" s="173"/>
      <c r="X102" s="173"/>
      <c r="Y102" s="173"/>
      <c r="Z102" s="173"/>
      <c r="AA102" s="173"/>
      <c r="AB102" s="173"/>
      <c r="AC102" s="173"/>
      <c r="AD102" s="173"/>
      <c r="AE102" s="173"/>
      <c r="AF102" s="173"/>
      <c r="AG102" s="173"/>
      <c r="AH102" s="173"/>
      <c r="AI102" s="173"/>
      <c r="AJ102" s="173"/>
      <c r="AK102" s="173"/>
      <c r="AL102" s="173"/>
      <c r="AM102" s="173"/>
      <c r="AN102" s="173"/>
      <c r="AO102" s="173"/>
      <c r="AP102" s="173"/>
      <c r="AQ102" s="173"/>
      <c r="AR102" s="173"/>
      <c r="AS102" s="173"/>
      <c r="AT102" s="173"/>
      <c r="AU102" s="173"/>
      <c r="AV102" s="173"/>
      <c r="AW102" s="173"/>
      <c r="AX102" s="173"/>
      <c r="AY102" s="173"/>
      <c r="AZ102" s="173"/>
      <c r="BA102" s="173"/>
      <c r="BB102" s="173"/>
      <c r="BC102" s="173"/>
      <c r="BD102" s="173"/>
      <c r="BE102" s="173"/>
      <c r="BF102" s="173"/>
      <c r="BG102" s="173"/>
      <c r="BH102" s="173"/>
      <c r="BI102" s="173"/>
      <c r="BJ102" s="173"/>
      <c r="BK102" s="173"/>
      <c r="BL102" s="173"/>
      <c r="BO102" s="369"/>
      <c r="BP102" s="369"/>
    </row>
    <row r="103" spans="1:68" s="265" customFormat="1" ht="16.5" customHeight="1" x14ac:dyDescent="0.2">
      <c r="A103" s="173"/>
      <c r="B103" s="173"/>
      <c r="C103" s="173"/>
      <c r="D103" s="173"/>
      <c r="E103" s="173"/>
      <c r="F103" s="173"/>
      <c r="G103" s="173"/>
      <c r="H103" s="173"/>
      <c r="I103" s="173"/>
      <c r="J103" s="173"/>
      <c r="K103" s="173"/>
      <c r="L103" s="173"/>
      <c r="M103" s="173"/>
      <c r="N103" s="173"/>
      <c r="O103" s="173"/>
      <c r="P103" s="173"/>
      <c r="Q103" s="173"/>
      <c r="R103" s="173"/>
      <c r="S103" s="173"/>
      <c r="T103" s="173"/>
      <c r="U103" s="173"/>
      <c r="V103" s="173"/>
      <c r="W103" s="173"/>
      <c r="X103" s="173"/>
      <c r="Y103" s="173"/>
      <c r="Z103" s="173"/>
      <c r="AA103" s="173"/>
      <c r="AB103" s="173"/>
      <c r="AC103" s="173"/>
      <c r="AD103" s="173"/>
      <c r="AE103" s="173"/>
      <c r="AF103" s="173"/>
      <c r="AG103" s="173"/>
      <c r="AH103" s="173"/>
      <c r="AI103" s="173"/>
      <c r="AJ103" s="173"/>
      <c r="AK103" s="173"/>
      <c r="AL103" s="173"/>
      <c r="AM103" s="173"/>
      <c r="AN103" s="173"/>
      <c r="AO103" s="173"/>
      <c r="AP103" s="173"/>
      <c r="AQ103" s="173"/>
      <c r="AR103" s="173"/>
      <c r="AS103" s="173"/>
      <c r="AT103" s="173"/>
      <c r="AU103" s="173"/>
      <c r="AV103" s="173"/>
      <c r="AW103" s="173"/>
      <c r="AX103" s="173"/>
      <c r="AY103" s="173"/>
      <c r="AZ103" s="173"/>
      <c r="BA103" s="173"/>
      <c r="BB103" s="173"/>
      <c r="BC103" s="173"/>
      <c r="BD103" s="173"/>
      <c r="BE103" s="173"/>
      <c r="BF103" s="173"/>
      <c r="BG103" s="173"/>
      <c r="BH103" s="173"/>
      <c r="BI103" s="173"/>
      <c r="BJ103" s="173"/>
      <c r="BK103" s="173"/>
      <c r="BL103" s="173"/>
      <c r="BO103" s="369"/>
      <c r="BP103" s="369"/>
    </row>
    <row r="104" spans="1:68" s="265" customFormat="1" ht="16.5" customHeight="1" x14ac:dyDescent="0.2">
      <c r="A104" s="173"/>
      <c r="B104" s="173"/>
      <c r="C104" s="173"/>
      <c r="D104" s="173"/>
      <c r="E104" s="173"/>
      <c r="F104" s="173"/>
      <c r="G104" s="173"/>
      <c r="H104" s="173"/>
      <c r="I104" s="173"/>
      <c r="J104" s="173"/>
      <c r="K104" s="173"/>
      <c r="L104" s="173"/>
      <c r="M104" s="173"/>
      <c r="N104" s="173"/>
      <c r="O104" s="173"/>
      <c r="P104" s="173"/>
      <c r="Q104" s="173"/>
      <c r="R104" s="173"/>
      <c r="S104" s="173"/>
      <c r="T104" s="173"/>
      <c r="U104" s="173"/>
      <c r="V104" s="173"/>
      <c r="W104" s="173"/>
      <c r="X104" s="173"/>
      <c r="Y104" s="173"/>
      <c r="Z104" s="173"/>
      <c r="AA104" s="173"/>
      <c r="AB104" s="173"/>
      <c r="AC104" s="173"/>
      <c r="AD104" s="173"/>
      <c r="AE104" s="173"/>
      <c r="AF104" s="173"/>
      <c r="AG104" s="173"/>
      <c r="AH104" s="173"/>
      <c r="AI104" s="173"/>
      <c r="AJ104" s="173"/>
      <c r="AK104" s="173"/>
      <c r="AL104" s="173"/>
      <c r="AM104" s="173"/>
      <c r="AN104" s="173"/>
      <c r="AO104" s="173"/>
      <c r="AP104" s="173"/>
      <c r="AQ104" s="173"/>
      <c r="AR104" s="173"/>
      <c r="AS104" s="173"/>
      <c r="AT104" s="173"/>
      <c r="AU104" s="173"/>
      <c r="AV104" s="173"/>
      <c r="AW104" s="173"/>
      <c r="AX104" s="173"/>
      <c r="AY104" s="173"/>
      <c r="AZ104" s="173"/>
      <c r="BA104" s="173"/>
      <c r="BB104" s="173"/>
      <c r="BC104" s="173"/>
      <c r="BD104" s="173"/>
      <c r="BE104" s="173"/>
      <c r="BF104" s="173"/>
      <c r="BG104" s="173"/>
      <c r="BH104" s="173"/>
      <c r="BI104" s="173"/>
      <c r="BJ104" s="173"/>
      <c r="BK104" s="173"/>
      <c r="BL104" s="173"/>
      <c r="BO104" s="369"/>
      <c r="BP104" s="369"/>
    </row>
    <row r="105" spans="1:68" s="173" customFormat="1" ht="15.75" customHeight="1" x14ac:dyDescent="0.2"/>
    <row r="106" spans="1:68" s="173" customFormat="1" ht="15.75" customHeight="1" x14ac:dyDescent="0.2"/>
    <row r="107" spans="1:68" s="173" customFormat="1" ht="9.9499999999999993" customHeight="1" x14ac:dyDescent="0.2"/>
    <row r="108" spans="1:68" s="173" customFormat="1" ht="9.9499999999999993" customHeight="1" x14ac:dyDescent="0.2"/>
    <row r="109" spans="1:68" s="173" customFormat="1" ht="9.9499999999999993" customHeight="1" x14ac:dyDescent="0.2"/>
    <row r="110" spans="1:68" s="173" customFormat="1" ht="9.9499999999999993" customHeight="1" x14ac:dyDescent="0.2"/>
    <row r="111" spans="1:68" s="173" customFormat="1" ht="9.9499999999999993" customHeight="1" x14ac:dyDescent="0.2"/>
    <row r="112" spans="1:68" s="173" customFormat="1" ht="9.9499999999999993" customHeight="1" x14ac:dyDescent="0.2"/>
    <row r="113" s="173" customFormat="1" ht="9.9499999999999993" customHeight="1" x14ac:dyDescent="0.2"/>
    <row r="114" s="173" customFormat="1" ht="9.9499999999999993" customHeight="1" x14ac:dyDescent="0.2"/>
    <row r="115" s="173" customFormat="1" ht="9.9499999999999993" customHeight="1" x14ac:dyDescent="0.2"/>
    <row r="116" s="173" customFormat="1" ht="9.9499999999999993" customHeight="1" x14ac:dyDescent="0.2"/>
    <row r="117" s="173" customFormat="1" ht="9.9499999999999993" customHeight="1" x14ac:dyDescent="0.2"/>
    <row r="118" s="173" customFormat="1" ht="9.9499999999999993" customHeight="1" x14ac:dyDescent="0.2"/>
    <row r="119" s="173" customFormat="1" ht="9.9499999999999993" customHeight="1" x14ac:dyDescent="0.2"/>
    <row r="120" s="173" customFormat="1" ht="9.9499999999999993" customHeight="1" x14ac:dyDescent="0.2"/>
    <row r="121" s="173" customFormat="1" ht="9.9499999999999993" customHeight="1" x14ac:dyDescent="0.2"/>
    <row r="122" s="173" customFormat="1" ht="9.9499999999999993" customHeight="1" x14ac:dyDescent="0.2"/>
    <row r="123" s="173" customFormat="1" ht="9.9499999999999993" customHeight="1" x14ac:dyDescent="0.2"/>
    <row r="124" s="173" customFormat="1" ht="9.9499999999999993" customHeight="1" x14ac:dyDescent="0.2"/>
    <row r="125" s="173" customFormat="1" ht="9.9499999999999993" customHeight="1" x14ac:dyDescent="0.2"/>
    <row r="126" s="173" customFormat="1" ht="9.9499999999999993" customHeight="1" x14ac:dyDescent="0.2"/>
    <row r="127" s="173" customFormat="1" ht="9.9499999999999993" customHeight="1" x14ac:dyDescent="0.2"/>
    <row r="128" s="173" customFormat="1" ht="9.9499999999999993" customHeight="1" x14ac:dyDescent="0.2"/>
    <row r="129" s="173" customFormat="1" ht="9.9499999999999993" customHeight="1" x14ac:dyDescent="0.2"/>
    <row r="130" s="173" customFormat="1" ht="9.9499999999999993" customHeight="1" x14ac:dyDescent="0.2"/>
    <row r="131" s="173" customFormat="1" ht="9.9499999999999993" customHeight="1" x14ac:dyDescent="0.2"/>
    <row r="132" s="173" customFormat="1" ht="9.9499999999999993" customHeight="1" x14ac:dyDescent="0.2"/>
    <row r="133" s="173" customFormat="1" ht="9.9499999999999993" customHeight="1" x14ac:dyDescent="0.2"/>
    <row r="134" s="173" customFormat="1" ht="9.9499999999999993" customHeight="1" x14ac:dyDescent="0.2"/>
    <row r="135" s="173" customFormat="1" ht="9.9499999999999993" customHeight="1" x14ac:dyDescent="0.2"/>
    <row r="136" s="173" customFormat="1" ht="9.9499999999999993" customHeight="1" x14ac:dyDescent="0.2"/>
    <row r="137" s="173" customFormat="1" ht="9.9499999999999993" customHeight="1" x14ac:dyDescent="0.2"/>
    <row r="138" s="173" customFormat="1" ht="9.9499999999999993" customHeight="1" x14ac:dyDescent="0.2"/>
    <row r="139" s="173" customFormat="1" ht="9.9499999999999993" customHeight="1" x14ac:dyDescent="0.2"/>
    <row r="140" s="173" customFormat="1" ht="9.9499999999999993" customHeight="1" x14ac:dyDescent="0.2"/>
    <row r="141" s="173" customFormat="1" ht="9.9499999999999993" customHeight="1" x14ac:dyDescent="0.2"/>
    <row r="142" s="173" customFormat="1" ht="9.9499999999999993" customHeight="1" x14ac:dyDescent="0.2"/>
    <row r="143" s="173" customFormat="1" ht="9.9499999999999993" customHeight="1" x14ac:dyDescent="0.2"/>
    <row r="144" s="173" customFormat="1" ht="9.9499999999999993" customHeight="1" x14ac:dyDescent="0.2"/>
    <row r="145" s="173" customFormat="1" ht="9.9499999999999993" customHeight="1" x14ac:dyDescent="0.2"/>
    <row r="146" s="173" customFormat="1" ht="9.9499999999999993" customHeight="1" x14ac:dyDescent="0.2"/>
    <row r="147" s="173" customFormat="1" ht="9.9499999999999993" customHeight="1" x14ac:dyDescent="0.2"/>
    <row r="148" s="173" customFormat="1" ht="9.9499999999999993" customHeight="1" x14ac:dyDescent="0.2"/>
    <row r="149" s="173" customFormat="1" ht="9.9499999999999993" customHeight="1" x14ac:dyDescent="0.2"/>
    <row r="150" s="173" customFormat="1" ht="9.9499999999999993" customHeight="1" x14ac:dyDescent="0.2"/>
    <row r="151" s="173" customFormat="1" ht="9.9499999999999993" customHeight="1" x14ac:dyDescent="0.2"/>
    <row r="152" s="173" customFormat="1" ht="9.9499999999999993" customHeight="1" x14ac:dyDescent="0.2"/>
    <row r="153" s="173" customFormat="1" ht="9.9499999999999993" customHeight="1" x14ac:dyDescent="0.2"/>
    <row r="154" s="173" customFormat="1" ht="9.9499999999999993" customHeight="1" x14ac:dyDescent="0.2"/>
    <row r="155" s="173" customFormat="1" ht="9.9499999999999993" customHeight="1" x14ac:dyDescent="0.2"/>
    <row r="156" s="173" customFormat="1" ht="9.9499999999999993" customHeight="1" x14ac:dyDescent="0.2"/>
    <row r="157" s="173" customFormat="1" ht="9.9499999999999993" customHeight="1" x14ac:dyDescent="0.2"/>
    <row r="158" s="173" customFormat="1" ht="9.9499999999999993" customHeight="1" x14ac:dyDescent="0.2"/>
    <row r="159" s="173" customFormat="1" ht="9.9499999999999993" customHeight="1" x14ac:dyDescent="0.2"/>
    <row r="160" s="173" customFormat="1" ht="9.9499999999999993" customHeight="1" x14ac:dyDescent="0.2"/>
    <row r="161" s="173" customFormat="1" ht="9.9499999999999993" customHeight="1" x14ac:dyDescent="0.2"/>
    <row r="162" s="173" customFormat="1" ht="9.9499999999999993" customHeight="1" x14ac:dyDescent="0.2"/>
    <row r="163" s="173" customFormat="1" ht="9.9499999999999993" customHeight="1" x14ac:dyDescent="0.2"/>
    <row r="164" s="173" customFormat="1" ht="9.9499999999999993" customHeight="1" x14ac:dyDescent="0.2"/>
    <row r="165" s="173" customFormat="1" ht="9.9499999999999993" customHeight="1" x14ac:dyDescent="0.2"/>
    <row r="166" s="173" customFormat="1" ht="9.9499999999999993" customHeight="1" x14ac:dyDescent="0.2"/>
    <row r="167" s="173" customFormat="1" ht="9.9499999999999993" customHeight="1" x14ac:dyDescent="0.2"/>
    <row r="168" s="173" customFormat="1" ht="9.9499999999999993" customHeight="1" x14ac:dyDescent="0.2"/>
    <row r="169" s="173" customFormat="1" ht="9.9499999999999993" customHeight="1" x14ac:dyDescent="0.2"/>
    <row r="170" s="173" customFormat="1" ht="9.9499999999999993" customHeight="1" x14ac:dyDescent="0.2"/>
    <row r="171" s="173" customFormat="1" ht="9.9499999999999993" customHeight="1" x14ac:dyDescent="0.2"/>
    <row r="172" s="173" customFormat="1" ht="9.9499999999999993" customHeight="1" x14ac:dyDescent="0.2"/>
    <row r="173" s="173" customFormat="1" ht="9.9499999999999993" customHeight="1" x14ac:dyDescent="0.2"/>
    <row r="174" s="173" customFormat="1" ht="9.9499999999999993" customHeight="1" x14ac:dyDescent="0.2"/>
    <row r="175" s="173" customFormat="1" ht="9.9499999999999993" customHeight="1" x14ac:dyDescent="0.2"/>
    <row r="176" s="173" customFormat="1" ht="9.9499999999999993" customHeight="1" x14ac:dyDescent="0.2"/>
    <row r="177" s="173" customFormat="1" ht="9.9499999999999993" customHeight="1" x14ac:dyDescent="0.2"/>
    <row r="178" s="173" customFormat="1" ht="9.9499999999999993" customHeight="1" x14ac:dyDescent="0.2"/>
    <row r="179" s="173" customFormat="1" ht="9.9499999999999993" customHeight="1" x14ac:dyDescent="0.2"/>
    <row r="180" s="173" customFormat="1" ht="9.9499999999999993" customHeight="1" x14ac:dyDescent="0.2"/>
  </sheetData>
  <sheetProtection password="C64F" sheet="1" objects="1" scenarios="1" formatCells="0"/>
  <protectedRanges>
    <protectedRange password="C64F" sqref="O1:T2 A5:R34" name="Admin"/>
    <protectedRange sqref="S3:BP34 AL38:AU38 AV2:BP2" name="Duties SGL"/>
  </protectedRanges>
  <customSheetViews>
    <customSheetView guid="{902EEF54-E42B-473F-A94F-90608D9CB1C3}" fitToPage="1">
      <selection activeCell="AC27" sqref="AC27"/>
      <pageMargins left="0" right="0" top="0" bottom="0" header="0" footer="0"/>
      <printOptions horizontalCentered="1" verticalCentered="1"/>
      <pageSetup scale="77" orientation="landscape" r:id="rId1"/>
    </customSheetView>
    <customSheetView guid="{C48D4376-7E6E-43E1-BDDA-4583E8F77408}" fitToPage="1">
      <selection activeCell="AK40" sqref="AK40"/>
      <pageMargins left="0" right="0" top="0" bottom="0" header="0" footer="0"/>
      <printOptions horizontalCentered="1" verticalCentered="1"/>
      <pageSetup scale="77" orientation="landscape" r:id="rId2"/>
    </customSheetView>
    <customSheetView guid="{8168B4B8-9A02-4791-AD5C-7A76A87A620E}" fitToPage="1">
      <selection activeCell="AK40" sqref="AK40"/>
      <pageMargins left="0" right="0" top="0" bottom="0" header="0" footer="0"/>
      <printOptions horizontalCentered="1" verticalCentered="1"/>
      <pageSetup scale="77" orientation="landscape" r:id="rId3"/>
    </customSheetView>
    <customSheetView guid="{7F7D5A8C-9A56-4905-9300-15A5D4F74565}" fitToPage="1">
      <selection activeCell="AF18" sqref="AF18"/>
      <pageMargins left="0" right="0" top="0" bottom="0" header="0" footer="0"/>
      <printOptions horizontalCentered="1" verticalCentered="1"/>
      <pageSetup scale="77" orientation="landscape" r:id="rId4"/>
    </customSheetView>
  </customSheetViews>
  <mergeCells count="161">
    <mergeCell ref="A3:D4"/>
    <mergeCell ref="A22:D22"/>
    <mergeCell ref="A18:D18"/>
    <mergeCell ref="A7:D7"/>
    <mergeCell ref="A8:D8"/>
    <mergeCell ref="A9:D9"/>
    <mergeCell ref="A10:D10"/>
    <mergeCell ref="A14:D14"/>
    <mergeCell ref="A15:D15"/>
    <mergeCell ref="A16:D16"/>
    <mergeCell ref="A19:D19"/>
    <mergeCell ref="A20:D20"/>
    <mergeCell ref="A21:D21"/>
    <mergeCell ref="A17:D17"/>
    <mergeCell ref="A5:D5"/>
    <mergeCell ref="A11:D11"/>
    <mergeCell ref="A6:D6"/>
    <mergeCell ref="A12:D12"/>
    <mergeCell ref="A13:D13"/>
    <mergeCell ref="F85:G85"/>
    <mergeCell ref="H85:P85"/>
    <mergeCell ref="S85:Y85"/>
    <mergeCell ref="AB85:AG85"/>
    <mergeCell ref="AL85:AU85"/>
    <mergeCell ref="A80:D80"/>
    <mergeCell ref="A81:D81"/>
    <mergeCell ref="A82:R82"/>
    <mergeCell ref="E80:R80"/>
    <mergeCell ref="E81:R81"/>
    <mergeCell ref="E74:R74"/>
    <mergeCell ref="E75:R75"/>
    <mergeCell ref="AZ83:BI83"/>
    <mergeCell ref="AO82:BI82"/>
    <mergeCell ref="A48:N49"/>
    <mergeCell ref="AE48:AU49"/>
    <mergeCell ref="A77:D77"/>
    <mergeCell ref="A78:D78"/>
    <mergeCell ref="O48:T49"/>
    <mergeCell ref="A72:D72"/>
    <mergeCell ref="A73:D73"/>
    <mergeCell ref="E79:R79"/>
    <mergeCell ref="A71:D71"/>
    <mergeCell ref="A66:D66"/>
    <mergeCell ref="A67:D67"/>
    <mergeCell ref="A62:D62"/>
    <mergeCell ref="E76:R76"/>
    <mergeCell ref="E77:R77"/>
    <mergeCell ref="E73:R73"/>
    <mergeCell ref="A56:D56"/>
    <mergeCell ref="A57:D57"/>
    <mergeCell ref="A79:D79"/>
    <mergeCell ref="A74:D74"/>
    <mergeCell ref="A68:D68"/>
    <mergeCell ref="A69:D69"/>
    <mergeCell ref="A70:D70"/>
    <mergeCell ref="E62:R62"/>
    <mergeCell ref="E60:R60"/>
    <mergeCell ref="A63:D63"/>
    <mergeCell ref="A64:D64"/>
    <mergeCell ref="A65:D65"/>
    <mergeCell ref="A60:D60"/>
    <mergeCell ref="A61:D61"/>
    <mergeCell ref="E71:R71"/>
    <mergeCell ref="E72:R72"/>
    <mergeCell ref="E63:R63"/>
    <mergeCell ref="E64:R64"/>
    <mergeCell ref="E67:R67"/>
    <mergeCell ref="E68:R68"/>
    <mergeCell ref="E69:R69"/>
    <mergeCell ref="E65:R65"/>
    <mergeCell ref="E66:R66"/>
    <mergeCell ref="E78:R78"/>
    <mergeCell ref="A75:D75"/>
    <mergeCell ref="A76:D76"/>
    <mergeCell ref="E70:R70"/>
    <mergeCell ref="A55:D55"/>
    <mergeCell ref="A52:D52"/>
    <mergeCell ref="A53:D53"/>
    <mergeCell ref="A54:D54"/>
    <mergeCell ref="E17:R17"/>
    <mergeCell ref="A24:D24"/>
    <mergeCell ref="A25:D25"/>
    <mergeCell ref="A28:D28"/>
    <mergeCell ref="A23:D23"/>
    <mergeCell ref="A33:D33"/>
    <mergeCell ref="A34:D34"/>
    <mergeCell ref="A31:D31"/>
    <mergeCell ref="E52:R52"/>
    <mergeCell ref="F38:G38"/>
    <mergeCell ref="H38:P38"/>
    <mergeCell ref="A32:D32"/>
    <mergeCell ref="O50:R50"/>
    <mergeCell ref="O51:R51"/>
    <mergeCell ref="E50:N51"/>
    <mergeCell ref="A26:D26"/>
    <mergeCell ref="A50:D51"/>
    <mergeCell ref="A30:D30"/>
    <mergeCell ref="A29:D29"/>
    <mergeCell ref="A27:D27"/>
    <mergeCell ref="A35:R35"/>
    <mergeCell ref="E32:R32"/>
    <mergeCell ref="E33:R33"/>
    <mergeCell ref="E34:R34"/>
    <mergeCell ref="E28:R28"/>
    <mergeCell ref="AL38:AU38"/>
    <mergeCell ref="AZ36:BI36"/>
    <mergeCell ref="E61:R61"/>
    <mergeCell ref="E56:R56"/>
    <mergeCell ref="E57:R57"/>
    <mergeCell ref="E58:R58"/>
    <mergeCell ref="E59:R59"/>
    <mergeCell ref="E53:R53"/>
    <mergeCell ref="E54:R54"/>
    <mergeCell ref="A58:D58"/>
    <mergeCell ref="A59:D59"/>
    <mergeCell ref="U48:AD49"/>
    <mergeCell ref="BF2:BP2"/>
    <mergeCell ref="S3:BP3"/>
    <mergeCell ref="E55:R55"/>
    <mergeCell ref="E25:R25"/>
    <mergeCell ref="AB38:AG38"/>
    <mergeCell ref="A1:N2"/>
    <mergeCell ref="E18:R18"/>
    <mergeCell ref="AV49:BE49"/>
    <mergeCell ref="BF49:BP49"/>
    <mergeCell ref="S50:BP50"/>
    <mergeCell ref="AE1:AU2"/>
    <mergeCell ref="AV48:BE48"/>
    <mergeCell ref="BF48:BP48"/>
    <mergeCell ref="E22:R22"/>
    <mergeCell ref="E3:N4"/>
    <mergeCell ref="O3:R3"/>
    <mergeCell ref="O4:R4"/>
    <mergeCell ref="AV1:BE1"/>
    <mergeCell ref="BF1:BP1"/>
    <mergeCell ref="AV2:BE2"/>
    <mergeCell ref="E24:R24"/>
    <mergeCell ref="E26:R26"/>
    <mergeCell ref="E27:R27"/>
    <mergeCell ref="E19:R19"/>
    <mergeCell ref="E20:R20"/>
    <mergeCell ref="E21:R21"/>
    <mergeCell ref="E29:R29"/>
    <mergeCell ref="S38:Y38"/>
    <mergeCell ref="E13:R13"/>
    <mergeCell ref="U1:AD2"/>
    <mergeCell ref="O1:T2"/>
    <mergeCell ref="E11:R11"/>
    <mergeCell ref="E12:R12"/>
    <mergeCell ref="E30:R30"/>
    <mergeCell ref="E31:R31"/>
    <mergeCell ref="E23:R23"/>
    <mergeCell ref="E14:R14"/>
    <mergeCell ref="E15:R15"/>
    <mergeCell ref="E16:R16"/>
    <mergeCell ref="E5:R5"/>
    <mergeCell ref="E6:R6"/>
    <mergeCell ref="E7:R7"/>
    <mergeCell ref="E8:R8"/>
    <mergeCell ref="E9:R9"/>
    <mergeCell ref="E10:R10"/>
  </mergeCells>
  <printOptions horizontalCentered="1" verticalCentered="1"/>
  <pageMargins left="0" right="0" top="0" bottom="0" header="0" footer="0"/>
  <pageSetup scale="77" orientation="landscape" r:id="rId5"/>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249977111117893"/>
  </sheetPr>
  <dimension ref="A1:BA191"/>
  <sheetViews>
    <sheetView zoomScaleNormal="100" workbookViewId="0">
      <selection activeCell="C27" sqref="C27:D27"/>
    </sheetView>
  </sheetViews>
  <sheetFormatPr defaultRowHeight="12.75" x14ac:dyDescent="0.2"/>
  <cols>
    <col min="1" max="1" width="6.140625" style="110" customWidth="1"/>
    <col min="2" max="2" width="8.140625" style="110" customWidth="1"/>
    <col min="3" max="3" width="11.7109375" style="110" customWidth="1"/>
    <col min="4" max="4" width="15.7109375" style="110" customWidth="1"/>
    <col min="5" max="5" width="8.7109375" style="116" customWidth="1"/>
    <col min="6" max="11" width="10.7109375" style="110" customWidth="1"/>
    <col min="12" max="16" width="9.140625" style="265"/>
    <col min="17" max="17" width="9.28515625" style="265" bestFit="1" customWidth="1"/>
    <col min="18" max="53" width="9.140625" style="265"/>
    <col min="54" max="16384" width="9.140625" style="110"/>
  </cols>
  <sheetData>
    <row r="1" spans="1:53" s="109" customFormat="1" ht="69" customHeight="1" thickBot="1" x14ac:dyDescent="0.25">
      <c r="A1" s="1131" t="str">
        <f>Admin!A1</f>
        <v>15P ALC CLASS 15-005</v>
      </c>
      <c r="B1" s="1131"/>
      <c r="C1" s="1140" t="s">
        <v>195</v>
      </c>
      <c r="D1" s="1140"/>
      <c r="E1" s="1140"/>
      <c r="F1" s="1140"/>
      <c r="G1" s="1140"/>
      <c r="H1" s="1140"/>
      <c r="I1" s="1140"/>
      <c r="J1" s="1140"/>
      <c r="K1" s="1140"/>
      <c r="L1" s="167"/>
      <c r="M1" s="167"/>
      <c r="N1" s="167"/>
      <c r="O1" s="167"/>
      <c r="P1" s="167"/>
      <c r="Q1" s="167"/>
      <c r="R1" s="167"/>
      <c r="S1" s="167"/>
      <c r="T1" s="167"/>
      <c r="U1" s="167"/>
      <c r="V1" s="167"/>
      <c r="W1" s="167"/>
      <c r="X1" s="167"/>
      <c r="Y1" s="167"/>
      <c r="Z1" s="167"/>
      <c r="AA1" s="167"/>
      <c r="AB1" s="167"/>
      <c r="AC1" s="167"/>
      <c r="AD1" s="167"/>
      <c r="AE1" s="167"/>
      <c r="AF1" s="167"/>
      <c r="AG1" s="167"/>
      <c r="AH1" s="167"/>
      <c r="AI1" s="167"/>
      <c r="AJ1" s="167"/>
      <c r="AK1" s="167"/>
      <c r="AL1" s="167"/>
      <c r="AM1" s="167"/>
      <c r="AN1" s="167"/>
      <c r="AO1" s="167"/>
      <c r="AP1" s="167"/>
      <c r="AQ1" s="167"/>
      <c r="AR1" s="167"/>
      <c r="AS1" s="167"/>
      <c r="AT1" s="167"/>
      <c r="AU1" s="167"/>
      <c r="AV1" s="167"/>
      <c r="AW1" s="167"/>
      <c r="AX1" s="167"/>
      <c r="AY1" s="167"/>
      <c r="AZ1" s="167"/>
      <c r="BA1" s="167"/>
    </row>
    <row r="2" spans="1:53" ht="17.25" customHeight="1" x14ac:dyDescent="0.2">
      <c r="A2" s="1136" t="s">
        <v>53</v>
      </c>
      <c r="B2" s="1127" t="s">
        <v>34</v>
      </c>
      <c r="C2" s="1141" t="s">
        <v>22</v>
      </c>
      <c r="D2" s="1142"/>
      <c r="E2" s="1127" t="s">
        <v>55</v>
      </c>
      <c r="F2" s="1138" t="s">
        <v>56</v>
      </c>
      <c r="G2" s="1127" t="s">
        <v>68</v>
      </c>
      <c r="H2" s="1127" t="s">
        <v>69</v>
      </c>
      <c r="I2" s="1127" t="s">
        <v>70</v>
      </c>
      <c r="J2" s="1132" t="s">
        <v>253</v>
      </c>
      <c r="K2" s="1134" t="s">
        <v>254</v>
      </c>
    </row>
    <row r="3" spans="1:53" s="111" customFormat="1" ht="22.5" customHeight="1" thickBot="1" x14ac:dyDescent="0.25">
      <c r="A3" s="1137"/>
      <c r="B3" s="1128"/>
      <c r="C3" s="1143"/>
      <c r="D3" s="1144"/>
      <c r="E3" s="1128"/>
      <c r="F3" s="1139"/>
      <c r="G3" s="1128"/>
      <c r="H3" s="1128"/>
      <c r="I3" s="1128"/>
      <c r="J3" s="1133"/>
      <c r="K3" s="1135"/>
      <c r="L3" s="270"/>
      <c r="M3" s="270"/>
      <c r="N3" s="270"/>
      <c r="O3" s="270"/>
      <c r="P3" s="270"/>
      <c r="Q3" s="270"/>
      <c r="R3" s="270"/>
      <c r="S3" s="270"/>
      <c r="T3" s="270"/>
      <c r="U3" s="270"/>
      <c r="V3" s="270"/>
      <c r="W3" s="270"/>
      <c r="X3" s="270"/>
      <c r="Y3" s="270"/>
      <c r="Z3" s="270"/>
      <c r="AA3" s="270"/>
      <c r="AB3" s="270"/>
      <c r="AC3" s="270"/>
      <c r="AD3" s="270"/>
      <c r="AE3" s="270"/>
      <c r="AF3" s="270"/>
      <c r="AG3" s="270"/>
      <c r="AH3" s="270"/>
      <c r="AI3" s="270"/>
      <c r="AJ3" s="270"/>
      <c r="AK3" s="270"/>
      <c r="AL3" s="270"/>
      <c r="AM3" s="270"/>
      <c r="AN3" s="270"/>
      <c r="AO3" s="270"/>
      <c r="AP3" s="270"/>
      <c r="AQ3" s="270"/>
      <c r="AR3" s="270"/>
      <c r="AS3" s="270"/>
      <c r="AT3" s="270"/>
      <c r="AU3" s="270"/>
      <c r="AV3" s="270"/>
      <c r="AW3" s="270"/>
      <c r="AX3" s="270"/>
      <c r="AY3" s="270"/>
      <c r="AZ3" s="270"/>
      <c r="BA3" s="270"/>
    </row>
    <row r="4" spans="1:53" ht="20.100000000000001" customHeight="1" x14ac:dyDescent="0.2">
      <c r="A4" s="419">
        <v>1</v>
      </c>
      <c r="B4" s="420" t="str">
        <f>T(Admin!C5)</f>
        <v>SGT</v>
      </c>
      <c r="C4" s="1129" t="str">
        <f>T(Admin!D5)</f>
        <v>a</v>
      </c>
      <c r="D4" s="1130"/>
      <c r="E4" s="421" t="str">
        <f>T(Admin!F5)</f>
        <v>M</v>
      </c>
      <c r="F4" s="422">
        <f>Admin!G5</f>
        <v>25</v>
      </c>
      <c r="G4" s="849"/>
      <c r="H4" s="850"/>
      <c r="I4" s="850"/>
      <c r="J4" s="851"/>
      <c r="K4" s="852"/>
      <c r="N4" s="271"/>
      <c r="O4" s="188"/>
      <c r="P4" s="188"/>
      <c r="Q4" s="272"/>
      <c r="R4" s="188"/>
    </row>
    <row r="5" spans="1:53" ht="20.100000000000001" customHeight="1" x14ac:dyDescent="0.2">
      <c r="A5" s="423">
        <v>2</v>
      </c>
      <c r="B5" s="424" t="str">
        <f>T(Admin!C6)</f>
        <v/>
      </c>
      <c r="C5" s="1123" t="str">
        <f>T(Admin!D6)</f>
        <v>a</v>
      </c>
      <c r="D5" s="1124"/>
      <c r="E5" s="425" t="str">
        <f>T(Admin!F6)</f>
        <v>M</v>
      </c>
      <c r="F5" s="426">
        <f>Admin!G6</f>
        <v>31</v>
      </c>
      <c r="G5" s="853"/>
      <c r="H5" s="854"/>
      <c r="I5" s="854"/>
      <c r="J5" s="855"/>
      <c r="K5" s="856"/>
      <c r="N5" s="271"/>
      <c r="O5" s="188"/>
      <c r="P5" s="188"/>
      <c r="Q5" s="272"/>
      <c r="R5" s="188"/>
    </row>
    <row r="6" spans="1:53" ht="20.100000000000001" customHeight="1" x14ac:dyDescent="0.2">
      <c r="A6" s="423">
        <v>3</v>
      </c>
      <c r="B6" s="424" t="str">
        <f>T(Admin!C7)</f>
        <v/>
      </c>
      <c r="C6" s="1123" t="str">
        <f>T(Admin!D7)</f>
        <v>a</v>
      </c>
      <c r="D6" s="1124"/>
      <c r="E6" s="425" t="str">
        <f>T(Admin!F7)</f>
        <v>M</v>
      </c>
      <c r="F6" s="426">
        <f>Admin!G7</f>
        <v>25</v>
      </c>
      <c r="G6" s="853"/>
      <c r="H6" s="854"/>
      <c r="I6" s="854"/>
      <c r="J6" s="855"/>
      <c r="K6" s="856"/>
      <c r="N6" s="271"/>
      <c r="O6" s="188"/>
      <c r="P6" s="188"/>
      <c r="Q6" s="272"/>
      <c r="R6" s="188"/>
    </row>
    <row r="7" spans="1:53" ht="20.100000000000001" customHeight="1" x14ac:dyDescent="0.2">
      <c r="A7" s="423">
        <v>4</v>
      </c>
      <c r="B7" s="424" t="str">
        <f>T(Admin!C8)</f>
        <v/>
      </c>
      <c r="C7" s="1123" t="str">
        <f>T(Admin!D8)</f>
        <v>a</v>
      </c>
      <c r="D7" s="1124"/>
      <c r="E7" s="425" t="str">
        <f>T(Admin!F8)</f>
        <v>M</v>
      </c>
      <c r="F7" s="426">
        <f>Admin!G8</f>
        <v>40</v>
      </c>
      <c r="G7" s="853"/>
      <c r="H7" s="854"/>
      <c r="I7" s="854"/>
      <c r="J7" s="855"/>
      <c r="K7" s="856"/>
      <c r="N7" s="271"/>
      <c r="O7" s="188"/>
      <c r="P7" s="188"/>
      <c r="Q7" s="272"/>
      <c r="R7" s="188"/>
    </row>
    <row r="8" spans="1:53" ht="20.100000000000001" customHeight="1" x14ac:dyDescent="0.2">
      <c r="A8" s="423">
        <v>5</v>
      </c>
      <c r="B8" s="424" t="str">
        <f>T(Admin!C9)</f>
        <v/>
      </c>
      <c r="C8" s="1123" t="str">
        <f>T(Admin!D9)</f>
        <v>a</v>
      </c>
      <c r="D8" s="1124"/>
      <c r="E8" s="425" t="str">
        <f>T(Admin!F9)</f>
        <v>M</v>
      </c>
      <c r="F8" s="426">
        <f>Admin!G9</f>
        <v>30</v>
      </c>
      <c r="G8" s="853"/>
      <c r="H8" s="854"/>
      <c r="I8" s="854"/>
      <c r="J8" s="855"/>
      <c r="K8" s="856"/>
      <c r="N8" s="271"/>
      <c r="O8" s="188"/>
      <c r="P8" s="188"/>
      <c r="Q8" s="272"/>
      <c r="R8" s="188"/>
    </row>
    <row r="9" spans="1:53" ht="20.100000000000001" customHeight="1" x14ac:dyDescent="0.2">
      <c r="A9" s="423">
        <v>6</v>
      </c>
      <c r="B9" s="424" t="str">
        <f>T(Admin!C10)</f>
        <v/>
      </c>
      <c r="C9" s="1123" t="str">
        <f>T(Admin!D10)</f>
        <v/>
      </c>
      <c r="D9" s="1124"/>
      <c r="E9" s="425" t="str">
        <f>T(Admin!F10)</f>
        <v/>
      </c>
      <c r="F9" s="426">
        <f>Admin!G10</f>
        <v>0</v>
      </c>
      <c r="G9" s="853"/>
      <c r="H9" s="854"/>
      <c r="I9" s="854"/>
      <c r="J9" s="855"/>
      <c r="K9" s="856"/>
      <c r="N9" s="271"/>
      <c r="O9" s="188"/>
      <c r="P9" s="188"/>
      <c r="Q9" s="272"/>
      <c r="R9" s="188"/>
    </row>
    <row r="10" spans="1:53" ht="20.100000000000001" customHeight="1" x14ac:dyDescent="0.2">
      <c r="A10" s="423">
        <v>7</v>
      </c>
      <c r="B10" s="424" t="str">
        <f>T(Admin!C11)</f>
        <v/>
      </c>
      <c r="C10" s="1123" t="str">
        <f>T(Admin!D11)</f>
        <v/>
      </c>
      <c r="D10" s="1124"/>
      <c r="E10" s="425" t="str">
        <f>T(Admin!F11)</f>
        <v/>
      </c>
      <c r="F10" s="426">
        <f>Admin!G11</f>
        <v>0</v>
      </c>
      <c r="G10" s="853"/>
      <c r="H10" s="854"/>
      <c r="I10" s="854"/>
      <c r="J10" s="855"/>
      <c r="K10" s="856"/>
      <c r="N10" s="271"/>
      <c r="O10" s="188"/>
      <c r="P10" s="188"/>
      <c r="Q10" s="272"/>
      <c r="R10" s="188"/>
    </row>
    <row r="11" spans="1:53" ht="20.100000000000001" customHeight="1" x14ac:dyDescent="0.2">
      <c r="A11" s="423">
        <v>8</v>
      </c>
      <c r="B11" s="424" t="str">
        <f>T(Admin!C12)</f>
        <v/>
      </c>
      <c r="C11" s="1123" t="str">
        <f>T(Admin!D12)</f>
        <v/>
      </c>
      <c r="D11" s="1124"/>
      <c r="E11" s="425" t="str">
        <f>T(Admin!F12)</f>
        <v/>
      </c>
      <c r="F11" s="426">
        <f>Admin!G12</f>
        <v>0</v>
      </c>
      <c r="G11" s="853"/>
      <c r="H11" s="854"/>
      <c r="I11" s="854"/>
      <c r="J11" s="855"/>
      <c r="K11" s="856"/>
      <c r="N11" s="271"/>
      <c r="O11" s="188"/>
      <c r="P11" s="188"/>
      <c r="Q11" s="272"/>
      <c r="R11" s="188"/>
    </row>
    <row r="12" spans="1:53" ht="20.100000000000001" customHeight="1" x14ac:dyDescent="0.2">
      <c r="A12" s="423">
        <v>9</v>
      </c>
      <c r="B12" s="424" t="str">
        <f>T(Admin!C13)</f>
        <v/>
      </c>
      <c r="C12" s="1123" t="str">
        <f>T(Admin!D13)</f>
        <v/>
      </c>
      <c r="D12" s="1124"/>
      <c r="E12" s="425" t="str">
        <f>T(Admin!F13)</f>
        <v/>
      </c>
      <c r="F12" s="426">
        <f>Admin!G13</f>
        <v>0</v>
      </c>
      <c r="G12" s="853"/>
      <c r="H12" s="854"/>
      <c r="I12" s="854"/>
      <c r="J12" s="855"/>
      <c r="K12" s="856"/>
      <c r="N12" s="271"/>
      <c r="O12" s="188"/>
      <c r="P12" s="188"/>
      <c r="Q12" s="272"/>
      <c r="R12" s="188"/>
    </row>
    <row r="13" spans="1:53" ht="20.100000000000001" customHeight="1" x14ac:dyDescent="0.2">
      <c r="A13" s="423">
        <v>10</v>
      </c>
      <c r="B13" s="424" t="str">
        <f>T(Admin!C14)</f>
        <v/>
      </c>
      <c r="C13" s="1123" t="str">
        <f>T(Admin!D14)</f>
        <v/>
      </c>
      <c r="D13" s="1124"/>
      <c r="E13" s="425" t="str">
        <f>T(Admin!F14)</f>
        <v/>
      </c>
      <c r="F13" s="426">
        <f>Admin!G14</f>
        <v>0</v>
      </c>
      <c r="G13" s="853"/>
      <c r="H13" s="854"/>
      <c r="I13" s="854"/>
      <c r="J13" s="855"/>
      <c r="K13" s="856"/>
      <c r="N13" s="271"/>
      <c r="O13" s="188"/>
      <c r="P13" s="188"/>
      <c r="Q13" s="272"/>
      <c r="R13" s="188"/>
    </row>
    <row r="14" spans="1:53" ht="20.100000000000001" customHeight="1" x14ac:dyDescent="0.2">
      <c r="A14" s="423">
        <v>11</v>
      </c>
      <c r="B14" s="424" t="str">
        <f>T(Admin!C15)</f>
        <v/>
      </c>
      <c r="C14" s="1123" t="str">
        <f>T(Admin!D15)</f>
        <v/>
      </c>
      <c r="D14" s="1124"/>
      <c r="E14" s="425" t="str">
        <f>T(Admin!F15)</f>
        <v/>
      </c>
      <c r="F14" s="426">
        <f>Admin!G15</f>
        <v>0</v>
      </c>
      <c r="G14" s="857"/>
      <c r="H14" s="837"/>
      <c r="I14" s="837"/>
      <c r="J14" s="858"/>
      <c r="K14" s="859"/>
      <c r="N14" s="271"/>
      <c r="O14" s="188"/>
      <c r="P14" s="188"/>
      <c r="Q14" s="272"/>
      <c r="R14" s="188"/>
    </row>
    <row r="15" spans="1:53" ht="20.100000000000001" customHeight="1" x14ac:dyDescent="0.2">
      <c r="A15" s="423">
        <v>12</v>
      </c>
      <c r="B15" s="424" t="str">
        <f>T(Admin!C16)</f>
        <v/>
      </c>
      <c r="C15" s="1123" t="str">
        <f>T(Admin!D16)</f>
        <v/>
      </c>
      <c r="D15" s="1124"/>
      <c r="E15" s="425" t="str">
        <f>T(Admin!F16)</f>
        <v/>
      </c>
      <c r="F15" s="426">
        <f>Admin!G16</f>
        <v>0</v>
      </c>
      <c r="G15" s="857"/>
      <c r="H15" s="837"/>
      <c r="I15" s="837"/>
      <c r="J15" s="858"/>
      <c r="K15" s="859"/>
      <c r="N15" s="271"/>
      <c r="O15" s="188"/>
      <c r="P15" s="188"/>
      <c r="Q15" s="272"/>
      <c r="R15" s="188"/>
    </row>
    <row r="16" spans="1:53" ht="20.100000000000001" customHeight="1" x14ac:dyDescent="0.2">
      <c r="A16" s="423">
        <v>13</v>
      </c>
      <c r="B16" s="424" t="str">
        <f>T(Admin!C17)</f>
        <v/>
      </c>
      <c r="C16" s="1123" t="str">
        <f>T(Admin!D17)</f>
        <v/>
      </c>
      <c r="D16" s="1124"/>
      <c r="E16" s="425" t="str">
        <f>T(Admin!F17)</f>
        <v/>
      </c>
      <c r="F16" s="426">
        <f>Admin!G17</f>
        <v>0</v>
      </c>
      <c r="G16" s="860"/>
      <c r="H16" s="837"/>
      <c r="I16" s="837"/>
      <c r="J16" s="858"/>
      <c r="K16" s="859"/>
      <c r="N16" s="271"/>
      <c r="O16" s="188"/>
      <c r="P16" s="188"/>
      <c r="Q16" s="272"/>
      <c r="R16" s="188"/>
    </row>
    <row r="17" spans="1:53" ht="20.100000000000001" customHeight="1" x14ac:dyDescent="0.2">
      <c r="A17" s="423">
        <v>14</v>
      </c>
      <c r="B17" s="424" t="str">
        <f>T(Admin!C18)</f>
        <v/>
      </c>
      <c r="C17" s="1123" t="str">
        <f>T(Admin!D18)</f>
        <v/>
      </c>
      <c r="D17" s="1124"/>
      <c r="E17" s="425" t="str">
        <f>T(Admin!F18)</f>
        <v/>
      </c>
      <c r="F17" s="426">
        <f>Admin!G18</f>
        <v>0</v>
      </c>
      <c r="G17" s="860"/>
      <c r="H17" s="837"/>
      <c r="I17" s="837"/>
      <c r="J17" s="858"/>
      <c r="K17" s="859"/>
      <c r="N17" s="271"/>
      <c r="O17" s="188"/>
      <c r="P17" s="188"/>
      <c r="Q17" s="272"/>
      <c r="R17" s="188"/>
    </row>
    <row r="18" spans="1:53" ht="20.100000000000001" customHeight="1" x14ac:dyDescent="0.2">
      <c r="A18" s="423">
        <v>15</v>
      </c>
      <c r="B18" s="424" t="str">
        <f>T(Admin!C19)</f>
        <v/>
      </c>
      <c r="C18" s="1123" t="str">
        <f>T(Admin!D19)</f>
        <v/>
      </c>
      <c r="D18" s="1124"/>
      <c r="E18" s="425" t="str">
        <f>T(Admin!F19)</f>
        <v/>
      </c>
      <c r="F18" s="426">
        <f>Admin!G19</f>
        <v>0</v>
      </c>
      <c r="G18" s="860"/>
      <c r="H18" s="837"/>
      <c r="I18" s="837"/>
      <c r="J18" s="858"/>
      <c r="K18" s="859"/>
      <c r="N18" s="271"/>
      <c r="O18" s="188"/>
      <c r="P18" s="188"/>
      <c r="Q18" s="272"/>
      <c r="R18" s="188"/>
    </row>
    <row r="19" spans="1:53" ht="20.100000000000001" customHeight="1" x14ac:dyDescent="0.2">
      <c r="A19" s="423">
        <v>16</v>
      </c>
      <c r="B19" s="424" t="str">
        <f>T(Admin!C20)</f>
        <v/>
      </c>
      <c r="C19" s="1123" t="str">
        <f>T(Admin!D20)</f>
        <v/>
      </c>
      <c r="D19" s="1124"/>
      <c r="E19" s="425" t="str">
        <f>T(Admin!F20)</f>
        <v/>
      </c>
      <c r="F19" s="426">
        <f>Admin!G20</f>
        <v>0</v>
      </c>
      <c r="G19" s="860"/>
      <c r="H19" s="837"/>
      <c r="I19" s="837"/>
      <c r="J19" s="858"/>
      <c r="K19" s="859"/>
      <c r="N19" s="271"/>
      <c r="O19" s="188"/>
      <c r="P19" s="188"/>
      <c r="Q19" s="272"/>
      <c r="R19" s="188"/>
    </row>
    <row r="20" spans="1:53" ht="20.100000000000001" customHeight="1" x14ac:dyDescent="0.2">
      <c r="A20" s="423">
        <v>17</v>
      </c>
      <c r="B20" s="424" t="str">
        <f>T(Admin!C21)</f>
        <v/>
      </c>
      <c r="C20" s="1123" t="str">
        <f>T(Admin!D21)</f>
        <v/>
      </c>
      <c r="D20" s="1124"/>
      <c r="E20" s="425" t="str">
        <f>T(Admin!F21)</f>
        <v/>
      </c>
      <c r="F20" s="426">
        <f>Admin!G21</f>
        <v>0</v>
      </c>
      <c r="G20" s="860"/>
      <c r="H20" s="837"/>
      <c r="I20" s="837"/>
      <c r="J20" s="858"/>
      <c r="K20" s="859"/>
      <c r="N20" s="271"/>
      <c r="O20" s="188"/>
      <c r="P20" s="188"/>
      <c r="Q20" s="272"/>
      <c r="R20" s="188"/>
    </row>
    <row r="21" spans="1:53" ht="20.100000000000001" customHeight="1" x14ac:dyDescent="0.2">
      <c r="A21" s="423">
        <v>18</v>
      </c>
      <c r="B21" s="424" t="str">
        <f>T(Admin!C22)</f>
        <v/>
      </c>
      <c r="C21" s="1123" t="str">
        <f>T(Admin!D22)</f>
        <v/>
      </c>
      <c r="D21" s="1124"/>
      <c r="E21" s="425" t="str">
        <f>T(Admin!F22)</f>
        <v/>
      </c>
      <c r="F21" s="426">
        <f>Admin!G22</f>
        <v>0</v>
      </c>
      <c r="G21" s="860"/>
      <c r="H21" s="837"/>
      <c r="I21" s="837"/>
      <c r="J21" s="858"/>
      <c r="K21" s="859"/>
      <c r="N21" s="271"/>
      <c r="O21" s="188"/>
      <c r="P21" s="188"/>
      <c r="Q21" s="272"/>
      <c r="R21" s="188"/>
    </row>
    <row r="22" spans="1:53" ht="20.100000000000001" customHeight="1" x14ac:dyDescent="0.2">
      <c r="A22" s="423">
        <v>19</v>
      </c>
      <c r="B22" s="424" t="str">
        <f>T(Admin!C23)</f>
        <v/>
      </c>
      <c r="C22" s="1123" t="str">
        <f>T(Admin!D23)</f>
        <v/>
      </c>
      <c r="D22" s="1124"/>
      <c r="E22" s="425" t="str">
        <f>T(Admin!F23)</f>
        <v/>
      </c>
      <c r="F22" s="426">
        <f>Admin!G23</f>
        <v>0</v>
      </c>
      <c r="G22" s="860"/>
      <c r="H22" s="837"/>
      <c r="I22" s="837"/>
      <c r="J22" s="858"/>
      <c r="K22" s="859"/>
      <c r="N22" s="271"/>
      <c r="O22" s="188"/>
      <c r="P22" s="188"/>
      <c r="Q22" s="272"/>
      <c r="R22" s="188"/>
    </row>
    <row r="23" spans="1:53" ht="20.100000000000001" customHeight="1" x14ac:dyDescent="0.2">
      <c r="A23" s="423">
        <v>20</v>
      </c>
      <c r="B23" s="424" t="str">
        <f>T(Admin!C24)</f>
        <v/>
      </c>
      <c r="C23" s="1123" t="str">
        <f>T(Admin!D24)</f>
        <v/>
      </c>
      <c r="D23" s="1124"/>
      <c r="E23" s="425" t="str">
        <f>T(Admin!F24)</f>
        <v/>
      </c>
      <c r="F23" s="426">
        <f>Admin!G24</f>
        <v>0</v>
      </c>
      <c r="G23" s="860"/>
      <c r="H23" s="837"/>
      <c r="I23" s="837"/>
      <c r="J23" s="858"/>
      <c r="K23" s="859"/>
      <c r="N23" s="271"/>
      <c r="O23" s="188"/>
      <c r="P23" s="188"/>
      <c r="Q23" s="272"/>
      <c r="R23" s="188"/>
    </row>
    <row r="24" spans="1:53" ht="20.100000000000001" customHeight="1" x14ac:dyDescent="0.2">
      <c r="A24" s="423">
        <v>21</v>
      </c>
      <c r="B24" s="424" t="str">
        <f>T(Admin!C25)</f>
        <v/>
      </c>
      <c r="C24" s="1123" t="str">
        <f>T(Admin!D25)</f>
        <v/>
      </c>
      <c r="D24" s="1124"/>
      <c r="E24" s="425" t="str">
        <f>T(Admin!F25)</f>
        <v/>
      </c>
      <c r="F24" s="426">
        <f>Admin!G25</f>
        <v>0</v>
      </c>
      <c r="G24" s="860"/>
      <c r="H24" s="837"/>
      <c r="I24" s="837"/>
      <c r="J24" s="858"/>
      <c r="K24" s="859"/>
    </row>
    <row r="25" spans="1:53" ht="20.100000000000001" customHeight="1" x14ac:dyDescent="0.2">
      <c r="A25" s="423">
        <v>22</v>
      </c>
      <c r="B25" s="424" t="str">
        <f>T(Admin!C26)</f>
        <v/>
      </c>
      <c r="C25" s="1123" t="str">
        <f>T(Admin!D26)</f>
        <v/>
      </c>
      <c r="D25" s="1124"/>
      <c r="E25" s="425" t="str">
        <f>T(Admin!F26)</f>
        <v/>
      </c>
      <c r="F25" s="426">
        <f>Admin!G26</f>
        <v>0</v>
      </c>
      <c r="G25" s="860"/>
      <c r="H25" s="837"/>
      <c r="I25" s="837"/>
      <c r="J25" s="858"/>
      <c r="K25" s="859"/>
    </row>
    <row r="26" spans="1:53" ht="20.100000000000001" customHeight="1" x14ac:dyDescent="0.2">
      <c r="A26" s="423">
        <v>23</v>
      </c>
      <c r="B26" s="424" t="str">
        <f>T(Admin!C27)</f>
        <v/>
      </c>
      <c r="C26" s="1123" t="str">
        <f>T(Admin!D27)</f>
        <v/>
      </c>
      <c r="D26" s="1124"/>
      <c r="E26" s="425" t="str">
        <f>T(Admin!F27)</f>
        <v/>
      </c>
      <c r="F26" s="426">
        <f>Admin!G27</f>
        <v>0</v>
      </c>
      <c r="G26" s="860"/>
      <c r="H26" s="837"/>
      <c r="I26" s="837"/>
      <c r="J26" s="858"/>
      <c r="K26" s="859"/>
    </row>
    <row r="27" spans="1:53" s="114" customFormat="1" ht="20.100000000000001" customHeight="1" x14ac:dyDescent="0.2">
      <c r="A27" s="423">
        <v>24</v>
      </c>
      <c r="B27" s="424" t="str">
        <f>T(Admin!C28)</f>
        <v/>
      </c>
      <c r="C27" s="1123" t="str">
        <f>T(Admin!D28)</f>
        <v/>
      </c>
      <c r="D27" s="1124"/>
      <c r="E27" s="425" t="str">
        <f>T(Admin!F28)</f>
        <v/>
      </c>
      <c r="F27" s="426">
        <f>Admin!G28</f>
        <v>0</v>
      </c>
      <c r="G27" s="860"/>
      <c r="H27" s="837"/>
      <c r="I27" s="837"/>
      <c r="J27" s="858"/>
      <c r="K27" s="859"/>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5"/>
      <c r="AI27" s="265"/>
      <c r="AJ27" s="265"/>
      <c r="AK27" s="265"/>
      <c r="AL27" s="265"/>
      <c r="AM27" s="265"/>
      <c r="AN27" s="265"/>
      <c r="AO27" s="265"/>
      <c r="AP27" s="265"/>
      <c r="AQ27" s="265"/>
      <c r="AR27" s="265"/>
      <c r="AS27" s="265"/>
      <c r="AT27" s="265"/>
      <c r="AU27" s="265"/>
      <c r="AV27" s="265"/>
      <c r="AW27" s="265"/>
      <c r="AX27" s="265"/>
      <c r="AY27" s="265"/>
      <c r="AZ27" s="265"/>
      <c r="BA27" s="265"/>
    </row>
    <row r="28" spans="1:53" s="114" customFormat="1" ht="20.100000000000001" customHeight="1" x14ac:dyDescent="0.2">
      <c r="A28" s="423">
        <v>25</v>
      </c>
      <c r="B28" s="424" t="str">
        <f>T(Admin!C29)</f>
        <v/>
      </c>
      <c r="C28" s="1123" t="str">
        <f>T(Admin!D29)</f>
        <v/>
      </c>
      <c r="D28" s="1124"/>
      <c r="E28" s="425" t="str">
        <f>T(Admin!F29)</f>
        <v/>
      </c>
      <c r="F28" s="426">
        <f>Admin!G29</f>
        <v>0</v>
      </c>
      <c r="G28" s="860"/>
      <c r="H28" s="837"/>
      <c r="I28" s="837"/>
      <c r="J28" s="858"/>
      <c r="K28" s="859"/>
      <c r="L28" s="265"/>
      <c r="M28" s="265"/>
      <c r="N28" s="265"/>
      <c r="O28" s="265"/>
      <c r="P28" s="265"/>
      <c r="Q28" s="265"/>
      <c r="R28" s="265"/>
      <c r="S28" s="265"/>
      <c r="T28" s="265"/>
      <c r="U28" s="265"/>
      <c r="V28" s="265"/>
      <c r="W28" s="265"/>
      <c r="X28" s="265"/>
      <c r="Y28" s="265"/>
      <c r="Z28" s="265"/>
      <c r="AA28" s="265"/>
      <c r="AB28" s="265"/>
      <c r="AC28" s="265"/>
      <c r="AD28" s="265"/>
      <c r="AE28" s="265"/>
      <c r="AF28" s="265"/>
      <c r="AG28" s="265"/>
      <c r="AH28" s="265"/>
      <c r="AI28" s="265"/>
      <c r="AJ28" s="265"/>
      <c r="AK28" s="265"/>
      <c r="AL28" s="265"/>
      <c r="AM28" s="265"/>
      <c r="AN28" s="265"/>
      <c r="AO28" s="265"/>
      <c r="AP28" s="265"/>
      <c r="AQ28" s="265"/>
      <c r="AR28" s="265"/>
      <c r="AS28" s="265"/>
      <c r="AT28" s="265"/>
      <c r="AU28" s="265"/>
      <c r="AV28" s="265"/>
      <c r="AW28" s="265"/>
      <c r="AX28" s="265"/>
      <c r="AY28" s="265"/>
      <c r="AZ28" s="265"/>
      <c r="BA28" s="265"/>
    </row>
    <row r="29" spans="1:53" s="114" customFormat="1" ht="20.100000000000001" customHeight="1" x14ac:dyDescent="0.2">
      <c r="A29" s="423">
        <v>26</v>
      </c>
      <c r="B29" s="424" t="str">
        <f>T(Admin!C30)</f>
        <v/>
      </c>
      <c r="C29" s="1123" t="str">
        <f>T(Admin!D30)</f>
        <v/>
      </c>
      <c r="D29" s="1124"/>
      <c r="E29" s="425" t="str">
        <f>T(Admin!F30)</f>
        <v/>
      </c>
      <c r="F29" s="426">
        <f>Admin!G30</f>
        <v>0</v>
      </c>
      <c r="G29" s="860"/>
      <c r="H29" s="837"/>
      <c r="I29" s="837"/>
      <c r="J29" s="858"/>
      <c r="K29" s="859"/>
      <c r="L29" s="265"/>
      <c r="M29" s="265"/>
      <c r="N29" s="265"/>
      <c r="O29" s="265"/>
      <c r="P29" s="265"/>
      <c r="Q29" s="265"/>
      <c r="R29" s="265"/>
      <c r="S29" s="265"/>
      <c r="T29" s="265"/>
      <c r="U29" s="265"/>
      <c r="V29" s="265"/>
      <c r="W29" s="265"/>
      <c r="X29" s="265"/>
      <c r="Y29" s="265"/>
      <c r="Z29" s="265"/>
      <c r="AA29" s="265"/>
      <c r="AB29" s="265"/>
      <c r="AC29" s="265"/>
      <c r="AD29" s="265"/>
      <c r="AE29" s="265"/>
      <c r="AF29" s="265"/>
      <c r="AG29" s="265"/>
      <c r="AH29" s="265"/>
      <c r="AI29" s="265"/>
      <c r="AJ29" s="265"/>
      <c r="AK29" s="265"/>
      <c r="AL29" s="265"/>
      <c r="AM29" s="265"/>
      <c r="AN29" s="265"/>
      <c r="AO29" s="265"/>
      <c r="AP29" s="265"/>
      <c r="AQ29" s="265"/>
      <c r="AR29" s="265"/>
      <c r="AS29" s="265"/>
      <c r="AT29" s="265"/>
      <c r="AU29" s="265"/>
      <c r="AV29" s="265"/>
      <c r="AW29" s="265"/>
      <c r="AX29" s="265"/>
      <c r="AY29" s="265"/>
      <c r="AZ29" s="265"/>
      <c r="BA29" s="265"/>
    </row>
    <row r="30" spans="1:53" s="114" customFormat="1" ht="20.100000000000001" customHeight="1" x14ac:dyDescent="0.2">
      <c r="A30" s="423">
        <v>27</v>
      </c>
      <c r="B30" s="424" t="str">
        <f>T(Admin!C31)</f>
        <v/>
      </c>
      <c r="C30" s="1123" t="str">
        <f>T(Admin!D31)</f>
        <v/>
      </c>
      <c r="D30" s="1124"/>
      <c r="E30" s="425" t="str">
        <f>T(Admin!F31)</f>
        <v/>
      </c>
      <c r="F30" s="426">
        <f>Admin!G31</f>
        <v>0</v>
      </c>
      <c r="G30" s="860"/>
      <c r="H30" s="837"/>
      <c r="I30" s="837"/>
      <c r="J30" s="858"/>
      <c r="K30" s="859"/>
      <c r="L30" s="265"/>
      <c r="M30" s="265"/>
      <c r="N30" s="265"/>
      <c r="O30" s="265"/>
      <c r="P30" s="265"/>
      <c r="Q30" s="265"/>
      <c r="R30" s="265"/>
      <c r="S30" s="265"/>
      <c r="T30" s="265"/>
      <c r="U30" s="265"/>
      <c r="V30" s="265"/>
      <c r="W30" s="265"/>
      <c r="X30" s="265"/>
      <c r="Y30" s="265"/>
      <c r="Z30" s="265"/>
      <c r="AA30" s="265"/>
      <c r="AB30" s="265"/>
      <c r="AC30" s="265"/>
      <c r="AD30" s="265"/>
      <c r="AE30" s="265"/>
      <c r="AF30" s="265"/>
      <c r="AG30" s="265"/>
      <c r="AH30" s="265"/>
      <c r="AI30" s="265"/>
      <c r="AJ30" s="265"/>
      <c r="AK30" s="265"/>
      <c r="AL30" s="265"/>
      <c r="AM30" s="265"/>
      <c r="AN30" s="265"/>
      <c r="AO30" s="265"/>
      <c r="AP30" s="265"/>
      <c r="AQ30" s="265"/>
      <c r="AR30" s="265"/>
      <c r="AS30" s="265"/>
      <c r="AT30" s="265"/>
      <c r="AU30" s="265"/>
      <c r="AV30" s="265"/>
      <c r="AW30" s="265"/>
      <c r="AX30" s="265"/>
      <c r="AY30" s="265"/>
      <c r="AZ30" s="265"/>
      <c r="BA30" s="265"/>
    </row>
    <row r="31" spans="1:53" s="114" customFormat="1" ht="20.100000000000001" customHeight="1" x14ac:dyDescent="0.2">
      <c r="A31" s="423">
        <v>28</v>
      </c>
      <c r="B31" s="424" t="str">
        <f>T(Admin!C32)</f>
        <v/>
      </c>
      <c r="C31" s="1123" t="str">
        <f>T(Admin!D32)</f>
        <v/>
      </c>
      <c r="D31" s="1124"/>
      <c r="E31" s="425" t="str">
        <f>T(Admin!F32)</f>
        <v/>
      </c>
      <c r="F31" s="426">
        <f>Admin!G32</f>
        <v>0</v>
      </c>
      <c r="G31" s="860"/>
      <c r="H31" s="837"/>
      <c r="I31" s="837"/>
      <c r="J31" s="858"/>
      <c r="K31" s="859"/>
      <c r="L31" s="265"/>
      <c r="M31" s="265"/>
      <c r="N31" s="265"/>
      <c r="O31" s="265"/>
      <c r="P31" s="265"/>
      <c r="Q31" s="265"/>
      <c r="R31" s="265"/>
      <c r="S31" s="265"/>
      <c r="T31" s="265"/>
      <c r="U31" s="265"/>
      <c r="V31" s="265"/>
      <c r="W31" s="265"/>
      <c r="X31" s="265"/>
      <c r="Y31" s="265"/>
      <c r="Z31" s="265"/>
      <c r="AA31" s="265"/>
      <c r="AB31" s="265"/>
      <c r="AC31" s="265"/>
      <c r="AD31" s="265"/>
      <c r="AE31" s="265"/>
      <c r="AF31" s="265"/>
      <c r="AG31" s="265"/>
      <c r="AH31" s="265"/>
      <c r="AI31" s="265"/>
      <c r="AJ31" s="265"/>
      <c r="AK31" s="265"/>
      <c r="AL31" s="265"/>
      <c r="AM31" s="265"/>
      <c r="AN31" s="265"/>
      <c r="AO31" s="265"/>
      <c r="AP31" s="265"/>
      <c r="AQ31" s="265"/>
      <c r="AR31" s="265"/>
      <c r="AS31" s="265"/>
      <c r="AT31" s="265"/>
      <c r="AU31" s="265"/>
      <c r="AV31" s="265"/>
      <c r="AW31" s="265"/>
      <c r="AX31" s="265"/>
      <c r="AY31" s="265"/>
      <c r="AZ31" s="265"/>
      <c r="BA31" s="265"/>
    </row>
    <row r="32" spans="1:53" s="114" customFormat="1" ht="20.100000000000001" customHeight="1" x14ac:dyDescent="0.2">
      <c r="A32" s="423">
        <v>29</v>
      </c>
      <c r="B32" s="424" t="str">
        <f>T(Admin!C33)</f>
        <v/>
      </c>
      <c r="C32" s="1123" t="str">
        <f>T(Admin!D33)</f>
        <v/>
      </c>
      <c r="D32" s="1124"/>
      <c r="E32" s="425" t="str">
        <f>T(Admin!F33)</f>
        <v/>
      </c>
      <c r="F32" s="426">
        <f>Admin!G33</f>
        <v>0</v>
      </c>
      <c r="G32" s="860"/>
      <c r="H32" s="837"/>
      <c r="I32" s="837"/>
      <c r="J32" s="858"/>
      <c r="K32" s="859"/>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5"/>
      <c r="AI32" s="265"/>
      <c r="AJ32" s="265"/>
      <c r="AK32" s="265"/>
      <c r="AL32" s="265"/>
      <c r="AM32" s="265"/>
      <c r="AN32" s="265"/>
      <c r="AO32" s="265"/>
      <c r="AP32" s="265"/>
      <c r="AQ32" s="265"/>
      <c r="AR32" s="265"/>
      <c r="AS32" s="265"/>
      <c r="AT32" s="265"/>
      <c r="AU32" s="265"/>
      <c r="AV32" s="265"/>
      <c r="AW32" s="265"/>
      <c r="AX32" s="265"/>
      <c r="AY32" s="265"/>
      <c r="AZ32" s="265"/>
      <c r="BA32" s="265"/>
    </row>
    <row r="33" spans="1:53" s="114" customFormat="1" ht="20.100000000000001" customHeight="1" thickBot="1" x14ac:dyDescent="0.25">
      <c r="A33" s="427">
        <v>30</v>
      </c>
      <c r="B33" s="428" t="str">
        <f>T(Admin!C34)</f>
        <v/>
      </c>
      <c r="C33" s="1125" t="str">
        <f>T(Admin!D34)</f>
        <v/>
      </c>
      <c r="D33" s="1126"/>
      <c r="E33" s="429" t="str">
        <f>T(Admin!F34)</f>
        <v/>
      </c>
      <c r="F33" s="430">
        <f>Admin!G34</f>
        <v>0</v>
      </c>
      <c r="G33" s="861"/>
      <c r="H33" s="862"/>
      <c r="I33" s="862"/>
      <c r="J33" s="863"/>
      <c r="K33" s="864"/>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c r="AS33" s="265"/>
      <c r="AT33" s="265"/>
      <c r="AU33" s="265"/>
      <c r="AV33" s="265"/>
      <c r="AW33" s="265"/>
      <c r="AX33" s="265"/>
      <c r="AY33" s="265"/>
      <c r="AZ33" s="265"/>
      <c r="BA33" s="265"/>
    </row>
    <row r="34" spans="1:53" s="265" customFormat="1" ht="15" x14ac:dyDescent="0.2">
      <c r="B34" s="188"/>
      <c r="C34" s="188"/>
      <c r="D34" s="188"/>
      <c r="E34" s="273"/>
      <c r="K34" s="164"/>
    </row>
    <row r="35" spans="1:53" s="265" customFormat="1" x14ac:dyDescent="0.2">
      <c r="E35" s="273"/>
      <c r="J35" s="369" t="s">
        <v>255</v>
      </c>
      <c r="K35" s="274"/>
    </row>
    <row r="36" spans="1:53" s="265" customFormat="1" x14ac:dyDescent="0.2">
      <c r="E36" s="273"/>
      <c r="J36" s="369" t="s">
        <v>256</v>
      </c>
      <c r="K36" s="274"/>
    </row>
    <row r="37" spans="1:53" s="265" customFormat="1" x14ac:dyDescent="0.2">
      <c r="E37" s="273"/>
    </row>
    <row r="38" spans="1:53" s="265" customFormat="1" x14ac:dyDescent="0.2">
      <c r="E38" s="273"/>
    </row>
    <row r="39" spans="1:53" s="265" customFormat="1" x14ac:dyDescent="0.2">
      <c r="E39" s="273"/>
    </row>
    <row r="40" spans="1:53" s="265" customFormat="1" x14ac:dyDescent="0.2">
      <c r="E40" s="273"/>
    </row>
    <row r="41" spans="1:53" s="265" customFormat="1" x14ac:dyDescent="0.2">
      <c r="E41" s="273"/>
    </row>
    <row r="42" spans="1:53" s="265" customFormat="1" x14ac:dyDescent="0.2">
      <c r="E42" s="273"/>
    </row>
    <row r="43" spans="1:53" s="265" customFormat="1" x14ac:dyDescent="0.2">
      <c r="E43" s="273"/>
    </row>
    <row r="44" spans="1:53" s="265" customFormat="1" x14ac:dyDescent="0.2">
      <c r="E44" s="273"/>
    </row>
    <row r="45" spans="1:53" s="265" customFormat="1" x14ac:dyDescent="0.2">
      <c r="E45" s="273"/>
    </row>
    <row r="46" spans="1:53" s="265" customFormat="1" x14ac:dyDescent="0.2">
      <c r="E46" s="273"/>
    </row>
    <row r="47" spans="1:53" s="265" customFormat="1" x14ac:dyDescent="0.2">
      <c r="E47" s="273"/>
    </row>
    <row r="48" spans="1:53" s="265" customFormat="1" x14ac:dyDescent="0.2">
      <c r="E48" s="273"/>
    </row>
    <row r="49" spans="5:5" s="265" customFormat="1" x14ac:dyDescent="0.2">
      <c r="E49" s="273"/>
    </row>
    <row r="50" spans="5:5" s="265" customFormat="1" x14ac:dyDescent="0.2">
      <c r="E50" s="273"/>
    </row>
    <row r="51" spans="5:5" s="265" customFormat="1" x14ac:dyDescent="0.2">
      <c r="E51" s="273"/>
    </row>
    <row r="52" spans="5:5" s="265" customFormat="1" x14ac:dyDescent="0.2">
      <c r="E52" s="273"/>
    </row>
    <row r="53" spans="5:5" s="265" customFormat="1" x14ac:dyDescent="0.2">
      <c r="E53" s="273"/>
    </row>
    <row r="54" spans="5:5" s="265" customFormat="1" x14ac:dyDescent="0.2">
      <c r="E54" s="273"/>
    </row>
    <row r="55" spans="5:5" s="265" customFormat="1" x14ac:dyDescent="0.2">
      <c r="E55" s="273"/>
    </row>
    <row r="56" spans="5:5" s="265" customFormat="1" x14ac:dyDescent="0.2">
      <c r="E56" s="273"/>
    </row>
    <row r="57" spans="5:5" s="265" customFormat="1" x14ac:dyDescent="0.2">
      <c r="E57" s="273"/>
    </row>
    <row r="58" spans="5:5" s="265" customFormat="1" x14ac:dyDescent="0.2">
      <c r="E58" s="273"/>
    </row>
    <row r="59" spans="5:5" s="265" customFormat="1" x14ac:dyDescent="0.2">
      <c r="E59" s="273"/>
    </row>
    <row r="60" spans="5:5" s="265" customFormat="1" x14ac:dyDescent="0.2">
      <c r="E60" s="273"/>
    </row>
    <row r="61" spans="5:5" s="265" customFormat="1" x14ac:dyDescent="0.2">
      <c r="E61" s="273"/>
    </row>
    <row r="62" spans="5:5" s="265" customFormat="1" x14ac:dyDescent="0.2">
      <c r="E62" s="273"/>
    </row>
    <row r="63" spans="5:5" s="265" customFormat="1" x14ac:dyDescent="0.2">
      <c r="E63" s="273"/>
    </row>
    <row r="64" spans="5:5" s="265" customFormat="1" x14ac:dyDescent="0.2">
      <c r="E64" s="273"/>
    </row>
    <row r="65" spans="5:5" s="265" customFormat="1" x14ac:dyDescent="0.2">
      <c r="E65" s="273"/>
    </row>
    <row r="66" spans="5:5" s="265" customFormat="1" x14ac:dyDescent="0.2">
      <c r="E66" s="273"/>
    </row>
    <row r="67" spans="5:5" s="265" customFormat="1" x14ac:dyDescent="0.2">
      <c r="E67" s="273"/>
    </row>
    <row r="68" spans="5:5" s="265" customFormat="1" x14ac:dyDescent="0.2">
      <c r="E68" s="273"/>
    </row>
    <row r="69" spans="5:5" s="265" customFormat="1" x14ac:dyDescent="0.2">
      <c r="E69" s="273"/>
    </row>
    <row r="70" spans="5:5" s="265" customFormat="1" x14ac:dyDescent="0.2">
      <c r="E70" s="273"/>
    </row>
    <row r="71" spans="5:5" s="265" customFormat="1" x14ac:dyDescent="0.2">
      <c r="E71" s="273"/>
    </row>
    <row r="72" spans="5:5" s="265" customFormat="1" x14ac:dyDescent="0.2">
      <c r="E72" s="273"/>
    </row>
    <row r="73" spans="5:5" s="265" customFormat="1" x14ac:dyDescent="0.2">
      <c r="E73" s="273"/>
    </row>
    <row r="74" spans="5:5" s="265" customFormat="1" x14ac:dyDescent="0.2">
      <c r="E74" s="273"/>
    </row>
    <row r="75" spans="5:5" s="265" customFormat="1" x14ac:dyDescent="0.2">
      <c r="E75" s="273"/>
    </row>
    <row r="76" spans="5:5" s="265" customFormat="1" x14ac:dyDescent="0.2">
      <c r="E76" s="273"/>
    </row>
    <row r="77" spans="5:5" s="265" customFormat="1" x14ac:dyDescent="0.2">
      <c r="E77" s="273"/>
    </row>
    <row r="78" spans="5:5" s="265" customFormat="1" x14ac:dyDescent="0.2">
      <c r="E78" s="273"/>
    </row>
    <row r="79" spans="5:5" s="265" customFormat="1" x14ac:dyDescent="0.2">
      <c r="E79" s="273"/>
    </row>
    <row r="80" spans="5:5" s="265" customFormat="1" x14ac:dyDescent="0.2">
      <c r="E80" s="273"/>
    </row>
    <row r="81" spans="5:5" s="265" customFormat="1" x14ac:dyDescent="0.2">
      <c r="E81" s="273"/>
    </row>
    <row r="82" spans="5:5" s="265" customFormat="1" x14ac:dyDescent="0.2">
      <c r="E82" s="273"/>
    </row>
    <row r="83" spans="5:5" s="265" customFormat="1" x14ac:dyDescent="0.2">
      <c r="E83" s="273"/>
    </row>
    <row r="84" spans="5:5" s="265" customFormat="1" x14ac:dyDescent="0.2">
      <c r="E84" s="273"/>
    </row>
    <row r="85" spans="5:5" s="265" customFormat="1" x14ac:dyDescent="0.2">
      <c r="E85" s="273"/>
    </row>
    <row r="86" spans="5:5" s="265" customFormat="1" x14ac:dyDescent="0.2">
      <c r="E86" s="273"/>
    </row>
    <row r="87" spans="5:5" s="265" customFormat="1" x14ac:dyDescent="0.2">
      <c r="E87" s="273"/>
    </row>
    <row r="88" spans="5:5" s="265" customFormat="1" x14ac:dyDescent="0.2">
      <c r="E88" s="273"/>
    </row>
    <row r="89" spans="5:5" s="265" customFormat="1" x14ac:dyDescent="0.2">
      <c r="E89" s="273"/>
    </row>
    <row r="90" spans="5:5" s="265" customFormat="1" x14ac:dyDescent="0.2">
      <c r="E90" s="273"/>
    </row>
    <row r="91" spans="5:5" s="265" customFormat="1" x14ac:dyDescent="0.2">
      <c r="E91" s="273"/>
    </row>
    <row r="92" spans="5:5" s="265" customFormat="1" x14ac:dyDescent="0.2">
      <c r="E92" s="273"/>
    </row>
    <row r="93" spans="5:5" s="265" customFormat="1" x14ac:dyDescent="0.2">
      <c r="E93" s="273"/>
    </row>
    <row r="94" spans="5:5" s="265" customFormat="1" x14ac:dyDescent="0.2">
      <c r="E94" s="273"/>
    </row>
    <row r="95" spans="5:5" s="265" customFormat="1" x14ac:dyDescent="0.2">
      <c r="E95" s="273"/>
    </row>
    <row r="96" spans="5:5" s="265" customFormat="1" x14ac:dyDescent="0.2">
      <c r="E96" s="273"/>
    </row>
    <row r="97" spans="5:5" s="265" customFormat="1" x14ac:dyDescent="0.2">
      <c r="E97" s="273"/>
    </row>
    <row r="98" spans="5:5" s="265" customFormat="1" x14ac:dyDescent="0.2">
      <c r="E98" s="273"/>
    </row>
    <row r="99" spans="5:5" s="265" customFormat="1" x14ac:dyDescent="0.2">
      <c r="E99" s="273"/>
    </row>
    <row r="100" spans="5:5" s="265" customFormat="1" x14ac:dyDescent="0.2">
      <c r="E100" s="273"/>
    </row>
    <row r="101" spans="5:5" s="265" customFormat="1" x14ac:dyDescent="0.2">
      <c r="E101" s="273"/>
    </row>
    <row r="102" spans="5:5" s="265" customFormat="1" x14ac:dyDescent="0.2">
      <c r="E102" s="273"/>
    </row>
    <row r="103" spans="5:5" s="265" customFormat="1" x14ac:dyDescent="0.2">
      <c r="E103" s="273"/>
    </row>
    <row r="104" spans="5:5" s="265" customFormat="1" x14ac:dyDescent="0.2">
      <c r="E104" s="273"/>
    </row>
    <row r="105" spans="5:5" s="265" customFormat="1" x14ac:dyDescent="0.2">
      <c r="E105" s="273"/>
    </row>
    <row r="106" spans="5:5" s="265" customFormat="1" x14ac:dyDescent="0.2">
      <c r="E106" s="273"/>
    </row>
    <row r="107" spans="5:5" s="265" customFormat="1" x14ac:dyDescent="0.2">
      <c r="E107" s="273"/>
    </row>
    <row r="108" spans="5:5" s="265" customFormat="1" x14ac:dyDescent="0.2">
      <c r="E108" s="273"/>
    </row>
    <row r="109" spans="5:5" s="265" customFormat="1" x14ac:dyDescent="0.2">
      <c r="E109" s="273"/>
    </row>
    <row r="110" spans="5:5" s="265" customFormat="1" x14ac:dyDescent="0.2">
      <c r="E110" s="273"/>
    </row>
    <row r="111" spans="5:5" s="265" customFormat="1" x14ac:dyDescent="0.2">
      <c r="E111" s="273"/>
    </row>
    <row r="112" spans="5:5" s="265" customFormat="1" x14ac:dyDescent="0.2">
      <c r="E112" s="273"/>
    </row>
    <row r="113" spans="5:5" s="265" customFormat="1" x14ac:dyDescent="0.2">
      <c r="E113" s="273"/>
    </row>
    <row r="114" spans="5:5" s="265" customFormat="1" x14ac:dyDescent="0.2">
      <c r="E114" s="273"/>
    </row>
    <row r="115" spans="5:5" s="265" customFormat="1" x14ac:dyDescent="0.2">
      <c r="E115" s="273"/>
    </row>
    <row r="116" spans="5:5" s="265" customFormat="1" x14ac:dyDescent="0.2">
      <c r="E116" s="273"/>
    </row>
    <row r="117" spans="5:5" s="265" customFormat="1" x14ac:dyDescent="0.2">
      <c r="E117" s="273"/>
    </row>
    <row r="118" spans="5:5" s="265" customFormat="1" x14ac:dyDescent="0.2">
      <c r="E118" s="273"/>
    </row>
    <row r="119" spans="5:5" s="265" customFormat="1" x14ac:dyDescent="0.2">
      <c r="E119" s="273"/>
    </row>
    <row r="120" spans="5:5" s="265" customFormat="1" x14ac:dyDescent="0.2">
      <c r="E120" s="273"/>
    </row>
    <row r="121" spans="5:5" s="265" customFormat="1" x14ac:dyDescent="0.2">
      <c r="E121" s="273"/>
    </row>
    <row r="122" spans="5:5" s="265" customFormat="1" x14ac:dyDescent="0.2">
      <c r="E122" s="273"/>
    </row>
    <row r="123" spans="5:5" s="265" customFormat="1" x14ac:dyDescent="0.2">
      <c r="E123" s="273"/>
    </row>
    <row r="124" spans="5:5" s="265" customFormat="1" x14ac:dyDescent="0.2">
      <c r="E124" s="273"/>
    </row>
    <row r="125" spans="5:5" s="265" customFormat="1" x14ac:dyDescent="0.2">
      <c r="E125" s="273"/>
    </row>
    <row r="126" spans="5:5" s="265" customFormat="1" x14ac:dyDescent="0.2">
      <c r="E126" s="273"/>
    </row>
    <row r="127" spans="5:5" s="265" customFormat="1" x14ac:dyDescent="0.2">
      <c r="E127" s="273"/>
    </row>
    <row r="128" spans="5:5" s="265" customFormat="1" x14ac:dyDescent="0.2">
      <c r="E128" s="273"/>
    </row>
    <row r="129" spans="5:5" s="265" customFormat="1" x14ac:dyDescent="0.2">
      <c r="E129" s="273"/>
    </row>
    <row r="130" spans="5:5" s="265" customFormat="1" x14ac:dyDescent="0.2">
      <c r="E130" s="273"/>
    </row>
    <row r="131" spans="5:5" s="265" customFormat="1" x14ac:dyDescent="0.2">
      <c r="E131" s="273"/>
    </row>
    <row r="132" spans="5:5" s="265" customFormat="1" x14ac:dyDescent="0.2">
      <c r="E132" s="273"/>
    </row>
    <row r="133" spans="5:5" s="265" customFormat="1" x14ac:dyDescent="0.2">
      <c r="E133" s="273"/>
    </row>
    <row r="134" spans="5:5" s="265" customFormat="1" x14ac:dyDescent="0.2">
      <c r="E134" s="273"/>
    </row>
    <row r="135" spans="5:5" s="265" customFormat="1" x14ac:dyDescent="0.2">
      <c r="E135" s="273"/>
    </row>
    <row r="136" spans="5:5" s="265" customFormat="1" x14ac:dyDescent="0.2">
      <c r="E136" s="273"/>
    </row>
    <row r="137" spans="5:5" s="265" customFormat="1" x14ac:dyDescent="0.2">
      <c r="E137" s="273"/>
    </row>
    <row r="138" spans="5:5" s="265" customFormat="1" x14ac:dyDescent="0.2">
      <c r="E138" s="273"/>
    </row>
    <row r="139" spans="5:5" s="265" customFormat="1" x14ac:dyDescent="0.2">
      <c r="E139" s="273"/>
    </row>
    <row r="140" spans="5:5" s="265" customFormat="1" x14ac:dyDescent="0.2">
      <c r="E140" s="273"/>
    </row>
    <row r="141" spans="5:5" s="265" customFormat="1" x14ac:dyDescent="0.2">
      <c r="E141" s="273"/>
    </row>
    <row r="142" spans="5:5" s="265" customFormat="1" x14ac:dyDescent="0.2">
      <c r="E142" s="273"/>
    </row>
    <row r="143" spans="5:5" s="265" customFormat="1" x14ac:dyDescent="0.2">
      <c r="E143" s="273"/>
    </row>
    <row r="144" spans="5:5" s="265" customFormat="1" x14ac:dyDescent="0.2">
      <c r="E144" s="273"/>
    </row>
    <row r="145" spans="5:5" s="265" customFormat="1" x14ac:dyDescent="0.2">
      <c r="E145" s="273"/>
    </row>
    <row r="146" spans="5:5" s="265" customFormat="1" x14ac:dyDescent="0.2">
      <c r="E146" s="273"/>
    </row>
    <row r="147" spans="5:5" s="265" customFormat="1" x14ac:dyDescent="0.2">
      <c r="E147" s="273"/>
    </row>
    <row r="148" spans="5:5" s="265" customFormat="1" x14ac:dyDescent="0.2">
      <c r="E148" s="273"/>
    </row>
    <row r="149" spans="5:5" s="265" customFormat="1" x14ac:dyDescent="0.2">
      <c r="E149" s="273"/>
    </row>
    <row r="150" spans="5:5" s="265" customFormat="1" x14ac:dyDescent="0.2">
      <c r="E150" s="273"/>
    </row>
    <row r="151" spans="5:5" s="265" customFormat="1" x14ac:dyDescent="0.2">
      <c r="E151" s="273"/>
    </row>
    <row r="152" spans="5:5" s="265" customFormat="1" x14ac:dyDescent="0.2">
      <c r="E152" s="273"/>
    </row>
    <row r="153" spans="5:5" s="265" customFormat="1" x14ac:dyDescent="0.2">
      <c r="E153" s="273"/>
    </row>
    <row r="154" spans="5:5" s="265" customFormat="1" x14ac:dyDescent="0.2">
      <c r="E154" s="273"/>
    </row>
    <row r="155" spans="5:5" s="265" customFormat="1" x14ac:dyDescent="0.2">
      <c r="E155" s="273"/>
    </row>
    <row r="156" spans="5:5" s="265" customFormat="1" x14ac:dyDescent="0.2">
      <c r="E156" s="273"/>
    </row>
    <row r="157" spans="5:5" s="265" customFormat="1" x14ac:dyDescent="0.2">
      <c r="E157" s="273"/>
    </row>
    <row r="158" spans="5:5" s="265" customFormat="1" x14ac:dyDescent="0.2">
      <c r="E158" s="273"/>
    </row>
    <row r="159" spans="5:5" s="265" customFormat="1" x14ac:dyDescent="0.2">
      <c r="E159" s="273"/>
    </row>
    <row r="160" spans="5:5" s="265" customFormat="1" x14ac:dyDescent="0.2">
      <c r="E160" s="273"/>
    </row>
    <row r="161" spans="5:5" s="265" customFormat="1" x14ac:dyDescent="0.2">
      <c r="E161" s="273"/>
    </row>
    <row r="162" spans="5:5" s="265" customFormat="1" x14ac:dyDescent="0.2">
      <c r="E162" s="273"/>
    </row>
    <row r="163" spans="5:5" s="265" customFormat="1" x14ac:dyDescent="0.2">
      <c r="E163" s="273"/>
    </row>
    <row r="164" spans="5:5" s="265" customFormat="1" x14ac:dyDescent="0.2">
      <c r="E164" s="273"/>
    </row>
    <row r="165" spans="5:5" s="265" customFormat="1" x14ac:dyDescent="0.2">
      <c r="E165" s="273"/>
    </row>
    <row r="166" spans="5:5" s="265" customFormat="1" x14ac:dyDescent="0.2">
      <c r="E166" s="273"/>
    </row>
    <row r="167" spans="5:5" s="265" customFormat="1" x14ac:dyDescent="0.2">
      <c r="E167" s="273"/>
    </row>
    <row r="168" spans="5:5" s="265" customFormat="1" x14ac:dyDescent="0.2">
      <c r="E168" s="273"/>
    </row>
    <row r="169" spans="5:5" s="265" customFormat="1" x14ac:dyDescent="0.2">
      <c r="E169" s="273"/>
    </row>
    <row r="170" spans="5:5" s="265" customFormat="1" x14ac:dyDescent="0.2">
      <c r="E170" s="273"/>
    </row>
    <row r="171" spans="5:5" s="265" customFormat="1" x14ac:dyDescent="0.2">
      <c r="E171" s="273"/>
    </row>
    <row r="172" spans="5:5" s="265" customFormat="1" x14ac:dyDescent="0.2">
      <c r="E172" s="273"/>
    </row>
    <row r="173" spans="5:5" s="265" customFormat="1" x14ac:dyDescent="0.2">
      <c r="E173" s="273"/>
    </row>
    <row r="174" spans="5:5" s="265" customFormat="1" x14ac:dyDescent="0.2">
      <c r="E174" s="273"/>
    </row>
    <row r="175" spans="5:5" s="265" customFormat="1" x14ac:dyDescent="0.2">
      <c r="E175" s="273"/>
    </row>
    <row r="176" spans="5:5" s="265" customFormat="1" x14ac:dyDescent="0.2">
      <c r="E176" s="273"/>
    </row>
    <row r="177" spans="5:5" s="265" customFormat="1" x14ac:dyDescent="0.2">
      <c r="E177" s="273"/>
    </row>
    <row r="178" spans="5:5" s="265" customFormat="1" x14ac:dyDescent="0.2">
      <c r="E178" s="273"/>
    </row>
    <row r="179" spans="5:5" s="265" customFormat="1" x14ac:dyDescent="0.2">
      <c r="E179" s="273"/>
    </row>
    <row r="180" spans="5:5" s="265" customFormat="1" x14ac:dyDescent="0.2">
      <c r="E180" s="273"/>
    </row>
    <row r="181" spans="5:5" s="265" customFormat="1" x14ac:dyDescent="0.2">
      <c r="E181" s="273"/>
    </row>
    <row r="182" spans="5:5" s="265" customFormat="1" x14ac:dyDescent="0.2">
      <c r="E182" s="273"/>
    </row>
    <row r="183" spans="5:5" s="265" customFormat="1" x14ac:dyDescent="0.2">
      <c r="E183" s="273"/>
    </row>
    <row r="184" spans="5:5" s="265" customFormat="1" x14ac:dyDescent="0.2">
      <c r="E184" s="273"/>
    </row>
    <row r="185" spans="5:5" s="265" customFormat="1" x14ac:dyDescent="0.2">
      <c r="E185" s="273"/>
    </row>
    <row r="186" spans="5:5" s="265" customFormat="1" x14ac:dyDescent="0.2">
      <c r="E186" s="273"/>
    </row>
    <row r="187" spans="5:5" s="265" customFormat="1" x14ac:dyDescent="0.2">
      <c r="E187" s="273"/>
    </row>
    <row r="188" spans="5:5" s="265" customFormat="1" x14ac:dyDescent="0.2">
      <c r="E188" s="273"/>
    </row>
    <row r="189" spans="5:5" s="265" customFormat="1" x14ac:dyDescent="0.2">
      <c r="E189" s="273"/>
    </row>
    <row r="190" spans="5:5" s="265" customFormat="1" x14ac:dyDescent="0.2">
      <c r="E190" s="273"/>
    </row>
    <row r="191" spans="5:5" s="265" customFormat="1" x14ac:dyDescent="0.2">
      <c r="E191" s="273"/>
    </row>
  </sheetData>
  <sheetProtection password="C64F" sheet="1" objects="1" scenarios="1" formatRows="0"/>
  <protectedRanges>
    <protectedRange sqref="G4:K33" name="HT WT" securityDescriptor="O:WDG:WDD:(A;;CC;;;S-1-5-21-3822721094-983390456-1902330015-1221634)(A;;CC;;;S-1-5-21-3822721094-983390456-1902330015-1645945)(A;;CC;;;S-1-5-21-3822721094-983390456-1902330015-3829042)(A;;CC;;;S-1-5-21-3822721094-983390456-1902330015-1525281)(A;;CC;;;S-1-5-21-3822721094-983390456-1902330015-1749789)(A;;CC;;;S-1-5-21-3822721094-983390456-1902330015-2644383)(A;;CC;;;S-1-5-21-3822721094-983390456-1902330015-1082655)(A;;CC;;;S-1-5-21-3822721094-983390456-1902330015-2851800)"/>
    <protectedRange password="C64F" sqref="A4:F33 A1:B1" name="Admin"/>
  </protectedRanges>
  <customSheetViews>
    <customSheetView guid="{902EEF54-E42B-473F-A94F-90608D9CB1C3}">
      <selection activeCell="C16" sqref="C16:D16"/>
      <pageMargins left="0.7" right="0.7" top="0.75" bottom="0.75" header="0.3" footer="0.3"/>
      <pageSetup orientation="portrait" r:id="rId1"/>
    </customSheetView>
    <customSheetView guid="{C48D4376-7E6E-43E1-BDDA-4583E8F77408}">
      <selection activeCell="J11" sqref="J11"/>
      <pageMargins left="0.7" right="0.7" top="0.75" bottom="0.75" header="0.3" footer="0.3"/>
      <pageSetup orientation="portrait" r:id="rId2"/>
    </customSheetView>
    <customSheetView guid="{8168B4B8-9A02-4791-AD5C-7A76A87A620E}">
      <selection activeCell="J11" sqref="J11"/>
      <pageMargins left="0.7" right="0.7" top="0.75" bottom="0.75" header="0.3" footer="0.3"/>
      <pageSetup orientation="portrait" r:id="rId3"/>
    </customSheetView>
    <customSheetView guid="{7F7D5A8C-9A56-4905-9300-15A5D4F74565}">
      <selection activeCell="J13" sqref="J13"/>
      <pageMargins left="0.7" right="0.7" top="0.75" bottom="0.75" header="0.3" footer="0.3"/>
      <pageSetup orientation="portrait" r:id="rId4"/>
    </customSheetView>
  </customSheetViews>
  <mergeCells count="42">
    <mergeCell ref="A1:B1"/>
    <mergeCell ref="I2:I3"/>
    <mergeCell ref="J2:J3"/>
    <mergeCell ref="K2:K3"/>
    <mergeCell ref="A2:A3"/>
    <mergeCell ref="F2:F3"/>
    <mergeCell ref="G2:G3"/>
    <mergeCell ref="C1:K1"/>
    <mergeCell ref="H2:H3"/>
    <mergeCell ref="C2:D3"/>
    <mergeCell ref="C13:D13"/>
    <mergeCell ref="B2:B3"/>
    <mergeCell ref="E2:E3"/>
    <mergeCell ref="C4:D4"/>
    <mergeCell ref="C5:D5"/>
    <mergeCell ref="C6:D6"/>
    <mergeCell ref="C7:D7"/>
    <mergeCell ref="C8:D8"/>
    <mergeCell ref="C9:D9"/>
    <mergeCell ref="C10:D10"/>
    <mergeCell ref="C11:D11"/>
    <mergeCell ref="C12:D12"/>
    <mergeCell ref="C25:D25"/>
    <mergeCell ref="C14:D14"/>
    <mergeCell ref="C15:D15"/>
    <mergeCell ref="C16:D16"/>
    <mergeCell ref="C17:D17"/>
    <mergeCell ref="C18:D18"/>
    <mergeCell ref="C19:D19"/>
    <mergeCell ref="C20:D20"/>
    <mergeCell ref="C21:D21"/>
    <mergeCell ref="C22:D22"/>
    <mergeCell ref="C23:D23"/>
    <mergeCell ref="C24:D24"/>
    <mergeCell ref="C32:D32"/>
    <mergeCell ref="C33:D33"/>
    <mergeCell ref="C26:D26"/>
    <mergeCell ref="C27:D27"/>
    <mergeCell ref="C28:D28"/>
    <mergeCell ref="C29:D29"/>
    <mergeCell ref="C30:D30"/>
    <mergeCell ref="C31:D31"/>
  </mergeCells>
  <dataValidations count="1">
    <dataValidation type="list" allowBlank="1" showInputMessage="1" showErrorMessage="1" sqref="J4:K33">
      <formula1>$J$34:$J$37</formula1>
    </dataValidation>
  </dataValidations>
  <pageMargins left="0.7" right="0.7" top="0.75" bottom="0.75" header="0.3" footer="0.3"/>
  <pageSetup orientation="portrait" r:id="rId5"/>
  <legacy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pageSetUpPr fitToPage="1"/>
  </sheetPr>
  <dimension ref="A1:BP2242"/>
  <sheetViews>
    <sheetView zoomScaleNormal="100" workbookViewId="0">
      <pane xSplit="2" topLeftCell="C1" activePane="topRight" state="frozen"/>
      <selection pane="topRight" activeCell="U8" sqref="U8"/>
    </sheetView>
  </sheetViews>
  <sheetFormatPr defaultRowHeight="12.75" x14ac:dyDescent="0.2"/>
  <cols>
    <col min="1" max="1" width="11.5703125" style="33" customWidth="1"/>
    <col min="2" max="2" width="15.5703125" style="33" customWidth="1"/>
    <col min="3" max="3" width="7.7109375" style="33" customWidth="1"/>
    <col min="4" max="4" width="4.7109375" style="33" bestFit="1" customWidth="1"/>
    <col min="5" max="5" width="4.5703125" style="33" customWidth="1"/>
    <col min="6" max="6" width="8.7109375" style="33" customWidth="1"/>
    <col min="7" max="7" width="14.28515625" style="33" customWidth="1"/>
    <col min="8" max="8" width="10.7109375" style="33" customWidth="1"/>
    <col min="9" max="12" width="7.7109375" style="33" customWidth="1"/>
    <col min="13" max="13" width="8.7109375" style="33" customWidth="1"/>
    <col min="14" max="15" width="7.7109375" style="33" customWidth="1"/>
    <col min="16" max="18" width="8.140625" style="33" customWidth="1"/>
    <col min="19" max="19" width="14.28515625" style="33" customWidth="1"/>
    <col min="20" max="20" width="10.140625" style="71" bestFit="1" customWidth="1"/>
    <col min="21" max="24" width="1.7109375" style="361" customWidth="1"/>
    <col min="25" max="27" width="3.7109375" style="361" customWidth="1"/>
    <col min="28" max="28" width="3.5703125" style="361" customWidth="1"/>
    <col min="29" max="30" width="4.7109375" style="361" customWidth="1"/>
    <col min="31" max="38" width="9.140625" style="361"/>
    <col min="39" max="39" width="1.7109375" style="361" customWidth="1"/>
    <col min="40" max="44" width="9.140625" style="361"/>
    <col min="45" max="45" width="9.140625" style="249"/>
    <col min="46" max="58" width="9.140625" style="361"/>
    <col min="59" max="68" width="9.140625" style="71"/>
    <col min="69" max="16384" width="9.140625" style="33"/>
  </cols>
  <sheetData>
    <row r="1" spans="1:68" ht="90" customHeight="1" x14ac:dyDescent="0.2">
      <c r="A1" s="71"/>
      <c r="B1" s="71"/>
      <c r="C1" s="1163" t="str">
        <f>Admin!A1</f>
        <v>15P ALC CLASS 15-005</v>
      </c>
      <c r="D1" s="1163"/>
      <c r="E1" s="1164"/>
      <c r="F1" s="1161" t="s">
        <v>33</v>
      </c>
      <c r="G1" s="1162"/>
      <c r="H1" s="1162"/>
      <c r="I1" s="1162"/>
      <c r="J1" s="1162"/>
      <c r="K1" s="1162"/>
      <c r="L1" s="1162"/>
      <c r="M1" s="1162"/>
      <c r="N1" s="1162"/>
      <c r="O1" s="1162"/>
      <c r="P1" s="1162"/>
      <c r="Q1" s="1162"/>
      <c r="R1" s="1162"/>
      <c r="S1" s="1162"/>
      <c r="T1" s="1162"/>
    </row>
    <row r="2" spans="1:68" s="34" customFormat="1" ht="12.75" customHeight="1" x14ac:dyDescent="0.2">
      <c r="A2" s="82"/>
      <c r="B2" s="260"/>
      <c r="C2" s="260"/>
      <c r="D2" s="260"/>
      <c r="E2" s="260"/>
      <c r="F2" s="260"/>
      <c r="G2" s="261"/>
      <c r="H2" s="261"/>
      <c r="I2" s="323"/>
      <c r="J2" s="324"/>
      <c r="K2" s="1165" t="s">
        <v>32</v>
      </c>
      <c r="L2" s="1166"/>
      <c r="M2" s="1171" t="s">
        <v>185</v>
      </c>
      <c r="N2" s="1172"/>
      <c r="O2" s="1172"/>
      <c r="P2" s="1172"/>
      <c r="Q2" s="1172"/>
      <c r="R2" s="1172"/>
      <c r="S2" s="1173"/>
      <c r="T2" s="322"/>
      <c r="U2" s="82"/>
      <c r="V2" s="82"/>
      <c r="W2" s="82"/>
      <c r="X2" s="82"/>
      <c r="Y2" s="82"/>
      <c r="Z2" s="82"/>
      <c r="AA2" s="82"/>
      <c r="AB2" s="82"/>
      <c r="AC2" s="82"/>
      <c r="AD2" s="82"/>
      <c r="AE2" s="955"/>
      <c r="AF2" s="955"/>
      <c r="AG2" s="954"/>
      <c r="AH2" s="953"/>
      <c r="AI2" s="953"/>
      <c r="AJ2" s="954"/>
      <c r="AK2" s="953"/>
      <c r="AL2" s="953"/>
      <c r="AM2" s="953"/>
      <c r="AN2" s="1153" t="s">
        <v>261</v>
      </c>
      <c r="AO2" s="1154" t="s">
        <v>262</v>
      </c>
      <c r="AP2" s="1154"/>
      <c r="AQ2" s="1154"/>
      <c r="AR2" s="1154"/>
      <c r="AS2" s="1154"/>
      <c r="AT2" s="1154"/>
      <c r="AU2" s="953"/>
      <c r="AV2" s="953"/>
      <c r="AW2" s="563"/>
      <c r="AX2" s="237"/>
      <c r="AY2" s="237"/>
      <c r="AZ2" s="82"/>
      <c r="BA2" s="82"/>
      <c r="BB2" s="82"/>
      <c r="BC2" s="82"/>
      <c r="BD2" s="82"/>
      <c r="BE2" s="82"/>
      <c r="BF2" s="82"/>
      <c r="BG2" s="82"/>
      <c r="BH2" s="82"/>
      <c r="BI2" s="82"/>
      <c r="BJ2" s="82"/>
      <c r="BK2" s="82"/>
      <c r="BL2" s="82"/>
      <c r="BM2" s="82"/>
      <c r="BN2" s="82"/>
      <c r="BO2" s="82"/>
      <c r="BP2" s="82"/>
    </row>
    <row r="3" spans="1:68" s="34" customFormat="1" ht="12.75" customHeight="1" x14ac:dyDescent="0.2">
      <c r="A3" s="82"/>
      <c r="B3" s="258"/>
      <c r="C3" s="258"/>
      <c r="D3" s="1167" t="s">
        <v>332</v>
      </c>
      <c r="E3" s="1168"/>
      <c r="F3" s="1169"/>
      <c r="G3" s="865">
        <v>42129</v>
      </c>
      <c r="H3" s="259"/>
      <c r="I3" s="1157" t="s">
        <v>19</v>
      </c>
      <c r="J3" s="1158"/>
      <c r="K3" s="1157" t="s">
        <v>23</v>
      </c>
      <c r="L3" s="1158"/>
      <c r="M3" s="1157" t="s">
        <v>24</v>
      </c>
      <c r="N3" s="1158"/>
      <c r="O3" s="1157" t="s">
        <v>26</v>
      </c>
      <c r="P3" s="1158"/>
      <c r="Q3" s="511" t="s">
        <v>271</v>
      </c>
      <c r="R3" s="511" t="s">
        <v>270</v>
      </c>
      <c r="S3" s="1174" t="s">
        <v>259</v>
      </c>
      <c r="T3" s="238" t="s">
        <v>111</v>
      </c>
      <c r="U3" s="82"/>
      <c r="V3" s="82"/>
      <c r="W3" s="82"/>
      <c r="X3" s="82"/>
      <c r="Y3" s="82"/>
      <c r="Z3" s="82"/>
      <c r="AA3" s="82"/>
      <c r="AB3" s="82"/>
      <c r="AC3" s="82"/>
      <c r="AD3" s="82"/>
      <c r="AE3" s="1170" t="s">
        <v>171</v>
      </c>
      <c r="AF3" s="1170"/>
      <c r="AG3" s="1153" t="s">
        <v>174</v>
      </c>
      <c r="AH3" s="1154" t="s">
        <v>172</v>
      </c>
      <c r="AI3" s="1154"/>
      <c r="AJ3" s="1153" t="s">
        <v>175</v>
      </c>
      <c r="AK3" s="1154" t="s">
        <v>173</v>
      </c>
      <c r="AL3" s="1154"/>
      <c r="AM3" s="953"/>
      <c r="AN3" s="1153"/>
      <c r="AO3" s="1154" t="s">
        <v>29</v>
      </c>
      <c r="AP3" s="1154" t="s">
        <v>177</v>
      </c>
      <c r="AQ3" s="1154" t="s">
        <v>30</v>
      </c>
      <c r="AR3" s="1154" t="s">
        <v>178</v>
      </c>
      <c r="AS3" s="1154" t="s">
        <v>28</v>
      </c>
      <c r="AT3" s="1154" t="s">
        <v>26</v>
      </c>
      <c r="AU3" s="1154" t="s">
        <v>269</v>
      </c>
      <c r="AV3" s="1154"/>
      <c r="AW3" s="1154"/>
      <c r="AX3" s="237"/>
      <c r="AY3" s="237"/>
      <c r="AZ3" s="82"/>
      <c r="BA3" s="82"/>
      <c r="BB3" s="82"/>
      <c r="BC3" s="82"/>
      <c r="BD3" s="82"/>
      <c r="BE3" s="82"/>
      <c r="BF3" s="82"/>
      <c r="BG3" s="82"/>
      <c r="BH3" s="82"/>
      <c r="BI3" s="82"/>
      <c r="BJ3" s="82"/>
      <c r="BK3" s="82"/>
      <c r="BL3" s="82"/>
      <c r="BM3" s="82"/>
      <c r="BN3" s="82"/>
      <c r="BO3" s="82"/>
      <c r="BP3" s="82"/>
    </row>
    <row r="4" spans="1:68" s="54" customFormat="1" x14ac:dyDescent="0.2">
      <c r="A4" s="1159" t="s">
        <v>22</v>
      </c>
      <c r="B4" s="1160"/>
      <c r="C4" s="431" t="s">
        <v>34</v>
      </c>
      <c r="D4" s="262" t="s">
        <v>18</v>
      </c>
      <c r="E4" s="262" t="s">
        <v>17</v>
      </c>
      <c r="F4" s="262" t="s">
        <v>50</v>
      </c>
      <c r="G4" s="262" t="s">
        <v>51</v>
      </c>
      <c r="H4" s="262" t="s">
        <v>52</v>
      </c>
      <c r="I4" s="262" t="s">
        <v>20</v>
      </c>
      <c r="J4" s="262" t="s">
        <v>21</v>
      </c>
      <c r="K4" s="262" t="s">
        <v>20</v>
      </c>
      <c r="L4" s="262" t="s">
        <v>21</v>
      </c>
      <c r="M4" s="262" t="s">
        <v>25</v>
      </c>
      <c r="N4" s="262" t="s">
        <v>21</v>
      </c>
      <c r="O4" s="1157" t="s">
        <v>21</v>
      </c>
      <c r="P4" s="1158"/>
      <c r="Q4" s="512" t="s">
        <v>285</v>
      </c>
      <c r="R4" s="512" t="s">
        <v>285</v>
      </c>
      <c r="S4" s="1175"/>
      <c r="T4" s="239" t="s">
        <v>112</v>
      </c>
      <c r="U4" s="721"/>
      <c r="V4" s="721"/>
      <c r="W4" s="721"/>
      <c r="X4" s="721"/>
      <c r="Y4" s="721" t="s">
        <v>29</v>
      </c>
      <c r="Z4" s="721" t="s">
        <v>30</v>
      </c>
      <c r="AA4" s="721" t="s">
        <v>176</v>
      </c>
      <c r="AB4" s="721"/>
      <c r="AC4" s="721"/>
      <c r="AD4" s="721"/>
      <c r="AE4" s="1170"/>
      <c r="AF4" s="1170"/>
      <c r="AG4" s="1153"/>
      <c r="AH4" s="1154"/>
      <c r="AI4" s="1154"/>
      <c r="AJ4" s="1153"/>
      <c r="AK4" s="1154"/>
      <c r="AL4" s="1154"/>
      <c r="AM4" s="953"/>
      <c r="AN4" s="1153"/>
      <c r="AO4" s="1154"/>
      <c r="AP4" s="1154"/>
      <c r="AQ4" s="1154"/>
      <c r="AR4" s="1154"/>
      <c r="AS4" s="1154"/>
      <c r="AT4" s="1154"/>
      <c r="AU4" s="1154"/>
      <c r="AV4" s="1154"/>
      <c r="AW4" s="1154"/>
      <c r="AX4" s="237"/>
      <c r="AY4" s="237"/>
      <c r="AZ4" s="83"/>
      <c r="BA4" s="83"/>
      <c r="BB4" s="83"/>
      <c r="BC4" s="83"/>
      <c r="BD4" s="83"/>
      <c r="BE4" s="83"/>
      <c r="BF4" s="83"/>
      <c r="BG4" s="83"/>
      <c r="BH4" s="83"/>
      <c r="BI4" s="83"/>
      <c r="BJ4" s="83"/>
      <c r="BK4" s="83"/>
      <c r="BL4" s="83"/>
      <c r="BM4" s="83"/>
      <c r="BN4" s="83"/>
      <c r="BO4" s="83"/>
      <c r="BP4" s="83"/>
    </row>
    <row r="5" spans="1:68" x14ac:dyDescent="0.2">
      <c r="A5" s="1155" t="str">
        <f>T(Admin!D5)</f>
        <v>a</v>
      </c>
      <c r="B5" s="1156"/>
      <c r="C5" s="452" t="str">
        <f>T(Admin!C5)</f>
        <v>SGT</v>
      </c>
      <c r="D5" s="453" t="str">
        <f>T(Admin!F5)</f>
        <v>M</v>
      </c>
      <c r="E5" s="454">
        <f>Admin!G5</f>
        <v>25</v>
      </c>
      <c r="F5" s="455"/>
      <c r="G5" s="866" t="s">
        <v>271</v>
      </c>
      <c r="H5" s="433" t="str">
        <f>T(Admin!X5)</f>
        <v/>
      </c>
      <c r="I5" s="455">
        <v>75</v>
      </c>
      <c r="J5" s="454">
        <f t="shared" ref="J5:J14" ca="1" si="0">IF(D5&gt;"A",IF(I5&lt;&gt;"P",LOOKUP(I5,INDIRECT(LOOKUP(I$3,eventlookup)&amp;"SCALE"),INDIRECT(LOOKUP(I$3,eventlookup)&amp;$D5&amp;TEXT(LOOKUP($E5,agelookup),"##"))),"P")," ")</f>
        <v>100</v>
      </c>
      <c r="K5" s="455">
        <v>70</v>
      </c>
      <c r="L5" s="454">
        <f t="shared" ref="L5:L14" ca="1" si="1">IF(D5&gt;"A",IF(K5&lt;&gt;"P",LOOKUP(K5,INDIRECT(LOOKUP(K$3,eventlookup)&amp;"SCALE"),INDIRECT(LOOKUP(K$3,eventlookup)&amp;$D5&amp;TEXT(LOOKUP($E5,agelookup),"##"))),"P")," ")</f>
        <v>87</v>
      </c>
      <c r="M5" s="456">
        <v>1300</v>
      </c>
      <c r="N5" s="454">
        <f t="shared" ref="N5:N14" ca="1" si="2">IF(D5&gt;"A",IF(M5&lt;&gt;"NOGO",IF(M5&lt;&gt;"GO",LOOKUP(IF(M5&gt;=1000,TIME(0,LEFT(M5,2),RIGHT(M5,2)+5),TIME(0,LEFT(M5,1), RIGHT(M5,2)+5)), INDIRECT(LOOKUP(M$3,eventlookup)&amp;"SCALE"),INDIRECT(LOOKUP(M$3,eventlookup)&amp;$D5&amp;TEXT(LOOKUP($E5,agelookup),"##"))),"GO"),"NOGO")," ")</f>
        <v>100</v>
      </c>
      <c r="O5" s="41">
        <f t="shared" ref="O5:O14" ca="1" si="3">IF(D5&gt;"A",SUMIF(J5,"&lt;&gt;P",J5)+SUMIF(L5,"&lt;&gt;P",L5)+SUMIF(N5,"&gt;0")," ")</f>
        <v>287</v>
      </c>
      <c r="P5" s="37" t="str">
        <f t="shared" ref="P5:P14" ca="1" si="4">IF(D5&gt;"A",IF(O5&gt;0,IF(J5&gt;=60,IF(L5&gt;=60,IF(AND(N5&lt;&gt;"NOGO",N5&gt;=60),"PASS","FAIL"),"FAIL"),"FAIL"),IF(AND(J5="P",L5="P",N5="GO"),"PASS","FAIL"))," ")</f>
        <v>PASS</v>
      </c>
      <c r="Q5" s="510" t="str">
        <f ca="1">IF(P5="FAIL","X","")</f>
        <v/>
      </c>
      <c r="R5" s="510"/>
      <c r="S5" s="717">
        <f t="shared" ref="S5:S15" si="5">IF(A5="","",$G$3)</f>
        <v>42129</v>
      </c>
      <c r="T5" s="432">
        <f ca="1">IF(AT5="","",LOOKUP(AT5,$AU$5:$AU$305,$AV$5:$AV$305))</f>
        <v>88</v>
      </c>
      <c r="U5" s="548" t="str">
        <f ca="1">IF(AND(A5&lt;&gt;"", J5&gt;=90, H5=""), "X", "")</f>
        <v>X</v>
      </c>
      <c r="V5" s="548" t="str">
        <f ca="1">IF(AND(A5&lt;&gt;"", L5&gt;=90, H5=""), "X", "")</f>
        <v/>
      </c>
      <c r="W5" s="548" t="str">
        <f ca="1">IF(AND(A5&lt;&gt;"", N5&gt;=90, H5=""), "X", "")</f>
        <v>X</v>
      </c>
      <c r="X5" s="548">
        <f ca="1">COUNTIF(U5:W5,"X")</f>
        <v>2</v>
      </c>
      <c r="Y5" s="249" t="str">
        <f>IF(I5="P","X","")</f>
        <v/>
      </c>
      <c r="Z5" s="249" t="str">
        <f>IF(K5="P","X","")</f>
        <v/>
      </c>
      <c r="AA5" s="249" t="str">
        <f>IF(M5="GO","X","")</f>
        <v/>
      </c>
      <c r="AB5" s="249" t="str">
        <f t="shared" ref="AB5:AB34" si="6">IF(COUNTIF(Y5:AA5,"X")=0,"",COUNTIF(Y5:AA5,"X"))</f>
        <v/>
      </c>
      <c r="AC5" s="249">
        <v>60</v>
      </c>
      <c r="AD5" s="249">
        <v>60</v>
      </c>
      <c r="AE5" s="548" t="str">
        <f>IF(H5="PU",60,"")</f>
        <v/>
      </c>
      <c r="AF5" s="548" t="str">
        <f>IF(AE5="","",SUM(L5,N5,AE5))</f>
        <v/>
      </c>
      <c r="AG5" s="361" t="str">
        <f>IF(H5="PU/RUN",SUM(L5)+120,"")</f>
        <v/>
      </c>
      <c r="AH5" s="361" t="str">
        <f>IF(H5="SU",60,"")</f>
        <v/>
      </c>
      <c r="AI5" s="361" t="str">
        <f>IF(AH5="","",SUM(J5,N5,AH5))</f>
        <v/>
      </c>
      <c r="AJ5" s="361" t="str">
        <f>IF(H5="SU/RUN",SUM(J5)+120,"")</f>
        <v/>
      </c>
      <c r="AK5" s="548" t="str">
        <f>IF(H5="RUN",AVERAGE(J5,L5),"")</f>
        <v/>
      </c>
      <c r="AL5" s="548" t="str">
        <f>IF(AK5="","",SUM(J5,L5,LOOKUP(AK5,$AD$5:$AD$45,$AC$5:$AC$45)))</f>
        <v/>
      </c>
      <c r="AM5" s="548"/>
      <c r="AN5" s="361">
        <f ca="1">IF(AB5="",SUM(J5,L5,N5),"")</f>
        <v>287</v>
      </c>
      <c r="AO5" s="361" t="str">
        <f>IF(H5="PU",AF5,"")</f>
        <v/>
      </c>
      <c r="AP5" s="361" t="str">
        <f t="shared" ref="AP5:AP34" si="7">IF(H5="PU/RUN",AG5,"")</f>
        <v/>
      </c>
      <c r="AQ5" s="361" t="str">
        <f t="shared" ref="AQ5:AQ34" si="8">IF(H5="SU",AI5,"")</f>
        <v/>
      </c>
      <c r="AR5" s="361" t="str">
        <f t="shared" ref="AR5:AR34" si="9">IF(H5="SU/RUN",AJ5,"")</f>
        <v/>
      </c>
      <c r="AS5" s="548" t="str">
        <f t="shared" ref="AS5:AS34" si="10">IF(H5="RUN",AL5,"")</f>
        <v/>
      </c>
      <c r="AT5" s="724">
        <f ca="1">IF(SUM(AN5:AS5)&gt;=1,SUM(AN5:AS5),"")</f>
        <v>287</v>
      </c>
      <c r="AU5" s="549">
        <v>0</v>
      </c>
      <c r="AV5" s="361">
        <v>0</v>
      </c>
    </row>
    <row r="6" spans="1:68" x14ac:dyDescent="0.2">
      <c r="A6" s="1155" t="str">
        <f>T(Admin!D6)</f>
        <v>a</v>
      </c>
      <c r="B6" s="1156"/>
      <c r="C6" s="433" t="str">
        <f>T(Admin!C6)</f>
        <v/>
      </c>
      <c r="D6" s="433" t="str">
        <f>T(Admin!F6)</f>
        <v>M</v>
      </c>
      <c r="E6" s="454">
        <f>Admin!G6</f>
        <v>31</v>
      </c>
      <c r="F6" s="455"/>
      <c r="G6" s="866"/>
      <c r="H6" s="433" t="str">
        <f>T(Admin!X6)</f>
        <v>PU</v>
      </c>
      <c r="I6" s="455" t="s">
        <v>342</v>
      </c>
      <c r="J6" s="454" t="str">
        <f t="shared" ca="1" si="0"/>
        <v>P</v>
      </c>
      <c r="K6" s="455">
        <v>68</v>
      </c>
      <c r="L6" s="454">
        <f t="shared" ca="1" si="1"/>
        <v>85</v>
      </c>
      <c r="M6" s="456">
        <v>1435</v>
      </c>
      <c r="N6" s="454">
        <f t="shared" ca="1" si="2"/>
        <v>86</v>
      </c>
      <c r="O6" s="41">
        <f t="shared" ca="1" si="3"/>
        <v>171</v>
      </c>
      <c r="P6" s="37" t="str">
        <f t="shared" ca="1" si="4"/>
        <v>PASS</v>
      </c>
      <c r="Q6" s="510" t="str">
        <f t="shared" ref="Q6:Q34" ca="1" si="11">IF(P6="FAIL","X","")</f>
        <v/>
      </c>
      <c r="R6" s="510"/>
      <c r="S6" s="717">
        <f t="shared" si="5"/>
        <v>42129</v>
      </c>
      <c r="T6" s="432">
        <f t="shared" ref="T6:T34" ca="1" si="12">IF(AT6="","",LOOKUP(AT6,$AU$5:$AU$305,$AV$5:$AV$305))</f>
        <v>67</v>
      </c>
      <c r="U6" s="548" t="str">
        <f t="shared" ref="U6:U34" ca="1" si="13">IF(AND(A6&lt;&gt;"", J6&gt;=90, H6=""), "X", "")</f>
        <v/>
      </c>
      <c r="V6" s="548" t="str">
        <f t="shared" ref="V6:V34" ca="1" si="14">IF(AND(A6&lt;&gt;"", L6&gt;=90, H6=""), "X", "")</f>
        <v/>
      </c>
      <c r="W6" s="548" t="str">
        <f t="shared" ref="W6:W34" ca="1" si="15">IF(AND(A6&lt;&gt;"", N6&gt;=90, H6=""), "X", "")</f>
        <v/>
      </c>
      <c r="X6" s="548">
        <f t="shared" ref="X6:X34" ca="1" si="16">COUNTIF(U6:W6,"X")</f>
        <v>0</v>
      </c>
      <c r="Y6" s="249" t="str">
        <f t="shared" ref="Y6:Y34" si="17">IF(I6="P","X","")</f>
        <v>X</v>
      </c>
      <c r="Z6" s="249" t="str">
        <f t="shared" ref="Z6:Z34" si="18">IF(K6="P","X","")</f>
        <v/>
      </c>
      <c r="AA6" s="249" t="str">
        <f t="shared" ref="AA6:AA34" si="19">IF(M6="GO","X","")</f>
        <v/>
      </c>
      <c r="AB6" s="249">
        <f t="shared" si="6"/>
        <v>1</v>
      </c>
      <c r="AC6" s="249">
        <v>61</v>
      </c>
      <c r="AD6" s="249">
        <v>61</v>
      </c>
      <c r="AE6" s="548">
        <f t="shared" ref="AE6:AE34" si="20">IF(H6="PU",60,"")</f>
        <v>60</v>
      </c>
      <c r="AF6" s="548">
        <f t="shared" ref="AF6:AF34" ca="1" si="21">IF(AE6="","",SUM(L6,N6,AE6))</f>
        <v>231</v>
      </c>
      <c r="AG6" s="361" t="str">
        <f t="shared" ref="AG6:AG34" si="22">IF(H6="PU/RUN",SUM(L6)+120,"")</f>
        <v/>
      </c>
      <c r="AH6" s="361" t="str">
        <f t="shared" ref="AH6:AH34" si="23">IF(H6="SU",60,"")</f>
        <v/>
      </c>
      <c r="AI6" s="361" t="str">
        <f t="shared" ref="AI6:AI34" si="24">IF(AH6="","",SUM(J6,N6,AH6))</f>
        <v/>
      </c>
      <c r="AJ6" s="361" t="str">
        <f t="shared" ref="AJ6:AJ34" si="25">IF(H6="SU/RUN",SUM(J6)+120,"")</f>
        <v/>
      </c>
      <c r="AK6" s="548" t="str">
        <f t="shared" ref="AK6:AK34" si="26">IF(H6="RUN",AVERAGE(J6,L6),"")</f>
        <v/>
      </c>
      <c r="AL6" s="548" t="str">
        <f t="shared" ref="AL6:AL34" si="27">IF(AK6="","",SUM(J6,L6,LOOKUP(AK6,$AD$5:$AD$45,$AC$5:$AC$45)))</f>
        <v/>
      </c>
      <c r="AM6" s="548"/>
      <c r="AN6" s="361" t="str">
        <f t="shared" ref="AN6:AN34" si="28">IF(AB6="",SUM(J6,L6,N6),"")</f>
        <v/>
      </c>
      <c r="AO6" s="361">
        <f t="shared" ref="AO6:AO34" ca="1" si="29">IF(H6="PU",AF6,"")</f>
        <v>231</v>
      </c>
      <c r="AP6" s="361" t="str">
        <f t="shared" si="7"/>
        <v/>
      </c>
      <c r="AQ6" s="361" t="str">
        <f t="shared" si="8"/>
        <v/>
      </c>
      <c r="AR6" s="361" t="str">
        <f t="shared" si="9"/>
        <v/>
      </c>
      <c r="AS6" s="548" t="str">
        <f t="shared" si="10"/>
        <v/>
      </c>
      <c r="AT6" s="724">
        <f t="shared" ref="AT6:AT34" ca="1" si="30">IF(SUM(AN6:AS6)&gt;=1,SUM(AN6:AS6),"")</f>
        <v>231</v>
      </c>
      <c r="AU6" s="549">
        <v>1</v>
      </c>
      <c r="AV6" s="361">
        <v>0</v>
      </c>
    </row>
    <row r="7" spans="1:68" x14ac:dyDescent="0.2">
      <c r="A7" s="1155" t="str">
        <f>T(Admin!D7)</f>
        <v>a</v>
      </c>
      <c r="B7" s="1156"/>
      <c r="C7" s="433" t="str">
        <f>T(Admin!C7)</f>
        <v/>
      </c>
      <c r="D7" s="433" t="str">
        <f>T(Admin!F7)</f>
        <v>M</v>
      </c>
      <c r="E7" s="454">
        <f>Admin!G7</f>
        <v>25</v>
      </c>
      <c r="F7" s="455"/>
      <c r="G7" s="866"/>
      <c r="H7" s="433" t="str">
        <f>T(Admin!X7)</f>
        <v>SU/RUN</v>
      </c>
      <c r="I7" s="455">
        <v>68</v>
      </c>
      <c r="J7" s="454">
        <f t="shared" ca="1" si="0"/>
        <v>92</v>
      </c>
      <c r="K7" s="455" t="s">
        <v>342</v>
      </c>
      <c r="L7" s="454" t="str">
        <f t="shared" ca="1" si="1"/>
        <v>P</v>
      </c>
      <c r="M7" s="456" t="s">
        <v>255</v>
      </c>
      <c r="N7" s="454" t="str">
        <f t="shared" ca="1" si="2"/>
        <v>GO</v>
      </c>
      <c r="O7" s="41">
        <f t="shared" ca="1" si="3"/>
        <v>92</v>
      </c>
      <c r="P7" s="37" t="str">
        <f t="shared" ca="1" si="4"/>
        <v>PASS</v>
      </c>
      <c r="Q7" s="510" t="str">
        <f t="shared" ca="1" si="11"/>
        <v/>
      </c>
      <c r="R7" s="510"/>
      <c r="S7" s="717">
        <f t="shared" si="5"/>
        <v>42129</v>
      </c>
      <c r="T7" s="432">
        <f t="shared" ca="1" si="12"/>
        <v>63</v>
      </c>
      <c r="U7" s="548" t="str">
        <f t="shared" ca="1" si="13"/>
        <v/>
      </c>
      <c r="V7" s="548" t="str">
        <f t="shared" ca="1" si="14"/>
        <v/>
      </c>
      <c r="W7" s="548" t="str">
        <f t="shared" ca="1" si="15"/>
        <v/>
      </c>
      <c r="X7" s="548">
        <f t="shared" ca="1" si="16"/>
        <v>0</v>
      </c>
      <c r="Y7" s="249" t="str">
        <f t="shared" si="17"/>
        <v/>
      </c>
      <c r="Z7" s="249" t="str">
        <f t="shared" si="18"/>
        <v>X</v>
      </c>
      <c r="AA7" s="249" t="str">
        <f t="shared" si="19"/>
        <v>X</v>
      </c>
      <c r="AB7" s="249">
        <f t="shared" si="6"/>
        <v>2</v>
      </c>
      <c r="AC7" s="249">
        <v>62</v>
      </c>
      <c r="AD7" s="249">
        <v>62</v>
      </c>
      <c r="AE7" s="548" t="str">
        <f t="shared" si="20"/>
        <v/>
      </c>
      <c r="AF7" s="548" t="str">
        <f t="shared" si="21"/>
        <v/>
      </c>
      <c r="AG7" s="361" t="str">
        <f t="shared" si="22"/>
        <v/>
      </c>
      <c r="AH7" s="361" t="str">
        <f t="shared" si="23"/>
        <v/>
      </c>
      <c r="AI7" s="361" t="str">
        <f t="shared" si="24"/>
        <v/>
      </c>
      <c r="AJ7" s="361">
        <f t="shared" ca="1" si="25"/>
        <v>212</v>
      </c>
      <c r="AK7" s="548" t="str">
        <f t="shared" si="26"/>
        <v/>
      </c>
      <c r="AL7" s="548" t="str">
        <f t="shared" si="27"/>
        <v/>
      </c>
      <c r="AM7" s="548"/>
      <c r="AN7" s="361" t="str">
        <f t="shared" si="28"/>
        <v/>
      </c>
      <c r="AO7" s="361" t="str">
        <f t="shared" si="29"/>
        <v/>
      </c>
      <c r="AP7" s="361" t="str">
        <f t="shared" si="7"/>
        <v/>
      </c>
      <c r="AQ7" s="361" t="str">
        <f t="shared" si="8"/>
        <v/>
      </c>
      <c r="AR7" s="361">
        <f t="shared" ca="1" si="9"/>
        <v>212</v>
      </c>
      <c r="AS7" s="548" t="str">
        <f t="shared" si="10"/>
        <v/>
      </c>
      <c r="AT7" s="724">
        <f t="shared" ca="1" si="30"/>
        <v>212</v>
      </c>
      <c r="AU7" s="549">
        <v>2</v>
      </c>
      <c r="AV7" s="361">
        <v>0</v>
      </c>
    </row>
    <row r="8" spans="1:68" x14ac:dyDescent="0.2">
      <c r="A8" s="1155" t="str">
        <f>T(Admin!D8)</f>
        <v>a</v>
      </c>
      <c r="B8" s="1156"/>
      <c r="C8" s="433" t="str">
        <f>T(Admin!C8)</f>
        <v/>
      </c>
      <c r="D8" s="433" t="str">
        <f>T(Admin!F8)</f>
        <v>M</v>
      </c>
      <c r="E8" s="454">
        <f>Admin!G8</f>
        <v>40</v>
      </c>
      <c r="F8" s="455"/>
      <c r="G8" s="866"/>
      <c r="H8" s="433" t="str">
        <f>T(Admin!X8)</f>
        <v/>
      </c>
      <c r="I8" s="455">
        <v>68</v>
      </c>
      <c r="J8" s="454">
        <f t="shared" ca="1" si="0"/>
        <v>95</v>
      </c>
      <c r="K8" s="455">
        <v>68</v>
      </c>
      <c r="L8" s="454">
        <f t="shared" ca="1" si="1"/>
        <v>92</v>
      </c>
      <c r="M8" s="456">
        <v>1400</v>
      </c>
      <c r="N8" s="454">
        <f t="shared" ca="1" si="2"/>
        <v>97</v>
      </c>
      <c r="O8" s="41">
        <f t="shared" ca="1" si="3"/>
        <v>284</v>
      </c>
      <c r="P8" s="37" t="str">
        <f t="shared" ca="1" si="4"/>
        <v>PASS</v>
      </c>
      <c r="Q8" s="510" t="str">
        <f t="shared" ca="1" si="11"/>
        <v/>
      </c>
      <c r="R8" s="510"/>
      <c r="S8" s="717">
        <f t="shared" si="5"/>
        <v>42129</v>
      </c>
      <c r="T8" s="432">
        <f t="shared" ca="1" si="12"/>
        <v>87</v>
      </c>
      <c r="U8" s="548" t="str">
        <f t="shared" ca="1" si="13"/>
        <v>X</v>
      </c>
      <c r="V8" s="548" t="str">
        <f t="shared" ca="1" si="14"/>
        <v>X</v>
      </c>
      <c r="W8" s="548" t="str">
        <f t="shared" ca="1" si="15"/>
        <v>X</v>
      </c>
      <c r="X8" s="548">
        <f t="shared" ca="1" si="16"/>
        <v>3</v>
      </c>
      <c r="Y8" s="249" t="str">
        <f t="shared" si="17"/>
        <v/>
      </c>
      <c r="Z8" s="249" t="str">
        <f t="shared" si="18"/>
        <v/>
      </c>
      <c r="AA8" s="249" t="str">
        <f t="shared" si="19"/>
        <v/>
      </c>
      <c r="AB8" s="249" t="str">
        <f t="shared" si="6"/>
        <v/>
      </c>
      <c r="AC8" s="249">
        <v>63</v>
      </c>
      <c r="AD8" s="249">
        <v>63</v>
      </c>
      <c r="AE8" s="548" t="str">
        <f t="shared" si="20"/>
        <v/>
      </c>
      <c r="AF8" s="548" t="str">
        <f t="shared" si="21"/>
        <v/>
      </c>
      <c r="AG8" s="361" t="str">
        <f t="shared" si="22"/>
        <v/>
      </c>
      <c r="AH8" s="361" t="str">
        <f t="shared" si="23"/>
        <v/>
      </c>
      <c r="AI8" s="361" t="str">
        <f t="shared" si="24"/>
        <v/>
      </c>
      <c r="AJ8" s="361" t="str">
        <f t="shared" si="25"/>
        <v/>
      </c>
      <c r="AK8" s="548" t="str">
        <f t="shared" si="26"/>
        <v/>
      </c>
      <c r="AL8" s="548" t="str">
        <f t="shared" si="27"/>
        <v/>
      </c>
      <c r="AM8" s="548"/>
      <c r="AN8" s="361">
        <f t="shared" ca="1" si="28"/>
        <v>284</v>
      </c>
      <c r="AO8" s="361" t="str">
        <f t="shared" si="29"/>
        <v/>
      </c>
      <c r="AP8" s="361" t="str">
        <f t="shared" si="7"/>
        <v/>
      </c>
      <c r="AQ8" s="361" t="str">
        <f t="shared" si="8"/>
        <v/>
      </c>
      <c r="AR8" s="361" t="str">
        <f t="shared" si="9"/>
        <v/>
      </c>
      <c r="AS8" s="548" t="str">
        <f t="shared" si="10"/>
        <v/>
      </c>
      <c r="AT8" s="724">
        <f t="shared" ca="1" si="30"/>
        <v>284</v>
      </c>
      <c r="AU8" s="549">
        <v>3</v>
      </c>
      <c r="AV8" s="361">
        <v>0</v>
      </c>
    </row>
    <row r="9" spans="1:68" x14ac:dyDescent="0.2">
      <c r="A9" s="1155" t="str">
        <f>T(Admin!D9)</f>
        <v>a</v>
      </c>
      <c r="B9" s="1156"/>
      <c r="C9" s="433" t="str">
        <f>T(Admin!C9)</f>
        <v/>
      </c>
      <c r="D9" s="433" t="str">
        <f>T(Admin!F9)</f>
        <v>M</v>
      </c>
      <c r="E9" s="454">
        <f>Admin!G9</f>
        <v>30</v>
      </c>
      <c r="F9" s="455"/>
      <c r="G9" s="866"/>
      <c r="H9" s="433" t="str">
        <f>T(Admin!X9)</f>
        <v>RUN</v>
      </c>
      <c r="I9" s="455">
        <v>58</v>
      </c>
      <c r="J9" s="454">
        <f t="shared" ca="1" si="0"/>
        <v>80</v>
      </c>
      <c r="K9" s="455">
        <v>55</v>
      </c>
      <c r="L9" s="454">
        <f t="shared" ca="1" si="1"/>
        <v>71</v>
      </c>
      <c r="M9" s="456" t="s">
        <v>255</v>
      </c>
      <c r="N9" s="454" t="str">
        <f t="shared" ca="1" si="2"/>
        <v>GO</v>
      </c>
      <c r="O9" s="41">
        <f t="shared" ca="1" si="3"/>
        <v>151</v>
      </c>
      <c r="P9" s="37" t="str">
        <f t="shared" ca="1" si="4"/>
        <v>PASS</v>
      </c>
      <c r="Q9" s="510" t="str">
        <f t="shared" ca="1" si="11"/>
        <v/>
      </c>
      <c r="R9" s="510"/>
      <c r="S9" s="717">
        <f t="shared" si="5"/>
        <v>42129</v>
      </c>
      <c r="T9" s="432">
        <f t="shared" ca="1" si="12"/>
        <v>66</v>
      </c>
      <c r="U9" s="548" t="str">
        <f t="shared" ca="1" si="13"/>
        <v/>
      </c>
      <c r="V9" s="548" t="str">
        <f t="shared" ca="1" si="14"/>
        <v/>
      </c>
      <c r="W9" s="548" t="str">
        <f t="shared" ca="1" si="15"/>
        <v/>
      </c>
      <c r="X9" s="548">
        <f t="shared" ca="1" si="16"/>
        <v>0</v>
      </c>
      <c r="Y9" s="249" t="str">
        <f t="shared" si="17"/>
        <v/>
      </c>
      <c r="Z9" s="249" t="str">
        <f t="shared" si="18"/>
        <v/>
      </c>
      <c r="AA9" s="249" t="str">
        <f t="shared" si="19"/>
        <v>X</v>
      </c>
      <c r="AB9" s="249">
        <f t="shared" si="6"/>
        <v>1</v>
      </c>
      <c r="AC9" s="249">
        <v>64</v>
      </c>
      <c r="AD9" s="249">
        <v>64</v>
      </c>
      <c r="AE9" s="548" t="str">
        <f t="shared" si="20"/>
        <v/>
      </c>
      <c r="AF9" s="548" t="str">
        <f t="shared" si="21"/>
        <v/>
      </c>
      <c r="AG9" s="361" t="str">
        <f t="shared" si="22"/>
        <v/>
      </c>
      <c r="AH9" s="361" t="str">
        <f t="shared" si="23"/>
        <v/>
      </c>
      <c r="AI9" s="361" t="str">
        <f t="shared" si="24"/>
        <v/>
      </c>
      <c r="AJ9" s="361" t="str">
        <f t="shared" si="25"/>
        <v/>
      </c>
      <c r="AK9" s="548">
        <f t="shared" ca="1" si="26"/>
        <v>75.5</v>
      </c>
      <c r="AL9" s="548">
        <f t="shared" ca="1" si="27"/>
        <v>226</v>
      </c>
      <c r="AM9" s="548"/>
      <c r="AN9" s="361" t="str">
        <f t="shared" si="28"/>
        <v/>
      </c>
      <c r="AO9" s="361" t="str">
        <f t="shared" si="29"/>
        <v/>
      </c>
      <c r="AP9" s="361" t="str">
        <f t="shared" si="7"/>
        <v/>
      </c>
      <c r="AQ9" s="361" t="str">
        <f t="shared" si="8"/>
        <v/>
      </c>
      <c r="AR9" s="361" t="str">
        <f t="shared" si="9"/>
        <v/>
      </c>
      <c r="AS9" s="548">
        <f t="shared" ca="1" si="10"/>
        <v>226</v>
      </c>
      <c r="AT9" s="724">
        <f t="shared" ca="1" si="30"/>
        <v>226</v>
      </c>
      <c r="AU9" s="549">
        <v>4</v>
      </c>
      <c r="AV9" s="361">
        <v>0</v>
      </c>
    </row>
    <row r="10" spans="1:68" x14ac:dyDescent="0.2">
      <c r="A10" s="1155" t="str">
        <f>T(Admin!D10)</f>
        <v/>
      </c>
      <c r="B10" s="1156"/>
      <c r="C10" s="433" t="str">
        <f>T(Admin!C10)</f>
        <v/>
      </c>
      <c r="D10" s="433" t="str">
        <f>T(Admin!F10)</f>
        <v/>
      </c>
      <c r="E10" s="454">
        <f>Admin!G10</f>
        <v>0</v>
      </c>
      <c r="F10" s="455"/>
      <c r="G10" s="866"/>
      <c r="H10" s="433" t="str">
        <f>T(Admin!X10)</f>
        <v/>
      </c>
      <c r="I10" s="455"/>
      <c r="J10" s="454" t="str">
        <f t="shared" ca="1" si="0"/>
        <v xml:space="preserve"> </v>
      </c>
      <c r="K10" s="455"/>
      <c r="L10" s="454" t="str">
        <f t="shared" ca="1" si="1"/>
        <v xml:space="preserve"> </v>
      </c>
      <c r="M10" s="456"/>
      <c r="N10" s="454" t="str">
        <f t="shared" ca="1" si="2"/>
        <v xml:space="preserve"> </v>
      </c>
      <c r="O10" s="41" t="str">
        <f t="shared" si="3"/>
        <v xml:space="preserve"> </v>
      </c>
      <c r="P10" s="37" t="str">
        <f t="shared" si="4"/>
        <v xml:space="preserve"> </v>
      </c>
      <c r="Q10" s="510" t="str">
        <f t="shared" si="11"/>
        <v/>
      </c>
      <c r="R10" s="510"/>
      <c r="S10" s="717" t="str">
        <f>IF(A10="","",$G$3)</f>
        <v/>
      </c>
      <c r="T10" s="432" t="str">
        <f t="shared" ca="1" si="12"/>
        <v/>
      </c>
      <c r="U10" s="548" t="str">
        <f t="shared" ca="1" si="13"/>
        <v/>
      </c>
      <c r="V10" s="548" t="str">
        <f t="shared" ca="1" si="14"/>
        <v/>
      </c>
      <c r="W10" s="548" t="str">
        <f t="shared" ca="1" si="15"/>
        <v/>
      </c>
      <c r="X10" s="548">
        <f t="shared" ca="1" si="16"/>
        <v>0</v>
      </c>
      <c r="Y10" s="249" t="str">
        <f t="shared" si="17"/>
        <v/>
      </c>
      <c r="Z10" s="249" t="str">
        <f t="shared" si="18"/>
        <v/>
      </c>
      <c r="AA10" s="249" t="str">
        <f t="shared" si="19"/>
        <v/>
      </c>
      <c r="AB10" s="249" t="str">
        <f t="shared" si="6"/>
        <v/>
      </c>
      <c r="AC10" s="249">
        <v>65</v>
      </c>
      <c r="AD10" s="249">
        <v>65</v>
      </c>
      <c r="AE10" s="548" t="str">
        <f t="shared" si="20"/>
        <v/>
      </c>
      <c r="AF10" s="548" t="str">
        <f t="shared" si="21"/>
        <v/>
      </c>
      <c r="AG10" s="361" t="str">
        <f t="shared" si="22"/>
        <v/>
      </c>
      <c r="AH10" s="361" t="str">
        <f t="shared" si="23"/>
        <v/>
      </c>
      <c r="AI10" s="361" t="str">
        <f t="shared" si="24"/>
        <v/>
      </c>
      <c r="AJ10" s="361" t="str">
        <f t="shared" si="25"/>
        <v/>
      </c>
      <c r="AK10" s="548" t="str">
        <f t="shared" si="26"/>
        <v/>
      </c>
      <c r="AL10" s="548" t="str">
        <f t="shared" si="27"/>
        <v/>
      </c>
      <c r="AM10" s="548"/>
      <c r="AN10" s="361">
        <f t="shared" ca="1" si="28"/>
        <v>0</v>
      </c>
      <c r="AO10" s="361" t="str">
        <f t="shared" si="29"/>
        <v/>
      </c>
      <c r="AP10" s="361" t="str">
        <f t="shared" si="7"/>
        <v/>
      </c>
      <c r="AQ10" s="361" t="str">
        <f t="shared" si="8"/>
        <v/>
      </c>
      <c r="AR10" s="361" t="str">
        <f t="shared" si="9"/>
        <v/>
      </c>
      <c r="AS10" s="548" t="str">
        <f t="shared" si="10"/>
        <v/>
      </c>
      <c r="AT10" s="724" t="str">
        <f t="shared" ca="1" si="30"/>
        <v/>
      </c>
      <c r="AU10" s="549">
        <v>5</v>
      </c>
      <c r="AV10" s="361">
        <v>0</v>
      </c>
    </row>
    <row r="11" spans="1:68" x14ac:dyDescent="0.2">
      <c r="A11" s="1155" t="str">
        <f>T(Admin!D11)</f>
        <v/>
      </c>
      <c r="B11" s="1156"/>
      <c r="C11" s="433" t="str">
        <f>T(Admin!C11)</f>
        <v/>
      </c>
      <c r="D11" s="433" t="str">
        <f>T(Admin!F11)</f>
        <v/>
      </c>
      <c r="E11" s="454">
        <f>Admin!G11</f>
        <v>0</v>
      </c>
      <c r="F11" s="455"/>
      <c r="G11" s="866"/>
      <c r="H11" s="433" t="str">
        <f>T(Admin!X11)</f>
        <v/>
      </c>
      <c r="I11" s="455"/>
      <c r="J11" s="454" t="str">
        <f t="shared" ca="1" si="0"/>
        <v xml:space="preserve"> </v>
      </c>
      <c r="K11" s="455"/>
      <c r="L11" s="454" t="str">
        <f t="shared" ca="1" si="1"/>
        <v xml:space="preserve"> </v>
      </c>
      <c r="M11" s="456"/>
      <c r="N11" s="454" t="str">
        <f t="shared" ca="1" si="2"/>
        <v xml:space="preserve"> </v>
      </c>
      <c r="O11" s="41" t="str">
        <f t="shared" si="3"/>
        <v xml:space="preserve"> </v>
      </c>
      <c r="P11" s="37" t="str">
        <f t="shared" si="4"/>
        <v xml:space="preserve"> </v>
      </c>
      <c r="Q11" s="510" t="str">
        <f t="shared" si="11"/>
        <v/>
      </c>
      <c r="R11" s="510"/>
      <c r="S11" s="717" t="str">
        <f t="shared" si="5"/>
        <v/>
      </c>
      <c r="T11" s="432" t="str">
        <f t="shared" ca="1" si="12"/>
        <v/>
      </c>
      <c r="U11" s="548" t="str">
        <f t="shared" ca="1" si="13"/>
        <v/>
      </c>
      <c r="V11" s="548" t="str">
        <f t="shared" ca="1" si="14"/>
        <v/>
      </c>
      <c r="W11" s="548" t="str">
        <f t="shared" ca="1" si="15"/>
        <v/>
      </c>
      <c r="X11" s="548">
        <f t="shared" ca="1" si="16"/>
        <v>0</v>
      </c>
      <c r="Y11" s="249" t="str">
        <f t="shared" si="17"/>
        <v/>
      </c>
      <c r="Z11" s="249" t="str">
        <f t="shared" si="18"/>
        <v/>
      </c>
      <c r="AA11" s="249" t="str">
        <f t="shared" si="19"/>
        <v/>
      </c>
      <c r="AB11" s="249" t="str">
        <f t="shared" si="6"/>
        <v/>
      </c>
      <c r="AC11" s="249">
        <v>66</v>
      </c>
      <c r="AD11" s="249">
        <v>66</v>
      </c>
      <c r="AE11" s="548" t="str">
        <f t="shared" si="20"/>
        <v/>
      </c>
      <c r="AF11" s="548" t="str">
        <f t="shared" si="21"/>
        <v/>
      </c>
      <c r="AG11" s="361" t="str">
        <f t="shared" si="22"/>
        <v/>
      </c>
      <c r="AH11" s="361" t="str">
        <f t="shared" si="23"/>
        <v/>
      </c>
      <c r="AI11" s="361" t="str">
        <f t="shared" si="24"/>
        <v/>
      </c>
      <c r="AJ11" s="361" t="str">
        <f t="shared" si="25"/>
        <v/>
      </c>
      <c r="AK11" s="548" t="str">
        <f t="shared" si="26"/>
        <v/>
      </c>
      <c r="AL11" s="548" t="str">
        <f t="shared" si="27"/>
        <v/>
      </c>
      <c r="AM11" s="548"/>
      <c r="AN11" s="361">
        <f t="shared" ca="1" si="28"/>
        <v>0</v>
      </c>
      <c r="AO11" s="361" t="str">
        <f t="shared" si="29"/>
        <v/>
      </c>
      <c r="AP11" s="361" t="str">
        <f t="shared" si="7"/>
        <v/>
      </c>
      <c r="AQ11" s="361" t="str">
        <f t="shared" si="8"/>
        <v/>
      </c>
      <c r="AR11" s="361" t="str">
        <f t="shared" si="9"/>
        <v/>
      </c>
      <c r="AS11" s="548" t="str">
        <f t="shared" si="10"/>
        <v/>
      </c>
      <c r="AT11" s="724" t="str">
        <f t="shared" ca="1" si="30"/>
        <v/>
      </c>
      <c r="AU11" s="549">
        <v>6</v>
      </c>
      <c r="AV11" s="361">
        <v>0</v>
      </c>
    </row>
    <row r="12" spans="1:68" x14ac:dyDescent="0.2">
      <c r="A12" s="1155" t="str">
        <f>T(Admin!D12)</f>
        <v/>
      </c>
      <c r="B12" s="1156"/>
      <c r="C12" s="433" t="str">
        <f>T(Admin!C12)</f>
        <v/>
      </c>
      <c r="D12" s="433" t="str">
        <f>T(Admin!F12)</f>
        <v/>
      </c>
      <c r="E12" s="454">
        <f>Admin!G12</f>
        <v>0</v>
      </c>
      <c r="F12" s="455"/>
      <c r="G12" s="866"/>
      <c r="H12" s="433" t="str">
        <f>T(Admin!X12)</f>
        <v/>
      </c>
      <c r="I12" s="455"/>
      <c r="J12" s="454" t="str">
        <f t="shared" ca="1" si="0"/>
        <v xml:space="preserve"> </v>
      </c>
      <c r="K12" s="455"/>
      <c r="L12" s="454" t="str">
        <f t="shared" ca="1" si="1"/>
        <v xml:space="preserve"> </v>
      </c>
      <c r="M12" s="456"/>
      <c r="N12" s="454" t="str">
        <f t="shared" ca="1" si="2"/>
        <v xml:space="preserve"> </v>
      </c>
      <c r="O12" s="41" t="str">
        <f t="shared" si="3"/>
        <v xml:space="preserve"> </v>
      </c>
      <c r="P12" s="37" t="str">
        <f t="shared" si="4"/>
        <v xml:space="preserve"> </v>
      </c>
      <c r="Q12" s="510" t="str">
        <f t="shared" si="11"/>
        <v/>
      </c>
      <c r="R12" s="510"/>
      <c r="S12" s="717" t="str">
        <f t="shared" si="5"/>
        <v/>
      </c>
      <c r="T12" s="432" t="str">
        <f t="shared" ca="1" si="12"/>
        <v/>
      </c>
      <c r="U12" s="548" t="str">
        <f t="shared" ca="1" si="13"/>
        <v/>
      </c>
      <c r="V12" s="548" t="str">
        <f t="shared" ca="1" si="14"/>
        <v/>
      </c>
      <c r="W12" s="548" t="str">
        <f t="shared" ca="1" si="15"/>
        <v/>
      </c>
      <c r="X12" s="548">
        <f t="shared" ca="1" si="16"/>
        <v>0</v>
      </c>
      <c r="Y12" s="249" t="str">
        <f t="shared" si="17"/>
        <v/>
      </c>
      <c r="Z12" s="249" t="str">
        <f t="shared" si="18"/>
        <v/>
      </c>
      <c r="AA12" s="249" t="str">
        <f t="shared" si="19"/>
        <v/>
      </c>
      <c r="AB12" s="249" t="str">
        <f t="shared" si="6"/>
        <v/>
      </c>
      <c r="AC12" s="249">
        <v>67</v>
      </c>
      <c r="AD12" s="249">
        <v>67</v>
      </c>
      <c r="AE12" s="548" t="str">
        <f t="shared" si="20"/>
        <v/>
      </c>
      <c r="AF12" s="548" t="str">
        <f t="shared" si="21"/>
        <v/>
      </c>
      <c r="AG12" s="361" t="str">
        <f t="shared" si="22"/>
        <v/>
      </c>
      <c r="AH12" s="361" t="str">
        <f t="shared" si="23"/>
        <v/>
      </c>
      <c r="AI12" s="361" t="str">
        <f t="shared" si="24"/>
        <v/>
      </c>
      <c r="AJ12" s="361" t="str">
        <f t="shared" si="25"/>
        <v/>
      </c>
      <c r="AK12" s="548" t="str">
        <f t="shared" si="26"/>
        <v/>
      </c>
      <c r="AL12" s="548" t="str">
        <f t="shared" si="27"/>
        <v/>
      </c>
      <c r="AM12" s="548"/>
      <c r="AN12" s="361">
        <f t="shared" ca="1" si="28"/>
        <v>0</v>
      </c>
      <c r="AO12" s="361" t="str">
        <f t="shared" si="29"/>
        <v/>
      </c>
      <c r="AP12" s="361" t="str">
        <f t="shared" si="7"/>
        <v/>
      </c>
      <c r="AQ12" s="361" t="str">
        <f t="shared" si="8"/>
        <v/>
      </c>
      <c r="AR12" s="361" t="str">
        <f t="shared" si="9"/>
        <v/>
      </c>
      <c r="AS12" s="548" t="str">
        <f t="shared" si="10"/>
        <v/>
      </c>
      <c r="AT12" s="724" t="str">
        <f t="shared" ca="1" si="30"/>
        <v/>
      </c>
      <c r="AU12" s="549">
        <v>7</v>
      </c>
      <c r="AV12" s="361">
        <v>0</v>
      </c>
    </row>
    <row r="13" spans="1:68" x14ac:dyDescent="0.2">
      <c r="A13" s="1155" t="str">
        <f>T(Admin!D13)</f>
        <v/>
      </c>
      <c r="B13" s="1156"/>
      <c r="C13" s="433" t="str">
        <f>T(Admin!C13)</f>
        <v/>
      </c>
      <c r="D13" s="433" t="str">
        <f>T(Admin!F13)</f>
        <v/>
      </c>
      <c r="E13" s="454">
        <f>Admin!G13</f>
        <v>0</v>
      </c>
      <c r="F13" s="455"/>
      <c r="G13" s="866"/>
      <c r="H13" s="433" t="str">
        <f>T(Admin!X13)</f>
        <v/>
      </c>
      <c r="I13" s="455"/>
      <c r="J13" s="454" t="str">
        <f t="shared" ca="1" si="0"/>
        <v xml:space="preserve"> </v>
      </c>
      <c r="K13" s="455"/>
      <c r="L13" s="454" t="str">
        <f t="shared" ca="1" si="1"/>
        <v xml:space="preserve"> </v>
      </c>
      <c r="M13" s="456"/>
      <c r="N13" s="454" t="str">
        <f t="shared" ca="1" si="2"/>
        <v xml:space="preserve"> </v>
      </c>
      <c r="O13" s="41" t="str">
        <f t="shared" si="3"/>
        <v xml:space="preserve"> </v>
      </c>
      <c r="P13" s="37" t="str">
        <f t="shared" si="4"/>
        <v xml:space="preserve"> </v>
      </c>
      <c r="Q13" s="510" t="str">
        <f t="shared" si="11"/>
        <v/>
      </c>
      <c r="R13" s="510"/>
      <c r="S13" s="717" t="str">
        <f t="shared" si="5"/>
        <v/>
      </c>
      <c r="T13" s="432" t="str">
        <f t="shared" ca="1" si="12"/>
        <v/>
      </c>
      <c r="U13" s="548" t="str">
        <f t="shared" ca="1" si="13"/>
        <v/>
      </c>
      <c r="V13" s="548" t="str">
        <f t="shared" ca="1" si="14"/>
        <v/>
      </c>
      <c r="W13" s="548" t="str">
        <f t="shared" ca="1" si="15"/>
        <v/>
      </c>
      <c r="X13" s="548">
        <f t="shared" ca="1" si="16"/>
        <v>0</v>
      </c>
      <c r="Y13" s="249" t="str">
        <f t="shared" si="17"/>
        <v/>
      </c>
      <c r="Z13" s="249" t="str">
        <f t="shared" si="18"/>
        <v/>
      </c>
      <c r="AA13" s="249" t="str">
        <f t="shared" si="19"/>
        <v/>
      </c>
      <c r="AB13" s="249" t="str">
        <f t="shared" si="6"/>
        <v/>
      </c>
      <c r="AC13" s="249">
        <v>68</v>
      </c>
      <c r="AD13" s="249">
        <v>68</v>
      </c>
      <c r="AE13" s="548" t="str">
        <f t="shared" si="20"/>
        <v/>
      </c>
      <c r="AF13" s="548" t="str">
        <f t="shared" si="21"/>
        <v/>
      </c>
      <c r="AG13" s="361" t="str">
        <f t="shared" si="22"/>
        <v/>
      </c>
      <c r="AH13" s="361" t="str">
        <f t="shared" si="23"/>
        <v/>
      </c>
      <c r="AI13" s="361" t="str">
        <f t="shared" si="24"/>
        <v/>
      </c>
      <c r="AJ13" s="361" t="str">
        <f t="shared" si="25"/>
        <v/>
      </c>
      <c r="AK13" s="548" t="str">
        <f t="shared" si="26"/>
        <v/>
      </c>
      <c r="AL13" s="548" t="str">
        <f t="shared" si="27"/>
        <v/>
      </c>
      <c r="AM13" s="548"/>
      <c r="AN13" s="361">
        <f t="shared" ca="1" si="28"/>
        <v>0</v>
      </c>
      <c r="AO13" s="361" t="str">
        <f t="shared" si="29"/>
        <v/>
      </c>
      <c r="AP13" s="361" t="str">
        <f t="shared" si="7"/>
        <v/>
      </c>
      <c r="AQ13" s="361" t="str">
        <f t="shared" si="8"/>
        <v/>
      </c>
      <c r="AR13" s="361" t="str">
        <f t="shared" si="9"/>
        <v/>
      </c>
      <c r="AS13" s="548" t="str">
        <f t="shared" si="10"/>
        <v/>
      </c>
      <c r="AT13" s="724" t="str">
        <f t="shared" ca="1" si="30"/>
        <v/>
      </c>
      <c r="AU13" s="549">
        <v>8</v>
      </c>
      <c r="AV13" s="361">
        <v>0</v>
      </c>
    </row>
    <row r="14" spans="1:68" x14ac:dyDescent="0.2">
      <c r="A14" s="1155" t="str">
        <f>T(Admin!D14)</f>
        <v/>
      </c>
      <c r="B14" s="1156"/>
      <c r="C14" s="433" t="str">
        <f>T(Admin!C14)</f>
        <v/>
      </c>
      <c r="D14" s="433" t="str">
        <f>T(Admin!F14)</f>
        <v/>
      </c>
      <c r="E14" s="454">
        <f>Admin!G14</f>
        <v>0</v>
      </c>
      <c r="F14" s="455"/>
      <c r="G14" s="866"/>
      <c r="H14" s="433" t="str">
        <f>T(Admin!X14)</f>
        <v/>
      </c>
      <c r="I14" s="455"/>
      <c r="J14" s="454" t="str">
        <f t="shared" ca="1" si="0"/>
        <v xml:space="preserve"> </v>
      </c>
      <c r="K14" s="455"/>
      <c r="L14" s="454" t="str">
        <f t="shared" ca="1" si="1"/>
        <v xml:space="preserve"> </v>
      </c>
      <c r="M14" s="456"/>
      <c r="N14" s="454" t="str">
        <f t="shared" ca="1" si="2"/>
        <v xml:space="preserve"> </v>
      </c>
      <c r="O14" s="41" t="str">
        <f t="shared" si="3"/>
        <v xml:space="preserve"> </v>
      </c>
      <c r="P14" s="37" t="str">
        <f t="shared" si="4"/>
        <v xml:space="preserve"> </v>
      </c>
      <c r="Q14" s="510" t="str">
        <f t="shared" si="11"/>
        <v/>
      </c>
      <c r="R14" s="510"/>
      <c r="S14" s="717" t="str">
        <f t="shared" si="5"/>
        <v/>
      </c>
      <c r="T14" s="432" t="str">
        <f t="shared" ca="1" si="12"/>
        <v/>
      </c>
      <c r="U14" s="548" t="str">
        <f t="shared" ca="1" si="13"/>
        <v/>
      </c>
      <c r="V14" s="548" t="str">
        <f t="shared" ca="1" si="14"/>
        <v/>
      </c>
      <c r="W14" s="548" t="str">
        <f t="shared" ca="1" si="15"/>
        <v/>
      </c>
      <c r="X14" s="548">
        <f t="shared" ca="1" si="16"/>
        <v>0</v>
      </c>
      <c r="Y14" s="249" t="str">
        <f t="shared" si="17"/>
        <v/>
      </c>
      <c r="Z14" s="249" t="str">
        <f t="shared" si="18"/>
        <v/>
      </c>
      <c r="AA14" s="249" t="str">
        <f t="shared" si="19"/>
        <v/>
      </c>
      <c r="AB14" s="249" t="str">
        <f t="shared" si="6"/>
        <v/>
      </c>
      <c r="AC14" s="249">
        <v>69</v>
      </c>
      <c r="AD14" s="249">
        <v>69</v>
      </c>
      <c r="AE14" s="548" t="str">
        <f t="shared" si="20"/>
        <v/>
      </c>
      <c r="AF14" s="548" t="str">
        <f t="shared" si="21"/>
        <v/>
      </c>
      <c r="AG14" s="361" t="str">
        <f t="shared" si="22"/>
        <v/>
      </c>
      <c r="AH14" s="361" t="str">
        <f t="shared" si="23"/>
        <v/>
      </c>
      <c r="AI14" s="361" t="str">
        <f t="shared" si="24"/>
        <v/>
      </c>
      <c r="AJ14" s="361" t="str">
        <f t="shared" si="25"/>
        <v/>
      </c>
      <c r="AK14" s="548" t="str">
        <f t="shared" si="26"/>
        <v/>
      </c>
      <c r="AL14" s="548" t="str">
        <f t="shared" si="27"/>
        <v/>
      </c>
      <c r="AM14" s="548"/>
      <c r="AN14" s="361">
        <f t="shared" ca="1" si="28"/>
        <v>0</v>
      </c>
      <c r="AO14" s="361" t="str">
        <f t="shared" si="29"/>
        <v/>
      </c>
      <c r="AP14" s="361" t="str">
        <f t="shared" si="7"/>
        <v/>
      </c>
      <c r="AQ14" s="361" t="str">
        <f t="shared" si="8"/>
        <v/>
      </c>
      <c r="AR14" s="361" t="str">
        <f t="shared" si="9"/>
        <v/>
      </c>
      <c r="AS14" s="548" t="str">
        <f t="shared" si="10"/>
        <v/>
      </c>
      <c r="AT14" s="724" t="str">
        <f t="shared" ca="1" si="30"/>
        <v/>
      </c>
      <c r="AU14" s="549">
        <v>9</v>
      </c>
      <c r="AV14" s="361">
        <v>0</v>
      </c>
    </row>
    <row r="15" spans="1:68" x14ac:dyDescent="0.2">
      <c r="A15" s="1155" t="str">
        <f>T(Admin!D15)</f>
        <v/>
      </c>
      <c r="B15" s="1156"/>
      <c r="C15" s="433" t="str">
        <f>T(Admin!C15)</f>
        <v/>
      </c>
      <c r="D15" s="433" t="str">
        <f>T(Admin!F15)</f>
        <v/>
      </c>
      <c r="E15" s="454">
        <f>Admin!G15</f>
        <v>0</v>
      </c>
      <c r="F15" s="455"/>
      <c r="G15" s="866"/>
      <c r="H15" s="433" t="str">
        <f>T(Admin!X15)</f>
        <v/>
      </c>
      <c r="I15" s="455"/>
      <c r="J15" s="454" t="str">
        <f t="shared" ref="J15:J78" ca="1" si="31">IF(D15&gt;"A",IF(I15&lt;&gt;"P",LOOKUP(I15,INDIRECT(LOOKUP(I$3,eventlookup)&amp;"SCALE"),INDIRECT(LOOKUP(I$3,eventlookup)&amp;$D15&amp;TEXT(LOOKUP($E15,agelookup),"##"))),"P")," ")</f>
        <v xml:space="preserve"> </v>
      </c>
      <c r="K15" s="455"/>
      <c r="L15" s="454" t="str">
        <f t="shared" ref="L15:L78" ca="1" si="32">IF(D15&gt;"A",IF(K15&lt;&gt;"P",LOOKUP(K15,INDIRECT(LOOKUP(K$3,eventlookup)&amp;"SCALE"),INDIRECT(LOOKUP(K$3,eventlookup)&amp;$D15&amp;TEXT(LOOKUP($E15,agelookup),"##"))),"P")," ")</f>
        <v xml:space="preserve"> </v>
      </c>
      <c r="M15" s="456"/>
      <c r="N15" s="454" t="str">
        <f t="shared" ref="N15:N78" ca="1" si="33">IF(D15&gt;"A",IF(M15&lt;&gt;"NOGO",IF(M15&lt;&gt;"GO",LOOKUP(IF(M15&gt;=1000,TIME(0,LEFT(M15,2),RIGHT(M15,2)+5),TIME(0,LEFT(M15,1), RIGHT(M15,2)+5)), INDIRECT(LOOKUP(M$3,eventlookup)&amp;"SCALE"),INDIRECT(LOOKUP(M$3,eventlookup)&amp;$D15&amp;TEXT(LOOKUP($E15,agelookup),"##"))),"GO"),"NOGO")," ")</f>
        <v xml:space="preserve"> </v>
      </c>
      <c r="O15" s="41" t="str">
        <f t="shared" ref="O15:O34" si="34">IF(D15&gt;"A",SUMIF(J15,"&lt;&gt;P",J15)+SUMIF(L15,"&lt;&gt;P",L15)+SUMIF(N15,"&gt;0")," ")</f>
        <v xml:space="preserve"> </v>
      </c>
      <c r="P15" s="37" t="str">
        <f t="shared" ref="P15:P34" si="35">IF(D15&gt;"A",IF(O15&gt;0,IF(J15&gt;=60,IF(L15&gt;=60,IF(AND(N15&lt;&gt;"NOGO",N15&gt;=60),"PASS","FAIL"),"FAIL"),"FAIL"),IF(AND(J15="P",L15="P",N15="GO"),"PASS","FAIL"))," ")</f>
        <v xml:space="preserve"> </v>
      </c>
      <c r="Q15" s="510" t="str">
        <f t="shared" si="11"/>
        <v/>
      </c>
      <c r="R15" s="510"/>
      <c r="S15" s="717" t="str">
        <f t="shared" si="5"/>
        <v/>
      </c>
      <c r="T15" s="432" t="str">
        <f t="shared" ca="1" si="12"/>
        <v/>
      </c>
      <c r="U15" s="548" t="str">
        <f t="shared" ca="1" si="13"/>
        <v/>
      </c>
      <c r="V15" s="548" t="str">
        <f t="shared" ca="1" si="14"/>
        <v/>
      </c>
      <c r="W15" s="548" t="str">
        <f t="shared" ca="1" si="15"/>
        <v/>
      </c>
      <c r="X15" s="548">
        <f t="shared" ca="1" si="16"/>
        <v>0</v>
      </c>
      <c r="Y15" s="249" t="str">
        <f t="shared" si="17"/>
        <v/>
      </c>
      <c r="Z15" s="249" t="str">
        <f t="shared" si="18"/>
        <v/>
      </c>
      <c r="AA15" s="249" t="str">
        <f t="shared" si="19"/>
        <v/>
      </c>
      <c r="AB15" s="249" t="str">
        <f t="shared" si="6"/>
        <v/>
      </c>
      <c r="AC15" s="249">
        <v>70</v>
      </c>
      <c r="AD15" s="249">
        <v>70</v>
      </c>
      <c r="AE15" s="548" t="str">
        <f t="shared" si="20"/>
        <v/>
      </c>
      <c r="AF15" s="548" t="str">
        <f t="shared" si="21"/>
        <v/>
      </c>
      <c r="AG15" s="361" t="str">
        <f t="shared" si="22"/>
        <v/>
      </c>
      <c r="AH15" s="361" t="str">
        <f t="shared" si="23"/>
        <v/>
      </c>
      <c r="AI15" s="361" t="str">
        <f t="shared" si="24"/>
        <v/>
      </c>
      <c r="AJ15" s="361" t="str">
        <f t="shared" si="25"/>
        <v/>
      </c>
      <c r="AK15" s="548" t="str">
        <f t="shared" si="26"/>
        <v/>
      </c>
      <c r="AL15" s="548" t="str">
        <f t="shared" si="27"/>
        <v/>
      </c>
      <c r="AM15" s="548"/>
      <c r="AN15" s="361">
        <f t="shared" ca="1" si="28"/>
        <v>0</v>
      </c>
      <c r="AO15" s="361" t="str">
        <f t="shared" si="29"/>
        <v/>
      </c>
      <c r="AP15" s="361" t="str">
        <f t="shared" si="7"/>
        <v/>
      </c>
      <c r="AQ15" s="361" t="str">
        <f t="shared" si="8"/>
        <v/>
      </c>
      <c r="AR15" s="361" t="str">
        <f t="shared" si="9"/>
        <v/>
      </c>
      <c r="AS15" s="548" t="str">
        <f t="shared" si="10"/>
        <v/>
      </c>
      <c r="AT15" s="724" t="str">
        <f t="shared" ca="1" si="30"/>
        <v/>
      </c>
      <c r="AU15" s="549">
        <v>10</v>
      </c>
      <c r="AV15" s="361">
        <v>0</v>
      </c>
    </row>
    <row r="16" spans="1:68" x14ac:dyDescent="0.2">
      <c r="A16" s="1155" t="str">
        <f>T(Admin!D16)</f>
        <v/>
      </c>
      <c r="B16" s="1156"/>
      <c r="C16" s="433" t="str">
        <f>T(Admin!C16)</f>
        <v/>
      </c>
      <c r="D16" s="433" t="str">
        <f>T(Admin!F16)</f>
        <v/>
      </c>
      <c r="E16" s="454">
        <f>Admin!G16</f>
        <v>0</v>
      </c>
      <c r="F16" s="455"/>
      <c r="G16" s="866"/>
      <c r="H16" s="433" t="str">
        <f>T(Admin!X16)</f>
        <v/>
      </c>
      <c r="I16" s="455"/>
      <c r="J16" s="454" t="str">
        <f t="shared" ca="1" si="31"/>
        <v xml:space="preserve"> </v>
      </c>
      <c r="K16" s="455"/>
      <c r="L16" s="454" t="str">
        <f t="shared" ca="1" si="32"/>
        <v xml:space="preserve"> </v>
      </c>
      <c r="M16" s="456"/>
      <c r="N16" s="454" t="str">
        <f t="shared" ca="1" si="33"/>
        <v xml:space="preserve"> </v>
      </c>
      <c r="O16" s="41" t="str">
        <f t="shared" si="34"/>
        <v xml:space="preserve"> </v>
      </c>
      <c r="P16" s="37" t="str">
        <f t="shared" si="35"/>
        <v xml:space="preserve"> </v>
      </c>
      <c r="Q16" s="510" t="str">
        <f t="shared" si="11"/>
        <v/>
      </c>
      <c r="R16" s="510"/>
      <c r="S16" s="717" t="str">
        <f>IF(A16="","",$G$3)</f>
        <v/>
      </c>
      <c r="T16" s="432" t="str">
        <f t="shared" ca="1" si="12"/>
        <v/>
      </c>
      <c r="U16" s="548" t="str">
        <f t="shared" ca="1" si="13"/>
        <v/>
      </c>
      <c r="V16" s="548" t="str">
        <f t="shared" ca="1" si="14"/>
        <v/>
      </c>
      <c r="W16" s="548" t="str">
        <f t="shared" ca="1" si="15"/>
        <v/>
      </c>
      <c r="X16" s="548">
        <f t="shared" ca="1" si="16"/>
        <v>0</v>
      </c>
      <c r="Y16" s="249" t="str">
        <f t="shared" si="17"/>
        <v/>
      </c>
      <c r="Z16" s="249" t="str">
        <f t="shared" si="18"/>
        <v/>
      </c>
      <c r="AA16" s="249" t="str">
        <f t="shared" si="19"/>
        <v/>
      </c>
      <c r="AB16" s="249" t="str">
        <f t="shared" si="6"/>
        <v/>
      </c>
      <c r="AC16" s="249">
        <v>71</v>
      </c>
      <c r="AD16" s="249">
        <v>71</v>
      </c>
      <c r="AE16" s="548" t="str">
        <f t="shared" si="20"/>
        <v/>
      </c>
      <c r="AF16" s="548" t="str">
        <f t="shared" si="21"/>
        <v/>
      </c>
      <c r="AG16" s="361" t="str">
        <f t="shared" si="22"/>
        <v/>
      </c>
      <c r="AH16" s="361" t="str">
        <f t="shared" si="23"/>
        <v/>
      </c>
      <c r="AI16" s="361" t="str">
        <f t="shared" si="24"/>
        <v/>
      </c>
      <c r="AJ16" s="361" t="str">
        <f t="shared" si="25"/>
        <v/>
      </c>
      <c r="AK16" s="548" t="str">
        <f t="shared" si="26"/>
        <v/>
      </c>
      <c r="AL16" s="548" t="str">
        <f>IF(AK16="","",SUM(J16,L16,LOOKUP(AK16,$AD$5:$AD$45,$AC$5:$AC$45)))</f>
        <v/>
      </c>
      <c r="AM16" s="548"/>
      <c r="AN16" s="361">
        <f t="shared" ca="1" si="28"/>
        <v>0</v>
      </c>
      <c r="AO16" s="361" t="str">
        <f t="shared" si="29"/>
        <v/>
      </c>
      <c r="AP16" s="361" t="str">
        <f t="shared" si="7"/>
        <v/>
      </c>
      <c r="AQ16" s="361" t="str">
        <f t="shared" si="8"/>
        <v/>
      </c>
      <c r="AR16" s="361" t="str">
        <f t="shared" si="9"/>
        <v/>
      </c>
      <c r="AS16" s="548" t="str">
        <f t="shared" si="10"/>
        <v/>
      </c>
      <c r="AT16" s="724" t="str">
        <f t="shared" ca="1" si="30"/>
        <v/>
      </c>
      <c r="AU16" s="549">
        <v>11</v>
      </c>
      <c r="AV16" s="361">
        <v>0</v>
      </c>
    </row>
    <row r="17" spans="1:48" x14ac:dyDescent="0.2">
      <c r="A17" s="1155" t="str">
        <f>T(Admin!D17)</f>
        <v/>
      </c>
      <c r="B17" s="1156"/>
      <c r="C17" s="433" t="str">
        <f>T(Admin!C17)</f>
        <v/>
      </c>
      <c r="D17" s="433" t="str">
        <f>T(Admin!F17)</f>
        <v/>
      </c>
      <c r="E17" s="454">
        <f>Admin!G17</f>
        <v>0</v>
      </c>
      <c r="F17" s="455"/>
      <c r="G17" s="866"/>
      <c r="H17" s="433" t="str">
        <f>T(Admin!X17)</f>
        <v/>
      </c>
      <c r="I17" s="455"/>
      <c r="J17" s="454" t="str">
        <f t="shared" ca="1" si="31"/>
        <v xml:space="preserve"> </v>
      </c>
      <c r="K17" s="455"/>
      <c r="L17" s="454" t="str">
        <f t="shared" ca="1" si="32"/>
        <v xml:space="preserve"> </v>
      </c>
      <c r="M17" s="456"/>
      <c r="N17" s="454" t="str">
        <f t="shared" ca="1" si="33"/>
        <v xml:space="preserve"> </v>
      </c>
      <c r="O17" s="41" t="str">
        <f t="shared" si="34"/>
        <v xml:space="preserve"> </v>
      </c>
      <c r="P17" s="37" t="str">
        <f t="shared" si="35"/>
        <v xml:space="preserve"> </v>
      </c>
      <c r="Q17" s="510" t="str">
        <f t="shared" si="11"/>
        <v/>
      </c>
      <c r="R17" s="510"/>
      <c r="S17" s="717" t="str">
        <f>IF(A17="","",$G$3)</f>
        <v/>
      </c>
      <c r="T17" s="432" t="str">
        <f t="shared" ca="1" si="12"/>
        <v/>
      </c>
      <c r="U17" s="548" t="str">
        <f t="shared" ca="1" si="13"/>
        <v/>
      </c>
      <c r="V17" s="548" t="str">
        <f t="shared" ca="1" si="14"/>
        <v/>
      </c>
      <c r="W17" s="548" t="str">
        <f t="shared" ca="1" si="15"/>
        <v/>
      </c>
      <c r="X17" s="548">
        <f t="shared" ca="1" si="16"/>
        <v>0</v>
      </c>
      <c r="Y17" s="249" t="str">
        <f t="shared" si="17"/>
        <v/>
      </c>
      <c r="Z17" s="249" t="str">
        <f t="shared" si="18"/>
        <v/>
      </c>
      <c r="AA17" s="249" t="str">
        <f t="shared" si="19"/>
        <v/>
      </c>
      <c r="AB17" s="249" t="str">
        <f t="shared" si="6"/>
        <v/>
      </c>
      <c r="AC17" s="249">
        <v>72</v>
      </c>
      <c r="AD17" s="249">
        <v>72</v>
      </c>
      <c r="AE17" s="548" t="str">
        <f t="shared" si="20"/>
        <v/>
      </c>
      <c r="AF17" s="548" t="str">
        <f t="shared" si="21"/>
        <v/>
      </c>
      <c r="AG17" s="361" t="str">
        <f t="shared" si="22"/>
        <v/>
      </c>
      <c r="AH17" s="361" t="str">
        <f t="shared" si="23"/>
        <v/>
      </c>
      <c r="AI17" s="361" t="str">
        <f t="shared" si="24"/>
        <v/>
      </c>
      <c r="AJ17" s="361" t="str">
        <f t="shared" si="25"/>
        <v/>
      </c>
      <c r="AK17" s="548" t="str">
        <f t="shared" si="26"/>
        <v/>
      </c>
      <c r="AL17" s="548" t="str">
        <f t="shared" si="27"/>
        <v/>
      </c>
      <c r="AM17" s="548"/>
      <c r="AN17" s="361">
        <f t="shared" ca="1" si="28"/>
        <v>0</v>
      </c>
      <c r="AO17" s="361" t="str">
        <f t="shared" si="29"/>
        <v/>
      </c>
      <c r="AP17" s="361" t="str">
        <f t="shared" si="7"/>
        <v/>
      </c>
      <c r="AQ17" s="361" t="str">
        <f t="shared" si="8"/>
        <v/>
      </c>
      <c r="AR17" s="361" t="str">
        <f t="shared" si="9"/>
        <v/>
      </c>
      <c r="AS17" s="548" t="str">
        <f t="shared" si="10"/>
        <v/>
      </c>
      <c r="AT17" s="724" t="str">
        <f t="shared" ca="1" si="30"/>
        <v/>
      </c>
      <c r="AU17" s="549">
        <v>12</v>
      </c>
      <c r="AV17" s="361">
        <v>0</v>
      </c>
    </row>
    <row r="18" spans="1:48" x14ac:dyDescent="0.2">
      <c r="A18" s="1155" t="str">
        <f>T(Admin!D18)</f>
        <v/>
      </c>
      <c r="B18" s="1156"/>
      <c r="C18" s="433" t="str">
        <f>T(Admin!C18)</f>
        <v/>
      </c>
      <c r="D18" s="433" t="str">
        <f>T(Admin!F18)</f>
        <v/>
      </c>
      <c r="E18" s="454">
        <f>Admin!G18</f>
        <v>0</v>
      </c>
      <c r="F18" s="455"/>
      <c r="G18" s="866"/>
      <c r="H18" s="433" t="str">
        <f>T(Admin!X18)</f>
        <v/>
      </c>
      <c r="I18" s="455"/>
      <c r="J18" s="454" t="str">
        <f t="shared" ca="1" si="31"/>
        <v xml:space="preserve"> </v>
      </c>
      <c r="K18" s="455"/>
      <c r="L18" s="454" t="str">
        <f t="shared" ca="1" si="32"/>
        <v xml:space="preserve"> </v>
      </c>
      <c r="M18" s="456"/>
      <c r="N18" s="454" t="str">
        <f t="shared" ca="1" si="33"/>
        <v xml:space="preserve"> </v>
      </c>
      <c r="O18" s="41" t="str">
        <f t="shared" si="34"/>
        <v xml:space="preserve"> </v>
      </c>
      <c r="P18" s="37" t="str">
        <f t="shared" si="35"/>
        <v xml:space="preserve"> </v>
      </c>
      <c r="Q18" s="510" t="str">
        <f t="shared" si="11"/>
        <v/>
      </c>
      <c r="R18" s="510"/>
      <c r="S18" s="717" t="str">
        <f t="shared" ref="S18:S34" si="36">IF(A18="","",$G$3)</f>
        <v/>
      </c>
      <c r="T18" s="432" t="str">
        <f t="shared" ca="1" si="12"/>
        <v/>
      </c>
      <c r="U18" s="548" t="str">
        <f t="shared" ca="1" si="13"/>
        <v/>
      </c>
      <c r="V18" s="548" t="str">
        <f t="shared" ca="1" si="14"/>
        <v/>
      </c>
      <c r="W18" s="548" t="str">
        <f t="shared" ca="1" si="15"/>
        <v/>
      </c>
      <c r="X18" s="548">
        <f t="shared" ca="1" si="16"/>
        <v>0</v>
      </c>
      <c r="Y18" s="249" t="str">
        <f t="shared" si="17"/>
        <v/>
      </c>
      <c r="Z18" s="249" t="str">
        <f t="shared" si="18"/>
        <v/>
      </c>
      <c r="AA18" s="249" t="str">
        <f t="shared" si="19"/>
        <v/>
      </c>
      <c r="AB18" s="249" t="str">
        <f t="shared" si="6"/>
        <v/>
      </c>
      <c r="AC18" s="249">
        <v>73</v>
      </c>
      <c r="AD18" s="249">
        <v>73</v>
      </c>
      <c r="AE18" s="548" t="str">
        <f t="shared" si="20"/>
        <v/>
      </c>
      <c r="AF18" s="548" t="str">
        <f t="shared" si="21"/>
        <v/>
      </c>
      <c r="AG18" s="361" t="str">
        <f t="shared" si="22"/>
        <v/>
      </c>
      <c r="AH18" s="361" t="str">
        <f t="shared" si="23"/>
        <v/>
      </c>
      <c r="AI18" s="361" t="str">
        <f t="shared" si="24"/>
        <v/>
      </c>
      <c r="AJ18" s="361" t="str">
        <f t="shared" si="25"/>
        <v/>
      </c>
      <c r="AK18" s="548" t="str">
        <f t="shared" si="26"/>
        <v/>
      </c>
      <c r="AL18" s="548" t="str">
        <f t="shared" si="27"/>
        <v/>
      </c>
      <c r="AM18" s="548"/>
      <c r="AN18" s="361">
        <f t="shared" ca="1" si="28"/>
        <v>0</v>
      </c>
      <c r="AO18" s="361" t="str">
        <f t="shared" si="29"/>
        <v/>
      </c>
      <c r="AP18" s="361" t="str">
        <f t="shared" si="7"/>
        <v/>
      </c>
      <c r="AQ18" s="361" t="str">
        <f t="shared" si="8"/>
        <v/>
      </c>
      <c r="AR18" s="361" t="str">
        <f t="shared" si="9"/>
        <v/>
      </c>
      <c r="AS18" s="548" t="str">
        <f t="shared" si="10"/>
        <v/>
      </c>
      <c r="AT18" s="724" t="str">
        <f t="shared" ca="1" si="30"/>
        <v/>
      </c>
      <c r="AU18" s="549">
        <v>13</v>
      </c>
      <c r="AV18" s="361">
        <v>0</v>
      </c>
    </row>
    <row r="19" spans="1:48" x14ac:dyDescent="0.2">
      <c r="A19" s="1155" t="str">
        <f>T(Admin!D19)</f>
        <v/>
      </c>
      <c r="B19" s="1156"/>
      <c r="C19" s="433" t="str">
        <f>T(Admin!C19)</f>
        <v/>
      </c>
      <c r="D19" s="433" t="str">
        <f>T(Admin!F19)</f>
        <v/>
      </c>
      <c r="E19" s="454">
        <f>Admin!G19</f>
        <v>0</v>
      </c>
      <c r="F19" s="455"/>
      <c r="G19" s="866"/>
      <c r="H19" s="433" t="str">
        <f>T(Admin!X19)</f>
        <v/>
      </c>
      <c r="I19" s="455"/>
      <c r="J19" s="454" t="str">
        <f t="shared" ca="1" si="31"/>
        <v xml:space="preserve"> </v>
      </c>
      <c r="K19" s="455"/>
      <c r="L19" s="454" t="str">
        <f t="shared" ca="1" si="32"/>
        <v xml:space="preserve"> </v>
      </c>
      <c r="M19" s="456"/>
      <c r="N19" s="454" t="str">
        <f t="shared" ca="1" si="33"/>
        <v xml:space="preserve"> </v>
      </c>
      <c r="O19" s="41" t="str">
        <f t="shared" si="34"/>
        <v xml:space="preserve"> </v>
      </c>
      <c r="P19" s="37" t="str">
        <f t="shared" si="35"/>
        <v xml:space="preserve"> </v>
      </c>
      <c r="Q19" s="510" t="str">
        <f t="shared" si="11"/>
        <v/>
      </c>
      <c r="R19" s="510"/>
      <c r="S19" s="717" t="str">
        <f t="shared" si="36"/>
        <v/>
      </c>
      <c r="T19" s="432" t="str">
        <f t="shared" ca="1" si="12"/>
        <v/>
      </c>
      <c r="U19" s="548" t="str">
        <f t="shared" ca="1" si="13"/>
        <v/>
      </c>
      <c r="V19" s="548" t="str">
        <f t="shared" ca="1" si="14"/>
        <v/>
      </c>
      <c r="W19" s="548" t="str">
        <f t="shared" ca="1" si="15"/>
        <v/>
      </c>
      <c r="X19" s="548">
        <f t="shared" ca="1" si="16"/>
        <v>0</v>
      </c>
      <c r="Y19" s="249" t="str">
        <f t="shared" si="17"/>
        <v/>
      </c>
      <c r="Z19" s="249" t="str">
        <f t="shared" si="18"/>
        <v/>
      </c>
      <c r="AA19" s="249" t="str">
        <f t="shared" si="19"/>
        <v/>
      </c>
      <c r="AB19" s="249" t="str">
        <f t="shared" si="6"/>
        <v/>
      </c>
      <c r="AC19" s="249">
        <v>74</v>
      </c>
      <c r="AD19" s="249">
        <v>74</v>
      </c>
      <c r="AE19" s="548" t="str">
        <f t="shared" si="20"/>
        <v/>
      </c>
      <c r="AF19" s="548" t="str">
        <f t="shared" si="21"/>
        <v/>
      </c>
      <c r="AG19" s="361" t="str">
        <f t="shared" si="22"/>
        <v/>
      </c>
      <c r="AH19" s="361" t="str">
        <f t="shared" si="23"/>
        <v/>
      </c>
      <c r="AI19" s="361" t="str">
        <f t="shared" si="24"/>
        <v/>
      </c>
      <c r="AJ19" s="361" t="str">
        <f t="shared" si="25"/>
        <v/>
      </c>
      <c r="AK19" s="548" t="str">
        <f t="shared" si="26"/>
        <v/>
      </c>
      <c r="AL19" s="548" t="str">
        <f t="shared" si="27"/>
        <v/>
      </c>
      <c r="AM19" s="548"/>
      <c r="AN19" s="361">
        <f t="shared" ca="1" si="28"/>
        <v>0</v>
      </c>
      <c r="AO19" s="361" t="str">
        <f t="shared" si="29"/>
        <v/>
      </c>
      <c r="AP19" s="361" t="str">
        <f t="shared" si="7"/>
        <v/>
      </c>
      <c r="AQ19" s="361" t="str">
        <f t="shared" si="8"/>
        <v/>
      </c>
      <c r="AR19" s="361" t="str">
        <f t="shared" si="9"/>
        <v/>
      </c>
      <c r="AS19" s="548" t="str">
        <f t="shared" si="10"/>
        <v/>
      </c>
      <c r="AT19" s="724" t="str">
        <f t="shared" ca="1" si="30"/>
        <v/>
      </c>
      <c r="AU19" s="549">
        <v>14</v>
      </c>
      <c r="AV19" s="361">
        <v>0</v>
      </c>
    </row>
    <row r="20" spans="1:48" x14ac:dyDescent="0.2">
      <c r="A20" s="1155" t="str">
        <f>T(Admin!D20)</f>
        <v/>
      </c>
      <c r="B20" s="1156"/>
      <c r="C20" s="433" t="str">
        <f>T(Admin!C20)</f>
        <v/>
      </c>
      <c r="D20" s="433" t="str">
        <f>T(Admin!F20)</f>
        <v/>
      </c>
      <c r="E20" s="454">
        <f>Admin!G20</f>
        <v>0</v>
      </c>
      <c r="F20" s="455"/>
      <c r="G20" s="866"/>
      <c r="H20" s="433" t="str">
        <f>T(Admin!X20)</f>
        <v/>
      </c>
      <c r="I20" s="455"/>
      <c r="J20" s="454" t="str">
        <f t="shared" ca="1" si="31"/>
        <v xml:space="preserve"> </v>
      </c>
      <c r="K20" s="455"/>
      <c r="L20" s="454" t="str">
        <f t="shared" ca="1" si="32"/>
        <v xml:space="preserve"> </v>
      </c>
      <c r="M20" s="456"/>
      <c r="N20" s="454" t="str">
        <f t="shared" ca="1" si="33"/>
        <v xml:space="preserve"> </v>
      </c>
      <c r="O20" s="41" t="str">
        <f t="shared" si="34"/>
        <v xml:space="preserve"> </v>
      </c>
      <c r="P20" s="37" t="str">
        <f t="shared" si="35"/>
        <v xml:space="preserve"> </v>
      </c>
      <c r="Q20" s="510" t="str">
        <f t="shared" si="11"/>
        <v/>
      </c>
      <c r="R20" s="510"/>
      <c r="S20" s="717" t="str">
        <f t="shared" si="36"/>
        <v/>
      </c>
      <c r="T20" s="432" t="str">
        <f t="shared" ca="1" si="12"/>
        <v/>
      </c>
      <c r="U20" s="548" t="str">
        <f t="shared" ca="1" si="13"/>
        <v/>
      </c>
      <c r="V20" s="548" t="str">
        <f t="shared" ca="1" si="14"/>
        <v/>
      </c>
      <c r="W20" s="548" t="str">
        <f t="shared" ca="1" si="15"/>
        <v/>
      </c>
      <c r="X20" s="548">
        <f t="shared" ca="1" si="16"/>
        <v>0</v>
      </c>
      <c r="Y20" s="249" t="str">
        <f t="shared" si="17"/>
        <v/>
      </c>
      <c r="Z20" s="249" t="str">
        <f t="shared" si="18"/>
        <v/>
      </c>
      <c r="AA20" s="249" t="str">
        <f t="shared" si="19"/>
        <v/>
      </c>
      <c r="AB20" s="249" t="str">
        <f t="shared" si="6"/>
        <v/>
      </c>
      <c r="AC20" s="249">
        <v>75</v>
      </c>
      <c r="AD20" s="249">
        <v>75</v>
      </c>
      <c r="AE20" s="548" t="str">
        <f t="shared" si="20"/>
        <v/>
      </c>
      <c r="AF20" s="548" t="str">
        <f t="shared" si="21"/>
        <v/>
      </c>
      <c r="AG20" s="361" t="str">
        <f t="shared" si="22"/>
        <v/>
      </c>
      <c r="AH20" s="361" t="str">
        <f t="shared" si="23"/>
        <v/>
      </c>
      <c r="AI20" s="361" t="str">
        <f t="shared" si="24"/>
        <v/>
      </c>
      <c r="AJ20" s="361" t="str">
        <f t="shared" si="25"/>
        <v/>
      </c>
      <c r="AK20" s="548" t="str">
        <f t="shared" si="26"/>
        <v/>
      </c>
      <c r="AL20" s="548" t="str">
        <f t="shared" si="27"/>
        <v/>
      </c>
      <c r="AM20" s="548"/>
      <c r="AN20" s="361">
        <f t="shared" ca="1" si="28"/>
        <v>0</v>
      </c>
      <c r="AO20" s="361" t="str">
        <f t="shared" si="29"/>
        <v/>
      </c>
      <c r="AP20" s="361" t="str">
        <f t="shared" si="7"/>
        <v/>
      </c>
      <c r="AQ20" s="361" t="str">
        <f t="shared" si="8"/>
        <v/>
      </c>
      <c r="AR20" s="361" t="str">
        <f t="shared" si="9"/>
        <v/>
      </c>
      <c r="AS20" s="548" t="str">
        <f t="shared" si="10"/>
        <v/>
      </c>
      <c r="AT20" s="724" t="str">
        <f t="shared" ca="1" si="30"/>
        <v/>
      </c>
      <c r="AU20" s="549">
        <v>15</v>
      </c>
      <c r="AV20" s="361">
        <v>0</v>
      </c>
    </row>
    <row r="21" spans="1:48" x14ac:dyDescent="0.2">
      <c r="A21" s="1155" t="str">
        <f>T(Admin!D21)</f>
        <v/>
      </c>
      <c r="B21" s="1156"/>
      <c r="C21" s="433" t="str">
        <f>T(Admin!C21)</f>
        <v/>
      </c>
      <c r="D21" s="433" t="str">
        <f>T(Admin!F21)</f>
        <v/>
      </c>
      <c r="E21" s="454">
        <f>Admin!G21</f>
        <v>0</v>
      </c>
      <c r="F21" s="455"/>
      <c r="G21" s="866"/>
      <c r="H21" s="433" t="str">
        <f>T(Admin!X21)</f>
        <v/>
      </c>
      <c r="I21" s="455"/>
      <c r="J21" s="454" t="str">
        <f t="shared" ca="1" si="31"/>
        <v xml:space="preserve"> </v>
      </c>
      <c r="K21" s="455"/>
      <c r="L21" s="454" t="str">
        <f t="shared" ca="1" si="32"/>
        <v xml:space="preserve"> </v>
      </c>
      <c r="M21" s="456"/>
      <c r="N21" s="454" t="str">
        <f t="shared" ca="1" si="33"/>
        <v xml:space="preserve"> </v>
      </c>
      <c r="O21" s="41" t="str">
        <f t="shared" si="34"/>
        <v xml:space="preserve"> </v>
      </c>
      <c r="P21" s="37" t="str">
        <f t="shared" si="35"/>
        <v xml:space="preserve"> </v>
      </c>
      <c r="Q21" s="510" t="str">
        <f t="shared" si="11"/>
        <v/>
      </c>
      <c r="R21" s="510"/>
      <c r="S21" s="717" t="str">
        <f t="shared" si="36"/>
        <v/>
      </c>
      <c r="T21" s="432" t="str">
        <f t="shared" ca="1" si="12"/>
        <v/>
      </c>
      <c r="U21" s="548" t="str">
        <f t="shared" ca="1" si="13"/>
        <v/>
      </c>
      <c r="V21" s="548" t="str">
        <f t="shared" ca="1" si="14"/>
        <v/>
      </c>
      <c r="W21" s="548" t="str">
        <f t="shared" ca="1" si="15"/>
        <v/>
      </c>
      <c r="X21" s="548">
        <f t="shared" ca="1" si="16"/>
        <v>0</v>
      </c>
      <c r="Y21" s="249" t="str">
        <f t="shared" si="17"/>
        <v/>
      </c>
      <c r="Z21" s="249" t="str">
        <f t="shared" si="18"/>
        <v/>
      </c>
      <c r="AA21" s="249" t="str">
        <f t="shared" si="19"/>
        <v/>
      </c>
      <c r="AB21" s="249" t="str">
        <f t="shared" si="6"/>
        <v/>
      </c>
      <c r="AC21" s="249">
        <v>76</v>
      </c>
      <c r="AD21" s="249">
        <v>76</v>
      </c>
      <c r="AE21" s="548" t="str">
        <f t="shared" si="20"/>
        <v/>
      </c>
      <c r="AF21" s="548" t="str">
        <f t="shared" si="21"/>
        <v/>
      </c>
      <c r="AG21" s="361" t="str">
        <f t="shared" si="22"/>
        <v/>
      </c>
      <c r="AH21" s="361" t="str">
        <f t="shared" si="23"/>
        <v/>
      </c>
      <c r="AI21" s="361" t="str">
        <f t="shared" si="24"/>
        <v/>
      </c>
      <c r="AJ21" s="361" t="str">
        <f t="shared" si="25"/>
        <v/>
      </c>
      <c r="AK21" s="548" t="str">
        <f t="shared" si="26"/>
        <v/>
      </c>
      <c r="AL21" s="548" t="str">
        <f t="shared" si="27"/>
        <v/>
      </c>
      <c r="AM21" s="548"/>
      <c r="AN21" s="361">
        <f t="shared" ca="1" si="28"/>
        <v>0</v>
      </c>
      <c r="AO21" s="361" t="str">
        <f t="shared" si="29"/>
        <v/>
      </c>
      <c r="AP21" s="361" t="str">
        <f t="shared" si="7"/>
        <v/>
      </c>
      <c r="AQ21" s="361" t="str">
        <f t="shared" si="8"/>
        <v/>
      </c>
      <c r="AR21" s="361" t="str">
        <f t="shared" si="9"/>
        <v/>
      </c>
      <c r="AS21" s="548" t="str">
        <f t="shared" si="10"/>
        <v/>
      </c>
      <c r="AT21" s="724" t="str">
        <f t="shared" ca="1" si="30"/>
        <v/>
      </c>
      <c r="AU21" s="549">
        <v>16</v>
      </c>
      <c r="AV21" s="361">
        <v>0</v>
      </c>
    </row>
    <row r="22" spans="1:48" x14ac:dyDescent="0.2">
      <c r="A22" s="1155" t="str">
        <f>T(Admin!D22)</f>
        <v/>
      </c>
      <c r="B22" s="1156"/>
      <c r="C22" s="433" t="str">
        <f>T(Admin!C22)</f>
        <v/>
      </c>
      <c r="D22" s="433" t="str">
        <f>T(Admin!F22)</f>
        <v/>
      </c>
      <c r="E22" s="454">
        <f>Admin!G22</f>
        <v>0</v>
      </c>
      <c r="F22" s="455"/>
      <c r="G22" s="866"/>
      <c r="H22" s="433" t="str">
        <f>T(Admin!X22)</f>
        <v/>
      </c>
      <c r="I22" s="455"/>
      <c r="J22" s="454" t="str">
        <f t="shared" ca="1" si="31"/>
        <v xml:space="preserve"> </v>
      </c>
      <c r="K22" s="455"/>
      <c r="L22" s="454" t="str">
        <f t="shared" ca="1" si="32"/>
        <v xml:space="preserve"> </v>
      </c>
      <c r="M22" s="456"/>
      <c r="N22" s="454" t="str">
        <f t="shared" ca="1" si="33"/>
        <v xml:space="preserve"> </v>
      </c>
      <c r="O22" s="41" t="str">
        <f t="shared" si="34"/>
        <v xml:space="preserve"> </v>
      </c>
      <c r="P22" s="37" t="str">
        <f t="shared" si="35"/>
        <v xml:space="preserve"> </v>
      </c>
      <c r="Q22" s="510" t="str">
        <f t="shared" si="11"/>
        <v/>
      </c>
      <c r="R22" s="510"/>
      <c r="S22" s="717" t="str">
        <f t="shared" si="36"/>
        <v/>
      </c>
      <c r="T22" s="432" t="str">
        <f t="shared" ca="1" si="12"/>
        <v/>
      </c>
      <c r="U22" s="548" t="str">
        <f t="shared" ca="1" si="13"/>
        <v/>
      </c>
      <c r="V22" s="548" t="str">
        <f t="shared" ca="1" si="14"/>
        <v/>
      </c>
      <c r="W22" s="548" t="str">
        <f t="shared" ca="1" si="15"/>
        <v/>
      </c>
      <c r="X22" s="548">
        <f t="shared" ca="1" si="16"/>
        <v>0</v>
      </c>
      <c r="Y22" s="249" t="str">
        <f t="shared" si="17"/>
        <v/>
      </c>
      <c r="Z22" s="249" t="str">
        <f t="shared" si="18"/>
        <v/>
      </c>
      <c r="AA22" s="249" t="str">
        <f t="shared" si="19"/>
        <v/>
      </c>
      <c r="AB22" s="249" t="str">
        <f t="shared" si="6"/>
        <v/>
      </c>
      <c r="AC22" s="249">
        <v>77</v>
      </c>
      <c r="AD22" s="249">
        <v>77</v>
      </c>
      <c r="AE22" s="548" t="str">
        <f t="shared" si="20"/>
        <v/>
      </c>
      <c r="AF22" s="548" t="str">
        <f t="shared" si="21"/>
        <v/>
      </c>
      <c r="AG22" s="361" t="str">
        <f t="shared" si="22"/>
        <v/>
      </c>
      <c r="AH22" s="361" t="str">
        <f t="shared" si="23"/>
        <v/>
      </c>
      <c r="AI22" s="361" t="str">
        <f t="shared" si="24"/>
        <v/>
      </c>
      <c r="AJ22" s="361" t="str">
        <f t="shared" si="25"/>
        <v/>
      </c>
      <c r="AK22" s="548" t="str">
        <f t="shared" si="26"/>
        <v/>
      </c>
      <c r="AL22" s="548" t="str">
        <f t="shared" si="27"/>
        <v/>
      </c>
      <c r="AM22" s="548"/>
      <c r="AN22" s="361">
        <f t="shared" ca="1" si="28"/>
        <v>0</v>
      </c>
      <c r="AO22" s="361" t="str">
        <f t="shared" si="29"/>
        <v/>
      </c>
      <c r="AP22" s="361" t="str">
        <f t="shared" si="7"/>
        <v/>
      </c>
      <c r="AQ22" s="361" t="str">
        <f t="shared" si="8"/>
        <v/>
      </c>
      <c r="AR22" s="361" t="str">
        <f t="shared" si="9"/>
        <v/>
      </c>
      <c r="AS22" s="548" t="str">
        <f t="shared" si="10"/>
        <v/>
      </c>
      <c r="AT22" s="724" t="str">
        <f t="shared" ca="1" si="30"/>
        <v/>
      </c>
      <c r="AU22" s="549">
        <v>17</v>
      </c>
      <c r="AV22" s="361">
        <v>0</v>
      </c>
    </row>
    <row r="23" spans="1:48" x14ac:dyDescent="0.2">
      <c r="A23" s="1155" t="str">
        <f>T(Admin!D23)</f>
        <v/>
      </c>
      <c r="B23" s="1156"/>
      <c r="C23" s="433" t="str">
        <f>T(Admin!C23)</f>
        <v/>
      </c>
      <c r="D23" s="433" t="str">
        <f>T(Admin!F23)</f>
        <v/>
      </c>
      <c r="E23" s="454">
        <f>Admin!G23</f>
        <v>0</v>
      </c>
      <c r="F23" s="455"/>
      <c r="G23" s="866"/>
      <c r="H23" s="433" t="str">
        <f>T(Admin!X23)</f>
        <v/>
      </c>
      <c r="I23" s="455"/>
      <c r="J23" s="454" t="str">
        <f t="shared" ca="1" si="31"/>
        <v xml:space="preserve"> </v>
      </c>
      <c r="K23" s="455"/>
      <c r="L23" s="454" t="str">
        <f t="shared" ca="1" si="32"/>
        <v xml:space="preserve"> </v>
      </c>
      <c r="M23" s="456"/>
      <c r="N23" s="454" t="str">
        <f t="shared" ca="1" si="33"/>
        <v xml:space="preserve"> </v>
      </c>
      <c r="O23" s="41" t="str">
        <f t="shared" si="34"/>
        <v xml:space="preserve"> </v>
      </c>
      <c r="P23" s="37" t="str">
        <f t="shared" si="35"/>
        <v xml:space="preserve"> </v>
      </c>
      <c r="Q23" s="510" t="str">
        <f t="shared" si="11"/>
        <v/>
      </c>
      <c r="R23" s="510"/>
      <c r="S23" s="717" t="str">
        <f t="shared" si="36"/>
        <v/>
      </c>
      <c r="T23" s="432" t="str">
        <f t="shared" ca="1" si="12"/>
        <v/>
      </c>
      <c r="U23" s="548" t="str">
        <f t="shared" ca="1" si="13"/>
        <v/>
      </c>
      <c r="V23" s="548" t="str">
        <f t="shared" ca="1" si="14"/>
        <v/>
      </c>
      <c r="W23" s="548" t="str">
        <f t="shared" ca="1" si="15"/>
        <v/>
      </c>
      <c r="X23" s="548">
        <f t="shared" ca="1" si="16"/>
        <v>0</v>
      </c>
      <c r="Y23" s="249" t="str">
        <f t="shared" si="17"/>
        <v/>
      </c>
      <c r="Z23" s="249" t="str">
        <f t="shared" si="18"/>
        <v/>
      </c>
      <c r="AA23" s="249" t="str">
        <f t="shared" si="19"/>
        <v/>
      </c>
      <c r="AB23" s="249" t="str">
        <f t="shared" si="6"/>
        <v/>
      </c>
      <c r="AC23" s="249">
        <v>78</v>
      </c>
      <c r="AD23" s="249">
        <v>78</v>
      </c>
      <c r="AE23" s="548" t="str">
        <f t="shared" si="20"/>
        <v/>
      </c>
      <c r="AF23" s="548" t="str">
        <f t="shared" si="21"/>
        <v/>
      </c>
      <c r="AG23" s="361" t="str">
        <f t="shared" si="22"/>
        <v/>
      </c>
      <c r="AH23" s="361" t="str">
        <f t="shared" si="23"/>
        <v/>
      </c>
      <c r="AI23" s="361" t="str">
        <f t="shared" si="24"/>
        <v/>
      </c>
      <c r="AJ23" s="361" t="str">
        <f t="shared" si="25"/>
        <v/>
      </c>
      <c r="AK23" s="548" t="str">
        <f t="shared" si="26"/>
        <v/>
      </c>
      <c r="AL23" s="548" t="str">
        <f t="shared" si="27"/>
        <v/>
      </c>
      <c r="AM23" s="548"/>
      <c r="AN23" s="361">
        <f t="shared" ca="1" si="28"/>
        <v>0</v>
      </c>
      <c r="AO23" s="361" t="str">
        <f t="shared" si="29"/>
        <v/>
      </c>
      <c r="AP23" s="361" t="str">
        <f t="shared" si="7"/>
        <v/>
      </c>
      <c r="AQ23" s="361" t="str">
        <f t="shared" si="8"/>
        <v/>
      </c>
      <c r="AR23" s="361" t="str">
        <f t="shared" si="9"/>
        <v/>
      </c>
      <c r="AS23" s="548" t="str">
        <f t="shared" si="10"/>
        <v/>
      </c>
      <c r="AT23" s="724" t="str">
        <f t="shared" ca="1" si="30"/>
        <v/>
      </c>
      <c r="AU23" s="549">
        <v>18</v>
      </c>
      <c r="AV23" s="361">
        <v>0</v>
      </c>
    </row>
    <row r="24" spans="1:48" x14ac:dyDescent="0.2">
      <c r="A24" s="1155" t="str">
        <f>T(Admin!D24)</f>
        <v/>
      </c>
      <c r="B24" s="1156"/>
      <c r="C24" s="433" t="str">
        <f>T(Admin!C24)</f>
        <v/>
      </c>
      <c r="D24" s="433" t="str">
        <f>T(Admin!F24)</f>
        <v/>
      </c>
      <c r="E24" s="454">
        <f>Admin!G24</f>
        <v>0</v>
      </c>
      <c r="F24" s="455"/>
      <c r="G24" s="866"/>
      <c r="H24" s="433" t="str">
        <f>T(Admin!X24)</f>
        <v/>
      </c>
      <c r="I24" s="455"/>
      <c r="J24" s="454" t="str">
        <f t="shared" ca="1" si="31"/>
        <v xml:space="preserve"> </v>
      </c>
      <c r="K24" s="455"/>
      <c r="L24" s="454" t="str">
        <f t="shared" ca="1" si="32"/>
        <v xml:space="preserve"> </v>
      </c>
      <c r="M24" s="456"/>
      <c r="N24" s="454" t="str">
        <f t="shared" ca="1" si="33"/>
        <v xml:space="preserve"> </v>
      </c>
      <c r="O24" s="41" t="str">
        <f t="shared" si="34"/>
        <v xml:space="preserve"> </v>
      </c>
      <c r="P24" s="37" t="str">
        <f t="shared" si="35"/>
        <v xml:space="preserve"> </v>
      </c>
      <c r="Q24" s="510" t="str">
        <f t="shared" si="11"/>
        <v/>
      </c>
      <c r="R24" s="510"/>
      <c r="S24" s="717" t="str">
        <f t="shared" si="36"/>
        <v/>
      </c>
      <c r="T24" s="432" t="str">
        <f t="shared" ca="1" si="12"/>
        <v/>
      </c>
      <c r="U24" s="548" t="str">
        <f t="shared" ca="1" si="13"/>
        <v/>
      </c>
      <c r="V24" s="548" t="str">
        <f t="shared" ca="1" si="14"/>
        <v/>
      </c>
      <c r="W24" s="548" t="str">
        <f t="shared" ca="1" si="15"/>
        <v/>
      </c>
      <c r="X24" s="548">
        <f t="shared" ca="1" si="16"/>
        <v>0</v>
      </c>
      <c r="Y24" s="249" t="str">
        <f t="shared" si="17"/>
        <v/>
      </c>
      <c r="Z24" s="249" t="str">
        <f t="shared" si="18"/>
        <v/>
      </c>
      <c r="AA24" s="249" t="str">
        <f t="shared" si="19"/>
        <v/>
      </c>
      <c r="AB24" s="249" t="str">
        <f t="shared" si="6"/>
        <v/>
      </c>
      <c r="AC24" s="249">
        <v>79</v>
      </c>
      <c r="AD24" s="249">
        <v>79</v>
      </c>
      <c r="AE24" s="548" t="str">
        <f t="shared" si="20"/>
        <v/>
      </c>
      <c r="AF24" s="548" t="str">
        <f t="shared" si="21"/>
        <v/>
      </c>
      <c r="AG24" s="361" t="str">
        <f t="shared" si="22"/>
        <v/>
      </c>
      <c r="AH24" s="361" t="str">
        <f t="shared" si="23"/>
        <v/>
      </c>
      <c r="AI24" s="361" t="str">
        <f t="shared" si="24"/>
        <v/>
      </c>
      <c r="AJ24" s="361" t="str">
        <f t="shared" si="25"/>
        <v/>
      </c>
      <c r="AK24" s="548" t="str">
        <f t="shared" si="26"/>
        <v/>
      </c>
      <c r="AL24" s="548" t="str">
        <f t="shared" si="27"/>
        <v/>
      </c>
      <c r="AM24" s="548"/>
      <c r="AN24" s="361">
        <f t="shared" ca="1" si="28"/>
        <v>0</v>
      </c>
      <c r="AO24" s="361" t="str">
        <f t="shared" si="29"/>
        <v/>
      </c>
      <c r="AP24" s="361" t="str">
        <f t="shared" si="7"/>
        <v/>
      </c>
      <c r="AQ24" s="361" t="str">
        <f t="shared" si="8"/>
        <v/>
      </c>
      <c r="AR24" s="361" t="str">
        <f t="shared" si="9"/>
        <v/>
      </c>
      <c r="AS24" s="548" t="str">
        <f t="shared" si="10"/>
        <v/>
      </c>
      <c r="AT24" s="724" t="str">
        <f t="shared" ca="1" si="30"/>
        <v/>
      </c>
      <c r="AU24" s="549">
        <v>19</v>
      </c>
      <c r="AV24" s="361">
        <v>0</v>
      </c>
    </row>
    <row r="25" spans="1:48" x14ac:dyDescent="0.2">
      <c r="A25" s="1155" t="str">
        <f>T(Admin!D25)</f>
        <v/>
      </c>
      <c r="B25" s="1156"/>
      <c r="C25" s="433" t="str">
        <f>T(Admin!C25)</f>
        <v/>
      </c>
      <c r="D25" s="433" t="str">
        <f>T(Admin!F25)</f>
        <v/>
      </c>
      <c r="E25" s="454">
        <f>Admin!G25</f>
        <v>0</v>
      </c>
      <c r="F25" s="455"/>
      <c r="G25" s="866"/>
      <c r="H25" s="433" t="str">
        <f>T(Admin!X25)</f>
        <v/>
      </c>
      <c r="I25" s="455"/>
      <c r="J25" s="454" t="str">
        <f t="shared" ca="1" si="31"/>
        <v xml:space="preserve"> </v>
      </c>
      <c r="K25" s="455"/>
      <c r="L25" s="454" t="str">
        <f t="shared" ca="1" si="32"/>
        <v xml:space="preserve"> </v>
      </c>
      <c r="M25" s="456"/>
      <c r="N25" s="454" t="str">
        <f t="shared" ca="1" si="33"/>
        <v xml:space="preserve"> </v>
      </c>
      <c r="O25" s="41" t="str">
        <f t="shared" si="34"/>
        <v xml:space="preserve"> </v>
      </c>
      <c r="P25" s="37" t="str">
        <f t="shared" si="35"/>
        <v xml:space="preserve"> </v>
      </c>
      <c r="Q25" s="510" t="str">
        <f t="shared" si="11"/>
        <v/>
      </c>
      <c r="R25" s="510"/>
      <c r="S25" s="717" t="str">
        <f t="shared" si="36"/>
        <v/>
      </c>
      <c r="T25" s="432" t="str">
        <f t="shared" ca="1" si="12"/>
        <v/>
      </c>
      <c r="U25" s="548" t="str">
        <f t="shared" ca="1" si="13"/>
        <v/>
      </c>
      <c r="V25" s="548" t="str">
        <f t="shared" ca="1" si="14"/>
        <v/>
      </c>
      <c r="W25" s="548" t="str">
        <f t="shared" ca="1" si="15"/>
        <v/>
      </c>
      <c r="X25" s="548">
        <f t="shared" ca="1" si="16"/>
        <v>0</v>
      </c>
      <c r="Y25" s="249" t="str">
        <f t="shared" si="17"/>
        <v/>
      </c>
      <c r="Z25" s="249" t="str">
        <f t="shared" si="18"/>
        <v/>
      </c>
      <c r="AA25" s="249" t="str">
        <f t="shared" si="19"/>
        <v/>
      </c>
      <c r="AB25" s="249" t="str">
        <f t="shared" si="6"/>
        <v/>
      </c>
      <c r="AC25" s="249">
        <v>80</v>
      </c>
      <c r="AD25" s="249">
        <v>80</v>
      </c>
      <c r="AE25" s="548" t="str">
        <f t="shared" si="20"/>
        <v/>
      </c>
      <c r="AF25" s="548" t="str">
        <f t="shared" si="21"/>
        <v/>
      </c>
      <c r="AG25" s="361" t="str">
        <f t="shared" si="22"/>
        <v/>
      </c>
      <c r="AH25" s="361" t="str">
        <f t="shared" si="23"/>
        <v/>
      </c>
      <c r="AI25" s="361" t="str">
        <f t="shared" si="24"/>
        <v/>
      </c>
      <c r="AJ25" s="361" t="str">
        <f t="shared" si="25"/>
        <v/>
      </c>
      <c r="AK25" s="548" t="str">
        <f t="shared" si="26"/>
        <v/>
      </c>
      <c r="AL25" s="548" t="str">
        <f t="shared" si="27"/>
        <v/>
      </c>
      <c r="AM25" s="548"/>
      <c r="AN25" s="361">
        <f t="shared" ca="1" si="28"/>
        <v>0</v>
      </c>
      <c r="AO25" s="361" t="str">
        <f t="shared" si="29"/>
        <v/>
      </c>
      <c r="AP25" s="361" t="str">
        <f t="shared" si="7"/>
        <v/>
      </c>
      <c r="AQ25" s="361" t="str">
        <f t="shared" si="8"/>
        <v/>
      </c>
      <c r="AR25" s="361" t="str">
        <f t="shared" si="9"/>
        <v/>
      </c>
      <c r="AS25" s="548" t="str">
        <f t="shared" si="10"/>
        <v/>
      </c>
      <c r="AT25" s="724" t="str">
        <f t="shared" ca="1" si="30"/>
        <v/>
      </c>
      <c r="AU25" s="549">
        <v>20</v>
      </c>
      <c r="AV25" s="361">
        <v>0</v>
      </c>
    </row>
    <row r="26" spans="1:48" x14ac:dyDescent="0.2">
      <c r="A26" s="1155" t="str">
        <f>T(Admin!D26)</f>
        <v/>
      </c>
      <c r="B26" s="1156"/>
      <c r="C26" s="433" t="str">
        <f>T(Admin!C26)</f>
        <v/>
      </c>
      <c r="D26" s="433" t="str">
        <f>T(Admin!F26)</f>
        <v/>
      </c>
      <c r="E26" s="454">
        <f>Admin!G26</f>
        <v>0</v>
      </c>
      <c r="F26" s="455"/>
      <c r="G26" s="866"/>
      <c r="H26" s="433" t="str">
        <f>T(Admin!X26)</f>
        <v/>
      </c>
      <c r="I26" s="455"/>
      <c r="J26" s="454" t="str">
        <f t="shared" ca="1" si="31"/>
        <v xml:space="preserve"> </v>
      </c>
      <c r="K26" s="455"/>
      <c r="L26" s="454" t="str">
        <f t="shared" ca="1" si="32"/>
        <v xml:space="preserve"> </v>
      </c>
      <c r="M26" s="456"/>
      <c r="N26" s="454" t="str">
        <f t="shared" ca="1" si="33"/>
        <v xml:space="preserve"> </v>
      </c>
      <c r="O26" s="41" t="str">
        <f t="shared" si="34"/>
        <v xml:space="preserve"> </v>
      </c>
      <c r="P26" s="37" t="str">
        <f t="shared" si="35"/>
        <v xml:space="preserve"> </v>
      </c>
      <c r="Q26" s="510" t="str">
        <f t="shared" si="11"/>
        <v/>
      </c>
      <c r="R26" s="510"/>
      <c r="S26" s="717" t="str">
        <f t="shared" si="36"/>
        <v/>
      </c>
      <c r="T26" s="432" t="str">
        <f t="shared" ca="1" si="12"/>
        <v/>
      </c>
      <c r="U26" s="548" t="str">
        <f t="shared" ca="1" si="13"/>
        <v/>
      </c>
      <c r="V26" s="548" t="str">
        <f t="shared" ca="1" si="14"/>
        <v/>
      </c>
      <c r="W26" s="548" t="str">
        <f t="shared" ca="1" si="15"/>
        <v/>
      </c>
      <c r="X26" s="548">
        <f t="shared" ca="1" si="16"/>
        <v>0</v>
      </c>
      <c r="Y26" s="249" t="str">
        <f t="shared" si="17"/>
        <v/>
      </c>
      <c r="Z26" s="249" t="str">
        <f t="shared" si="18"/>
        <v/>
      </c>
      <c r="AA26" s="249" t="str">
        <f t="shared" si="19"/>
        <v/>
      </c>
      <c r="AB26" s="249" t="str">
        <f t="shared" si="6"/>
        <v/>
      </c>
      <c r="AC26" s="249">
        <v>80</v>
      </c>
      <c r="AD26" s="249">
        <v>81</v>
      </c>
      <c r="AE26" s="548" t="str">
        <f t="shared" si="20"/>
        <v/>
      </c>
      <c r="AF26" s="548" t="str">
        <f t="shared" si="21"/>
        <v/>
      </c>
      <c r="AG26" s="361" t="str">
        <f t="shared" si="22"/>
        <v/>
      </c>
      <c r="AH26" s="361" t="str">
        <f t="shared" si="23"/>
        <v/>
      </c>
      <c r="AI26" s="361" t="str">
        <f t="shared" si="24"/>
        <v/>
      </c>
      <c r="AJ26" s="361" t="str">
        <f t="shared" si="25"/>
        <v/>
      </c>
      <c r="AK26" s="548" t="str">
        <f t="shared" si="26"/>
        <v/>
      </c>
      <c r="AL26" s="548" t="str">
        <f t="shared" si="27"/>
        <v/>
      </c>
      <c r="AM26" s="548"/>
      <c r="AN26" s="361">
        <f t="shared" ca="1" si="28"/>
        <v>0</v>
      </c>
      <c r="AO26" s="361" t="str">
        <f t="shared" si="29"/>
        <v/>
      </c>
      <c r="AP26" s="361" t="str">
        <f t="shared" si="7"/>
        <v/>
      </c>
      <c r="AQ26" s="361" t="str">
        <f t="shared" si="8"/>
        <v/>
      </c>
      <c r="AR26" s="361" t="str">
        <f t="shared" si="9"/>
        <v/>
      </c>
      <c r="AS26" s="548" t="str">
        <f t="shared" si="10"/>
        <v/>
      </c>
      <c r="AT26" s="724" t="str">
        <f t="shared" ca="1" si="30"/>
        <v/>
      </c>
      <c r="AU26" s="549">
        <v>21</v>
      </c>
      <c r="AV26" s="361">
        <v>0</v>
      </c>
    </row>
    <row r="27" spans="1:48" x14ac:dyDescent="0.2">
      <c r="A27" s="1155" t="str">
        <f>T(Admin!D27)</f>
        <v/>
      </c>
      <c r="B27" s="1156"/>
      <c r="C27" s="433" t="str">
        <f>T(Admin!C27)</f>
        <v/>
      </c>
      <c r="D27" s="433" t="str">
        <f>T(Admin!F27)</f>
        <v/>
      </c>
      <c r="E27" s="454">
        <f>Admin!G27</f>
        <v>0</v>
      </c>
      <c r="F27" s="455"/>
      <c r="G27" s="866"/>
      <c r="H27" s="433" t="str">
        <f>T(Admin!X27)</f>
        <v/>
      </c>
      <c r="I27" s="455"/>
      <c r="J27" s="454" t="str">
        <f t="shared" ca="1" si="31"/>
        <v xml:space="preserve"> </v>
      </c>
      <c r="K27" s="455"/>
      <c r="L27" s="454" t="str">
        <f t="shared" ca="1" si="32"/>
        <v xml:space="preserve"> </v>
      </c>
      <c r="M27" s="456"/>
      <c r="N27" s="454" t="str">
        <f t="shared" ca="1" si="33"/>
        <v xml:space="preserve"> </v>
      </c>
      <c r="O27" s="41" t="str">
        <f t="shared" si="34"/>
        <v xml:space="preserve"> </v>
      </c>
      <c r="P27" s="37" t="str">
        <f t="shared" si="35"/>
        <v xml:space="preserve"> </v>
      </c>
      <c r="Q27" s="510" t="str">
        <f t="shared" si="11"/>
        <v/>
      </c>
      <c r="R27" s="510"/>
      <c r="S27" s="717" t="str">
        <f t="shared" si="36"/>
        <v/>
      </c>
      <c r="T27" s="432" t="str">
        <f t="shared" ca="1" si="12"/>
        <v/>
      </c>
      <c r="U27" s="548" t="str">
        <f t="shared" ca="1" si="13"/>
        <v/>
      </c>
      <c r="V27" s="548" t="str">
        <f t="shared" ca="1" si="14"/>
        <v/>
      </c>
      <c r="W27" s="548" t="str">
        <f t="shared" ca="1" si="15"/>
        <v/>
      </c>
      <c r="X27" s="548">
        <f t="shared" ca="1" si="16"/>
        <v>0</v>
      </c>
      <c r="Y27" s="249" t="str">
        <f t="shared" si="17"/>
        <v/>
      </c>
      <c r="Z27" s="249" t="str">
        <f t="shared" si="18"/>
        <v/>
      </c>
      <c r="AA27" s="249" t="str">
        <f t="shared" si="19"/>
        <v/>
      </c>
      <c r="AB27" s="249" t="str">
        <f t="shared" si="6"/>
        <v/>
      </c>
      <c r="AC27" s="249">
        <v>80</v>
      </c>
      <c r="AD27" s="249">
        <v>82</v>
      </c>
      <c r="AE27" s="548" t="str">
        <f t="shared" si="20"/>
        <v/>
      </c>
      <c r="AF27" s="548" t="str">
        <f t="shared" si="21"/>
        <v/>
      </c>
      <c r="AG27" s="361" t="str">
        <f t="shared" si="22"/>
        <v/>
      </c>
      <c r="AH27" s="361" t="str">
        <f t="shared" si="23"/>
        <v/>
      </c>
      <c r="AI27" s="361" t="str">
        <f t="shared" si="24"/>
        <v/>
      </c>
      <c r="AJ27" s="361" t="str">
        <f t="shared" si="25"/>
        <v/>
      </c>
      <c r="AK27" s="548" t="str">
        <f t="shared" si="26"/>
        <v/>
      </c>
      <c r="AL27" s="548" t="str">
        <f t="shared" si="27"/>
        <v/>
      </c>
      <c r="AM27" s="548"/>
      <c r="AN27" s="361">
        <f t="shared" ca="1" si="28"/>
        <v>0</v>
      </c>
      <c r="AO27" s="361" t="str">
        <f t="shared" si="29"/>
        <v/>
      </c>
      <c r="AP27" s="361" t="str">
        <f t="shared" si="7"/>
        <v/>
      </c>
      <c r="AQ27" s="361" t="str">
        <f t="shared" si="8"/>
        <v/>
      </c>
      <c r="AR27" s="361" t="str">
        <f t="shared" si="9"/>
        <v/>
      </c>
      <c r="AS27" s="548" t="str">
        <f t="shared" si="10"/>
        <v/>
      </c>
      <c r="AT27" s="724" t="str">
        <f t="shared" ca="1" si="30"/>
        <v/>
      </c>
      <c r="AU27" s="549">
        <v>22</v>
      </c>
      <c r="AV27" s="361">
        <v>0</v>
      </c>
    </row>
    <row r="28" spans="1:48" x14ac:dyDescent="0.2">
      <c r="A28" s="1155" t="str">
        <f>T(Admin!D28)</f>
        <v/>
      </c>
      <c r="B28" s="1156"/>
      <c r="C28" s="433" t="str">
        <f>T(Admin!C28)</f>
        <v/>
      </c>
      <c r="D28" s="433" t="str">
        <f>T(Admin!F28)</f>
        <v/>
      </c>
      <c r="E28" s="454">
        <f>Admin!G28</f>
        <v>0</v>
      </c>
      <c r="F28" s="455"/>
      <c r="G28" s="866"/>
      <c r="H28" s="433" t="str">
        <f>T(Admin!X28)</f>
        <v/>
      </c>
      <c r="I28" s="455"/>
      <c r="J28" s="454" t="str">
        <f t="shared" ca="1" si="31"/>
        <v xml:space="preserve"> </v>
      </c>
      <c r="K28" s="455"/>
      <c r="L28" s="454" t="str">
        <f t="shared" ca="1" si="32"/>
        <v xml:space="preserve"> </v>
      </c>
      <c r="M28" s="456"/>
      <c r="N28" s="454" t="str">
        <f t="shared" ca="1" si="33"/>
        <v xml:space="preserve"> </v>
      </c>
      <c r="O28" s="41" t="str">
        <f t="shared" si="34"/>
        <v xml:space="preserve"> </v>
      </c>
      <c r="P28" s="37" t="str">
        <f t="shared" si="35"/>
        <v xml:space="preserve"> </v>
      </c>
      <c r="Q28" s="510" t="str">
        <f t="shared" si="11"/>
        <v/>
      </c>
      <c r="R28" s="510"/>
      <c r="S28" s="717" t="str">
        <f t="shared" si="36"/>
        <v/>
      </c>
      <c r="T28" s="432" t="str">
        <f t="shared" ca="1" si="12"/>
        <v/>
      </c>
      <c r="U28" s="548" t="str">
        <f t="shared" ca="1" si="13"/>
        <v/>
      </c>
      <c r="V28" s="548" t="str">
        <f t="shared" ca="1" si="14"/>
        <v/>
      </c>
      <c r="W28" s="548" t="str">
        <f t="shared" ca="1" si="15"/>
        <v/>
      </c>
      <c r="X28" s="548">
        <f t="shared" ca="1" si="16"/>
        <v>0</v>
      </c>
      <c r="Y28" s="249" t="str">
        <f t="shared" si="17"/>
        <v/>
      </c>
      <c r="Z28" s="249" t="str">
        <f t="shared" si="18"/>
        <v/>
      </c>
      <c r="AA28" s="249" t="str">
        <f t="shared" si="19"/>
        <v/>
      </c>
      <c r="AB28" s="249" t="str">
        <f t="shared" si="6"/>
        <v/>
      </c>
      <c r="AC28" s="249">
        <v>80</v>
      </c>
      <c r="AD28" s="249">
        <v>83</v>
      </c>
      <c r="AE28" s="548" t="str">
        <f t="shared" si="20"/>
        <v/>
      </c>
      <c r="AF28" s="548" t="str">
        <f t="shared" si="21"/>
        <v/>
      </c>
      <c r="AG28" s="361" t="str">
        <f t="shared" si="22"/>
        <v/>
      </c>
      <c r="AH28" s="361" t="str">
        <f t="shared" si="23"/>
        <v/>
      </c>
      <c r="AI28" s="361" t="str">
        <f t="shared" si="24"/>
        <v/>
      </c>
      <c r="AJ28" s="361" t="str">
        <f t="shared" si="25"/>
        <v/>
      </c>
      <c r="AK28" s="548" t="str">
        <f t="shared" si="26"/>
        <v/>
      </c>
      <c r="AL28" s="548" t="str">
        <f t="shared" si="27"/>
        <v/>
      </c>
      <c r="AM28" s="548"/>
      <c r="AN28" s="361">
        <f t="shared" ca="1" si="28"/>
        <v>0</v>
      </c>
      <c r="AO28" s="361" t="str">
        <f t="shared" si="29"/>
        <v/>
      </c>
      <c r="AP28" s="361" t="str">
        <f t="shared" si="7"/>
        <v/>
      </c>
      <c r="AQ28" s="361" t="str">
        <f t="shared" si="8"/>
        <v/>
      </c>
      <c r="AR28" s="361" t="str">
        <f t="shared" si="9"/>
        <v/>
      </c>
      <c r="AS28" s="548" t="str">
        <f t="shared" si="10"/>
        <v/>
      </c>
      <c r="AT28" s="724" t="str">
        <f t="shared" ca="1" si="30"/>
        <v/>
      </c>
      <c r="AU28" s="549">
        <v>23</v>
      </c>
      <c r="AV28" s="361">
        <v>0</v>
      </c>
    </row>
    <row r="29" spans="1:48" x14ac:dyDescent="0.2">
      <c r="A29" s="1155" t="str">
        <f>T(Admin!D29)</f>
        <v/>
      </c>
      <c r="B29" s="1156"/>
      <c r="C29" s="433" t="str">
        <f>T(Admin!C29)</f>
        <v/>
      </c>
      <c r="D29" s="433" t="str">
        <f>T(Admin!F29)</f>
        <v/>
      </c>
      <c r="E29" s="454">
        <f>Admin!G29</f>
        <v>0</v>
      </c>
      <c r="F29" s="455"/>
      <c r="G29" s="866"/>
      <c r="H29" s="433" t="str">
        <f>T(Admin!X29)</f>
        <v/>
      </c>
      <c r="I29" s="455"/>
      <c r="J29" s="454" t="str">
        <f t="shared" ca="1" si="31"/>
        <v xml:space="preserve"> </v>
      </c>
      <c r="K29" s="455"/>
      <c r="L29" s="454" t="str">
        <f t="shared" ca="1" si="32"/>
        <v xml:space="preserve"> </v>
      </c>
      <c r="M29" s="456"/>
      <c r="N29" s="454" t="str">
        <f t="shared" ca="1" si="33"/>
        <v xml:space="preserve"> </v>
      </c>
      <c r="O29" s="41" t="str">
        <f t="shared" si="34"/>
        <v xml:space="preserve"> </v>
      </c>
      <c r="P29" s="37" t="str">
        <f t="shared" si="35"/>
        <v xml:space="preserve"> </v>
      </c>
      <c r="Q29" s="510" t="str">
        <f t="shared" si="11"/>
        <v/>
      </c>
      <c r="R29" s="510"/>
      <c r="S29" s="717" t="str">
        <f t="shared" si="36"/>
        <v/>
      </c>
      <c r="T29" s="432" t="str">
        <f t="shared" ca="1" si="12"/>
        <v/>
      </c>
      <c r="U29" s="548" t="str">
        <f t="shared" ca="1" si="13"/>
        <v/>
      </c>
      <c r="V29" s="548" t="str">
        <f t="shared" ca="1" si="14"/>
        <v/>
      </c>
      <c r="W29" s="548" t="str">
        <f t="shared" ca="1" si="15"/>
        <v/>
      </c>
      <c r="X29" s="548">
        <f t="shared" ca="1" si="16"/>
        <v>0</v>
      </c>
      <c r="Y29" s="249" t="str">
        <f t="shared" si="17"/>
        <v/>
      </c>
      <c r="Z29" s="249" t="str">
        <f t="shared" si="18"/>
        <v/>
      </c>
      <c r="AA29" s="249" t="str">
        <f t="shared" si="19"/>
        <v/>
      </c>
      <c r="AB29" s="249" t="str">
        <f t="shared" si="6"/>
        <v/>
      </c>
      <c r="AC29" s="249">
        <v>80</v>
      </c>
      <c r="AD29" s="249">
        <v>84</v>
      </c>
      <c r="AE29" s="548" t="str">
        <f t="shared" si="20"/>
        <v/>
      </c>
      <c r="AF29" s="548" t="str">
        <f t="shared" si="21"/>
        <v/>
      </c>
      <c r="AG29" s="361" t="str">
        <f t="shared" si="22"/>
        <v/>
      </c>
      <c r="AH29" s="361" t="str">
        <f t="shared" si="23"/>
        <v/>
      </c>
      <c r="AI29" s="361" t="str">
        <f t="shared" si="24"/>
        <v/>
      </c>
      <c r="AJ29" s="361" t="str">
        <f t="shared" si="25"/>
        <v/>
      </c>
      <c r="AK29" s="548" t="str">
        <f t="shared" si="26"/>
        <v/>
      </c>
      <c r="AL29" s="548" t="str">
        <f t="shared" si="27"/>
        <v/>
      </c>
      <c r="AM29" s="548"/>
      <c r="AN29" s="361">
        <f t="shared" ca="1" si="28"/>
        <v>0</v>
      </c>
      <c r="AO29" s="361" t="str">
        <f t="shared" si="29"/>
        <v/>
      </c>
      <c r="AP29" s="361" t="str">
        <f t="shared" si="7"/>
        <v/>
      </c>
      <c r="AQ29" s="361" t="str">
        <f t="shared" si="8"/>
        <v/>
      </c>
      <c r="AR29" s="361" t="str">
        <f t="shared" si="9"/>
        <v/>
      </c>
      <c r="AS29" s="548" t="str">
        <f t="shared" si="10"/>
        <v/>
      </c>
      <c r="AT29" s="724" t="str">
        <f t="shared" ca="1" si="30"/>
        <v/>
      </c>
      <c r="AU29" s="549">
        <v>24</v>
      </c>
      <c r="AV29" s="361">
        <v>0</v>
      </c>
    </row>
    <row r="30" spans="1:48" x14ac:dyDescent="0.2">
      <c r="A30" s="1155" t="str">
        <f>T(Admin!D30)</f>
        <v/>
      </c>
      <c r="B30" s="1156"/>
      <c r="C30" s="433" t="str">
        <f>T(Admin!C30)</f>
        <v/>
      </c>
      <c r="D30" s="433" t="str">
        <f>T(Admin!F30)</f>
        <v/>
      </c>
      <c r="E30" s="454">
        <f>Admin!G30</f>
        <v>0</v>
      </c>
      <c r="F30" s="455"/>
      <c r="G30" s="866"/>
      <c r="H30" s="433" t="str">
        <f>T(Admin!X30)</f>
        <v/>
      </c>
      <c r="I30" s="455"/>
      <c r="J30" s="454" t="str">
        <f t="shared" ca="1" si="31"/>
        <v xml:space="preserve"> </v>
      </c>
      <c r="K30" s="455"/>
      <c r="L30" s="454" t="str">
        <f t="shared" ca="1" si="32"/>
        <v xml:space="preserve"> </v>
      </c>
      <c r="M30" s="456"/>
      <c r="N30" s="454" t="str">
        <f t="shared" ca="1" si="33"/>
        <v xml:space="preserve"> </v>
      </c>
      <c r="O30" s="41" t="str">
        <f t="shared" si="34"/>
        <v xml:space="preserve"> </v>
      </c>
      <c r="P30" s="37" t="str">
        <f t="shared" si="35"/>
        <v xml:space="preserve"> </v>
      </c>
      <c r="Q30" s="510" t="str">
        <f t="shared" si="11"/>
        <v/>
      </c>
      <c r="R30" s="510"/>
      <c r="S30" s="717" t="str">
        <f t="shared" si="36"/>
        <v/>
      </c>
      <c r="T30" s="432" t="str">
        <f t="shared" ca="1" si="12"/>
        <v/>
      </c>
      <c r="U30" s="548" t="str">
        <f t="shared" ca="1" si="13"/>
        <v/>
      </c>
      <c r="V30" s="548" t="str">
        <f t="shared" ca="1" si="14"/>
        <v/>
      </c>
      <c r="W30" s="548" t="str">
        <f t="shared" ca="1" si="15"/>
        <v/>
      </c>
      <c r="X30" s="548">
        <f t="shared" ca="1" si="16"/>
        <v>0</v>
      </c>
      <c r="Y30" s="249" t="str">
        <f t="shared" si="17"/>
        <v/>
      </c>
      <c r="Z30" s="249" t="str">
        <f t="shared" si="18"/>
        <v/>
      </c>
      <c r="AA30" s="249" t="str">
        <f t="shared" si="19"/>
        <v/>
      </c>
      <c r="AB30" s="249" t="str">
        <f t="shared" si="6"/>
        <v/>
      </c>
      <c r="AC30" s="249">
        <v>80</v>
      </c>
      <c r="AD30" s="249">
        <v>85</v>
      </c>
      <c r="AE30" s="548" t="str">
        <f t="shared" si="20"/>
        <v/>
      </c>
      <c r="AF30" s="548" t="str">
        <f t="shared" si="21"/>
        <v/>
      </c>
      <c r="AG30" s="361" t="str">
        <f t="shared" si="22"/>
        <v/>
      </c>
      <c r="AH30" s="361" t="str">
        <f t="shared" si="23"/>
        <v/>
      </c>
      <c r="AI30" s="361" t="str">
        <f t="shared" si="24"/>
        <v/>
      </c>
      <c r="AJ30" s="361" t="str">
        <f t="shared" si="25"/>
        <v/>
      </c>
      <c r="AK30" s="548" t="str">
        <f t="shared" si="26"/>
        <v/>
      </c>
      <c r="AL30" s="548" t="str">
        <f t="shared" si="27"/>
        <v/>
      </c>
      <c r="AM30" s="548"/>
      <c r="AN30" s="361">
        <f t="shared" ca="1" si="28"/>
        <v>0</v>
      </c>
      <c r="AO30" s="361" t="str">
        <f t="shared" si="29"/>
        <v/>
      </c>
      <c r="AP30" s="361" t="str">
        <f t="shared" si="7"/>
        <v/>
      </c>
      <c r="AQ30" s="361" t="str">
        <f t="shared" si="8"/>
        <v/>
      </c>
      <c r="AR30" s="361" t="str">
        <f t="shared" si="9"/>
        <v/>
      </c>
      <c r="AS30" s="548" t="str">
        <f t="shared" si="10"/>
        <v/>
      </c>
      <c r="AT30" s="724" t="str">
        <f t="shared" ca="1" si="30"/>
        <v/>
      </c>
      <c r="AU30" s="549">
        <v>25</v>
      </c>
      <c r="AV30" s="361">
        <v>0</v>
      </c>
    </row>
    <row r="31" spans="1:48" x14ac:dyDescent="0.2">
      <c r="A31" s="1155" t="str">
        <f>T(Admin!D31)</f>
        <v/>
      </c>
      <c r="B31" s="1156"/>
      <c r="C31" s="433" t="str">
        <f>T(Admin!C31)</f>
        <v/>
      </c>
      <c r="D31" s="433" t="str">
        <f>T(Admin!F31)</f>
        <v/>
      </c>
      <c r="E31" s="454">
        <f>Admin!G31</f>
        <v>0</v>
      </c>
      <c r="F31" s="455"/>
      <c r="G31" s="866"/>
      <c r="H31" s="433" t="str">
        <f>T(Admin!X31)</f>
        <v/>
      </c>
      <c r="I31" s="455"/>
      <c r="J31" s="454" t="str">
        <f t="shared" ca="1" si="31"/>
        <v xml:space="preserve"> </v>
      </c>
      <c r="K31" s="455"/>
      <c r="L31" s="454" t="str">
        <f t="shared" ca="1" si="32"/>
        <v xml:space="preserve"> </v>
      </c>
      <c r="M31" s="456"/>
      <c r="N31" s="454" t="str">
        <f t="shared" ca="1" si="33"/>
        <v xml:space="preserve"> </v>
      </c>
      <c r="O31" s="41" t="str">
        <f t="shared" si="34"/>
        <v xml:space="preserve"> </v>
      </c>
      <c r="P31" s="37" t="str">
        <f t="shared" si="35"/>
        <v xml:space="preserve"> </v>
      </c>
      <c r="Q31" s="510" t="str">
        <f t="shared" si="11"/>
        <v/>
      </c>
      <c r="R31" s="510"/>
      <c r="S31" s="717" t="str">
        <f t="shared" si="36"/>
        <v/>
      </c>
      <c r="T31" s="432" t="str">
        <f t="shared" ca="1" si="12"/>
        <v/>
      </c>
      <c r="U31" s="548" t="str">
        <f t="shared" ca="1" si="13"/>
        <v/>
      </c>
      <c r="V31" s="548" t="str">
        <f t="shared" ca="1" si="14"/>
        <v/>
      </c>
      <c r="W31" s="548" t="str">
        <f t="shared" ca="1" si="15"/>
        <v/>
      </c>
      <c r="X31" s="548">
        <f t="shared" ca="1" si="16"/>
        <v>0</v>
      </c>
      <c r="Y31" s="249" t="str">
        <f t="shared" si="17"/>
        <v/>
      </c>
      <c r="Z31" s="249" t="str">
        <f t="shared" si="18"/>
        <v/>
      </c>
      <c r="AA31" s="249" t="str">
        <f t="shared" si="19"/>
        <v/>
      </c>
      <c r="AB31" s="249" t="str">
        <f t="shared" si="6"/>
        <v/>
      </c>
      <c r="AC31" s="249">
        <v>80</v>
      </c>
      <c r="AD31" s="249">
        <v>86</v>
      </c>
      <c r="AE31" s="548" t="str">
        <f t="shared" si="20"/>
        <v/>
      </c>
      <c r="AF31" s="548" t="str">
        <f t="shared" si="21"/>
        <v/>
      </c>
      <c r="AG31" s="361" t="str">
        <f t="shared" si="22"/>
        <v/>
      </c>
      <c r="AH31" s="361" t="str">
        <f t="shared" si="23"/>
        <v/>
      </c>
      <c r="AI31" s="361" t="str">
        <f t="shared" si="24"/>
        <v/>
      </c>
      <c r="AJ31" s="361" t="str">
        <f t="shared" si="25"/>
        <v/>
      </c>
      <c r="AK31" s="548" t="str">
        <f t="shared" si="26"/>
        <v/>
      </c>
      <c r="AL31" s="548" t="str">
        <f t="shared" si="27"/>
        <v/>
      </c>
      <c r="AM31" s="548"/>
      <c r="AN31" s="361">
        <f t="shared" ca="1" si="28"/>
        <v>0</v>
      </c>
      <c r="AO31" s="361" t="str">
        <f t="shared" si="29"/>
        <v/>
      </c>
      <c r="AP31" s="361" t="str">
        <f t="shared" si="7"/>
        <v/>
      </c>
      <c r="AQ31" s="361" t="str">
        <f t="shared" si="8"/>
        <v/>
      </c>
      <c r="AR31" s="361" t="str">
        <f t="shared" si="9"/>
        <v/>
      </c>
      <c r="AS31" s="548" t="str">
        <f t="shared" si="10"/>
        <v/>
      </c>
      <c r="AT31" s="724" t="str">
        <f t="shared" ca="1" si="30"/>
        <v/>
      </c>
      <c r="AU31" s="549">
        <v>26</v>
      </c>
      <c r="AV31" s="361">
        <v>0</v>
      </c>
    </row>
    <row r="32" spans="1:48" x14ac:dyDescent="0.2">
      <c r="A32" s="1155" t="str">
        <f>T(Admin!D32)</f>
        <v/>
      </c>
      <c r="B32" s="1156"/>
      <c r="C32" s="433" t="str">
        <f>T(Admin!C32)</f>
        <v/>
      </c>
      <c r="D32" s="433" t="str">
        <f>T(Admin!F32)</f>
        <v/>
      </c>
      <c r="E32" s="454">
        <f>Admin!G32</f>
        <v>0</v>
      </c>
      <c r="F32" s="455"/>
      <c r="G32" s="866"/>
      <c r="H32" s="433" t="str">
        <f>T(Admin!X32)</f>
        <v/>
      </c>
      <c r="I32" s="455"/>
      <c r="J32" s="454" t="str">
        <f t="shared" ca="1" si="31"/>
        <v xml:space="preserve"> </v>
      </c>
      <c r="K32" s="455"/>
      <c r="L32" s="454" t="str">
        <f t="shared" ca="1" si="32"/>
        <v xml:space="preserve"> </v>
      </c>
      <c r="M32" s="456"/>
      <c r="N32" s="454" t="str">
        <f t="shared" ca="1" si="33"/>
        <v xml:space="preserve"> </v>
      </c>
      <c r="O32" s="41" t="str">
        <f t="shared" si="34"/>
        <v xml:space="preserve"> </v>
      </c>
      <c r="P32" s="37" t="str">
        <f t="shared" si="35"/>
        <v xml:space="preserve"> </v>
      </c>
      <c r="Q32" s="510" t="str">
        <f t="shared" si="11"/>
        <v/>
      </c>
      <c r="R32" s="510"/>
      <c r="S32" s="717" t="str">
        <f t="shared" si="36"/>
        <v/>
      </c>
      <c r="T32" s="432" t="str">
        <f t="shared" ca="1" si="12"/>
        <v/>
      </c>
      <c r="U32" s="548" t="str">
        <f t="shared" ca="1" si="13"/>
        <v/>
      </c>
      <c r="V32" s="548" t="str">
        <f t="shared" ca="1" si="14"/>
        <v/>
      </c>
      <c r="W32" s="548" t="str">
        <f t="shared" ca="1" si="15"/>
        <v/>
      </c>
      <c r="X32" s="548">
        <f t="shared" ca="1" si="16"/>
        <v>0</v>
      </c>
      <c r="Y32" s="249" t="str">
        <f t="shared" si="17"/>
        <v/>
      </c>
      <c r="Z32" s="249" t="str">
        <f t="shared" si="18"/>
        <v/>
      </c>
      <c r="AA32" s="249" t="str">
        <f t="shared" si="19"/>
        <v/>
      </c>
      <c r="AB32" s="249" t="str">
        <f t="shared" si="6"/>
        <v/>
      </c>
      <c r="AC32" s="249">
        <v>80</v>
      </c>
      <c r="AD32" s="249">
        <v>87</v>
      </c>
      <c r="AE32" s="548" t="str">
        <f t="shared" si="20"/>
        <v/>
      </c>
      <c r="AF32" s="548" t="str">
        <f t="shared" si="21"/>
        <v/>
      </c>
      <c r="AG32" s="361" t="str">
        <f t="shared" si="22"/>
        <v/>
      </c>
      <c r="AH32" s="361" t="str">
        <f t="shared" si="23"/>
        <v/>
      </c>
      <c r="AI32" s="361" t="str">
        <f t="shared" si="24"/>
        <v/>
      </c>
      <c r="AJ32" s="361" t="str">
        <f t="shared" si="25"/>
        <v/>
      </c>
      <c r="AK32" s="548" t="str">
        <f t="shared" si="26"/>
        <v/>
      </c>
      <c r="AL32" s="548" t="str">
        <f t="shared" si="27"/>
        <v/>
      </c>
      <c r="AM32" s="548"/>
      <c r="AN32" s="361">
        <f t="shared" ca="1" si="28"/>
        <v>0</v>
      </c>
      <c r="AO32" s="361" t="str">
        <f t="shared" si="29"/>
        <v/>
      </c>
      <c r="AP32" s="361" t="str">
        <f t="shared" si="7"/>
        <v/>
      </c>
      <c r="AQ32" s="361" t="str">
        <f t="shared" si="8"/>
        <v/>
      </c>
      <c r="AR32" s="361" t="str">
        <f t="shared" si="9"/>
        <v/>
      </c>
      <c r="AS32" s="548" t="str">
        <f t="shared" si="10"/>
        <v/>
      </c>
      <c r="AT32" s="724" t="str">
        <f t="shared" ca="1" si="30"/>
        <v/>
      </c>
      <c r="AU32" s="549">
        <v>27</v>
      </c>
      <c r="AV32" s="361">
        <v>0</v>
      </c>
    </row>
    <row r="33" spans="1:48" x14ac:dyDescent="0.2">
      <c r="A33" s="1155" t="str">
        <f>T(Admin!D33)</f>
        <v/>
      </c>
      <c r="B33" s="1156"/>
      <c r="C33" s="433" t="str">
        <f>T(Admin!C33)</f>
        <v/>
      </c>
      <c r="D33" s="433" t="str">
        <f>T(Admin!F33)</f>
        <v/>
      </c>
      <c r="E33" s="454">
        <f>Admin!G33</f>
        <v>0</v>
      </c>
      <c r="F33" s="455"/>
      <c r="G33" s="866"/>
      <c r="H33" s="433" t="str">
        <f>T(Admin!X33)</f>
        <v/>
      </c>
      <c r="I33" s="455"/>
      <c r="J33" s="454" t="str">
        <f t="shared" ca="1" si="31"/>
        <v xml:space="preserve"> </v>
      </c>
      <c r="K33" s="455"/>
      <c r="L33" s="454" t="str">
        <f t="shared" ca="1" si="32"/>
        <v xml:space="preserve"> </v>
      </c>
      <c r="M33" s="456"/>
      <c r="N33" s="454" t="str">
        <f t="shared" ca="1" si="33"/>
        <v xml:space="preserve"> </v>
      </c>
      <c r="O33" s="41" t="str">
        <f t="shared" si="34"/>
        <v xml:space="preserve"> </v>
      </c>
      <c r="P33" s="37" t="str">
        <f t="shared" si="35"/>
        <v xml:space="preserve"> </v>
      </c>
      <c r="Q33" s="510" t="str">
        <f t="shared" si="11"/>
        <v/>
      </c>
      <c r="R33" s="510"/>
      <c r="S33" s="717" t="str">
        <f t="shared" si="36"/>
        <v/>
      </c>
      <c r="T33" s="432" t="str">
        <f t="shared" ca="1" si="12"/>
        <v/>
      </c>
      <c r="U33" s="548" t="str">
        <f t="shared" ca="1" si="13"/>
        <v/>
      </c>
      <c r="V33" s="548" t="str">
        <f t="shared" ca="1" si="14"/>
        <v/>
      </c>
      <c r="W33" s="548" t="str">
        <f t="shared" ca="1" si="15"/>
        <v/>
      </c>
      <c r="X33" s="548">
        <f t="shared" ca="1" si="16"/>
        <v>0</v>
      </c>
      <c r="Y33" s="249" t="str">
        <f t="shared" si="17"/>
        <v/>
      </c>
      <c r="Z33" s="249" t="str">
        <f t="shared" si="18"/>
        <v/>
      </c>
      <c r="AA33" s="249" t="str">
        <f t="shared" si="19"/>
        <v/>
      </c>
      <c r="AB33" s="249" t="str">
        <f t="shared" si="6"/>
        <v/>
      </c>
      <c r="AC33" s="249">
        <v>80</v>
      </c>
      <c r="AD33" s="249">
        <v>88</v>
      </c>
      <c r="AE33" s="548" t="str">
        <f t="shared" si="20"/>
        <v/>
      </c>
      <c r="AF33" s="548" t="str">
        <f t="shared" si="21"/>
        <v/>
      </c>
      <c r="AG33" s="361" t="str">
        <f t="shared" si="22"/>
        <v/>
      </c>
      <c r="AH33" s="361" t="str">
        <f t="shared" si="23"/>
        <v/>
      </c>
      <c r="AI33" s="361" t="str">
        <f t="shared" si="24"/>
        <v/>
      </c>
      <c r="AJ33" s="361" t="str">
        <f t="shared" si="25"/>
        <v/>
      </c>
      <c r="AK33" s="548" t="str">
        <f t="shared" si="26"/>
        <v/>
      </c>
      <c r="AL33" s="548" t="str">
        <f t="shared" si="27"/>
        <v/>
      </c>
      <c r="AM33" s="548"/>
      <c r="AN33" s="361">
        <f t="shared" ca="1" si="28"/>
        <v>0</v>
      </c>
      <c r="AO33" s="361" t="str">
        <f t="shared" si="29"/>
        <v/>
      </c>
      <c r="AP33" s="361" t="str">
        <f t="shared" si="7"/>
        <v/>
      </c>
      <c r="AQ33" s="361" t="str">
        <f t="shared" si="8"/>
        <v/>
      </c>
      <c r="AR33" s="361" t="str">
        <f t="shared" si="9"/>
        <v/>
      </c>
      <c r="AS33" s="548" t="str">
        <f t="shared" si="10"/>
        <v/>
      </c>
      <c r="AT33" s="724" t="str">
        <f t="shared" ca="1" si="30"/>
        <v/>
      </c>
      <c r="AU33" s="549">
        <v>28</v>
      </c>
      <c r="AV33" s="361">
        <v>0</v>
      </c>
    </row>
    <row r="34" spans="1:48" x14ac:dyDescent="0.2">
      <c r="A34" s="1155" t="str">
        <f>T(Admin!D34)</f>
        <v/>
      </c>
      <c r="B34" s="1156"/>
      <c r="C34" s="433" t="str">
        <f>T(Admin!C34)</f>
        <v/>
      </c>
      <c r="D34" s="433" t="str">
        <f>T(Admin!F34)</f>
        <v/>
      </c>
      <c r="E34" s="454">
        <f>Admin!G34</f>
        <v>0</v>
      </c>
      <c r="F34" s="455"/>
      <c r="G34" s="866"/>
      <c r="H34" s="433" t="str">
        <f>T(Admin!X34)</f>
        <v/>
      </c>
      <c r="I34" s="455"/>
      <c r="J34" s="454" t="str">
        <f t="shared" ca="1" si="31"/>
        <v xml:space="preserve"> </v>
      </c>
      <c r="K34" s="455"/>
      <c r="L34" s="454" t="str">
        <f t="shared" ca="1" si="32"/>
        <v xml:space="preserve"> </v>
      </c>
      <c r="M34" s="456"/>
      <c r="N34" s="454" t="str">
        <f t="shared" ca="1" si="33"/>
        <v xml:space="preserve"> </v>
      </c>
      <c r="O34" s="41" t="str">
        <f t="shared" si="34"/>
        <v xml:space="preserve"> </v>
      </c>
      <c r="P34" s="37" t="str">
        <f t="shared" si="35"/>
        <v xml:space="preserve"> </v>
      </c>
      <c r="Q34" s="510" t="str">
        <f t="shared" si="11"/>
        <v/>
      </c>
      <c r="R34" s="510"/>
      <c r="S34" s="717" t="str">
        <f t="shared" si="36"/>
        <v/>
      </c>
      <c r="T34" s="432" t="str">
        <f t="shared" ca="1" si="12"/>
        <v/>
      </c>
      <c r="U34" s="548" t="str">
        <f t="shared" ca="1" si="13"/>
        <v/>
      </c>
      <c r="V34" s="548" t="str">
        <f t="shared" ca="1" si="14"/>
        <v/>
      </c>
      <c r="W34" s="548" t="str">
        <f t="shared" ca="1" si="15"/>
        <v/>
      </c>
      <c r="X34" s="548">
        <f t="shared" ca="1" si="16"/>
        <v>0</v>
      </c>
      <c r="Y34" s="249" t="str">
        <f t="shared" si="17"/>
        <v/>
      </c>
      <c r="Z34" s="249" t="str">
        <f t="shared" si="18"/>
        <v/>
      </c>
      <c r="AA34" s="249" t="str">
        <f t="shared" si="19"/>
        <v/>
      </c>
      <c r="AB34" s="249" t="str">
        <f t="shared" si="6"/>
        <v/>
      </c>
      <c r="AC34" s="249">
        <v>80</v>
      </c>
      <c r="AD34" s="249">
        <v>89</v>
      </c>
      <c r="AE34" s="548" t="str">
        <f t="shared" si="20"/>
        <v/>
      </c>
      <c r="AF34" s="548" t="str">
        <f t="shared" si="21"/>
        <v/>
      </c>
      <c r="AG34" s="361" t="str">
        <f t="shared" si="22"/>
        <v/>
      </c>
      <c r="AH34" s="361" t="str">
        <f t="shared" si="23"/>
        <v/>
      </c>
      <c r="AI34" s="361" t="str">
        <f t="shared" si="24"/>
        <v/>
      </c>
      <c r="AJ34" s="361" t="str">
        <f t="shared" si="25"/>
        <v/>
      </c>
      <c r="AK34" s="548" t="str">
        <f t="shared" si="26"/>
        <v/>
      </c>
      <c r="AL34" s="548" t="str">
        <f t="shared" si="27"/>
        <v/>
      </c>
      <c r="AM34" s="548"/>
      <c r="AN34" s="361">
        <f t="shared" ca="1" si="28"/>
        <v>0</v>
      </c>
      <c r="AO34" s="361" t="str">
        <f t="shared" si="29"/>
        <v/>
      </c>
      <c r="AP34" s="361" t="str">
        <f t="shared" si="7"/>
        <v/>
      </c>
      <c r="AQ34" s="361" t="str">
        <f t="shared" si="8"/>
        <v/>
      </c>
      <c r="AR34" s="361" t="str">
        <f t="shared" si="9"/>
        <v/>
      </c>
      <c r="AS34" s="548" t="str">
        <f t="shared" si="10"/>
        <v/>
      </c>
      <c r="AT34" s="724" t="str">
        <f t="shared" ca="1" si="30"/>
        <v/>
      </c>
      <c r="AU34" s="549">
        <v>29</v>
      </c>
      <c r="AV34" s="361">
        <v>0</v>
      </c>
    </row>
    <row r="35" spans="1:48" s="361" customFormat="1" x14ac:dyDescent="0.2">
      <c r="B35" s="64"/>
      <c r="C35" s="64"/>
      <c r="D35" s="65"/>
      <c r="E35" s="65"/>
      <c r="F35" s="66"/>
      <c r="G35" s="65"/>
      <c r="H35" s="65"/>
      <c r="I35" s="65"/>
      <c r="J35" s="434" t="str">
        <f t="shared" ca="1" si="31"/>
        <v xml:space="preserve"> </v>
      </c>
      <c r="K35" s="65"/>
      <c r="L35" s="434" t="str">
        <f t="shared" ca="1" si="32"/>
        <v xml:space="preserve"> </v>
      </c>
      <c r="M35" s="67"/>
      <c r="N35" s="434" t="str">
        <f t="shared" ca="1" si="33"/>
        <v xml:space="preserve"> </v>
      </c>
      <c r="O35" s="68" t="str">
        <f>IF(D35&gt;"A",SUMIF(J35,"&lt;&gt;P",J35)+SUMIF(L35,"&lt;&gt;P",L35)+SUMIF(N35,"&gt;0")," ")</f>
        <v xml:space="preserve"> </v>
      </c>
      <c r="P35" s="69" t="str">
        <f>IF(D35&gt;"A",IF(O35&gt;0,IF(J35&gt;=60,IF(L35&gt;=60,IF(AND(N35&lt;&gt;"NOGO",N35&gt;=60),"PASS","FAIL"),"FAIL"),"FAIL"),IF(AND(J35="P",L35="P",N35="GO"),"PASS","FAIL"))," ")</f>
        <v xml:space="preserve"> </v>
      </c>
      <c r="Q35" s="78"/>
      <c r="R35" s="78"/>
      <c r="S35" s="70"/>
      <c r="AC35" s="249">
        <v>80</v>
      </c>
      <c r="AD35" s="249">
        <v>90</v>
      </c>
      <c r="AG35" s="361" t="str">
        <f>IF(H35="PU/RUN",SUM(LOOKUP(L35,$AD$5:$AD$45,$AC$5:$AC$45))*3,"")</f>
        <v/>
      </c>
      <c r="AJ35" s="361" t="str">
        <f>IF(H35="SU/RUN",J35*3,"")</f>
        <v/>
      </c>
      <c r="AS35" s="249"/>
      <c r="AU35" s="549">
        <v>30</v>
      </c>
      <c r="AV35" s="361">
        <v>0</v>
      </c>
    </row>
    <row r="36" spans="1:48" s="361" customFormat="1" x14ac:dyDescent="0.2">
      <c r="B36" s="64"/>
      <c r="C36" s="1148" t="s">
        <v>286</v>
      </c>
      <c r="D36" s="1148"/>
      <c r="E36" s="1148"/>
      <c r="F36" s="1148"/>
      <c r="G36" s="1148"/>
      <c r="H36" s="1148"/>
      <c r="I36" s="1148"/>
      <c r="J36" s="1148"/>
      <c r="K36" s="1148"/>
      <c r="L36" s="1148"/>
      <c r="M36" s="1148"/>
      <c r="N36" s="1148"/>
      <c r="O36" s="1148"/>
      <c r="P36" s="1148"/>
      <c r="Q36" s="78"/>
      <c r="R36" s="78"/>
      <c r="S36" s="70"/>
      <c r="AC36" s="249">
        <v>80</v>
      </c>
      <c r="AD36" s="249">
        <v>91</v>
      </c>
      <c r="AS36" s="249"/>
      <c r="AU36" s="549">
        <v>31</v>
      </c>
      <c r="AV36" s="361">
        <v>0</v>
      </c>
    </row>
    <row r="37" spans="1:48" s="361" customFormat="1" x14ac:dyDescent="0.2">
      <c r="B37" s="64"/>
      <c r="C37" s="607"/>
      <c r="D37" s="608"/>
      <c r="E37" s="608"/>
      <c r="F37" s="608"/>
      <c r="G37" s="608"/>
      <c r="H37" s="608"/>
      <c r="I37" s="608"/>
      <c r="J37" s="609" t="str">
        <f ca="1">IF(D37&gt;"A",IF(I37&lt;&gt;"P",LOOKUP(I37,INDIRECT(LOOKUP(I$4,eventlookup)&amp;"SCALE"),INDIRECT(LOOKUP(I$4,eventlookup)&amp;$D37&amp;TEXT(LOOKUP($E37,agelookup),"##"))),"P")," ")</f>
        <v xml:space="preserve"> </v>
      </c>
      <c r="K37" s="608"/>
      <c r="L37" s="609" t="str">
        <f t="shared" ref="L37:L43" ca="1" si="37">IF(D37&gt;"A",IF(K37&lt;&gt;"P",LOOKUP(K37,INDIRECT(LOOKUP(K$4,eventlookup)&amp;"SCALE"),INDIRECT(LOOKUP(K$4,eventlookup)&amp;$D37&amp;TEXT(LOOKUP($E37,agelookup),"##"))),"P")," ")</f>
        <v xml:space="preserve"> </v>
      </c>
      <c r="M37" s="610"/>
      <c r="N37" s="609" t="str">
        <f ca="1">IF(D37&gt;"A",IF(M37&lt;&gt;"NOGO",IF(M37&lt;&gt;"GO",LOOKUP(IF(M37&gt;=1000,TIME(0,LEFT(M37,2),RIGHT(M37,2)+5),TIME(0,LEFT(M37,1), RIGHT(M37,2)+5)), INDIRECT(LOOKUP(M$4,eventlookup)&amp;"SCALE"),INDIRECT(LOOKUP(M$4,eventlookup)&amp;$D37&amp;TEXT(LOOKUP($E37,agelookup),"##"))),"GO"),"NOGO")," ")</f>
        <v xml:space="preserve"> </v>
      </c>
      <c r="O37" s="611" t="str">
        <f>IF(D37&gt;"A",SUMIF(J37,"&lt;&gt;P",J37)+SUMIF(L37,"&lt;&gt;P",L37)+SUMIF(N37,"&gt;0")," ")</f>
        <v xml:space="preserve"> </v>
      </c>
      <c r="P37" s="612" t="str">
        <f>IF(D37&gt;"A",IF(O37&gt;0,IF(J37&gt;=60,IF(L37&gt;=60,IF(AND(N37&lt;&gt;"NOGO",N37&gt;=60),"PASS","FAIL"),"FAIL"),"FAIL"),IF(AND(J37="P",L37="P",N37="GO"),"PASS","FAIL"))," ")</f>
        <v xml:space="preserve"> </v>
      </c>
      <c r="Q37" s="78"/>
      <c r="R37" s="78"/>
      <c r="S37" s="70"/>
      <c r="AC37" s="249">
        <v>80</v>
      </c>
      <c r="AD37" s="249">
        <v>92</v>
      </c>
      <c r="AS37" s="249"/>
      <c r="AU37" s="549">
        <v>32</v>
      </c>
      <c r="AV37" s="361">
        <v>0</v>
      </c>
    </row>
    <row r="38" spans="1:48" s="361" customFormat="1" x14ac:dyDescent="0.2">
      <c r="B38" s="72"/>
      <c r="C38" s="607"/>
      <c r="D38" s="613"/>
      <c r="E38" s="613"/>
      <c r="F38" s="613"/>
      <c r="G38" s="614"/>
      <c r="H38" s="1145" t="s">
        <v>287</v>
      </c>
      <c r="I38" s="1145"/>
      <c r="J38" s="1146">
        <f ca="1">COUNTIF(Q5:Q34,"X")</f>
        <v>0</v>
      </c>
      <c r="K38" s="1145" t="s">
        <v>281</v>
      </c>
      <c r="L38" s="1145"/>
      <c r="M38" s="1147">
        <f ca="1">SUM(J38/F39)</f>
        <v>0</v>
      </c>
      <c r="N38" s="615"/>
      <c r="O38" s="615"/>
      <c r="P38" s="613"/>
      <c r="Q38" s="78"/>
      <c r="R38" s="78"/>
      <c r="S38" s="70"/>
      <c r="AC38" s="249">
        <v>80</v>
      </c>
      <c r="AD38" s="249">
        <v>93</v>
      </c>
      <c r="AS38" s="249"/>
      <c r="AU38" s="549">
        <v>33</v>
      </c>
      <c r="AV38" s="361">
        <v>0</v>
      </c>
    </row>
    <row r="39" spans="1:48" s="361" customFormat="1" x14ac:dyDescent="0.2">
      <c r="B39" s="64"/>
      <c r="C39" s="1149" t="s">
        <v>278</v>
      </c>
      <c r="D39" s="1150"/>
      <c r="E39" s="1150"/>
      <c r="F39" s="1151">
        <f>COUNTIF(Admin!D4:D33,"*")</f>
        <v>6</v>
      </c>
      <c r="G39" s="614"/>
      <c r="H39" s="1145"/>
      <c r="I39" s="1145"/>
      <c r="J39" s="1146"/>
      <c r="K39" s="1145"/>
      <c r="L39" s="1145"/>
      <c r="M39" s="1147"/>
      <c r="N39" s="1145" t="s">
        <v>288</v>
      </c>
      <c r="O39" s="1145"/>
      <c r="P39" s="1152">
        <f ca="1">AVERAGE(AT5:AT34)</f>
        <v>248</v>
      </c>
      <c r="Q39" s="78"/>
      <c r="R39" s="78"/>
      <c r="S39" s="70"/>
      <c r="AC39" s="249">
        <v>80</v>
      </c>
      <c r="AD39" s="249">
        <v>94</v>
      </c>
      <c r="AS39" s="249"/>
      <c r="AU39" s="549">
        <v>34</v>
      </c>
      <c r="AV39" s="361">
        <v>0</v>
      </c>
    </row>
    <row r="40" spans="1:48" s="361" customFormat="1" x14ac:dyDescent="0.2">
      <c r="B40" s="64"/>
      <c r="C40" s="1149"/>
      <c r="D40" s="1150"/>
      <c r="E40" s="1150"/>
      <c r="F40" s="1151"/>
      <c r="G40" s="614"/>
      <c r="H40" s="614"/>
      <c r="I40" s="616"/>
      <c r="J40" s="617" t="str">
        <f ca="1">IF(D40&gt;"A",IF(I40&lt;&gt;"P",LOOKUP(I40,INDIRECT(LOOKUP(I$4,eventlookup)&amp;"SCALE"),INDIRECT(LOOKUP(I$4,eventlookup)&amp;$D40&amp;TEXT(LOOKUP($E40,agelookup),"##"))),"P")," ")</f>
        <v xml:space="preserve"> </v>
      </c>
      <c r="K40" s="616"/>
      <c r="L40" s="611" t="str">
        <f t="shared" ca="1" si="37"/>
        <v xml:space="preserve"> </v>
      </c>
      <c r="M40" s="618"/>
      <c r="N40" s="1145"/>
      <c r="O40" s="1145"/>
      <c r="P40" s="1146"/>
      <c r="Q40" s="78"/>
      <c r="R40" s="78"/>
      <c r="S40" s="70"/>
      <c r="AC40" s="249">
        <v>80</v>
      </c>
      <c r="AD40" s="249">
        <v>95</v>
      </c>
      <c r="AS40" s="249"/>
      <c r="AU40" s="549">
        <v>35</v>
      </c>
      <c r="AV40" s="361">
        <v>0</v>
      </c>
    </row>
    <row r="41" spans="1:48" s="361" customFormat="1" x14ac:dyDescent="0.2">
      <c r="B41" s="73"/>
      <c r="C41" s="619"/>
      <c r="D41" s="616"/>
      <c r="E41" s="616"/>
      <c r="F41" s="614"/>
      <c r="G41" s="614"/>
      <c r="H41" s="1145" t="s">
        <v>280</v>
      </c>
      <c r="I41" s="1145"/>
      <c r="J41" s="1146">
        <f>COUNTIF(R5:R34,"X")</f>
        <v>0</v>
      </c>
      <c r="K41" s="1145" t="s">
        <v>282</v>
      </c>
      <c r="L41" s="1145"/>
      <c r="M41" s="1147">
        <f>SUM(J41/F39)</f>
        <v>0</v>
      </c>
      <c r="N41" s="615"/>
      <c r="O41" s="615"/>
      <c r="P41" s="614"/>
      <c r="Q41" s="78"/>
      <c r="R41" s="78"/>
      <c r="S41" s="70"/>
      <c r="AC41" s="249">
        <v>80</v>
      </c>
      <c r="AD41" s="249">
        <v>96</v>
      </c>
      <c r="AS41" s="249"/>
      <c r="AU41" s="549">
        <v>36</v>
      </c>
      <c r="AV41" s="361">
        <v>0</v>
      </c>
    </row>
    <row r="42" spans="1:48" s="361" customFormat="1" x14ac:dyDescent="0.2">
      <c r="B42" s="64"/>
      <c r="C42" s="619"/>
      <c r="D42" s="616"/>
      <c r="E42" s="616"/>
      <c r="F42" s="620"/>
      <c r="G42" s="620"/>
      <c r="H42" s="1145"/>
      <c r="I42" s="1145"/>
      <c r="J42" s="1146"/>
      <c r="K42" s="1145"/>
      <c r="L42" s="1145"/>
      <c r="M42" s="1147"/>
      <c r="N42" s="615"/>
      <c r="O42" s="615"/>
      <c r="P42" s="614"/>
      <c r="Q42" s="78"/>
      <c r="R42" s="78"/>
      <c r="S42" s="70"/>
      <c r="AC42" s="249">
        <v>80</v>
      </c>
      <c r="AD42" s="249">
        <v>97</v>
      </c>
      <c r="AS42" s="249"/>
      <c r="AU42" s="549">
        <v>37</v>
      </c>
      <c r="AV42" s="361">
        <v>0</v>
      </c>
    </row>
    <row r="43" spans="1:48" s="361" customFormat="1" ht="13.5" thickBot="1" x14ac:dyDescent="0.25">
      <c r="B43" s="64"/>
      <c r="C43" s="621"/>
      <c r="D43" s="622"/>
      <c r="E43" s="622"/>
      <c r="F43" s="623"/>
      <c r="G43" s="623"/>
      <c r="H43" s="623"/>
      <c r="I43" s="623"/>
      <c r="J43" s="624" t="str">
        <f ca="1">IF(D43&gt;"A",IF(#REF!&lt;&gt;"P",LOOKUP(#REF!,INDIRECT(LOOKUP(I$4,eventlookup)&amp;"SCALE"),INDIRECT(LOOKUP(I$4,eventlookup)&amp;$D43&amp;TEXT(LOOKUP($E43,agelookup),"##"))),"P")," ")</f>
        <v xml:space="preserve"> </v>
      </c>
      <c r="K43" s="622"/>
      <c r="L43" s="624" t="str">
        <f t="shared" ca="1" si="37"/>
        <v xml:space="preserve"> </v>
      </c>
      <c r="M43" s="625"/>
      <c r="N43" s="624" t="str">
        <f ca="1">IF(D43&gt;"A",IF(M43&lt;&gt;"NOGO",IF(M43&lt;&gt;"GO",LOOKUP(IF(M43&gt;=1000,TIME(0,LEFT(M43,2),RIGHT(M43,2)+5),TIME(0,LEFT(M43,1), RIGHT(M43,2)+5)), INDIRECT(LOOKUP(M$4,eventlookup)&amp;"SCALE"),INDIRECT(LOOKUP(M$4,eventlookup)&amp;$D43&amp;TEXT(LOOKUP($E43,agelookup),"##"))),"GO"),"NOGO")," ")</f>
        <v xml:space="preserve"> </v>
      </c>
      <c r="O43" s="626" t="str">
        <f>IF(D43&gt;"A",SUMIF(J43,"&lt;&gt;P",J43)+SUMIF(L43,"&lt;&gt;P",L43)+SUMIF(N43,"&gt;0")," ")</f>
        <v xml:space="preserve"> </v>
      </c>
      <c r="P43" s="627"/>
      <c r="Q43" s="78"/>
      <c r="R43" s="78"/>
      <c r="S43" s="70"/>
      <c r="AC43" s="249">
        <v>80</v>
      </c>
      <c r="AD43" s="249">
        <v>98</v>
      </c>
      <c r="AS43" s="249"/>
      <c r="AU43" s="549">
        <v>38</v>
      </c>
      <c r="AV43" s="361">
        <v>0</v>
      </c>
    </row>
    <row r="44" spans="1:48" s="361" customFormat="1" x14ac:dyDescent="0.2">
      <c r="B44" s="64"/>
      <c r="C44" s="64"/>
      <c r="D44" s="65"/>
      <c r="E44" s="65"/>
      <c r="F44" s="66"/>
      <c r="G44" s="65"/>
      <c r="H44" s="65"/>
      <c r="I44" s="65"/>
      <c r="J44" s="434" t="str">
        <f t="shared" ca="1" si="31"/>
        <v xml:space="preserve"> </v>
      </c>
      <c r="K44" s="65"/>
      <c r="L44" s="434" t="str">
        <f t="shared" ca="1" si="32"/>
        <v xml:space="preserve"> </v>
      </c>
      <c r="M44" s="67"/>
      <c r="N44" s="434" t="str">
        <f t="shared" ca="1" si="33"/>
        <v xml:space="preserve"> </v>
      </c>
      <c r="O44" s="68" t="str">
        <f>IF(D44&gt;"A",SUMIF(J44,"&lt;&gt;P",J44)+SUMIF(L44,"&lt;&gt;P",L44)+SUMIF(N44,"&gt;0")," ")</f>
        <v xml:space="preserve"> </v>
      </c>
      <c r="P44" s="69" t="str">
        <f>IF(D44&gt;"A",IF(O44&gt;0,IF(J44&gt;=60,IF(L44&gt;=60,IF(AND(N44&lt;&gt;"NOGO",N44&gt;=60),"PASS","FAIL"),"FAIL"),"FAIL"),IF(AND(J44="P",L44="P",N44="GO"),"PASS","FAIL"))," ")</f>
        <v xml:space="preserve"> </v>
      </c>
      <c r="Q44" s="78"/>
      <c r="R44" s="78"/>
      <c r="S44" s="70"/>
      <c r="AC44" s="249">
        <v>80</v>
      </c>
      <c r="AD44" s="249">
        <v>99</v>
      </c>
      <c r="AS44" s="249"/>
      <c r="AU44" s="549">
        <v>39</v>
      </c>
      <c r="AV44" s="361">
        <v>0</v>
      </c>
    </row>
    <row r="45" spans="1:48" s="361" customFormat="1" x14ac:dyDescent="0.2">
      <c r="B45" s="64"/>
      <c r="C45" s="72"/>
      <c r="D45" s="65"/>
      <c r="E45" s="65"/>
      <c r="F45" s="66"/>
      <c r="G45" s="65" t="s">
        <v>271</v>
      </c>
      <c r="H45" s="66"/>
      <c r="I45" s="65"/>
      <c r="J45" s="434" t="str">
        <f t="shared" ca="1" si="31"/>
        <v xml:space="preserve"> </v>
      </c>
      <c r="K45" s="65"/>
      <c r="L45" s="434" t="str">
        <f t="shared" ca="1" si="32"/>
        <v xml:space="preserve"> </v>
      </c>
      <c r="M45" s="67"/>
      <c r="N45" s="434" t="str">
        <f t="shared" ca="1" si="33"/>
        <v xml:space="preserve"> </v>
      </c>
      <c r="O45" s="68" t="str">
        <f>IF(D45&gt;"A",SUMIF(J45,"&lt;&gt;P",J45)+SUMIF(L45,"&lt;&gt;P",L45)+SUMIF(N45,"&gt;0")," ")</f>
        <v xml:space="preserve"> </v>
      </c>
      <c r="P45" s="69" t="str">
        <f>IF(D45&gt;"A",IF(O45&gt;0,IF(J45&gt;=60,IF(L45&gt;=60,IF(AND(N45&lt;&gt;"NOGO",N45&gt;=60),"PASS","FAIL"),"FAIL"),"FAIL"),IF(AND(J45="P",L45="P",N45="GO"),"PASS","FAIL"))," ")</f>
        <v xml:space="preserve"> </v>
      </c>
      <c r="Q45" s="78"/>
      <c r="R45" s="78"/>
      <c r="S45" s="70"/>
      <c r="AC45" s="249">
        <v>80</v>
      </c>
      <c r="AD45" s="249">
        <v>100</v>
      </c>
      <c r="AS45" s="249"/>
      <c r="AU45" s="549">
        <v>40</v>
      </c>
      <c r="AV45" s="361">
        <v>0</v>
      </c>
    </row>
    <row r="46" spans="1:48" s="361" customFormat="1" x14ac:dyDescent="0.2">
      <c r="B46" s="64"/>
      <c r="C46" s="72"/>
      <c r="D46" s="65"/>
      <c r="E46" s="65"/>
      <c r="F46" s="66"/>
      <c r="G46" s="65" t="s">
        <v>270</v>
      </c>
      <c r="H46" s="65"/>
      <c r="I46" s="65"/>
      <c r="J46" s="434" t="str">
        <f t="shared" ca="1" si="31"/>
        <v xml:space="preserve"> </v>
      </c>
      <c r="K46" s="65"/>
      <c r="L46" s="434" t="str">
        <f t="shared" ca="1" si="32"/>
        <v xml:space="preserve"> </v>
      </c>
      <c r="M46" s="67"/>
      <c r="N46" s="434" t="str">
        <f t="shared" ca="1" si="33"/>
        <v xml:space="preserve"> </v>
      </c>
      <c r="O46" s="68" t="str">
        <f>IF(D46&gt;"A",SUMIF(J46,"&lt;&gt;P",J46)+SUMIF(L46,"&lt;&gt;P",L46)+SUMIF(N46,"&gt;0")," ")</f>
        <v xml:space="preserve"> </v>
      </c>
      <c r="P46" s="69" t="str">
        <f>IF(D46&gt;"A",IF(O46&gt;0,IF(J46&gt;=60,IF(L46&gt;=60,IF(AND(N46&lt;&gt;"NOGO",N46&gt;=60),"PASS","FAIL"),"FAIL"),"FAIL"),IF(AND(J46="P",L46="P",N46="GO"),"PASS","FAIL"))," ")</f>
        <v xml:space="preserve"> </v>
      </c>
      <c r="Q46" s="78"/>
      <c r="R46" s="78"/>
      <c r="S46" s="70"/>
      <c r="AC46" s="249"/>
      <c r="AD46" s="249"/>
      <c r="AS46" s="249"/>
      <c r="AU46" s="549">
        <v>41</v>
      </c>
      <c r="AV46" s="361">
        <v>0</v>
      </c>
    </row>
    <row r="47" spans="1:48" s="361" customFormat="1" x14ac:dyDescent="0.2">
      <c r="B47" s="64"/>
      <c r="C47" s="72"/>
      <c r="D47" s="65"/>
      <c r="E47" s="65"/>
      <c r="F47" s="66"/>
      <c r="G47" s="66"/>
      <c r="H47" s="66"/>
      <c r="I47" s="65"/>
      <c r="J47" s="434" t="str">
        <f t="shared" ca="1" si="31"/>
        <v xml:space="preserve"> </v>
      </c>
      <c r="K47" s="65"/>
      <c r="L47" s="434" t="str">
        <f t="shared" ca="1" si="32"/>
        <v xml:space="preserve"> </v>
      </c>
      <c r="M47" s="67"/>
      <c r="N47" s="434" t="str">
        <f t="shared" ca="1" si="33"/>
        <v xml:space="preserve"> </v>
      </c>
      <c r="O47" s="68" t="str">
        <f t="shared" ref="O47:O78" si="38">IF(D47&gt;"A",SUMIF(J47,"&lt;&gt;P",J47)+SUMIF(L47,"&lt;&gt;P",L47)+SUMIF(N47,"&gt;0")," ")</f>
        <v xml:space="preserve"> </v>
      </c>
      <c r="P47" s="69" t="str">
        <f t="shared" ref="P47:P78" si="39">IF(D47&gt;"A",IF(O47&gt;0,IF(J47&gt;=60,IF(L47&gt;=60,IF(AND(N47&lt;&gt;"NOGO",N47&gt;=60),"PASS","FAIL"),"FAIL"),"FAIL"),IF(AND(J47="P",L47="P",N47="GO"),"PASS","FAIL"))," ")</f>
        <v xml:space="preserve"> </v>
      </c>
      <c r="Q47" s="78"/>
      <c r="R47" s="78"/>
      <c r="S47" s="70"/>
      <c r="AC47" s="249"/>
      <c r="AD47" s="249"/>
      <c r="AS47" s="249"/>
      <c r="AU47" s="549">
        <v>42</v>
      </c>
      <c r="AV47" s="361">
        <v>0</v>
      </c>
    </row>
    <row r="48" spans="1:48" s="361" customFormat="1" x14ac:dyDescent="0.2">
      <c r="B48" s="64"/>
      <c r="C48" s="72"/>
      <c r="D48" s="65"/>
      <c r="E48" s="65"/>
      <c r="F48" s="66"/>
      <c r="G48" s="65"/>
      <c r="H48" s="66"/>
      <c r="I48" s="65"/>
      <c r="J48" s="434" t="str">
        <f t="shared" ca="1" si="31"/>
        <v xml:space="preserve"> </v>
      </c>
      <c r="K48" s="65"/>
      <c r="L48" s="434" t="str">
        <f t="shared" ca="1" si="32"/>
        <v xml:space="preserve"> </v>
      </c>
      <c r="M48" s="67"/>
      <c r="N48" s="434" t="str">
        <f t="shared" ca="1" si="33"/>
        <v xml:space="preserve"> </v>
      </c>
      <c r="O48" s="68" t="str">
        <f t="shared" si="38"/>
        <v xml:space="preserve"> </v>
      </c>
      <c r="P48" s="69" t="str">
        <f t="shared" si="39"/>
        <v xml:space="preserve"> </v>
      </c>
      <c r="Q48" s="78"/>
      <c r="R48" s="78"/>
      <c r="S48" s="70"/>
      <c r="AC48" s="249"/>
      <c r="AD48" s="249"/>
      <c r="AS48" s="249"/>
      <c r="AU48" s="549">
        <v>43</v>
      </c>
      <c r="AV48" s="361">
        <v>0</v>
      </c>
    </row>
    <row r="49" spans="2:48" s="361" customFormat="1" x14ac:dyDescent="0.2">
      <c r="B49" s="64"/>
      <c r="C49" s="64"/>
      <c r="D49" s="65"/>
      <c r="E49" s="65"/>
      <c r="F49" s="66"/>
      <c r="G49" s="65"/>
      <c r="H49" s="66"/>
      <c r="I49" s="65"/>
      <c r="J49" s="434" t="str">
        <f t="shared" ca="1" si="31"/>
        <v xml:space="preserve"> </v>
      </c>
      <c r="K49" s="65"/>
      <c r="L49" s="434" t="str">
        <f t="shared" ca="1" si="32"/>
        <v xml:space="preserve"> </v>
      </c>
      <c r="M49" s="67"/>
      <c r="N49" s="434" t="str">
        <f t="shared" ca="1" si="33"/>
        <v xml:space="preserve"> </v>
      </c>
      <c r="O49" s="68" t="str">
        <f t="shared" si="38"/>
        <v xml:space="preserve"> </v>
      </c>
      <c r="P49" s="69" t="str">
        <f t="shared" si="39"/>
        <v xml:space="preserve"> </v>
      </c>
      <c r="Q49" s="78"/>
      <c r="R49" s="78"/>
      <c r="S49" s="70"/>
      <c r="AC49" s="249"/>
      <c r="AD49" s="249"/>
      <c r="AS49" s="249"/>
      <c r="AU49" s="549">
        <v>44</v>
      </c>
      <c r="AV49" s="361">
        <v>0</v>
      </c>
    </row>
    <row r="50" spans="2:48" s="361" customFormat="1" x14ac:dyDescent="0.2">
      <c r="B50" s="64"/>
      <c r="C50" s="72"/>
      <c r="D50" s="65"/>
      <c r="E50" s="65"/>
      <c r="F50" s="66"/>
      <c r="G50" s="65"/>
      <c r="H50" s="65"/>
      <c r="I50" s="65"/>
      <c r="J50" s="434" t="str">
        <f t="shared" ca="1" si="31"/>
        <v xml:space="preserve"> </v>
      </c>
      <c r="K50" s="65"/>
      <c r="L50" s="434" t="str">
        <f t="shared" ca="1" si="32"/>
        <v xml:space="preserve"> </v>
      </c>
      <c r="M50" s="67"/>
      <c r="N50" s="434" t="str">
        <f t="shared" ca="1" si="33"/>
        <v xml:space="preserve"> </v>
      </c>
      <c r="O50" s="68" t="str">
        <f t="shared" si="38"/>
        <v xml:space="preserve"> </v>
      </c>
      <c r="P50" s="69" t="str">
        <f t="shared" si="39"/>
        <v xml:space="preserve"> </v>
      </c>
      <c r="Q50" s="78"/>
      <c r="R50" s="78"/>
      <c r="S50" s="70"/>
      <c r="AC50" s="249"/>
      <c r="AD50" s="249"/>
      <c r="AS50" s="249"/>
      <c r="AU50" s="549">
        <v>45</v>
      </c>
      <c r="AV50" s="361">
        <v>0</v>
      </c>
    </row>
    <row r="51" spans="2:48" s="361" customFormat="1" x14ac:dyDescent="0.2">
      <c r="B51" s="64"/>
      <c r="C51" s="64"/>
      <c r="D51" s="65"/>
      <c r="E51" s="65"/>
      <c r="F51" s="66"/>
      <c r="G51" s="65"/>
      <c r="H51" s="65"/>
      <c r="I51" s="65"/>
      <c r="J51" s="434" t="str">
        <f t="shared" ca="1" si="31"/>
        <v xml:space="preserve"> </v>
      </c>
      <c r="K51" s="65"/>
      <c r="L51" s="434" t="str">
        <f t="shared" ca="1" si="32"/>
        <v xml:space="preserve"> </v>
      </c>
      <c r="M51" s="67"/>
      <c r="N51" s="434" t="str">
        <f t="shared" ca="1" si="33"/>
        <v xml:space="preserve"> </v>
      </c>
      <c r="O51" s="68" t="str">
        <f t="shared" si="38"/>
        <v xml:space="preserve"> </v>
      </c>
      <c r="P51" s="69" t="str">
        <f t="shared" si="39"/>
        <v xml:space="preserve"> </v>
      </c>
      <c r="Q51" s="78"/>
      <c r="R51" s="78"/>
      <c r="S51" s="70"/>
      <c r="AC51" s="249"/>
      <c r="AD51" s="249"/>
      <c r="AS51" s="249"/>
      <c r="AU51" s="549">
        <v>46</v>
      </c>
      <c r="AV51" s="361">
        <v>0</v>
      </c>
    </row>
    <row r="52" spans="2:48" s="361" customFormat="1" x14ac:dyDescent="0.2">
      <c r="B52" s="64"/>
      <c r="C52" s="64"/>
      <c r="D52" s="65"/>
      <c r="E52" s="65"/>
      <c r="F52" s="66"/>
      <c r="G52" s="65"/>
      <c r="H52" s="65"/>
      <c r="I52" s="65"/>
      <c r="J52" s="434" t="str">
        <f t="shared" ca="1" si="31"/>
        <v xml:space="preserve"> </v>
      </c>
      <c r="K52" s="65"/>
      <c r="L52" s="434" t="str">
        <f t="shared" ca="1" si="32"/>
        <v xml:space="preserve"> </v>
      </c>
      <c r="M52" s="67"/>
      <c r="N52" s="434" t="str">
        <f t="shared" ca="1" si="33"/>
        <v xml:space="preserve"> </v>
      </c>
      <c r="O52" s="68" t="str">
        <f t="shared" si="38"/>
        <v xml:space="preserve"> </v>
      </c>
      <c r="P52" s="69" t="str">
        <f t="shared" si="39"/>
        <v xml:space="preserve"> </v>
      </c>
      <c r="Q52" s="78"/>
      <c r="R52" s="78"/>
      <c r="S52" s="70"/>
      <c r="AC52" s="249"/>
      <c r="AD52" s="249"/>
      <c r="AS52" s="249"/>
      <c r="AU52" s="549">
        <v>47</v>
      </c>
      <c r="AV52" s="361">
        <v>0</v>
      </c>
    </row>
    <row r="53" spans="2:48" s="361" customFormat="1" x14ac:dyDescent="0.2">
      <c r="B53" s="64"/>
      <c r="C53" s="64"/>
      <c r="D53" s="65"/>
      <c r="E53" s="65"/>
      <c r="F53" s="66"/>
      <c r="G53" s="65"/>
      <c r="H53" s="65"/>
      <c r="I53" s="65"/>
      <c r="J53" s="434" t="str">
        <f t="shared" ca="1" si="31"/>
        <v xml:space="preserve"> </v>
      </c>
      <c r="K53" s="65"/>
      <c r="L53" s="434" t="str">
        <f t="shared" ca="1" si="32"/>
        <v xml:space="preserve"> </v>
      </c>
      <c r="M53" s="67"/>
      <c r="N53" s="434" t="str">
        <f t="shared" ca="1" si="33"/>
        <v xml:space="preserve"> </v>
      </c>
      <c r="O53" s="68" t="str">
        <f t="shared" si="38"/>
        <v xml:space="preserve"> </v>
      </c>
      <c r="P53" s="69" t="str">
        <f t="shared" si="39"/>
        <v xml:space="preserve"> </v>
      </c>
      <c r="Q53" s="78"/>
      <c r="R53" s="78"/>
      <c r="S53" s="70"/>
      <c r="AC53" s="249"/>
      <c r="AD53" s="249"/>
      <c r="AS53" s="249"/>
      <c r="AU53" s="549">
        <v>48</v>
      </c>
      <c r="AV53" s="361">
        <v>0</v>
      </c>
    </row>
    <row r="54" spans="2:48" s="361" customFormat="1" x14ac:dyDescent="0.2">
      <c r="B54" s="64"/>
      <c r="C54" s="64"/>
      <c r="D54" s="65"/>
      <c r="E54" s="65"/>
      <c r="F54" s="66"/>
      <c r="G54" s="65"/>
      <c r="H54" s="66"/>
      <c r="I54" s="65"/>
      <c r="J54" s="434" t="str">
        <f t="shared" ca="1" si="31"/>
        <v xml:space="preserve"> </v>
      </c>
      <c r="K54" s="65"/>
      <c r="L54" s="434" t="str">
        <f t="shared" ca="1" si="32"/>
        <v xml:space="preserve"> </v>
      </c>
      <c r="M54" s="67"/>
      <c r="N54" s="434" t="str">
        <f t="shared" ca="1" si="33"/>
        <v xml:space="preserve"> </v>
      </c>
      <c r="O54" s="68" t="str">
        <f t="shared" si="38"/>
        <v xml:space="preserve"> </v>
      </c>
      <c r="P54" s="69" t="str">
        <f t="shared" si="39"/>
        <v xml:space="preserve"> </v>
      </c>
      <c r="Q54" s="78"/>
      <c r="R54" s="78"/>
      <c r="S54" s="70"/>
      <c r="AC54" s="249"/>
      <c r="AD54" s="249"/>
      <c r="AS54" s="249"/>
      <c r="AU54" s="549">
        <v>49</v>
      </c>
      <c r="AV54" s="361">
        <v>0</v>
      </c>
    </row>
    <row r="55" spans="2:48" s="361" customFormat="1" x14ac:dyDescent="0.2">
      <c r="B55" s="64"/>
      <c r="C55" s="72"/>
      <c r="D55" s="65"/>
      <c r="E55" s="65"/>
      <c r="F55" s="66"/>
      <c r="G55" s="66"/>
      <c r="H55" s="66"/>
      <c r="I55" s="65"/>
      <c r="J55" s="434" t="str">
        <f t="shared" ca="1" si="31"/>
        <v xml:space="preserve"> </v>
      </c>
      <c r="K55" s="65"/>
      <c r="L55" s="434" t="str">
        <f t="shared" ca="1" si="32"/>
        <v xml:space="preserve"> </v>
      </c>
      <c r="M55" s="67"/>
      <c r="N55" s="434" t="str">
        <f t="shared" ca="1" si="33"/>
        <v xml:space="preserve"> </v>
      </c>
      <c r="O55" s="68" t="str">
        <f t="shared" si="38"/>
        <v xml:space="preserve"> </v>
      </c>
      <c r="P55" s="69" t="str">
        <f t="shared" si="39"/>
        <v xml:space="preserve"> </v>
      </c>
      <c r="Q55" s="78"/>
      <c r="R55" s="78"/>
      <c r="S55" s="70"/>
      <c r="AC55" s="249"/>
      <c r="AD55" s="249"/>
      <c r="AS55" s="249"/>
      <c r="AU55" s="549">
        <v>50</v>
      </c>
      <c r="AV55" s="361">
        <v>0</v>
      </c>
    </row>
    <row r="56" spans="2:48" s="361" customFormat="1" x14ac:dyDescent="0.2">
      <c r="B56" s="72"/>
      <c r="C56" s="72"/>
      <c r="D56" s="65"/>
      <c r="E56" s="65"/>
      <c r="F56" s="66"/>
      <c r="G56" s="65"/>
      <c r="H56" s="65"/>
      <c r="I56" s="65"/>
      <c r="J56" s="434" t="str">
        <f t="shared" ca="1" si="31"/>
        <v xml:space="preserve"> </v>
      </c>
      <c r="K56" s="65"/>
      <c r="L56" s="434" t="str">
        <f t="shared" ca="1" si="32"/>
        <v xml:space="preserve"> </v>
      </c>
      <c r="M56" s="67"/>
      <c r="N56" s="434" t="str">
        <f t="shared" ca="1" si="33"/>
        <v xml:space="preserve"> </v>
      </c>
      <c r="O56" s="68" t="str">
        <f t="shared" si="38"/>
        <v xml:space="preserve"> </v>
      </c>
      <c r="P56" s="69" t="str">
        <f t="shared" si="39"/>
        <v xml:space="preserve"> </v>
      </c>
      <c r="Q56" s="78"/>
      <c r="R56" s="78"/>
      <c r="S56" s="70"/>
      <c r="AC56" s="249"/>
      <c r="AD56" s="249"/>
      <c r="AS56" s="249"/>
      <c r="AU56" s="549">
        <v>51</v>
      </c>
      <c r="AV56" s="361">
        <v>0</v>
      </c>
    </row>
    <row r="57" spans="2:48" s="361" customFormat="1" x14ac:dyDescent="0.2">
      <c r="B57" s="64"/>
      <c r="C57" s="64"/>
      <c r="D57" s="65"/>
      <c r="E57" s="65"/>
      <c r="F57" s="66"/>
      <c r="G57" s="65"/>
      <c r="H57" s="65"/>
      <c r="I57" s="65"/>
      <c r="J57" s="434" t="str">
        <f t="shared" ca="1" si="31"/>
        <v xml:space="preserve"> </v>
      </c>
      <c r="K57" s="65"/>
      <c r="L57" s="434" t="str">
        <f t="shared" ca="1" si="32"/>
        <v xml:space="preserve"> </v>
      </c>
      <c r="M57" s="67"/>
      <c r="N57" s="434" t="str">
        <f t="shared" ca="1" si="33"/>
        <v xml:space="preserve"> </v>
      </c>
      <c r="O57" s="68" t="str">
        <f t="shared" si="38"/>
        <v xml:space="preserve"> </v>
      </c>
      <c r="P57" s="69" t="str">
        <f t="shared" si="39"/>
        <v xml:space="preserve"> </v>
      </c>
      <c r="Q57" s="78"/>
      <c r="R57" s="78"/>
      <c r="S57" s="70"/>
      <c r="AC57" s="249"/>
      <c r="AD57" s="249"/>
      <c r="AS57" s="249"/>
      <c r="AU57" s="549">
        <v>52</v>
      </c>
      <c r="AV57" s="361">
        <v>0</v>
      </c>
    </row>
    <row r="58" spans="2:48" s="361" customFormat="1" x14ac:dyDescent="0.2">
      <c r="B58" s="64"/>
      <c r="C58" s="72"/>
      <c r="D58" s="65"/>
      <c r="E58" s="65"/>
      <c r="F58" s="66"/>
      <c r="G58" s="65"/>
      <c r="H58" s="66"/>
      <c r="I58" s="65"/>
      <c r="J58" s="434" t="str">
        <f t="shared" ca="1" si="31"/>
        <v xml:space="preserve"> </v>
      </c>
      <c r="K58" s="65"/>
      <c r="L58" s="434" t="str">
        <f t="shared" ca="1" si="32"/>
        <v xml:space="preserve"> </v>
      </c>
      <c r="M58" s="67"/>
      <c r="N58" s="434" t="str">
        <f t="shared" ca="1" si="33"/>
        <v xml:space="preserve"> </v>
      </c>
      <c r="O58" s="68" t="str">
        <f t="shared" si="38"/>
        <v xml:space="preserve"> </v>
      </c>
      <c r="P58" s="69" t="str">
        <f t="shared" si="39"/>
        <v xml:space="preserve"> </v>
      </c>
      <c r="Q58" s="78"/>
      <c r="R58" s="78"/>
      <c r="S58" s="70"/>
      <c r="AC58" s="249"/>
      <c r="AD58" s="249"/>
      <c r="AS58" s="249"/>
      <c r="AU58" s="549">
        <v>53</v>
      </c>
      <c r="AV58" s="361">
        <v>0</v>
      </c>
    </row>
    <row r="59" spans="2:48" s="361" customFormat="1" x14ac:dyDescent="0.2">
      <c r="B59" s="64"/>
      <c r="C59" s="64"/>
      <c r="D59" s="65"/>
      <c r="E59" s="65"/>
      <c r="F59" s="66"/>
      <c r="G59" s="66"/>
      <c r="H59" s="66"/>
      <c r="I59" s="65"/>
      <c r="J59" s="434" t="str">
        <f t="shared" ca="1" si="31"/>
        <v xml:space="preserve"> </v>
      </c>
      <c r="K59" s="65"/>
      <c r="L59" s="434" t="str">
        <f t="shared" ca="1" si="32"/>
        <v xml:space="preserve"> </v>
      </c>
      <c r="M59" s="67"/>
      <c r="N59" s="434" t="str">
        <f t="shared" ca="1" si="33"/>
        <v xml:space="preserve"> </v>
      </c>
      <c r="O59" s="68" t="str">
        <f t="shared" si="38"/>
        <v xml:space="preserve"> </v>
      </c>
      <c r="P59" s="69" t="str">
        <f t="shared" si="39"/>
        <v xml:space="preserve"> </v>
      </c>
      <c r="Q59" s="78"/>
      <c r="R59" s="78"/>
      <c r="S59" s="70"/>
      <c r="AC59" s="249"/>
      <c r="AD59" s="249"/>
      <c r="AS59" s="249"/>
      <c r="AU59" s="549">
        <v>54</v>
      </c>
      <c r="AV59" s="361">
        <v>0</v>
      </c>
    </row>
    <row r="60" spans="2:48" s="362" customFormat="1" ht="12.75" hidden="1" customHeight="1" x14ac:dyDescent="0.2">
      <c r="B60" s="64"/>
      <c r="C60" s="72"/>
      <c r="D60" s="65"/>
      <c r="E60" s="65"/>
      <c r="F60" s="66"/>
      <c r="G60" s="65"/>
      <c r="H60" s="65"/>
      <c r="I60" s="65"/>
      <c r="J60" s="434" t="str">
        <f t="shared" ca="1" si="31"/>
        <v xml:space="preserve"> </v>
      </c>
      <c r="K60" s="65"/>
      <c r="L60" s="434" t="str">
        <f t="shared" ca="1" si="32"/>
        <v xml:space="preserve"> </v>
      </c>
      <c r="M60" s="67"/>
      <c r="N60" s="434" t="str">
        <f t="shared" ca="1" si="33"/>
        <v xml:space="preserve"> </v>
      </c>
      <c r="O60" s="68" t="str">
        <f t="shared" si="38"/>
        <v xml:space="preserve"> </v>
      </c>
      <c r="P60" s="69" t="str">
        <f t="shared" si="39"/>
        <v xml:space="preserve"> </v>
      </c>
      <c r="Q60" s="78"/>
      <c r="R60" s="78"/>
      <c r="S60" s="70"/>
      <c r="AC60" s="249"/>
      <c r="AD60" s="249"/>
      <c r="AS60" s="725"/>
      <c r="AU60" s="549">
        <v>55</v>
      </c>
      <c r="AV60" s="361">
        <v>0</v>
      </c>
    </row>
    <row r="61" spans="2:48" s="362" customFormat="1" ht="12.75" hidden="1" customHeight="1" x14ac:dyDescent="0.2">
      <c r="B61" s="64"/>
      <c r="C61" s="64"/>
      <c r="D61" s="65"/>
      <c r="E61" s="65"/>
      <c r="F61" s="66"/>
      <c r="G61" s="65"/>
      <c r="H61" s="65"/>
      <c r="I61" s="65"/>
      <c r="J61" s="434" t="str">
        <f t="shared" ca="1" si="31"/>
        <v xml:space="preserve"> </v>
      </c>
      <c r="K61" s="65"/>
      <c r="L61" s="434" t="str">
        <f t="shared" ca="1" si="32"/>
        <v xml:space="preserve"> </v>
      </c>
      <c r="M61" s="67"/>
      <c r="N61" s="434" t="str">
        <f t="shared" ca="1" si="33"/>
        <v xml:space="preserve"> </v>
      </c>
      <c r="O61" s="68" t="str">
        <f t="shared" si="38"/>
        <v xml:space="preserve"> </v>
      </c>
      <c r="P61" s="69" t="str">
        <f t="shared" si="39"/>
        <v xml:space="preserve"> </v>
      </c>
      <c r="Q61" s="78"/>
      <c r="R61" s="78"/>
      <c r="S61" s="70"/>
      <c r="AC61" s="249"/>
      <c r="AD61" s="249"/>
      <c r="AS61" s="725"/>
      <c r="AU61" s="549">
        <v>56</v>
      </c>
      <c r="AV61" s="361">
        <v>0</v>
      </c>
    </row>
    <row r="62" spans="2:48" s="361" customFormat="1" x14ac:dyDescent="0.2">
      <c r="B62" s="64"/>
      <c r="C62" s="72"/>
      <c r="D62" s="65"/>
      <c r="E62" s="65"/>
      <c r="F62" s="66"/>
      <c r="G62" s="65"/>
      <c r="H62" s="66"/>
      <c r="I62" s="65"/>
      <c r="J62" s="434" t="str">
        <f t="shared" ca="1" si="31"/>
        <v xml:space="preserve"> </v>
      </c>
      <c r="K62" s="65"/>
      <c r="L62" s="434" t="str">
        <f t="shared" ca="1" si="32"/>
        <v xml:space="preserve"> </v>
      </c>
      <c r="M62" s="67"/>
      <c r="N62" s="434" t="str">
        <f t="shared" ca="1" si="33"/>
        <v xml:space="preserve"> </v>
      </c>
      <c r="O62" s="68" t="str">
        <f t="shared" si="38"/>
        <v xml:space="preserve"> </v>
      </c>
      <c r="P62" s="69" t="str">
        <f t="shared" si="39"/>
        <v xml:space="preserve"> </v>
      </c>
      <c r="Q62" s="78"/>
      <c r="R62" s="78"/>
      <c r="S62" s="70"/>
      <c r="AC62" s="249"/>
      <c r="AD62" s="249"/>
      <c r="AS62" s="249"/>
      <c r="AU62" s="549">
        <v>57</v>
      </c>
      <c r="AV62" s="361">
        <v>0</v>
      </c>
    </row>
    <row r="63" spans="2:48" s="361" customFormat="1" x14ac:dyDescent="0.2">
      <c r="B63" s="64"/>
      <c r="C63" s="72"/>
      <c r="D63" s="65"/>
      <c r="E63" s="65"/>
      <c r="F63" s="66"/>
      <c r="G63" s="65"/>
      <c r="H63" s="66"/>
      <c r="I63" s="65"/>
      <c r="J63" s="434" t="str">
        <f t="shared" ca="1" si="31"/>
        <v xml:space="preserve"> </v>
      </c>
      <c r="K63" s="65"/>
      <c r="L63" s="434" t="str">
        <f t="shared" ca="1" si="32"/>
        <v xml:space="preserve"> </v>
      </c>
      <c r="M63" s="67"/>
      <c r="N63" s="434" t="str">
        <f t="shared" ca="1" si="33"/>
        <v xml:space="preserve"> </v>
      </c>
      <c r="O63" s="68" t="str">
        <f t="shared" si="38"/>
        <v xml:space="preserve"> </v>
      </c>
      <c r="P63" s="69" t="str">
        <f t="shared" si="39"/>
        <v xml:space="preserve"> </v>
      </c>
      <c r="Q63" s="78"/>
      <c r="R63" s="78"/>
      <c r="S63" s="70"/>
      <c r="AC63" s="249"/>
      <c r="AD63" s="249"/>
      <c r="AS63" s="249"/>
      <c r="AU63" s="549">
        <v>58</v>
      </c>
      <c r="AV63" s="361">
        <v>0</v>
      </c>
    </row>
    <row r="64" spans="2:48" s="361" customFormat="1" x14ac:dyDescent="0.2">
      <c r="B64" s="64"/>
      <c r="C64" s="64"/>
      <c r="D64" s="65"/>
      <c r="E64" s="65"/>
      <c r="F64" s="66"/>
      <c r="G64" s="65"/>
      <c r="H64" s="65"/>
      <c r="I64" s="65"/>
      <c r="J64" s="434" t="str">
        <f t="shared" ca="1" si="31"/>
        <v xml:space="preserve"> </v>
      </c>
      <c r="K64" s="65"/>
      <c r="L64" s="434" t="str">
        <f t="shared" ca="1" si="32"/>
        <v xml:space="preserve"> </v>
      </c>
      <c r="M64" s="67"/>
      <c r="N64" s="434" t="str">
        <f t="shared" ca="1" si="33"/>
        <v xml:space="preserve"> </v>
      </c>
      <c r="O64" s="68" t="str">
        <f t="shared" si="38"/>
        <v xml:space="preserve"> </v>
      </c>
      <c r="P64" s="69" t="str">
        <f t="shared" si="39"/>
        <v xml:space="preserve"> </v>
      </c>
      <c r="Q64" s="78"/>
      <c r="R64" s="78"/>
      <c r="S64" s="70"/>
      <c r="AC64" s="249"/>
      <c r="AD64" s="249"/>
      <c r="AS64" s="249"/>
      <c r="AU64" s="549">
        <v>59</v>
      </c>
      <c r="AV64" s="361">
        <v>0</v>
      </c>
    </row>
    <row r="65" spans="2:48" s="361" customFormat="1" x14ac:dyDescent="0.2">
      <c r="B65" s="64"/>
      <c r="C65" s="72"/>
      <c r="D65" s="65"/>
      <c r="E65" s="65"/>
      <c r="F65" s="66"/>
      <c r="G65" s="65"/>
      <c r="H65" s="65"/>
      <c r="I65" s="65"/>
      <c r="J65" s="434" t="str">
        <f t="shared" ca="1" si="31"/>
        <v xml:space="preserve"> </v>
      </c>
      <c r="K65" s="65"/>
      <c r="L65" s="434" t="str">
        <f t="shared" ca="1" si="32"/>
        <v xml:space="preserve"> </v>
      </c>
      <c r="M65" s="67"/>
      <c r="N65" s="434" t="str">
        <f t="shared" ca="1" si="33"/>
        <v xml:space="preserve"> </v>
      </c>
      <c r="O65" s="68" t="str">
        <f t="shared" si="38"/>
        <v xml:space="preserve"> </v>
      </c>
      <c r="P65" s="69" t="str">
        <f t="shared" si="39"/>
        <v xml:space="preserve"> </v>
      </c>
      <c r="Q65" s="78"/>
      <c r="R65" s="78"/>
      <c r="S65" s="70"/>
      <c r="AC65" s="249"/>
      <c r="AD65" s="249"/>
      <c r="AS65" s="249"/>
      <c r="AU65" s="549">
        <v>60</v>
      </c>
      <c r="AV65" s="361">
        <v>0</v>
      </c>
    </row>
    <row r="66" spans="2:48" s="361" customFormat="1" x14ac:dyDescent="0.2">
      <c r="B66" s="64"/>
      <c r="C66" s="64"/>
      <c r="D66" s="65"/>
      <c r="E66" s="65"/>
      <c r="F66" s="66"/>
      <c r="G66" s="65"/>
      <c r="H66" s="65"/>
      <c r="I66" s="65"/>
      <c r="J66" s="434" t="str">
        <f t="shared" ca="1" si="31"/>
        <v xml:space="preserve"> </v>
      </c>
      <c r="K66" s="65"/>
      <c r="L66" s="434" t="str">
        <f t="shared" ca="1" si="32"/>
        <v xml:space="preserve"> </v>
      </c>
      <c r="M66" s="67"/>
      <c r="N66" s="434" t="str">
        <f t="shared" ca="1" si="33"/>
        <v xml:space="preserve"> </v>
      </c>
      <c r="O66" s="68" t="str">
        <f t="shared" si="38"/>
        <v xml:space="preserve"> </v>
      </c>
      <c r="P66" s="69" t="str">
        <f t="shared" si="39"/>
        <v xml:space="preserve"> </v>
      </c>
      <c r="Q66" s="78"/>
      <c r="R66" s="78"/>
      <c r="S66" s="70"/>
      <c r="AC66" s="249"/>
      <c r="AD66" s="249"/>
      <c r="AS66" s="249"/>
      <c r="AU66" s="549">
        <v>61</v>
      </c>
      <c r="AV66" s="361">
        <v>0</v>
      </c>
    </row>
    <row r="67" spans="2:48" s="361" customFormat="1" x14ac:dyDescent="0.2">
      <c r="B67" s="64"/>
      <c r="C67" s="72"/>
      <c r="D67" s="65"/>
      <c r="E67" s="65"/>
      <c r="F67" s="66"/>
      <c r="G67" s="65"/>
      <c r="H67" s="66"/>
      <c r="I67" s="65"/>
      <c r="J67" s="434" t="str">
        <f t="shared" ca="1" si="31"/>
        <v xml:space="preserve"> </v>
      </c>
      <c r="K67" s="65"/>
      <c r="L67" s="434" t="str">
        <f t="shared" ca="1" si="32"/>
        <v xml:space="preserve"> </v>
      </c>
      <c r="M67" s="67"/>
      <c r="N67" s="434" t="str">
        <f t="shared" ca="1" si="33"/>
        <v xml:space="preserve"> </v>
      </c>
      <c r="O67" s="68" t="str">
        <f t="shared" si="38"/>
        <v xml:space="preserve"> </v>
      </c>
      <c r="P67" s="69" t="str">
        <f t="shared" si="39"/>
        <v xml:space="preserve"> </v>
      </c>
      <c r="Q67" s="78"/>
      <c r="R67" s="78"/>
      <c r="S67" s="70"/>
      <c r="AC67" s="249"/>
      <c r="AD67" s="249"/>
      <c r="AS67" s="249"/>
      <c r="AU67" s="549">
        <v>62</v>
      </c>
      <c r="AV67" s="361">
        <v>0</v>
      </c>
    </row>
    <row r="68" spans="2:48" s="361" customFormat="1" x14ac:dyDescent="0.2">
      <c r="B68" s="64"/>
      <c r="C68" s="72"/>
      <c r="D68" s="65"/>
      <c r="E68" s="65"/>
      <c r="F68" s="66"/>
      <c r="G68" s="65"/>
      <c r="H68" s="65"/>
      <c r="I68" s="65"/>
      <c r="J68" s="434" t="str">
        <f t="shared" ca="1" si="31"/>
        <v xml:space="preserve"> </v>
      </c>
      <c r="K68" s="65"/>
      <c r="L68" s="434" t="str">
        <f t="shared" ca="1" si="32"/>
        <v xml:space="preserve"> </v>
      </c>
      <c r="M68" s="67"/>
      <c r="N68" s="434" t="str">
        <f t="shared" ca="1" si="33"/>
        <v xml:space="preserve"> </v>
      </c>
      <c r="O68" s="68" t="str">
        <f t="shared" si="38"/>
        <v xml:space="preserve"> </v>
      </c>
      <c r="P68" s="69" t="str">
        <f t="shared" si="39"/>
        <v xml:space="preserve"> </v>
      </c>
      <c r="Q68" s="78"/>
      <c r="R68" s="78"/>
      <c r="S68" s="70"/>
      <c r="AC68" s="249"/>
      <c r="AD68" s="249"/>
      <c r="AS68" s="249"/>
      <c r="AU68" s="549">
        <v>63</v>
      </c>
      <c r="AV68" s="361">
        <v>0</v>
      </c>
    </row>
    <row r="69" spans="2:48" s="361" customFormat="1" x14ac:dyDescent="0.2">
      <c r="B69" s="72"/>
      <c r="C69" s="64"/>
      <c r="D69" s="65"/>
      <c r="E69" s="65"/>
      <c r="F69" s="66"/>
      <c r="G69" s="65"/>
      <c r="H69" s="65"/>
      <c r="I69" s="65"/>
      <c r="J69" s="434" t="str">
        <f t="shared" ca="1" si="31"/>
        <v xml:space="preserve"> </v>
      </c>
      <c r="K69" s="65"/>
      <c r="L69" s="434" t="str">
        <f t="shared" ca="1" si="32"/>
        <v xml:space="preserve"> </v>
      </c>
      <c r="M69" s="67"/>
      <c r="N69" s="434" t="str">
        <f t="shared" ca="1" si="33"/>
        <v xml:space="preserve"> </v>
      </c>
      <c r="O69" s="68" t="str">
        <f t="shared" si="38"/>
        <v xml:space="preserve"> </v>
      </c>
      <c r="P69" s="69" t="str">
        <f t="shared" si="39"/>
        <v xml:space="preserve"> </v>
      </c>
      <c r="Q69" s="78"/>
      <c r="R69" s="78"/>
      <c r="S69" s="70"/>
      <c r="AC69" s="249"/>
      <c r="AD69" s="249"/>
      <c r="AS69" s="249"/>
      <c r="AU69" s="549">
        <v>64</v>
      </c>
      <c r="AV69" s="361">
        <v>0</v>
      </c>
    </row>
    <row r="70" spans="2:48" s="361" customFormat="1" x14ac:dyDescent="0.2">
      <c r="B70" s="64"/>
      <c r="C70" s="64"/>
      <c r="D70" s="65"/>
      <c r="E70" s="65"/>
      <c r="F70" s="66"/>
      <c r="G70" s="65"/>
      <c r="H70" s="65"/>
      <c r="I70" s="65"/>
      <c r="J70" s="434" t="str">
        <f t="shared" ca="1" si="31"/>
        <v xml:space="preserve"> </v>
      </c>
      <c r="K70" s="65"/>
      <c r="L70" s="434" t="str">
        <f t="shared" ca="1" si="32"/>
        <v xml:space="preserve"> </v>
      </c>
      <c r="M70" s="67"/>
      <c r="N70" s="434" t="str">
        <f t="shared" ca="1" si="33"/>
        <v xml:space="preserve"> </v>
      </c>
      <c r="O70" s="68" t="str">
        <f t="shared" si="38"/>
        <v xml:space="preserve"> </v>
      </c>
      <c r="P70" s="69" t="str">
        <f t="shared" si="39"/>
        <v xml:space="preserve"> </v>
      </c>
      <c r="Q70" s="78"/>
      <c r="R70" s="78"/>
      <c r="S70" s="70"/>
      <c r="AC70" s="249"/>
      <c r="AD70" s="249"/>
      <c r="AS70" s="249"/>
      <c r="AU70" s="549">
        <v>65</v>
      </c>
      <c r="AV70" s="361">
        <v>0</v>
      </c>
    </row>
    <row r="71" spans="2:48" s="361" customFormat="1" x14ac:dyDescent="0.2">
      <c r="B71" s="64"/>
      <c r="C71" s="72"/>
      <c r="D71" s="65"/>
      <c r="E71" s="65"/>
      <c r="F71" s="66"/>
      <c r="G71" s="65"/>
      <c r="H71" s="65"/>
      <c r="I71" s="65"/>
      <c r="J71" s="434" t="str">
        <f t="shared" ca="1" si="31"/>
        <v xml:space="preserve"> </v>
      </c>
      <c r="K71" s="65"/>
      <c r="L71" s="434" t="str">
        <f t="shared" ca="1" si="32"/>
        <v xml:space="preserve"> </v>
      </c>
      <c r="M71" s="67"/>
      <c r="N71" s="434" t="str">
        <f t="shared" ca="1" si="33"/>
        <v xml:space="preserve"> </v>
      </c>
      <c r="O71" s="68" t="str">
        <f t="shared" si="38"/>
        <v xml:space="preserve"> </v>
      </c>
      <c r="P71" s="69" t="str">
        <f t="shared" si="39"/>
        <v xml:space="preserve"> </v>
      </c>
      <c r="Q71" s="78"/>
      <c r="R71" s="78"/>
      <c r="S71" s="70"/>
      <c r="AC71" s="249"/>
      <c r="AD71" s="249"/>
      <c r="AS71" s="249"/>
      <c r="AU71" s="549">
        <v>66</v>
      </c>
      <c r="AV71" s="361">
        <v>0</v>
      </c>
    </row>
    <row r="72" spans="2:48" s="361" customFormat="1" x14ac:dyDescent="0.2">
      <c r="B72" s="64"/>
      <c r="C72" s="64"/>
      <c r="D72" s="65"/>
      <c r="E72" s="65"/>
      <c r="F72" s="66"/>
      <c r="G72" s="65"/>
      <c r="H72" s="65"/>
      <c r="I72" s="65"/>
      <c r="J72" s="434" t="str">
        <f t="shared" ca="1" si="31"/>
        <v xml:space="preserve"> </v>
      </c>
      <c r="K72" s="65"/>
      <c r="L72" s="434" t="str">
        <f t="shared" ca="1" si="32"/>
        <v xml:space="preserve"> </v>
      </c>
      <c r="M72" s="67"/>
      <c r="N72" s="434" t="str">
        <f t="shared" ca="1" si="33"/>
        <v xml:space="preserve"> </v>
      </c>
      <c r="O72" s="68" t="str">
        <f t="shared" si="38"/>
        <v xml:space="preserve"> </v>
      </c>
      <c r="P72" s="69" t="str">
        <f t="shared" si="39"/>
        <v xml:space="preserve"> </v>
      </c>
      <c r="Q72" s="78"/>
      <c r="R72" s="78"/>
      <c r="S72" s="70"/>
      <c r="AC72" s="249"/>
      <c r="AD72" s="249"/>
      <c r="AS72" s="249"/>
      <c r="AU72" s="549">
        <v>67</v>
      </c>
      <c r="AV72" s="361">
        <v>0</v>
      </c>
    </row>
    <row r="73" spans="2:48" s="361" customFormat="1" x14ac:dyDescent="0.2">
      <c r="B73" s="64"/>
      <c r="C73" s="72"/>
      <c r="D73" s="65"/>
      <c r="E73" s="65"/>
      <c r="F73" s="66"/>
      <c r="G73" s="66"/>
      <c r="H73" s="66"/>
      <c r="I73" s="65"/>
      <c r="J73" s="434" t="str">
        <f t="shared" ca="1" si="31"/>
        <v xml:space="preserve"> </v>
      </c>
      <c r="K73" s="65"/>
      <c r="L73" s="434" t="str">
        <f t="shared" ca="1" si="32"/>
        <v xml:space="preserve"> </v>
      </c>
      <c r="M73" s="67"/>
      <c r="N73" s="434" t="str">
        <f t="shared" ca="1" si="33"/>
        <v xml:space="preserve"> </v>
      </c>
      <c r="O73" s="68" t="str">
        <f t="shared" si="38"/>
        <v xml:space="preserve"> </v>
      </c>
      <c r="P73" s="69" t="str">
        <f t="shared" si="39"/>
        <v xml:space="preserve"> </v>
      </c>
      <c r="Q73" s="78"/>
      <c r="R73" s="78"/>
      <c r="S73" s="70"/>
      <c r="AC73" s="249"/>
      <c r="AD73" s="249"/>
      <c r="AS73" s="249"/>
      <c r="AU73" s="549">
        <v>68</v>
      </c>
      <c r="AV73" s="361">
        <v>0</v>
      </c>
    </row>
    <row r="74" spans="2:48" s="361" customFormat="1" x14ac:dyDescent="0.2">
      <c r="B74" s="64"/>
      <c r="C74" s="64"/>
      <c r="D74" s="65"/>
      <c r="E74" s="65"/>
      <c r="F74" s="66"/>
      <c r="G74" s="65"/>
      <c r="H74" s="65"/>
      <c r="I74" s="65"/>
      <c r="J74" s="434" t="str">
        <f t="shared" ca="1" si="31"/>
        <v xml:space="preserve"> </v>
      </c>
      <c r="K74" s="65"/>
      <c r="L74" s="434" t="str">
        <f t="shared" ca="1" si="32"/>
        <v xml:space="preserve"> </v>
      </c>
      <c r="M74" s="67"/>
      <c r="N74" s="434" t="str">
        <f t="shared" ca="1" si="33"/>
        <v xml:space="preserve"> </v>
      </c>
      <c r="O74" s="68" t="str">
        <f t="shared" si="38"/>
        <v xml:space="preserve"> </v>
      </c>
      <c r="P74" s="69" t="str">
        <f t="shared" si="39"/>
        <v xml:space="preserve"> </v>
      </c>
      <c r="Q74" s="78"/>
      <c r="R74" s="78"/>
      <c r="S74" s="70"/>
      <c r="AC74" s="249"/>
      <c r="AD74" s="249"/>
      <c r="AS74" s="249"/>
      <c r="AU74" s="549">
        <v>69</v>
      </c>
      <c r="AV74" s="361">
        <v>0</v>
      </c>
    </row>
    <row r="75" spans="2:48" s="361" customFormat="1" x14ac:dyDescent="0.2">
      <c r="B75" s="64"/>
      <c r="C75" s="72"/>
      <c r="D75" s="65"/>
      <c r="E75" s="65"/>
      <c r="F75" s="66"/>
      <c r="G75" s="65"/>
      <c r="H75" s="65"/>
      <c r="I75" s="65"/>
      <c r="J75" s="434" t="str">
        <f t="shared" ca="1" si="31"/>
        <v xml:space="preserve"> </v>
      </c>
      <c r="K75" s="65"/>
      <c r="L75" s="434" t="str">
        <f t="shared" ca="1" si="32"/>
        <v xml:space="preserve"> </v>
      </c>
      <c r="M75" s="67"/>
      <c r="N75" s="434" t="str">
        <f t="shared" ca="1" si="33"/>
        <v xml:space="preserve"> </v>
      </c>
      <c r="O75" s="68" t="str">
        <f t="shared" si="38"/>
        <v xml:space="preserve"> </v>
      </c>
      <c r="P75" s="69" t="str">
        <f t="shared" si="39"/>
        <v xml:space="preserve"> </v>
      </c>
      <c r="Q75" s="78"/>
      <c r="R75" s="78"/>
      <c r="S75" s="70"/>
      <c r="AC75" s="249"/>
      <c r="AD75" s="249"/>
      <c r="AS75" s="249"/>
      <c r="AU75" s="549">
        <v>70</v>
      </c>
      <c r="AV75" s="361">
        <v>0</v>
      </c>
    </row>
    <row r="76" spans="2:48" s="361" customFormat="1" x14ac:dyDescent="0.2">
      <c r="B76" s="64"/>
      <c r="C76" s="72"/>
      <c r="D76" s="65"/>
      <c r="E76" s="65"/>
      <c r="F76" s="66"/>
      <c r="G76" s="66"/>
      <c r="H76" s="66"/>
      <c r="I76" s="65"/>
      <c r="J76" s="434" t="str">
        <f t="shared" ca="1" si="31"/>
        <v xml:space="preserve"> </v>
      </c>
      <c r="K76" s="65"/>
      <c r="L76" s="434" t="str">
        <f t="shared" ca="1" si="32"/>
        <v xml:space="preserve"> </v>
      </c>
      <c r="M76" s="67"/>
      <c r="N76" s="434" t="str">
        <f t="shared" ca="1" si="33"/>
        <v xml:space="preserve"> </v>
      </c>
      <c r="O76" s="68" t="str">
        <f t="shared" si="38"/>
        <v xml:space="preserve"> </v>
      </c>
      <c r="P76" s="69" t="str">
        <f t="shared" si="39"/>
        <v xml:space="preserve"> </v>
      </c>
      <c r="Q76" s="78"/>
      <c r="R76" s="78"/>
      <c r="S76" s="70"/>
      <c r="AC76" s="249"/>
      <c r="AD76" s="249"/>
      <c r="AS76" s="249"/>
      <c r="AU76" s="549">
        <v>71</v>
      </c>
      <c r="AV76" s="361">
        <v>0</v>
      </c>
    </row>
    <row r="77" spans="2:48" s="361" customFormat="1" x14ac:dyDescent="0.2">
      <c r="B77" s="64"/>
      <c r="C77" s="64"/>
      <c r="D77" s="65"/>
      <c r="E77" s="65"/>
      <c r="F77" s="66"/>
      <c r="G77" s="65"/>
      <c r="H77" s="65"/>
      <c r="I77" s="65"/>
      <c r="J77" s="434" t="str">
        <f t="shared" ca="1" si="31"/>
        <v xml:space="preserve"> </v>
      </c>
      <c r="K77" s="65"/>
      <c r="L77" s="434" t="str">
        <f t="shared" ca="1" si="32"/>
        <v xml:space="preserve"> </v>
      </c>
      <c r="M77" s="67"/>
      <c r="N77" s="434" t="str">
        <f t="shared" ca="1" si="33"/>
        <v xml:space="preserve"> </v>
      </c>
      <c r="O77" s="68" t="str">
        <f t="shared" si="38"/>
        <v xml:space="preserve"> </v>
      </c>
      <c r="P77" s="69" t="str">
        <f t="shared" si="39"/>
        <v xml:space="preserve"> </v>
      </c>
      <c r="Q77" s="78"/>
      <c r="R77" s="78"/>
      <c r="S77" s="70"/>
      <c r="AC77" s="249"/>
      <c r="AD77" s="249"/>
      <c r="AS77" s="249"/>
      <c r="AU77" s="549">
        <v>72</v>
      </c>
      <c r="AV77" s="361">
        <v>0</v>
      </c>
    </row>
    <row r="78" spans="2:48" s="361" customFormat="1" x14ac:dyDescent="0.2">
      <c r="B78" s="64"/>
      <c r="C78" s="72"/>
      <c r="D78" s="65"/>
      <c r="E78" s="65"/>
      <c r="F78" s="66"/>
      <c r="G78" s="65"/>
      <c r="H78" s="65"/>
      <c r="I78" s="65"/>
      <c r="J78" s="434" t="str">
        <f t="shared" ca="1" si="31"/>
        <v xml:space="preserve"> </v>
      </c>
      <c r="K78" s="65"/>
      <c r="L78" s="434" t="str">
        <f t="shared" ca="1" si="32"/>
        <v xml:space="preserve"> </v>
      </c>
      <c r="M78" s="67"/>
      <c r="N78" s="434" t="str">
        <f t="shared" ca="1" si="33"/>
        <v xml:space="preserve"> </v>
      </c>
      <c r="O78" s="68" t="str">
        <f t="shared" si="38"/>
        <v xml:space="preserve"> </v>
      </c>
      <c r="P78" s="69" t="str">
        <f t="shared" si="39"/>
        <v xml:space="preserve"> </v>
      </c>
      <c r="Q78" s="78"/>
      <c r="R78" s="78"/>
      <c r="S78" s="70"/>
      <c r="AC78" s="249"/>
      <c r="AD78" s="249"/>
      <c r="AS78" s="249"/>
      <c r="AU78" s="549">
        <v>73</v>
      </c>
      <c r="AV78" s="361">
        <v>0</v>
      </c>
    </row>
    <row r="79" spans="2:48" s="361" customFormat="1" x14ac:dyDescent="0.2">
      <c r="B79" s="64"/>
      <c r="C79" s="64"/>
      <c r="D79" s="65"/>
      <c r="E79" s="65"/>
      <c r="F79" s="66"/>
      <c r="G79" s="65"/>
      <c r="H79" s="65"/>
      <c r="I79" s="65"/>
      <c r="J79" s="434" t="str">
        <f t="shared" ref="J79:J142" ca="1" si="40">IF(D79&gt;"A",IF(I79&lt;&gt;"P",LOOKUP(I79,INDIRECT(LOOKUP(I$3,eventlookup)&amp;"SCALE"),INDIRECT(LOOKUP(I$3,eventlookup)&amp;$D79&amp;TEXT(LOOKUP($E79,agelookup),"##"))),"P")," ")</f>
        <v xml:space="preserve"> </v>
      </c>
      <c r="K79" s="65"/>
      <c r="L79" s="434" t="str">
        <f t="shared" ref="L79:L142" ca="1" si="41">IF(D79&gt;"A",IF(K79&lt;&gt;"P",LOOKUP(K79,INDIRECT(LOOKUP(K$3,eventlookup)&amp;"SCALE"),INDIRECT(LOOKUP(K$3,eventlookup)&amp;$D79&amp;TEXT(LOOKUP($E79,agelookup),"##"))),"P")," ")</f>
        <v xml:space="preserve"> </v>
      </c>
      <c r="M79" s="67"/>
      <c r="N79" s="434" t="str">
        <f t="shared" ref="N79:N142" ca="1" si="42">IF(D79&gt;"A",IF(M79&lt;&gt;"NOGO",IF(M79&lt;&gt;"GO",LOOKUP(IF(M79&gt;=1000,TIME(0,LEFT(M79,2),RIGHT(M79,2)+5),TIME(0,LEFT(M79,1), RIGHT(M79,2)+5)), INDIRECT(LOOKUP(M$3,eventlookup)&amp;"SCALE"),INDIRECT(LOOKUP(M$3,eventlookup)&amp;$D79&amp;TEXT(LOOKUP($E79,agelookup),"##"))),"GO"),"NOGO")," ")</f>
        <v xml:space="preserve"> </v>
      </c>
      <c r="O79" s="68" t="str">
        <f t="shared" ref="O79:O110" si="43">IF(D79&gt;"A",SUMIF(J79,"&lt;&gt;P",J79)+SUMIF(L79,"&lt;&gt;P",L79)+SUMIF(N79,"&gt;0")," ")</f>
        <v xml:space="preserve"> </v>
      </c>
      <c r="P79" s="69" t="str">
        <f t="shared" ref="P79:P110" si="44">IF(D79&gt;"A",IF(O79&gt;0,IF(J79&gt;=60,IF(L79&gt;=60,IF(AND(N79&lt;&gt;"NOGO",N79&gt;=60),"PASS","FAIL"),"FAIL"),"FAIL"),IF(AND(J79="P",L79="P",N79="GO"),"PASS","FAIL"))," ")</f>
        <v xml:space="preserve"> </v>
      </c>
      <c r="Q79" s="78"/>
      <c r="R79" s="78"/>
      <c r="S79" s="70"/>
      <c r="AC79" s="249"/>
      <c r="AD79" s="249"/>
      <c r="AS79" s="249"/>
      <c r="AU79" s="549">
        <v>74</v>
      </c>
      <c r="AV79" s="361">
        <v>0</v>
      </c>
    </row>
    <row r="80" spans="2:48" s="361" customFormat="1" x14ac:dyDescent="0.2">
      <c r="B80" s="64"/>
      <c r="C80" s="64"/>
      <c r="D80" s="65"/>
      <c r="E80" s="65"/>
      <c r="F80" s="66"/>
      <c r="G80" s="65"/>
      <c r="H80" s="65"/>
      <c r="I80" s="65"/>
      <c r="J80" s="434" t="str">
        <f t="shared" ca="1" si="40"/>
        <v xml:space="preserve"> </v>
      </c>
      <c r="K80" s="65"/>
      <c r="L80" s="434" t="str">
        <f t="shared" ca="1" si="41"/>
        <v xml:space="preserve"> </v>
      </c>
      <c r="M80" s="67"/>
      <c r="N80" s="434" t="str">
        <f t="shared" ca="1" si="42"/>
        <v xml:space="preserve"> </v>
      </c>
      <c r="O80" s="68" t="str">
        <f t="shared" si="43"/>
        <v xml:space="preserve"> </v>
      </c>
      <c r="P80" s="69" t="str">
        <f t="shared" si="44"/>
        <v xml:space="preserve"> </v>
      </c>
      <c r="Q80" s="78"/>
      <c r="R80" s="78"/>
      <c r="S80" s="70"/>
      <c r="AC80" s="249"/>
      <c r="AD80" s="249"/>
      <c r="AS80" s="249"/>
      <c r="AU80" s="549">
        <v>75</v>
      </c>
      <c r="AV80" s="361">
        <v>0</v>
      </c>
    </row>
    <row r="81" spans="2:48" s="361" customFormat="1" x14ac:dyDescent="0.2">
      <c r="B81" s="64"/>
      <c r="C81" s="72"/>
      <c r="D81" s="65"/>
      <c r="E81" s="65"/>
      <c r="F81" s="66"/>
      <c r="G81" s="65"/>
      <c r="H81" s="66"/>
      <c r="I81" s="65"/>
      <c r="J81" s="434" t="str">
        <f t="shared" ca="1" si="40"/>
        <v xml:space="preserve"> </v>
      </c>
      <c r="K81" s="65"/>
      <c r="L81" s="434" t="str">
        <f t="shared" ca="1" si="41"/>
        <v xml:space="preserve"> </v>
      </c>
      <c r="M81" s="67"/>
      <c r="N81" s="434" t="str">
        <f t="shared" ca="1" si="42"/>
        <v xml:space="preserve"> </v>
      </c>
      <c r="O81" s="68" t="str">
        <f t="shared" si="43"/>
        <v xml:space="preserve"> </v>
      </c>
      <c r="P81" s="69" t="str">
        <f t="shared" si="44"/>
        <v xml:space="preserve"> </v>
      </c>
      <c r="Q81" s="78"/>
      <c r="R81" s="78"/>
      <c r="S81" s="70"/>
      <c r="AC81" s="249"/>
      <c r="AD81" s="249"/>
      <c r="AS81" s="249"/>
      <c r="AU81" s="549">
        <v>76</v>
      </c>
      <c r="AV81" s="361">
        <v>0</v>
      </c>
    </row>
    <row r="82" spans="2:48" s="361" customFormat="1" x14ac:dyDescent="0.2">
      <c r="B82" s="64"/>
      <c r="C82" s="72"/>
      <c r="D82" s="65"/>
      <c r="E82" s="65"/>
      <c r="F82" s="66"/>
      <c r="G82" s="65"/>
      <c r="H82" s="65"/>
      <c r="I82" s="65"/>
      <c r="J82" s="434" t="str">
        <f t="shared" ca="1" si="40"/>
        <v xml:space="preserve"> </v>
      </c>
      <c r="K82" s="65"/>
      <c r="L82" s="434" t="str">
        <f t="shared" ca="1" si="41"/>
        <v xml:space="preserve"> </v>
      </c>
      <c r="M82" s="67"/>
      <c r="N82" s="434" t="str">
        <f t="shared" ca="1" si="42"/>
        <v xml:space="preserve"> </v>
      </c>
      <c r="O82" s="68" t="str">
        <f t="shared" si="43"/>
        <v xml:space="preserve"> </v>
      </c>
      <c r="P82" s="69" t="str">
        <f t="shared" si="44"/>
        <v xml:space="preserve"> </v>
      </c>
      <c r="Q82" s="78"/>
      <c r="R82" s="78"/>
      <c r="S82" s="70"/>
      <c r="AC82" s="249"/>
      <c r="AD82" s="249"/>
      <c r="AS82" s="249"/>
      <c r="AU82" s="549">
        <v>77</v>
      </c>
      <c r="AV82" s="361">
        <v>0</v>
      </c>
    </row>
    <row r="83" spans="2:48" s="361" customFormat="1" x14ac:dyDescent="0.2">
      <c r="B83" s="64"/>
      <c r="C83" s="72"/>
      <c r="D83" s="65"/>
      <c r="E83" s="65"/>
      <c r="F83" s="66"/>
      <c r="G83" s="65"/>
      <c r="H83" s="65"/>
      <c r="I83" s="65"/>
      <c r="J83" s="434" t="str">
        <f t="shared" ca="1" si="40"/>
        <v xml:space="preserve"> </v>
      </c>
      <c r="K83" s="65"/>
      <c r="L83" s="434" t="str">
        <f t="shared" ca="1" si="41"/>
        <v xml:space="preserve"> </v>
      </c>
      <c r="M83" s="67"/>
      <c r="N83" s="434" t="str">
        <f t="shared" ca="1" si="42"/>
        <v xml:space="preserve"> </v>
      </c>
      <c r="O83" s="68" t="str">
        <f t="shared" si="43"/>
        <v xml:space="preserve"> </v>
      </c>
      <c r="P83" s="69" t="str">
        <f t="shared" si="44"/>
        <v xml:space="preserve"> </v>
      </c>
      <c r="Q83" s="78"/>
      <c r="R83" s="78"/>
      <c r="S83" s="70"/>
      <c r="AC83" s="249"/>
      <c r="AD83" s="249"/>
      <c r="AS83" s="249"/>
      <c r="AU83" s="549">
        <v>78</v>
      </c>
      <c r="AV83" s="361">
        <v>0</v>
      </c>
    </row>
    <row r="84" spans="2:48" s="361" customFormat="1" x14ac:dyDescent="0.2">
      <c r="B84" s="64"/>
      <c r="C84" s="72"/>
      <c r="D84" s="65"/>
      <c r="E84" s="65"/>
      <c r="F84" s="66"/>
      <c r="G84" s="65"/>
      <c r="H84" s="65"/>
      <c r="I84" s="65"/>
      <c r="J84" s="434" t="str">
        <f t="shared" ca="1" si="40"/>
        <v xml:space="preserve"> </v>
      </c>
      <c r="K84" s="65"/>
      <c r="L84" s="434" t="str">
        <f t="shared" ca="1" si="41"/>
        <v xml:space="preserve"> </v>
      </c>
      <c r="M84" s="67"/>
      <c r="N84" s="434" t="str">
        <f t="shared" ca="1" si="42"/>
        <v xml:space="preserve"> </v>
      </c>
      <c r="O84" s="68" t="str">
        <f t="shared" si="43"/>
        <v xml:space="preserve"> </v>
      </c>
      <c r="P84" s="69" t="str">
        <f t="shared" si="44"/>
        <v xml:space="preserve"> </v>
      </c>
      <c r="Q84" s="78"/>
      <c r="R84" s="78"/>
      <c r="S84" s="70"/>
      <c r="AC84" s="249"/>
      <c r="AD84" s="249"/>
      <c r="AS84" s="249"/>
      <c r="AU84" s="549">
        <v>79</v>
      </c>
      <c r="AV84" s="361">
        <v>0</v>
      </c>
    </row>
    <row r="85" spans="2:48" s="361" customFormat="1" x14ac:dyDescent="0.2">
      <c r="B85" s="64"/>
      <c r="C85" s="72"/>
      <c r="D85" s="65"/>
      <c r="E85" s="65"/>
      <c r="F85" s="66"/>
      <c r="G85" s="65"/>
      <c r="H85" s="65"/>
      <c r="I85" s="65"/>
      <c r="J85" s="434" t="str">
        <f t="shared" ca="1" si="40"/>
        <v xml:space="preserve"> </v>
      </c>
      <c r="K85" s="65"/>
      <c r="L85" s="434" t="str">
        <f t="shared" ca="1" si="41"/>
        <v xml:space="preserve"> </v>
      </c>
      <c r="M85" s="67"/>
      <c r="N85" s="434" t="str">
        <f t="shared" ca="1" si="42"/>
        <v xml:space="preserve"> </v>
      </c>
      <c r="O85" s="68" t="str">
        <f t="shared" si="43"/>
        <v xml:space="preserve"> </v>
      </c>
      <c r="P85" s="69" t="str">
        <f t="shared" si="44"/>
        <v xml:space="preserve"> </v>
      </c>
      <c r="Q85" s="78"/>
      <c r="R85" s="78"/>
      <c r="S85" s="70"/>
      <c r="AC85" s="249"/>
      <c r="AD85" s="249"/>
      <c r="AS85" s="249"/>
      <c r="AU85" s="549">
        <v>80</v>
      </c>
      <c r="AV85" s="361">
        <v>0</v>
      </c>
    </row>
    <row r="86" spans="2:48" s="361" customFormat="1" x14ac:dyDescent="0.2">
      <c r="B86" s="64"/>
      <c r="C86" s="72"/>
      <c r="D86" s="65"/>
      <c r="E86" s="65"/>
      <c r="F86" s="66"/>
      <c r="G86" s="65"/>
      <c r="H86" s="65"/>
      <c r="I86" s="65"/>
      <c r="J86" s="434" t="str">
        <f t="shared" ca="1" si="40"/>
        <v xml:space="preserve"> </v>
      </c>
      <c r="K86" s="65"/>
      <c r="L86" s="434" t="str">
        <f t="shared" ca="1" si="41"/>
        <v xml:space="preserve"> </v>
      </c>
      <c r="M86" s="67"/>
      <c r="N86" s="434" t="str">
        <f t="shared" ca="1" si="42"/>
        <v xml:space="preserve"> </v>
      </c>
      <c r="O86" s="68" t="str">
        <f t="shared" si="43"/>
        <v xml:space="preserve"> </v>
      </c>
      <c r="P86" s="69" t="str">
        <f t="shared" si="44"/>
        <v xml:space="preserve"> </v>
      </c>
      <c r="Q86" s="78"/>
      <c r="R86" s="78"/>
      <c r="S86" s="70"/>
      <c r="AC86" s="249"/>
      <c r="AD86" s="249"/>
      <c r="AS86" s="249"/>
      <c r="AU86" s="549">
        <v>81</v>
      </c>
      <c r="AV86" s="361">
        <v>0</v>
      </c>
    </row>
    <row r="87" spans="2:48" s="361" customFormat="1" x14ac:dyDescent="0.2">
      <c r="B87" s="64"/>
      <c r="C87" s="72"/>
      <c r="D87" s="65"/>
      <c r="E87" s="65"/>
      <c r="F87" s="66"/>
      <c r="G87" s="65"/>
      <c r="H87" s="66"/>
      <c r="I87" s="65"/>
      <c r="J87" s="434" t="str">
        <f t="shared" ca="1" si="40"/>
        <v xml:space="preserve"> </v>
      </c>
      <c r="K87" s="65"/>
      <c r="L87" s="434" t="str">
        <f t="shared" ca="1" si="41"/>
        <v xml:space="preserve"> </v>
      </c>
      <c r="M87" s="67"/>
      <c r="N87" s="434" t="str">
        <f t="shared" ca="1" si="42"/>
        <v xml:space="preserve"> </v>
      </c>
      <c r="O87" s="68" t="str">
        <f t="shared" si="43"/>
        <v xml:space="preserve"> </v>
      </c>
      <c r="P87" s="69" t="str">
        <f t="shared" si="44"/>
        <v xml:space="preserve"> </v>
      </c>
      <c r="Q87" s="78"/>
      <c r="R87" s="78"/>
      <c r="S87" s="70"/>
      <c r="AC87" s="249"/>
      <c r="AD87" s="249"/>
      <c r="AS87" s="249"/>
      <c r="AU87" s="549">
        <v>82</v>
      </c>
      <c r="AV87" s="361">
        <v>0</v>
      </c>
    </row>
    <row r="88" spans="2:48" s="361" customFormat="1" x14ac:dyDescent="0.2">
      <c r="B88" s="64"/>
      <c r="C88" s="64"/>
      <c r="D88" s="65"/>
      <c r="E88" s="65"/>
      <c r="F88" s="66"/>
      <c r="G88" s="65"/>
      <c r="H88" s="65"/>
      <c r="I88" s="65"/>
      <c r="J88" s="434" t="str">
        <f t="shared" ca="1" si="40"/>
        <v xml:space="preserve"> </v>
      </c>
      <c r="K88" s="65"/>
      <c r="L88" s="434" t="str">
        <f t="shared" ca="1" si="41"/>
        <v xml:space="preserve"> </v>
      </c>
      <c r="M88" s="67"/>
      <c r="N88" s="434" t="str">
        <f t="shared" ca="1" si="42"/>
        <v xml:space="preserve"> </v>
      </c>
      <c r="O88" s="68" t="str">
        <f t="shared" si="43"/>
        <v xml:space="preserve"> </v>
      </c>
      <c r="P88" s="69" t="str">
        <f t="shared" si="44"/>
        <v xml:space="preserve"> </v>
      </c>
      <c r="Q88" s="78"/>
      <c r="R88" s="78"/>
      <c r="S88" s="70"/>
      <c r="AC88" s="249"/>
      <c r="AD88" s="249"/>
      <c r="AS88" s="249"/>
      <c r="AU88" s="549">
        <v>83</v>
      </c>
      <c r="AV88" s="361">
        <v>0</v>
      </c>
    </row>
    <row r="89" spans="2:48" s="361" customFormat="1" x14ac:dyDescent="0.2">
      <c r="B89" s="64"/>
      <c r="C89" s="72"/>
      <c r="D89" s="65"/>
      <c r="E89" s="65"/>
      <c r="F89" s="66"/>
      <c r="G89" s="65"/>
      <c r="H89" s="65"/>
      <c r="I89" s="65"/>
      <c r="J89" s="434" t="str">
        <f t="shared" ca="1" si="40"/>
        <v xml:space="preserve"> </v>
      </c>
      <c r="K89" s="65"/>
      <c r="L89" s="434" t="str">
        <f t="shared" ca="1" si="41"/>
        <v xml:space="preserve"> </v>
      </c>
      <c r="M89" s="67"/>
      <c r="N89" s="434" t="str">
        <f t="shared" ca="1" si="42"/>
        <v xml:space="preserve"> </v>
      </c>
      <c r="O89" s="68" t="str">
        <f t="shared" si="43"/>
        <v xml:space="preserve"> </v>
      </c>
      <c r="P89" s="69" t="str">
        <f t="shared" si="44"/>
        <v xml:space="preserve"> </v>
      </c>
      <c r="Q89" s="78"/>
      <c r="R89" s="78"/>
      <c r="S89" s="70"/>
      <c r="AC89" s="249"/>
      <c r="AD89" s="249"/>
      <c r="AS89" s="249"/>
      <c r="AU89" s="549">
        <v>84</v>
      </c>
      <c r="AV89" s="361">
        <v>0</v>
      </c>
    </row>
    <row r="90" spans="2:48" s="361" customFormat="1" x14ac:dyDescent="0.2">
      <c r="B90" s="64"/>
      <c r="C90" s="64"/>
      <c r="D90" s="65"/>
      <c r="E90" s="65"/>
      <c r="F90" s="66"/>
      <c r="G90" s="65"/>
      <c r="H90" s="66"/>
      <c r="I90" s="65"/>
      <c r="J90" s="434" t="str">
        <f t="shared" ca="1" si="40"/>
        <v xml:space="preserve"> </v>
      </c>
      <c r="K90" s="65"/>
      <c r="L90" s="434" t="str">
        <f t="shared" ca="1" si="41"/>
        <v xml:space="preserve"> </v>
      </c>
      <c r="M90" s="67"/>
      <c r="N90" s="434" t="str">
        <f t="shared" ca="1" si="42"/>
        <v xml:space="preserve"> </v>
      </c>
      <c r="O90" s="68" t="str">
        <f t="shared" si="43"/>
        <v xml:space="preserve"> </v>
      </c>
      <c r="P90" s="69" t="str">
        <f t="shared" si="44"/>
        <v xml:space="preserve"> </v>
      </c>
      <c r="Q90" s="78"/>
      <c r="R90" s="78"/>
      <c r="S90" s="70"/>
      <c r="AC90" s="249"/>
      <c r="AD90" s="249"/>
      <c r="AS90" s="249"/>
      <c r="AU90" s="549">
        <v>85</v>
      </c>
      <c r="AV90" s="361">
        <v>0</v>
      </c>
    </row>
    <row r="91" spans="2:48" s="361" customFormat="1" x14ac:dyDescent="0.2">
      <c r="B91" s="72"/>
      <c r="C91" s="72"/>
      <c r="D91" s="65"/>
      <c r="E91" s="65"/>
      <c r="F91" s="66"/>
      <c r="G91" s="65"/>
      <c r="H91" s="66"/>
      <c r="I91" s="65"/>
      <c r="J91" s="434" t="str">
        <f t="shared" ca="1" si="40"/>
        <v xml:space="preserve"> </v>
      </c>
      <c r="K91" s="65"/>
      <c r="L91" s="434" t="str">
        <f t="shared" ca="1" si="41"/>
        <v xml:space="preserve"> </v>
      </c>
      <c r="M91" s="67"/>
      <c r="N91" s="434" t="str">
        <f t="shared" ca="1" si="42"/>
        <v xml:space="preserve"> </v>
      </c>
      <c r="O91" s="68" t="str">
        <f t="shared" si="43"/>
        <v xml:space="preserve"> </v>
      </c>
      <c r="P91" s="69" t="str">
        <f t="shared" si="44"/>
        <v xml:space="preserve"> </v>
      </c>
      <c r="Q91" s="78"/>
      <c r="R91" s="78"/>
      <c r="S91" s="70"/>
      <c r="AS91" s="249"/>
      <c r="AU91" s="549">
        <v>86</v>
      </c>
      <c r="AV91" s="361">
        <v>0</v>
      </c>
    </row>
    <row r="92" spans="2:48" s="361" customFormat="1" x14ac:dyDescent="0.2">
      <c r="B92" s="64"/>
      <c r="C92" s="72"/>
      <c r="D92" s="65"/>
      <c r="E92" s="65"/>
      <c r="F92" s="66"/>
      <c r="G92" s="65"/>
      <c r="H92" s="66"/>
      <c r="I92" s="65"/>
      <c r="J92" s="434" t="str">
        <f t="shared" ca="1" si="40"/>
        <v xml:space="preserve"> </v>
      </c>
      <c r="K92" s="65"/>
      <c r="L92" s="434" t="str">
        <f t="shared" ca="1" si="41"/>
        <v xml:space="preserve"> </v>
      </c>
      <c r="M92" s="67"/>
      <c r="N92" s="434" t="str">
        <f t="shared" ca="1" si="42"/>
        <v xml:space="preserve"> </v>
      </c>
      <c r="O92" s="68" t="str">
        <f t="shared" si="43"/>
        <v xml:space="preserve"> </v>
      </c>
      <c r="P92" s="69" t="str">
        <f t="shared" si="44"/>
        <v xml:space="preserve"> </v>
      </c>
      <c r="Q92" s="78"/>
      <c r="R92" s="78"/>
      <c r="S92" s="70"/>
      <c r="AS92" s="249"/>
      <c r="AU92" s="549">
        <v>87</v>
      </c>
      <c r="AV92" s="361">
        <v>0</v>
      </c>
    </row>
    <row r="93" spans="2:48" s="361" customFormat="1" x14ac:dyDescent="0.2">
      <c r="B93" s="64"/>
      <c r="C93" s="72"/>
      <c r="D93" s="65"/>
      <c r="E93" s="65"/>
      <c r="F93" s="66"/>
      <c r="G93" s="65"/>
      <c r="H93" s="65"/>
      <c r="I93" s="65"/>
      <c r="J93" s="434" t="str">
        <f t="shared" ca="1" si="40"/>
        <v xml:space="preserve"> </v>
      </c>
      <c r="K93" s="65"/>
      <c r="L93" s="434" t="str">
        <f t="shared" ca="1" si="41"/>
        <v xml:space="preserve"> </v>
      </c>
      <c r="M93" s="67"/>
      <c r="N93" s="434" t="str">
        <f t="shared" ca="1" si="42"/>
        <v xml:space="preserve"> </v>
      </c>
      <c r="O93" s="68" t="str">
        <f t="shared" si="43"/>
        <v xml:space="preserve"> </v>
      </c>
      <c r="P93" s="69" t="str">
        <f t="shared" si="44"/>
        <v xml:space="preserve"> </v>
      </c>
      <c r="Q93" s="78"/>
      <c r="R93" s="78"/>
      <c r="S93" s="70"/>
      <c r="AS93" s="249"/>
      <c r="AU93" s="549">
        <v>88</v>
      </c>
      <c r="AV93" s="361">
        <v>0</v>
      </c>
    </row>
    <row r="94" spans="2:48" s="361" customFormat="1" x14ac:dyDescent="0.2">
      <c r="B94" s="64"/>
      <c r="C94" s="72"/>
      <c r="D94" s="65"/>
      <c r="E94" s="65"/>
      <c r="F94" s="66"/>
      <c r="G94" s="65"/>
      <c r="H94" s="66"/>
      <c r="I94" s="65"/>
      <c r="J94" s="434" t="str">
        <f t="shared" ca="1" si="40"/>
        <v xml:space="preserve"> </v>
      </c>
      <c r="K94" s="65"/>
      <c r="L94" s="434" t="str">
        <f t="shared" ca="1" si="41"/>
        <v xml:space="preserve"> </v>
      </c>
      <c r="M94" s="67"/>
      <c r="N94" s="434" t="str">
        <f t="shared" ca="1" si="42"/>
        <v xml:space="preserve"> </v>
      </c>
      <c r="O94" s="68" t="str">
        <f t="shared" si="43"/>
        <v xml:space="preserve"> </v>
      </c>
      <c r="P94" s="69" t="str">
        <f t="shared" si="44"/>
        <v xml:space="preserve"> </v>
      </c>
      <c r="Q94" s="78"/>
      <c r="R94" s="78"/>
      <c r="S94" s="70"/>
      <c r="AS94" s="249"/>
      <c r="AU94" s="549">
        <v>89</v>
      </c>
      <c r="AV94" s="361">
        <v>0</v>
      </c>
    </row>
    <row r="95" spans="2:48" s="361" customFormat="1" x14ac:dyDescent="0.2">
      <c r="B95" s="64"/>
      <c r="C95" s="64"/>
      <c r="D95" s="65"/>
      <c r="E95" s="65"/>
      <c r="F95" s="66"/>
      <c r="G95" s="66"/>
      <c r="H95" s="66"/>
      <c r="I95" s="65"/>
      <c r="J95" s="434" t="str">
        <f t="shared" ca="1" si="40"/>
        <v xml:space="preserve"> </v>
      </c>
      <c r="K95" s="65"/>
      <c r="L95" s="434" t="str">
        <f t="shared" ca="1" si="41"/>
        <v xml:space="preserve"> </v>
      </c>
      <c r="M95" s="67"/>
      <c r="N95" s="434" t="str">
        <f t="shared" ca="1" si="42"/>
        <v xml:space="preserve"> </v>
      </c>
      <c r="O95" s="68" t="str">
        <f t="shared" si="43"/>
        <v xml:space="preserve"> </v>
      </c>
      <c r="P95" s="69" t="str">
        <f t="shared" si="44"/>
        <v xml:space="preserve"> </v>
      </c>
      <c r="Q95" s="78"/>
      <c r="R95" s="78"/>
      <c r="S95" s="70"/>
      <c r="AS95" s="249"/>
      <c r="AU95" s="549">
        <v>90</v>
      </c>
      <c r="AV95" s="361">
        <v>0</v>
      </c>
    </row>
    <row r="96" spans="2:48" s="361" customFormat="1" x14ac:dyDescent="0.2">
      <c r="B96" s="64"/>
      <c r="C96" s="64"/>
      <c r="D96" s="65"/>
      <c r="E96" s="65"/>
      <c r="F96" s="66"/>
      <c r="G96" s="65"/>
      <c r="H96" s="65"/>
      <c r="I96" s="65"/>
      <c r="J96" s="434" t="str">
        <f t="shared" ca="1" si="40"/>
        <v xml:space="preserve"> </v>
      </c>
      <c r="K96" s="65"/>
      <c r="L96" s="434" t="str">
        <f t="shared" ca="1" si="41"/>
        <v xml:space="preserve"> </v>
      </c>
      <c r="M96" s="67"/>
      <c r="N96" s="434" t="str">
        <f t="shared" ca="1" si="42"/>
        <v xml:space="preserve"> </v>
      </c>
      <c r="O96" s="68" t="str">
        <f t="shared" si="43"/>
        <v xml:space="preserve"> </v>
      </c>
      <c r="P96" s="69" t="str">
        <f t="shared" si="44"/>
        <v xml:space="preserve"> </v>
      </c>
      <c r="Q96" s="78"/>
      <c r="R96" s="78"/>
      <c r="S96" s="70"/>
      <c r="AS96" s="249"/>
      <c r="AU96" s="549">
        <v>91</v>
      </c>
      <c r="AV96" s="361">
        <v>0</v>
      </c>
    </row>
    <row r="97" spans="2:48" s="361" customFormat="1" x14ac:dyDescent="0.2">
      <c r="B97" s="72"/>
      <c r="C97" s="72"/>
      <c r="D97" s="65"/>
      <c r="E97" s="65"/>
      <c r="F97" s="66"/>
      <c r="G97" s="65"/>
      <c r="H97" s="65"/>
      <c r="I97" s="65"/>
      <c r="J97" s="434" t="str">
        <f t="shared" ca="1" si="40"/>
        <v xml:space="preserve"> </v>
      </c>
      <c r="K97" s="65"/>
      <c r="L97" s="434" t="str">
        <f t="shared" ca="1" si="41"/>
        <v xml:space="preserve"> </v>
      </c>
      <c r="M97" s="67"/>
      <c r="N97" s="434" t="str">
        <f t="shared" ca="1" si="42"/>
        <v xml:space="preserve"> </v>
      </c>
      <c r="O97" s="68" t="str">
        <f t="shared" si="43"/>
        <v xml:space="preserve"> </v>
      </c>
      <c r="P97" s="69" t="str">
        <f t="shared" si="44"/>
        <v xml:space="preserve"> </v>
      </c>
      <c r="Q97" s="78"/>
      <c r="R97" s="78"/>
      <c r="S97" s="70"/>
      <c r="AS97" s="249"/>
      <c r="AU97" s="549">
        <v>92</v>
      </c>
      <c r="AV97" s="361">
        <v>0</v>
      </c>
    </row>
    <row r="98" spans="2:48" s="361" customFormat="1" x14ac:dyDescent="0.2">
      <c r="B98" s="64"/>
      <c r="C98" s="72"/>
      <c r="D98" s="65"/>
      <c r="E98" s="65"/>
      <c r="F98" s="66"/>
      <c r="G98" s="65"/>
      <c r="H98" s="65"/>
      <c r="I98" s="65"/>
      <c r="J98" s="434" t="str">
        <f t="shared" ca="1" si="40"/>
        <v xml:space="preserve"> </v>
      </c>
      <c r="K98" s="65"/>
      <c r="L98" s="434" t="str">
        <f t="shared" ca="1" si="41"/>
        <v xml:space="preserve"> </v>
      </c>
      <c r="M98" s="67"/>
      <c r="N98" s="434" t="str">
        <f t="shared" ca="1" si="42"/>
        <v xml:space="preserve"> </v>
      </c>
      <c r="O98" s="68" t="str">
        <f t="shared" si="43"/>
        <v xml:space="preserve"> </v>
      </c>
      <c r="P98" s="69" t="str">
        <f t="shared" si="44"/>
        <v xml:space="preserve"> </v>
      </c>
      <c r="Q98" s="78"/>
      <c r="R98" s="78"/>
      <c r="S98" s="70"/>
      <c r="AS98" s="249"/>
      <c r="AU98" s="549">
        <v>93</v>
      </c>
      <c r="AV98" s="361">
        <v>0</v>
      </c>
    </row>
    <row r="99" spans="2:48" s="361" customFormat="1" x14ac:dyDescent="0.2">
      <c r="B99" s="64"/>
      <c r="C99" s="72"/>
      <c r="D99" s="65"/>
      <c r="E99" s="65"/>
      <c r="F99" s="66"/>
      <c r="G99" s="65"/>
      <c r="H99" s="65"/>
      <c r="I99" s="65"/>
      <c r="J99" s="434" t="str">
        <f t="shared" ca="1" si="40"/>
        <v xml:space="preserve"> </v>
      </c>
      <c r="K99" s="65"/>
      <c r="L99" s="434" t="str">
        <f t="shared" ca="1" si="41"/>
        <v xml:space="preserve"> </v>
      </c>
      <c r="M99" s="67"/>
      <c r="N99" s="434" t="str">
        <f t="shared" ca="1" si="42"/>
        <v xml:space="preserve"> </v>
      </c>
      <c r="O99" s="68" t="str">
        <f t="shared" si="43"/>
        <v xml:space="preserve"> </v>
      </c>
      <c r="P99" s="69" t="str">
        <f t="shared" si="44"/>
        <v xml:space="preserve"> </v>
      </c>
      <c r="Q99" s="78"/>
      <c r="R99" s="78"/>
      <c r="S99" s="70"/>
      <c r="AS99" s="249"/>
      <c r="AU99" s="549">
        <v>94</v>
      </c>
      <c r="AV99" s="361">
        <v>0</v>
      </c>
    </row>
    <row r="100" spans="2:48" s="361" customFormat="1" x14ac:dyDescent="0.2">
      <c r="B100" s="64"/>
      <c r="C100" s="64"/>
      <c r="D100" s="65"/>
      <c r="E100" s="65"/>
      <c r="F100" s="66"/>
      <c r="G100" s="65"/>
      <c r="H100" s="66"/>
      <c r="I100" s="65"/>
      <c r="J100" s="434" t="str">
        <f t="shared" ca="1" si="40"/>
        <v xml:space="preserve"> </v>
      </c>
      <c r="K100" s="65"/>
      <c r="L100" s="434" t="str">
        <f t="shared" ca="1" si="41"/>
        <v xml:space="preserve"> </v>
      </c>
      <c r="M100" s="67"/>
      <c r="N100" s="434" t="str">
        <f t="shared" ca="1" si="42"/>
        <v xml:space="preserve"> </v>
      </c>
      <c r="O100" s="68" t="str">
        <f t="shared" si="43"/>
        <v xml:space="preserve"> </v>
      </c>
      <c r="P100" s="69" t="str">
        <f t="shared" si="44"/>
        <v xml:space="preserve"> </v>
      </c>
      <c r="Q100" s="78"/>
      <c r="R100" s="78"/>
      <c r="S100" s="70"/>
      <c r="AS100" s="249"/>
      <c r="AU100" s="549">
        <v>95</v>
      </c>
      <c r="AV100" s="361">
        <v>0</v>
      </c>
    </row>
    <row r="101" spans="2:48" s="361" customFormat="1" x14ac:dyDescent="0.2">
      <c r="B101" s="64"/>
      <c r="C101" s="72"/>
      <c r="D101" s="65"/>
      <c r="E101" s="65"/>
      <c r="F101" s="66"/>
      <c r="G101" s="65"/>
      <c r="H101" s="65"/>
      <c r="I101" s="65"/>
      <c r="J101" s="434" t="str">
        <f t="shared" ca="1" si="40"/>
        <v xml:space="preserve"> </v>
      </c>
      <c r="K101" s="65"/>
      <c r="L101" s="434" t="str">
        <f t="shared" ca="1" si="41"/>
        <v xml:space="preserve"> </v>
      </c>
      <c r="M101" s="67"/>
      <c r="N101" s="434" t="str">
        <f t="shared" ca="1" si="42"/>
        <v xml:space="preserve"> </v>
      </c>
      <c r="O101" s="68" t="str">
        <f t="shared" si="43"/>
        <v xml:space="preserve"> </v>
      </c>
      <c r="P101" s="69" t="str">
        <f t="shared" si="44"/>
        <v xml:space="preserve"> </v>
      </c>
      <c r="Q101" s="78"/>
      <c r="R101" s="78"/>
      <c r="S101" s="70"/>
      <c r="AS101" s="249"/>
      <c r="AU101" s="549">
        <v>96</v>
      </c>
      <c r="AV101" s="361">
        <v>0</v>
      </c>
    </row>
    <row r="102" spans="2:48" s="361" customFormat="1" x14ac:dyDescent="0.2">
      <c r="B102" s="64"/>
      <c r="C102" s="72"/>
      <c r="D102" s="65"/>
      <c r="E102" s="65"/>
      <c r="F102" s="66"/>
      <c r="G102" s="65"/>
      <c r="H102" s="66"/>
      <c r="I102" s="65"/>
      <c r="J102" s="434" t="str">
        <f t="shared" ca="1" si="40"/>
        <v xml:space="preserve"> </v>
      </c>
      <c r="K102" s="65"/>
      <c r="L102" s="434" t="str">
        <f t="shared" ca="1" si="41"/>
        <v xml:space="preserve"> </v>
      </c>
      <c r="M102" s="67"/>
      <c r="N102" s="434" t="str">
        <f t="shared" ca="1" si="42"/>
        <v xml:space="preserve"> </v>
      </c>
      <c r="O102" s="68" t="str">
        <f t="shared" si="43"/>
        <v xml:space="preserve"> </v>
      </c>
      <c r="P102" s="69" t="str">
        <f t="shared" si="44"/>
        <v xml:space="preserve"> </v>
      </c>
      <c r="Q102" s="78"/>
      <c r="R102" s="78"/>
      <c r="S102" s="70"/>
      <c r="AS102" s="249"/>
      <c r="AU102" s="549">
        <v>97</v>
      </c>
      <c r="AV102" s="361">
        <v>0</v>
      </c>
    </row>
    <row r="103" spans="2:48" s="361" customFormat="1" x14ac:dyDescent="0.2">
      <c r="B103" s="64"/>
      <c r="C103" s="72"/>
      <c r="D103" s="65"/>
      <c r="E103" s="65"/>
      <c r="F103" s="66"/>
      <c r="G103" s="65"/>
      <c r="H103" s="65"/>
      <c r="I103" s="65"/>
      <c r="J103" s="434" t="str">
        <f t="shared" ca="1" si="40"/>
        <v xml:space="preserve"> </v>
      </c>
      <c r="K103" s="65"/>
      <c r="L103" s="434" t="str">
        <f t="shared" ca="1" si="41"/>
        <v xml:space="preserve"> </v>
      </c>
      <c r="M103" s="67"/>
      <c r="N103" s="434" t="str">
        <f t="shared" ca="1" si="42"/>
        <v xml:space="preserve"> </v>
      </c>
      <c r="O103" s="68" t="str">
        <f t="shared" si="43"/>
        <v xml:space="preserve"> </v>
      </c>
      <c r="P103" s="69" t="str">
        <f t="shared" si="44"/>
        <v xml:space="preserve"> </v>
      </c>
      <c r="Q103" s="78"/>
      <c r="R103" s="78"/>
      <c r="S103" s="70"/>
      <c r="AS103" s="249"/>
      <c r="AU103" s="549">
        <v>98</v>
      </c>
      <c r="AV103" s="361">
        <v>0</v>
      </c>
    </row>
    <row r="104" spans="2:48" s="361" customFormat="1" x14ac:dyDescent="0.2">
      <c r="B104" s="64"/>
      <c r="C104" s="64"/>
      <c r="D104" s="65"/>
      <c r="E104" s="65"/>
      <c r="F104" s="66"/>
      <c r="G104" s="65"/>
      <c r="H104" s="65"/>
      <c r="I104" s="65"/>
      <c r="J104" s="434" t="str">
        <f t="shared" ca="1" si="40"/>
        <v xml:space="preserve"> </v>
      </c>
      <c r="K104" s="65"/>
      <c r="L104" s="434" t="str">
        <f t="shared" ca="1" si="41"/>
        <v xml:space="preserve"> </v>
      </c>
      <c r="M104" s="67"/>
      <c r="N104" s="434" t="str">
        <f t="shared" ca="1" si="42"/>
        <v xml:space="preserve"> </v>
      </c>
      <c r="O104" s="68" t="str">
        <f t="shared" si="43"/>
        <v xml:space="preserve"> </v>
      </c>
      <c r="P104" s="69" t="str">
        <f t="shared" si="44"/>
        <v xml:space="preserve"> </v>
      </c>
      <c r="Q104" s="78"/>
      <c r="R104" s="78"/>
      <c r="S104" s="70"/>
      <c r="AS104" s="249"/>
      <c r="AU104" s="549">
        <v>99</v>
      </c>
      <c r="AV104" s="361">
        <v>0</v>
      </c>
    </row>
    <row r="105" spans="2:48" s="361" customFormat="1" x14ac:dyDescent="0.2">
      <c r="B105" s="79"/>
      <c r="C105" s="73"/>
      <c r="D105" s="75"/>
      <c r="E105" s="75"/>
      <c r="F105" s="74"/>
      <c r="G105" s="65"/>
      <c r="H105" s="75"/>
      <c r="I105" s="65"/>
      <c r="J105" s="434" t="str">
        <f t="shared" ca="1" si="40"/>
        <v xml:space="preserve"> </v>
      </c>
      <c r="K105" s="65"/>
      <c r="L105" s="434" t="str">
        <f t="shared" ca="1" si="41"/>
        <v xml:space="preserve"> </v>
      </c>
      <c r="M105" s="76"/>
      <c r="N105" s="434" t="str">
        <f t="shared" ca="1" si="42"/>
        <v xml:space="preserve"> </v>
      </c>
      <c r="O105" s="77" t="str">
        <f t="shared" si="43"/>
        <v xml:space="preserve"> </v>
      </c>
      <c r="P105" s="78" t="str">
        <f t="shared" si="44"/>
        <v xml:space="preserve"> </v>
      </c>
      <c r="Q105" s="78"/>
      <c r="R105" s="78"/>
      <c r="S105" s="70"/>
      <c r="AS105" s="249"/>
      <c r="AU105" s="549">
        <v>100</v>
      </c>
      <c r="AV105" s="361">
        <v>0</v>
      </c>
    </row>
    <row r="106" spans="2:48" s="361" customFormat="1" x14ac:dyDescent="0.2">
      <c r="B106" s="64"/>
      <c r="C106" s="72"/>
      <c r="D106" s="65"/>
      <c r="E106" s="65"/>
      <c r="F106" s="66"/>
      <c r="G106" s="65"/>
      <c r="H106" s="66"/>
      <c r="I106" s="65"/>
      <c r="J106" s="434" t="str">
        <f t="shared" ca="1" si="40"/>
        <v xml:space="preserve"> </v>
      </c>
      <c r="K106" s="65"/>
      <c r="L106" s="434" t="str">
        <f t="shared" ca="1" si="41"/>
        <v xml:space="preserve"> </v>
      </c>
      <c r="M106" s="67"/>
      <c r="N106" s="434" t="str">
        <f t="shared" ca="1" si="42"/>
        <v xml:space="preserve"> </v>
      </c>
      <c r="O106" s="68" t="str">
        <f t="shared" si="43"/>
        <v xml:space="preserve"> </v>
      </c>
      <c r="P106" s="69" t="str">
        <f t="shared" si="44"/>
        <v xml:space="preserve"> </v>
      </c>
      <c r="Q106" s="78"/>
      <c r="R106" s="78"/>
      <c r="S106" s="70"/>
      <c r="AS106" s="249"/>
      <c r="AU106" s="549">
        <v>101</v>
      </c>
      <c r="AV106" s="361">
        <v>0</v>
      </c>
    </row>
    <row r="107" spans="2:48" s="361" customFormat="1" x14ac:dyDescent="0.2">
      <c r="B107" s="64"/>
      <c r="C107" s="64"/>
      <c r="D107" s="65"/>
      <c r="E107" s="65"/>
      <c r="F107" s="66"/>
      <c r="G107" s="65"/>
      <c r="H107" s="65"/>
      <c r="I107" s="65"/>
      <c r="J107" s="434" t="str">
        <f t="shared" ca="1" si="40"/>
        <v xml:space="preserve"> </v>
      </c>
      <c r="K107" s="65"/>
      <c r="L107" s="434" t="str">
        <f t="shared" ca="1" si="41"/>
        <v xml:space="preserve"> </v>
      </c>
      <c r="M107" s="67"/>
      <c r="N107" s="434" t="str">
        <f t="shared" ca="1" si="42"/>
        <v xml:space="preserve"> </v>
      </c>
      <c r="O107" s="68" t="str">
        <f t="shared" si="43"/>
        <v xml:space="preserve"> </v>
      </c>
      <c r="P107" s="69" t="str">
        <f t="shared" si="44"/>
        <v xml:space="preserve"> </v>
      </c>
      <c r="Q107" s="78"/>
      <c r="R107" s="78"/>
      <c r="S107" s="70"/>
      <c r="AS107" s="249"/>
      <c r="AU107" s="549">
        <v>102</v>
      </c>
      <c r="AV107" s="361">
        <v>0</v>
      </c>
    </row>
    <row r="108" spans="2:48" s="361" customFormat="1" x14ac:dyDescent="0.2">
      <c r="B108" s="64"/>
      <c r="C108" s="72"/>
      <c r="D108" s="65"/>
      <c r="E108" s="65"/>
      <c r="F108" s="66"/>
      <c r="G108" s="65"/>
      <c r="H108" s="65"/>
      <c r="I108" s="65"/>
      <c r="J108" s="434" t="str">
        <f t="shared" ca="1" si="40"/>
        <v xml:space="preserve"> </v>
      </c>
      <c r="K108" s="65"/>
      <c r="L108" s="434" t="str">
        <f t="shared" ca="1" si="41"/>
        <v xml:space="preserve"> </v>
      </c>
      <c r="M108" s="67"/>
      <c r="N108" s="434" t="str">
        <f t="shared" ca="1" si="42"/>
        <v xml:space="preserve"> </v>
      </c>
      <c r="O108" s="68" t="str">
        <f t="shared" si="43"/>
        <v xml:space="preserve"> </v>
      </c>
      <c r="P108" s="69" t="str">
        <f t="shared" si="44"/>
        <v xml:space="preserve"> </v>
      </c>
      <c r="Q108" s="78"/>
      <c r="R108" s="78"/>
      <c r="S108" s="70"/>
      <c r="AS108" s="249"/>
      <c r="AU108" s="549">
        <v>103</v>
      </c>
      <c r="AV108" s="361">
        <v>0</v>
      </c>
    </row>
    <row r="109" spans="2:48" s="361" customFormat="1" x14ac:dyDescent="0.2">
      <c r="B109" s="64"/>
      <c r="C109" s="64"/>
      <c r="D109" s="65"/>
      <c r="E109" s="65"/>
      <c r="F109" s="66"/>
      <c r="G109" s="65"/>
      <c r="H109" s="66"/>
      <c r="I109" s="65"/>
      <c r="J109" s="434" t="str">
        <f t="shared" ca="1" si="40"/>
        <v xml:space="preserve"> </v>
      </c>
      <c r="K109" s="65"/>
      <c r="L109" s="434" t="str">
        <f t="shared" ca="1" si="41"/>
        <v xml:space="preserve"> </v>
      </c>
      <c r="M109" s="67"/>
      <c r="N109" s="434" t="str">
        <f t="shared" ca="1" si="42"/>
        <v xml:space="preserve"> </v>
      </c>
      <c r="O109" s="68" t="str">
        <f t="shared" si="43"/>
        <v xml:space="preserve"> </v>
      </c>
      <c r="P109" s="69" t="str">
        <f t="shared" si="44"/>
        <v xml:space="preserve"> </v>
      </c>
      <c r="Q109" s="78"/>
      <c r="R109" s="78"/>
      <c r="S109" s="70"/>
      <c r="AS109" s="249"/>
      <c r="AU109" s="549">
        <v>104</v>
      </c>
      <c r="AV109" s="361">
        <v>0</v>
      </c>
    </row>
    <row r="110" spans="2:48" s="361" customFormat="1" x14ac:dyDescent="0.2">
      <c r="B110" s="64"/>
      <c r="C110" s="64"/>
      <c r="D110" s="65"/>
      <c r="E110" s="65"/>
      <c r="F110" s="66"/>
      <c r="G110" s="65"/>
      <c r="H110" s="65"/>
      <c r="I110" s="65"/>
      <c r="J110" s="434" t="str">
        <f t="shared" ca="1" si="40"/>
        <v xml:space="preserve"> </v>
      </c>
      <c r="K110" s="65"/>
      <c r="L110" s="434" t="str">
        <f t="shared" ca="1" si="41"/>
        <v xml:space="preserve"> </v>
      </c>
      <c r="M110" s="67"/>
      <c r="N110" s="434" t="str">
        <f t="shared" ca="1" si="42"/>
        <v xml:space="preserve"> </v>
      </c>
      <c r="O110" s="68" t="str">
        <f t="shared" si="43"/>
        <v xml:space="preserve"> </v>
      </c>
      <c r="P110" s="69" t="str">
        <f t="shared" si="44"/>
        <v xml:space="preserve"> </v>
      </c>
      <c r="Q110" s="78"/>
      <c r="R110" s="78"/>
      <c r="S110" s="70"/>
      <c r="AS110" s="249"/>
      <c r="AU110" s="549">
        <v>105</v>
      </c>
      <c r="AV110" s="361">
        <v>0</v>
      </c>
    </row>
    <row r="111" spans="2:48" s="361" customFormat="1" x14ac:dyDescent="0.2">
      <c r="B111" s="79"/>
      <c r="C111" s="79"/>
      <c r="D111" s="75"/>
      <c r="E111" s="75"/>
      <c r="F111" s="74"/>
      <c r="G111" s="75"/>
      <c r="H111" s="75"/>
      <c r="I111" s="65"/>
      <c r="J111" s="434" t="str">
        <f t="shared" ca="1" si="40"/>
        <v xml:space="preserve"> </v>
      </c>
      <c r="K111" s="65"/>
      <c r="L111" s="434" t="str">
        <f t="shared" ca="1" si="41"/>
        <v xml:space="preserve"> </v>
      </c>
      <c r="M111" s="76"/>
      <c r="N111" s="434" t="str">
        <f t="shared" ca="1" si="42"/>
        <v xml:space="preserve"> </v>
      </c>
      <c r="O111" s="77" t="str">
        <f t="shared" ref="O111:O142" si="45">IF(D111&gt;"A",SUMIF(J111,"&lt;&gt;P",J111)+SUMIF(L111,"&lt;&gt;P",L111)+SUMIF(N111,"&gt;0")," ")</f>
        <v xml:space="preserve"> </v>
      </c>
      <c r="P111" s="78" t="str">
        <f t="shared" ref="P111:P142" si="46">IF(D111&gt;"A",IF(O111&gt;0,IF(J111&gt;=60,IF(L111&gt;=60,IF(AND(N111&lt;&gt;"NOGO",N111&gt;=60),"PASS","FAIL"),"FAIL"),"FAIL"),IF(AND(J111="P",L111="P",N111="GO"),"PASS","FAIL"))," ")</f>
        <v xml:space="preserve"> </v>
      </c>
      <c r="Q111" s="78"/>
      <c r="R111" s="78"/>
      <c r="S111" s="70"/>
      <c r="AS111" s="249"/>
      <c r="AU111" s="549">
        <v>106</v>
      </c>
      <c r="AV111" s="361">
        <v>0</v>
      </c>
    </row>
    <row r="112" spans="2:48" s="361" customFormat="1" x14ac:dyDescent="0.2">
      <c r="B112" s="64"/>
      <c r="C112" s="64"/>
      <c r="D112" s="65"/>
      <c r="E112" s="65"/>
      <c r="F112" s="66"/>
      <c r="G112" s="65"/>
      <c r="H112" s="66"/>
      <c r="I112" s="65"/>
      <c r="J112" s="434" t="str">
        <f t="shared" ca="1" si="40"/>
        <v xml:space="preserve"> </v>
      </c>
      <c r="K112" s="65"/>
      <c r="L112" s="434" t="str">
        <f t="shared" ca="1" si="41"/>
        <v xml:space="preserve"> </v>
      </c>
      <c r="M112" s="67"/>
      <c r="N112" s="434" t="str">
        <f t="shared" ca="1" si="42"/>
        <v xml:space="preserve"> </v>
      </c>
      <c r="O112" s="68" t="str">
        <f t="shared" si="45"/>
        <v xml:space="preserve"> </v>
      </c>
      <c r="P112" s="69" t="str">
        <f t="shared" si="46"/>
        <v xml:space="preserve"> </v>
      </c>
      <c r="Q112" s="78"/>
      <c r="R112" s="78"/>
      <c r="S112" s="70"/>
      <c r="AS112" s="249"/>
      <c r="AU112" s="549">
        <v>107</v>
      </c>
      <c r="AV112" s="361">
        <v>0</v>
      </c>
    </row>
    <row r="113" spans="2:48" s="361" customFormat="1" x14ac:dyDescent="0.2">
      <c r="B113" s="64"/>
      <c r="C113" s="64"/>
      <c r="D113" s="65"/>
      <c r="E113" s="65"/>
      <c r="F113" s="66"/>
      <c r="G113" s="65"/>
      <c r="H113" s="65"/>
      <c r="I113" s="65"/>
      <c r="J113" s="434" t="str">
        <f t="shared" ca="1" si="40"/>
        <v xml:space="preserve"> </v>
      </c>
      <c r="K113" s="65"/>
      <c r="L113" s="434" t="str">
        <f t="shared" ca="1" si="41"/>
        <v xml:space="preserve"> </v>
      </c>
      <c r="M113" s="67"/>
      <c r="N113" s="434" t="str">
        <f t="shared" ca="1" si="42"/>
        <v xml:space="preserve"> </v>
      </c>
      <c r="O113" s="68" t="str">
        <f t="shared" si="45"/>
        <v xml:space="preserve"> </v>
      </c>
      <c r="P113" s="69" t="str">
        <f t="shared" si="46"/>
        <v xml:space="preserve"> </v>
      </c>
      <c r="Q113" s="78"/>
      <c r="R113" s="78"/>
      <c r="S113" s="70"/>
      <c r="AS113" s="249"/>
      <c r="AU113" s="549">
        <v>108</v>
      </c>
      <c r="AV113" s="361">
        <v>0</v>
      </c>
    </row>
    <row r="114" spans="2:48" s="361" customFormat="1" x14ac:dyDescent="0.2">
      <c r="B114" s="64"/>
      <c r="C114" s="64"/>
      <c r="D114" s="65"/>
      <c r="E114" s="65"/>
      <c r="F114" s="66"/>
      <c r="G114" s="65"/>
      <c r="H114" s="65"/>
      <c r="I114" s="65"/>
      <c r="J114" s="434" t="str">
        <f t="shared" ca="1" si="40"/>
        <v xml:space="preserve"> </v>
      </c>
      <c r="K114" s="65"/>
      <c r="L114" s="434" t="str">
        <f t="shared" ca="1" si="41"/>
        <v xml:space="preserve"> </v>
      </c>
      <c r="M114" s="67"/>
      <c r="N114" s="434" t="str">
        <f t="shared" ca="1" si="42"/>
        <v xml:space="preserve"> </v>
      </c>
      <c r="O114" s="68" t="str">
        <f t="shared" si="45"/>
        <v xml:space="preserve"> </v>
      </c>
      <c r="P114" s="69" t="str">
        <f t="shared" si="46"/>
        <v xml:space="preserve"> </v>
      </c>
      <c r="Q114" s="78"/>
      <c r="R114" s="78"/>
      <c r="S114" s="70"/>
      <c r="AS114" s="249"/>
      <c r="AU114" s="549">
        <v>109</v>
      </c>
      <c r="AV114" s="361">
        <v>0</v>
      </c>
    </row>
    <row r="115" spans="2:48" s="361" customFormat="1" x14ac:dyDescent="0.2">
      <c r="B115" s="64"/>
      <c r="C115" s="64"/>
      <c r="D115" s="65"/>
      <c r="E115" s="65"/>
      <c r="F115" s="66"/>
      <c r="G115" s="65"/>
      <c r="H115" s="65"/>
      <c r="I115" s="65"/>
      <c r="J115" s="434" t="str">
        <f t="shared" ca="1" si="40"/>
        <v xml:space="preserve"> </v>
      </c>
      <c r="K115" s="65"/>
      <c r="L115" s="434" t="str">
        <f t="shared" ca="1" si="41"/>
        <v xml:space="preserve"> </v>
      </c>
      <c r="M115" s="67"/>
      <c r="N115" s="434" t="str">
        <f t="shared" ca="1" si="42"/>
        <v xml:space="preserve"> </v>
      </c>
      <c r="O115" s="68" t="str">
        <f t="shared" si="45"/>
        <v xml:space="preserve"> </v>
      </c>
      <c r="P115" s="69" t="str">
        <f t="shared" si="46"/>
        <v xml:space="preserve"> </v>
      </c>
      <c r="Q115" s="78"/>
      <c r="R115" s="78"/>
      <c r="S115" s="70"/>
      <c r="AS115" s="249"/>
      <c r="AU115" s="549">
        <v>110</v>
      </c>
      <c r="AV115" s="361">
        <v>0</v>
      </c>
    </row>
    <row r="116" spans="2:48" s="361" customFormat="1" x14ac:dyDescent="0.2">
      <c r="B116" s="79"/>
      <c r="C116" s="79"/>
      <c r="D116" s="75"/>
      <c r="E116" s="75"/>
      <c r="F116" s="74"/>
      <c r="G116" s="75"/>
      <c r="H116" s="75"/>
      <c r="I116" s="65"/>
      <c r="J116" s="434" t="str">
        <f t="shared" ca="1" si="40"/>
        <v xml:space="preserve"> </v>
      </c>
      <c r="K116" s="65"/>
      <c r="L116" s="434" t="str">
        <f t="shared" ca="1" si="41"/>
        <v xml:space="preserve"> </v>
      </c>
      <c r="M116" s="76"/>
      <c r="N116" s="434" t="str">
        <f t="shared" ca="1" si="42"/>
        <v xml:space="preserve"> </v>
      </c>
      <c r="O116" s="77" t="str">
        <f t="shared" si="45"/>
        <v xml:space="preserve"> </v>
      </c>
      <c r="P116" s="78" t="str">
        <f t="shared" si="46"/>
        <v xml:space="preserve"> </v>
      </c>
      <c r="Q116" s="78"/>
      <c r="R116" s="78"/>
      <c r="S116" s="70"/>
      <c r="AS116" s="249"/>
      <c r="AU116" s="549">
        <v>111</v>
      </c>
      <c r="AV116" s="361">
        <v>0</v>
      </c>
    </row>
    <row r="117" spans="2:48" s="361" customFormat="1" x14ac:dyDescent="0.2">
      <c r="B117" s="64"/>
      <c r="C117" s="72"/>
      <c r="D117" s="65"/>
      <c r="E117" s="65"/>
      <c r="F117" s="74"/>
      <c r="G117" s="65"/>
      <c r="H117" s="65"/>
      <c r="I117" s="65"/>
      <c r="J117" s="434" t="str">
        <f t="shared" ca="1" si="40"/>
        <v xml:space="preserve"> </v>
      </c>
      <c r="K117" s="65"/>
      <c r="L117" s="434" t="str">
        <f t="shared" ca="1" si="41"/>
        <v xml:space="preserve"> </v>
      </c>
      <c r="M117" s="67"/>
      <c r="N117" s="434" t="str">
        <f t="shared" ca="1" si="42"/>
        <v xml:space="preserve"> </v>
      </c>
      <c r="O117" s="68" t="str">
        <f t="shared" si="45"/>
        <v xml:space="preserve"> </v>
      </c>
      <c r="P117" s="69" t="str">
        <f t="shared" si="46"/>
        <v xml:space="preserve"> </v>
      </c>
      <c r="Q117" s="78"/>
      <c r="R117" s="78"/>
      <c r="S117" s="70"/>
      <c r="AS117" s="249"/>
      <c r="AU117" s="549">
        <v>112</v>
      </c>
      <c r="AV117" s="361">
        <v>0</v>
      </c>
    </row>
    <row r="118" spans="2:48" s="361" customFormat="1" x14ac:dyDescent="0.2">
      <c r="B118" s="64"/>
      <c r="C118" s="64"/>
      <c r="D118" s="65"/>
      <c r="E118" s="65"/>
      <c r="F118" s="74"/>
      <c r="G118" s="65"/>
      <c r="H118" s="65"/>
      <c r="I118" s="65"/>
      <c r="J118" s="434" t="str">
        <f t="shared" ca="1" si="40"/>
        <v xml:space="preserve"> </v>
      </c>
      <c r="K118" s="65"/>
      <c r="L118" s="434" t="str">
        <f t="shared" ca="1" si="41"/>
        <v xml:space="preserve"> </v>
      </c>
      <c r="M118" s="67"/>
      <c r="N118" s="434" t="str">
        <f t="shared" ca="1" si="42"/>
        <v xml:space="preserve"> </v>
      </c>
      <c r="O118" s="68" t="str">
        <f t="shared" si="45"/>
        <v xml:space="preserve"> </v>
      </c>
      <c r="P118" s="69" t="str">
        <f t="shared" si="46"/>
        <v xml:space="preserve"> </v>
      </c>
      <c r="Q118" s="78"/>
      <c r="R118" s="78"/>
      <c r="S118" s="70"/>
      <c r="AS118" s="249"/>
      <c r="AU118" s="549">
        <v>113</v>
      </c>
      <c r="AV118" s="361">
        <v>0</v>
      </c>
    </row>
    <row r="119" spans="2:48" s="361" customFormat="1" x14ac:dyDescent="0.2">
      <c r="B119" s="64"/>
      <c r="C119" s="72"/>
      <c r="D119" s="65"/>
      <c r="E119" s="65"/>
      <c r="F119" s="74"/>
      <c r="G119" s="65"/>
      <c r="H119" s="65"/>
      <c r="I119" s="65"/>
      <c r="J119" s="434" t="str">
        <f t="shared" ca="1" si="40"/>
        <v xml:space="preserve"> </v>
      </c>
      <c r="K119" s="65"/>
      <c r="L119" s="434" t="str">
        <f t="shared" ca="1" si="41"/>
        <v xml:space="preserve"> </v>
      </c>
      <c r="M119" s="67"/>
      <c r="N119" s="434" t="str">
        <f t="shared" ca="1" si="42"/>
        <v xml:space="preserve"> </v>
      </c>
      <c r="O119" s="68" t="str">
        <f t="shared" si="45"/>
        <v xml:space="preserve"> </v>
      </c>
      <c r="P119" s="69" t="str">
        <f t="shared" si="46"/>
        <v xml:space="preserve"> </v>
      </c>
      <c r="Q119" s="78"/>
      <c r="R119" s="78"/>
      <c r="S119" s="70"/>
      <c r="AS119" s="249"/>
      <c r="AU119" s="549">
        <v>114</v>
      </c>
      <c r="AV119" s="361">
        <v>0</v>
      </c>
    </row>
    <row r="120" spans="2:48" s="361" customFormat="1" x14ac:dyDescent="0.2">
      <c r="B120" s="64"/>
      <c r="C120" s="64"/>
      <c r="D120" s="65"/>
      <c r="E120" s="65"/>
      <c r="F120" s="74"/>
      <c r="G120" s="65"/>
      <c r="H120" s="65"/>
      <c r="I120" s="65"/>
      <c r="J120" s="434" t="str">
        <f t="shared" ca="1" si="40"/>
        <v xml:space="preserve"> </v>
      </c>
      <c r="K120" s="65"/>
      <c r="L120" s="434" t="str">
        <f t="shared" ca="1" si="41"/>
        <v xml:space="preserve"> </v>
      </c>
      <c r="M120" s="67"/>
      <c r="N120" s="434" t="str">
        <f t="shared" ca="1" si="42"/>
        <v xml:space="preserve"> </v>
      </c>
      <c r="O120" s="68" t="str">
        <f t="shared" si="45"/>
        <v xml:space="preserve"> </v>
      </c>
      <c r="P120" s="69" t="str">
        <f t="shared" si="46"/>
        <v xml:space="preserve"> </v>
      </c>
      <c r="Q120" s="78"/>
      <c r="R120" s="78"/>
      <c r="S120" s="70"/>
      <c r="AS120" s="249"/>
      <c r="AU120" s="549">
        <v>115</v>
      </c>
      <c r="AV120" s="361">
        <v>0</v>
      </c>
    </row>
    <row r="121" spans="2:48" s="361" customFormat="1" x14ac:dyDescent="0.2">
      <c r="B121" s="64"/>
      <c r="C121" s="64"/>
      <c r="D121" s="65"/>
      <c r="E121" s="65"/>
      <c r="F121" s="74"/>
      <c r="G121" s="65"/>
      <c r="H121" s="65"/>
      <c r="I121" s="65"/>
      <c r="J121" s="434" t="str">
        <f t="shared" ca="1" si="40"/>
        <v xml:space="preserve"> </v>
      </c>
      <c r="K121" s="65"/>
      <c r="L121" s="434" t="str">
        <f t="shared" ca="1" si="41"/>
        <v xml:space="preserve"> </v>
      </c>
      <c r="M121" s="67"/>
      <c r="N121" s="434" t="str">
        <f t="shared" ca="1" si="42"/>
        <v xml:space="preserve"> </v>
      </c>
      <c r="O121" s="68" t="str">
        <f t="shared" si="45"/>
        <v xml:space="preserve"> </v>
      </c>
      <c r="P121" s="69" t="str">
        <f t="shared" si="46"/>
        <v xml:space="preserve"> </v>
      </c>
      <c r="Q121" s="78"/>
      <c r="R121" s="78"/>
      <c r="S121" s="70"/>
      <c r="AS121" s="249"/>
      <c r="AU121" s="549">
        <v>116</v>
      </c>
      <c r="AV121" s="361">
        <v>0</v>
      </c>
    </row>
    <row r="122" spans="2:48" s="361" customFormat="1" x14ac:dyDescent="0.2">
      <c r="B122" s="64"/>
      <c r="C122" s="64"/>
      <c r="D122" s="65"/>
      <c r="E122" s="65"/>
      <c r="F122" s="74"/>
      <c r="G122" s="65"/>
      <c r="H122" s="65"/>
      <c r="I122" s="65"/>
      <c r="J122" s="434" t="str">
        <f t="shared" ca="1" si="40"/>
        <v xml:space="preserve"> </v>
      </c>
      <c r="K122" s="65"/>
      <c r="L122" s="434" t="str">
        <f t="shared" ca="1" si="41"/>
        <v xml:space="preserve"> </v>
      </c>
      <c r="M122" s="67"/>
      <c r="N122" s="434" t="str">
        <f t="shared" ca="1" si="42"/>
        <v xml:space="preserve"> </v>
      </c>
      <c r="O122" s="68" t="str">
        <f t="shared" si="45"/>
        <v xml:space="preserve"> </v>
      </c>
      <c r="P122" s="69" t="str">
        <f t="shared" si="46"/>
        <v xml:space="preserve"> </v>
      </c>
      <c r="Q122" s="78"/>
      <c r="R122" s="78"/>
      <c r="S122" s="70"/>
      <c r="AS122" s="249"/>
      <c r="AU122" s="549">
        <v>117</v>
      </c>
      <c r="AV122" s="361">
        <v>0</v>
      </c>
    </row>
    <row r="123" spans="2:48" s="361" customFormat="1" x14ac:dyDescent="0.2">
      <c r="B123" s="64"/>
      <c r="C123" s="64"/>
      <c r="D123" s="65"/>
      <c r="E123" s="65"/>
      <c r="F123" s="74"/>
      <c r="G123" s="65"/>
      <c r="H123" s="65"/>
      <c r="I123" s="65"/>
      <c r="J123" s="434" t="str">
        <f t="shared" ca="1" si="40"/>
        <v xml:space="preserve"> </v>
      </c>
      <c r="K123" s="65"/>
      <c r="L123" s="434" t="str">
        <f t="shared" ca="1" si="41"/>
        <v xml:space="preserve"> </v>
      </c>
      <c r="M123" s="67"/>
      <c r="N123" s="434" t="str">
        <f t="shared" ca="1" si="42"/>
        <v xml:space="preserve"> </v>
      </c>
      <c r="O123" s="68" t="str">
        <f t="shared" si="45"/>
        <v xml:space="preserve"> </v>
      </c>
      <c r="P123" s="69" t="str">
        <f t="shared" si="46"/>
        <v xml:space="preserve"> </v>
      </c>
      <c r="Q123" s="78"/>
      <c r="R123" s="78"/>
      <c r="S123" s="70"/>
      <c r="AS123" s="249"/>
      <c r="AU123" s="549">
        <v>118</v>
      </c>
      <c r="AV123" s="361">
        <v>0</v>
      </c>
    </row>
    <row r="124" spans="2:48" s="361" customFormat="1" x14ac:dyDescent="0.2">
      <c r="B124" s="64"/>
      <c r="C124" s="64"/>
      <c r="D124" s="65"/>
      <c r="E124" s="65"/>
      <c r="F124" s="74"/>
      <c r="G124" s="65"/>
      <c r="H124" s="65"/>
      <c r="I124" s="65"/>
      <c r="J124" s="434" t="str">
        <f t="shared" ca="1" si="40"/>
        <v xml:space="preserve"> </v>
      </c>
      <c r="K124" s="65"/>
      <c r="L124" s="434" t="str">
        <f t="shared" ca="1" si="41"/>
        <v xml:space="preserve"> </v>
      </c>
      <c r="M124" s="67"/>
      <c r="N124" s="434" t="str">
        <f t="shared" ca="1" si="42"/>
        <v xml:space="preserve"> </v>
      </c>
      <c r="O124" s="68" t="str">
        <f t="shared" si="45"/>
        <v xml:space="preserve"> </v>
      </c>
      <c r="P124" s="69" t="str">
        <f t="shared" si="46"/>
        <v xml:space="preserve"> </v>
      </c>
      <c r="Q124" s="78"/>
      <c r="R124" s="78"/>
      <c r="S124" s="70"/>
      <c r="AS124" s="249"/>
      <c r="AU124" s="549">
        <v>119</v>
      </c>
      <c r="AV124" s="361">
        <v>0</v>
      </c>
    </row>
    <row r="125" spans="2:48" s="361" customFormat="1" x14ac:dyDescent="0.2">
      <c r="B125" s="64"/>
      <c r="C125" s="64"/>
      <c r="D125" s="65"/>
      <c r="E125" s="65"/>
      <c r="F125" s="74"/>
      <c r="G125" s="65"/>
      <c r="H125" s="65"/>
      <c r="I125" s="65"/>
      <c r="J125" s="434" t="str">
        <f t="shared" ca="1" si="40"/>
        <v xml:space="preserve"> </v>
      </c>
      <c r="K125" s="65"/>
      <c r="L125" s="434" t="str">
        <f t="shared" ca="1" si="41"/>
        <v xml:space="preserve"> </v>
      </c>
      <c r="M125" s="67"/>
      <c r="N125" s="434" t="str">
        <f t="shared" ca="1" si="42"/>
        <v xml:space="preserve"> </v>
      </c>
      <c r="O125" s="68" t="str">
        <f t="shared" si="45"/>
        <v xml:space="preserve"> </v>
      </c>
      <c r="P125" s="69" t="str">
        <f t="shared" si="46"/>
        <v xml:space="preserve"> </v>
      </c>
      <c r="Q125" s="78"/>
      <c r="R125" s="78"/>
      <c r="S125" s="70"/>
      <c r="AS125" s="249"/>
      <c r="AU125" s="549">
        <v>120</v>
      </c>
      <c r="AV125" s="361">
        <v>0</v>
      </c>
    </row>
    <row r="126" spans="2:48" s="361" customFormat="1" x14ac:dyDescent="0.2">
      <c r="B126" s="64"/>
      <c r="C126" s="64"/>
      <c r="D126" s="65"/>
      <c r="E126" s="65"/>
      <c r="F126" s="74"/>
      <c r="G126" s="65"/>
      <c r="H126" s="65"/>
      <c r="I126" s="65"/>
      <c r="J126" s="434" t="str">
        <f t="shared" ca="1" si="40"/>
        <v xml:space="preserve"> </v>
      </c>
      <c r="K126" s="65"/>
      <c r="L126" s="434" t="str">
        <f t="shared" ca="1" si="41"/>
        <v xml:space="preserve"> </v>
      </c>
      <c r="M126" s="67"/>
      <c r="N126" s="434" t="str">
        <f t="shared" ca="1" si="42"/>
        <v xml:space="preserve"> </v>
      </c>
      <c r="O126" s="68" t="str">
        <f t="shared" si="45"/>
        <v xml:space="preserve"> </v>
      </c>
      <c r="P126" s="69" t="str">
        <f t="shared" si="46"/>
        <v xml:space="preserve"> </v>
      </c>
      <c r="Q126" s="78"/>
      <c r="R126" s="78"/>
      <c r="S126" s="70"/>
      <c r="AS126" s="249"/>
      <c r="AU126" s="549">
        <v>121</v>
      </c>
      <c r="AV126" s="361">
        <v>0</v>
      </c>
    </row>
    <row r="127" spans="2:48" s="361" customFormat="1" x14ac:dyDescent="0.2">
      <c r="B127" s="64"/>
      <c r="C127" s="64"/>
      <c r="D127" s="65"/>
      <c r="E127" s="65"/>
      <c r="F127" s="74"/>
      <c r="G127" s="65"/>
      <c r="H127" s="66"/>
      <c r="I127" s="65"/>
      <c r="J127" s="434" t="str">
        <f t="shared" ca="1" si="40"/>
        <v xml:space="preserve"> </v>
      </c>
      <c r="K127" s="65"/>
      <c r="L127" s="434" t="str">
        <f t="shared" ca="1" si="41"/>
        <v xml:space="preserve"> </v>
      </c>
      <c r="M127" s="67"/>
      <c r="N127" s="434" t="str">
        <f t="shared" ca="1" si="42"/>
        <v xml:space="preserve"> </v>
      </c>
      <c r="O127" s="68" t="str">
        <f t="shared" si="45"/>
        <v xml:space="preserve"> </v>
      </c>
      <c r="P127" s="69" t="str">
        <f t="shared" si="46"/>
        <v xml:space="preserve"> </v>
      </c>
      <c r="Q127" s="78"/>
      <c r="R127" s="78"/>
      <c r="S127" s="70"/>
      <c r="AS127" s="249"/>
      <c r="AU127" s="549">
        <v>122</v>
      </c>
      <c r="AV127" s="361">
        <v>0</v>
      </c>
    </row>
    <row r="128" spans="2:48" s="361" customFormat="1" x14ac:dyDescent="0.2">
      <c r="B128" s="64"/>
      <c r="C128" s="72"/>
      <c r="D128" s="65"/>
      <c r="E128" s="65"/>
      <c r="F128" s="74"/>
      <c r="G128" s="65"/>
      <c r="H128" s="65"/>
      <c r="I128" s="65"/>
      <c r="J128" s="434" t="str">
        <f t="shared" ca="1" si="40"/>
        <v xml:space="preserve"> </v>
      </c>
      <c r="K128" s="65"/>
      <c r="L128" s="434" t="str">
        <f t="shared" ca="1" si="41"/>
        <v xml:space="preserve"> </v>
      </c>
      <c r="M128" s="67"/>
      <c r="N128" s="434" t="str">
        <f t="shared" ca="1" si="42"/>
        <v xml:space="preserve"> </v>
      </c>
      <c r="O128" s="68" t="str">
        <f t="shared" si="45"/>
        <v xml:space="preserve"> </v>
      </c>
      <c r="P128" s="69" t="str">
        <f t="shared" si="46"/>
        <v xml:space="preserve"> </v>
      </c>
      <c r="Q128" s="78"/>
      <c r="R128" s="78"/>
      <c r="S128" s="70"/>
      <c r="AS128" s="249"/>
      <c r="AU128" s="549">
        <v>123</v>
      </c>
      <c r="AV128" s="361">
        <v>0</v>
      </c>
    </row>
    <row r="129" spans="2:48" s="361" customFormat="1" x14ac:dyDescent="0.2">
      <c r="B129" s="64"/>
      <c r="C129" s="64"/>
      <c r="D129" s="65"/>
      <c r="E129" s="65"/>
      <c r="F129" s="74"/>
      <c r="G129" s="65"/>
      <c r="H129" s="66"/>
      <c r="I129" s="65"/>
      <c r="J129" s="434" t="str">
        <f t="shared" ca="1" si="40"/>
        <v xml:space="preserve"> </v>
      </c>
      <c r="K129" s="65"/>
      <c r="L129" s="434" t="str">
        <f t="shared" ca="1" si="41"/>
        <v xml:space="preserve"> </v>
      </c>
      <c r="M129" s="67"/>
      <c r="N129" s="434" t="str">
        <f t="shared" ca="1" si="42"/>
        <v xml:space="preserve"> </v>
      </c>
      <c r="O129" s="68" t="str">
        <f t="shared" si="45"/>
        <v xml:space="preserve"> </v>
      </c>
      <c r="P129" s="69" t="str">
        <f t="shared" si="46"/>
        <v xml:space="preserve"> </v>
      </c>
      <c r="Q129" s="78"/>
      <c r="R129" s="78"/>
      <c r="S129" s="70"/>
      <c r="AS129" s="249"/>
      <c r="AU129" s="549">
        <v>124</v>
      </c>
      <c r="AV129" s="361">
        <v>0</v>
      </c>
    </row>
    <row r="130" spans="2:48" s="361" customFormat="1" x14ac:dyDescent="0.2">
      <c r="B130" s="64"/>
      <c r="C130" s="72"/>
      <c r="D130" s="65"/>
      <c r="E130" s="65"/>
      <c r="F130" s="74"/>
      <c r="G130" s="65"/>
      <c r="H130" s="65"/>
      <c r="I130" s="65"/>
      <c r="J130" s="434" t="str">
        <f t="shared" ca="1" si="40"/>
        <v xml:space="preserve"> </v>
      </c>
      <c r="K130" s="65"/>
      <c r="L130" s="434" t="str">
        <f t="shared" ca="1" si="41"/>
        <v xml:space="preserve"> </v>
      </c>
      <c r="M130" s="67"/>
      <c r="N130" s="434" t="str">
        <f t="shared" ca="1" si="42"/>
        <v xml:space="preserve"> </v>
      </c>
      <c r="O130" s="68" t="str">
        <f t="shared" si="45"/>
        <v xml:space="preserve"> </v>
      </c>
      <c r="P130" s="69" t="str">
        <f t="shared" si="46"/>
        <v xml:space="preserve"> </v>
      </c>
      <c r="Q130" s="78"/>
      <c r="R130" s="78"/>
      <c r="S130" s="70"/>
      <c r="AS130" s="249"/>
      <c r="AU130" s="549">
        <v>125</v>
      </c>
      <c r="AV130" s="361">
        <v>0</v>
      </c>
    </row>
    <row r="131" spans="2:48" s="361" customFormat="1" x14ac:dyDescent="0.2">
      <c r="B131" s="64"/>
      <c r="C131" s="72"/>
      <c r="D131" s="65"/>
      <c r="E131" s="65"/>
      <c r="F131" s="74"/>
      <c r="G131" s="65"/>
      <c r="H131" s="65"/>
      <c r="I131" s="65"/>
      <c r="J131" s="434" t="str">
        <f t="shared" ca="1" si="40"/>
        <v xml:space="preserve"> </v>
      </c>
      <c r="K131" s="65"/>
      <c r="L131" s="434" t="str">
        <f t="shared" ca="1" si="41"/>
        <v xml:space="preserve"> </v>
      </c>
      <c r="M131" s="67"/>
      <c r="N131" s="434" t="str">
        <f t="shared" ca="1" si="42"/>
        <v xml:space="preserve"> </v>
      </c>
      <c r="O131" s="68" t="str">
        <f t="shared" si="45"/>
        <v xml:space="preserve"> </v>
      </c>
      <c r="P131" s="69" t="str">
        <f t="shared" si="46"/>
        <v xml:space="preserve"> </v>
      </c>
      <c r="Q131" s="78"/>
      <c r="R131" s="78"/>
      <c r="S131" s="70"/>
      <c r="AS131" s="249"/>
      <c r="AU131" s="549">
        <v>126</v>
      </c>
      <c r="AV131" s="361">
        <v>0</v>
      </c>
    </row>
    <row r="132" spans="2:48" s="361" customFormat="1" x14ac:dyDescent="0.2">
      <c r="B132" s="64"/>
      <c r="C132" s="72"/>
      <c r="D132" s="65"/>
      <c r="E132" s="65"/>
      <c r="F132" s="74"/>
      <c r="G132" s="65"/>
      <c r="H132" s="65"/>
      <c r="I132" s="65"/>
      <c r="J132" s="434" t="str">
        <f t="shared" ca="1" si="40"/>
        <v xml:space="preserve"> </v>
      </c>
      <c r="K132" s="65"/>
      <c r="L132" s="434" t="str">
        <f t="shared" ca="1" si="41"/>
        <v xml:space="preserve"> </v>
      </c>
      <c r="M132" s="67"/>
      <c r="N132" s="434" t="str">
        <f t="shared" ca="1" si="42"/>
        <v xml:space="preserve"> </v>
      </c>
      <c r="O132" s="68" t="str">
        <f t="shared" si="45"/>
        <v xml:space="preserve"> </v>
      </c>
      <c r="P132" s="69" t="str">
        <f t="shared" si="46"/>
        <v xml:space="preserve"> </v>
      </c>
      <c r="Q132" s="78"/>
      <c r="R132" s="78"/>
      <c r="S132" s="70"/>
      <c r="AS132" s="249"/>
      <c r="AU132" s="549">
        <v>127</v>
      </c>
      <c r="AV132" s="361">
        <v>0</v>
      </c>
    </row>
    <row r="133" spans="2:48" s="361" customFormat="1" x14ac:dyDescent="0.2">
      <c r="B133" s="64"/>
      <c r="C133" s="72"/>
      <c r="D133" s="65"/>
      <c r="E133" s="65"/>
      <c r="F133" s="74"/>
      <c r="G133" s="65"/>
      <c r="H133" s="65"/>
      <c r="I133" s="65"/>
      <c r="J133" s="434" t="str">
        <f t="shared" ca="1" si="40"/>
        <v xml:space="preserve"> </v>
      </c>
      <c r="K133" s="65"/>
      <c r="L133" s="434" t="str">
        <f t="shared" ca="1" si="41"/>
        <v xml:space="preserve"> </v>
      </c>
      <c r="M133" s="67"/>
      <c r="N133" s="434" t="str">
        <f t="shared" ca="1" si="42"/>
        <v xml:space="preserve"> </v>
      </c>
      <c r="O133" s="68" t="str">
        <f t="shared" si="45"/>
        <v xml:space="preserve"> </v>
      </c>
      <c r="P133" s="69" t="str">
        <f t="shared" si="46"/>
        <v xml:space="preserve"> </v>
      </c>
      <c r="Q133" s="78"/>
      <c r="R133" s="78"/>
      <c r="S133" s="70"/>
      <c r="AS133" s="249"/>
      <c r="AU133" s="549">
        <v>128</v>
      </c>
      <c r="AV133" s="361">
        <v>0</v>
      </c>
    </row>
    <row r="134" spans="2:48" s="361" customFormat="1" x14ac:dyDescent="0.2">
      <c r="B134" s="72"/>
      <c r="C134" s="72"/>
      <c r="D134" s="65"/>
      <c r="E134" s="65"/>
      <c r="F134" s="74"/>
      <c r="G134" s="65"/>
      <c r="H134" s="65"/>
      <c r="I134" s="65"/>
      <c r="J134" s="434" t="str">
        <f t="shared" ca="1" si="40"/>
        <v xml:space="preserve"> </v>
      </c>
      <c r="K134" s="65"/>
      <c r="L134" s="434" t="str">
        <f t="shared" ca="1" si="41"/>
        <v xml:space="preserve"> </v>
      </c>
      <c r="M134" s="67"/>
      <c r="N134" s="434" t="str">
        <f t="shared" ca="1" si="42"/>
        <v xml:space="preserve"> </v>
      </c>
      <c r="O134" s="68" t="str">
        <f t="shared" si="45"/>
        <v xml:space="preserve"> </v>
      </c>
      <c r="P134" s="69" t="str">
        <f t="shared" si="46"/>
        <v xml:space="preserve"> </v>
      </c>
      <c r="Q134" s="78"/>
      <c r="R134" s="78"/>
      <c r="S134" s="70"/>
      <c r="AS134" s="249"/>
      <c r="AU134" s="549">
        <v>129</v>
      </c>
      <c r="AV134" s="361">
        <v>0</v>
      </c>
    </row>
    <row r="135" spans="2:48" s="361" customFormat="1" x14ac:dyDescent="0.2">
      <c r="B135" s="64"/>
      <c r="C135" s="64"/>
      <c r="D135" s="65"/>
      <c r="E135" s="65"/>
      <c r="F135" s="74"/>
      <c r="G135" s="65"/>
      <c r="H135" s="66"/>
      <c r="I135" s="65"/>
      <c r="J135" s="434" t="str">
        <f t="shared" ca="1" si="40"/>
        <v xml:space="preserve"> </v>
      </c>
      <c r="K135" s="65"/>
      <c r="L135" s="434" t="str">
        <f t="shared" ca="1" si="41"/>
        <v xml:space="preserve"> </v>
      </c>
      <c r="M135" s="67"/>
      <c r="N135" s="434" t="str">
        <f t="shared" ca="1" si="42"/>
        <v xml:space="preserve"> </v>
      </c>
      <c r="O135" s="68" t="str">
        <f t="shared" si="45"/>
        <v xml:space="preserve"> </v>
      </c>
      <c r="P135" s="69" t="str">
        <f t="shared" si="46"/>
        <v xml:space="preserve"> </v>
      </c>
      <c r="Q135" s="78"/>
      <c r="R135" s="78"/>
      <c r="S135" s="70"/>
      <c r="AS135" s="249"/>
      <c r="AU135" s="549">
        <v>130</v>
      </c>
      <c r="AV135" s="361">
        <v>0</v>
      </c>
    </row>
    <row r="136" spans="2:48" s="361" customFormat="1" x14ac:dyDescent="0.2">
      <c r="B136" s="64"/>
      <c r="C136" s="72"/>
      <c r="D136" s="65"/>
      <c r="E136" s="65"/>
      <c r="F136" s="74"/>
      <c r="G136" s="65"/>
      <c r="H136" s="66"/>
      <c r="I136" s="65"/>
      <c r="J136" s="434" t="str">
        <f t="shared" ca="1" si="40"/>
        <v xml:space="preserve"> </v>
      </c>
      <c r="K136" s="65"/>
      <c r="L136" s="434" t="str">
        <f t="shared" ca="1" si="41"/>
        <v xml:space="preserve"> </v>
      </c>
      <c r="M136" s="67"/>
      <c r="N136" s="434" t="str">
        <f t="shared" ca="1" si="42"/>
        <v xml:space="preserve"> </v>
      </c>
      <c r="O136" s="68" t="str">
        <f t="shared" si="45"/>
        <v xml:space="preserve"> </v>
      </c>
      <c r="P136" s="69" t="str">
        <f t="shared" si="46"/>
        <v xml:space="preserve"> </v>
      </c>
      <c r="Q136" s="78"/>
      <c r="R136" s="78"/>
      <c r="S136" s="70"/>
      <c r="AS136" s="249"/>
      <c r="AU136" s="549">
        <v>131</v>
      </c>
      <c r="AV136" s="361">
        <v>0</v>
      </c>
    </row>
    <row r="137" spans="2:48" s="361" customFormat="1" x14ac:dyDescent="0.2">
      <c r="B137" s="64"/>
      <c r="C137" s="72"/>
      <c r="D137" s="65"/>
      <c r="E137" s="65"/>
      <c r="F137" s="74"/>
      <c r="G137" s="65"/>
      <c r="H137" s="66"/>
      <c r="I137" s="65"/>
      <c r="J137" s="434" t="str">
        <f t="shared" ca="1" si="40"/>
        <v xml:space="preserve"> </v>
      </c>
      <c r="K137" s="65"/>
      <c r="L137" s="434" t="str">
        <f t="shared" ca="1" si="41"/>
        <v xml:space="preserve"> </v>
      </c>
      <c r="M137" s="67"/>
      <c r="N137" s="434" t="str">
        <f t="shared" ca="1" si="42"/>
        <v xml:space="preserve"> </v>
      </c>
      <c r="O137" s="68" t="str">
        <f t="shared" si="45"/>
        <v xml:space="preserve"> </v>
      </c>
      <c r="P137" s="69" t="str">
        <f t="shared" si="46"/>
        <v xml:space="preserve"> </v>
      </c>
      <c r="Q137" s="78"/>
      <c r="R137" s="78"/>
      <c r="S137" s="70"/>
      <c r="AS137" s="249"/>
      <c r="AU137" s="549">
        <v>132</v>
      </c>
      <c r="AV137" s="361">
        <v>0</v>
      </c>
    </row>
    <row r="138" spans="2:48" s="361" customFormat="1" x14ac:dyDescent="0.2">
      <c r="B138" s="64"/>
      <c r="C138" s="72"/>
      <c r="D138" s="65"/>
      <c r="E138" s="65"/>
      <c r="F138" s="74"/>
      <c r="G138" s="65"/>
      <c r="H138" s="65"/>
      <c r="I138" s="65"/>
      <c r="J138" s="434" t="str">
        <f t="shared" ca="1" si="40"/>
        <v xml:space="preserve"> </v>
      </c>
      <c r="K138" s="65"/>
      <c r="L138" s="434" t="str">
        <f t="shared" ca="1" si="41"/>
        <v xml:space="preserve"> </v>
      </c>
      <c r="M138" s="67"/>
      <c r="N138" s="434" t="str">
        <f t="shared" ca="1" si="42"/>
        <v xml:space="preserve"> </v>
      </c>
      <c r="O138" s="68" t="str">
        <f t="shared" si="45"/>
        <v xml:space="preserve"> </v>
      </c>
      <c r="P138" s="69" t="str">
        <f t="shared" si="46"/>
        <v xml:space="preserve"> </v>
      </c>
      <c r="Q138" s="78"/>
      <c r="R138" s="78"/>
      <c r="S138" s="70"/>
      <c r="AS138" s="249"/>
      <c r="AU138" s="549">
        <v>133</v>
      </c>
      <c r="AV138" s="361">
        <v>0</v>
      </c>
    </row>
    <row r="139" spans="2:48" s="361" customFormat="1" x14ac:dyDescent="0.2">
      <c r="B139" s="64"/>
      <c r="C139" s="72"/>
      <c r="D139" s="65"/>
      <c r="E139" s="65"/>
      <c r="F139" s="74"/>
      <c r="G139" s="65"/>
      <c r="H139" s="65"/>
      <c r="I139" s="65"/>
      <c r="J139" s="434" t="str">
        <f t="shared" ca="1" si="40"/>
        <v xml:space="preserve"> </v>
      </c>
      <c r="K139" s="65"/>
      <c r="L139" s="434" t="str">
        <f t="shared" ca="1" si="41"/>
        <v xml:space="preserve"> </v>
      </c>
      <c r="M139" s="67"/>
      <c r="N139" s="434" t="str">
        <f t="shared" ca="1" si="42"/>
        <v xml:space="preserve"> </v>
      </c>
      <c r="O139" s="68" t="str">
        <f t="shared" si="45"/>
        <v xml:space="preserve"> </v>
      </c>
      <c r="P139" s="69" t="str">
        <f t="shared" si="46"/>
        <v xml:space="preserve"> </v>
      </c>
      <c r="Q139" s="78"/>
      <c r="R139" s="78"/>
      <c r="S139" s="70"/>
      <c r="AS139" s="249"/>
      <c r="AU139" s="549">
        <v>134</v>
      </c>
      <c r="AV139" s="361">
        <v>0</v>
      </c>
    </row>
    <row r="140" spans="2:48" s="361" customFormat="1" x14ac:dyDescent="0.2">
      <c r="B140" s="72"/>
      <c r="C140" s="72"/>
      <c r="D140" s="66"/>
      <c r="E140" s="65"/>
      <c r="F140" s="74"/>
      <c r="G140" s="66"/>
      <c r="H140" s="65"/>
      <c r="I140" s="65"/>
      <c r="J140" s="434" t="str">
        <f t="shared" ca="1" si="40"/>
        <v xml:space="preserve"> </v>
      </c>
      <c r="K140" s="65"/>
      <c r="L140" s="434" t="str">
        <f t="shared" ca="1" si="41"/>
        <v xml:space="preserve"> </v>
      </c>
      <c r="M140" s="67"/>
      <c r="N140" s="434" t="str">
        <f t="shared" ca="1" si="42"/>
        <v xml:space="preserve"> </v>
      </c>
      <c r="O140" s="68" t="str">
        <f t="shared" si="45"/>
        <v xml:space="preserve"> </v>
      </c>
      <c r="P140" s="69" t="str">
        <f t="shared" si="46"/>
        <v xml:space="preserve"> </v>
      </c>
      <c r="Q140" s="69"/>
      <c r="R140" s="69"/>
      <c r="S140" s="80"/>
      <c r="AS140" s="249"/>
      <c r="AU140" s="549">
        <v>135</v>
      </c>
      <c r="AV140" s="361">
        <v>0</v>
      </c>
    </row>
    <row r="141" spans="2:48" s="361" customFormat="1" x14ac:dyDescent="0.2">
      <c r="B141" s="72"/>
      <c r="C141" s="72"/>
      <c r="D141" s="66"/>
      <c r="E141" s="65"/>
      <c r="F141" s="74"/>
      <c r="G141" s="66"/>
      <c r="H141" s="65"/>
      <c r="I141" s="65"/>
      <c r="J141" s="434" t="str">
        <f t="shared" ca="1" si="40"/>
        <v xml:space="preserve"> </v>
      </c>
      <c r="K141" s="65"/>
      <c r="L141" s="434" t="str">
        <f t="shared" ca="1" si="41"/>
        <v xml:space="preserve"> </v>
      </c>
      <c r="M141" s="67"/>
      <c r="N141" s="434" t="str">
        <f t="shared" ca="1" si="42"/>
        <v xml:space="preserve"> </v>
      </c>
      <c r="O141" s="68" t="str">
        <f t="shared" si="45"/>
        <v xml:space="preserve"> </v>
      </c>
      <c r="P141" s="69" t="str">
        <f t="shared" si="46"/>
        <v xml:space="preserve"> </v>
      </c>
      <c r="Q141" s="69"/>
      <c r="R141" s="69"/>
      <c r="S141" s="80"/>
      <c r="AS141" s="249"/>
      <c r="AU141" s="549">
        <v>136</v>
      </c>
      <c r="AV141" s="361">
        <v>0</v>
      </c>
    </row>
    <row r="142" spans="2:48" s="361" customFormat="1" x14ac:dyDescent="0.2">
      <c r="B142" s="72"/>
      <c r="C142" s="72"/>
      <c r="D142" s="66"/>
      <c r="E142" s="65"/>
      <c r="F142" s="74"/>
      <c r="G142" s="66"/>
      <c r="H142" s="65"/>
      <c r="I142" s="65"/>
      <c r="J142" s="434" t="str">
        <f t="shared" ca="1" si="40"/>
        <v xml:space="preserve"> </v>
      </c>
      <c r="K142" s="65"/>
      <c r="L142" s="434" t="str">
        <f t="shared" ca="1" si="41"/>
        <v xml:space="preserve"> </v>
      </c>
      <c r="M142" s="67"/>
      <c r="N142" s="434" t="str">
        <f t="shared" ca="1" si="42"/>
        <v xml:space="preserve"> </v>
      </c>
      <c r="O142" s="68" t="str">
        <f t="shared" si="45"/>
        <v xml:space="preserve"> </v>
      </c>
      <c r="P142" s="69" t="str">
        <f t="shared" si="46"/>
        <v xml:space="preserve"> </v>
      </c>
      <c r="Q142" s="69"/>
      <c r="R142" s="69"/>
      <c r="S142" s="80"/>
      <c r="AS142" s="249"/>
      <c r="AU142" s="549">
        <v>137</v>
      </c>
      <c r="AV142" s="361">
        <v>0</v>
      </c>
    </row>
    <row r="143" spans="2:48" s="361" customFormat="1" x14ac:dyDescent="0.2">
      <c r="B143" s="72"/>
      <c r="C143" s="72"/>
      <c r="D143" s="66"/>
      <c r="E143" s="65"/>
      <c r="F143" s="74"/>
      <c r="G143" s="66"/>
      <c r="H143" s="65"/>
      <c r="I143" s="65"/>
      <c r="J143" s="434" t="str">
        <f t="shared" ref="J143:J159" ca="1" si="47">IF(D143&gt;"A",IF(I143&lt;&gt;"P",LOOKUP(I143,INDIRECT(LOOKUP(I$3,eventlookup)&amp;"SCALE"),INDIRECT(LOOKUP(I$3,eventlookup)&amp;$D143&amp;TEXT(LOOKUP($E143,agelookup),"##"))),"P")," ")</f>
        <v xml:space="preserve"> </v>
      </c>
      <c r="K143" s="65"/>
      <c r="L143" s="434" t="str">
        <f t="shared" ref="L143:L159" ca="1" si="48">IF(D143&gt;"A",IF(K143&lt;&gt;"P",LOOKUP(K143,INDIRECT(LOOKUP(K$3,eventlookup)&amp;"SCALE"),INDIRECT(LOOKUP(K$3,eventlookup)&amp;$D143&amp;TEXT(LOOKUP($E143,agelookup),"##"))),"P")," ")</f>
        <v xml:space="preserve"> </v>
      </c>
      <c r="M143" s="67"/>
      <c r="N143" s="434" t="str">
        <f t="shared" ref="N143:N159" ca="1" si="49">IF(D143&gt;"A",IF(M143&lt;&gt;"NOGO",IF(M143&lt;&gt;"GO",LOOKUP(IF(M143&gt;=1000,TIME(0,LEFT(M143,2),RIGHT(M143,2)+5),TIME(0,LEFT(M143,1), RIGHT(M143,2)+5)), INDIRECT(LOOKUP(M$3,eventlookup)&amp;"SCALE"),INDIRECT(LOOKUP(M$3,eventlookup)&amp;$D143&amp;TEXT(LOOKUP($E143,agelookup),"##"))),"GO"),"NOGO")," ")</f>
        <v xml:space="preserve"> </v>
      </c>
      <c r="O143" s="68" t="str">
        <f t="shared" ref="O143:O159" si="50">IF(D143&gt;"A",SUMIF(J143,"&lt;&gt;P",J143)+SUMIF(L143,"&lt;&gt;P",L143)+SUMIF(N143,"&gt;0")," ")</f>
        <v xml:space="preserve"> </v>
      </c>
      <c r="P143" s="69" t="str">
        <f t="shared" ref="P143:P159" si="51">IF(D143&gt;"A",IF(O143&gt;0,IF(J143&gt;=60,IF(L143&gt;=60,IF(AND(N143&lt;&gt;"NOGO",N143&gt;=60),"PASS","FAIL"),"FAIL"),"FAIL"),IF(AND(J143="P",L143="P",N143="GO"),"PASS","FAIL"))," ")</f>
        <v xml:space="preserve"> </v>
      </c>
      <c r="Q143" s="69"/>
      <c r="R143" s="69"/>
      <c r="S143" s="80"/>
      <c r="AS143" s="249"/>
      <c r="AU143" s="549">
        <v>138</v>
      </c>
      <c r="AV143" s="361">
        <v>0</v>
      </c>
    </row>
    <row r="144" spans="2:48" s="361" customFormat="1" x14ac:dyDescent="0.2">
      <c r="B144" s="72"/>
      <c r="C144" s="72"/>
      <c r="D144" s="66"/>
      <c r="E144" s="65"/>
      <c r="F144" s="74"/>
      <c r="G144" s="66"/>
      <c r="H144" s="65"/>
      <c r="I144" s="65"/>
      <c r="J144" s="434" t="str">
        <f t="shared" ca="1" si="47"/>
        <v xml:space="preserve"> </v>
      </c>
      <c r="K144" s="65"/>
      <c r="L144" s="434" t="str">
        <f t="shared" ca="1" si="48"/>
        <v xml:space="preserve"> </v>
      </c>
      <c r="M144" s="67"/>
      <c r="N144" s="434" t="str">
        <f t="shared" ca="1" si="49"/>
        <v xml:space="preserve"> </v>
      </c>
      <c r="O144" s="68" t="str">
        <f t="shared" si="50"/>
        <v xml:space="preserve"> </v>
      </c>
      <c r="P144" s="69" t="str">
        <f t="shared" si="51"/>
        <v xml:space="preserve"> </v>
      </c>
      <c r="Q144" s="69"/>
      <c r="R144" s="69"/>
      <c r="S144" s="80"/>
      <c r="AS144" s="249"/>
      <c r="AU144" s="549">
        <v>139</v>
      </c>
      <c r="AV144" s="361">
        <v>0</v>
      </c>
    </row>
    <row r="145" spans="2:48" s="361" customFormat="1" x14ac:dyDescent="0.2">
      <c r="B145" s="72"/>
      <c r="C145" s="72"/>
      <c r="D145" s="66"/>
      <c r="E145" s="65"/>
      <c r="F145" s="74"/>
      <c r="G145" s="66"/>
      <c r="H145" s="65"/>
      <c r="I145" s="65"/>
      <c r="J145" s="434" t="str">
        <f t="shared" ca="1" si="47"/>
        <v xml:space="preserve"> </v>
      </c>
      <c r="K145" s="65"/>
      <c r="L145" s="434" t="str">
        <f t="shared" ca="1" si="48"/>
        <v xml:space="preserve"> </v>
      </c>
      <c r="M145" s="67"/>
      <c r="N145" s="434" t="str">
        <f t="shared" ca="1" si="49"/>
        <v xml:space="preserve"> </v>
      </c>
      <c r="O145" s="68" t="str">
        <f t="shared" si="50"/>
        <v xml:space="preserve"> </v>
      </c>
      <c r="P145" s="69" t="str">
        <f t="shared" si="51"/>
        <v xml:space="preserve"> </v>
      </c>
      <c r="Q145" s="69"/>
      <c r="R145" s="69"/>
      <c r="S145" s="80"/>
      <c r="AS145" s="249"/>
      <c r="AU145" s="549">
        <v>140</v>
      </c>
      <c r="AV145" s="361">
        <v>0</v>
      </c>
    </row>
    <row r="146" spans="2:48" s="361" customFormat="1" x14ac:dyDescent="0.2">
      <c r="B146" s="72"/>
      <c r="C146" s="72"/>
      <c r="D146" s="66"/>
      <c r="E146" s="65"/>
      <c r="F146" s="74"/>
      <c r="G146" s="66"/>
      <c r="H146" s="65"/>
      <c r="I146" s="65"/>
      <c r="J146" s="434" t="str">
        <f t="shared" ca="1" si="47"/>
        <v xml:space="preserve"> </v>
      </c>
      <c r="K146" s="65"/>
      <c r="L146" s="434" t="str">
        <f t="shared" ca="1" si="48"/>
        <v xml:space="preserve"> </v>
      </c>
      <c r="M146" s="67"/>
      <c r="N146" s="434" t="str">
        <f t="shared" ca="1" si="49"/>
        <v xml:space="preserve"> </v>
      </c>
      <c r="O146" s="68" t="str">
        <f t="shared" si="50"/>
        <v xml:space="preserve"> </v>
      </c>
      <c r="P146" s="69" t="str">
        <f t="shared" si="51"/>
        <v xml:space="preserve"> </v>
      </c>
      <c r="Q146" s="69"/>
      <c r="R146" s="69"/>
      <c r="S146" s="80"/>
      <c r="AS146" s="249"/>
      <c r="AU146" s="549">
        <v>141</v>
      </c>
      <c r="AV146" s="361">
        <v>0</v>
      </c>
    </row>
    <row r="147" spans="2:48" s="361" customFormat="1" x14ac:dyDescent="0.2">
      <c r="B147" s="72"/>
      <c r="C147" s="72"/>
      <c r="D147" s="66"/>
      <c r="E147" s="65"/>
      <c r="F147" s="74"/>
      <c r="G147" s="66"/>
      <c r="H147" s="65"/>
      <c r="I147" s="65"/>
      <c r="J147" s="434" t="str">
        <f t="shared" ca="1" si="47"/>
        <v xml:space="preserve"> </v>
      </c>
      <c r="K147" s="65"/>
      <c r="L147" s="434" t="str">
        <f t="shared" ca="1" si="48"/>
        <v xml:space="preserve"> </v>
      </c>
      <c r="M147" s="67"/>
      <c r="N147" s="434" t="str">
        <f t="shared" ca="1" si="49"/>
        <v xml:space="preserve"> </v>
      </c>
      <c r="O147" s="68" t="str">
        <f t="shared" si="50"/>
        <v xml:space="preserve"> </v>
      </c>
      <c r="P147" s="69" t="str">
        <f t="shared" si="51"/>
        <v xml:space="preserve"> </v>
      </c>
      <c r="Q147" s="69"/>
      <c r="R147" s="69"/>
      <c r="S147" s="80"/>
      <c r="AS147" s="249"/>
      <c r="AU147" s="549">
        <v>142</v>
      </c>
      <c r="AV147" s="361">
        <v>0</v>
      </c>
    </row>
    <row r="148" spans="2:48" s="361" customFormat="1" x14ac:dyDescent="0.2">
      <c r="B148" s="72"/>
      <c r="C148" s="72"/>
      <c r="D148" s="66"/>
      <c r="E148" s="65"/>
      <c r="F148" s="74"/>
      <c r="G148" s="66"/>
      <c r="H148" s="65"/>
      <c r="I148" s="65"/>
      <c r="J148" s="434" t="str">
        <f t="shared" ca="1" si="47"/>
        <v xml:space="preserve"> </v>
      </c>
      <c r="K148" s="65"/>
      <c r="L148" s="434" t="str">
        <f t="shared" ca="1" si="48"/>
        <v xml:space="preserve"> </v>
      </c>
      <c r="M148" s="67"/>
      <c r="N148" s="434" t="str">
        <f t="shared" ca="1" si="49"/>
        <v xml:space="preserve"> </v>
      </c>
      <c r="O148" s="68" t="str">
        <f t="shared" si="50"/>
        <v xml:space="preserve"> </v>
      </c>
      <c r="P148" s="69" t="str">
        <f t="shared" si="51"/>
        <v xml:space="preserve"> </v>
      </c>
      <c r="Q148" s="69"/>
      <c r="R148" s="69"/>
      <c r="S148" s="80"/>
      <c r="AS148" s="249"/>
      <c r="AU148" s="549">
        <v>143</v>
      </c>
      <c r="AV148" s="361">
        <v>0</v>
      </c>
    </row>
    <row r="149" spans="2:48" s="361" customFormat="1" x14ac:dyDescent="0.2">
      <c r="B149" s="72"/>
      <c r="C149" s="72"/>
      <c r="D149" s="66"/>
      <c r="E149" s="65"/>
      <c r="F149" s="74"/>
      <c r="G149" s="66"/>
      <c r="H149" s="65"/>
      <c r="I149" s="65"/>
      <c r="J149" s="434" t="str">
        <f t="shared" ca="1" si="47"/>
        <v xml:space="preserve"> </v>
      </c>
      <c r="K149" s="65"/>
      <c r="L149" s="434" t="str">
        <f t="shared" ca="1" si="48"/>
        <v xml:space="preserve"> </v>
      </c>
      <c r="M149" s="67"/>
      <c r="N149" s="434" t="str">
        <f t="shared" ca="1" si="49"/>
        <v xml:space="preserve"> </v>
      </c>
      <c r="O149" s="68" t="str">
        <f t="shared" si="50"/>
        <v xml:space="preserve"> </v>
      </c>
      <c r="P149" s="69" t="str">
        <f t="shared" si="51"/>
        <v xml:space="preserve"> </v>
      </c>
      <c r="Q149" s="69"/>
      <c r="R149" s="69"/>
      <c r="S149" s="80"/>
      <c r="AS149" s="249"/>
      <c r="AU149" s="549">
        <v>144</v>
      </c>
      <c r="AV149" s="361">
        <v>0</v>
      </c>
    </row>
    <row r="150" spans="2:48" s="361" customFormat="1" x14ac:dyDescent="0.2">
      <c r="B150" s="72"/>
      <c r="C150" s="72"/>
      <c r="D150" s="66"/>
      <c r="E150" s="65"/>
      <c r="F150" s="74"/>
      <c r="G150" s="66"/>
      <c r="H150" s="65"/>
      <c r="I150" s="65"/>
      <c r="J150" s="434" t="str">
        <f t="shared" ca="1" si="47"/>
        <v xml:space="preserve"> </v>
      </c>
      <c r="K150" s="65"/>
      <c r="L150" s="434" t="str">
        <f t="shared" ca="1" si="48"/>
        <v xml:space="preserve"> </v>
      </c>
      <c r="M150" s="67"/>
      <c r="N150" s="434" t="str">
        <f t="shared" ca="1" si="49"/>
        <v xml:space="preserve"> </v>
      </c>
      <c r="O150" s="68" t="str">
        <f t="shared" si="50"/>
        <v xml:space="preserve"> </v>
      </c>
      <c r="P150" s="69" t="str">
        <f t="shared" si="51"/>
        <v xml:space="preserve"> </v>
      </c>
      <c r="Q150" s="69"/>
      <c r="R150" s="69"/>
      <c r="S150" s="80"/>
      <c r="AS150" s="249"/>
      <c r="AU150" s="549">
        <v>145</v>
      </c>
      <c r="AV150" s="361">
        <v>0</v>
      </c>
    </row>
    <row r="151" spans="2:48" s="361" customFormat="1" x14ac:dyDescent="0.2">
      <c r="B151" s="72"/>
      <c r="C151" s="72"/>
      <c r="D151" s="66"/>
      <c r="E151" s="65"/>
      <c r="F151" s="74"/>
      <c r="G151" s="66"/>
      <c r="H151" s="65"/>
      <c r="I151" s="65"/>
      <c r="J151" s="434" t="str">
        <f t="shared" ca="1" si="47"/>
        <v xml:space="preserve"> </v>
      </c>
      <c r="K151" s="65"/>
      <c r="L151" s="434" t="str">
        <f t="shared" ca="1" si="48"/>
        <v xml:space="preserve"> </v>
      </c>
      <c r="M151" s="67"/>
      <c r="N151" s="434" t="str">
        <f t="shared" ca="1" si="49"/>
        <v xml:space="preserve"> </v>
      </c>
      <c r="O151" s="68" t="str">
        <f t="shared" si="50"/>
        <v xml:space="preserve"> </v>
      </c>
      <c r="P151" s="69" t="str">
        <f t="shared" si="51"/>
        <v xml:space="preserve"> </v>
      </c>
      <c r="Q151" s="69"/>
      <c r="R151" s="69"/>
      <c r="S151" s="80"/>
      <c r="U151" s="361" t="e">
        <f>'Alt Test Info and Arrays'!Q1:Q2</f>
        <v>#VALUE!</v>
      </c>
      <c r="AS151" s="249"/>
      <c r="AU151" s="549">
        <v>146</v>
      </c>
      <c r="AV151" s="361">
        <v>0</v>
      </c>
    </row>
    <row r="152" spans="2:48" s="361" customFormat="1" x14ac:dyDescent="0.2">
      <c r="B152" s="72"/>
      <c r="C152" s="72"/>
      <c r="D152" s="66"/>
      <c r="E152" s="65"/>
      <c r="F152" s="74"/>
      <c r="G152" s="66"/>
      <c r="H152" s="65"/>
      <c r="I152" s="65"/>
      <c r="J152" s="434" t="str">
        <f t="shared" ca="1" si="47"/>
        <v xml:space="preserve"> </v>
      </c>
      <c r="K152" s="65"/>
      <c r="L152" s="434" t="str">
        <f t="shared" ca="1" si="48"/>
        <v xml:space="preserve"> </v>
      </c>
      <c r="M152" s="67"/>
      <c r="N152" s="434" t="str">
        <f t="shared" ca="1" si="49"/>
        <v xml:space="preserve"> </v>
      </c>
      <c r="O152" s="68" t="str">
        <f t="shared" si="50"/>
        <v xml:space="preserve"> </v>
      </c>
      <c r="P152" s="69" t="str">
        <f t="shared" si="51"/>
        <v xml:space="preserve"> </v>
      </c>
      <c r="Q152" s="69"/>
      <c r="R152" s="69"/>
      <c r="S152" s="80"/>
      <c r="AS152" s="249"/>
      <c r="AU152" s="549">
        <v>147</v>
      </c>
      <c r="AV152" s="361">
        <v>0</v>
      </c>
    </row>
    <row r="153" spans="2:48" s="361" customFormat="1" x14ac:dyDescent="0.2">
      <c r="B153" s="72"/>
      <c r="C153" s="72"/>
      <c r="D153" s="66"/>
      <c r="E153" s="65"/>
      <c r="F153" s="74"/>
      <c r="G153" s="66"/>
      <c r="H153" s="65"/>
      <c r="I153" s="65"/>
      <c r="J153" s="434" t="str">
        <f t="shared" ca="1" si="47"/>
        <v xml:space="preserve"> </v>
      </c>
      <c r="K153" s="65"/>
      <c r="L153" s="434" t="str">
        <f t="shared" ca="1" si="48"/>
        <v xml:space="preserve"> </v>
      </c>
      <c r="M153" s="67"/>
      <c r="N153" s="434" t="str">
        <f t="shared" ca="1" si="49"/>
        <v xml:space="preserve"> </v>
      </c>
      <c r="O153" s="68" t="str">
        <f t="shared" si="50"/>
        <v xml:space="preserve"> </v>
      </c>
      <c r="P153" s="69" t="str">
        <f t="shared" si="51"/>
        <v xml:space="preserve"> </v>
      </c>
      <c r="Q153" s="69"/>
      <c r="R153" s="69"/>
      <c r="S153" s="80"/>
      <c r="AS153" s="249"/>
      <c r="AU153" s="549">
        <v>148</v>
      </c>
      <c r="AV153" s="361">
        <v>0</v>
      </c>
    </row>
    <row r="154" spans="2:48" s="361" customFormat="1" x14ac:dyDescent="0.2">
      <c r="B154" s="72"/>
      <c r="C154" s="72"/>
      <c r="D154" s="66"/>
      <c r="E154" s="65"/>
      <c r="F154" s="74"/>
      <c r="G154" s="66"/>
      <c r="H154" s="66"/>
      <c r="I154" s="65"/>
      <c r="J154" s="434" t="str">
        <f t="shared" ca="1" si="47"/>
        <v xml:space="preserve"> </v>
      </c>
      <c r="K154" s="65"/>
      <c r="L154" s="434" t="str">
        <f t="shared" ca="1" si="48"/>
        <v xml:space="preserve"> </v>
      </c>
      <c r="M154" s="67"/>
      <c r="N154" s="434" t="str">
        <f t="shared" ca="1" si="49"/>
        <v xml:space="preserve"> </v>
      </c>
      <c r="O154" s="68" t="str">
        <f t="shared" si="50"/>
        <v xml:space="preserve"> </v>
      </c>
      <c r="P154" s="69" t="str">
        <f t="shared" si="51"/>
        <v xml:space="preserve"> </v>
      </c>
      <c r="Q154" s="69"/>
      <c r="R154" s="69"/>
      <c r="S154" s="80"/>
      <c r="AS154" s="249"/>
      <c r="AU154" s="549">
        <v>149</v>
      </c>
      <c r="AV154" s="361">
        <v>0</v>
      </c>
    </row>
    <row r="155" spans="2:48" s="361" customFormat="1" x14ac:dyDescent="0.2">
      <c r="B155" s="72"/>
      <c r="C155" s="72"/>
      <c r="D155" s="66"/>
      <c r="E155" s="65"/>
      <c r="F155" s="66"/>
      <c r="G155" s="66"/>
      <c r="H155" s="65"/>
      <c r="I155" s="65"/>
      <c r="J155" s="434" t="str">
        <f t="shared" ca="1" si="47"/>
        <v xml:space="preserve"> </v>
      </c>
      <c r="K155" s="65"/>
      <c r="L155" s="434" t="str">
        <f t="shared" ca="1" si="48"/>
        <v xml:space="preserve"> </v>
      </c>
      <c r="M155" s="67"/>
      <c r="N155" s="434" t="str">
        <f t="shared" ca="1" si="49"/>
        <v xml:space="preserve"> </v>
      </c>
      <c r="O155" s="68" t="str">
        <f t="shared" si="50"/>
        <v xml:space="preserve"> </v>
      </c>
      <c r="P155" s="69" t="str">
        <f t="shared" si="51"/>
        <v xml:space="preserve"> </v>
      </c>
      <c r="Q155" s="69"/>
      <c r="R155" s="69"/>
      <c r="S155" s="80"/>
      <c r="AS155" s="249"/>
      <c r="AU155" s="549">
        <v>150</v>
      </c>
      <c r="AV155" s="361">
        <v>0</v>
      </c>
    </row>
    <row r="156" spans="2:48" s="361" customFormat="1" x14ac:dyDescent="0.2">
      <c r="B156" s="72"/>
      <c r="C156" s="72"/>
      <c r="D156" s="66"/>
      <c r="E156" s="65"/>
      <c r="F156" s="66"/>
      <c r="G156" s="66"/>
      <c r="H156" s="65"/>
      <c r="I156" s="65"/>
      <c r="J156" s="434" t="str">
        <f t="shared" ca="1" si="47"/>
        <v xml:space="preserve"> </v>
      </c>
      <c r="K156" s="65"/>
      <c r="L156" s="434" t="str">
        <f t="shared" ca="1" si="48"/>
        <v xml:space="preserve"> </v>
      </c>
      <c r="M156" s="67"/>
      <c r="N156" s="434" t="str">
        <f t="shared" ca="1" si="49"/>
        <v xml:space="preserve"> </v>
      </c>
      <c r="O156" s="68" t="str">
        <f t="shared" si="50"/>
        <v xml:space="preserve"> </v>
      </c>
      <c r="P156" s="69" t="str">
        <f t="shared" si="51"/>
        <v xml:space="preserve"> </v>
      </c>
      <c r="Q156" s="69"/>
      <c r="R156" s="69"/>
      <c r="S156" s="80"/>
      <c r="AS156" s="249"/>
      <c r="AU156" s="549">
        <v>151</v>
      </c>
      <c r="AV156" s="361">
        <v>0</v>
      </c>
    </row>
    <row r="157" spans="2:48" s="361" customFormat="1" x14ac:dyDescent="0.2">
      <c r="B157" s="72"/>
      <c r="C157" s="72"/>
      <c r="D157" s="66"/>
      <c r="E157" s="65"/>
      <c r="F157" s="74"/>
      <c r="G157" s="66"/>
      <c r="H157" s="66"/>
      <c r="I157" s="66"/>
      <c r="J157" s="434" t="str">
        <f t="shared" ca="1" si="47"/>
        <v xml:space="preserve"> </v>
      </c>
      <c r="K157" s="65"/>
      <c r="L157" s="434" t="str">
        <f t="shared" ca="1" si="48"/>
        <v xml:space="preserve"> </v>
      </c>
      <c r="M157" s="67"/>
      <c r="N157" s="434" t="str">
        <f t="shared" ca="1" si="49"/>
        <v xml:space="preserve"> </v>
      </c>
      <c r="O157" s="68" t="str">
        <f t="shared" si="50"/>
        <v xml:space="preserve"> </v>
      </c>
      <c r="P157" s="69" t="str">
        <f t="shared" si="51"/>
        <v xml:space="preserve"> </v>
      </c>
      <c r="Q157" s="69"/>
      <c r="R157" s="69"/>
      <c r="S157" s="80"/>
      <c r="AS157" s="249"/>
      <c r="AU157" s="549">
        <v>152</v>
      </c>
      <c r="AV157" s="361">
        <v>0</v>
      </c>
    </row>
    <row r="158" spans="2:48" s="361" customFormat="1" x14ac:dyDescent="0.2">
      <c r="B158" s="72"/>
      <c r="C158" s="72"/>
      <c r="D158" s="66"/>
      <c r="E158" s="65"/>
      <c r="F158" s="74"/>
      <c r="G158" s="66"/>
      <c r="H158" s="66"/>
      <c r="I158" s="66"/>
      <c r="J158" s="434" t="str">
        <f t="shared" ca="1" si="47"/>
        <v xml:space="preserve"> </v>
      </c>
      <c r="K158" s="65"/>
      <c r="L158" s="434" t="str">
        <f t="shared" ca="1" si="48"/>
        <v xml:space="preserve"> </v>
      </c>
      <c r="M158" s="67"/>
      <c r="N158" s="434" t="str">
        <f t="shared" ca="1" si="49"/>
        <v xml:space="preserve"> </v>
      </c>
      <c r="O158" s="68" t="str">
        <f t="shared" si="50"/>
        <v xml:space="preserve"> </v>
      </c>
      <c r="P158" s="69" t="str">
        <f t="shared" si="51"/>
        <v xml:space="preserve"> </v>
      </c>
      <c r="Q158" s="69"/>
      <c r="R158" s="69"/>
      <c r="S158" s="80"/>
      <c r="AS158" s="249"/>
      <c r="AU158" s="549">
        <v>153</v>
      </c>
      <c r="AV158" s="361">
        <v>0</v>
      </c>
    </row>
    <row r="159" spans="2:48" s="361" customFormat="1" x14ac:dyDescent="0.2">
      <c r="B159" s="64"/>
      <c r="C159" s="64"/>
      <c r="D159" s="65"/>
      <c r="E159" s="65"/>
      <c r="F159" s="65"/>
      <c r="G159" s="65"/>
      <c r="H159" s="65"/>
      <c r="I159" s="65"/>
      <c r="J159" s="434" t="str">
        <f t="shared" ca="1" si="47"/>
        <v xml:space="preserve"> </v>
      </c>
      <c r="K159" s="65"/>
      <c r="L159" s="434" t="str">
        <f t="shared" ca="1" si="48"/>
        <v xml:space="preserve"> </v>
      </c>
      <c r="M159" s="67"/>
      <c r="N159" s="434" t="str">
        <f t="shared" ca="1" si="49"/>
        <v xml:space="preserve"> </v>
      </c>
      <c r="O159" s="68" t="str">
        <f t="shared" si="50"/>
        <v xml:space="preserve"> </v>
      </c>
      <c r="P159" s="69" t="str">
        <f t="shared" si="51"/>
        <v xml:space="preserve"> </v>
      </c>
      <c r="Q159" s="69"/>
      <c r="R159" s="69"/>
      <c r="S159" s="81"/>
      <c r="AS159" s="249"/>
      <c r="AU159" s="549">
        <v>154</v>
      </c>
      <c r="AV159" s="361">
        <v>0</v>
      </c>
    </row>
    <row r="160" spans="2:48" s="361" customFormat="1" x14ac:dyDescent="0.2">
      <c r="AS160" s="249"/>
      <c r="AU160" s="549">
        <v>155</v>
      </c>
      <c r="AV160" s="361">
        <v>0</v>
      </c>
    </row>
    <row r="161" spans="3:48" s="361" customFormat="1" x14ac:dyDescent="0.2">
      <c r="C161" s="435"/>
      <c r="D161" s="435"/>
      <c r="E161" s="249"/>
      <c r="F161" s="436"/>
      <c r="H161" s="435"/>
      <c r="K161" s="249">
        <v>100</v>
      </c>
      <c r="L161" s="249"/>
      <c r="M161" s="249">
        <v>100</v>
      </c>
      <c r="N161" s="249"/>
      <c r="O161" s="249"/>
      <c r="AS161" s="249"/>
      <c r="AU161" s="549">
        <v>156</v>
      </c>
      <c r="AV161" s="361">
        <v>0</v>
      </c>
    </row>
    <row r="162" spans="3:48" s="361" customFormat="1" x14ac:dyDescent="0.2">
      <c r="C162" s="435"/>
      <c r="D162" s="435"/>
      <c r="E162" s="249"/>
      <c r="F162" s="436"/>
      <c r="K162" s="249">
        <f>SUM(K161-1)</f>
        <v>99</v>
      </c>
      <c r="L162" s="249"/>
      <c r="M162" s="249">
        <f>SUM(M161-1)</f>
        <v>99</v>
      </c>
      <c r="N162" s="249"/>
      <c r="O162" s="249"/>
      <c r="AS162" s="249"/>
      <c r="AU162" s="549">
        <v>157</v>
      </c>
      <c r="AV162" s="361">
        <v>0</v>
      </c>
    </row>
    <row r="163" spans="3:48" s="361" customFormat="1" x14ac:dyDescent="0.2">
      <c r="C163" s="437"/>
      <c r="E163" s="249"/>
      <c r="F163" s="436"/>
      <c r="K163" s="249">
        <f t="shared" ref="K163:M226" si="52">SUM(K162-1)</f>
        <v>98</v>
      </c>
      <c r="L163" s="249"/>
      <c r="M163" s="249">
        <f t="shared" si="52"/>
        <v>98</v>
      </c>
      <c r="N163" s="249"/>
      <c r="O163" s="249"/>
      <c r="AS163" s="249"/>
      <c r="AU163" s="549">
        <v>158</v>
      </c>
      <c r="AV163" s="361">
        <v>0</v>
      </c>
    </row>
    <row r="164" spans="3:48" s="361" customFormat="1" x14ac:dyDescent="0.2">
      <c r="E164" s="249"/>
      <c r="F164" s="436"/>
      <c r="K164" s="249">
        <f t="shared" si="52"/>
        <v>97</v>
      </c>
      <c r="L164" s="249"/>
      <c r="M164" s="249">
        <f t="shared" si="52"/>
        <v>97</v>
      </c>
      <c r="N164" s="249"/>
      <c r="O164" s="249"/>
      <c r="AS164" s="249"/>
      <c r="AU164" s="549">
        <v>159</v>
      </c>
      <c r="AV164" s="361">
        <v>0</v>
      </c>
    </row>
    <row r="165" spans="3:48" s="361" customFormat="1" x14ac:dyDescent="0.2">
      <c r="E165" s="249"/>
      <c r="F165" s="436"/>
      <c r="K165" s="249">
        <f t="shared" si="52"/>
        <v>96</v>
      </c>
      <c r="L165" s="249"/>
      <c r="M165" s="249">
        <f t="shared" si="52"/>
        <v>96</v>
      </c>
      <c r="N165" s="249"/>
      <c r="O165" s="249"/>
      <c r="AS165" s="249"/>
      <c r="AU165" s="549">
        <v>160</v>
      </c>
      <c r="AV165" s="361">
        <v>0</v>
      </c>
    </row>
    <row r="166" spans="3:48" s="361" customFormat="1" x14ac:dyDescent="0.2">
      <c r="E166" s="249"/>
      <c r="F166" s="436"/>
      <c r="K166" s="249">
        <f t="shared" si="52"/>
        <v>95</v>
      </c>
      <c r="L166" s="249"/>
      <c r="M166" s="249">
        <f t="shared" si="52"/>
        <v>95</v>
      </c>
      <c r="N166" s="249"/>
      <c r="O166" s="249"/>
      <c r="AS166" s="249"/>
      <c r="AU166" s="549">
        <v>161</v>
      </c>
      <c r="AV166" s="361">
        <v>0</v>
      </c>
    </row>
    <row r="167" spans="3:48" s="361" customFormat="1" x14ac:dyDescent="0.2">
      <c r="E167" s="249"/>
      <c r="F167" s="436"/>
      <c r="K167" s="249">
        <f t="shared" si="52"/>
        <v>94</v>
      </c>
      <c r="L167" s="249"/>
      <c r="M167" s="249">
        <f t="shared" si="52"/>
        <v>94</v>
      </c>
      <c r="N167" s="249"/>
      <c r="O167" s="249"/>
      <c r="AS167" s="249"/>
      <c r="AU167" s="549">
        <v>162</v>
      </c>
      <c r="AV167" s="361">
        <v>0</v>
      </c>
    </row>
    <row r="168" spans="3:48" s="361" customFormat="1" x14ac:dyDescent="0.2">
      <c r="E168" s="249"/>
      <c r="F168" s="436"/>
      <c r="K168" s="249">
        <f t="shared" si="52"/>
        <v>93</v>
      </c>
      <c r="L168" s="249"/>
      <c r="M168" s="249">
        <f t="shared" si="52"/>
        <v>93</v>
      </c>
      <c r="N168" s="249"/>
      <c r="O168" s="249"/>
      <c r="AS168" s="249"/>
      <c r="AU168" s="549">
        <v>163</v>
      </c>
      <c r="AV168" s="361">
        <v>0</v>
      </c>
    </row>
    <row r="169" spans="3:48" s="361" customFormat="1" x14ac:dyDescent="0.2">
      <c r="E169" s="249"/>
      <c r="K169" s="249">
        <f t="shared" si="52"/>
        <v>92</v>
      </c>
      <c r="L169" s="249"/>
      <c r="M169" s="249">
        <f t="shared" si="52"/>
        <v>92</v>
      </c>
      <c r="N169" s="249"/>
      <c r="O169" s="249"/>
      <c r="AS169" s="249"/>
      <c r="AU169" s="549">
        <v>164</v>
      </c>
      <c r="AV169" s="361">
        <v>0</v>
      </c>
    </row>
    <row r="170" spans="3:48" s="361" customFormat="1" x14ac:dyDescent="0.2">
      <c r="E170" s="249"/>
      <c r="K170" s="249">
        <f t="shared" si="52"/>
        <v>91</v>
      </c>
      <c r="L170" s="249"/>
      <c r="M170" s="249">
        <f t="shared" si="52"/>
        <v>91</v>
      </c>
      <c r="N170" s="249"/>
      <c r="O170" s="249"/>
      <c r="AS170" s="249"/>
      <c r="AU170" s="549">
        <v>165</v>
      </c>
      <c r="AV170" s="361">
        <v>0</v>
      </c>
    </row>
    <row r="171" spans="3:48" s="361" customFormat="1" x14ac:dyDescent="0.2">
      <c r="E171" s="249"/>
      <c r="K171" s="249">
        <f t="shared" si="52"/>
        <v>90</v>
      </c>
      <c r="L171" s="249"/>
      <c r="M171" s="249">
        <f t="shared" si="52"/>
        <v>90</v>
      </c>
      <c r="N171" s="249"/>
      <c r="O171" s="249"/>
      <c r="AS171" s="249"/>
      <c r="AU171" s="549">
        <v>166</v>
      </c>
      <c r="AV171" s="361">
        <v>0</v>
      </c>
    </row>
    <row r="172" spans="3:48" s="361" customFormat="1" x14ac:dyDescent="0.2">
      <c r="E172" s="249"/>
      <c r="K172" s="249">
        <f t="shared" si="52"/>
        <v>89</v>
      </c>
      <c r="L172" s="249"/>
      <c r="M172" s="249">
        <f t="shared" si="52"/>
        <v>89</v>
      </c>
      <c r="N172" s="249"/>
      <c r="O172" s="249"/>
      <c r="AS172" s="249"/>
      <c r="AU172" s="549">
        <v>167</v>
      </c>
      <c r="AV172" s="361">
        <v>0</v>
      </c>
    </row>
    <row r="173" spans="3:48" s="361" customFormat="1" x14ac:dyDescent="0.2">
      <c r="E173" s="249"/>
      <c r="K173" s="249">
        <f t="shared" si="52"/>
        <v>88</v>
      </c>
      <c r="L173" s="249"/>
      <c r="M173" s="249">
        <f t="shared" si="52"/>
        <v>88</v>
      </c>
      <c r="N173" s="249"/>
      <c r="O173" s="249"/>
      <c r="AS173" s="249"/>
      <c r="AU173" s="549">
        <v>168</v>
      </c>
      <c r="AV173" s="361">
        <v>0</v>
      </c>
    </row>
    <row r="174" spans="3:48" s="361" customFormat="1" x14ac:dyDescent="0.2">
      <c r="E174" s="249"/>
      <c r="K174" s="249">
        <f t="shared" si="52"/>
        <v>87</v>
      </c>
      <c r="L174" s="249"/>
      <c r="M174" s="249">
        <f t="shared" si="52"/>
        <v>87</v>
      </c>
      <c r="N174" s="249"/>
      <c r="O174" s="249"/>
      <c r="AS174" s="249"/>
      <c r="AU174" s="549">
        <v>169</v>
      </c>
      <c r="AV174" s="361">
        <v>0</v>
      </c>
    </row>
    <row r="175" spans="3:48" s="361" customFormat="1" x14ac:dyDescent="0.2">
      <c r="E175" s="249"/>
      <c r="K175" s="249">
        <f t="shared" si="52"/>
        <v>86</v>
      </c>
      <c r="L175" s="249"/>
      <c r="M175" s="249">
        <f t="shared" si="52"/>
        <v>86</v>
      </c>
      <c r="N175" s="249"/>
      <c r="O175" s="249"/>
      <c r="AS175" s="249"/>
      <c r="AU175" s="549">
        <v>170</v>
      </c>
      <c r="AV175" s="361">
        <v>0</v>
      </c>
    </row>
    <row r="176" spans="3:48" s="361" customFormat="1" x14ac:dyDescent="0.2">
      <c r="E176" s="249"/>
      <c r="K176" s="249">
        <f t="shared" si="52"/>
        <v>85</v>
      </c>
      <c r="L176" s="249"/>
      <c r="M176" s="249">
        <f t="shared" si="52"/>
        <v>85</v>
      </c>
      <c r="N176" s="249"/>
      <c r="O176" s="249"/>
      <c r="AS176" s="249"/>
      <c r="AU176" s="549">
        <v>171</v>
      </c>
      <c r="AV176" s="361">
        <v>0</v>
      </c>
    </row>
    <row r="177" spans="5:48" s="361" customFormat="1" x14ac:dyDescent="0.2">
      <c r="E177" s="249"/>
      <c r="K177" s="249">
        <f t="shared" si="52"/>
        <v>84</v>
      </c>
      <c r="L177" s="249"/>
      <c r="M177" s="249">
        <f t="shared" si="52"/>
        <v>84</v>
      </c>
      <c r="N177" s="249"/>
      <c r="O177" s="249"/>
      <c r="AS177" s="249"/>
      <c r="AU177" s="549">
        <v>172</v>
      </c>
      <c r="AV177" s="361">
        <v>0</v>
      </c>
    </row>
    <row r="178" spans="5:48" s="361" customFormat="1" x14ac:dyDescent="0.2">
      <c r="E178" s="249"/>
      <c r="K178" s="249">
        <f t="shared" si="52"/>
        <v>83</v>
      </c>
      <c r="L178" s="249"/>
      <c r="M178" s="249">
        <f t="shared" si="52"/>
        <v>83</v>
      </c>
      <c r="N178" s="249"/>
      <c r="O178" s="249"/>
      <c r="AS178" s="249"/>
      <c r="AU178" s="549">
        <v>173</v>
      </c>
      <c r="AV178" s="361">
        <v>0</v>
      </c>
    </row>
    <row r="179" spans="5:48" s="361" customFormat="1" x14ac:dyDescent="0.2">
      <c r="E179" s="249"/>
      <c r="K179" s="249">
        <f t="shared" si="52"/>
        <v>82</v>
      </c>
      <c r="L179" s="249"/>
      <c r="M179" s="249">
        <f t="shared" si="52"/>
        <v>82</v>
      </c>
      <c r="N179" s="249"/>
      <c r="O179" s="249"/>
      <c r="AS179" s="249"/>
      <c r="AU179" s="549">
        <v>174</v>
      </c>
      <c r="AV179" s="361">
        <v>0</v>
      </c>
    </row>
    <row r="180" spans="5:48" s="361" customFormat="1" x14ac:dyDescent="0.2">
      <c r="E180" s="249"/>
      <c r="K180" s="249">
        <f t="shared" si="52"/>
        <v>81</v>
      </c>
      <c r="L180" s="249"/>
      <c r="M180" s="249">
        <f t="shared" si="52"/>
        <v>81</v>
      </c>
      <c r="N180" s="249"/>
      <c r="O180" s="249"/>
      <c r="AS180" s="249"/>
      <c r="AU180" s="549">
        <v>175</v>
      </c>
      <c r="AV180" s="361">
        <v>0</v>
      </c>
    </row>
    <row r="181" spans="5:48" s="361" customFormat="1" x14ac:dyDescent="0.2">
      <c r="E181" s="249"/>
      <c r="K181" s="249">
        <f t="shared" si="52"/>
        <v>80</v>
      </c>
      <c r="L181" s="249"/>
      <c r="M181" s="249">
        <f t="shared" si="52"/>
        <v>80</v>
      </c>
      <c r="N181" s="249"/>
      <c r="O181" s="249"/>
      <c r="AS181" s="249"/>
      <c r="AU181" s="549">
        <v>176</v>
      </c>
      <c r="AV181" s="361">
        <v>0</v>
      </c>
    </row>
    <row r="182" spans="5:48" s="361" customFormat="1" x14ac:dyDescent="0.2">
      <c r="E182" s="249"/>
      <c r="K182" s="249">
        <f t="shared" si="52"/>
        <v>79</v>
      </c>
      <c r="L182" s="249"/>
      <c r="M182" s="249">
        <f t="shared" si="52"/>
        <v>79</v>
      </c>
      <c r="N182" s="249"/>
      <c r="O182" s="249"/>
      <c r="AS182" s="249"/>
      <c r="AU182" s="549">
        <v>177</v>
      </c>
      <c r="AV182" s="361">
        <v>0</v>
      </c>
    </row>
    <row r="183" spans="5:48" s="361" customFormat="1" x14ac:dyDescent="0.2">
      <c r="E183" s="249"/>
      <c r="K183" s="249">
        <f t="shared" si="52"/>
        <v>78</v>
      </c>
      <c r="L183" s="249"/>
      <c r="M183" s="249">
        <f t="shared" si="52"/>
        <v>78</v>
      </c>
      <c r="N183" s="249"/>
      <c r="O183" s="249"/>
      <c r="AS183" s="249"/>
      <c r="AU183" s="549">
        <v>178</v>
      </c>
      <c r="AV183" s="361">
        <v>0</v>
      </c>
    </row>
    <row r="184" spans="5:48" s="361" customFormat="1" x14ac:dyDescent="0.2">
      <c r="E184" s="249"/>
      <c r="K184" s="249">
        <f t="shared" si="52"/>
        <v>77</v>
      </c>
      <c r="L184" s="249"/>
      <c r="M184" s="249">
        <f t="shared" si="52"/>
        <v>77</v>
      </c>
      <c r="N184" s="249"/>
      <c r="O184" s="249"/>
      <c r="AS184" s="249"/>
      <c r="AU184" s="549">
        <v>179</v>
      </c>
      <c r="AV184" s="361">
        <v>0</v>
      </c>
    </row>
    <row r="185" spans="5:48" s="361" customFormat="1" x14ac:dyDescent="0.2">
      <c r="E185" s="249"/>
      <c r="K185" s="249">
        <f t="shared" si="52"/>
        <v>76</v>
      </c>
      <c r="L185" s="249"/>
      <c r="M185" s="249">
        <f t="shared" si="52"/>
        <v>76</v>
      </c>
      <c r="N185" s="249"/>
      <c r="O185" s="249"/>
      <c r="AS185" s="249"/>
      <c r="AU185" s="549">
        <v>180</v>
      </c>
      <c r="AV185" s="361">
        <v>55</v>
      </c>
    </row>
    <row r="186" spans="5:48" s="361" customFormat="1" x14ac:dyDescent="0.2">
      <c r="E186" s="249"/>
      <c r="K186" s="249">
        <f t="shared" si="52"/>
        <v>75</v>
      </c>
      <c r="L186" s="249"/>
      <c r="M186" s="249">
        <f t="shared" si="52"/>
        <v>75</v>
      </c>
      <c r="N186" s="249"/>
      <c r="O186" s="249"/>
      <c r="AS186" s="249"/>
      <c r="AU186" s="549">
        <v>181</v>
      </c>
      <c r="AV186" s="361">
        <v>55</v>
      </c>
    </row>
    <row r="187" spans="5:48" s="361" customFormat="1" x14ac:dyDescent="0.2">
      <c r="E187" s="249"/>
      <c r="K187" s="249">
        <f t="shared" si="52"/>
        <v>74</v>
      </c>
      <c r="L187" s="249"/>
      <c r="M187" s="249">
        <f t="shared" si="52"/>
        <v>74</v>
      </c>
      <c r="N187" s="249"/>
      <c r="O187" s="249"/>
      <c r="AS187" s="249"/>
      <c r="AU187" s="549">
        <v>182</v>
      </c>
      <c r="AV187" s="361">
        <v>55</v>
      </c>
    </row>
    <row r="188" spans="5:48" s="361" customFormat="1" x14ac:dyDescent="0.2">
      <c r="E188" s="249"/>
      <c r="K188" s="249">
        <f t="shared" si="52"/>
        <v>73</v>
      </c>
      <c r="L188" s="249"/>
      <c r="M188" s="249">
        <f t="shared" si="52"/>
        <v>73</v>
      </c>
      <c r="N188" s="249"/>
      <c r="O188" s="249"/>
      <c r="AS188" s="249"/>
      <c r="AU188" s="549">
        <v>183</v>
      </c>
      <c r="AV188" s="361">
        <v>55</v>
      </c>
    </row>
    <row r="189" spans="5:48" s="361" customFormat="1" x14ac:dyDescent="0.2">
      <c r="E189" s="249"/>
      <c r="K189" s="249">
        <f t="shared" si="52"/>
        <v>72</v>
      </c>
      <c r="L189" s="249"/>
      <c r="M189" s="249">
        <f t="shared" si="52"/>
        <v>72</v>
      </c>
      <c r="N189" s="249"/>
      <c r="O189" s="249"/>
      <c r="AS189" s="249"/>
      <c r="AU189" s="549">
        <v>184</v>
      </c>
      <c r="AV189" s="361">
        <v>60</v>
      </c>
    </row>
    <row r="190" spans="5:48" s="361" customFormat="1" x14ac:dyDescent="0.2">
      <c r="E190" s="249"/>
      <c r="K190" s="249">
        <f t="shared" si="52"/>
        <v>71</v>
      </c>
      <c r="L190" s="249"/>
      <c r="M190" s="249">
        <f t="shared" si="52"/>
        <v>71</v>
      </c>
      <c r="N190" s="249"/>
      <c r="O190" s="249"/>
      <c r="AS190" s="249"/>
      <c r="AU190" s="549">
        <v>185</v>
      </c>
      <c r="AV190" s="361">
        <v>60</v>
      </c>
    </row>
    <row r="191" spans="5:48" s="361" customFormat="1" x14ac:dyDescent="0.2">
      <c r="E191" s="249"/>
      <c r="K191" s="249">
        <f t="shared" si="52"/>
        <v>70</v>
      </c>
      <c r="L191" s="249"/>
      <c r="M191" s="249">
        <f t="shared" si="52"/>
        <v>70</v>
      </c>
      <c r="N191" s="249"/>
      <c r="O191" s="249"/>
      <c r="AS191" s="249"/>
      <c r="AU191" s="549">
        <v>186</v>
      </c>
      <c r="AV191" s="361">
        <v>60</v>
      </c>
    </row>
    <row r="192" spans="5:48" s="361" customFormat="1" x14ac:dyDescent="0.2">
      <c r="E192" s="249"/>
      <c r="K192" s="249">
        <f t="shared" si="52"/>
        <v>69</v>
      </c>
      <c r="L192" s="249"/>
      <c r="M192" s="249">
        <f t="shared" si="52"/>
        <v>69</v>
      </c>
      <c r="N192" s="249"/>
      <c r="O192" s="249"/>
      <c r="AS192" s="249"/>
      <c r="AU192" s="549">
        <v>187</v>
      </c>
      <c r="AV192" s="361">
        <v>60</v>
      </c>
    </row>
    <row r="193" spans="5:48" s="361" customFormat="1" x14ac:dyDescent="0.2">
      <c r="E193" s="249"/>
      <c r="K193" s="249">
        <f t="shared" si="52"/>
        <v>68</v>
      </c>
      <c r="L193" s="249"/>
      <c r="M193" s="249">
        <f t="shared" si="52"/>
        <v>68</v>
      </c>
      <c r="N193" s="249"/>
      <c r="O193" s="249"/>
      <c r="AS193" s="249"/>
      <c r="AU193" s="549">
        <v>188</v>
      </c>
      <c r="AV193" s="361">
        <v>57</v>
      </c>
    </row>
    <row r="194" spans="5:48" s="361" customFormat="1" x14ac:dyDescent="0.2">
      <c r="E194" s="249"/>
      <c r="K194" s="249">
        <f t="shared" si="52"/>
        <v>67</v>
      </c>
      <c r="L194" s="249"/>
      <c r="M194" s="249">
        <f t="shared" si="52"/>
        <v>67</v>
      </c>
      <c r="N194" s="249"/>
      <c r="O194" s="249"/>
      <c r="AS194" s="249"/>
      <c r="AU194" s="549">
        <v>189</v>
      </c>
      <c r="AV194" s="361">
        <v>57</v>
      </c>
    </row>
    <row r="195" spans="5:48" s="361" customFormat="1" x14ac:dyDescent="0.2">
      <c r="E195" s="249"/>
      <c r="K195" s="249">
        <f t="shared" si="52"/>
        <v>66</v>
      </c>
      <c r="L195" s="249"/>
      <c r="M195" s="249">
        <f t="shared" si="52"/>
        <v>66</v>
      </c>
      <c r="N195" s="249"/>
      <c r="O195" s="249"/>
      <c r="AS195" s="249"/>
      <c r="AU195" s="549">
        <v>190</v>
      </c>
      <c r="AV195" s="361">
        <v>57</v>
      </c>
    </row>
    <row r="196" spans="5:48" s="361" customFormat="1" x14ac:dyDescent="0.2">
      <c r="E196" s="249"/>
      <c r="K196" s="249">
        <f t="shared" si="52"/>
        <v>65</v>
      </c>
      <c r="L196" s="249"/>
      <c r="M196" s="249">
        <f t="shared" si="52"/>
        <v>65</v>
      </c>
      <c r="N196" s="249"/>
      <c r="O196" s="249"/>
      <c r="AS196" s="249"/>
      <c r="AU196" s="549">
        <v>191</v>
      </c>
      <c r="AV196" s="361">
        <v>57</v>
      </c>
    </row>
    <row r="197" spans="5:48" s="361" customFormat="1" x14ac:dyDescent="0.2">
      <c r="E197" s="249"/>
      <c r="K197" s="249">
        <f t="shared" si="52"/>
        <v>64</v>
      </c>
      <c r="L197" s="249"/>
      <c r="M197" s="249">
        <f t="shared" si="52"/>
        <v>64</v>
      </c>
      <c r="N197" s="249"/>
      <c r="O197" s="249"/>
      <c r="AS197" s="249"/>
      <c r="AU197" s="549">
        <v>192</v>
      </c>
      <c r="AV197" s="361">
        <v>58</v>
      </c>
    </row>
    <row r="198" spans="5:48" s="361" customFormat="1" x14ac:dyDescent="0.2">
      <c r="E198" s="249"/>
      <c r="K198" s="249">
        <f t="shared" si="52"/>
        <v>63</v>
      </c>
      <c r="L198" s="249"/>
      <c r="M198" s="249">
        <f t="shared" si="52"/>
        <v>63</v>
      </c>
      <c r="N198" s="249"/>
      <c r="O198" s="249"/>
      <c r="AS198" s="249"/>
      <c r="AU198" s="549">
        <v>193</v>
      </c>
      <c r="AV198" s="361">
        <v>58</v>
      </c>
    </row>
    <row r="199" spans="5:48" s="361" customFormat="1" x14ac:dyDescent="0.2">
      <c r="E199" s="249"/>
      <c r="K199" s="249">
        <f t="shared" si="52"/>
        <v>62</v>
      </c>
      <c r="L199" s="249"/>
      <c r="M199" s="249">
        <f t="shared" si="52"/>
        <v>62</v>
      </c>
      <c r="N199" s="249"/>
      <c r="O199" s="249"/>
      <c r="AS199" s="249"/>
      <c r="AU199" s="549">
        <v>194</v>
      </c>
      <c r="AV199" s="361">
        <v>58</v>
      </c>
    </row>
    <row r="200" spans="5:48" s="361" customFormat="1" x14ac:dyDescent="0.2">
      <c r="E200" s="249"/>
      <c r="K200" s="249">
        <f t="shared" si="52"/>
        <v>61</v>
      </c>
      <c r="L200" s="249"/>
      <c r="M200" s="249">
        <f t="shared" si="52"/>
        <v>61</v>
      </c>
      <c r="N200" s="249"/>
      <c r="O200" s="249"/>
      <c r="AS200" s="249"/>
      <c r="AU200" s="549">
        <v>195</v>
      </c>
      <c r="AV200" s="361">
        <v>58</v>
      </c>
    </row>
    <row r="201" spans="5:48" s="361" customFormat="1" x14ac:dyDescent="0.2">
      <c r="E201" s="249"/>
      <c r="K201" s="249">
        <f t="shared" si="52"/>
        <v>60</v>
      </c>
      <c r="L201" s="249"/>
      <c r="M201" s="249">
        <f t="shared" si="52"/>
        <v>60</v>
      </c>
      <c r="N201" s="249"/>
      <c r="O201" s="249"/>
      <c r="AS201" s="249"/>
      <c r="AU201" s="549">
        <v>196</v>
      </c>
      <c r="AV201" s="361">
        <v>59</v>
      </c>
    </row>
    <row r="202" spans="5:48" s="361" customFormat="1" x14ac:dyDescent="0.2">
      <c r="E202" s="249"/>
      <c r="K202" s="249">
        <f t="shared" si="52"/>
        <v>59</v>
      </c>
      <c r="L202" s="249"/>
      <c r="M202" s="249">
        <f t="shared" si="52"/>
        <v>59</v>
      </c>
      <c r="N202" s="249"/>
      <c r="O202" s="249"/>
      <c r="AS202" s="249"/>
      <c r="AU202" s="549">
        <v>197</v>
      </c>
      <c r="AV202" s="361">
        <v>59</v>
      </c>
    </row>
    <row r="203" spans="5:48" s="361" customFormat="1" x14ac:dyDescent="0.2">
      <c r="E203" s="249"/>
      <c r="K203" s="249">
        <f t="shared" si="52"/>
        <v>58</v>
      </c>
      <c r="L203" s="249"/>
      <c r="M203" s="249">
        <f t="shared" si="52"/>
        <v>58</v>
      </c>
      <c r="N203" s="249"/>
      <c r="O203" s="249"/>
      <c r="AS203" s="249"/>
      <c r="AU203" s="549">
        <v>198</v>
      </c>
      <c r="AV203" s="361">
        <v>59</v>
      </c>
    </row>
    <row r="204" spans="5:48" s="361" customFormat="1" x14ac:dyDescent="0.2">
      <c r="E204" s="249"/>
      <c r="K204" s="249">
        <f t="shared" si="52"/>
        <v>57</v>
      </c>
      <c r="L204" s="249"/>
      <c r="M204" s="249">
        <f t="shared" si="52"/>
        <v>57</v>
      </c>
      <c r="N204" s="249"/>
      <c r="O204" s="249"/>
      <c r="AS204" s="249"/>
      <c r="AU204" s="549">
        <v>199</v>
      </c>
      <c r="AV204" s="361">
        <v>59</v>
      </c>
    </row>
    <row r="205" spans="5:48" s="361" customFormat="1" x14ac:dyDescent="0.2">
      <c r="E205" s="249"/>
      <c r="K205" s="249">
        <f t="shared" si="52"/>
        <v>56</v>
      </c>
      <c r="L205" s="249"/>
      <c r="M205" s="249">
        <f t="shared" si="52"/>
        <v>56</v>
      </c>
      <c r="N205" s="249"/>
      <c r="O205" s="249"/>
      <c r="AS205" s="249"/>
      <c r="AU205" s="549">
        <v>200</v>
      </c>
      <c r="AV205" s="361">
        <v>60</v>
      </c>
    </row>
    <row r="206" spans="5:48" s="361" customFormat="1" x14ac:dyDescent="0.2">
      <c r="E206" s="249"/>
      <c r="K206" s="249">
        <f t="shared" si="52"/>
        <v>55</v>
      </c>
      <c r="L206" s="249"/>
      <c r="M206" s="249">
        <f t="shared" si="52"/>
        <v>55</v>
      </c>
      <c r="N206" s="249"/>
      <c r="O206" s="249"/>
      <c r="AS206" s="249"/>
      <c r="AU206" s="549">
        <v>201</v>
      </c>
      <c r="AV206" s="361">
        <v>60</v>
      </c>
    </row>
    <row r="207" spans="5:48" s="361" customFormat="1" x14ac:dyDescent="0.2">
      <c r="E207" s="249"/>
      <c r="K207" s="249">
        <f t="shared" si="52"/>
        <v>54</v>
      </c>
      <c r="L207" s="249"/>
      <c r="M207" s="249">
        <f t="shared" si="52"/>
        <v>54</v>
      </c>
      <c r="N207" s="249"/>
      <c r="O207" s="249"/>
      <c r="AS207" s="249"/>
      <c r="AU207" s="549">
        <v>202</v>
      </c>
      <c r="AV207" s="361">
        <v>60</v>
      </c>
    </row>
    <row r="208" spans="5:48" s="361" customFormat="1" x14ac:dyDescent="0.2">
      <c r="E208" s="249"/>
      <c r="K208" s="249">
        <f t="shared" si="52"/>
        <v>53</v>
      </c>
      <c r="L208" s="249"/>
      <c r="M208" s="249">
        <f t="shared" si="52"/>
        <v>53</v>
      </c>
      <c r="N208" s="249"/>
      <c r="O208" s="249"/>
      <c r="AS208" s="249"/>
      <c r="AU208" s="549">
        <v>203</v>
      </c>
      <c r="AV208" s="361">
        <v>60</v>
      </c>
    </row>
    <row r="209" spans="5:48" s="361" customFormat="1" x14ac:dyDescent="0.2">
      <c r="E209" s="249"/>
      <c r="K209" s="249">
        <f t="shared" si="52"/>
        <v>52</v>
      </c>
      <c r="L209" s="249"/>
      <c r="M209" s="249">
        <f t="shared" si="52"/>
        <v>52</v>
      </c>
      <c r="N209" s="249"/>
      <c r="O209" s="249"/>
      <c r="AS209" s="249"/>
      <c r="AU209" s="549">
        <v>204</v>
      </c>
      <c r="AV209" s="361">
        <v>61</v>
      </c>
    </row>
    <row r="210" spans="5:48" s="361" customFormat="1" x14ac:dyDescent="0.2">
      <c r="E210" s="249"/>
      <c r="K210" s="249">
        <f t="shared" si="52"/>
        <v>51</v>
      </c>
      <c r="L210" s="249"/>
      <c r="M210" s="249">
        <f t="shared" si="52"/>
        <v>51</v>
      </c>
      <c r="N210" s="249"/>
      <c r="O210" s="249"/>
      <c r="AS210" s="249"/>
      <c r="AU210" s="549">
        <v>205</v>
      </c>
      <c r="AV210" s="361">
        <v>61</v>
      </c>
    </row>
    <row r="211" spans="5:48" s="361" customFormat="1" x14ac:dyDescent="0.2">
      <c r="E211" s="249"/>
      <c r="K211" s="249">
        <f t="shared" si="52"/>
        <v>50</v>
      </c>
      <c r="L211" s="249"/>
      <c r="M211" s="249">
        <f t="shared" si="52"/>
        <v>50</v>
      </c>
      <c r="N211" s="249"/>
      <c r="O211" s="249"/>
      <c r="AS211" s="249"/>
      <c r="AU211" s="549">
        <v>206</v>
      </c>
      <c r="AV211" s="361">
        <v>61</v>
      </c>
    </row>
    <row r="212" spans="5:48" s="361" customFormat="1" x14ac:dyDescent="0.2">
      <c r="E212" s="249"/>
      <c r="K212" s="249">
        <f t="shared" si="52"/>
        <v>49</v>
      </c>
      <c r="L212" s="249"/>
      <c r="M212" s="249">
        <f t="shared" si="52"/>
        <v>49</v>
      </c>
      <c r="N212" s="249"/>
      <c r="O212" s="249"/>
      <c r="AS212" s="249"/>
      <c r="AU212" s="549">
        <v>207</v>
      </c>
      <c r="AV212" s="361">
        <v>61</v>
      </c>
    </row>
    <row r="213" spans="5:48" s="361" customFormat="1" x14ac:dyDescent="0.2">
      <c r="E213" s="249"/>
      <c r="K213" s="249">
        <f t="shared" si="52"/>
        <v>48</v>
      </c>
      <c r="L213" s="249"/>
      <c r="M213" s="249">
        <f t="shared" si="52"/>
        <v>48</v>
      </c>
      <c r="N213" s="249"/>
      <c r="O213" s="249"/>
      <c r="AS213" s="249"/>
      <c r="AU213" s="549">
        <v>208</v>
      </c>
      <c r="AV213" s="361">
        <v>62</v>
      </c>
    </row>
    <row r="214" spans="5:48" s="361" customFormat="1" x14ac:dyDescent="0.2">
      <c r="K214" s="249">
        <f t="shared" si="52"/>
        <v>47</v>
      </c>
      <c r="M214" s="249">
        <f t="shared" si="52"/>
        <v>47</v>
      </c>
      <c r="O214" s="249"/>
      <c r="AS214" s="249"/>
      <c r="AU214" s="549">
        <v>209</v>
      </c>
      <c r="AV214" s="361">
        <v>62</v>
      </c>
    </row>
    <row r="215" spans="5:48" s="361" customFormat="1" x14ac:dyDescent="0.2">
      <c r="K215" s="249">
        <f t="shared" si="52"/>
        <v>46</v>
      </c>
      <c r="M215" s="249">
        <f t="shared" si="52"/>
        <v>46</v>
      </c>
      <c r="O215" s="249"/>
      <c r="AS215" s="249"/>
      <c r="AU215" s="549">
        <v>210</v>
      </c>
      <c r="AV215" s="361">
        <v>62</v>
      </c>
    </row>
    <row r="216" spans="5:48" s="361" customFormat="1" x14ac:dyDescent="0.2">
      <c r="K216" s="249">
        <f t="shared" si="52"/>
        <v>45</v>
      </c>
      <c r="M216" s="249">
        <f t="shared" si="52"/>
        <v>45</v>
      </c>
      <c r="O216" s="249"/>
      <c r="AS216" s="249"/>
      <c r="AU216" s="549">
        <v>211</v>
      </c>
      <c r="AV216" s="361">
        <v>62</v>
      </c>
    </row>
    <row r="217" spans="5:48" s="361" customFormat="1" x14ac:dyDescent="0.2">
      <c r="K217" s="249">
        <f t="shared" si="52"/>
        <v>44</v>
      </c>
      <c r="M217" s="249">
        <f t="shared" si="52"/>
        <v>44</v>
      </c>
      <c r="O217" s="249"/>
      <c r="AS217" s="249"/>
      <c r="AU217" s="549">
        <v>212</v>
      </c>
      <c r="AV217" s="361">
        <v>63</v>
      </c>
    </row>
    <row r="218" spans="5:48" s="361" customFormat="1" x14ac:dyDescent="0.2">
      <c r="K218" s="249">
        <f t="shared" si="52"/>
        <v>43</v>
      </c>
      <c r="M218" s="249">
        <f t="shared" si="52"/>
        <v>43</v>
      </c>
      <c r="O218" s="249"/>
      <c r="AS218" s="249"/>
      <c r="AU218" s="549">
        <v>213</v>
      </c>
      <c r="AV218" s="361">
        <v>63</v>
      </c>
    </row>
    <row r="219" spans="5:48" s="361" customFormat="1" x14ac:dyDescent="0.2">
      <c r="K219" s="249">
        <f t="shared" si="52"/>
        <v>42</v>
      </c>
      <c r="M219" s="249">
        <f t="shared" si="52"/>
        <v>42</v>
      </c>
      <c r="O219" s="249"/>
      <c r="AS219" s="249"/>
      <c r="AU219" s="549">
        <v>214</v>
      </c>
      <c r="AV219" s="361">
        <v>63</v>
      </c>
    </row>
    <row r="220" spans="5:48" s="361" customFormat="1" x14ac:dyDescent="0.2">
      <c r="K220" s="249">
        <f t="shared" si="52"/>
        <v>41</v>
      </c>
      <c r="M220" s="249">
        <f t="shared" si="52"/>
        <v>41</v>
      </c>
      <c r="O220" s="249"/>
      <c r="AS220" s="249"/>
      <c r="AU220" s="549">
        <v>215</v>
      </c>
      <c r="AV220" s="361">
        <v>63</v>
      </c>
    </row>
    <row r="221" spans="5:48" s="361" customFormat="1" x14ac:dyDescent="0.2">
      <c r="K221" s="249">
        <f t="shared" si="52"/>
        <v>40</v>
      </c>
      <c r="M221" s="249">
        <f t="shared" si="52"/>
        <v>40</v>
      </c>
      <c r="O221" s="249"/>
      <c r="AS221" s="249"/>
      <c r="AU221" s="549">
        <v>216</v>
      </c>
      <c r="AV221" s="361">
        <v>64</v>
      </c>
    </row>
    <row r="222" spans="5:48" s="361" customFormat="1" x14ac:dyDescent="0.2">
      <c r="K222" s="249">
        <f t="shared" si="52"/>
        <v>39</v>
      </c>
      <c r="M222" s="249">
        <f t="shared" si="52"/>
        <v>39</v>
      </c>
      <c r="O222" s="249"/>
      <c r="AS222" s="249"/>
      <c r="AU222" s="549">
        <v>217</v>
      </c>
      <c r="AV222" s="361">
        <v>64</v>
      </c>
    </row>
    <row r="223" spans="5:48" s="361" customFormat="1" x14ac:dyDescent="0.2">
      <c r="K223" s="249">
        <f t="shared" si="52"/>
        <v>38</v>
      </c>
      <c r="M223" s="249">
        <f t="shared" si="52"/>
        <v>38</v>
      </c>
      <c r="O223" s="249"/>
      <c r="AS223" s="249"/>
      <c r="AU223" s="549">
        <v>218</v>
      </c>
      <c r="AV223" s="361">
        <v>64</v>
      </c>
    </row>
    <row r="224" spans="5:48" s="361" customFormat="1" x14ac:dyDescent="0.2">
      <c r="K224" s="249">
        <f t="shared" si="52"/>
        <v>37</v>
      </c>
      <c r="M224" s="249">
        <f t="shared" si="52"/>
        <v>37</v>
      </c>
      <c r="O224" s="249"/>
      <c r="AS224" s="249"/>
      <c r="AU224" s="549">
        <v>219</v>
      </c>
      <c r="AV224" s="361">
        <v>64</v>
      </c>
    </row>
    <row r="225" spans="11:48" s="361" customFormat="1" x14ac:dyDescent="0.2">
      <c r="K225" s="249">
        <f t="shared" si="52"/>
        <v>36</v>
      </c>
      <c r="M225" s="249">
        <f t="shared" si="52"/>
        <v>36</v>
      </c>
      <c r="O225" s="249"/>
      <c r="AS225" s="249"/>
      <c r="AU225" s="549">
        <v>220</v>
      </c>
      <c r="AV225" s="361">
        <v>65</v>
      </c>
    </row>
    <row r="226" spans="11:48" s="361" customFormat="1" x14ac:dyDescent="0.2">
      <c r="K226" s="249">
        <f t="shared" si="52"/>
        <v>35</v>
      </c>
      <c r="M226" s="249">
        <f t="shared" si="52"/>
        <v>35</v>
      </c>
      <c r="O226" s="249"/>
      <c r="AS226" s="249"/>
      <c r="AU226" s="549">
        <v>221</v>
      </c>
      <c r="AV226" s="361">
        <v>65</v>
      </c>
    </row>
    <row r="227" spans="11:48" s="361" customFormat="1" x14ac:dyDescent="0.2">
      <c r="K227" s="249">
        <f t="shared" ref="K227:K261" si="53">SUM(K226-1)</f>
        <v>34</v>
      </c>
      <c r="M227" s="249">
        <f t="shared" ref="M227:M261" si="54">SUM(M226-1)</f>
        <v>34</v>
      </c>
      <c r="O227" s="249"/>
      <c r="AS227" s="249"/>
      <c r="AU227" s="549">
        <v>222</v>
      </c>
      <c r="AV227" s="361">
        <v>65</v>
      </c>
    </row>
    <row r="228" spans="11:48" s="361" customFormat="1" x14ac:dyDescent="0.2">
      <c r="K228" s="249">
        <f t="shared" si="53"/>
        <v>33</v>
      </c>
      <c r="M228" s="249">
        <f t="shared" si="54"/>
        <v>33</v>
      </c>
      <c r="O228" s="249"/>
      <c r="AS228" s="249"/>
      <c r="AU228" s="549">
        <v>223</v>
      </c>
      <c r="AV228" s="361">
        <v>65</v>
      </c>
    </row>
    <row r="229" spans="11:48" s="361" customFormat="1" x14ac:dyDescent="0.2">
      <c r="K229" s="249">
        <f t="shared" si="53"/>
        <v>32</v>
      </c>
      <c r="M229" s="249">
        <f t="shared" si="54"/>
        <v>32</v>
      </c>
      <c r="O229" s="249"/>
      <c r="AS229" s="249"/>
      <c r="AU229" s="549">
        <v>224</v>
      </c>
      <c r="AV229" s="361">
        <v>66</v>
      </c>
    </row>
    <row r="230" spans="11:48" s="361" customFormat="1" x14ac:dyDescent="0.2">
      <c r="K230" s="249">
        <f t="shared" si="53"/>
        <v>31</v>
      </c>
      <c r="M230" s="249">
        <f t="shared" si="54"/>
        <v>31</v>
      </c>
      <c r="O230" s="249"/>
      <c r="AS230" s="249"/>
      <c r="AU230" s="549">
        <v>225</v>
      </c>
      <c r="AV230" s="361">
        <v>66</v>
      </c>
    </row>
    <row r="231" spans="11:48" s="361" customFormat="1" x14ac:dyDescent="0.2">
      <c r="K231" s="249">
        <f t="shared" si="53"/>
        <v>30</v>
      </c>
      <c r="M231" s="249">
        <f t="shared" si="54"/>
        <v>30</v>
      </c>
      <c r="O231" s="249"/>
      <c r="AS231" s="249"/>
      <c r="AU231" s="549">
        <v>226</v>
      </c>
      <c r="AV231" s="361">
        <v>66</v>
      </c>
    </row>
    <row r="232" spans="11:48" s="361" customFormat="1" x14ac:dyDescent="0.2">
      <c r="K232" s="249">
        <f t="shared" si="53"/>
        <v>29</v>
      </c>
      <c r="M232" s="249">
        <f t="shared" si="54"/>
        <v>29</v>
      </c>
      <c r="O232" s="249"/>
      <c r="AS232" s="249"/>
      <c r="AU232" s="549">
        <v>227</v>
      </c>
      <c r="AV232" s="361">
        <v>66</v>
      </c>
    </row>
    <row r="233" spans="11:48" s="361" customFormat="1" x14ac:dyDescent="0.2">
      <c r="K233" s="249">
        <f t="shared" si="53"/>
        <v>28</v>
      </c>
      <c r="M233" s="249">
        <f t="shared" si="54"/>
        <v>28</v>
      </c>
      <c r="O233" s="249"/>
      <c r="AS233" s="249"/>
      <c r="AU233" s="549">
        <v>228</v>
      </c>
      <c r="AV233" s="361">
        <v>67</v>
      </c>
    </row>
    <row r="234" spans="11:48" s="361" customFormat="1" x14ac:dyDescent="0.2">
      <c r="K234" s="249">
        <f t="shared" si="53"/>
        <v>27</v>
      </c>
      <c r="M234" s="249">
        <f t="shared" si="54"/>
        <v>27</v>
      </c>
      <c r="O234" s="249"/>
      <c r="AS234" s="249"/>
      <c r="AU234" s="549">
        <v>229</v>
      </c>
      <c r="AV234" s="361">
        <v>67</v>
      </c>
    </row>
    <row r="235" spans="11:48" s="361" customFormat="1" x14ac:dyDescent="0.2">
      <c r="K235" s="249">
        <f t="shared" si="53"/>
        <v>26</v>
      </c>
      <c r="M235" s="249">
        <f t="shared" si="54"/>
        <v>26</v>
      </c>
      <c r="O235" s="249"/>
      <c r="AS235" s="249"/>
      <c r="AU235" s="549">
        <v>230</v>
      </c>
      <c r="AV235" s="361">
        <v>67</v>
      </c>
    </row>
    <row r="236" spans="11:48" s="361" customFormat="1" x14ac:dyDescent="0.2">
      <c r="K236" s="249">
        <f t="shared" si="53"/>
        <v>25</v>
      </c>
      <c r="M236" s="249">
        <f t="shared" si="54"/>
        <v>25</v>
      </c>
      <c r="O236" s="249"/>
      <c r="AS236" s="249"/>
      <c r="AU236" s="549">
        <v>231</v>
      </c>
      <c r="AV236" s="361">
        <v>67</v>
      </c>
    </row>
    <row r="237" spans="11:48" s="361" customFormat="1" x14ac:dyDescent="0.2">
      <c r="K237" s="249">
        <f t="shared" si="53"/>
        <v>24</v>
      </c>
      <c r="M237" s="249">
        <f t="shared" si="54"/>
        <v>24</v>
      </c>
      <c r="O237" s="249"/>
      <c r="AS237" s="249"/>
      <c r="AU237" s="549">
        <v>232</v>
      </c>
      <c r="AV237" s="361">
        <v>68</v>
      </c>
    </row>
    <row r="238" spans="11:48" s="361" customFormat="1" x14ac:dyDescent="0.2">
      <c r="K238" s="249">
        <f t="shared" si="53"/>
        <v>23</v>
      </c>
      <c r="M238" s="249">
        <f t="shared" si="54"/>
        <v>23</v>
      </c>
      <c r="O238" s="249"/>
      <c r="AS238" s="249"/>
      <c r="AU238" s="549">
        <v>233</v>
      </c>
      <c r="AV238" s="361">
        <v>68</v>
      </c>
    </row>
    <row r="239" spans="11:48" s="361" customFormat="1" x14ac:dyDescent="0.2">
      <c r="K239" s="249">
        <f t="shared" si="53"/>
        <v>22</v>
      </c>
      <c r="M239" s="249">
        <f t="shared" si="54"/>
        <v>22</v>
      </c>
      <c r="O239" s="249"/>
      <c r="AS239" s="249"/>
      <c r="AU239" s="549">
        <v>234</v>
      </c>
      <c r="AV239" s="361">
        <v>68</v>
      </c>
    </row>
    <row r="240" spans="11:48" s="361" customFormat="1" x14ac:dyDescent="0.2">
      <c r="K240" s="249">
        <f t="shared" si="53"/>
        <v>21</v>
      </c>
      <c r="M240" s="249">
        <f t="shared" si="54"/>
        <v>21</v>
      </c>
      <c r="O240" s="249"/>
      <c r="AS240" s="249"/>
      <c r="AU240" s="549">
        <v>235</v>
      </c>
      <c r="AV240" s="361">
        <v>68</v>
      </c>
    </row>
    <row r="241" spans="11:48" s="361" customFormat="1" x14ac:dyDescent="0.2">
      <c r="K241" s="249">
        <f t="shared" si="53"/>
        <v>20</v>
      </c>
      <c r="M241" s="249">
        <f t="shared" si="54"/>
        <v>20</v>
      </c>
      <c r="O241" s="249"/>
      <c r="AS241" s="249"/>
      <c r="AU241" s="549">
        <v>236</v>
      </c>
      <c r="AV241" s="361">
        <v>69</v>
      </c>
    </row>
    <row r="242" spans="11:48" s="361" customFormat="1" x14ac:dyDescent="0.2">
      <c r="K242" s="249">
        <f t="shared" si="53"/>
        <v>19</v>
      </c>
      <c r="M242" s="249">
        <f t="shared" si="54"/>
        <v>19</v>
      </c>
      <c r="O242" s="249"/>
      <c r="AS242" s="249"/>
      <c r="AU242" s="549">
        <v>237</v>
      </c>
      <c r="AV242" s="361">
        <v>69</v>
      </c>
    </row>
    <row r="243" spans="11:48" s="361" customFormat="1" x14ac:dyDescent="0.2">
      <c r="K243" s="249">
        <f t="shared" si="53"/>
        <v>18</v>
      </c>
      <c r="M243" s="249">
        <f t="shared" si="54"/>
        <v>18</v>
      </c>
      <c r="O243" s="249"/>
      <c r="AS243" s="249"/>
      <c r="AU243" s="549">
        <v>238</v>
      </c>
      <c r="AV243" s="361">
        <v>69</v>
      </c>
    </row>
    <row r="244" spans="11:48" s="361" customFormat="1" x14ac:dyDescent="0.2">
      <c r="K244" s="249">
        <f t="shared" si="53"/>
        <v>17</v>
      </c>
      <c r="M244" s="249">
        <f t="shared" si="54"/>
        <v>17</v>
      </c>
      <c r="O244" s="249"/>
      <c r="AS244" s="249"/>
      <c r="AU244" s="549">
        <v>239</v>
      </c>
      <c r="AV244" s="361">
        <v>69</v>
      </c>
    </row>
    <row r="245" spans="11:48" s="361" customFormat="1" x14ac:dyDescent="0.2">
      <c r="K245" s="249">
        <f t="shared" si="53"/>
        <v>16</v>
      </c>
      <c r="M245" s="249">
        <f t="shared" si="54"/>
        <v>16</v>
      </c>
      <c r="O245" s="249"/>
      <c r="AS245" s="249"/>
      <c r="AU245" s="549">
        <v>240</v>
      </c>
      <c r="AV245" s="361">
        <v>70</v>
      </c>
    </row>
    <row r="246" spans="11:48" s="361" customFormat="1" x14ac:dyDescent="0.2">
      <c r="K246" s="249">
        <f t="shared" si="53"/>
        <v>15</v>
      </c>
      <c r="M246" s="249">
        <f t="shared" si="54"/>
        <v>15</v>
      </c>
      <c r="O246" s="249"/>
      <c r="AS246" s="249"/>
      <c r="AU246" s="549">
        <v>241</v>
      </c>
      <c r="AV246" s="361">
        <v>70</v>
      </c>
    </row>
    <row r="247" spans="11:48" s="361" customFormat="1" x14ac:dyDescent="0.2">
      <c r="K247" s="249">
        <f t="shared" si="53"/>
        <v>14</v>
      </c>
      <c r="M247" s="249">
        <f t="shared" si="54"/>
        <v>14</v>
      </c>
      <c r="O247" s="249"/>
      <c r="AS247" s="249"/>
      <c r="AU247" s="549">
        <v>242</v>
      </c>
      <c r="AV247" s="361">
        <v>70</v>
      </c>
    </row>
    <row r="248" spans="11:48" s="361" customFormat="1" x14ac:dyDescent="0.2">
      <c r="K248" s="249">
        <f t="shared" si="53"/>
        <v>13</v>
      </c>
      <c r="M248" s="249">
        <f t="shared" si="54"/>
        <v>13</v>
      </c>
      <c r="O248" s="249"/>
      <c r="AS248" s="249"/>
      <c r="AU248" s="549">
        <v>243</v>
      </c>
      <c r="AV248" s="361">
        <v>71</v>
      </c>
    </row>
    <row r="249" spans="11:48" s="361" customFormat="1" x14ac:dyDescent="0.2">
      <c r="K249" s="249">
        <f t="shared" si="53"/>
        <v>12</v>
      </c>
      <c r="M249" s="249">
        <f t="shared" si="54"/>
        <v>12</v>
      </c>
      <c r="O249" s="249"/>
      <c r="AS249" s="249"/>
      <c r="AU249" s="549">
        <v>244</v>
      </c>
      <c r="AV249" s="361">
        <v>71</v>
      </c>
    </row>
    <row r="250" spans="11:48" s="361" customFormat="1" x14ac:dyDescent="0.2">
      <c r="K250" s="249">
        <f t="shared" si="53"/>
        <v>11</v>
      </c>
      <c r="M250" s="249">
        <f t="shared" si="54"/>
        <v>11</v>
      </c>
      <c r="O250" s="249"/>
      <c r="AS250" s="249"/>
      <c r="AU250" s="549">
        <v>245</v>
      </c>
      <c r="AV250" s="361">
        <v>71</v>
      </c>
    </row>
    <row r="251" spans="11:48" s="361" customFormat="1" x14ac:dyDescent="0.2">
      <c r="K251" s="249">
        <f t="shared" si="53"/>
        <v>10</v>
      </c>
      <c r="M251" s="249">
        <f t="shared" si="54"/>
        <v>10</v>
      </c>
      <c r="O251" s="249"/>
      <c r="AS251" s="249"/>
      <c r="AU251" s="549">
        <v>246</v>
      </c>
      <c r="AV251" s="361">
        <v>72</v>
      </c>
    </row>
    <row r="252" spans="11:48" s="361" customFormat="1" x14ac:dyDescent="0.2">
      <c r="K252" s="249">
        <f t="shared" si="53"/>
        <v>9</v>
      </c>
      <c r="M252" s="249">
        <f t="shared" si="54"/>
        <v>9</v>
      </c>
      <c r="O252" s="249"/>
      <c r="AS252" s="249"/>
      <c r="AU252" s="549">
        <v>247</v>
      </c>
      <c r="AV252" s="361">
        <v>72</v>
      </c>
    </row>
    <row r="253" spans="11:48" s="361" customFormat="1" x14ac:dyDescent="0.2">
      <c r="K253" s="249">
        <f t="shared" si="53"/>
        <v>8</v>
      </c>
      <c r="M253" s="249">
        <f t="shared" si="54"/>
        <v>8</v>
      </c>
      <c r="O253" s="249"/>
      <c r="AS253" s="249"/>
      <c r="AU253" s="549">
        <v>248</v>
      </c>
      <c r="AV253" s="361">
        <v>72</v>
      </c>
    </row>
    <row r="254" spans="11:48" s="361" customFormat="1" x14ac:dyDescent="0.2">
      <c r="K254" s="249">
        <f t="shared" si="53"/>
        <v>7</v>
      </c>
      <c r="M254" s="249">
        <f t="shared" si="54"/>
        <v>7</v>
      </c>
      <c r="O254" s="249"/>
      <c r="AS254" s="249"/>
      <c r="AU254" s="549">
        <v>249</v>
      </c>
      <c r="AV254" s="361">
        <v>73</v>
      </c>
    </row>
    <row r="255" spans="11:48" s="361" customFormat="1" x14ac:dyDescent="0.2">
      <c r="K255" s="249">
        <f t="shared" si="53"/>
        <v>6</v>
      </c>
      <c r="M255" s="249">
        <f t="shared" si="54"/>
        <v>6</v>
      </c>
      <c r="O255" s="249"/>
      <c r="AS255" s="249"/>
      <c r="AU255" s="549">
        <v>250</v>
      </c>
      <c r="AV255" s="361">
        <v>73</v>
      </c>
    </row>
    <row r="256" spans="11:48" s="361" customFormat="1" x14ac:dyDescent="0.2">
      <c r="K256" s="249">
        <f t="shared" si="53"/>
        <v>5</v>
      </c>
      <c r="M256" s="249">
        <f t="shared" si="54"/>
        <v>5</v>
      </c>
      <c r="O256" s="249"/>
      <c r="AS256" s="249"/>
      <c r="AU256" s="549">
        <v>251</v>
      </c>
      <c r="AV256" s="361">
        <v>73</v>
      </c>
    </row>
    <row r="257" spans="11:48" s="361" customFormat="1" x14ac:dyDescent="0.2">
      <c r="K257" s="249">
        <f t="shared" si="53"/>
        <v>4</v>
      </c>
      <c r="M257" s="249">
        <f t="shared" si="54"/>
        <v>4</v>
      </c>
      <c r="O257" s="249"/>
      <c r="AS257" s="249"/>
      <c r="AU257" s="549">
        <v>252</v>
      </c>
      <c r="AV257" s="361">
        <v>74</v>
      </c>
    </row>
    <row r="258" spans="11:48" s="361" customFormat="1" x14ac:dyDescent="0.2">
      <c r="K258" s="249">
        <f t="shared" si="53"/>
        <v>3</v>
      </c>
      <c r="M258" s="249">
        <f t="shared" si="54"/>
        <v>3</v>
      </c>
      <c r="O258" s="249"/>
      <c r="AS258" s="249"/>
      <c r="AU258" s="549">
        <v>253</v>
      </c>
      <c r="AV258" s="361">
        <v>74</v>
      </c>
    </row>
    <row r="259" spans="11:48" s="361" customFormat="1" x14ac:dyDescent="0.2">
      <c r="K259" s="249">
        <f t="shared" si="53"/>
        <v>2</v>
      </c>
      <c r="M259" s="249">
        <f t="shared" si="54"/>
        <v>2</v>
      </c>
      <c r="O259" s="249"/>
      <c r="AS259" s="249"/>
      <c r="AU259" s="549">
        <v>254</v>
      </c>
      <c r="AV259" s="361">
        <v>74</v>
      </c>
    </row>
    <row r="260" spans="11:48" s="361" customFormat="1" x14ac:dyDescent="0.2">
      <c r="K260" s="249">
        <f t="shared" si="53"/>
        <v>1</v>
      </c>
      <c r="M260" s="249">
        <f t="shared" si="54"/>
        <v>1</v>
      </c>
      <c r="O260" s="249"/>
      <c r="AS260" s="249"/>
      <c r="AU260" s="549">
        <v>255</v>
      </c>
      <c r="AV260" s="361">
        <v>75</v>
      </c>
    </row>
    <row r="261" spans="11:48" s="361" customFormat="1" x14ac:dyDescent="0.2">
      <c r="K261" s="249">
        <f t="shared" si="53"/>
        <v>0</v>
      </c>
      <c r="M261" s="249">
        <f t="shared" si="54"/>
        <v>0</v>
      </c>
      <c r="O261" s="249"/>
      <c r="AS261" s="249"/>
      <c r="AU261" s="549">
        <v>256</v>
      </c>
      <c r="AV261" s="361">
        <v>75</v>
      </c>
    </row>
    <row r="262" spans="11:48" s="361" customFormat="1" x14ac:dyDescent="0.2">
      <c r="K262" s="249"/>
      <c r="O262" s="249"/>
      <c r="AS262" s="249"/>
      <c r="AU262" s="549">
        <v>257</v>
      </c>
      <c r="AV262" s="361">
        <v>75</v>
      </c>
    </row>
    <row r="263" spans="11:48" s="361" customFormat="1" x14ac:dyDescent="0.2">
      <c r="K263" s="249"/>
      <c r="O263" s="249"/>
      <c r="AS263" s="249"/>
      <c r="AU263" s="549">
        <v>258</v>
      </c>
      <c r="AV263" s="361">
        <v>76</v>
      </c>
    </row>
    <row r="264" spans="11:48" s="361" customFormat="1" x14ac:dyDescent="0.2">
      <c r="K264" s="249"/>
      <c r="O264" s="249"/>
      <c r="AS264" s="249"/>
      <c r="AU264" s="549">
        <v>259</v>
      </c>
      <c r="AV264" s="361">
        <v>76</v>
      </c>
    </row>
    <row r="265" spans="11:48" s="361" customFormat="1" x14ac:dyDescent="0.2">
      <c r="K265" s="249"/>
      <c r="O265" s="249"/>
      <c r="AS265" s="249"/>
      <c r="AU265" s="549">
        <v>260</v>
      </c>
      <c r="AV265" s="361">
        <v>76</v>
      </c>
    </row>
    <row r="266" spans="11:48" s="361" customFormat="1" x14ac:dyDescent="0.2">
      <c r="K266" s="249"/>
      <c r="O266" s="249"/>
      <c r="AS266" s="249"/>
      <c r="AU266" s="549">
        <v>261</v>
      </c>
      <c r="AV266" s="361">
        <v>77</v>
      </c>
    </row>
    <row r="267" spans="11:48" s="361" customFormat="1" x14ac:dyDescent="0.2">
      <c r="K267" s="249"/>
      <c r="O267" s="249"/>
      <c r="AS267" s="249"/>
      <c r="AU267" s="549">
        <v>262</v>
      </c>
      <c r="AV267" s="361">
        <v>77</v>
      </c>
    </row>
    <row r="268" spans="11:48" s="361" customFormat="1" x14ac:dyDescent="0.2">
      <c r="K268" s="249"/>
      <c r="O268" s="249"/>
      <c r="AS268" s="249"/>
      <c r="AU268" s="549">
        <v>263</v>
      </c>
      <c r="AV268" s="361">
        <v>77</v>
      </c>
    </row>
    <row r="269" spans="11:48" s="361" customFormat="1" x14ac:dyDescent="0.2">
      <c r="K269" s="249"/>
      <c r="O269" s="249"/>
      <c r="AS269" s="249"/>
      <c r="AU269" s="549">
        <v>264</v>
      </c>
      <c r="AV269" s="361">
        <v>78</v>
      </c>
    </row>
    <row r="270" spans="11:48" s="361" customFormat="1" x14ac:dyDescent="0.2">
      <c r="K270" s="249"/>
      <c r="O270" s="249"/>
      <c r="AS270" s="249"/>
      <c r="AU270" s="549">
        <v>265</v>
      </c>
      <c r="AV270" s="361">
        <v>78</v>
      </c>
    </row>
    <row r="271" spans="11:48" s="361" customFormat="1" x14ac:dyDescent="0.2">
      <c r="K271" s="249"/>
      <c r="O271" s="249"/>
      <c r="AS271" s="249"/>
      <c r="AU271" s="549">
        <v>266</v>
      </c>
      <c r="AV271" s="361">
        <v>78</v>
      </c>
    </row>
    <row r="272" spans="11:48" s="361" customFormat="1" x14ac:dyDescent="0.2">
      <c r="K272" s="249"/>
      <c r="O272" s="249"/>
      <c r="AS272" s="249"/>
      <c r="AU272" s="549">
        <v>267</v>
      </c>
      <c r="AV272" s="361">
        <v>79</v>
      </c>
    </row>
    <row r="273" spans="11:48" s="361" customFormat="1" x14ac:dyDescent="0.2">
      <c r="K273" s="249"/>
      <c r="O273" s="249"/>
      <c r="AS273" s="249"/>
      <c r="AU273" s="549">
        <v>268</v>
      </c>
      <c r="AV273" s="361">
        <v>79</v>
      </c>
    </row>
    <row r="274" spans="11:48" s="361" customFormat="1" x14ac:dyDescent="0.2">
      <c r="K274" s="249"/>
      <c r="O274" s="249"/>
      <c r="AS274" s="249"/>
      <c r="AU274" s="549">
        <v>269</v>
      </c>
      <c r="AV274" s="361">
        <v>79</v>
      </c>
    </row>
    <row r="275" spans="11:48" s="361" customFormat="1" x14ac:dyDescent="0.2">
      <c r="K275" s="249"/>
      <c r="O275" s="249"/>
      <c r="AS275" s="249"/>
      <c r="AU275" s="549">
        <v>270</v>
      </c>
      <c r="AV275" s="361">
        <v>80</v>
      </c>
    </row>
    <row r="276" spans="11:48" s="361" customFormat="1" x14ac:dyDescent="0.2">
      <c r="K276" s="249"/>
      <c r="O276" s="249"/>
      <c r="AS276" s="249"/>
      <c r="AU276" s="549">
        <v>271</v>
      </c>
      <c r="AV276" s="361">
        <v>80</v>
      </c>
    </row>
    <row r="277" spans="11:48" s="361" customFormat="1" x14ac:dyDescent="0.2">
      <c r="K277" s="249"/>
      <c r="O277" s="249"/>
      <c r="AS277" s="249"/>
      <c r="AU277" s="549">
        <v>272</v>
      </c>
      <c r="AV277" s="361">
        <v>81</v>
      </c>
    </row>
    <row r="278" spans="11:48" s="361" customFormat="1" x14ac:dyDescent="0.2">
      <c r="K278" s="249"/>
      <c r="O278" s="249"/>
      <c r="AS278" s="249"/>
      <c r="AU278" s="549">
        <v>273</v>
      </c>
      <c r="AV278" s="361">
        <v>81</v>
      </c>
    </row>
    <row r="279" spans="11:48" s="361" customFormat="1" x14ac:dyDescent="0.2">
      <c r="K279" s="249"/>
      <c r="O279" s="249"/>
      <c r="AS279" s="249"/>
      <c r="AU279" s="549">
        <v>274</v>
      </c>
      <c r="AV279" s="361">
        <v>82</v>
      </c>
    </row>
    <row r="280" spans="11:48" s="361" customFormat="1" x14ac:dyDescent="0.2">
      <c r="K280" s="249"/>
      <c r="O280" s="249"/>
      <c r="AS280" s="249"/>
      <c r="AU280" s="549">
        <v>275</v>
      </c>
      <c r="AV280" s="361">
        <v>82</v>
      </c>
    </row>
    <row r="281" spans="11:48" s="361" customFormat="1" x14ac:dyDescent="0.2">
      <c r="K281" s="249"/>
      <c r="O281" s="249"/>
      <c r="AS281" s="249"/>
      <c r="AU281" s="549">
        <v>276</v>
      </c>
      <c r="AV281" s="361">
        <v>83</v>
      </c>
    </row>
    <row r="282" spans="11:48" s="361" customFormat="1" x14ac:dyDescent="0.2">
      <c r="K282" s="249"/>
      <c r="O282" s="249"/>
      <c r="AS282" s="249"/>
      <c r="AU282" s="549">
        <v>277</v>
      </c>
      <c r="AV282" s="361">
        <v>83</v>
      </c>
    </row>
    <row r="283" spans="11:48" s="361" customFormat="1" x14ac:dyDescent="0.2">
      <c r="K283" s="249"/>
      <c r="O283" s="249"/>
      <c r="AS283" s="249"/>
      <c r="AU283" s="549">
        <v>278</v>
      </c>
      <c r="AV283" s="361">
        <v>84</v>
      </c>
    </row>
    <row r="284" spans="11:48" s="361" customFormat="1" x14ac:dyDescent="0.2">
      <c r="K284" s="249"/>
      <c r="O284" s="249"/>
      <c r="AS284" s="249"/>
      <c r="AU284" s="549">
        <v>279</v>
      </c>
      <c r="AV284" s="361">
        <v>84</v>
      </c>
    </row>
    <row r="285" spans="11:48" s="361" customFormat="1" x14ac:dyDescent="0.2">
      <c r="K285" s="249"/>
      <c r="O285" s="249"/>
      <c r="AS285" s="249"/>
      <c r="AU285" s="549">
        <v>280</v>
      </c>
      <c r="AV285" s="361">
        <v>85</v>
      </c>
    </row>
    <row r="286" spans="11:48" s="361" customFormat="1" x14ac:dyDescent="0.2">
      <c r="K286" s="249"/>
      <c r="O286" s="249"/>
      <c r="AS286" s="249"/>
      <c r="AU286" s="549">
        <v>281</v>
      </c>
      <c r="AV286" s="361">
        <v>85</v>
      </c>
    </row>
    <row r="287" spans="11:48" s="361" customFormat="1" x14ac:dyDescent="0.2">
      <c r="K287" s="249"/>
      <c r="O287" s="249"/>
      <c r="AS287" s="249"/>
      <c r="AU287" s="549">
        <v>282</v>
      </c>
      <c r="AV287" s="361">
        <v>86</v>
      </c>
    </row>
    <row r="288" spans="11:48" s="361" customFormat="1" x14ac:dyDescent="0.2">
      <c r="K288" s="249"/>
      <c r="O288" s="249"/>
      <c r="AS288" s="249"/>
      <c r="AU288" s="549">
        <v>283</v>
      </c>
      <c r="AV288" s="361">
        <v>86</v>
      </c>
    </row>
    <row r="289" spans="11:48" s="361" customFormat="1" x14ac:dyDescent="0.2">
      <c r="K289" s="249"/>
      <c r="O289" s="249"/>
      <c r="AS289" s="249"/>
      <c r="AU289" s="549">
        <v>284</v>
      </c>
      <c r="AV289" s="361">
        <v>87</v>
      </c>
    </row>
    <row r="290" spans="11:48" s="361" customFormat="1" x14ac:dyDescent="0.2">
      <c r="K290" s="249"/>
      <c r="O290" s="249"/>
      <c r="AS290" s="249"/>
      <c r="AU290" s="549">
        <v>285</v>
      </c>
      <c r="AV290" s="361">
        <v>87</v>
      </c>
    </row>
    <row r="291" spans="11:48" s="361" customFormat="1" x14ac:dyDescent="0.2">
      <c r="K291" s="249"/>
      <c r="O291" s="249"/>
      <c r="AS291" s="249"/>
      <c r="AU291" s="549">
        <v>286</v>
      </c>
      <c r="AV291" s="361">
        <v>88</v>
      </c>
    </row>
    <row r="292" spans="11:48" s="361" customFormat="1" x14ac:dyDescent="0.2">
      <c r="K292" s="249"/>
      <c r="O292" s="249"/>
      <c r="AS292" s="249"/>
      <c r="AU292" s="549">
        <v>287</v>
      </c>
      <c r="AV292" s="361">
        <v>88</v>
      </c>
    </row>
    <row r="293" spans="11:48" s="361" customFormat="1" x14ac:dyDescent="0.2">
      <c r="K293" s="249"/>
      <c r="O293" s="249"/>
      <c r="AS293" s="249"/>
      <c r="AU293" s="549">
        <v>288</v>
      </c>
      <c r="AV293" s="361">
        <v>89</v>
      </c>
    </row>
    <row r="294" spans="11:48" s="361" customFormat="1" x14ac:dyDescent="0.2">
      <c r="K294" s="249"/>
      <c r="O294" s="249"/>
      <c r="AS294" s="249"/>
      <c r="AU294" s="549">
        <v>289</v>
      </c>
      <c r="AV294" s="361">
        <v>89</v>
      </c>
    </row>
    <row r="295" spans="11:48" s="361" customFormat="1" x14ac:dyDescent="0.2">
      <c r="K295" s="249"/>
      <c r="O295" s="249"/>
      <c r="AS295" s="249"/>
      <c r="AU295" s="549">
        <v>290</v>
      </c>
      <c r="AV295" s="361">
        <v>90</v>
      </c>
    </row>
    <row r="296" spans="11:48" s="361" customFormat="1" x14ac:dyDescent="0.2">
      <c r="K296" s="249"/>
      <c r="O296" s="249"/>
      <c r="AS296" s="249"/>
      <c r="AU296" s="549">
        <v>291</v>
      </c>
      <c r="AV296" s="361">
        <v>91</v>
      </c>
    </row>
    <row r="297" spans="11:48" s="361" customFormat="1" x14ac:dyDescent="0.2">
      <c r="K297" s="249"/>
      <c r="O297" s="249"/>
      <c r="AS297" s="249"/>
      <c r="AU297" s="549">
        <v>292</v>
      </c>
      <c r="AV297" s="361">
        <v>92</v>
      </c>
    </row>
    <row r="298" spans="11:48" s="361" customFormat="1" x14ac:dyDescent="0.2">
      <c r="K298" s="249"/>
      <c r="O298" s="249"/>
      <c r="AS298" s="249"/>
      <c r="AU298" s="549">
        <v>293</v>
      </c>
      <c r="AV298" s="361">
        <v>93</v>
      </c>
    </row>
    <row r="299" spans="11:48" s="361" customFormat="1" x14ac:dyDescent="0.2">
      <c r="K299" s="249"/>
      <c r="O299" s="249"/>
      <c r="AS299" s="249"/>
      <c r="AU299" s="549">
        <v>294</v>
      </c>
      <c r="AV299" s="361">
        <v>94</v>
      </c>
    </row>
    <row r="300" spans="11:48" s="361" customFormat="1" x14ac:dyDescent="0.2">
      <c r="K300" s="249"/>
      <c r="O300" s="249"/>
      <c r="AS300" s="249"/>
      <c r="AU300" s="549">
        <v>295</v>
      </c>
      <c r="AV300" s="361">
        <v>95</v>
      </c>
    </row>
    <row r="301" spans="11:48" s="361" customFormat="1" x14ac:dyDescent="0.2">
      <c r="K301" s="249"/>
      <c r="O301" s="249"/>
      <c r="AS301" s="249"/>
      <c r="AU301" s="549">
        <v>296</v>
      </c>
      <c r="AV301" s="361">
        <v>96</v>
      </c>
    </row>
    <row r="302" spans="11:48" s="361" customFormat="1" x14ac:dyDescent="0.2">
      <c r="K302" s="249"/>
      <c r="O302" s="249"/>
      <c r="AS302" s="249"/>
      <c r="AU302" s="549">
        <v>297</v>
      </c>
      <c r="AV302" s="361">
        <v>97</v>
      </c>
    </row>
    <row r="303" spans="11:48" s="361" customFormat="1" x14ac:dyDescent="0.2">
      <c r="K303" s="249"/>
      <c r="O303" s="249"/>
      <c r="AS303" s="249"/>
      <c r="AU303" s="549">
        <v>298</v>
      </c>
      <c r="AV303" s="361">
        <v>98</v>
      </c>
    </row>
    <row r="304" spans="11:48" s="361" customFormat="1" x14ac:dyDescent="0.2">
      <c r="K304" s="249"/>
      <c r="O304" s="249"/>
      <c r="AS304" s="249"/>
      <c r="AU304" s="549">
        <v>299</v>
      </c>
      <c r="AV304" s="361">
        <v>99</v>
      </c>
    </row>
    <row r="305" spans="11:48" s="361" customFormat="1" x14ac:dyDescent="0.2">
      <c r="K305" s="249"/>
      <c r="O305" s="249"/>
      <c r="AS305" s="249"/>
      <c r="AU305" s="549">
        <v>300</v>
      </c>
      <c r="AV305" s="361">
        <v>100</v>
      </c>
    </row>
    <row r="306" spans="11:48" s="361" customFormat="1" x14ac:dyDescent="0.2">
      <c r="K306" s="249"/>
      <c r="O306" s="249"/>
      <c r="AS306" s="249"/>
      <c r="AU306" s="549"/>
    </row>
    <row r="307" spans="11:48" s="361" customFormat="1" x14ac:dyDescent="0.2">
      <c r="K307" s="249"/>
      <c r="O307" s="249"/>
      <c r="AS307" s="249"/>
      <c r="AU307" s="549"/>
    </row>
    <row r="308" spans="11:48" s="361" customFormat="1" x14ac:dyDescent="0.2">
      <c r="K308" s="249"/>
      <c r="O308" s="249"/>
      <c r="AS308" s="249"/>
      <c r="AU308" s="549"/>
    </row>
    <row r="309" spans="11:48" s="361" customFormat="1" x14ac:dyDescent="0.2">
      <c r="K309" s="249"/>
      <c r="O309" s="249"/>
      <c r="AS309" s="249"/>
      <c r="AU309" s="549"/>
    </row>
    <row r="310" spans="11:48" s="361" customFormat="1" x14ac:dyDescent="0.2">
      <c r="K310" s="249"/>
      <c r="O310" s="249"/>
      <c r="AS310" s="249"/>
      <c r="AU310" s="549"/>
    </row>
    <row r="311" spans="11:48" s="361" customFormat="1" x14ac:dyDescent="0.2">
      <c r="K311" s="249"/>
      <c r="O311" s="249"/>
      <c r="AS311" s="249"/>
      <c r="AU311" s="549"/>
    </row>
    <row r="312" spans="11:48" s="361" customFormat="1" x14ac:dyDescent="0.2">
      <c r="K312" s="249"/>
      <c r="O312" s="249"/>
      <c r="AS312" s="249"/>
      <c r="AU312" s="549"/>
    </row>
    <row r="313" spans="11:48" s="361" customFormat="1" x14ac:dyDescent="0.2">
      <c r="K313" s="249"/>
      <c r="O313" s="249"/>
      <c r="AS313" s="249"/>
      <c r="AU313" s="549"/>
    </row>
    <row r="314" spans="11:48" s="361" customFormat="1" x14ac:dyDescent="0.2">
      <c r="K314" s="249"/>
      <c r="O314" s="249"/>
      <c r="AS314" s="249"/>
      <c r="AU314" s="549"/>
    </row>
    <row r="315" spans="11:48" s="361" customFormat="1" x14ac:dyDescent="0.2">
      <c r="K315" s="249"/>
      <c r="O315" s="249"/>
      <c r="AS315" s="249"/>
      <c r="AU315" s="549"/>
    </row>
    <row r="316" spans="11:48" s="361" customFormat="1" x14ac:dyDescent="0.2">
      <c r="K316" s="249"/>
      <c r="O316" s="249"/>
      <c r="AS316" s="249"/>
      <c r="AU316" s="549"/>
    </row>
    <row r="317" spans="11:48" s="361" customFormat="1" x14ac:dyDescent="0.2">
      <c r="K317" s="249"/>
      <c r="O317" s="249"/>
      <c r="AS317" s="249"/>
      <c r="AU317" s="549"/>
    </row>
    <row r="318" spans="11:48" s="361" customFormat="1" x14ac:dyDescent="0.2">
      <c r="K318" s="249"/>
      <c r="O318" s="249"/>
      <c r="AS318" s="249"/>
      <c r="AU318" s="549"/>
    </row>
    <row r="319" spans="11:48" s="361" customFormat="1" x14ac:dyDescent="0.2">
      <c r="K319" s="249"/>
      <c r="O319" s="249"/>
      <c r="AS319" s="249"/>
      <c r="AU319" s="549"/>
    </row>
    <row r="320" spans="11:48" s="361" customFormat="1" x14ac:dyDescent="0.2">
      <c r="K320" s="249"/>
      <c r="O320" s="249"/>
      <c r="AS320" s="249"/>
      <c r="AU320" s="549"/>
    </row>
    <row r="321" spans="11:47" s="361" customFormat="1" x14ac:dyDescent="0.2">
      <c r="K321" s="249"/>
      <c r="O321" s="249"/>
      <c r="AS321" s="249"/>
      <c r="AU321" s="549"/>
    </row>
    <row r="322" spans="11:47" s="361" customFormat="1" x14ac:dyDescent="0.2">
      <c r="K322" s="249"/>
      <c r="O322" s="249"/>
      <c r="AS322" s="249"/>
      <c r="AU322" s="549"/>
    </row>
    <row r="323" spans="11:47" s="361" customFormat="1" x14ac:dyDescent="0.2">
      <c r="K323" s="249"/>
      <c r="O323" s="249"/>
      <c r="AS323" s="249"/>
      <c r="AU323" s="549"/>
    </row>
    <row r="324" spans="11:47" s="361" customFormat="1" x14ac:dyDescent="0.2">
      <c r="K324" s="249"/>
      <c r="O324" s="249"/>
      <c r="AS324" s="249"/>
      <c r="AU324" s="549"/>
    </row>
    <row r="325" spans="11:47" s="361" customFormat="1" x14ac:dyDescent="0.2">
      <c r="K325" s="249"/>
      <c r="O325" s="249"/>
      <c r="AS325" s="249"/>
      <c r="AU325" s="549"/>
    </row>
    <row r="326" spans="11:47" s="361" customFormat="1" x14ac:dyDescent="0.2">
      <c r="K326" s="249"/>
      <c r="O326" s="249"/>
      <c r="AS326" s="249"/>
      <c r="AU326" s="549"/>
    </row>
    <row r="327" spans="11:47" s="361" customFormat="1" x14ac:dyDescent="0.2">
      <c r="K327" s="249"/>
      <c r="O327" s="249"/>
      <c r="AS327" s="249"/>
      <c r="AU327" s="549"/>
    </row>
    <row r="328" spans="11:47" s="361" customFormat="1" x14ac:dyDescent="0.2">
      <c r="K328" s="249"/>
      <c r="O328" s="249"/>
      <c r="AS328" s="249"/>
      <c r="AU328" s="549"/>
    </row>
    <row r="329" spans="11:47" s="361" customFormat="1" x14ac:dyDescent="0.2">
      <c r="K329" s="249"/>
      <c r="O329" s="249"/>
      <c r="AS329" s="249"/>
      <c r="AU329" s="549"/>
    </row>
    <row r="330" spans="11:47" s="361" customFormat="1" x14ac:dyDescent="0.2">
      <c r="K330" s="249"/>
      <c r="O330" s="249"/>
      <c r="AS330" s="249"/>
      <c r="AU330" s="549"/>
    </row>
    <row r="331" spans="11:47" s="361" customFormat="1" x14ac:dyDescent="0.2">
      <c r="K331" s="249"/>
      <c r="O331" s="249"/>
      <c r="AS331" s="249"/>
      <c r="AU331" s="549"/>
    </row>
    <row r="332" spans="11:47" s="361" customFormat="1" x14ac:dyDescent="0.2">
      <c r="K332" s="249"/>
      <c r="O332" s="249"/>
      <c r="AS332" s="249"/>
      <c r="AU332" s="549"/>
    </row>
    <row r="333" spans="11:47" s="361" customFormat="1" x14ac:dyDescent="0.2">
      <c r="K333" s="249"/>
      <c r="O333" s="249"/>
      <c r="AS333" s="249"/>
      <c r="AU333" s="549"/>
    </row>
    <row r="334" spans="11:47" s="361" customFormat="1" x14ac:dyDescent="0.2">
      <c r="K334" s="249"/>
      <c r="O334" s="249"/>
      <c r="AS334" s="249"/>
      <c r="AU334" s="549"/>
    </row>
    <row r="335" spans="11:47" s="361" customFormat="1" x14ac:dyDescent="0.2">
      <c r="K335" s="249"/>
      <c r="O335" s="249"/>
      <c r="AS335" s="249"/>
      <c r="AU335" s="549"/>
    </row>
    <row r="336" spans="11:47" s="361" customFormat="1" x14ac:dyDescent="0.2">
      <c r="K336" s="249"/>
      <c r="O336" s="249"/>
      <c r="AS336" s="249"/>
      <c r="AU336" s="549"/>
    </row>
    <row r="337" spans="11:47" s="361" customFormat="1" x14ac:dyDescent="0.2">
      <c r="K337" s="249"/>
      <c r="O337" s="249"/>
      <c r="AS337" s="249"/>
      <c r="AU337" s="549"/>
    </row>
    <row r="338" spans="11:47" s="361" customFormat="1" x14ac:dyDescent="0.2">
      <c r="K338" s="249"/>
      <c r="O338" s="249"/>
      <c r="AS338" s="249"/>
      <c r="AU338" s="549"/>
    </row>
    <row r="339" spans="11:47" s="361" customFormat="1" x14ac:dyDescent="0.2">
      <c r="K339" s="249"/>
      <c r="O339" s="249"/>
      <c r="AS339" s="249"/>
      <c r="AU339" s="549"/>
    </row>
    <row r="340" spans="11:47" s="361" customFormat="1" x14ac:dyDescent="0.2">
      <c r="K340" s="249"/>
      <c r="O340" s="249"/>
      <c r="AS340" s="249"/>
      <c r="AU340" s="549"/>
    </row>
    <row r="341" spans="11:47" s="361" customFormat="1" x14ac:dyDescent="0.2">
      <c r="K341" s="249"/>
      <c r="O341" s="249"/>
      <c r="AS341" s="249"/>
      <c r="AU341" s="549"/>
    </row>
    <row r="342" spans="11:47" s="361" customFormat="1" x14ac:dyDescent="0.2">
      <c r="K342" s="249"/>
      <c r="O342" s="249"/>
      <c r="AS342" s="249"/>
      <c r="AU342" s="549"/>
    </row>
    <row r="343" spans="11:47" s="361" customFormat="1" x14ac:dyDescent="0.2">
      <c r="K343" s="249"/>
      <c r="O343" s="249"/>
      <c r="AS343" s="249"/>
      <c r="AU343" s="549"/>
    </row>
    <row r="344" spans="11:47" s="361" customFormat="1" x14ac:dyDescent="0.2">
      <c r="K344" s="249"/>
      <c r="O344" s="249"/>
      <c r="AS344" s="249"/>
      <c r="AU344" s="549"/>
    </row>
    <row r="345" spans="11:47" s="361" customFormat="1" x14ac:dyDescent="0.2">
      <c r="K345" s="249"/>
      <c r="O345" s="249"/>
      <c r="AS345" s="249"/>
      <c r="AU345" s="549"/>
    </row>
    <row r="346" spans="11:47" s="361" customFormat="1" x14ac:dyDescent="0.2">
      <c r="K346" s="249"/>
      <c r="O346" s="249"/>
      <c r="AS346" s="249"/>
      <c r="AU346" s="549"/>
    </row>
    <row r="347" spans="11:47" s="361" customFormat="1" x14ac:dyDescent="0.2">
      <c r="K347" s="249"/>
      <c r="O347" s="249"/>
      <c r="AS347" s="249"/>
      <c r="AU347" s="549"/>
    </row>
    <row r="348" spans="11:47" s="361" customFormat="1" x14ac:dyDescent="0.2">
      <c r="K348" s="249"/>
      <c r="O348" s="249"/>
      <c r="AS348" s="249"/>
      <c r="AU348" s="549"/>
    </row>
    <row r="349" spans="11:47" s="361" customFormat="1" x14ac:dyDescent="0.2">
      <c r="K349" s="249"/>
      <c r="O349" s="249"/>
      <c r="AS349" s="249"/>
      <c r="AU349" s="549"/>
    </row>
    <row r="350" spans="11:47" s="361" customFormat="1" x14ac:dyDescent="0.2">
      <c r="K350" s="249"/>
      <c r="O350" s="249"/>
      <c r="AS350" s="249"/>
      <c r="AU350" s="549"/>
    </row>
    <row r="351" spans="11:47" s="361" customFormat="1" x14ac:dyDescent="0.2">
      <c r="K351" s="249"/>
      <c r="O351" s="249"/>
      <c r="AS351" s="249"/>
      <c r="AU351" s="549"/>
    </row>
    <row r="352" spans="11:47" s="361" customFormat="1" x14ac:dyDescent="0.2">
      <c r="K352" s="249"/>
      <c r="O352" s="249"/>
      <c r="AS352" s="249"/>
      <c r="AU352" s="549"/>
    </row>
    <row r="353" spans="11:47" s="361" customFormat="1" x14ac:dyDescent="0.2">
      <c r="K353" s="249"/>
      <c r="O353" s="249"/>
      <c r="AS353" s="249"/>
      <c r="AU353" s="549"/>
    </row>
    <row r="354" spans="11:47" s="361" customFormat="1" x14ac:dyDescent="0.2">
      <c r="K354" s="249"/>
      <c r="O354" s="249"/>
      <c r="AS354" s="249"/>
      <c r="AU354" s="549"/>
    </row>
    <row r="355" spans="11:47" s="361" customFormat="1" x14ac:dyDescent="0.2">
      <c r="K355" s="249"/>
      <c r="O355" s="249"/>
      <c r="AS355" s="249"/>
      <c r="AU355" s="549"/>
    </row>
    <row r="356" spans="11:47" s="361" customFormat="1" x14ac:dyDescent="0.2">
      <c r="K356" s="249"/>
      <c r="O356" s="249"/>
      <c r="AS356" s="249"/>
      <c r="AU356" s="549"/>
    </row>
    <row r="357" spans="11:47" s="361" customFormat="1" x14ac:dyDescent="0.2">
      <c r="K357" s="249"/>
      <c r="O357" s="249"/>
      <c r="AS357" s="249"/>
      <c r="AU357" s="549"/>
    </row>
    <row r="358" spans="11:47" s="361" customFormat="1" x14ac:dyDescent="0.2">
      <c r="K358" s="249"/>
      <c r="O358" s="249"/>
      <c r="AS358" s="249"/>
      <c r="AU358" s="549"/>
    </row>
    <row r="359" spans="11:47" s="361" customFormat="1" x14ac:dyDescent="0.2">
      <c r="K359" s="249"/>
      <c r="O359" s="249"/>
      <c r="AS359" s="249"/>
      <c r="AU359" s="549"/>
    </row>
    <row r="360" spans="11:47" s="361" customFormat="1" x14ac:dyDescent="0.2">
      <c r="K360" s="249"/>
      <c r="O360" s="249"/>
      <c r="AS360" s="249"/>
      <c r="AU360" s="549"/>
    </row>
    <row r="361" spans="11:47" s="361" customFormat="1" x14ac:dyDescent="0.2">
      <c r="K361" s="249"/>
      <c r="O361" s="249"/>
      <c r="AS361" s="249"/>
      <c r="AU361" s="549"/>
    </row>
    <row r="362" spans="11:47" s="361" customFormat="1" x14ac:dyDescent="0.2">
      <c r="K362" s="249"/>
      <c r="O362" s="249"/>
      <c r="AS362" s="249"/>
      <c r="AU362" s="549"/>
    </row>
    <row r="363" spans="11:47" s="361" customFormat="1" x14ac:dyDescent="0.2">
      <c r="K363" s="249"/>
      <c r="O363" s="249"/>
      <c r="AS363" s="249"/>
      <c r="AU363" s="549"/>
    </row>
    <row r="364" spans="11:47" s="361" customFormat="1" x14ac:dyDescent="0.2">
      <c r="K364" s="249"/>
      <c r="O364" s="249"/>
      <c r="AS364" s="249"/>
      <c r="AU364" s="549"/>
    </row>
    <row r="365" spans="11:47" s="361" customFormat="1" x14ac:dyDescent="0.2">
      <c r="K365" s="249"/>
      <c r="O365" s="249"/>
      <c r="AS365" s="249"/>
      <c r="AU365" s="549"/>
    </row>
    <row r="366" spans="11:47" s="361" customFormat="1" x14ac:dyDescent="0.2">
      <c r="K366" s="249"/>
      <c r="O366" s="249"/>
      <c r="AS366" s="249"/>
      <c r="AU366" s="549"/>
    </row>
    <row r="367" spans="11:47" s="361" customFormat="1" x14ac:dyDescent="0.2">
      <c r="K367" s="249"/>
      <c r="O367" s="249"/>
      <c r="AS367" s="249"/>
      <c r="AU367" s="549"/>
    </row>
    <row r="368" spans="11:47" s="361" customFormat="1" x14ac:dyDescent="0.2">
      <c r="K368" s="249"/>
      <c r="O368" s="249"/>
      <c r="AS368" s="249"/>
      <c r="AU368" s="549"/>
    </row>
    <row r="369" spans="11:47" s="361" customFormat="1" x14ac:dyDescent="0.2">
      <c r="K369" s="249"/>
      <c r="O369" s="249"/>
      <c r="AS369" s="249"/>
      <c r="AU369" s="549"/>
    </row>
    <row r="370" spans="11:47" s="361" customFormat="1" x14ac:dyDescent="0.2">
      <c r="K370" s="249"/>
      <c r="O370" s="249"/>
      <c r="AS370" s="249"/>
      <c r="AU370" s="549"/>
    </row>
    <row r="371" spans="11:47" s="361" customFormat="1" x14ac:dyDescent="0.2">
      <c r="K371" s="249"/>
      <c r="O371" s="249"/>
      <c r="AS371" s="249"/>
      <c r="AU371" s="549"/>
    </row>
    <row r="372" spans="11:47" s="361" customFormat="1" x14ac:dyDescent="0.2">
      <c r="K372" s="249"/>
      <c r="O372" s="249"/>
      <c r="AS372" s="249"/>
      <c r="AU372" s="549"/>
    </row>
    <row r="373" spans="11:47" s="361" customFormat="1" x14ac:dyDescent="0.2">
      <c r="K373" s="249"/>
      <c r="O373" s="249"/>
      <c r="AS373" s="249"/>
      <c r="AU373" s="549"/>
    </row>
    <row r="374" spans="11:47" s="361" customFormat="1" x14ac:dyDescent="0.2">
      <c r="O374" s="249"/>
      <c r="AS374" s="249"/>
      <c r="AU374" s="549"/>
    </row>
    <row r="375" spans="11:47" s="361" customFormat="1" x14ac:dyDescent="0.2">
      <c r="O375" s="249"/>
      <c r="AS375" s="249"/>
      <c r="AU375" s="549"/>
    </row>
    <row r="376" spans="11:47" s="361" customFormat="1" x14ac:dyDescent="0.2">
      <c r="O376" s="249"/>
      <c r="AS376" s="249"/>
      <c r="AU376" s="549"/>
    </row>
    <row r="377" spans="11:47" s="361" customFormat="1" x14ac:dyDescent="0.2">
      <c r="O377" s="249"/>
      <c r="AS377" s="249"/>
      <c r="AU377" s="549"/>
    </row>
    <row r="378" spans="11:47" s="361" customFormat="1" x14ac:dyDescent="0.2">
      <c r="O378" s="249"/>
      <c r="AS378" s="249"/>
      <c r="AU378" s="549"/>
    </row>
    <row r="379" spans="11:47" s="361" customFormat="1" x14ac:dyDescent="0.2">
      <c r="O379" s="249"/>
      <c r="AS379" s="249"/>
      <c r="AU379" s="549"/>
    </row>
    <row r="380" spans="11:47" s="361" customFormat="1" x14ac:dyDescent="0.2">
      <c r="O380" s="249"/>
      <c r="AS380" s="249"/>
      <c r="AU380" s="549"/>
    </row>
    <row r="381" spans="11:47" s="361" customFormat="1" x14ac:dyDescent="0.2">
      <c r="O381" s="249"/>
      <c r="AS381" s="249"/>
      <c r="AU381" s="549"/>
    </row>
    <row r="382" spans="11:47" s="361" customFormat="1" x14ac:dyDescent="0.2">
      <c r="O382" s="249"/>
      <c r="AS382" s="249"/>
      <c r="AU382" s="549"/>
    </row>
    <row r="383" spans="11:47" s="361" customFormat="1" x14ac:dyDescent="0.2">
      <c r="O383" s="249"/>
      <c r="AS383" s="249"/>
      <c r="AU383" s="549"/>
    </row>
    <row r="384" spans="11:47" s="361" customFormat="1" x14ac:dyDescent="0.2">
      <c r="O384" s="249"/>
      <c r="AS384" s="249"/>
      <c r="AU384" s="549"/>
    </row>
    <row r="385" spans="15:47" s="361" customFormat="1" x14ac:dyDescent="0.2">
      <c r="O385" s="249"/>
      <c r="AS385" s="249"/>
      <c r="AU385" s="549"/>
    </row>
    <row r="386" spans="15:47" s="361" customFormat="1" x14ac:dyDescent="0.2">
      <c r="O386" s="249"/>
      <c r="AS386" s="249"/>
      <c r="AU386" s="549"/>
    </row>
    <row r="387" spans="15:47" s="361" customFormat="1" x14ac:dyDescent="0.2">
      <c r="O387" s="249"/>
      <c r="AS387" s="249"/>
      <c r="AU387" s="549"/>
    </row>
    <row r="388" spans="15:47" s="361" customFormat="1" x14ac:dyDescent="0.2">
      <c r="O388" s="249"/>
      <c r="AS388" s="249"/>
      <c r="AU388" s="549"/>
    </row>
    <row r="389" spans="15:47" s="361" customFormat="1" x14ac:dyDescent="0.2">
      <c r="O389" s="249"/>
      <c r="AS389" s="249"/>
      <c r="AU389" s="549"/>
    </row>
    <row r="390" spans="15:47" s="361" customFormat="1" x14ac:dyDescent="0.2">
      <c r="O390" s="249"/>
      <c r="AS390" s="249"/>
      <c r="AU390" s="549"/>
    </row>
    <row r="391" spans="15:47" s="361" customFormat="1" x14ac:dyDescent="0.2">
      <c r="O391" s="249"/>
      <c r="AS391" s="249"/>
      <c r="AU391" s="549"/>
    </row>
    <row r="392" spans="15:47" s="361" customFormat="1" x14ac:dyDescent="0.2">
      <c r="O392" s="249"/>
      <c r="AS392" s="249"/>
      <c r="AU392" s="549"/>
    </row>
    <row r="393" spans="15:47" s="361" customFormat="1" x14ac:dyDescent="0.2">
      <c r="O393" s="249"/>
      <c r="AS393" s="249"/>
      <c r="AU393" s="549"/>
    </row>
    <row r="394" spans="15:47" s="361" customFormat="1" x14ac:dyDescent="0.2">
      <c r="O394" s="249"/>
      <c r="AS394" s="249"/>
      <c r="AU394" s="549"/>
    </row>
    <row r="395" spans="15:47" s="361" customFormat="1" x14ac:dyDescent="0.2">
      <c r="O395" s="249"/>
      <c r="AS395" s="249"/>
      <c r="AU395" s="549"/>
    </row>
    <row r="396" spans="15:47" s="361" customFormat="1" x14ac:dyDescent="0.2">
      <c r="O396" s="249"/>
      <c r="AS396" s="249"/>
      <c r="AU396" s="549"/>
    </row>
    <row r="397" spans="15:47" s="361" customFormat="1" x14ac:dyDescent="0.2">
      <c r="O397" s="249"/>
      <c r="AS397" s="249"/>
      <c r="AU397" s="549"/>
    </row>
    <row r="398" spans="15:47" s="361" customFormat="1" x14ac:dyDescent="0.2">
      <c r="O398" s="249"/>
      <c r="AS398" s="249"/>
      <c r="AU398" s="549"/>
    </row>
    <row r="399" spans="15:47" s="361" customFormat="1" x14ac:dyDescent="0.2">
      <c r="O399" s="249"/>
      <c r="AS399" s="249"/>
      <c r="AU399" s="549"/>
    </row>
    <row r="400" spans="15:47" s="361" customFormat="1" x14ac:dyDescent="0.2">
      <c r="O400" s="249"/>
      <c r="AS400" s="249"/>
      <c r="AU400" s="549"/>
    </row>
    <row r="401" spans="15:47" s="361" customFormat="1" x14ac:dyDescent="0.2">
      <c r="O401" s="249"/>
      <c r="AS401" s="249"/>
      <c r="AU401" s="549"/>
    </row>
    <row r="402" spans="15:47" s="361" customFormat="1" x14ac:dyDescent="0.2">
      <c r="O402" s="249"/>
      <c r="AS402" s="249"/>
      <c r="AU402" s="549"/>
    </row>
    <row r="403" spans="15:47" s="361" customFormat="1" x14ac:dyDescent="0.2">
      <c r="O403" s="249"/>
      <c r="AS403" s="249"/>
      <c r="AU403" s="549"/>
    </row>
    <row r="404" spans="15:47" s="361" customFormat="1" x14ac:dyDescent="0.2">
      <c r="O404" s="249"/>
      <c r="AS404" s="249"/>
      <c r="AU404" s="549"/>
    </row>
    <row r="405" spans="15:47" s="361" customFormat="1" x14ac:dyDescent="0.2">
      <c r="O405" s="249"/>
      <c r="AS405" s="249"/>
      <c r="AU405" s="549"/>
    </row>
    <row r="406" spans="15:47" s="361" customFormat="1" x14ac:dyDescent="0.2">
      <c r="O406" s="249"/>
      <c r="AS406" s="249"/>
      <c r="AU406" s="549"/>
    </row>
    <row r="407" spans="15:47" s="361" customFormat="1" x14ac:dyDescent="0.2">
      <c r="O407" s="249"/>
      <c r="AS407" s="249"/>
      <c r="AU407" s="549"/>
    </row>
    <row r="408" spans="15:47" s="361" customFormat="1" x14ac:dyDescent="0.2">
      <c r="O408" s="249"/>
      <c r="AS408" s="249"/>
      <c r="AU408" s="549"/>
    </row>
    <row r="409" spans="15:47" s="361" customFormat="1" x14ac:dyDescent="0.2">
      <c r="O409" s="249"/>
      <c r="AS409" s="249"/>
      <c r="AU409" s="549"/>
    </row>
    <row r="410" spans="15:47" s="361" customFormat="1" x14ac:dyDescent="0.2">
      <c r="O410" s="249"/>
      <c r="AS410" s="249"/>
      <c r="AU410" s="549"/>
    </row>
    <row r="411" spans="15:47" s="361" customFormat="1" x14ac:dyDescent="0.2">
      <c r="O411" s="249"/>
      <c r="AS411" s="249"/>
      <c r="AU411" s="549"/>
    </row>
    <row r="412" spans="15:47" s="361" customFormat="1" x14ac:dyDescent="0.2">
      <c r="O412" s="249"/>
      <c r="AS412" s="249"/>
      <c r="AU412" s="549"/>
    </row>
    <row r="413" spans="15:47" s="361" customFormat="1" x14ac:dyDescent="0.2">
      <c r="O413" s="249"/>
      <c r="AS413" s="249"/>
      <c r="AU413" s="549"/>
    </row>
    <row r="414" spans="15:47" s="361" customFormat="1" x14ac:dyDescent="0.2">
      <c r="O414" s="249"/>
      <c r="AS414" s="249"/>
      <c r="AU414" s="549"/>
    </row>
    <row r="415" spans="15:47" s="361" customFormat="1" x14ac:dyDescent="0.2">
      <c r="O415" s="249"/>
      <c r="AS415" s="249"/>
      <c r="AU415" s="549"/>
    </row>
    <row r="416" spans="15:47" s="361" customFormat="1" x14ac:dyDescent="0.2">
      <c r="O416" s="249"/>
      <c r="AS416" s="249"/>
      <c r="AU416" s="549"/>
    </row>
    <row r="417" spans="15:47" s="361" customFormat="1" x14ac:dyDescent="0.2">
      <c r="O417" s="249"/>
      <c r="AS417" s="249"/>
      <c r="AU417" s="549"/>
    </row>
    <row r="418" spans="15:47" s="361" customFormat="1" x14ac:dyDescent="0.2">
      <c r="O418" s="249"/>
      <c r="AS418" s="249"/>
      <c r="AU418" s="549"/>
    </row>
    <row r="419" spans="15:47" s="361" customFormat="1" x14ac:dyDescent="0.2">
      <c r="O419" s="249"/>
      <c r="AS419" s="249"/>
      <c r="AU419" s="549"/>
    </row>
    <row r="420" spans="15:47" s="361" customFormat="1" x14ac:dyDescent="0.2">
      <c r="O420" s="249"/>
      <c r="AS420" s="249"/>
      <c r="AU420" s="549"/>
    </row>
    <row r="421" spans="15:47" s="361" customFormat="1" x14ac:dyDescent="0.2">
      <c r="O421" s="249"/>
      <c r="AS421" s="249"/>
      <c r="AU421" s="549"/>
    </row>
    <row r="422" spans="15:47" s="361" customFormat="1" x14ac:dyDescent="0.2">
      <c r="O422" s="249"/>
      <c r="AS422" s="249"/>
      <c r="AU422" s="549"/>
    </row>
    <row r="423" spans="15:47" s="361" customFormat="1" x14ac:dyDescent="0.2">
      <c r="O423" s="249"/>
      <c r="AS423" s="249"/>
      <c r="AU423" s="549"/>
    </row>
    <row r="424" spans="15:47" s="361" customFormat="1" x14ac:dyDescent="0.2">
      <c r="O424" s="249"/>
      <c r="AS424" s="249"/>
      <c r="AU424" s="549"/>
    </row>
    <row r="425" spans="15:47" s="361" customFormat="1" x14ac:dyDescent="0.2">
      <c r="O425" s="249"/>
      <c r="AS425" s="249"/>
      <c r="AU425" s="549"/>
    </row>
    <row r="426" spans="15:47" s="361" customFormat="1" x14ac:dyDescent="0.2">
      <c r="O426" s="249"/>
      <c r="AS426" s="249"/>
      <c r="AU426" s="549"/>
    </row>
    <row r="427" spans="15:47" s="361" customFormat="1" x14ac:dyDescent="0.2">
      <c r="O427" s="249"/>
      <c r="AS427" s="249"/>
      <c r="AU427" s="549"/>
    </row>
    <row r="428" spans="15:47" s="361" customFormat="1" x14ac:dyDescent="0.2">
      <c r="O428" s="249"/>
      <c r="AS428" s="249"/>
      <c r="AU428" s="549"/>
    </row>
    <row r="429" spans="15:47" s="361" customFormat="1" x14ac:dyDescent="0.2">
      <c r="O429" s="249"/>
      <c r="AS429" s="249"/>
      <c r="AU429" s="549"/>
    </row>
    <row r="430" spans="15:47" s="361" customFormat="1" x14ac:dyDescent="0.2">
      <c r="O430" s="249"/>
      <c r="AS430" s="249"/>
      <c r="AU430" s="549"/>
    </row>
    <row r="431" spans="15:47" s="361" customFormat="1" x14ac:dyDescent="0.2">
      <c r="O431" s="249"/>
      <c r="AS431" s="249"/>
      <c r="AU431" s="549"/>
    </row>
    <row r="432" spans="15:47" s="361" customFormat="1" x14ac:dyDescent="0.2">
      <c r="O432" s="249"/>
      <c r="AS432" s="249"/>
      <c r="AU432" s="549"/>
    </row>
    <row r="433" spans="15:47" s="361" customFormat="1" x14ac:dyDescent="0.2">
      <c r="O433" s="249"/>
      <c r="AS433" s="249"/>
      <c r="AU433" s="549"/>
    </row>
    <row r="434" spans="15:47" s="361" customFormat="1" x14ac:dyDescent="0.2">
      <c r="O434" s="249"/>
      <c r="AS434" s="249"/>
      <c r="AU434" s="549"/>
    </row>
    <row r="435" spans="15:47" s="361" customFormat="1" x14ac:dyDescent="0.2">
      <c r="O435" s="249"/>
      <c r="AS435" s="249"/>
    </row>
    <row r="436" spans="15:47" s="361" customFormat="1" x14ac:dyDescent="0.2">
      <c r="O436" s="249"/>
      <c r="AS436" s="249"/>
    </row>
    <row r="437" spans="15:47" s="361" customFormat="1" x14ac:dyDescent="0.2">
      <c r="O437" s="249"/>
      <c r="AS437" s="249"/>
    </row>
    <row r="438" spans="15:47" s="361" customFormat="1" x14ac:dyDescent="0.2">
      <c r="O438" s="249"/>
      <c r="AS438" s="249"/>
    </row>
    <row r="439" spans="15:47" s="361" customFormat="1" x14ac:dyDescent="0.2">
      <c r="O439" s="249"/>
      <c r="AS439" s="249"/>
    </row>
    <row r="440" spans="15:47" s="361" customFormat="1" x14ac:dyDescent="0.2">
      <c r="O440" s="249"/>
      <c r="AS440" s="249"/>
    </row>
    <row r="441" spans="15:47" s="361" customFormat="1" x14ac:dyDescent="0.2">
      <c r="O441" s="249"/>
      <c r="AS441" s="249"/>
    </row>
    <row r="442" spans="15:47" s="361" customFormat="1" x14ac:dyDescent="0.2">
      <c r="O442" s="249"/>
      <c r="AS442" s="249"/>
    </row>
    <row r="443" spans="15:47" s="361" customFormat="1" x14ac:dyDescent="0.2">
      <c r="O443" s="249"/>
      <c r="AS443" s="249"/>
    </row>
    <row r="444" spans="15:47" s="361" customFormat="1" x14ac:dyDescent="0.2">
      <c r="O444" s="249"/>
      <c r="AS444" s="249"/>
    </row>
    <row r="445" spans="15:47" s="361" customFormat="1" x14ac:dyDescent="0.2">
      <c r="O445" s="249"/>
      <c r="AS445" s="249"/>
    </row>
    <row r="446" spans="15:47" s="361" customFormat="1" x14ac:dyDescent="0.2">
      <c r="O446" s="249"/>
      <c r="AS446" s="249"/>
    </row>
    <row r="447" spans="15:47" s="361" customFormat="1" x14ac:dyDescent="0.2">
      <c r="O447" s="249"/>
      <c r="AS447" s="249"/>
    </row>
    <row r="448" spans="15:47" s="361" customFormat="1" x14ac:dyDescent="0.2">
      <c r="O448" s="249"/>
      <c r="AS448" s="249"/>
    </row>
    <row r="449" spans="15:45" s="361" customFormat="1" x14ac:dyDescent="0.2">
      <c r="O449" s="249"/>
      <c r="AS449" s="249"/>
    </row>
    <row r="450" spans="15:45" s="361" customFormat="1" x14ac:dyDescent="0.2">
      <c r="O450" s="249"/>
      <c r="AS450" s="249"/>
    </row>
    <row r="451" spans="15:45" s="361" customFormat="1" x14ac:dyDescent="0.2">
      <c r="O451" s="249"/>
      <c r="AS451" s="249"/>
    </row>
    <row r="452" spans="15:45" s="361" customFormat="1" x14ac:dyDescent="0.2">
      <c r="O452" s="249"/>
      <c r="AS452" s="249"/>
    </row>
    <row r="453" spans="15:45" s="361" customFormat="1" x14ac:dyDescent="0.2">
      <c r="O453" s="249"/>
      <c r="AS453" s="249"/>
    </row>
    <row r="454" spans="15:45" s="361" customFormat="1" x14ac:dyDescent="0.2">
      <c r="O454" s="249"/>
      <c r="AS454" s="249"/>
    </row>
    <row r="455" spans="15:45" s="361" customFormat="1" x14ac:dyDescent="0.2">
      <c r="O455" s="249"/>
      <c r="AS455" s="249"/>
    </row>
    <row r="456" spans="15:45" s="361" customFormat="1" x14ac:dyDescent="0.2">
      <c r="O456" s="249"/>
      <c r="AS456" s="249"/>
    </row>
    <row r="457" spans="15:45" s="361" customFormat="1" x14ac:dyDescent="0.2">
      <c r="O457" s="249"/>
      <c r="AS457" s="249"/>
    </row>
    <row r="458" spans="15:45" s="361" customFormat="1" x14ac:dyDescent="0.2">
      <c r="O458" s="249"/>
      <c r="AS458" s="249"/>
    </row>
    <row r="459" spans="15:45" s="361" customFormat="1" x14ac:dyDescent="0.2">
      <c r="O459" s="249"/>
      <c r="AS459" s="249"/>
    </row>
    <row r="460" spans="15:45" s="361" customFormat="1" x14ac:dyDescent="0.2">
      <c r="O460" s="249"/>
      <c r="AS460" s="249"/>
    </row>
    <row r="461" spans="15:45" s="361" customFormat="1" x14ac:dyDescent="0.2">
      <c r="O461" s="249"/>
      <c r="AS461" s="249"/>
    </row>
    <row r="462" spans="15:45" s="361" customFormat="1" x14ac:dyDescent="0.2">
      <c r="O462" s="249"/>
      <c r="AS462" s="249"/>
    </row>
    <row r="463" spans="15:45" s="361" customFormat="1" x14ac:dyDescent="0.2">
      <c r="O463" s="249"/>
      <c r="AS463" s="249"/>
    </row>
    <row r="464" spans="15:45" s="361" customFormat="1" x14ac:dyDescent="0.2">
      <c r="O464" s="249"/>
      <c r="AS464" s="249"/>
    </row>
    <row r="465" spans="15:45" s="361" customFormat="1" x14ac:dyDescent="0.2">
      <c r="O465" s="249"/>
      <c r="AS465" s="249"/>
    </row>
    <row r="466" spans="15:45" s="361" customFormat="1" x14ac:dyDescent="0.2">
      <c r="O466" s="249"/>
      <c r="AS466" s="249"/>
    </row>
    <row r="467" spans="15:45" s="361" customFormat="1" x14ac:dyDescent="0.2">
      <c r="O467" s="249"/>
      <c r="AS467" s="249"/>
    </row>
    <row r="468" spans="15:45" s="361" customFormat="1" x14ac:dyDescent="0.2">
      <c r="O468" s="249"/>
      <c r="AS468" s="249"/>
    </row>
    <row r="469" spans="15:45" s="361" customFormat="1" x14ac:dyDescent="0.2">
      <c r="O469" s="249"/>
      <c r="AS469" s="249"/>
    </row>
    <row r="470" spans="15:45" s="361" customFormat="1" x14ac:dyDescent="0.2">
      <c r="O470" s="249"/>
      <c r="AS470" s="249"/>
    </row>
    <row r="471" spans="15:45" s="361" customFormat="1" x14ac:dyDescent="0.2">
      <c r="O471" s="249"/>
      <c r="AS471" s="249"/>
    </row>
    <row r="472" spans="15:45" s="361" customFormat="1" x14ac:dyDescent="0.2">
      <c r="O472" s="249"/>
      <c r="AS472" s="249"/>
    </row>
    <row r="473" spans="15:45" s="361" customFormat="1" x14ac:dyDescent="0.2">
      <c r="O473" s="249"/>
      <c r="AS473" s="249"/>
    </row>
    <row r="474" spans="15:45" s="361" customFormat="1" x14ac:dyDescent="0.2">
      <c r="O474" s="249"/>
      <c r="AS474" s="249"/>
    </row>
    <row r="475" spans="15:45" s="361" customFormat="1" x14ac:dyDescent="0.2">
      <c r="O475" s="249"/>
      <c r="AS475" s="249"/>
    </row>
    <row r="476" spans="15:45" s="361" customFormat="1" x14ac:dyDescent="0.2">
      <c r="O476" s="249"/>
      <c r="AS476" s="249"/>
    </row>
    <row r="477" spans="15:45" s="361" customFormat="1" x14ac:dyDescent="0.2">
      <c r="O477" s="249"/>
      <c r="AS477" s="249"/>
    </row>
    <row r="478" spans="15:45" s="361" customFormat="1" x14ac:dyDescent="0.2">
      <c r="O478" s="249"/>
      <c r="AS478" s="249"/>
    </row>
    <row r="479" spans="15:45" s="361" customFormat="1" x14ac:dyDescent="0.2">
      <c r="O479" s="249"/>
      <c r="AS479" s="249"/>
    </row>
    <row r="480" spans="15:45" s="361" customFormat="1" x14ac:dyDescent="0.2">
      <c r="O480" s="249"/>
      <c r="AS480" s="249"/>
    </row>
    <row r="481" spans="15:45" s="361" customFormat="1" x14ac:dyDescent="0.2">
      <c r="O481" s="249"/>
      <c r="AS481" s="249"/>
    </row>
    <row r="482" spans="15:45" s="361" customFormat="1" x14ac:dyDescent="0.2">
      <c r="O482" s="249"/>
      <c r="AS482" s="249"/>
    </row>
    <row r="483" spans="15:45" s="361" customFormat="1" x14ac:dyDescent="0.2">
      <c r="O483" s="249"/>
      <c r="AS483" s="249"/>
    </row>
    <row r="484" spans="15:45" s="361" customFormat="1" x14ac:dyDescent="0.2">
      <c r="O484" s="249"/>
      <c r="AS484" s="249"/>
    </row>
    <row r="485" spans="15:45" s="361" customFormat="1" x14ac:dyDescent="0.2">
      <c r="O485" s="249"/>
      <c r="AS485" s="249"/>
    </row>
    <row r="486" spans="15:45" s="361" customFormat="1" x14ac:dyDescent="0.2">
      <c r="O486" s="249"/>
      <c r="AS486" s="249"/>
    </row>
    <row r="487" spans="15:45" s="361" customFormat="1" x14ac:dyDescent="0.2">
      <c r="O487" s="249"/>
      <c r="AS487" s="249"/>
    </row>
    <row r="488" spans="15:45" s="361" customFormat="1" x14ac:dyDescent="0.2">
      <c r="O488" s="249"/>
      <c r="AS488" s="249"/>
    </row>
    <row r="489" spans="15:45" s="361" customFormat="1" x14ac:dyDescent="0.2">
      <c r="O489" s="249"/>
      <c r="AS489" s="249"/>
    </row>
    <row r="490" spans="15:45" s="361" customFormat="1" x14ac:dyDescent="0.2">
      <c r="O490" s="249"/>
      <c r="AS490" s="249"/>
    </row>
    <row r="491" spans="15:45" s="361" customFormat="1" x14ac:dyDescent="0.2">
      <c r="O491" s="249"/>
      <c r="AS491" s="249"/>
    </row>
    <row r="492" spans="15:45" s="361" customFormat="1" x14ac:dyDescent="0.2">
      <c r="O492" s="249"/>
      <c r="AS492" s="249"/>
    </row>
    <row r="493" spans="15:45" s="361" customFormat="1" x14ac:dyDescent="0.2">
      <c r="O493" s="249"/>
      <c r="AS493" s="249"/>
    </row>
    <row r="494" spans="15:45" s="361" customFormat="1" x14ac:dyDescent="0.2">
      <c r="O494" s="249"/>
      <c r="AS494" s="249"/>
    </row>
    <row r="495" spans="15:45" s="361" customFormat="1" x14ac:dyDescent="0.2">
      <c r="O495" s="249"/>
      <c r="AS495" s="249"/>
    </row>
    <row r="496" spans="15:45" s="361" customFormat="1" x14ac:dyDescent="0.2">
      <c r="O496" s="249"/>
      <c r="AS496" s="249"/>
    </row>
    <row r="497" spans="15:45" s="361" customFormat="1" x14ac:dyDescent="0.2">
      <c r="O497" s="249"/>
      <c r="AS497" s="249"/>
    </row>
    <row r="498" spans="15:45" s="361" customFormat="1" x14ac:dyDescent="0.2">
      <c r="O498" s="249"/>
      <c r="AS498" s="249"/>
    </row>
    <row r="499" spans="15:45" s="361" customFormat="1" x14ac:dyDescent="0.2">
      <c r="O499" s="249"/>
      <c r="AS499" s="249"/>
    </row>
    <row r="500" spans="15:45" s="361" customFormat="1" x14ac:dyDescent="0.2">
      <c r="O500" s="249"/>
      <c r="AS500" s="249"/>
    </row>
    <row r="501" spans="15:45" s="361" customFormat="1" x14ac:dyDescent="0.2">
      <c r="O501" s="249"/>
      <c r="AS501" s="249"/>
    </row>
    <row r="502" spans="15:45" s="361" customFormat="1" x14ac:dyDescent="0.2">
      <c r="O502" s="249"/>
      <c r="AS502" s="249"/>
    </row>
    <row r="503" spans="15:45" s="361" customFormat="1" x14ac:dyDescent="0.2">
      <c r="O503" s="249"/>
      <c r="AS503" s="249"/>
    </row>
    <row r="504" spans="15:45" s="361" customFormat="1" x14ac:dyDescent="0.2">
      <c r="O504" s="249"/>
      <c r="AS504" s="249"/>
    </row>
    <row r="505" spans="15:45" s="361" customFormat="1" x14ac:dyDescent="0.2">
      <c r="O505" s="249"/>
      <c r="AS505" s="249"/>
    </row>
    <row r="506" spans="15:45" s="361" customFormat="1" x14ac:dyDescent="0.2">
      <c r="O506" s="249"/>
      <c r="AS506" s="249"/>
    </row>
    <row r="507" spans="15:45" s="361" customFormat="1" x14ac:dyDescent="0.2">
      <c r="O507" s="249"/>
      <c r="AS507" s="249"/>
    </row>
    <row r="508" spans="15:45" s="361" customFormat="1" x14ac:dyDescent="0.2">
      <c r="O508" s="249"/>
      <c r="AS508" s="249"/>
    </row>
    <row r="509" spans="15:45" s="361" customFormat="1" x14ac:dyDescent="0.2">
      <c r="O509" s="249"/>
      <c r="AS509" s="249"/>
    </row>
    <row r="510" spans="15:45" s="361" customFormat="1" x14ac:dyDescent="0.2">
      <c r="O510" s="249"/>
      <c r="AS510" s="249"/>
    </row>
    <row r="511" spans="15:45" s="361" customFormat="1" x14ac:dyDescent="0.2">
      <c r="O511" s="249"/>
      <c r="AS511" s="249"/>
    </row>
    <row r="512" spans="15:45" s="361" customFormat="1" x14ac:dyDescent="0.2">
      <c r="O512" s="249"/>
      <c r="AS512" s="249"/>
    </row>
    <row r="513" spans="15:45" s="361" customFormat="1" x14ac:dyDescent="0.2">
      <c r="O513" s="249"/>
      <c r="AS513" s="249"/>
    </row>
    <row r="514" spans="15:45" s="361" customFormat="1" x14ac:dyDescent="0.2">
      <c r="O514" s="249"/>
      <c r="AS514" s="249"/>
    </row>
    <row r="515" spans="15:45" s="361" customFormat="1" x14ac:dyDescent="0.2">
      <c r="O515" s="249"/>
      <c r="AS515" s="249"/>
    </row>
    <row r="516" spans="15:45" s="361" customFormat="1" x14ac:dyDescent="0.2">
      <c r="O516" s="249"/>
      <c r="AS516" s="249"/>
    </row>
    <row r="517" spans="15:45" s="361" customFormat="1" x14ac:dyDescent="0.2">
      <c r="O517" s="249"/>
      <c r="AS517" s="249"/>
    </row>
    <row r="518" spans="15:45" s="361" customFormat="1" x14ac:dyDescent="0.2">
      <c r="O518" s="249"/>
      <c r="AS518" s="249"/>
    </row>
    <row r="519" spans="15:45" s="361" customFormat="1" x14ac:dyDescent="0.2">
      <c r="O519" s="249"/>
      <c r="AS519" s="249"/>
    </row>
    <row r="520" spans="15:45" s="361" customFormat="1" x14ac:dyDescent="0.2">
      <c r="O520" s="249"/>
      <c r="AS520" s="249"/>
    </row>
    <row r="521" spans="15:45" s="361" customFormat="1" x14ac:dyDescent="0.2">
      <c r="O521" s="249"/>
      <c r="AS521" s="249"/>
    </row>
    <row r="522" spans="15:45" s="361" customFormat="1" x14ac:dyDescent="0.2">
      <c r="O522" s="249"/>
      <c r="AS522" s="249"/>
    </row>
    <row r="523" spans="15:45" s="361" customFormat="1" x14ac:dyDescent="0.2">
      <c r="O523" s="249"/>
      <c r="AS523" s="249"/>
    </row>
    <row r="524" spans="15:45" s="361" customFormat="1" x14ac:dyDescent="0.2">
      <c r="O524" s="249"/>
      <c r="AS524" s="249"/>
    </row>
    <row r="525" spans="15:45" s="361" customFormat="1" x14ac:dyDescent="0.2">
      <c r="O525" s="249"/>
      <c r="AS525" s="249"/>
    </row>
    <row r="526" spans="15:45" s="361" customFormat="1" x14ac:dyDescent="0.2">
      <c r="O526" s="249"/>
      <c r="AS526" s="249"/>
    </row>
    <row r="527" spans="15:45" s="361" customFormat="1" x14ac:dyDescent="0.2">
      <c r="O527" s="249"/>
      <c r="AS527" s="249"/>
    </row>
    <row r="528" spans="15:45" s="361" customFormat="1" x14ac:dyDescent="0.2">
      <c r="O528" s="249"/>
      <c r="AS528" s="249"/>
    </row>
    <row r="529" spans="15:45" s="361" customFormat="1" x14ac:dyDescent="0.2">
      <c r="O529" s="249"/>
      <c r="AS529" s="249"/>
    </row>
    <row r="530" spans="15:45" s="361" customFormat="1" x14ac:dyDescent="0.2">
      <c r="O530" s="249"/>
      <c r="AS530" s="249"/>
    </row>
    <row r="531" spans="15:45" s="361" customFormat="1" x14ac:dyDescent="0.2">
      <c r="O531" s="249"/>
      <c r="AS531" s="249"/>
    </row>
    <row r="532" spans="15:45" s="361" customFormat="1" x14ac:dyDescent="0.2">
      <c r="O532" s="249"/>
      <c r="AS532" s="249"/>
    </row>
    <row r="533" spans="15:45" s="361" customFormat="1" x14ac:dyDescent="0.2">
      <c r="O533" s="249"/>
      <c r="AS533" s="249"/>
    </row>
    <row r="534" spans="15:45" s="361" customFormat="1" x14ac:dyDescent="0.2">
      <c r="O534" s="249"/>
      <c r="AS534" s="249"/>
    </row>
    <row r="535" spans="15:45" s="361" customFormat="1" x14ac:dyDescent="0.2">
      <c r="O535" s="249"/>
      <c r="AS535" s="249"/>
    </row>
    <row r="536" spans="15:45" s="361" customFormat="1" x14ac:dyDescent="0.2">
      <c r="O536" s="249"/>
      <c r="AS536" s="249"/>
    </row>
    <row r="537" spans="15:45" s="361" customFormat="1" x14ac:dyDescent="0.2">
      <c r="O537" s="249"/>
      <c r="AS537" s="249"/>
    </row>
    <row r="538" spans="15:45" s="361" customFormat="1" x14ac:dyDescent="0.2">
      <c r="O538" s="249"/>
      <c r="AS538" s="249"/>
    </row>
    <row r="539" spans="15:45" s="361" customFormat="1" x14ac:dyDescent="0.2">
      <c r="O539" s="249"/>
      <c r="AS539" s="249"/>
    </row>
    <row r="540" spans="15:45" s="361" customFormat="1" x14ac:dyDescent="0.2">
      <c r="O540" s="249"/>
      <c r="AS540" s="249"/>
    </row>
    <row r="541" spans="15:45" s="361" customFormat="1" x14ac:dyDescent="0.2">
      <c r="O541" s="249"/>
      <c r="AS541" s="249"/>
    </row>
    <row r="542" spans="15:45" s="361" customFormat="1" x14ac:dyDescent="0.2">
      <c r="O542" s="249"/>
      <c r="AS542" s="249"/>
    </row>
    <row r="543" spans="15:45" s="361" customFormat="1" x14ac:dyDescent="0.2">
      <c r="O543" s="249"/>
      <c r="AS543" s="249"/>
    </row>
    <row r="544" spans="15:45" s="361" customFormat="1" x14ac:dyDescent="0.2">
      <c r="O544" s="249"/>
      <c r="AS544" s="249"/>
    </row>
    <row r="545" spans="15:45" s="361" customFormat="1" x14ac:dyDescent="0.2">
      <c r="O545" s="249"/>
      <c r="AS545" s="249"/>
    </row>
    <row r="546" spans="15:45" s="361" customFormat="1" x14ac:dyDescent="0.2">
      <c r="O546" s="249"/>
      <c r="AS546" s="249"/>
    </row>
    <row r="547" spans="15:45" s="361" customFormat="1" x14ac:dyDescent="0.2">
      <c r="O547" s="249"/>
      <c r="AS547" s="249"/>
    </row>
    <row r="548" spans="15:45" s="361" customFormat="1" x14ac:dyDescent="0.2">
      <c r="O548" s="249"/>
      <c r="AS548" s="249"/>
    </row>
    <row r="549" spans="15:45" s="361" customFormat="1" x14ac:dyDescent="0.2">
      <c r="O549" s="249"/>
      <c r="AS549" s="249"/>
    </row>
    <row r="550" spans="15:45" s="361" customFormat="1" x14ac:dyDescent="0.2">
      <c r="O550" s="249"/>
      <c r="AS550" s="249"/>
    </row>
    <row r="551" spans="15:45" s="361" customFormat="1" x14ac:dyDescent="0.2">
      <c r="O551" s="249"/>
      <c r="AS551" s="249"/>
    </row>
    <row r="552" spans="15:45" s="361" customFormat="1" x14ac:dyDescent="0.2">
      <c r="O552" s="249"/>
      <c r="AS552" s="249"/>
    </row>
    <row r="553" spans="15:45" s="361" customFormat="1" x14ac:dyDescent="0.2">
      <c r="O553" s="249"/>
      <c r="AS553" s="249"/>
    </row>
    <row r="554" spans="15:45" s="361" customFormat="1" x14ac:dyDescent="0.2">
      <c r="O554" s="249"/>
      <c r="AS554" s="249"/>
    </row>
    <row r="555" spans="15:45" s="361" customFormat="1" x14ac:dyDescent="0.2">
      <c r="O555" s="249"/>
      <c r="AS555" s="249"/>
    </row>
    <row r="556" spans="15:45" s="361" customFormat="1" x14ac:dyDescent="0.2">
      <c r="O556" s="249"/>
      <c r="AS556" s="249"/>
    </row>
    <row r="557" spans="15:45" s="361" customFormat="1" x14ac:dyDescent="0.2">
      <c r="O557" s="249"/>
      <c r="AS557" s="249"/>
    </row>
    <row r="558" spans="15:45" s="361" customFormat="1" x14ac:dyDescent="0.2">
      <c r="O558" s="249"/>
      <c r="AS558" s="249"/>
    </row>
    <row r="559" spans="15:45" s="361" customFormat="1" x14ac:dyDescent="0.2">
      <c r="O559" s="249"/>
      <c r="AS559" s="249"/>
    </row>
    <row r="560" spans="15:45" s="361" customFormat="1" x14ac:dyDescent="0.2">
      <c r="O560" s="249"/>
      <c r="AS560" s="249"/>
    </row>
    <row r="561" spans="15:45" s="361" customFormat="1" x14ac:dyDescent="0.2">
      <c r="O561" s="249"/>
      <c r="AS561" s="249"/>
    </row>
    <row r="562" spans="15:45" s="361" customFormat="1" x14ac:dyDescent="0.2">
      <c r="O562" s="249"/>
      <c r="AS562" s="249"/>
    </row>
    <row r="563" spans="15:45" s="361" customFormat="1" x14ac:dyDescent="0.2">
      <c r="O563" s="249"/>
      <c r="AS563" s="249"/>
    </row>
    <row r="564" spans="15:45" s="361" customFormat="1" x14ac:dyDescent="0.2">
      <c r="O564" s="249"/>
      <c r="AS564" s="249"/>
    </row>
    <row r="565" spans="15:45" s="361" customFormat="1" x14ac:dyDescent="0.2">
      <c r="O565" s="249"/>
      <c r="AS565" s="249"/>
    </row>
    <row r="566" spans="15:45" s="361" customFormat="1" x14ac:dyDescent="0.2">
      <c r="O566" s="249"/>
      <c r="AS566" s="249"/>
    </row>
    <row r="567" spans="15:45" s="361" customFormat="1" x14ac:dyDescent="0.2">
      <c r="O567" s="249"/>
      <c r="AS567" s="249"/>
    </row>
    <row r="568" spans="15:45" s="361" customFormat="1" x14ac:dyDescent="0.2">
      <c r="O568" s="249"/>
      <c r="AS568" s="249"/>
    </row>
    <row r="569" spans="15:45" s="361" customFormat="1" x14ac:dyDescent="0.2">
      <c r="O569" s="249"/>
      <c r="AS569" s="249"/>
    </row>
    <row r="570" spans="15:45" s="361" customFormat="1" x14ac:dyDescent="0.2">
      <c r="O570" s="249"/>
      <c r="AS570" s="249"/>
    </row>
    <row r="571" spans="15:45" s="361" customFormat="1" x14ac:dyDescent="0.2">
      <c r="O571" s="249"/>
      <c r="AS571" s="249"/>
    </row>
    <row r="572" spans="15:45" s="361" customFormat="1" x14ac:dyDescent="0.2">
      <c r="O572" s="249"/>
      <c r="AS572" s="249"/>
    </row>
    <row r="573" spans="15:45" s="361" customFormat="1" x14ac:dyDescent="0.2">
      <c r="O573" s="249"/>
      <c r="AS573" s="249"/>
    </row>
    <row r="574" spans="15:45" s="361" customFormat="1" x14ac:dyDescent="0.2">
      <c r="O574" s="249"/>
      <c r="AS574" s="249"/>
    </row>
    <row r="575" spans="15:45" s="361" customFormat="1" x14ac:dyDescent="0.2">
      <c r="O575" s="249"/>
      <c r="AS575" s="249"/>
    </row>
    <row r="576" spans="15:45" s="361" customFormat="1" x14ac:dyDescent="0.2">
      <c r="O576" s="249"/>
      <c r="AS576" s="249"/>
    </row>
    <row r="577" spans="15:45" s="361" customFormat="1" x14ac:dyDescent="0.2">
      <c r="O577" s="249"/>
      <c r="AS577" s="249"/>
    </row>
    <row r="578" spans="15:45" s="361" customFormat="1" x14ac:dyDescent="0.2">
      <c r="O578" s="249"/>
      <c r="AS578" s="249"/>
    </row>
    <row r="579" spans="15:45" s="361" customFormat="1" x14ac:dyDescent="0.2">
      <c r="O579" s="249"/>
      <c r="AS579" s="249"/>
    </row>
    <row r="580" spans="15:45" s="361" customFormat="1" x14ac:dyDescent="0.2">
      <c r="O580" s="249"/>
      <c r="AS580" s="249"/>
    </row>
    <row r="581" spans="15:45" s="361" customFormat="1" x14ac:dyDescent="0.2">
      <c r="O581" s="249"/>
      <c r="AS581" s="249"/>
    </row>
    <row r="582" spans="15:45" s="361" customFormat="1" x14ac:dyDescent="0.2">
      <c r="O582" s="249"/>
      <c r="AS582" s="249"/>
    </row>
    <row r="583" spans="15:45" s="361" customFormat="1" x14ac:dyDescent="0.2">
      <c r="O583" s="249"/>
      <c r="AS583" s="249"/>
    </row>
    <row r="584" spans="15:45" s="361" customFormat="1" x14ac:dyDescent="0.2">
      <c r="O584" s="249"/>
      <c r="AS584" s="249"/>
    </row>
    <row r="585" spans="15:45" s="361" customFormat="1" x14ac:dyDescent="0.2">
      <c r="O585" s="249"/>
      <c r="AS585" s="249"/>
    </row>
    <row r="586" spans="15:45" s="361" customFormat="1" x14ac:dyDescent="0.2">
      <c r="O586" s="249"/>
      <c r="AS586" s="249"/>
    </row>
    <row r="587" spans="15:45" s="361" customFormat="1" x14ac:dyDescent="0.2">
      <c r="O587" s="249"/>
      <c r="AS587" s="249"/>
    </row>
    <row r="588" spans="15:45" s="361" customFormat="1" x14ac:dyDescent="0.2">
      <c r="O588" s="249"/>
      <c r="AS588" s="249"/>
    </row>
    <row r="589" spans="15:45" s="361" customFormat="1" x14ac:dyDescent="0.2">
      <c r="O589" s="249"/>
      <c r="AS589" s="249"/>
    </row>
    <row r="590" spans="15:45" s="361" customFormat="1" x14ac:dyDescent="0.2">
      <c r="O590" s="249"/>
      <c r="AS590" s="249"/>
    </row>
    <row r="591" spans="15:45" s="361" customFormat="1" x14ac:dyDescent="0.2">
      <c r="O591" s="249"/>
      <c r="AS591" s="249"/>
    </row>
    <row r="592" spans="15:45" s="361" customFormat="1" x14ac:dyDescent="0.2">
      <c r="O592" s="249"/>
      <c r="AS592" s="249"/>
    </row>
    <row r="593" spans="15:45" s="361" customFormat="1" x14ac:dyDescent="0.2">
      <c r="O593" s="249"/>
      <c r="AS593" s="249"/>
    </row>
    <row r="594" spans="15:45" s="361" customFormat="1" x14ac:dyDescent="0.2">
      <c r="O594" s="249"/>
      <c r="AS594" s="249"/>
    </row>
    <row r="595" spans="15:45" s="361" customFormat="1" x14ac:dyDescent="0.2">
      <c r="O595" s="249"/>
      <c r="AS595" s="249"/>
    </row>
    <row r="596" spans="15:45" s="361" customFormat="1" x14ac:dyDescent="0.2">
      <c r="O596" s="249"/>
      <c r="AS596" s="249"/>
    </row>
    <row r="597" spans="15:45" s="361" customFormat="1" x14ac:dyDescent="0.2">
      <c r="O597" s="249"/>
      <c r="AS597" s="249"/>
    </row>
    <row r="598" spans="15:45" s="361" customFormat="1" x14ac:dyDescent="0.2">
      <c r="O598" s="249"/>
      <c r="AS598" s="249"/>
    </row>
    <row r="599" spans="15:45" s="361" customFormat="1" x14ac:dyDescent="0.2">
      <c r="O599" s="249"/>
      <c r="AS599" s="249"/>
    </row>
    <row r="600" spans="15:45" s="361" customFormat="1" x14ac:dyDescent="0.2">
      <c r="O600" s="249"/>
      <c r="AS600" s="249"/>
    </row>
    <row r="601" spans="15:45" s="361" customFormat="1" x14ac:dyDescent="0.2">
      <c r="O601" s="249"/>
      <c r="AS601" s="249"/>
    </row>
    <row r="602" spans="15:45" s="361" customFormat="1" x14ac:dyDescent="0.2">
      <c r="O602" s="249"/>
      <c r="AS602" s="249"/>
    </row>
    <row r="603" spans="15:45" s="361" customFormat="1" x14ac:dyDescent="0.2">
      <c r="O603" s="249"/>
      <c r="AS603" s="249"/>
    </row>
    <row r="604" spans="15:45" s="361" customFormat="1" x14ac:dyDescent="0.2">
      <c r="O604" s="249"/>
      <c r="AS604" s="249"/>
    </row>
    <row r="605" spans="15:45" s="361" customFormat="1" x14ac:dyDescent="0.2">
      <c r="O605" s="249"/>
      <c r="AS605" s="249"/>
    </row>
    <row r="606" spans="15:45" s="361" customFormat="1" x14ac:dyDescent="0.2">
      <c r="O606" s="249"/>
      <c r="AS606" s="249"/>
    </row>
    <row r="607" spans="15:45" s="361" customFormat="1" x14ac:dyDescent="0.2">
      <c r="O607" s="249"/>
      <c r="AS607" s="249"/>
    </row>
    <row r="608" spans="15:45" s="361" customFormat="1" x14ac:dyDescent="0.2">
      <c r="O608" s="249"/>
      <c r="AS608" s="249"/>
    </row>
    <row r="609" spans="15:45" s="361" customFormat="1" x14ac:dyDescent="0.2">
      <c r="O609" s="249"/>
      <c r="AS609" s="249"/>
    </row>
    <row r="610" spans="15:45" s="361" customFormat="1" x14ac:dyDescent="0.2">
      <c r="O610" s="249"/>
      <c r="AS610" s="249"/>
    </row>
    <row r="611" spans="15:45" s="361" customFormat="1" x14ac:dyDescent="0.2">
      <c r="O611" s="249"/>
      <c r="AS611" s="249"/>
    </row>
    <row r="612" spans="15:45" s="361" customFormat="1" x14ac:dyDescent="0.2">
      <c r="O612" s="249"/>
      <c r="AS612" s="249"/>
    </row>
    <row r="613" spans="15:45" s="361" customFormat="1" x14ac:dyDescent="0.2">
      <c r="O613" s="249"/>
      <c r="AS613" s="249"/>
    </row>
    <row r="614" spans="15:45" s="361" customFormat="1" x14ac:dyDescent="0.2">
      <c r="O614" s="249"/>
      <c r="AS614" s="249"/>
    </row>
    <row r="615" spans="15:45" s="361" customFormat="1" x14ac:dyDescent="0.2">
      <c r="O615" s="249"/>
      <c r="AS615" s="249"/>
    </row>
    <row r="616" spans="15:45" s="361" customFormat="1" x14ac:dyDescent="0.2">
      <c r="O616" s="249"/>
      <c r="AS616" s="249"/>
    </row>
    <row r="617" spans="15:45" s="361" customFormat="1" x14ac:dyDescent="0.2">
      <c r="O617" s="249"/>
      <c r="AS617" s="249"/>
    </row>
    <row r="618" spans="15:45" s="361" customFormat="1" x14ac:dyDescent="0.2">
      <c r="O618" s="249"/>
      <c r="AS618" s="249"/>
    </row>
    <row r="619" spans="15:45" s="361" customFormat="1" x14ac:dyDescent="0.2">
      <c r="O619" s="249"/>
      <c r="AS619" s="249"/>
    </row>
    <row r="620" spans="15:45" s="361" customFormat="1" x14ac:dyDescent="0.2">
      <c r="O620" s="249"/>
      <c r="AS620" s="249"/>
    </row>
    <row r="621" spans="15:45" s="361" customFormat="1" x14ac:dyDescent="0.2">
      <c r="O621" s="249"/>
      <c r="AS621" s="249"/>
    </row>
    <row r="622" spans="15:45" s="361" customFormat="1" x14ac:dyDescent="0.2">
      <c r="O622" s="249"/>
      <c r="AS622" s="249"/>
    </row>
    <row r="623" spans="15:45" s="361" customFormat="1" x14ac:dyDescent="0.2">
      <c r="O623" s="249"/>
      <c r="AS623" s="249"/>
    </row>
    <row r="624" spans="15:45" s="361" customFormat="1" x14ac:dyDescent="0.2">
      <c r="O624" s="249"/>
      <c r="AS624" s="249"/>
    </row>
    <row r="625" spans="15:45" s="361" customFormat="1" x14ac:dyDescent="0.2">
      <c r="O625" s="249"/>
      <c r="AS625" s="249"/>
    </row>
    <row r="626" spans="15:45" s="361" customFormat="1" x14ac:dyDescent="0.2">
      <c r="O626" s="249"/>
      <c r="AS626" s="249"/>
    </row>
    <row r="627" spans="15:45" s="361" customFormat="1" x14ac:dyDescent="0.2">
      <c r="O627" s="249"/>
      <c r="AS627" s="249"/>
    </row>
    <row r="628" spans="15:45" s="361" customFormat="1" x14ac:dyDescent="0.2">
      <c r="O628" s="249"/>
      <c r="AS628" s="249"/>
    </row>
    <row r="629" spans="15:45" s="361" customFormat="1" x14ac:dyDescent="0.2">
      <c r="O629" s="249"/>
      <c r="AS629" s="249"/>
    </row>
    <row r="630" spans="15:45" s="361" customFormat="1" x14ac:dyDescent="0.2">
      <c r="O630" s="249"/>
      <c r="AS630" s="249"/>
    </row>
    <row r="631" spans="15:45" s="361" customFormat="1" x14ac:dyDescent="0.2">
      <c r="O631" s="249"/>
      <c r="AS631" s="249"/>
    </row>
    <row r="632" spans="15:45" s="361" customFormat="1" x14ac:dyDescent="0.2">
      <c r="O632" s="249"/>
      <c r="AS632" s="249"/>
    </row>
    <row r="633" spans="15:45" s="361" customFormat="1" x14ac:dyDescent="0.2">
      <c r="O633" s="249"/>
      <c r="AS633" s="249"/>
    </row>
    <row r="634" spans="15:45" s="361" customFormat="1" x14ac:dyDescent="0.2">
      <c r="O634" s="249"/>
      <c r="AS634" s="249"/>
    </row>
    <row r="635" spans="15:45" s="361" customFormat="1" x14ac:dyDescent="0.2">
      <c r="O635" s="249"/>
      <c r="AS635" s="249"/>
    </row>
    <row r="636" spans="15:45" s="361" customFormat="1" x14ac:dyDescent="0.2">
      <c r="O636" s="249"/>
      <c r="AS636" s="249"/>
    </row>
    <row r="637" spans="15:45" s="361" customFormat="1" x14ac:dyDescent="0.2">
      <c r="O637" s="249"/>
      <c r="AS637" s="249"/>
    </row>
    <row r="638" spans="15:45" s="361" customFormat="1" x14ac:dyDescent="0.2">
      <c r="O638" s="249"/>
      <c r="AS638" s="249"/>
    </row>
    <row r="639" spans="15:45" s="361" customFormat="1" x14ac:dyDescent="0.2">
      <c r="O639" s="249"/>
      <c r="AS639" s="249"/>
    </row>
    <row r="640" spans="15:45" s="361" customFormat="1" x14ac:dyDescent="0.2">
      <c r="O640" s="249"/>
      <c r="AS640" s="249"/>
    </row>
    <row r="641" spans="15:45" s="361" customFormat="1" x14ac:dyDescent="0.2">
      <c r="O641" s="249"/>
      <c r="AS641" s="249"/>
    </row>
    <row r="642" spans="15:45" s="361" customFormat="1" x14ac:dyDescent="0.2">
      <c r="O642" s="249"/>
      <c r="AS642" s="249"/>
    </row>
    <row r="643" spans="15:45" s="361" customFormat="1" x14ac:dyDescent="0.2">
      <c r="O643" s="249"/>
      <c r="AS643" s="249"/>
    </row>
    <row r="644" spans="15:45" s="361" customFormat="1" x14ac:dyDescent="0.2">
      <c r="O644" s="249"/>
      <c r="AS644" s="249"/>
    </row>
    <row r="645" spans="15:45" s="361" customFormat="1" x14ac:dyDescent="0.2">
      <c r="O645" s="249"/>
      <c r="AS645" s="249"/>
    </row>
    <row r="646" spans="15:45" s="361" customFormat="1" x14ac:dyDescent="0.2">
      <c r="O646" s="249"/>
      <c r="AS646" s="249"/>
    </row>
    <row r="647" spans="15:45" s="361" customFormat="1" x14ac:dyDescent="0.2">
      <c r="O647" s="249"/>
      <c r="AS647" s="249"/>
    </row>
    <row r="648" spans="15:45" s="361" customFormat="1" x14ac:dyDescent="0.2">
      <c r="O648" s="249"/>
      <c r="AS648" s="249"/>
    </row>
    <row r="649" spans="15:45" s="361" customFormat="1" x14ac:dyDescent="0.2">
      <c r="O649" s="249"/>
      <c r="AS649" s="249"/>
    </row>
    <row r="650" spans="15:45" s="361" customFormat="1" x14ac:dyDescent="0.2">
      <c r="O650" s="249"/>
      <c r="AS650" s="249"/>
    </row>
    <row r="651" spans="15:45" s="361" customFormat="1" x14ac:dyDescent="0.2">
      <c r="O651" s="249"/>
      <c r="AS651" s="249"/>
    </row>
    <row r="652" spans="15:45" s="361" customFormat="1" x14ac:dyDescent="0.2">
      <c r="O652" s="249"/>
      <c r="AS652" s="249"/>
    </row>
    <row r="653" spans="15:45" s="361" customFormat="1" x14ac:dyDescent="0.2">
      <c r="O653" s="249"/>
      <c r="AS653" s="249"/>
    </row>
    <row r="654" spans="15:45" s="361" customFormat="1" x14ac:dyDescent="0.2">
      <c r="O654" s="249"/>
      <c r="AS654" s="249"/>
    </row>
    <row r="655" spans="15:45" s="361" customFormat="1" x14ac:dyDescent="0.2">
      <c r="O655" s="249"/>
      <c r="AS655" s="249"/>
    </row>
    <row r="656" spans="15:45" s="361" customFormat="1" x14ac:dyDescent="0.2">
      <c r="O656" s="249"/>
      <c r="AS656" s="249"/>
    </row>
    <row r="657" spans="15:45" s="361" customFormat="1" x14ac:dyDescent="0.2">
      <c r="O657" s="249"/>
      <c r="AS657" s="249"/>
    </row>
    <row r="658" spans="15:45" s="361" customFormat="1" x14ac:dyDescent="0.2">
      <c r="O658" s="249"/>
      <c r="AS658" s="249"/>
    </row>
    <row r="659" spans="15:45" s="361" customFormat="1" x14ac:dyDescent="0.2">
      <c r="O659" s="249"/>
      <c r="AS659" s="249"/>
    </row>
    <row r="660" spans="15:45" s="361" customFormat="1" x14ac:dyDescent="0.2">
      <c r="O660" s="249"/>
      <c r="AS660" s="249"/>
    </row>
    <row r="661" spans="15:45" s="361" customFormat="1" x14ac:dyDescent="0.2">
      <c r="O661" s="249"/>
      <c r="AS661" s="249"/>
    </row>
    <row r="662" spans="15:45" s="361" customFormat="1" x14ac:dyDescent="0.2">
      <c r="O662" s="249"/>
      <c r="AS662" s="249"/>
    </row>
    <row r="663" spans="15:45" s="361" customFormat="1" x14ac:dyDescent="0.2">
      <c r="O663" s="249"/>
      <c r="AS663" s="249"/>
    </row>
    <row r="664" spans="15:45" s="361" customFormat="1" x14ac:dyDescent="0.2">
      <c r="O664" s="249"/>
      <c r="AS664" s="249"/>
    </row>
    <row r="665" spans="15:45" s="361" customFormat="1" x14ac:dyDescent="0.2">
      <c r="O665" s="249"/>
      <c r="AS665" s="249"/>
    </row>
    <row r="666" spans="15:45" s="361" customFormat="1" x14ac:dyDescent="0.2">
      <c r="O666" s="249"/>
      <c r="AS666" s="249"/>
    </row>
    <row r="667" spans="15:45" s="361" customFormat="1" x14ac:dyDescent="0.2">
      <c r="O667" s="249"/>
      <c r="AS667" s="249"/>
    </row>
    <row r="668" spans="15:45" s="361" customFormat="1" x14ac:dyDescent="0.2">
      <c r="O668" s="249"/>
      <c r="AS668" s="249"/>
    </row>
    <row r="669" spans="15:45" s="361" customFormat="1" x14ac:dyDescent="0.2">
      <c r="O669" s="249"/>
      <c r="AS669" s="249"/>
    </row>
    <row r="670" spans="15:45" s="361" customFormat="1" x14ac:dyDescent="0.2">
      <c r="O670" s="249"/>
      <c r="AS670" s="249"/>
    </row>
    <row r="671" spans="15:45" s="361" customFormat="1" x14ac:dyDescent="0.2">
      <c r="O671" s="249"/>
      <c r="AS671" s="249"/>
    </row>
    <row r="672" spans="15:45" s="361" customFormat="1" x14ac:dyDescent="0.2">
      <c r="O672" s="249"/>
      <c r="AS672" s="249"/>
    </row>
    <row r="673" spans="15:45" s="361" customFormat="1" x14ac:dyDescent="0.2">
      <c r="O673" s="249"/>
      <c r="AS673" s="249"/>
    </row>
    <row r="674" spans="15:45" s="361" customFormat="1" x14ac:dyDescent="0.2">
      <c r="O674" s="249"/>
      <c r="AS674" s="249"/>
    </row>
    <row r="675" spans="15:45" s="361" customFormat="1" x14ac:dyDescent="0.2">
      <c r="O675" s="249"/>
      <c r="AS675" s="249"/>
    </row>
    <row r="676" spans="15:45" s="361" customFormat="1" x14ac:dyDescent="0.2">
      <c r="O676" s="249"/>
      <c r="AS676" s="249"/>
    </row>
    <row r="677" spans="15:45" s="361" customFormat="1" x14ac:dyDescent="0.2">
      <c r="O677" s="249"/>
      <c r="AS677" s="249"/>
    </row>
    <row r="678" spans="15:45" s="361" customFormat="1" x14ac:dyDescent="0.2">
      <c r="O678" s="249"/>
      <c r="AS678" s="249"/>
    </row>
    <row r="679" spans="15:45" s="361" customFormat="1" x14ac:dyDescent="0.2">
      <c r="O679" s="249"/>
      <c r="AS679" s="249"/>
    </row>
    <row r="680" spans="15:45" s="361" customFormat="1" x14ac:dyDescent="0.2">
      <c r="O680" s="249"/>
      <c r="AS680" s="249"/>
    </row>
    <row r="681" spans="15:45" s="361" customFormat="1" x14ac:dyDescent="0.2">
      <c r="O681" s="249"/>
      <c r="AS681" s="249"/>
    </row>
    <row r="682" spans="15:45" s="361" customFormat="1" x14ac:dyDescent="0.2">
      <c r="O682" s="249"/>
      <c r="AS682" s="249"/>
    </row>
    <row r="683" spans="15:45" s="361" customFormat="1" x14ac:dyDescent="0.2">
      <c r="O683" s="249"/>
      <c r="AS683" s="249"/>
    </row>
    <row r="684" spans="15:45" s="361" customFormat="1" x14ac:dyDescent="0.2">
      <c r="O684" s="249"/>
      <c r="AS684" s="249"/>
    </row>
    <row r="685" spans="15:45" s="361" customFormat="1" x14ac:dyDescent="0.2">
      <c r="O685" s="249"/>
      <c r="AS685" s="249"/>
    </row>
    <row r="686" spans="15:45" s="361" customFormat="1" x14ac:dyDescent="0.2">
      <c r="O686" s="249"/>
      <c r="AS686" s="249"/>
    </row>
    <row r="687" spans="15:45" s="361" customFormat="1" x14ac:dyDescent="0.2">
      <c r="O687" s="249"/>
      <c r="AS687" s="249"/>
    </row>
    <row r="688" spans="15:45" s="361" customFormat="1" x14ac:dyDescent="0.2">
      <c r="O688" s="249"/>
      <c r="AS688" s="249"/>
    </row>
    <row r="689" spans="15:45" s="361" customFormat="1" x14ac:dyDescent="0.2">
      <c r="O689" s="249"/>
      <c r="AS689" s="249"/>
    </row>
    <row r="690" spans="15:45" s="361" customFormat="1" x14ac:dyDescent="0.2">
      <c r="O690" s="249"/>
      <c r="AS690" s="249"/>
    </row>
    <row r="691" spans="15:45" s="361" customFormat="1" x14ac:dyDescent="0.2">
      <c r="O691" s="249"/>
      <c r="AS691" s="249"/>
    </row>
    <row r="692" spans="15:45" s="361" customFormat="1" x14ac:dyDescent="0.2">
      <c r="O692" s="249"/>
      <c r="AS692" s="249"/>
    </row>
    <row r="693" spans="15:45" s="361" customFormat="1" x14ac:dyDescent="0.2">
      <c r="O693" s="249"/>
      <c r="AS693" s="249"/>
    </row>
    <row r="694" spans="15:45" s="361" customFormat="1" x14ac:dyDescent="0.2">
      <c r="O694" s="249"/>
      <c r="AS694" s="249"/>
    </row>
    <row r="695" spans="15:45" s="361" customFormat="1" x14ac:dyDescent="0.2">
      <c r="O695" s="249"/>
      <c r="AS695" s="249"/>
    </row>
    <row r="696" spans="15:45" s="361" customFormat="1" x14ac:dyDescent="0.2">
      <c r="O696" s="249"/>
      <c r="AS696" s="249"/>
    </row>
    <row r="697" spans="15:45" s="361" customFormat="1" x14ac:dyDescent="0.2">
      <c r="O697" s="249"/>
      <c r="AS697" s="249"/>
    </row>
    <row r="698" spans="15:45" s="361" customFormat="1" x14ac:dyDescent="0.2">
      <c r="O698" s="249"/>
      <c r="AS698" s="249"/>
    </row>
    <row r="699" spans="15:45" s="361" customFormat="1" x14ac:dyDescent="0.2">
      <c r="O699" s="249"/>
      <c r="AS699" s="249"/>
    </row>
    <row r="700" spans="15:45" s="361" customFormat="1" x14ac:dyDescent="0.2">
      <c r="O700" s="249"/>
      <c r="AS700" s="249"/>
    </row>
    <row r="701" spans="15:45" s="361" customFormat="1" x14ac:dyDescent="0.2">
      <c r="O701" s="249"/>
      <c r="AS701" s="249"/>
    </row>
    <row r="702" spans="15:45" s="361" customFormat="1" x14ac:dyDescent="0.2">
      <c r="O702" s="249"/>
      <c r="AS702" s="249"/>
    </row>
    <row r="703" spans="15:45" s="361" customFormat="1" x14ac:dyDescent="0.2">
      <c r="O703" s="249"/>
      <c r="AS703" s="249"/>
    </row>
    <row r="704" spans="15:45" s="361" customFormat="1" x14ac:dyDescent="0.2">
      <c r="O704" s="249"/>
      <c r="AS704" s="249"/>
    </row>
    <row r="705" spans="15:45" s="361" customFormat="1" x14ac:dyDescent="0.2">
      <c r="O705" s="249"/>
      <c r="AS705" s="249"/>
    </row>
    <row r="706" spans="15:45" s="361" customFormat="1" x14ac:dyDescent="0.2">
      <c r="O706" s="249"/>
      <c r="AS706" s="249"/>
    </row>
    <row r="707" spans="15:45" s="361" customFormat="1" x14ac:dyDescent="0.2">
      <c r="O707" s="249"/>
      <c r="AS707" s="249"/>
    </row>
    <row r="708" spans="15:45" s="361" customFormat="1" x14ac:dyDescent="0.2">
      <c r="O708" s="249"/>
      <c r="AS708" s="249"/>
    </row>
    <row r="709" spans="15:45" s="361" customFormat="1" x14ac:dyDescent="0.2">
      <c r="O709" s="249"/>
      <c r="AS709" s="249"/>
    </row>
    <row r="710" spans="15:45" s="361" customFormat="1" x14ac:dyDescent="0.2">
      <c r="O710" s="249"/>
      <c r="AS710" s="249"/>
    </row>
    <row r="711" spans="15:45" s="361" customFormat="1" x14ac:dyDescent="0.2">
      <c r="O711" s="249"/>
      <c r="AS711" s="249"/>
    </row>
    <row r="712" spans="15:45" s="361" customFormat="1" x14ac:dyDescent="0.2">
      <c r="O712" s="249"/>
      <c r="AS712" s="249"/>
    </row>
    <row r="713" spans="15:45" s="361" customFormat="1" x14ac:dyDescent="0.2">
      <c r="O713" s="249"/>
      <c r="AS713" s="249"/>
    </row>
    <row r="714" spans="15:45" s="361" customFormat="1" x14ac:dyDescent="0.2">
      <c r="O714" s="249"/>
      <c r="AS714" s="249"/>
    </row>
    <row r="715" spans="15:45" s="361" customFormat="1" x14ac:dyDescent="0.2">
      <c r="O715" s="249"/>
      <c r="AS715" s="249"/>
    </row>
    <row r="716" spans="15:45" s="361" customFormat="1" x14ac:dyDescent="0.2">
      <c r="O716" s="249"/>
      <c r="AS716" s="249"/>
    </row>
    <row r="717" spans="15:45" s="361" customFormat="1" x14ac:dyDescent="0.2">
      <c r="O717" s="249"/>
      <c r="AS717" s="249"/>
    </row>
    <row r="718" spans="15:45" s="361" customFormat="1" x14ac:dyDescent="0.2">
      <c r="O718" s="249"/>
      <c r="AS718" s="249"/>
    </row>
    <row r="719" spans="15:45" s="361" customFormat="1" x14ac:dyDescent="0.2">
      <c r="O719" s="249"/>
      <c r="AS719" s="249"/>
    </row>
    <row r="720" spans="15:45" s="361" customFormat="1" x14ac:dyDescent="0.2">
      <c r="O720" s="249"/>
      <c r="AS720" s="249"/>
    </row>
    <row r="721" spans="15:45" s="361" customFormat="1" x14ac:dyDescent="0.2">
      <c r="O721" s="249"/>
      <c r="AS721" s="249"/>
    </row>
    <row r="722" spans="15:45" s="361" customFormat="1" x14ac:dyDescent="0.2">
      <c r="O722" s="249"/>
      <c r="AS722" s="249"/>
    </row>
    <row r="723" spans="15:45" s="361" customFormat="1" x14ac:dyDescent="0.2">
      <c r="O723" s="249"/>
      <c r="AS723" s="249"/>
    </row>
    <row r="724" spans="15:45" s="361" customFormat="1" x14ac:dyDescent="0.2">
      <c r="O724" s="249"/>
      <c r="AS724" s="249"/>
    </row>
    <row r="725" spans="15:45" s="361" customFormat="1" x14ac:dyDescent="0.2">
      <c r="O725" s="249"/>
      <c r="AS725" s="249"/>
    </row>
    <row r="726" spans="15:45" s="361" customFormat="1" x14ac:dyDescent="0.2">
      <c r="O726" s="249"/>
      <c r="AS726" s="249"/>
    </row>
    <row r="727" spans="15:45" s="361" customFormat="1" x14ac:dyDescent="0.2">
      <c r="O727" s="249"/>
      <c r="AS727" s="249"/>
    </row>
    <row r="728" spans="15:45" s="361" customFormat="1" x14ac:dyDescent="0.2">
      <c r="O728" s="249"/>
      <c r="AS728" s="249"/>
    </row>
    <row r="729" spans="15:45" s="361" customFormat="1" x14ac:dyDescent="0.2">
      <c r="O729" s="249"/>
      <c r="AS729" s="249"/>
    </row>
    <row r="730" spans="15:45" s="361" customFormat="1" x14ac:dyDescent="0.2">
      <c r="O730" s="249"/>
      <c r="AS730" s="249"/>
    </row>
    <row r="731" spans="15:45" s="361" customFormat="1" x14ac:dyDescent="0.2">
      <c r="O731" s="249"/>
      <c r="AS731" s="249"/>
    </row>
    <row r="732" spans="15:45" s="361" customFormat="1" x14ac:dyDescent="0.2">
      <c r="O732" s="249"/>
      <c r="AS732" s="249"/>
    </row>
    <row r="733" spans="15:45" s="361" customFormat="1" x14ac:dyDescent="0.2">
      <c r="O733" s="249"/>
      <c r="AS733" s="249"/>
    </row>
    <row r="734" spans="15:45" s="361" customFormat="1" x14ac:dyDescent="0.2">
      <c r="O734" s="249"/>
      <c r="AS734" s="249"/>
    </row>
    <row r="735" spans="15:45" s="361" customFormat="1" x14ac:dyDescent="0.2">
      <c r="O735" s="249"/>
      <c r="AS735" s="249"/>
    </row>
    <row r="736" spans="15:45" s="361" customFormat="1" x14ac:dyDescent="0.2">
      <c r="O736" s="249"/>
      <c r="AS736" s="249"/>
    </row>
    <row r="737" spans="15:45" s="361" customFormat="1" x14ac:dyDescent="0.2">
      <c r="O737" s="249"/>
      <c r="AS737" s="249"/>
    </row>
    <row r="738" spans="15:45" s="361" customFormat="1" x14ac:dyDescent="0.2">
      <c r="O738" s="249"/>
      <c r="AS738" s="249"/>
    </row>
    <row r="739" spans="15:45" s="361" customFormat="1" x14ac:dyDescent="0.2">
      <c r="O739" s="249"/>
      <c r="AS739" s="249"/>
    </row>
    <row r="740" spans="15:45" s="361" customFormat="1" x14ac:dyDescent="0.2">
      <c r="O740" s="249"/>
      <c r="AS740" s="249"/>
    </row>
    <row r="741" spans="15:45" s="361" customFormat="1" x14ac:dyDescent="0.2">
      <c r="O741" s="249"/>
      <c r="AS741" s="249"/>
    </row>
    <row r="742" spans="15:45" s="361" customFormat="1" x14ac:dyDescent="0.2">
      <c r="O742" s="249"/>
      <c r="AS742" s="249"/>
    </row>
    <row r="743" spans="15:45" s="361" customFormat="1" x14ac:dyDescent="0.2">
      <c r="O743" s="249"/>
      <c r="AS743" s="249"/>
    </row>
    <row r="744" spans="15:45" s="361" customFormat="1" x14ac:dyDescent="0.2">
      <c r="O744" s="249"/>
      <c r="AS744" s="249"/>
    </row>
    <row r="745" spans="15:45" s="361" customFormat="1" x14ac:dyDescent="0.2">
      <c r="O745" s="249"/>
      <c r="AS745" s="249"/>
    </row>
    <row r="746" spans="15:45" s="361" customFormat="1" x14ac:dyDescent="0.2">
      <c r="O746" s="249"/>
      <c r="AS746" s="249"/>
    </row>
    <row r="747" spans="15:45" s="361" customFormat="1" x14ac:dyDescent="0.2">
      <c r="O747" s="249"/>
      <c r="AS747" s="249"/>
    </row>
    <row r="748" spans="15:45" s="361" customFormat="1" x14ac:dyDescent="0.2">
      <c r="O748" s="249"/>
      <c r="AS748" s="249"/>
    </row>
    <row r="749" spans="15:45" s="361" customFormat="1" x14ac:dyDescent="0.2">
      <c r="O749" s="249"/>
      <c r="AS749" s="249"/>
    </row>
    <row r="750" spans="15:45" s="361" customFormat="1" x14ac:dyDescent="0.2">
      <c r="O750" s="249"/>
      <c r="AS750" s="249"/>
    </row>
    <row r="751" spans="15:45" s="361" customFormat="1" x14ac:dyDescent="0.2">
      <c r="O751" s="249"/>
      <c r="AS751" s="249"/>
    </row>
    <row r="752" spans="15:45" s="361" customFormat="1" x14ac:dyDescent="0.2">
      <c r="O752" s="249"/>
      <c r="AS752" s="249"/>
    </row>
    <row r="753" spans="15:45" s="361" customFormat="1" x14ac:dyDescent="0.2">
      <c r="O753" s="249"/>
      <c r="AS753" s="249"/>
    </row>
    <row r="754" spans="15:45" s="361" customFormat="1" x14ac:dyDescent="0.2">
      <c r="O754" s="249"/>
      <c r="AS754" s="249"/>
    </row>
    <row r="755" spans="15:45" s="361" customFormat="1" x14ac:dyDescent="0.2">
      <c r="O755" s="249"/>
      <c r="AS755" s="249"/>
    </row>
    <row r="756" spans="15:45" s="361" customFormat="1" x14ac:dyDescent="0.2">
      <c r="O756" s="249"/>
      <c r="AS756" s="249"/>
    </row>
    <row r="757" spans="15:45" s="361" customFormat="1" x14ac:dyDescent="0.2">
      <c r="O757" s="249"/>
      <c r="AS757" s="249"/>
    </row>
    <row r="758" spans="15:45" s="361" customFormat="1" x14ac:dyDescent="0.2">
      <c r="O758" s="249"/>
      <c r="AS758" s="249"/>
    </row>
    <row r="759" spans="15:45" s="361" customFormat="1" x14ac:dyDescent="0.2">
      <c r="O759" s="249"/>
      <c r="AS759" s="249"/>
    </row>
    <row r="760" spans="15:45" s="361" customFormat="1" x14ac:dyDescent="0.2">
      <c r="O760" s="249"/>
      <c r="AS760" s="249"/>
    </row>
    <row r="761" spans="15:45" s="361" customFormat="1" x14ac:dyDescent="0.2">
      <c r="O761" s="249"/>
      <c r="AS761" s="249"/>
    </row>
    <row r="762" spans="15:45" s="361" customFormat="1" x14ac:dyDescent="0.2">
      <c r="O762" s="249"/>
      <c r="AS762" s="249"/>
    </row>
    <row r="763" spans="15:45" s="361" customFormat="1" x14ac:dyDescent="0.2">
      <c r="O763" s="249"/>
      <c r="AS763" s="249"/>
    </row>
    <row r="764" spans="15:45" s="361" customFormat="1" x14ac:dyDescent="0.2">
      <c r="O764" s="249"/>
      <c r="AS764" s="249"/>
    </row>
    <row r="765" spans="15:45" s="361" customFormat="1" x14ac:dyDescent="0.2">
      <c r="O765" s="249"/>
      <c r="AS765" s="249"/>
    </row>
    <row r="766" spans="15:45" s="361" customFormat="1" x14ac:dyDescent="0.2">
      <c r="O766" s="249"/>
      <c r="AS766" s="249"/>
    </row>
    <row r="767" spans="15:45" s="361" customFormat="1" x14ac:dyDescent="0.2">
      <c r="O767" s="249"/>
      <c r="AS767" s="249"/>
    </row>
    <row r="768" spans="15:45" s="361" customFormat="1" x14ac:dyDescent="0.2">
      <c r="O768" s="249"/>
      <c r="AS768" s="249"/>
    </row>
    <row r="769" spans="15:45" s="361" customFormat="1" x14ac:dyDescent="0.2">
      <c r="O769" s="249"/>
      <c r="AS769" s="249"/>
    </row>
    <row r="770" spans="15:45" s="361" customFormat="1" x14ac:dyDescent="0.2">
      <c r="O770" s="249"/>
      <c r="AS770" s="249"/>
    </row>
    <row r="771" spans="15:45" s="361" customFormat="1" x14ac:dyDescent="0.2">
      <c r="O771" s="249"/>
      <c r="AS771" s="249"/>
    </row>
    <row r="772" spans="15:45" s="361" customFormat="1" x14ac:dyDescent="0.2">
      <c r="O772" s="249"/>
      <c r="AS772" s="249"/>
    </row>
    <row r="773" spans="15:45" s="361" customFormat="1" x14ac:dyDescent="0.2">
      <c r="O773" s="249"/>
      <c r="AS773" s="249"/>
    </row>
    <row r="774" spans="15:45" s="361" customFormat="1" x14ac:dyDescent="0.2">
      <c r="O774" s="249"/>
      <c r="AS774" s="249"/>
    </row>
    <row r="775" spans="15:45" s="361" customFormat="1" x14ac:dyDescent="0.2">
      <c r="O775" s="249"/>
      <c r="AS775" s="249"/>
    </row>
    <row r="776" spans="15:45" s="361" customFormat="1" x14ac:dyDescent="0.2">
      <c r="O776" s="249"/>
      <c r="AS776" s="249"/>
    </row>
    <row r="777" spans="15:45" s="361" customFormat="1" x14ac:dyDescent="0.2">
      <c r="O777" s="249"/>
      <c r="AS777" s="249"/>
    </row>
    <row r="778" spans="15:45" s="361" customFormat="1" x14ac:dyDescent="0.2">
      <c r="O778" s="249"/>
      <c r="AS778" s="249"/>
    </row>
    <row r="779" spans="15:45" s="361" customFormat="1" x14ac:dyDescent="0.2">
      <c r="O779" s="249"/>
      <c r="AS779" s="249"/>
    </row>
    <row r="780" spans="15:45" s="361" customFormat="1" x14ac:dyDescent="0.2">
      <c r="O780" s="249"/>
      <c r="AS780" s="249"/>
    </row>
    <row r="781" spans="15:45" s="361" customFormat="1" x14ac:dyDescent="0.2">
      <c r="O781" s="249"/>
      <c r="AS781" s="249"/>
    </row>
    <row r="782" spans="15:45" s="361" customFormat="1" x14ac:dyDescent="0.2">
      <c r="O782" s="249"/>
      <c r="AS782" s="249"/>
    </row>
    <row r="783" spans="15:45" s="361" customFormat="1" x14ac:dyDescent="0.2">
      <c r="O783" s="249"/>
      <c r="AS783" s="249"/>
    </row>
    <row r="784" spans="15:45" s="361" customFormat="1" x14ac:dyDescent="0.2">
      <c r="O784" s="249"/>
      <c r="AS784" s="249"/>
    </row>
    <row r="785" spans="15:45" s="361" customFormat="1" x14ac:dyDescent="0.2">
      <c r="O785" s="249"/>
      <c r="AS785" s="249"/>
    </row>
    <row r="786" spans="15:45" s="361" customFormat="1" x14ac:dyDescent="0.2">
      <c r="O786" s="249"/>
      <c r="AS786" s="249"/>
    </row>
    <row r="787" spans="15:45" s="361" customFormat="1" x14ac:dyDescent="0.2">
      <c r="O787" s="249"/>
      <c r="AS787" s="249"/>
    </row>
    <row r="788" spans="15:45" s="361" customFormat="1" x14ac:dyDescent="0.2">
      <c r="O788" s="249"/>
      <c r="AS788" s="249"/>
    </row>
    <row r="789" spans="15:45" s="361" customFormat="1" x14ac:dyDescent="0.2">
      <c r="O789" s="249"/>
      <c r="AS789" s="249"/>
    </row>
    <row r="790" spans="15:45" s="361" customFormat="1" x14ac:dyDescent="0.2">
      <c r="O790" s="249"/>
      <c r="AS790" s="249"/>
    </row>
    <row r="791" spans="15:45" s="361" customFormat="1" x14ac:dyDescent="0.2">
      <c r="O791" s="249"/>
      <c r="AS791" s="249"/>
    </row>
    <row r="792" spans="15:45" s="361" customFormat="1" x14ac:dyDescent="0.2">
      <c r="O792" s="249"/>
      <c r="AS792" s="249"/>
    </row>
    <row r="793" spans="15:45" s="361" customFormat="1" x14ac:dyDescent="0.2">
      <c r="O793" s="249"/>
      <c r="AS793" s="249"/>
    </row>
    <row r="794" spans="15:45" s="361" customFormat="1" x14ac:dyDescent="0.2">
      <c r="O794" s="249"/>
      <c r="AS794" s="249"/>
    </row>
    <row r="795" spans="15:45" s="361" customFormat="1" x14ac:dyDescent="0.2">
      <c r="O795" s="249"/>
      <c r="AS795" s="249"/>
    </row>
    <row r="796" spans="15:45" s="361" customFormat="1" x14ac:dyDescent="0.2">
      <c r="O796" s="249"/>
      <c r="AS796" s="249"/>
    </row>
    <row r="797" spans="15:45" s="361" customFormat="1" x14ac:dyDescent="0.2">
      <c r="O797" s="249"/>
      <c r="AS797" s="249"/>
    </row>
    <row r="798" spans="15:45" s="361" customFormat="1" x14ac:dyDescent="0.2">
      <c r="O798" s="249"/>
      <c r="AS798" s="249"/>
    </row>
    <row r="799" spans="15:45" s="361" customFormat="1" x14ac:dyDescent="0.2">
      <c r="O799" s="249"/>
      <c r="AS799" s="249"/>
    </row>
    <row r="800" spans="15:45" s="361" customFormat="1" x14ac:dyDescent="0.2">
      <c r="O800" s="249"/>
      <c r="AS800" s="249"/>
    </row>
    <row r="801" spans="15:45" s="361" customFormat="1" x14ac:dyDescent="0.2">
      <c r="O801" s="249"/>
      <c r="AS801" s="249"/>
    </row>
    <row r="802" spans="15:45" s="361" customFormat="1" x14ac:dyDescent="0.2">
      <c r="O802" s="249"/>
      <c r="AS802" s="249"/>
    </row>
    <row r="803" spans="15:45" s="361" customFormat="1" x14ac:dyDescent="0.2">
      <c r="O803" s="249"/>
      <c r="AS803" s="249"/>
    </row>
    <row r="804" spans="15:45" s="361" customFormat="1" x14ac:dyDescent="0.2">
      <c r="O804" s="249"/>
      <c r="AS804" s="249"/>
    </row>
    <row r="805" spans="15:45" s="361" customFormat="1" x14ac:dyDescent="0.2">
      <c r="O805" s="249"/>
      <c r="AS805" s="249"/>
    </row>
    <row r="806" spans="15:45" s="361" customFormat="1" x14ac:dyDescent="0.2">
      <c r="O806" s="249"/>
      <c r="AS806" s="249"/>
    </row>
    <row r="807" spans="15:45" s="361" customFormat="1" x14ac:dyDescent="0.2">
      <c r="O807" s="249"/>
      <c r="AS807" s="249"/>
    </row>
    <row r="808" spans="15:45" s="361" customFormat="1" x14ac:dyDescent="0.2">
      <c r="O808" s="249"/>
      <c r="AS808" s="249"/>
    </row>
    <row r="809" spans="15:45" s="361" customFormat="1" x14ac:dyDescent="0.2">
      <c r="O809" s="249"/>
      <c r="AS809" s="249"/>
    </row>
    <row r="810" spans="15:45" s="361" customFormat="1" x14ac:dyDescent="0.2">
      <c r="O810" s="249"/>
      <c r="AS810" s="249"/>
    </row>
    <row r="811" spans="15:45" s="361" customFormat="1" x14ac:dyDescent="0.2">
      <c r="O811" s="249"/>
      <c r="AS811" s="249"/>
    </row>
    <row r="812" spans="15:45" s="361" customFormat="1" x14ac:dyDescent="0.2">
      <c r="O812" s="249"/>
      <c r="AS812" s="249"/>
    </row>
    <row r="813" spans="15:45" s="361" customFormat="1" x14ac:dyDescent="0.2">
      <c r="O813" s="249"/>
      <c r="AS813" s="249"/>
    </row>
    <row r="814" spans="15:45" s="361" customFormat="1" x14ac:dyDescent="0.2">
      <c r="O814" s="249"/>
      <c r="AS814" s="249"/>
    </row>
    <row r="815" spans="15:45" s="361" customFormat="1" x14ac:dyDescent="0.2">
      <c r="O815" s="249"/>
      <c r="AS815" s="249"/>
    </row>
    <row r="816" spans="15:45" s="361" customFormat="1" x14ac:dyDescent="0.2">
      <c r="O816" s="249"/>
      <c r="AS816" s="249"/>
    </row>
    <row r="817" spans="15:45" s="361" customFormat="1" x14ac:dyDescent="0.2">
      <c r="O817" s="249"/>
      <c r="AS817" s="249"/>
    </row>
    <row r="818" spans="15:45" s="361" customFormat="1" x14ac:dyDescent="0.2">
      <c r="O818" s="249"/>
      <c r="AS818" s="249"/>
    </row>
    <row r="819" spans="15:45" s="361" customFormat="1" x14ac:dyDescent="0.2">
      <c r="O819" s="249"/>
      <c r="AS819" s="249"/>
    </row>
    <row r="820" spans="15:45" s="361" customFormat="1" x14ac:dyDescent="0.2">
      <c r="O820" s="249"/>
      <c r="AS820" s="249"/>
    </row>
    <row r="821" spans="15:45" s="361" customFormat="1" x14ac:dyDescent="0.2">
      <c r="O821" s="249"/>
      <c r="AS821" s="249"/>
    </row>
    <row r="822" spans="15:45" s="361" customFormat="1" x14ac:dyDescent="0.2">
      <c r="O822" s="249"/>
      <c r="AS822" s="249"/>
    </row>
    <row r="823" spans="15:45" s="361" customFormat="1" x14ac:dyDescent="0.2">
      <c r="O823" s="249"/>
      <c r="AS823" s="249"/>
    </row>
    <row r="824" spans="15:45" s="361" customFormat="1" x14ac:dyDescent="0.2">
      <c r="O824" s="249"/>
      <c r="AS824" s="249"/>
    </row>
    <row r="825" spans="15:45" s="361" customFormat="1" x14ac:dyDescent="0.2">
      <c r="O825" s="249"/>
      <c r="AS825" s="249"/>
    </row>
    <row r="826" spans="15:45" s="361" customFormat="1" x14ac:dyDescent="0.2">
      <c r="O826" s="249"/>
      <c r="AS826" s="249"/>
    </row>
    <row r="827" spans="15:45" s="361" customFormat="1" x14ac:dyDescent="0.2">
      <c r="O827" s="249"/>
      <c r="AS827" s="249"/>
    </row>
    <row r="828" spans="15:45" s="361" customFormat="1" x14ac:dyDescent="0.2">
      <c r="O828" s="249"/>
      <c r="AS828" s="249"/>
    </row>
    <row r="829" spans="15:45" s="361" customFormat="1" x14ac:dyDescent="0.2">
      <c r="O829" s="249"/>
      <c r="AS829" s="249"/>
    </row>
    <row r="830" spans="15:45" s="361" customFormat="1" x14ac:dyDescent="0.2">
      <c r="O830" s="249"/>
      <c r="AS830" s="249"/>
    </row>
    <row r="831" spans="15:45" s="361" customFormat="1" x14ac:dyDescent="0.2">
      <c r="O831" s="249"/>
      <c r="AS831" s="249"/>
    </row>
    <row r="832" spans="15:45" s="361" customFormat="1" x14ac:dyDescent="0.2">
      <c r="O832" s="249"/>
      <c r="AS832" s="249"/>
    </row>
    <row r="833" spans="15:45" s="361" customFormat="1" x14ac:dyDescent="0.2">
      <c r="O833" s="249"/>
      <c r="AS833" s="249"/>
    </row>
    <row r="834" spans="15:45" s="361" customFormat="1" x14ac:dyDescent="0.2">
      <c r="O834" s="249"/>
      <c r="AS834" s="249"/>
    </row>
    <row r="835" spans="15:45" s="361" customFormat="1" x14ac:dyDescent="0.2">
      <c r="O835" s="249"/>
      <c r="AS835" s="249"/>
    </row>
    <row r="836" spans="15:45" s="361" customFormat="1" x14ac:dyDescent="0.2">
      <c r="O836" s="249"/>
      <c r="AS836" s="249"/>
    </row>
    <row r="837" spans="15:45" s="361" customFormat="1" x14ac:dyDescent="0.2">
      <c r="O837" s="249"/>
      <c r="AS837" s="249"/>
    </row>
    <row r="838" spans="15:45" s="361" customFormat="1" x14ac:dyDescent="0.2">
      <c r="O838" s="249"/>
      <c r="AS838" s="249"/>
    </row>
    <row r="839" spans="15:45" s="361" customFormat="1" x14ac:dyDescent="0.2">
      <c r="O839" s="249"/>
      <c r="AS839" s="249"/>
    </row>
    <row r="840" spans="15:45" s="361" customFormat="1" x14ac:dyDescent="0.2">
      <c r="O840" s="249"/>
      <c r="AS840" s="249"/>
    </row>
    <row r="841" spans="15:45" s="361" customFormat="1" x14ac:dyDescent="0.2">
      <c r="O841" s="249"/>
      <c r="AS841" s="249"/>
    </row>
    <row r="842" spans="15:45" s="361" customFormat="1" x14ac:dyDescent="0.2">
      <c r="O842" s="249"/>
      <c r="AS842" s="249"/>
    </row>
    <row r="843" spans="15:45" s="361" customFormat="1" x14ac:dyDescent="0.2">
      <c r="O843" s="249"/>
      <c r="AS843" s="249"/>
    </row>
    <row r="844" spans="15:45" s="361" customFormat="1" x14ac:dyDescent="0.2">
      <c r="O844" s="249"/>
      <c r="AS844" s="249"/>
    </row>
    <row r="845" spans="15:45" s="361" customFormat="1" x14ac:dyDescent="0.2">
      <c r="O845" s="249"/>
      <c r="AS845" s="249"/>
    </row>
    <row r="846" spans="15:45" s="361" customFormat="1" x14ac:dyDescent="0.2">
      <c r="O846" s="249"/>
      <c r="AS846" s="249"/>
    </row>
    <row r="847" spans="15:45" s="361" customFormat="1" x14ac:dyDescent="0.2">
      <c r="O847" s="249"/>
      <c r="AS847" s="249"/>
    </row>
    <row r="848" spans="15:45" s="361" customFormat="1" x14ac:dyDescent="0.2">
      <c r="O848" s="249"/>
      <c r="AS848" s="249"/>
    </row>
    <row r="849" spans="15:45" s="361" customFormat="1" x14ac:dyDescent="0.2">
      <c r="O849" s="249"/>
      <c r="AS849" s="249"/>
    </row>
    <row r="850" spans="15:45" s="361" customFormat="1" x14ac:dyDescent="0.2">
      <c r="O850" s="249"/>
      <c r="AS850" s="249"/>
    </row>
    <row r="851" spans="15:45" s="361" customFormat="1" x14ac:dyDescent="0.2">
      <c r="O851" s="249"/>
      <c r="AS851" s="249"/>
    </row>
    <row r="852" spans="15:45" s="361" customFormat="1" x14ac:dyDescent="0.2">
      <c r="O852" s="249"/>
      <c r="AS852" s="249"/>
    </row>
    <row r="853" spans="15:45" s="361" customFormat="1" x14ac:dyDescent="0.2">
      <c r="O853" s="249"/>
      <c r="AS853" s="249"/>
    </row>
    <row r="854" spans="15:45" s="361" customFormat="1" x14ac:dyDescent="0.2">
      <c r="O854" s="249"/>
      <c r="AS854" s="249"/>
    </row>
    <row r="855" spans="15:45" s="361" customFormat="1" x14ac:dyDescent="0.2">
      <c r="O855" s="249"/>
      <c r="AS855" s="249"/>
    </row>
    <row r="856" spans="15:45" s="361" customFormat="1" x14ac:dyDescent="0.2">
      <c r="O856" s="249"/>
      <c r="AS856" s="249"/>
    </row>
    <row r="857" spans="15:45" s="361" customFormat="1" x14ac:dyDescent="0.2">
      <c r="O857" s="249"/>
      <c r="AS857" s="249"/>
    </row>
    <row r="858" spans="15:45" s="361" customFormat="1" x14ac:dyDescent="0.2">
      <c r="O858" s="249"/>
      <c r="AS858" s="249"/>
    </row>
    <row r="859" spans="15:45" s="361" customFormat="1" x14ac:dyDescent="0.2">
      <c r="O859" s="249"/>
      <c r="AS859" s="249"/>
    </row>
    <row r="860" spans="15:45" s="361" customFormat="1" x14ac:dyDescent="0.2">
      <c r="O860" s="249"/>
      <c r="AS860" s="249"/>
    </row>
    <row r="861" spans="15:45" s="361" customFormat="1" x14ac:dyDescent="0.2">
      <c r="O861" s="249"/>
      <c r="AS861" s="249"/>
    </row>
    <row r="862" spans="15:45" s="361" customFormat="1" x14ac:dyDescent="0.2">
      <c r="O862" s="249"/>
      <c r="AS862" s="249"/>
    </row>
    <row r="863" spans="15:45" s="361" customFormat="1" x14ac:dyDescent="0.2">
      <c r="O863" s="249"/>
      <c r="AS863" s="249"/>
    </row>
    <row r="864" spans="15:45" s="361" customFormat="1" x14ac:dyDescent="0.2">
      <c r="O864" s="249"/>
      <c r="AS864" s="249"/>
    </row>
    <row r="865" spans="15:45" s="361" customFormat="1" x14ac:dyDescent="0.2">
      <c r="O865" s="249"/>
      <c r="AS865" s="249"/>
    </row>
    <row r="866" spans="15:45" s="361" customFormat="1" x14ac:dyDescent="0.2">
      <c r="O866" s="249"/>
      <c r="AS866" s="249"/>
    </row>
    <row r="867" spans="15:45" s="361" customFormat="1" x14ac:dyDescent="0.2">
      <c r="O867" s="249"/>
      <c r="AS867" s="249"/>
    </row>
    <row r="868" spans="15:45" s="361" customFormat="1" x14ac:dyDescent="0.2">
      <c r="O868" s="249"/>
      <c r="AS868" s="249"/>
    </row>
    <row r="869" spans="15:45" s="361" customFormat="1" x14ac:dyDescent="0.2">
      <c r="O869" s="249"/>
      <c r="AS869" s="249"/>
    </row>
    <row r="870" spans="15:45" s="361" customFormat="1" x14ac:dyDescent="0.2">
      <c r="O870" s="249"/>
      <c r="AS870" s="249"/>
    </row>
    <row r="871" spans="15:45" s="361" customFormat="1" x14ac:dyDescent="0.2">
      <c r="O871" s="249"/>
      <c r="AS871" s="249"/>
    </row>
    <row r="872" spans="15:45" s="361" customFormat="1" x14ac:dyDescent="0.2">
      <c r="O872" s="249"/>
      <c r="AS872" s="249"/>
    </row>
    <row r="873" spans="15:45" s="361" customFormat="1" x14ac:dyDescent="0.2">
      <c r="O873" s="249"/>
      <c r="AS873" s="249"/>
    </row>
    <row r="874" spans="15:45" s="361" customFormat="1" x14ac:dyDescent="0.2">
      <c r="O874" s="249"/>
      <c r="AS874" s="249"/>
    </row>
    <row r="875" spans="15:45" s="361" customFormat="1" x14ac:dyDescent="0.2">
      <c r="O875" s="249"/>
      <c r="AS875" s="249"/>
    </row>
    <row r="876" spans="15:45" s="361" customFormat="1" x14ac:dyDescent="0.2">
      <c r="O876" s="249"/>
      <c r="AS876" s="249"/>
    </row>
    <row r="877" spans="15:45" s="361" customFormat="1" x14ac:dyDescent="0.2">
      <c r="O877" s="249"/>
      <c r="AS877" s="249"/>
    </row>
    <row r="878" spans="15:45" s="361" customFormat="1" x14ac:dyDescent="0.2">
      <c r="O878" s="249"/>
      <c r="AS878" s="249"/>
    </row>
    <row r="879" spans="15:45" s="361" customFormat="1" x14ac:dyDescent="0.2">
      <c r="O879" s="249"/>
      <c r="AS879" s="249"/>
    </row>
    <row r="880" spans="15:45" s="361" customFormat="1" x14ac:dyDescent="0.2">
      <c r="O880" s="249"/>
      <c r="AS880" s="249"/>
    </row>
    <row r="881" spans="15:45" s="361" customFormat="1" x14ac:dyDescent="0.2">
      <c r="O881" s="249"/>
      <c r="AS881" s="249"/>
    </row>
    <row r="882" spans="15:45" s="361" customFormat="1" x14ac:dyDescent="0.2">
      <c r="O882" s="249"/>
      <c r="AS882" s="249"/>
    </row>
    <row r="883" spans="15:45" s="361" customFormat="1" x14ac:dyDescent="0.2">
      <c r="O883" s="249"/>
      <c r="AS883" s="249"/>
    </row>
    <row r="884" spans="15:45" s="361" customFormat="1" x14ac:dyDescent="0.2">
      <c r="O884" s="249"/>
      <c r="AS884" s="249"/>
    </row>
    <row r="885" spans="15:45" s="361" customFormat="1" x14ac:dyDescent="0.2">
      <c r="O885" s="249"/>
      <c r="AS885" s="249"/>
    </row>
    <row r="886" spans="15:45" s="361" customFormat="1" x14ac:dyDescent="0.2">
      <c r="O886" s="249"/>
      <c r="AS886" s="249"/>
    </row>
    <row r="887" spans="15:45" s="361" customFormat="1" x14ac:dyDescent="0.2">
      <c r="O887" s="249"/>
      <c r="AS887" s="249"/>
    </row>
    <row r="888" spans="15:45" s="361" customFormat="1" x14ac:dyDescent="0.2">
      <c r="O888" s="249"/>
      <c r="AS888" s="249"/>
    </row>
    <row r="889" spans="15:45" s="361" customFormat="1" x14ac:dyDescent="0.2">
      <c r="O889" s="249"/>
      <c r="AS889" s="249"/>
    </row>
    <row r="890" spans="15:45" s="361" customFormat="1" x14ac:dyDescent="0.2">
      <c r="O890" s="249"/>
      <c r="AS890" s="249"/>
    </row>
    <row r="891" spans="15:45" s="361" customFormat="1" x14ac:dyDescent="0.2">
      <c r="O891" s="249"/>
      <c r="AS891" s="249"/>
    </row>
    <row r="892" spans="15:45" s="361" customFormat="1" x14ac:dyDescent="0.2">
      <c r="O892" s="249"/>
      <c r="AS892" s="249"/>
    </row>
    <row r="893" spans="15:45" s="361" customFormat="1" x14ac:dyDescent="0.2">
      <c r="O893" s="249"/>
      <c r="AS893" s="249"/>
    </row>
    <row r="894" spans="15:45" s="361" customFormat="1" x14ac:dyDescent="0.2">
      <c r="O894" s="249"/>
      <c r="AS894" s="249"/>
    </row>
    <row r="895" spans="15:45" s="361" customFormat="1" x14ac:dyDescent="0.2">
      <c r="O895" s="249"/>
      <c r="AS895" s="249"/>
    </row>
    <row r="896" spans="15:45" s="361" customFormat="1" x14ac:dyDescent="0.2">
      <c r="O896" s="249"/>
      <c r="AS896" s="249"/>
    </row>
    <row r="897" spans="15:45" s="361" customFormat="1" x14ac:dyDescent="0.2">
      <c r="O897" s="249"/>
      <c r="AS897" s="249"/>
    </row>
    <row r="898" spans="15:45" s="361" customFormat="1" x14ac:dyDescent="0.2">
      <c r="O898" s="249"/>
      <c r="AS898" s="249"/>
    </row>
    <row r="899" spans="15:45" s="361" customFormat="1" x14ac:dyDescent="0.2">
      <c r="O899" s="249"/>
      <c r="AS899" s="249"/>
    </row>
    <row r="900" spans="15:45" s="361" customFormat="1" x14ac:dyDescent="0.2">
      <c r="O900" s="249"/>
      <c r="AS900" s="249"/>
    </row>
    <row r="901" spans="15:45" s="361" customFormat="1" x14ac:dyDescent="0.2">
      <c r="O901" s="249"/>
      <c r="AS901" s="249"/>
    </row>
    <row r="902" spans="15:45" s="361" customFormat="1" x14ac:dyDescent="0.2">
      <c r="O902" s="249"/>
      <c r="AS902" s="249"/>
    </row>
    <row r="903" spans="15:45" s="361" customFormat="1" x14ac:dyDescent="0.2">
      <c r="O903" s="249"/>
      <c r="AS903" s="249"/>
    </row>
    <row r="904" spans="15:45" s="361" customFormat="1" x14ac:dyDescent="0.2">
      <c r="O904" s="249"/>
      <c r="AS904" s="249"/>
    </row>
    <row r="905" spans="15:45" s="361" customFormat="1" x14ac:dyDescent="0.2">
      <c r="O905" s="249"/>
      <c r="AS905" s="249"/>
    </row>
    <row r="906" spans="15:45" s="361" customFormat="1" x14ac:dyDescent="0.2">
      <c r="O906" s="249"/>
      <c r="AS906" s="249"/>
    </row>
    <row r="907" spans="15:45" s="361" customFormat="1" x14ac:dyDescent="0.2">
      <c r="O907" s="249"/>
      <c r="AS907" s="249"/>
    </row>
    <row r="908" spans="15:45" s="361" customFormat="1" x14ac:dyDescent="0.2">
      <c r="O908" s="249"/>
      <c r="AS908" s="249"/>
    </row>
    <row r="909" spans="15:45" s="361" customFormat="1" x14ac:dyDescent="0.2">
      <c r="O909" s="249"/>
      <c r="AS909" s="249"/>
    </row>
    <row r="910" spans="15:45" s="361" customFormat="1" x14ac:dyDescent="0.2">
      <c r="O910" s="249"/>
      <c r="AS910" s="249"/>
    </row>
    <row r="911" spans="15:45" s="361" customFormat="1" x14ac:dyDescent="0.2">
      <c r="O911" s="249"/>
      <c r="AS911" s="249"/>
    </row>
    <row r="912" spans="15:45" s="361" customFormat="1" x14ac:dyDescent="0.2">
      <c r="O912" s="249"/>
      <c r="AS912" s="249"/>
    </row>
    <row r="913" spans="15:45" s="361" customFormat="1" x14ac:dyDescent="0.2">
      <c r="O913" s="249"/>
      <c r="AS913" s="249"/>
    </row>
    <row r="914" spans="15:45" s="361" customFormat="1" x14ac:dyDescent="0.2">
      <c r="O914" s="249"/>
      <c r="AS914" s="249"/>
    </row>
    <row r="915" spans="15:45" s="361" customFormat="1" x14ac:dyDescent="0.2">
      <c r="O915" s="249"/>
      <c r="AS915" s="249"/>
    </row>
    <row r="916" spans="15:45" s="361" customFormat="1" x14ac:dyDescent="0.2">
      <c r="O916" s="249"/>
      <c r="AS916" s="249"/>
    </row>
    <row r="917" spans="15:45" s="361" customFormat="1" x14ac:dyDescent="0.2">
      <c r="O917" s="249"/>
      <c r="AS917" s="249"/>
    </row>
    <row r="918" spans="15:45" s="361" customFormat="1" x14ac:dyDescent="0.2">
      <c r="O918" s="249"/>
      <c r="AS918" s="249"/>
    </row>
    <row r="919" spans="15:45" s="361" customFormat="1" x14ac:dyDescent="0.2">
      <c r="O919" s="249"/>
      <c r="AS919" s="249"/>
    </row>
    <row r="920" spans="15:45" s="361" customFormat="1" x14ac:dyDescent="0.2">
      <c r="O920" s="249"/>
      <c r="AS920" s="249"/>
    </row>
    <row r="921" spans="15:45" s="361" customFormat="1" x14ac:dyDescent="0.2">
      <c r="O921" s="249"/>
      <c r="AS921" s="249"/>
    </row>
    <row r="922" spans="15:45" s="361" customFormat="1" x14ac:dyDescent="0.2">
      <c r="O922" s="249"/>
      <c r="AS922" s="249"/>
    </row>
    <row r="923" spans="15:45" s="361" customFormat="1" x14ac:dyDescent="0.2">
      <c r="O923" s="249"/>
      <c r="AS923" s="249"/>
    </row>
    <row r="924" spans="15:45" s="361" customFormat="1" x14ac:dyDescent="0.2">
      <c r="O924" s="249"/>
      <c r="AS924" s="249"/>
    </row>
    <row r="925" spans="15:45" s="361" customFormat="1" x14ac:dyDescent="0.2">
      <c r="O925" s="249"/>
      <c r="AS925" s="249"/>
    </row>
    <row r="926" spans="15:45" s="361" customFormat="1" x14ac:dyDescent="0.2">
      <c r="O926" s="249"/>
      <c r="AS926" s="249"/>
    </row>
    <row r="927" spans="15:45" s="361" customFormat="1" x14ac:dyDescent="0.2">
      <c r="O927" s="249"/>
      <c r="AS927" s="249"/>
    </row>
    <row r="928" spans="15:45" s="361" customFormat="1" x14ac:dyDescent="0.2">
      <c r="O928" s="249"/>
      <c r="AS928" s="249"/>
    </row>
    <row r="929" spans="15:45" s="361" customFormat="1" x14ac:dyDescent="0.2">
      <c r="O929" s="249"/>
      <c r="AS929" s="249"/>
    </row>
    <row r="930" spans="15:45" s="361" customFormat="1" x14ac:dyDescent="0.2">
      <c r="O930" s="249"/>
      <c r="AS930" s="249"/>
    </row>
    <row r="931" spans="15:45" s="361" customFormat="1" x14ac:dyDescent="0.2">
      <c r="O931" s="249"/>
      <c r="AS931" s="249"/>
    </row>
    <row r="932" spans="15:45" s="361" customFormat="1" x14ac:dyDescent="0.2">
      <c r="O932" s="249"/>
      <c r="AS932" s="249"/>
    </row>
    <row r="933" spans="15:45" s="361" customFormat="1" x14ac:dyDescent="0.2">
      <c r="O933" s="249"/>
      <c r="AS933" s="249"/>
    </row>
    <row r="934" spans="15:45" s="361" customFormat="1" x14ac:dyDescent="0.2">
      <c r="O934" s="249"/>
      <c r="AS934" s="249"/>
    </row>
    <row r="935" spans="15:45" s="361" customFormat="1" x14ac:dyDescent="0.2">
      <c r="O935" s="249"/>
      <c r="AS935" s="249"/>
    </row>
    <row r="936" spans="15:45" s="361" customFormat="1" x14ac:dyDescent="0.2">
      <c r="O936" s="249"/>
      <c r="AS936" s="249"/>
    </row>
    <row r="937" spans="15:45" s="361" customFormat="1" x14ac:dyDescent="0.2">
      <c r="O937" s="249"/>
      <c r="AS937" s="249"/>
    </row>
    <row r="938" spans="15:45" s="361" customFormat="1" x14ac:dyDescent="0.2">
      <c r="O938" s="249"/>
      <c r="AS938" s="249"/>
    </row>
    <row r="939" spans="15:45" s="361" customFormat="1" x14ac:dyDescent="0.2">
      <c r="O939" s="249"/>
      <c r="AS939" s="249"/>
    </row>
    <row r="940" spans="15:45" s="361" customFormat="1" x14ac:dyDescent="0.2">
      <c r="O940" s="249"/>
      <c r="AS940" s="249"/>
    </row>
    <row r="941" spans="15:45" s="361" customFormat="1" x14ac:dyDescent="0.2">
      <c r="O941" s="249"/>
      <c r="AS941" s="249"/>
    </row>
    <row r="942" spans="15:45" s="361" customFormat="1" x14ac:dyDescent="0.2">
      <c r="O942" s="249"/>
      <c r="AS942" s="249"/>
    </row>
    <row r="943" spans="15:45" s="361" customFormat="1" x14ac:dyDescent="0.2">
      <c r="O943" s="249"/>
      <c r="AS943" s="249"/>
    </row>
    <row r="944" spans="15:45" s="361" customFormat="1" x14ac:dyDescent="0.2">
      <c r="O944" s="249"/>
      <c r="AS944" s="249"/>
    </row>
    <row r="945" spans="15:45" s="361" customFormat="1" x14ac:dyDescent="0.2">
      <c r="O945" s="249"/>
      <c r="AS945" s="249"/>
    </row>
    <row r="946" spans="15:45" s="361" customFormat="1" x14ac:dyDescent="0.2">
      <c r="O946" s="249"/>
      <c r="AS946" s="249"/>
    </row>
    <row r="947" spans="15:45" s="361" customFormat="1" x14ac:dyDescent="0.2">
      <c r="O947" s="249"/>
      <c r="AS947" s="249"/>
    </row>
    <row r="948" spans="15:45" s="361" customFormat="1" x14ac:dyDescent="0.2">
      <c r="O948" s="249"/>
      <c r="AS948" s="249"/>
    </row>
    <row r="949" spans="15:45" s="361" customFormat="1" x14ac:dyDescent="0.2">
      <c r="O949" s="249"/>
      <c r="AS949" s="249"/>
    </row>
    <row r="950" spans="15:45" s="361" customFormat="1" x14ac:dyDescent="0.2">
      <c r="O950" s="249"/>
      <c r="AS950" s="249"/>
    </row>
    <row r="951" spans="15:45" s="361" customFormat="1" x14ac:dyDescent="0.2">
      <c r="O951" s="249"/>
      <c r="AS951" s="249"/>
    </row>
    <row r="952" spans="15:45" s="361" customFormat="1" x14ac:dyDescent="0.2">
      <c r="O952" s="249"/>
      <c r="AS952" s="249"/>
    </row>
    <row r="953" spans="15:45" s="361" customFormat="1" x14ac:dyDescent="0.2">
      <c r="O953" s="249"/>
      <c r="AS953" s="249"/>
    </row>
    <row r="954" spans="15:45" s="361" customFormat="1" x14ac:dyDescent="0.2">
      <c r="O954" s="249"/>
      <c r="AS954" s="249"/>
    </row>
    <row r="955" spans="15:45" s="361" customFormat="1" x14ac:dyDescent="0.2">
      <c r="O955" s="249"/>
      <c r="AS955" s="249"/>
    </row>
    <row r="956" spans="15:45" s="361" customFormat="1" x14ac:dyDescent="0.2">
      <c r="O956" s="249"/>
      <c r="AS956" s="249"/>
    </row>
    <row r="957" spans="15:45" s="361" customFormat="1" x14ac:dyDescent="0.2">
      <c r="O957" s="249"/>
      <c r="AS957" s="249"/>
    </row>
    <row r="958" spans="15:45" s="361" customFormat="1" x14ac:dyDescent="0.2">
      <c r="O958" s="249"/>
      <c r="AS958" s="249"/>
    </row>
    <row r="959" spans="15:45" s="361" customFormat="1" x14ac:dyDescent="0.2">
      <c r="O959" s="249"/>
      <c r="AS959" s="249"/>
    </row>
    <row r="960" spans="15:45" s="361" customFormat="1" x14ac:dyDescent="0.2">
      <c r="O960" s="249"/>
      <c r="AS960" s="249"/>
    </row>
    <row r="961" spans="15:45" s="361" customFormat="1" x14ac:dyDescent="0.2">
      <c r="O961" s="249"/>
      <c r="AS961" s="249"/>
    </row>
    <row r="962" spans="15:45" s="361" customFormat="1" x14ac:dyDescent="0.2">
      <c r="O962" s="249"/>
      <c r="AS962" s="249"/>
    </row>
    <row r="963" spans="15:45" s="361" customFormat="1" x14ac:dyDescent="0.2">
      <c r="O963" s="249"/>
      <c r="AS963" s="249"/>
    </row>
    <row r="964" spans="15:45" s="361" customFormat="1" x14ac:dyDescent="0.2">
      <c r="O964" s="249"/>
      <c r="AS964" s="249"/>
    </row>
    <row r="965" spans="15:45" s="361" customFormat="1" x14ac:dyDescent="0.2">
      <c r="O965" s="249"/>
      <c r="AS965" s="249"/>
    </row>
    <row r="966" spans="15:45" s="361" customFormat="1" x14ac:dyDescent="0.2">
      <c r="O966" s="249"/>
      <c r="AS966" s="249"/>
    </row>
    <row r="967" spans="15:45" s="361" customFormat="1" x14ac:dyDescent="0.2">
      <c r="O967" s="249"/>
      <c r="AS967" s="249"/>
    </row>
    <row r="968" spans="15:45" s="361" customFormat="1" x14ac:dyDescent="0.2">
      <c r="O968" s="249"/>
      <c r="AS968" s="249"/>
    </row>
    <row r="969" spans="15:45" s="361" customFormat="1" x14ac:dyDescent="0.2">
      <c r="O969" s="249"/>
      <c r="AS969" s="249"/>
    </row>
    <row r="970" spans="15:45" s="361" customFormat="1" x14ac:dyDescent="0.2">
      <c r="O970" s="249"/>
      <c r="AS970" s="249"/>
    </row>
    <row r="971" spans="15:45" s="361" customFormat="1" x14ac:dyDescent="0.2">
      <c r="O971" s="249"/>
      <c r="AS971" s="249"/>
    </row>
    <row r="972" spans="15:45" s="361" customFormat="1" x14ac:dyDescent="0.2">
      <c r="O972" s="249"/>
      <c r="AS972" s="249"/>
    </row>
    <row r="973" spans="15:45" s="361" customFormat="1" x14ac:dyDescent="0.2">
      <c r="O973" s="249"/>
      <c r="AS973" s="249"/>
    </row>
    <row r="974" spans="15:45" s="361" customFormat="1" x14ac:dyDescent="0.2">
      <c r="O974" s="249"/>
      <c r="AS974" s="249"/>
    </row>
    <row r="975" spans="15:45" s="361" customFormat="1" x14ac:dyDescent="0.2">
      <c r="O975" s="249"/>
      <c r="AS975" s="249"/>
    </row>
    <row r="976" spans="15:45" s="361" customFormat="1" x14ac:dyDescent="0.2">
      <c r="O976" s="249"/>
      <c r="AS976" s="249"/>
    </row>
    <row r="977" spans="15:45" s="361" customFormat="1" x14ac:dyDescent="0.2">
      <c r="O977" s="249"/>
      <c r="AS977" s="249"/>
    </row>
    <row r="978" spans="15:45" s="361" customFormat="1" x14ac:dyDescent="0.2">
      <c r="O978" s="249"/>
      <c r="AS978" s="249"/>
    </row>
    <row r="979" spans="15:45" s="361" customFormat="1" x14ac:dyDescent="0.2">
      <c r="O979" s="249"/>
      <c r="AS979" s="249"/>
    </row>
    <row r="980" spans="15:45" s="361" customFormat="1" x14ac:dyDescent="0.2">
      <c r="O980" s="249"/>
      <c r="AS980" s="249"/>
    </row>
    <row r="981" spans="15:45" s="361" customFormat="1" x14ac:dyDescent="0.2">
      <c r="O981" s="249"/>
      <c r="AS981" s="249"/>
    </row>
    <row r="982" spans="15:45" s="361" customFormat="1" x14ac:dyDescent="0.2">
      <c r="O982" s="249"/>
      <c r="AS982" s="249"/>
    </row>
    <row r="983" spans="15:45" s="361" customFormat="1" x14ac:dyDescent="0.2">
      <c r="O983" s="249"/>
      <c r="AS983" s="249"/>
    </row>
    <row r="984" spans="15:45" s="361" customFormat="1" x14ac:dyDescent="0.2">
      <c r="O984" s="249"/>
      <c r="AS984" s="249"/>
    </row>
    <row r="985" spans="15:45" s="361" customFormat="1" x14ac:dyDescent="0.2">
      <c r="O985" s="249"/>
      <c r="AS985" s="249"/>
    </row>
    <row r="986" spans="15:45" s="361" customFormat="1" x14ac:dyDescent="0.2">
      <c r="O986" s="249"/>
      <c r="AS986" s="249"/>
    </row>
    <row r="987" spans="15:45" s="361" customFormat="1" x14ac:dyDescent="0.2">
      <c r="O987" s="249"/>
      <c r="AS987" s="249"/>
    </row>
    <row r="988" spans="15:45" s="361" customFormat="1" x14ac:dyDescent="0.2">
      <c r="O988" s="249"/>
      <c r="AS988" s="249"/>
    </row>
    <row r="989" spans="15:45" s="361" customFormat="1" x14ac:dyDescent="0.2">
      <c r="O989" s="249"/>
      <c r="AS989" s="249"/>
    </row>
    <row r="990" spans="15:45" s="361" customFormat="1" x14ac:dyDescent="0.2">
      <c r="O990" s="249"/>
      <c r="AS990" s="249"/>
    </row>
    <row r="991" spans="15:45" s="361" customFormat="1" x14ac:dyDescent="0.2">
      <c r="O991" s="249"/>
      <c r="AS991" s="249"/>
    </row>
    <row r="992" spans="15:45" s="361" customFormat="1" x14ac:dyDescent="0.2">
      <c r="O992" s="249"/>
      <c r="AS992" s="249"/>
    </row>
    <row r="993" spans="15:45" s="361" customFormat="1" x14ac:dyDescent="0.2">
      <c r="O993" s="249"/>
      <c r="AS993" s="249"/>
    </row>
    <row r="994" spans="15:45" s="361" customFormat="1" x14ac:dyDescent="0.2">
      <c r="O994" s="249"/>
      <c r="AS994" s="249"/>
    </row>
    <row r="995" spans="15:45" s="361" customFormat="1" x14ac:dyDescent="0.2">
      <c r="O995" s="249"/>
      <c r="AS995" s="249"/>
    </row>
    <row r="996" spans="15:45" s="361" customFormat="1" x14ac:dyDescent="0.2">
      <c r="O996" s="249"/>
      <c r="AS996" s="249"/>
    </row>
    <row r="997" spans="15:45" s="361" customFormat="1" x14ac:dyDescent="0.2">
      <c r="O997" s="249"/>
      <c r="AS997" s="249"/>
    </row>
    <row r="998" spans="15:45" s="361" customFormat="1" x14ac:dyDescent="0.2">
      <c r="O998" s="249"/>
      <c r="AS998" s="249"/>
    </row>
    <row r="999" spans="15:45" s="361" customFormat="1" x14ac:dyDescent="0.2">
      <c r="O999" s="249"/>
      <c r="AS999" s="249"/>
    </row>
    <row r="1000" spans="15:45" s="361" customFormat="1" x14ac:dyDescent="0.2">
      <c r="O1000" s="249"/>
      <c r="AS1000" s="249"/>
    </row>
    <row r="1001" spans="15:45" s="361" customFormat="1" x14ac:dyDescent="0.2">
      <c r="O1001" s="249"/>
      <c r="AS1001" s="249"/>
    </row>
    <row r="1002" spans="15:45" s="361" customFormat="1" x14ac:dyDescent="0.2">
      <c r="O1002" s="249"/>
      <c r="AS1002" s="249"/>
    </row>
    <row r="1003" spans="15:45" s="361" customFormat="1" x14ac:dyDescent="0.2">
      <c r="O1003" s="249"/>
      <c r="AS1003" s="249"/>
    </row>
    <row r="1004" spans="15:45" s="361" customFormat="1" x14ac:dyDescent="0.2">
      <c r="O1004" s="249"/>
      <c r="AS1004" s="249"/>
    </row>
    <row r="1005" spans="15:45" s="361" customFormat="1" x14ac:dyDescent="0.2">
      <c r="O1005" s="249"/>
      <c r="AS1005" s="249"/>
    </row>
    <row r="1006" spans="15:45" s="361" customFormat="1" x14ac:dyDescent="0.2">
      <c r="O1006" s="249"/>
      <c r="AS1006" s="249"/>
    </row>
    <row r="1007" spans="15:45" s="361" customFormat="1" x14ac:dyDescent="0.2">
      <c r="O1007" s="249"/>
      <c r="AS1007" s="249"/>
    </row>
    <row r="1008" spans="15:45" s="361" customFormat="1" x14ac:dyDescent="0.2">
      <c r="O1008" s="249"/>
      <c r="AS1008" s="249"/>
    </row>
    <row r="1009" spans="15:45" s="361" customFormat="1" x14ac:dyDescent="0.2">
      <c r="O1009" s="249"/>
      <c r="AS1009" s="249"/>
    </row>
    <row r="1010" spans="15:45" s="361" customFormat="1" x14ac:dyDescent="0.2">
      <c r="O1010" s="249"/>
      <c r="AS1010" s="249"/>
    </row>
    <row r="1011" spans="15:45" s="361" customFormat="1" x14ac:dyDescent="0.2">
      <c r="O1011" s="249"/>
      <c r="AS1011" s="249"/>
    </row>
    <row r="1012" spans="15:45" s="361" customFormat="1" x14ac:dyDescent="0.2">
      <c r="O1012" s="249"/>
      <c r="AS1012" s="249"/>
    </row>
    <row r="1013" spans="15:45" s="361" customFormat="1" x14ac:dyDescent="0.2">
      <c r="O1013" s="249"/>
      <c r="AS1013" s="249"/>
    </row>
    <row r="1014" spans="15:45" s="361" customFormat="1" x14ac:dyDescent="0.2">
      <c r="O1014" s="249"/>
      <c r="AS1014" s="249"/>
    </row>
    <row r="1015" spans="15:45" s="361" customFormat="1" x14ac:dyDescent="0.2">
      <c r="O1015" s="249"/>
      <c r="AS1015" s="249"/>
    </row>
    <row r="1016" spans="15:45" s="361" customFormat="1" x14ac:dyDescent="0.2">
      <c r="O1016" s="249"/>
      <c r="AS1016" s="249"/>
    </row>
    <row r="1017" spans="15:45" s="361" customFormat="1" x14ac:dyDescent="0.2">
      <c r="O1017" s="249"/>
      <c r="AS1017" s="249"/>
    </row>
    <row r="1018" spans="15:45" s="361" customFormat="1" x14ac:dyDescent="0.2">
      <c r="O1018" s="249"/>
      <c r="AS1018" s="249"/>
    </row>
    <row r="1019" spans="15:45" s="361" customFormat="1" x14ac:dyDescent="0.2">
      <c r="O1019" s="249"/>
      <c r="AS1019" s="249"/>
    </row>
    <row r="1020" spans="15:45" s="361" customFormat="1" x14ac:dyDescent="0.2">
      <c r="O1020" s="249"/>
      <c r="AS1020" s="249"/>
    </row>
    <row r="1021" spans="15:45" s="361" customFormat="1" x14ac:dyDescent="0.2">
      <c r="O1021" s="249"/>
      <c r="AS1021" s="249"/>
    </row>
    <row r="1022" spans="15:45" s="361" customFormat="1" x14ac:dyDescent="0.2">
      <c r="O1022" s="249"/>
      <c r="AS1022" s="249"/>
    </row>
    <row r="1023" spans="15:45" s="361" customFormat="1" x14ac:dyDescent="0.2">
      <c r="O1023" s="249"/>
      <c r="AS1023" s="249"/>
    </row>
    <row r="1024" spans="15:45" s="361" customFormat="1" x14ac:dyDescent="0.2">
      <c r="O1024" s="249"/>
      <c r="AS1024" s="249"/>
    </row>
    <row r="1025" spans="15:45" s="361" customFormat="1" x14ac:dyDescent="0.2">
      <c r="O1025" s="249"/>
      <c r="AS1025" s="249"/>
    </row>
    <row r="1026" spans="15:45" s="361" customFormat="1" x14ac:dyDescent="0.2">
      <c r="O1026" s="249"/>
      <c r="AS1026" s="249"/>
    </row>
    <row r="1027" spans="15:45" s="361" customFormat="1" x14ac:dyDescent="0.2">
      <c r="O1027" s="249"/>
      <c r="AS1027" s="249"/>
    </row>
    <row r="1028" spans="15:45" s="361" customFormat="1" x14ac:dyDescent="0.2">
      <c r="O1028" s="249"/>
      <c r="AS1028" s="249"/>
    </row>
    <row r="1029" spans="15:45" s="361" customFormat="1" x14ac:dyDescent="0.2">
      <c r="O1029" s="249"/>
      <c r="AS1029" s="249"/>
    </row>
    <row r="1030" spans="15:45" s="361" customFormat="1" x14ac:dyDescent="0.2">
      <c r="O1030" s="249"/>
      <c r="AS1030" s="249"/>
    </row>
    <row r="1031" spans="15:45" s="361" customFormat="1" x14ac:dyDescent="0.2">
      <c r="O1031" s="249"/>
      <c r="AS1031" s="249"/>
    </row>
    <row r="1032" spans="15:45" s="361" customFormat="1" x14ac:dyDescent="0.2">
      <c r="O1032" s="249"/>
      <c r="AS1032" s="249"/>
    </row>
    <row r="1033" spans="15:45" s="361" customFormat="1" x14ac:dyDescent="0.2">
      <c r="O1033" s="249"/>
      <c r="AS1033" s="249"/>
    </row>
    <row r="1034" spans="15:45" s="361" customFormat="1" x14ac:dyDescent="0.2">
      <c r="O1034" s="249"/>
      <c r="AS1034" s="249"/>
    </row>
    <row r="1035" spans="15:45" s="361" customFormat="1" x14ac:dyDescent="0.2">
      <c r="O1035" s="249"/>
      <c r="AS1035" s="249"/>
    </row>
    <row r="1036" spans="15:45" s="361" customFormat="1" x14ac:dyDescent="0.2">
      <c r="O1036" s="249"/>
      <c r="AS1036" s="249"/>
    </row>
    <row r="1037" spans="15:45" s="361" customFormat="1" x14ac:dyDescent="0.2">
      <c r="O1037" s="249"/>
      <c r="AS1037" s="249"/>
    </row>
    <row r="1038" spans="15:45" s="361" customFormat="1" x14ac:dyDescent="0.2">
      <c r="O1038" s="249"/>
      <c r="AS1038" s="249"/>
    </row>
    <row r="1039" spans="15:45" s="361" customFormat="1" x14ac:dyDescent="0.2">
      <c r="O1039" s="249"/>
      <c r="AS1039" s="249"/>
    </row>
    <row r="1040" spans="15:45" s="361" customFormat="1" x14ac:dyDescent="0.2">
      <c r="O1040" s="249"/>
      <c r="AS1040" s="249"/>
    </row>
    <row r="1041" spans="15:45" s="361" customFormat="1" x14ac:dyDescent="0.2">
      <c r="O1041" s="249"/>
      <c r="AS1041" s="249"/>
    </row>
    <row r="1042" spans="15:45" s="361" customFormat="1" x14ac:dyDescent="0.2">
      <c r="O1042" s="249"/>
      <c r="AS1042" s="249"/>
    </row>
    <row r="1043" spans="15:45" s="361" customFormat="1" x14ac:dyDescent="0.2">
      <c r="O1043" s="249"/>
      <c r="AS1043" s="249"/>
    </row>
    <row r="1044" spans="15:45" s="361" customFormat="1" x14ac:dyDescent="0.2">
      <c r="O1044" s="249"/>
      <c r="AS1044" s="249"/>
    </row>
    <row r="1045" spans="15:45" s="361" customFormat="1" x14ac:dyDescent="0.2">
      <c r="O1045" s="249"/>
      <c r="AS1045" s="249"/>
    </row>
    <row r="1046" spans="15:45" s="361" customFormat="1" x14ac:dyDescent="0.2">
      <c r="O1046" s="249"/>
      <c r="AS1046" s="249"/>
    </row>
    <row r="1047" spans="15:45" s="361" customFormat="1" x14ac:dyDescent="0.2">
      <c r="O1047" s="249"/>
      <c r="AS1047" s="249"/>
    </row>
    <row r="1048" spans="15:45" s="361" customFormat="1" x14ac:dyDescent="0.2">
      <c r="O1048" s="249"/>
      <c r="AS1048" s="249"/>
    </row>
    <row r="1049" spans="15:45" s="361" customFormat="1" x14ac:dyDescent="0.2">
      <c r="O1049" s="249"/>
      <c r="AS1049" s="249"/>
    </row>
    <row r="1050" spans="15:45" s="361" customFormat="1" x14ac:dyDescent="0.2">
      <c r="O1050" s="249"/>
      <c r="AS1050" s="249"/>
    </row>
    <row r="1051" spans="15:45" s="361" customFormat="1" x14ac:dyDescent="0.2">
      <c r="O1051" s="249"/>
      <c r="AS1051" s="249"/>
    </row>
    <row r="1052" spans="15:45" s="361" customFormat="1" x14ac:dyDescent="0.2">
      <c r="O1052" s="249"/>
      <c r="AS1052" s="249"/>
    </row>
    <row r="1053" spans="15:45" s="361" customFormat="1" x14ac:dyDescent="0.2">
      <c r="O1053" s="249"/>
      <c r="AS1053" s="249"/>
    </row>
    <row r="1054" spans="15:45" s="361" customFormat="1" x14ac:dyDescent="0.2">
      <c r="O1054" s="249"/>
      <c r="AS1054" s="249"/>
    </row>
    <row r="1055" spans="15:45" s="361" customFormat="1" x14ac:dyDescent="0.2">
      <c r="O1055" s="249"/>
      <c r="AS1055" s="249"/>
    </row>
    <row r="1056" spans="15:45" s="361" customFormat="1" x14ac:dyDescent="0.2">
      <c r="O1056" s="249"/>
      <c r="AS1056" s="249"/>
    </row>
    <row r="1057" spans="15:45" s="361" customFormat="1" x14ac:dyDescent="0.2">
      <c r="O1057" s="249"/>
      <c r="AS1057" s="249"/>
    </row>
    <row r="1058" spans="15:45" s="361" customFormat="1" x14ac:dyDescent="0.2">
      <c r="O1058" s="249"/>
      <c r="AS1058" s="249"/>
    </row>
    <row r="1059" spans="15:45" s="361" customFormat="1" x14ac:dyDescent="0.2">
      <c r="O1059" s="249"/>
      <c r="AS1059" s="249"/>
    </row>
    <row r="1060" spans="15:45" s="361" customFormat="1" x14ac:dyDescent="0.2">
      <c r="O1060" s="249"/>
      <c r="AS1060" s="249"/>
    </row>
    <row r="1061" spans="15:45" s="361" customFormat="1" x14ac:dyDescent="0.2">
      <c r="O1061" s="249"/>
      <c r="AS1061" s="249"/>
    </row>
    <row r="1062" spans="15:45" s="361" customFormat="1" x14ac:dyDescent="0.2">
      <c r="O1062" s="249"/>
      <c r="AS1062" s="249"/>
    </row>
    <row r="1063" spans="15:45" s="361" customFormat="1" x14ac:dyDescent="0.2">
      <c r="O1063" s="249"/>
      <c r="AS1063" s="249"/>
    </row>
    <row r="1064" spans="15:45" s="361" customFormat="1" x14ac:dyDescent="0.2">
      <c r="O1064" s="249"/>
      <c r="AS1064" s="249"/>
    </row>
    <row r="1065" spans="15:45" s="361" customFormat="1" x14ac:dyDescent="0.2">
      <c r="O1065" s="249"/>
      <c r="AS1065" s="249"/>
    </row>
    <row r="1066" spans="15:45" s="361" customFormat="1" x14ac:dyDescent="0.2">
      <c r="O1066" s="249"/>
      <c r="AS1066" s="249"/>
    </row>
    <row r="1067" spans="15:45" s="361" customFormat="1" x14ac:dyDescent="0.2">
      <c r="O1067" s="249"/>
      <c r="AS1067" s="249"/>
    </row>
    <row r="1068" spans="15:45" s="361" customFormat="1" x14ac:dyDescent="0.2">
      <c r="O1068" s="249"/>
      <c r="AS1068" s="249"/>
    </row>
    <row r="1069" spans="15:45" s="361" customFormat="1" x14ac:dyDescent="0.2">
      <c r="O1069" s="249"/>
      <c r="AS1069" s="249"/>
    </row>
    <row r="1070" spans="15:45" s="361" customFormat="1" x14ac:dyDescent="0.2">
      <c r="O1070" s="249"/>
      <c r="AS1070" s="249"/>
    </row>
    <row r="1071" spans="15:45" s="361" customFormat="1" x14ac:dyDescent="0.2">
      <c r="O1071" s="249"/>
      <c r="AS1071" s="249"/>
    </row>
    <row r="1072" spans="15:45" s="361" customFormat="1" x14ac:dyDescent="0.2">
      <c r="O1072" s="249"/>
      <c r="AS1072" s="249"/>
    </row>
    <row r="1073" spans="15:45" s="361" customFormat="1" x14ac:dyDescent="0.2">
      <c r="O1073" s="249"/>
      <c r="AS1073" s="249"/>
    </row>
    <row r="1074" spans="15:45" s="361" customFormat="1" x14ac:dyDescent="0.2">
      <c r="O1074" s="249"/>
      <c r="AS1074" s="249"/>
    </row>
    <row r="1075" spans="15:45" s="361" customFormat="1" x14ac:dyDescent="0.2">
      <c r="O1075" s="249"/>
      <c r="AS1075" s="249"/>
    </row>
    <row r="1076" spans="15:45" s="361" customFormat="1" x14ac:dyDescent="0.2">
      <c r="O1076" s="249"/>
      <c r="AS1076" s="249"/>
    </row>
    <row r="1077" spans="15:45" s="361" customFormat="1" x14ac:dyDescent="0.2">
      <c r="O1077" s="249"/>
      <c r="AS1077" s="249"/>
    </row>
    <row r="1078" spans="15:45" s="361" customFormat="1" x14ac:dyDescent="0.2">
      <c r="O1078" s="249"/>
      <c r="AS1078" s="249"/>
    </row>
    <row r="1079" spans="15:45" s="361" customFormat="1" x14ac:dyDescent="0.2">
      <c r="O1079" s="249"/>
      <c r="AS1079" s="249"/>
    </row>
    <row r="1080" spans="15:45" s="361" customFormat="1" x14ac:dyDescent="0.2">
      <c r="O1080" s="249"/>
      <c r="AS1080" s="249"/>
    </row>
    <row r="1081" spans="15:45" s="361" customFormat="1" x14ac:dyDescent="0.2">
      <c r="O1081" s="249"/>
      <c r="AS1081" s="249"/>
    </row>
    <row r="1082" spans="15:45" s="361" customFormat="1" x14ac:dyDescent="0.2">
      <c r="O1082" s="249"/>
      <c r="AS1082" s="249"/>
    </row>
    <row r="1083" spans="15:45" s="361" customFormat="1" x14ac:dyDescent="0.2">
      <c r="O1083" s="249"/>
      <c r="AS1083" s="249"/>
    </row>
    <row r="1084" spans="15:45" s="361" customFormat="1" x14ac:dyDescent="0.2">
      <c r="O1084" s="249"/>
      <c r="AS1084" s="249"/>
    </row>
    <row r="1085" spans="15:45" s="361" customFormat="1" x14ac:dyDescent="0.2">
      <c r="O1085" s="249"/>
      <c r="AS1085" s="249"/>
    </row>
    <row r="1086" spans="15:45" s="361" customFormat="1" x14ac:dyDescent="0.2">
      <c r="O1086" s="249"/>
      <c r="AS1086" s="249"/>
    </row>
    <row r="1087" spans="15:45" s="361" customFormat="1" x14ac:dyDescent="0.2">
      <c r="O1087" s="249"/>
      <c r="AS1087" s="249"/>
    </row>
    <row r="1088" spans="15:45" s="361" customFormat="1" x14ac:dyDescent="0.2">
      <c r="O1088" s="249"/>
      <c r="AS1088" s="249"/>
    </row>
    <row r="1089" spans="15:45" s="361" customFormat="1" x14ac:dyDescent="0.2">
      <c r="O1089" s="249"/>
      <c r="AS1089" s="249"/>
    </row>
    <row r="1090" spans="15:45" s="361" customFormat="1" x14ac:dyDescent="0.2">
      <c r="O1090" s="249"/>
      <c r="AS1090" s="249"/>
    </row>
    <row r="1091" spans="15:45" s="361" customFormat="1" x14ac:dyDescent="0.2">
      <c r="O1091" s="249"/>
      <c r="AS1091" s="249"/>
    </row>
    <row r="1092" spans="15:45" s="361" customFormat="1" x14ac:dyDescent="0.2">
      <c r="O1092" s="249"/>
      <c r="AS1092" s="249"/>
    </row>
    <row r="1093" spans="15:45" s="361" customFormat="1" x14ac:dyDescent="0.2">
      <c r="O1093" s="249"/>
      <c r="AS1093" s="249"/>
    </row>
    <row r="1094" spans="15:45" s="361" customFormat="1" x14ac:dyDescent="0.2">
      <c r="O1094" s="249"/>
      <c r="AS1094" s="249"/>
    </row>
    <row r="1095" spans="15:45" s="361" customFormat="1" x14ac:dyDescent="0.2">
      <c r="O1095" s="249"/>
      <c r="AS1095" s="249"/>
    </row>
    <row r="1096" spans="15:45" s="361" customFormat="1" x14ac:dyDescent="0.2">
      <c r="O1096" s="249"/>
      <c r="AS1096" s="249"/>
    </row>
    <row r="1097" spans="15:45" s="361" customFormat="1" x14ac:dyDescent="0.2">
      <c r="O1097" s="249"/>
      <c r="AS1097" s="249"/>
    </row>
    <row r="1098" spans="15:45" s="361" customFormat="1" x14ac:dyDescent="0.2">
      <c r="O1098" s="249"/>
      <c r="AS1098" s="249"/>
    </row>
    <row r="1099" spans="15:45" s="361" customFormat="1" x14ac:dyDescent="0.2">
      <c r="O1099" s="249"/>
      <c r="AS1099" s="249"/>
    </row>
    <row r="1100" spans="15:45" s="361" customFormat="1" x14ac:dyDescent="0.2">
      <c r="O1100" s="249"/>
      <c r="AS1100" s="249"/>
    </row>
    <row r="1101" spans="15:45" s="361" customFormat="1" x14ac:dyDescent="0.2">
      <c r="O1101" s="249"/>
      <c r="AS1101" s="249"/>
    </row>
    <row r="1102" spans="15:45" s="361" customFormat="1" x14ac:dyDescent="0.2">
      <c r="O1102" s="249"/>
      <c r="AS1102" s="249"/>
    </row>
    <row r="1103" spans="15:45" s="361" customFormat="1" x14ac:dyDescent="0.2">
      <c r="O1103" s="249"/>
      <c r="AS1103" s="249"/>
    </row>
    <row r="1104" spans="15:45" s="361" customFormat="1" x14ac:dyDescent="0.2">
      <c r="O1104" s="249"/>
      <c r="AS1104" s="249"/>
    </row>
    <row r="1105" spans="15:45" s="361" customFormat="1" x14ac:dyDescent="0.2">
      <c r="O1105" s="249"/>
      <c r="AS1105" s="249"/>
    </row>
    <row r="1106" spans="15:45" s="361" customFormat="1" x14ac:dyDescent="0.2">
      <c r="O1106" s="249"/>
      <c r="AS1106" s="249"/>
    </row>
    <row r="1107" spans="15:45" s="361" customFormat="1" x14ac:dyDescent="0.2">
      <c r="O1107" s="249"/>
      <c r="AS1107" s="249"/>
    </row>
    <row r="1108" spans="15:45" s="361" customFormat="1" x14ac:dyDescent="0.2">
      <c r="O1108" s="249"/>
      <c r="AS1108" s="249"/>
    </row>
    <row r="1109" spans="15:45" s="361" customFormat="1" x14ac:dyDescent="0.2">
      <c r="O1109" s="249"/>
      <c r="AS1109" s="249"/>
    </row>
    <row r="1110" spans="15:45" s="361" customFormat="1" x14ac:dyDescent="0.2">
      <c r="O1110" s="249"/>
      <c r="AS1110" s="249"/>
    </row>
    <row r="1111" spans="15:45" s="361" customFormat="1" x14ac:dyDescent="0.2">
      <c r="O1111" s="249"/>
      <c r="AS1111" s="249"/>
    </row>
    <row r="1112" spans="15:45" s="361" customFormat="1" x14ac:dyDescent="0.2">
      <c r="O1112" s="249"/>
      <c r="AS1112" s="249"/>
    </row>
    <row r="1113" spans="15:45" s="361" customFormat="1" x14ac:dyDescent="0.2">
      <c r="O1113" s="249"/>
      <c r="AS1113" s="249"/>
    </row>
    <row r="1114" spans="15:45" s="361" customFormat="1" x14ac:dyDescent="0.2">
      <c r="O1114" s="249"/>
      <c r="AS1114" s="249"/>
    </row>
    <row r="1115" spans="15:45" s="361" customFormat="1" x14ac:dyDescent="0.2">
      <c r="O1115" s="249"/>
      <c r="AS1115" s="249"/>
    </row>
    <row r="1116" spans="15:45" s="361" customFormat="1" x14ac:dyDescent="0.2">
      <c r="O1116" s="249"/>
      <c r="AS1116" s="249"/>
    </row>
    <row r="1117" spans="15:45" s="361" customFormat="1" x14ac:dyDescent="0.2">
      <c r="O1117" s="249"/>
      <c r="AS1117" s="249"/>
    </row>
    <row r="1118" spans="15:45" s="361" customFormat="1" x14ac:dyDescent="0.2">
      <c r="O1118" s="249"/>
      <c r="AS1118" s="249"/>
    </row>
    <row r="1119" spans="15:45" s="361" customFormat="1" x14ac:dyDescent="0.2">
      <c r="O1119" s="249"/>
      <c r="AS1119" s="249"/>
    </row>
    <row r="1120" spans="15:45" s="361" customFormat="1" x14ac:dyDescent="0.2">
      <c r="O1120" s="249"/>
      <c r="AS1120" s="249"/>
    </row>
    <row r="1121" spans="15:45" s="361" customFormat="1" x14ac:dyDescent="0.2">
      <c r="O1121" s="249"/>
      <c r="AS1121" s="249"/>
    </row>
    <row r="1122" spans="15:45" s="361" customFormat="1" x14ac:dyDescent="0.2">
      <c r="O1122" s="249"/>
      <c r="AS1122" s="249"/>
    </row>
    <row r="1123" spans="15:45" s="361" customFormat="1" x14ac:dyDescent="0.2">
      <c r="O1123" s="249"/>
      <c r="AS1123" s="249"/>
    </row>
    <row r="1124" spans="15:45" s="361" customFormat="1" x14ac:dyDescent="0.2">
      <c r="O1124" s="249"/>
      <c r="AS1124" s="249"/>
    </row>
    <row r="1125" spans="15:45" s="361" customFormat="1" x14ac:dyDescent="0.2">
      <c r="O1125" s="249"/>
      <c r="AS1125" s="249"/>
    </row>
    <row r="1126" spans="15:45" s="361" customFormat="1" x14ac:dyDescent="0.2">
      <c r="O1126" s="249"/>
      <c r="AS1126" s="249"/>
    </row>
    <row r="1127" spans="15:45" s="361" customFormat="1" x14ac:dyDescent="0.2">
      <c r="O1127" s="249"/>
      <c r="AS1127" s="249"/>
    </row>
    <row r="1128" spans="15:45" s="361" customFormat="1" x14ac:dyDescent="0.2">
      <c r="O1128" s="249"/>
      <c r="AS1128" s="249"/>
    </row>
    <row r="1129" spans="15:45" s="361" customFormat="1" x14ac:dyDescent="0.2">
      <c r="O1129" s="249"/>
      <c r="AS1129" s="249"/>
    </row>
    <row r="1130" spans="15:45" s="361" customFormat="1" x14ac:dyDescent="0.2">
      <c r="O1130" s="249"/>
      <c r="AS1130" s="249"/>
    </row>
    <row r="1131" spans="15:45" s="361" customFormat="1" x14ac:dyDescent="0.2">
      <c r="O1131" s="249"/>
      <c r="AS1131" s="249"/>
    </row>
    <row r="1132" spans="15:45" s="361" customFormat="1" x14ac:dyDescent="0.2">
      <c r="O1132" s="249"/>
      <c r="AS1132" s="249"/>
    </row>
    <row r="1133" spans="15:45" s="361" customFormat="1" x14ac:dyDescent="0.2">
      <c r="O1133" s="249"/>
      <c r="AS1133" s="249"/>
    </row>
    <row r="1134" spans="15:45" s="361" customFormat="1" x14ac:dyDescent="0.2">
      <c r="O1134" s="249"/>
      <c r="AS1134" s="249"/>
    </row>
    <row r="1135" spans="15:45" s="361" customFormat="1" x14ac:dyDescent="0.2">
      <c r="O1135" s="249"/>
      <c r="AS1135" s="249"/>
    </row>
    <row r="1136" spans="15:45" s="361" customFormat="1" x14ac:dyDescent="0.2">
      <c r="O1136" s="249"/>
      <c r="AS1136" s="249"/>
    </row>
    <row r="1137" spans="15:45" s="361" customFormat="1" x14ac:dyDescent="0.2">
      <c r="O1137" s="249"/>
      <c r="AS1137" s="249"/>
    </row>
    <row r="1138" spans="15:45" s="361" customFormat="1" x14ac:dyDescent="0.2">
      <c r="O1138" s="249"/>
      <c r="AS1138" s="249"/>
    </row>
    <row r="1139" spans="15:45" s="361" customFormat="1" x14ac:dyDescent="0.2">
      <c r="O1139" s="249"/>
      <c r="AS1139" s="249"/>
    </row>
    <row r="1140" spans="15:45" s="361" customFormat="1" x14ac:dyDescent="0.2">
      <c r="O1140" s="249"/>
      <c r="AS1140" s="249"/>
    </row>
    <row r="1141" spans="15:45" s="361" customFormat="1" x14ac:dyDescent="0.2">
      <c r="O1141" s="249"/>
      <c r="AS1141" s="249"/>
    </row>
    <row r="1142" spans="15:45" s="361" customFormat="1" x14ac:dyDescent="0.2">
      <c r="O1142" s="249"/>
      <c r="AS1142" s="249"/>
    </row>
    <row r="1143" spans="15:45" s="361" customFormat="1" x14ac:dyDescent="0.2">
      <c r="O1143" s="249"/>
      <c r="AS1143" s="249"/>
    </row>
    <row r="1144" spans="15:45" s="361" customFormat="1" x14ac:dyDescent="0.2">
      <c r="O1144" s="249"/>
      <c r="AS1144" s="249"/>
    </row>
    <row r="1145" spans="15:45" s="361" customFormat="1" x14ac:dyDescent="0.2">
      <c r="O1145" s="249"/>
      <c r="AS1145" s="249"/>
    </row>
    <row r="1146" spans="15:45" s="361" customFormat="1" x14ac:dyDescent="0.2">
      <c r="O1146" s="249"/>
      <c r="AS1146" s="249"/>
    </row>
    <row r="1147" spans="15:45" s="361" customFormat="1" x14ac:dyDescent="0.2">
      <c r="O1147" s="249"/>
      <c r="AS1147" s="249"/>
    </row>
    <row r="1148" spans="15:45" s="361" customFormat="1" x14ac:dyDescent="0.2">
      <c r="O1148" s="249"/>
      <c r="AS1148" s="249"/>
    </row>
    <row r="1149" spans="15:45" s="361" customFormat="1" x14ac:dyDescent="0.2">
      <c r="O1149" s="249"/>
      <c r="AS1149" s="249"/>
    </row>
    <row r="1150" spans="15:45" s="361" customFormat="1" x14ac:dyDescent="0.2">
      <c r="O1150" s="249"/>
      <c r="AS1150" s="249"/>
    </row>
    <row r="1151" spans="15:45" s="361" customFormat="1" x14ac:dyDescent="0.2">
      <c r="O1151" s="249"/>
      <c r="AS1151" s="249"/>
    </row>
    <row r="1152" spans="15:45" s="361" customFormat="1" x14ac:dyDescent="0.2">
      <c r="O1152" s="249"/>
      <c r="AS1152" s="249"/>
    </row>
    <row r="1153" spans="15:45" s="361" customFormat="1" x14ac:dyDescent="0.2">
      <c r="O1153" s="249"/>
      <c r="AS1153" s="249"/>
    </row>
    <row r="1154" spans="15:45" s="361" customFormat="1" x14ac:dyDescent="0.2">
      <c r="O1154" s="249"/>
      <c r="AS1154" s="249"/>
    </row>
    <row r="1155" spans="15:45" s="361" customFormat="1" x14ac:dyDescent="0.2">
      <c r="O1155" s="249"/>
      <c r="AS1155" s="249"/>
    </row>
    <row r="1156" spans="15:45" s="361" customFormat="1" x14ac:dyDescent="0.2">
      <c r="O1156" s="249"/>
      <c r="AS1156" s="249"/>
    </row>
    <row r="1157" spans="15:45" s="361" customFormat="1" x14ac:dyDescent="0.2">
      <c r="O1157" s="249"/>
      <c r="AS1157" s="249"/>
    </row>
    <row r="1158" spans="15:45" s="361" customFormat="1" x14ac:dyDescent="0.2">
      <c r="O1158" s="249"/>
      <c r="AS1158" s="249"/>
    </row>
    <row r="1159" spans="15:45" s="361" customFormat="1" x14ac:dyDescent="0.2">
      <c r="O1159" s="249"/>
      <c r="AS1159" s="249"/>
    </row>
    <row r="1160" spans="15:45" s="361" customFormat="1" x14ac:dyDescent="0.2">
      <c r="O1160" s="249"/>
      <c r="AS1160" s="249"/>
    </row>
    <row r="1161" spans="15:45" s="361" customFormat="1" x14ac:dyDescent="0.2">
      <c r="O1161" s="249"/>
      <c r="AS1161" s="249"/>
    </row>
    <row r="1162" spans="15:45" s="361" customFormat="1" x14ac:dyDescent="0.2">
      <c r="O1162" s="249"/>
      <c r="AS1162" s="249"/>
    </row>
    <row r="1163" spans="15:45" s="361" customFormat="1" x14ac:dyDescent="0.2">
      <c r="O1163" s="249"/>
      <c r="AS1163" s="249"/>
    </row>
    <row r="1164" spans="15:45" s="361" customFormat="1" x14ac:dyDescent="0.2">
      <c r="O1164" s="249"/>
      <c r="AS1164" s="249"/>
    </row>
    <row r="1165" spans="15:45" s="361" customFormat="1" x14ac:dyDescent="0.2">
      <c r="O1165" s="249"/>
      <c r="AS1165" s="249"/>
    </row>
    <row r="1166" spans="15:45" s="361" customFormat="1" x14ac:dyDescent="0.2">
      <c r="O1166" s="249"/>
      <c r="AS1166" s="249"/>
    </row>
    <row r="1167" spans="15:45" s="361" customFormat="1" x14ac:dyDescent="0.2">
      <c r="O1167" s="249"/>
      <c r="AS1167" s="249"/>
    </row>
    <row r="1168" spans="15:45" s="361" customFormat="1" x14ac:dyDescent="0.2">
      <c r="O1168" s="249"/>
      <c r="AS1168" s="249"/>
    </row>
    <row r="1169" spans="15:45" s="361" customFormat="1" x14ac:dyDescent="0.2">
      <c r="O1169" s="249"/>
      <c r="AS1169" s="249"/>
    </row>
    <row r="1170" spans="15:45" s="361" customFormat="1" x14ac:dyDescent="0.2">
      <c r="O1170" s="249"/>
      <c r="AS1170" s="249"/>
    </row>
    <row r="1171" spans="15:45" s="361" customFormat="1" x14ac:dyDescent="0.2">
      <c r="O1171" s="249"/>
      <c r="AS1171" s="249"/>
    </row>
    <row r="1172" spans="15:45" s="361" customFormat="1" x14ac:dyDescent="0.2">
      <c r="O1172" s="249"/>
      <c r="AS1172" s="249"/>
    </row>
    <row r="1173" spans="15:45" s="361" customFormat="1" x14ac:dyDescent="0.2">
      <c r="O1173" s="249"/>
      <c r="AS1173" s="249"/>
    </row>
    <row r="1174" spans="15:45" s="361" customFormat="1" x14ac:dyDescent="0.2">
      <c r="O1174" s="249"/>
      <c r="AS1174" s="249"/>
    </row>
    <row r="1175" spans="15:45" s="361" customFormat="1" x14ac:dyDescent="0.2">
      <c r="O1175" s="249"/>
      <c r="AS1175" s="249"/>
    </row>
    <row r="1176" spans="15:45" s="361" customFormat="1" x14ac:dyDescent="0.2">
      <c r="O1176" s="249"/>
      <c r="AS1176" s="249"/>
    </row>
    <row r="1177" spans="15:45" s="361" customFormat="1" x14ac:dyDescent="0.2">
      <c r="O1177" s="249"/>
      <c r="AS1177" s="249"/>
    </row>
    <row r="1178" spans="15:45" s="361" customFormat="1" x14ac:dyDescent="0.2">
      <c r="O1178" s="249"/>
      <c r="AS1178" s="249"/>
    </row>
    <row r="1179" spans="15:45" s="361" customFormat="1" x14ac:dyDescent="0.2">
      <c r="O1179" s="249"/>
      <c r="AS1179" s="249"/>
    </row>
    <row r="1180" spans="15:45" s="361" customFormat="1" x14ac:dyDescent="0.2">
      <c r="O1180" s="249"/>
      <c r="AS1180" s="249"/>
    </row>
    <row r="1181" spans="15:45" s="361" customFormat="1" x14ac:dyDescent="0.2">
      <c r="O1181" s="249"/>
      <c r="AS1181" s="249"/>
    </row>
    <row r="1182" spans="15:45" s="361" customFormat="1" x14ac:dyDescent="0.2">
      <c r="O1182" s="249"/>
      <c r="AS1182" s="249"/>
    </row>
    <row r="1183" spans="15:45" s="361" customFormat="1" x14ac:dyDescent="0.2">
      <c r="O1183" s="249"/>
      <c r="AS1183" s="249"/>
    </row>
    <row r="1184" spans="15:45" s="361" customFormat="1" x14ac:dyDescent="0.2">
      <c r="O1184" s="249"/>
      <c r="AS1184" s="249"/>
    </row>
    <row r="1185" spans="15:45" s="361" customFormat="1" x14ac:dyDescent="0.2">
      <c r="O1185" s="249"/>
      <c r="AS1185" s="249"/>
    </row>
    <row r="1186" spans="15:45" s="361" customFormat="1" x14ac:dyDescent="0.2">
      <c r="O1186" s="249"/>
      <c r="AS1186" s="249"/>
    </row>
    <row r="1187" spans="15:45" s="361" customFormat="1" x14ac:dyDescent="0.2">
      <c r="O1187" s="249"/>
      <c r="AS1187" s="249"/>
    </row>
    <row r="1188" spans="15:45" s="361" customFormat="1" x14ac:dyDescent="0.2">
      <c r="O1188" s="249"/>
      <c r="AS1188" s="249"/>
    </row>
    <row r="1189" spans="15:45" s="361" customFormat="1" x14ac:dyDescent="0.2">
      <c r="O1189" s="249"/>
      <c r="AS1189" s="249"/>
    </row>
    <row r="1190" spans="15:45" s="361" customFormat="1" x14ac:dyDescent="0.2">
      <c r="O1190" s="249"/>
      <c r="AS1190" s="249"/>
    </row>
    <row r="1191" spans="15:45" s="361" customFormat="1" x14ac:dyDescent="0.2">
      <c r="O1191" s="249"/>
      <c r="AS1191" s="249"/>
    </row>
    <row r="1192" spans="15:45" s="361" customFormat="1" x14ac:dyDescent="0.2">
      <c r="O1192" s="249"/>
      <c r="AS1192" s="249"/>
    </row>
    <row r="1193" spans="15:45" s="361" customFormat="1" x14ac:dyDescent="0.2">
      <c r="O1193" s="249"/>
      <c r="AS1193" s="249"/>
    </row>
    <row r="1194" spans="15:45" s="361" customFormat="1" x14ac:dyDescent="0.2">
      <c r="O1194" s="249"/>
      <c r="AS1194" s="249"/>
    </row>
    <row r="1195" spans="15:45" s="361" customFormat="1" x14ac:dyDescent="0.2">
      <c r="O1195" s="249"/>
      <c r="AS1195" s="249"/>
    </row>
    <row r="1196" spans="15:45" s="361" customFormat="1" x14ac:dyDescent="0.2">
      <c r="O1196" s="249"/>
      <c r="AS1196" s="249"/>
    </row>
    <row r="1197" spans="15:45" s="361" customFormat="1" x14ac:dyDescent="0.2">
      <c r="O1197" s="249"/>
      <c r="AS1197" s="249"/>
    </row>
    <row r="1198" spans="15:45" s="361" customFormat="1" x14ac:dyDescent="0.2">
      <c r="O1198" s="249"/>
      <c r="AS1198" s="249"/>
    </row>
    <row r="1199" spans="15:45" s="361" customFormat="1" x14ac:dyDescent="0.2">
      <c r="O1199" s="249"/>
      <c r="AS1199" s="249"/>
    </row>
    <row r="1200" spans="15:45" s="361" customFormat="1" x14ac:dyDescent="0.2">
      <c r="O1200" s="249"/>
      <c r="AS1200" s="249"/>
    </row>
    <row r="1201" spans="15:45" s="361" customFormat="1" x14ac:dyDescent="0.2">
      <c r="O1201" s="249"/>
      <c r="AS1201" s="249"/>
    </row>
    <row r="1202" spans="15:45" s="361" customFormat="1" x14ac:dyDescent="0.2">
      <c r="O1202" s="249"/>
      <c r="AS1202" s="249"/>
    </row>
    <row r="1203" spans="15:45" s="361" customFormat="1" x14ac:dyDescent="0.2">
      <c r="O1203" s="249"/>
      <c r="AS1203" s="249"/>
    </row>
    <row r="1204" spans="15:45" s="361" customFormat="1" x14ac:dyDescent="0.2">
      <c r="O1204" s="249"/>
      <c r="AS1204" s="249"/>
    </row>
    <row r="1205" spans="15:45" s="361" customFormat="1" x14ac:dyDescent="0.2">
      <c r="O1205" s="249"/>
      <c r="AS1205" s="249"/>
    </row>
    <row r="1206" spans="15:45" s="361" customFormat="1" x14ac:dyDescent="0.2">
      <c r="O1206" s="249"/>
      <c r="AS1206" s="249"/>
    </row>
    <row r="1207" spans="15:45" s="361" customFormat="1" x14ac:dyDescent="0.2">
      <c r="O1207" s="249"/>
      <c r="AS1207" s="249"/>
    </row>
    <row r="1208" spans="15:45" s="361" customFormat="1" x14ac:dyDescent="0.2">
      <c r="O1208" s="249"/>
      <c r="AS1208" s="249"/>
    </row>
    <row r="1209" spans="15:45" s="361" customFormat="1" x14ac:dyDescent="0.2">
      <c r="O1209" s="249"/>
      <c r="AS1209" s="249"/>
    </row>
    <row r="1210" spans="15:45" s="361" customFormat="1" x14ac:dyDescent="0.2">
      <c r="O1210" s="249"/>
      <c r="AS1210" s="249"/>
    </row>
    <row r="1211" spans="15:45" s="361" customFormat="1" x14ac:dyDescent="0.2">
      <c r="O1211" s="249"/>
      <c r="AS1211" s="249"/>
    </row>
    <row r="1212" spans="15:45" s="361" customFormat="1" x14ac:dyDescent="0.2">
      <c r="O1212" s="249"/>
      <c r="AS1212" s="249"/>
    </row>
    <row r="1213" spans="15:45" s="361" customFormat="1" x14ac:dyDescent="0.2">
      <c r="O1213" s="249"/>
      <c r="AS1213" s="249"/>
    </row>
    <row r="1214" spans="15:45" s="361" customFormat="1" x14ac:dyDescent="0.2">
      <c r="O1214" s="249"/>
      <c r="AS1214" s="249"/>
    </row>
    <row r="1215" spans="15:45" s="361" customFormat="1" x14ac:dyDescent="0.2">
      <c r="O1215" s="249"/>
      <c r="AS1215" s="249"/>
    </row>
    <row r="1216" spans="15:45" s="361" customFormat="1" x14ac:dyDescent="0.2">
      <c r="O1216" s="249"/>
      <c r="AS1216" s="249"/>
    </row>
    <row r="1217" spans="15:45" s="361" customFormat="1" x14ac:dyDescent="0.2">
      <c r="O1217" s="249"/>
      <c r="AS1217" s="249"/>
    </row>
    <row r="1218" spans="15:45" s="361" customFormat="1" x14ac:dyDescent="0.2">
      <c r="O1218" s="249"/>
      <c r="AS1218" s="249"/>
    </row>
    <row r="1219" spans="15:45" s="361" customFormat="1" x14ac:dyDescent="0.2">
      <c r="O1219" s="249"/>
      <c r="AS1219" s="249"/>
    </row>
    <row r="1220" spans="15:45" s="361" customFormat="1" x14ac:dyDescent="0.2">
      <c r="O1220" s="249"/>
      <c r="AS1220" s="249"/>
    </row>
    <row r="1221" spans="15:45" s="361" customFormat="1" x14ac:dyDescent="0.2">
      <c r="O1221" s="249"/>
      <c r="AS1221" s="249"/>
    </row>
    <row r="1222" spans="15:45" s="361" customFormat="1" x14ac:dyDescent="0.2">
      <c r="O1222" s="249"/>
      <c r="AS1222" s="249"/>
    </row>
    <row r="1223" spans="15:45" s="361" customFormat="1" x14ac:dyDescent="0.2">
      <c r="O1223" s="249"/>
      <c r="AS1223" s="249"/>
    </row>
    <row r="1224" spans="15:45" s="361" customFormat="1" x14ac:dyDescent="0.2">
      <c r="O1224" s="249"/>
      <c r="AS1224" s="249"/>
    </row>
    <row r="1225" spans="15:45" s="361" customFormat="1" x14ac:dyDescent="0.2">
      <c r="O1225" s="249"/>
      <c r="AS1225" s="249"/>
    </row>
    <row r="1226" spans="15:45" s="361" customFormat="1" x14ac:dyDescent="0.2">
      <c r="O1226" s="249"/>
      <c r="AS1226" s="249"/>
    </row>
    <row r="1227" spans="15:45" s="361" customFormat="1" x14ac:dyDescent="0.2">
      <c r="O1227" s="249"/>
      <c r="AS1227" s="249"/>
    </row>
    <row r="1228" spans="15:45" s="361" customFormat="1" x14ac:dyDescent="0.2">
      <c r="O1228" s="249"/>
      <c r="AS1228" s="249"/>
    </row>
    <row r="1229" spans="15:45" s="361" customFormat="1" x14ac:dyDescent="0.2">
      <c r="O1229" s="249"/>
      <c r="AS1229" s="249"/>
    </row>
    <row r="1230" spans="15:45" s="361" customFormat="1" x14ac:dyDescent="0.2">
      <c r="O1230" s="249"/>
      <c r="AS1230" s="249"/>
    </row>
    <row r="1231" spans="15:45" s="361" customFormat="1" x14ac:dyDescent="0.2">
      <c r="O1231" s="249"/>
      <c r="AS1231" s="249"/>
    </row>
    <row r="1232" spans="15:45" s="361" customFormat="1" x14ac:dyDescent="0.2">
      <c r="O1232" s="249"/>
      <c r="AS1232" s="249"/>
    </row>
    <row r="1233" spans="15:45" s="361" customFormat="1" x14ac:dyDescent="0.2">
      <c r="O1233" s="249"/>
      <c r="AS1233" s="249"/>
    </row>
    <row r="1234" spans="15:45" s="361" customFormat="1" x14ac:dyDescent="0.2">
      <c r="O1234" s="249"/>
      <c r="AS1234" s="249"/>
    </row>
    <row r="1235" spans="15:45" s="361" customFormat="1" x14ac:dyDescent="0.2">
      <c r="O1235" s="249"/>
      <c r="AS1235" s="249"/>
    </row>
    <row r="1236" spans="15:45" s="361" customFormat="1" x14ac:dyDescent="0.2">
      <c r="O1236" s="249"/>
      <c r="AS1236" s="249"/>
    </row>
    <row r="1237" spans="15:45" s="361" customFormat="1" x14ac:dyDescent="0.2">
      <c r="O1237" s="249"/>
      <c r="AS1237" s="249"/>
    </row>
    <row r="1238" spans="15:45" s="361" customFormat="1" x14ac:dyDescent="0.2">
      <c r="O1238" s="249"/>
      <c r="AS1238" s="249"/>
    </row>
    <row r="1239" spans="15:45" s="361" customFormat="1" x14ac:dyDescent="0.2">
      <c r="O1239" s="249"/>
      <c r="AS1239" s="249"/>
    </row>
    <row r="1240" spans="15:45" s="361" customFormat="1" x14ac:dyDescent="0.2">
      <c r="O1240" s="249"/>
      <c r="AS1240" s="249"/>
    </row>
    <row r="1241" spans="15:45" s="361" customFormat="1" x14ac:dyDescent="0.2">
      <c r="O1241" s="249"/>
      <c r="AS1241" s="249"/>
    </row>
    <row r="1242" spans="15:45" s="361" customFormat="1" x14ac:dyDescent="0.2">
      <c r="O1242" s="249"/>
      <c r="AS1242" s="249"/>
    </row>
    <row r="1243" spans="15:45" s="361" customFormat="1" x14ac:dyDescent="0.2">
      <c r="O1243" s="249"/>
      <c r="AS1243" s="249"/>
    </row>
    <row r="1244" spans="15:45" s="361" customFormat="1" x14ac:dyDescent="0.2">
      <c r="O1244" s="249"/>
      <c r="AS1244" s="249"/>
    </row>
    <row r="1245" spans="15:45" s="361" customFormat="1" x14ac:dyDescent="0.2">
      <c r="O1245" s="249"/>
      <c r="AS1245" s="249"/>
    </row>
    <row r="1246" spans="15:45" s="361" customFormat="1" x14ac:dyDescent="0.2">
      <c r="O1246" s="249"/>
      <c r="AS1246" s="249"/>
    </row>
    <row r="1247" spans="15:45" s="361" customFormat="1" x14ac:dyDescent="0.2">
      <c r="O1247" s="249"/>
      <c r="AS1247" s="249"/>
    </row>
    <row r="1248" spans="15:45" s="361" customFormat="1" x14ac:dyDescent="0.2">
      <c r="O1248" s="249"/>
      <c r="AS1248" s="249"/>
    </row>
    <row r="1249" spans="15:45" s="361" customFormat="1" x14ac:dyDescent="0.2">
      <c r="O1249" s="249"/>
      <c r="AS1249" s="249"/>
    </row>
    <row r="1250" spans="15:45" s="361" customFormat="1" x14ac:dyDescent="0.2">
      <c r="O1250" s="249"/>
      <c r="AS1250" s="249"/>
    </row>
    <row r="1251" spans="15:45" s="361" customFormat="1" x14ac:dyDescent="0.2">
      <c r="O1251" s="249"/>
      <c r="AS1251" s="249"/>
    </row>
    <row r="1252" spans="15:45" s="361" customFormat="1" x14ac:dyDescent="0.2">
      <c r="O1252" s="249"/>
      <c r="AS1252" s="249"/>
    </row>
    <row r="1253" spans="15:45" s="361" customFormat="1" x14ac:dyDescent="0.2">
      <c r="O1253" s="249"/>
      <c r="AS1253" s="249"/>
    </row>
    <row r="1254" spans="15:45" s="361" customFormat="1" x14ac:dyDescent="0.2">
      <c r="O1254" s="249"/>
      <c r="AS1254" s="249"/>
    </row>
    <row r="1255" spans="15:45" s="361" customFormat="1" x14ac:dyDescent="0.2">
      <c r="O1255" s="249"/>
      <c r="AS1255" s="249"/>
    </row>
    <row r="1256" spans="15:45" s="361" customFormat="1" x14ac:dyDescent="0.2">
      <c r="O1256" s="249"/>
      <c r="AS1256" s="249"/>
    </row>
    <row r="1257" spans="15:45" s="361" customFormat="1" x14ac:dyDescent="0.2">
      <c r="O1257" s="249"/>
      <c r="AS1257" s="249"/>
    </row>
    <row r="1258" spans="15:45" s="361" customFormat="1" x14ac:dyDescent="0.2">
      <c r="O1258" s="249"/>
      <c r="AS1258" s="249"/>
    </row>
    <row r="1259" spans="15:45" s="361" customFormat="1" x14ac:dyDescent="0.2">
      <c r="O1259" s="249"/>
      <c r="AS1259" s="249"/>
    </row>
    <row r="1260" spans="15:45" s="361" customFormat="1" x14ac:dyDescent="0.2">
      <c r="O1260" s="249"/>
      <c r="AS1260" s="249"/>
    </row>
    <row r="1261" spans="15:45" s="361" customFormat="1" x14ac:dyDescent="0.2">
      <c r="O1261" s="249"/>
      <c r="AS1261" s="249"/>
    </row>
    <row r="1262" spans="15:45" s="361" customFormat="1" x14ac:dyDescent="0.2">
      <c r="O1262" s="249"/>
      <c r="AS1262" s="249"/>
    </row>
    <row r="1263" spans="15:45" s="361" customFormat="1" x14ac:dyDescent="0.2">
      <c r="O1263" s="249"/>
      <c r="AS1263" s="249"/>
    </row>
    <row r="1264" spans="15:45" s="361" customFormat="1" x14ac:dyDescent="0.2">
      <c r="O1264" s="249"/>
      <c r="AS1264" s="249"/>
    </row>
    <row r="1265" spans="15:45" s="361" customFormat="1" x14ac:dyDescent="0.2">
      <c r="O1265" s="249"/>
      <c r="AS1265" s="249"/>
    </row>
    <row r="1266" spans="15:45" s="361" customFormat="1" x14ac:dyDescent="0.2">
      <c r="O1266" s="249"/>
      <c r="AS1266" s="249"/>
    </row>
    <row r="1267" spans="15:45" s="361" customFormat="1" x14ac:dyDescent="0.2">
      <c r="O1267" s="249"/>
      <c r="AS1267" s="249"/>
    </row>
    <row r="1268" spans="15:45" s="361" customFormat="1" x14ac:dyDescent="0.2">
      <c r="O1268" s="249"/>
      <c r="AS1268" s="249"/>
    </row>
    <row r="1269" spans="15:45" s="361" customFormat="1" x14ac:dyDescent="0.2">
      <c r="O1269" s="249"/>
      <c r="AS1269" s="249"/>
    </row>
    <row r="1270" spans="15:45" s="361" customFormat="1" x14ac:dyDescent="0.2">
      <c r="O1270" s="249"/>
      <c r="AS1270" s="249"/>
    </row>
    <row r="1271" spans="15:45" s="361" customFormat="1" x14ac:dyDescent="0.2">
      <c r="O1271" s="249"/>
      <c r="AS1271" s="249"/>
    </row>
    <row r="1272" spans="15:45" s="361" customFormat="1" x14ac:dyDescent="0.2">
      <c r="O1272" s="249"/>
      <c r="AS1272" s="249"/>
    </row>
    <row r="1273" spans="15:45" s="361" customFormat="1" x14ac:dyDescent="0.2">
      <c r="O1273" s="249"/>
      <c r="AS1273" s="249"/>
    </row>
    <row r="1274" spans="15:45" s="361" customFormat="1" x14ac:dyDescent="0.2">
      <c r="O1274" s="249"/>
      <c r="AS1274" s="249"/>
    </row>
    <row r="1275" spans="15:45" s="361" customFormat="1" x14ac:dyDescent="0.2">
      <c r="O1275" s="249"/>
      <c r="AS1275" s="249"/>
    </row>
    <row r="1276" spans="15:45" s="361" customFormat="1" x14ac:dyDescent="0.2">
      <c r="O1276" s="249"/>
      <c r="AS1276" s="249"/>
    </row>
    <row r="1277" spans="15:45" s="361" customFormat="1" x14ac:dyDescent="0.2">
      <c r="O1277" s="249"/>
      <c r="AS1277" s="249"/>
    </row>
    <row r="1278" spans="15:45" s="361" customFormat="1" x14ac:dyDescent="0.2">
      <c r="O1278" s="249"/>
      <c r="AS1278" s="249"/>
    </row>
    <row r="1279" spans="15:45" s="361" customFormat="1" x14ac:dyDescent="0.2">
      <c r="O1279" s="249"/>
      <c r="AS1279" s="249"/>
    </row>
    <row r="1280" spans="15:45" s="361" customFormat="1" x14ac:dyDescent="0.2">
      <c r="O1280" s="249"/>
      <c r="AS1280" s="249"/>
    </row>
    <row r="1281" spans="15:45" s="361" customFormat="1" x14ac:dyDescent="0.2">
      <c r="O1281" s="249"/>
      <c r="AS1281" s="249"/>
    </row>
    <row r="1282" spans="15:45" s="361" customFormat="1" x14ac:dyDescent="0.2">
      <c r="O1282" s="249"/>
      <c r="AS1282" s="249"/>
    </row>
    <row r="1283" spans="15:45" s="361" customFormat="1" x14ac:dyDescent="0.2">
      <c r="O1283" s="249"/>
      <c r="AS1283" s="249"/>
    </row>
    <row r="1284" spans="15:45" s="361" customFormat="1" x14ac:dyDescent="0.2">
      <c r="O1284" s="249"/>
      <c r="AS1284" s="249"/>
    </row>
    <row r="1285" spans="15:45" s="361" customFormat="1" x14ac:dyDescent="0.2">
      <c r="O1285" s="249"/>
      <c r="AS1285" s="249"/>
    </row>
    <row r="1286" spans="15:45" s="361" customFormat="1" x14ac:dyDescent="0.2">
      <c r="O1286" s="249"/>
      <c r="AS1286" s="249"/>
    </row>
    <row r="1287" spans="15:45" s="361" customFormat="1" x14ac:dyDescent="0.2">
      <c r="O1287" s="249"/>
      <c r="AS1287" s="249"/>
    </row>
    <row r="1288" spans="15:45" s="361" customFormat="1" x14ac:dyDescent="0.2">
      <c r="O1288" s="249"/>
      <c r="AS1288" s="249"/>
    </row>
    <row r="1289" spans="15:45" s="361" customFormat="1" x14ac:dyDescent="0.2">
      <c r="O1289" s="249"/>
      <c r="AS1289" s="249"/>
    </row>
    <row r="1290" spans="15:45" s="361" customFormat="1" x14ac:dyDescent="0.2">
      <c r="O1290" s="249"/>
      <c r="AS1290" s="249"/>
    </row>
    <row r="1291" spans="15:45" s="361" customFormat="1" x14ac:dyDescent="0.2">
      <c r="O1291" s="249"/>
      <c r="AS1291" s="249"/>
    </row>
    <row r="1292" spans="15:45" s="361" customFormat="1" x14ac:dyDescent="0.2">
      <c r="O1292" s="249"/>
      <c r="AS1292" s="249"/>
    </row>
    <row r="1293" spans="15:45" s="361" customFormat="1" x14ac:dyDescent="0.2">
      <c r="O1293" s="249"/>
      <c r="AS1293" s="249"/>
    </row>
    <row r="1294" spans="15:45" s="361" customFormat="1" x14ac:dyDescent="0.2">
      <c r="O1294" s="249"/>
      <c r="AS1294" s="249"/>
    </row>
    <row r="1295" spans="15:45" s="361" customFormat="1" x14ac:dyDescent="0.2">
      <c r="O1295" s="249"/>
      <c r="AS1295" s="249"/>
    </row>
    <row r="1296" spans="15:45" s="361" customFormat="1" x14ac:dyDescent="0.2">
      <c r="O1296" s="249"/>
      <c r="AS1296" s="249"/>
    </row>
    <row r="1297" spans="15:45" s="361" customFormat="1" x14ac:dyDescent="0.2">
      <c r="O1297" s="249"/>
      <c r="AS1297" s="249"/>
    </row>
    <row r="1298" spans="15:45" s="361" customFormat="1" x14ac:dyDescent="0.2">
      <c r="O1298" s="249"/>
      <c r="AS1298" s="249"/>
    </row>
    <row r="1299" spans="15:45" s="361" customFormat="1" x14ac:dyDescent="0.2">
      <c r="O1299" s="249"/>
      <c r="AS1299" s="249"/>
    </row>
    <row r="1300" spans="15:45" s="361" customFormat="1" x14ac:dyDescent="0.2">
      <c r="O1300" s="249"/>
      <c r="AS1300" s="249"/>
    </row>
    <row r="1301" spans="15:45" s="361" customFormat="1" x14ac:dyDescent="0.2">
      <c r="O1301" s="249"/>
      <c r="AS1301" s="249"/>
    </row>
    <row r="1302" spans="15:45" s="361" customFormat="1" x14ac:dyDescent="0.2">
      <c r="O1302" s="249"/>
      <c r="AS1302" s="249"/>
    </row>
    <row r="1303" spans="15:45" s="361" customFormat="1" x14ac:dyDescent="0.2">
      <c r="O1303" s="249"/>
      <c r="AS1303" s="249"/>
    </row>
    <row r="1304" spans="15:45" s="361" customFormat="1" x14ac:dyDescent="0.2">
      <c r="O1304" s="249"/>
      <c r="AS1304" s="249"/>
    </row>
    <row r="1305" spans="15:45" s="361" customFormat="1" x14ac:dyDescent="0.2">
      <c r="O1305" s="249"/>
      <c r="AS1305" s="249"/>
    </row>
    <row r="1306" spans="15:45" s="361" customFormat="1" x14ac:dyDescent="0.2">
      <c r="O1306" s="249"/>
      <c r="AS1306" s="249"/>
    </row>
    <row r="1307" spans="15:45" s="361" customFormat="1" x14ac:dyDescent="0.2">
      <c r="O1307" s="249"/>
      <c r="AS1307" s="249"/>
    </row>
    <row r="1308" spans="15:45" s="361" customFormat="1" x14ac:dyDescent="0.2">
      <c r="O1308" s="249"/>
      <c r="AS1308" s="249"/>
    </row>
    <row r="1309" spans="15:45" s="361" customFormat="1" x14ac:dyDescent="0.2">
      <c r="O1309" s="249"/>
      <c r="AS1309" s="249"/>
    </row>
    <row r="1310" spans="15:45" s="361" customFormat="1" x14ac:dyDescent="0.2">
      <c r="O1310" s="249"/>
      <c r="AS1310" s="249"/>
    </row>
    <row r="1311" spans="15:45" s="361" customFormat="1" x14ac:dyDescent="0.2">
      <c r="O1311" s="249"/>
      <c r="AS1311" s="249"/>
    </row>
    <row r="1312" spans="15:45" s="361" customFormat="1" x14ac:dyDescent="0.2">
      <c r="O1312" s="249"/>
      <c r="AS1312" s="249"/>
    </row>
    <row r="1313" spans="15:45" s="361" customFormat="1" x14ac:dyDescent="0.2">
      <c r="O1313" s="249"/>
      <c r="AS1313" s="249"/>
    </row>
    <row r="1314" spans="15:45" s="361" customFormat="1" x14ac:dyDescent="0.2">
      <c r="O1314" s="249"/>
      <c r="AS1314" s="249"/>
    </row>
    <row r="1315" spans="15:45" s="361" customFormat="1" x14ac:dyDescent="0.2">
      <c r="O1315" s="249"/>
      <c r="AS1315" s="249"/>
    </row>
    <row r="1316" spans="15:45" s="361" customFormat="1" x14ac:dyDescent="0.2">
      <c r="O1316" s="249"/>
      <c r="AS1316" s="249"/>
    </row>
    <row r="1317" spans="15:45" s="361" customFormat="1" x14ac:dyDescent="0.2">
      <c r="O1317" s="249"/>
      <c r="AS1317" s="249"/>
    </row>
    <row r="1318" spans="15:45" s="361" customFormat="1" x14ac:dyDescent="0.2">
      <c r="O1318" s="249"/>
      <c r="AS1318" s="249"/>
    </row>
    <row r="1319" spans="15:45" s="361" customFormat="1" x14ac:dyDescent="0.2">
      <c r="O1319" s="249"/>
      <c r="AS1319" s="249"/>
    </row>
    <row r="1320" spans="15:45" s="361" customFormat="1" x14ac:dyDescent="0.2">
      <c r="O1320" s="249"/>
      <c r="AS1320" s="249"/>
    </row>
    <row r="1321" spans="15:45" s="361" customFormat="1" x14ac:dyDescent="0.2">
      <c r="O1321" s="249"/>
      <c r="AS1321" s="249"/>
    </row>
    <row r="1322" spans="15:45" s="361" customFormat="1" x14ac:dyDescent="0.2">
      <c r="O1322" s="249"/>
      <c r="AS1322" s="249"/>
    </row>
    <row r="1323" spans="15:45" s="361" customFormat="1" x14ac:dyDescent="0.2">
      <c r="O1323" s="249"/>
      <c r="AS1323" s="249"/>
    </row>
    <row r="1324" spans="15:45" s="361" customFormat="1" x14ac:dyDescent="0.2">
      <c r="O1324" s="249"/>
      <c r="AS1324" s="249"/>
    </row>
    <row r="1325" spans="15:45" s="361" customFormat="1" x14ac:dyDescent="0.2">
      <c r="O1325" s="249"/>
      <c r="AS1325" s="249"/>
    </row>
    <row r="1326" spans="15:45" s="361" customFormat="1" x14ac:dyDescent="0.2">
      <c r="O1326" s="249"/>
      <c r="AS1326" s="249"/>
    </row>
    <row r="1327" spans="15:45" s="361" customFormat="1" x14ac:dyDescent="0.2">
      <c r="O1327" s="249"/>
      <c r="AS1327" s="249"/>
    </row>
    <row r="1328" spans="15:45" s="361" customFormat="1" x14ac:dyDescent="0.2">
      <c r="O1328" s="249"/>
      <c r="AS1328" s="249"/>
    </row>
    <row r="1329" spans="15:45" s="361" customFormat="1" x14ac:dyDescent="0.2">
      <c r="O1329" s="249"/>
      <c r="AS1329" s="249"/>
    </row>
    <row r="1330" spans="15:45" s="361" customFormat="1" x14ac:dyDescent="0.2">
      <c r="O1330" s="249"/>
      <c r="AS1330" s="249"/>
    </row>
    <row r="1331" spans="15:45" s="361" customFormat="1" x14ac:dyDescent="0.2">
      <c r="O1331" s="249"/>
      <c r="AS1331" s="249"/>
    </row>
    <row r="1332" spans="15:45" s="361" customFormat="1" x14ac:dyDescent="0.2">
      <c r="O1332" s="249"/>
      <c r="AS1332" s="249"/>
    </row>
    <row r="1333" spans="15:45" s="361" customFormat="1" x14ac:dyDescent="0.2">
      <c r="O1333" s="249"/>
      <c r="AS1333" s="249"/>
    </row>
    <row r="1334" spans="15:45" s="361" customFormat="1" x14ac:dyDescent="0.2">
      <c r="O1334" s="249"/>
      <c r="AS1334" s="249"/>
    </row>
    <row r="1335" spans="15:45" s="361" customFormat="1" x14ac:dyDescent="0.2">
      <c r="O1335" s="249"/>
      <c r="AS1335" s="249"/>
    </row>
    <row r="1336" spans="15:45" s="361" customFormat="1" x14ac:dyDescent="0.2">
      <c r="O1336" s="249"/>
      <c r="AS1336" s="249"/>
    </row>
    <row r="1337" spans="15:45" s="361" customFormat="1" x14ac:dyDescent="0.2">
      <c r="O1337" s="249"/>
      <c r="AS1337" s="249"/>
    </row>
    <row r="1338" spans="15:45" s="361" customFormat="1" x14ac:dyDescent="0.2">
      <c r="O1338" s="249"/>
      <c r="AS1338" s="249"/>
    </row>
    <row r="1339" spans="15:45" s="361" customFormat="1" x14ac:dyDescent="0.2">
      <c r="O1339" s="249"/>
      <c r="AS1339" s="249"/>
    </row>
    <row r="1340" spans="15:45" s="361" customFormat="1" x14ac:dyDescent="0.2">
      <c r="O1340" s="249"/>
      <c r="AS1340" s="249"/>
    </row>
    <row r="1341" spans="15:45" s="361" customFormat="1" x14ac:dyDescent="0.2">
      <c r="O1341" s="249"/>
      <c r="AS1341" s="249"/>
    </row>
    <row r="1342" spans="15:45" s="361" customFormat="1" x14ac:dyDescent="0.2">
      <c r="O1342" s="249"/>
      <c r="AS1342" s="249"/>
    </row>
    <row r="1343" spans="15:45" s="361" customFormat="1" x14ac:dyDescent="0.2">
      <c r="O1343" s="249"/>
      <c r="AS1343" s="249"/>
    </row>
    <row r="1344" spans="15:45" s="361" customFormat="1" x14ac:dyDescent="0.2">
      <c r="O1344" s="249"/>
      <c r="AS1344" s="249"/>
    </row>
    <row r="1345" spans="15:45" s="361" customFormat="1" x14ac:dyDescent="0.2">
      <c r="O1345" s="249"/>
      <c r="AS1345" s="249"/>
    </row>
    <row r="1346" spans="15:45" s="361" customFormat="1" x14ac:dyDescent="0.2">
      <c r="O1346" s="249"/>
      <c r="AS1346" s="249"/>
    </row>
    <row r="1347" spans="15:45" s="361" customFormat="1" x14ac:dyDescent="0.2">
      <c r="O1347" s="249"/>
      <c r="AS1347" s="249"/>
    </row>
    <row r="1348" spans="15:45" s="361" customFormat="1" x14ac:dyDescent="0.2">
      <c r="O1348" s="249"/>
      <c r="AS1348" s="249"/>
    </row>
    <row r="1349" spans="15:45" s="361" customFormat="1" x14ac:dyDescent="0.2">
      <c r="O1349" s="249"/>
      <c r="AS1349" s="249"/>
    </row>
    <row r="1350" spans="15:45" s="361" customFormat="1" x14ac:dyDescent="0.2">
      <c r="O1350" s="249"/>
      <c r="AS1350" s="249"/>
    </row>
    <row r="1351" spans="15:45" s="361" customFormat="1" x14ac:dyDescent="0.2">
      <c r="O1351" s="249"/>
      <c r="AS1351" s="249"/>
    </row>
    <row r="1352" spans="15:45" s="361" customFormat="1" x14ac:dyDescent="0.2">
      <c r="O1352" s="249"/>
      <c r="AS1352" s="249"/>
    </row>
    <row r="1353" spans="15:45" s="361" customFormat="1" x14ac:dyDescent="0.2">
      <c r="O1353" s="249"/>
      <c r="AS1353" s="249"/>
    </row>
    <row r="1354" spans="15:45" s="361" customFormat="1" x14ac:dyDescent="0.2">
      <c r="O1354" s="249"/>
      <c r="AS1354" s="249"/>
    </row>
    <row r="1355" spans="15:45" s="361" customFormat="1" x14ac:dyDescent="0.2">
      <c r="O1355" s="249"/>
      <c r="AS1355" s="249"/>
    </row>
    <row r="1356" spans="15:45" s="361" customFormat="1" x14ac:dyDescent="0.2">
      <c r="O1356" s="249"/>
      <c r="AS1356" s="249"/>
    </row>
    <row r="1357" spans="15:45" s="361" customFormat="1" x14ac:dyDescent="0.2">
      <c r="O1357" s="249"/>
      <c r="AS1357" s="249"/>
    </row>
    <row r="1358" spans="15:45" s="361" customFormat="1" x14ac:dyDescent="0.2">
      <c r="O1358" s="249"/>
      <c r="AS1358" s="249"/>
    </row>
    <row r="1359" spans="15:45" s="361" customFormat="1" x14ac:dyDescent="0.2">
      <c r="O1359" s="249"/>
      <c r="AS1359" s="249"/>
    </row>
    <row r="1360" spans="15:45" s="361" customFormat="1" x14ac:dyDescent="0.2">
      <c r="O1360" s="249"/>
      <c r="AS1360" s="249"/>
    </row>
    <row r="1361" spans="15:45" s="361" customFormat="1" x14ac:dyDescent="0.2">
      <c r="O1361" s="249"/>
      <c r="AS1361" s="249"/>
    </row>
    <row r="1362" spans="15:45" s="361" customFormat="1" x14ac:dyDescent="0.2">
      <c r="O1362" s="249"/>
      <c r="AS1362" s="249"/>
    </row>
    <row r="1363" spans="15:45" s="361" customFormat="1" x14ac:dyDescent="0.2">
      <c r="O1363" s="249"/>
      <c r="AS1363" s="249"/>
    </row>
    <row r="1364" spans="15:45" s="361" customFormat="1" x14ac:dyDescent="0.2">
      <c r="O1364" s="249"/>
      <c r="AS1364" s="249"/>
    </row>
    <row r="1365" spans="15:45" s="361" customFormat="1" x14ac:dyDescent="0.2">
      <c r="O1365" s="249"/>
      <c r="AS1365" s="249"/>
    </row>
    <row r="1366" spans="15:45" s="361" customFormat="1" x14ac:dyDescent="0.2">
      <c r="O1366" s="249"/>
      <c r="AS1366" s="249"/>
    </row>
    <row r="1367" spans="15:45" s="361" customFormat="1" x14ac:dyDescent="0.2">
      <c r="O1367" s="249"/>
      <c r="AS1367" s="249"/>
    </row>
    <row r="1368" spans="15:45" s="361" customFormat="1" x14ac:dyDescent="0.2">
      <c r="O1368" s="249"/>
      <c r="AS1368" s="249"/>
    </row>
    <row r="1369" spans="15:45" s="361" customFormat="1" x14ac:dyDescent="0.2">
      <c r="O1369" s="249"/>
      <c r="AS1369" s="249"/>
    </row>
    <row r="1370" spans="15:45" s="361" customFormat="1" x14ac:dyDescent="0.2">
      <c r="O1370" s="249"/>
      <c r="AS1370" s="249"/>
    </row>
    <row r="1371" spans="15:45" s="361" customFormat="1" x14ac:dyDescent="0.2">
      <c r="O1371" s="249"/>
      <c r="AS1371" s="249"/>
    </row>
    <row r="1372" spans="15:45" s="361" customFormat="1" x14ac:dyDescent="0.2">
      <c r="O1372" s="249"/>
      <c r="AS1372" s="249"/>
    </row>
    <row r="1373" spans="15:45" s="361" customFormat="1" x14ac:dyDescent="0.2">
      <c r="O1373" s="249"/>
      <c r="AS1373" s="249"/>
    </row>
    <row r="1374" spans="15:45" s="361" customFormat="1" x14ac:dyDescent="0.2">
      <c r="O1374" s="249"/>
      <c r="AS1374" s="249"/>
    </row>
    <row r="1375" spans="15:45" s="361" customFormat="1" x14ac:dyDescent="0.2">
      <c r="O1375" s="249"/>
      <c r="AS1375" s="249"/>
    </row>
    <row r="1376" spans="15:45" s="361" customFormat="1" x14ac:dyDescent="0.2">
      <c r="O1376" s="249"/>
      <c r="AS1376" s="249"/>
    </row>
    <row r="1377" spans="15:45" s="361" customFormat="1" x14ac:dyDescent="0.2">
      <c r="O1377" s="249"/>
      <c r="AS1377" s="249"/>
    </row>
    <row r="1378" spans="15:45" s="361" customFormat="1" x14ac:dyDescent="0.2">
      <c r="O1378" s="249"/>
      <c r="AS1378" s="249"/>
    </row>
    <row r="1379" spans="15:45" s="361" customFormat="1" x14ac:dyDescent="0.2">
      <c r="O1379" s="249"/>
      <c r="AS1379" s="249"/>
    </row>
    <row r="1380" spans="15:45" s="361" customFormat="1" x14ac:dyDescent="0.2">
      <c r="O1380" s="249"/>
      <c r="AS1380" s="249"/>
    </row>
    <row r="1381" spans="15:45" s="361" customFormat="1" x14ac:dyDescent="0.2">
      <c r="O1381" s="249"/>
      <c r="AS1381" s="249"/>
    </row>
    <row r="1382" spans="15:45" s="361" customFormat="1" x14ac:dyDescent="0.2">
      <c r="O1382" s="249"/>
      <c r="AS1382" s="249"/>
    </row>
    <row r="1383" spans="15:45" s="361" customFormat="1" x14ac:dyDescent="0.2">
      <c r="O1383" s="249"/>
      <c r="AS1383" s="249"/>
    </row>
    <row r="1384" spans="15:45" s="361" customFormat="1" x14ac:dyDescent="0.2">
      <c r="O1384" s="249"/>
      <c r="AS1384" s="249"/>
    </row>
    <row r="1385" spans="15:45" s="361" customFormat="1" x14ac:dyDescent="0.2">
      <c r="O1385" s="249"/>
      <c r="AS1385" s="249"/>
    </row>
    <row r="1386" spans="15:45" s="361" customFormat="1" x14ac:dyDescent="0.2">
      <c r="O1386" s="249"/>
      <c r="AS1386" s="249"/>
    </row>
    <row r="1387" spans="15:45" s="361" customFormat="1" x14ac:dyDescent="0.2">
      <c r="O1387" s="249"/>
      <c r="AS1387" s="249"/>
    </row>
    <row r="1388" spans="15:45" s="361" customFormat="1" x14ac:dyDescent="0.2">
      <c r="O1388" s="249"/>
      <c r="AS1388" s="249"/>
    </row>
    <row r="1389" spans="15:45" s="361" customFormat="1" x14ac:dyDescent="0.2">
      <c r="O1389" s="249"/>
      <c r="AS1389" s="249"/>
    </row>
    <row r="1390" spans="15:45" s="361" customFormat="1" x14ac:dyDescent="0.2">
      <c r="O1390" s="249"/>
      <c r="AS1390" s="249"/>
    </row>
    <row r="1391" spans="15:45" s="361" customFormat="1" x14ac:dyDescent="0.2">
      <c r="O1391" s="249"/>
      <c r="AS1391" s="249"/>
    </row>
    <row r="1392" spans="15:45" s="361" customFormat="1" x14ac:dyDescent="0.2">
      <c r="O1392" s="249"/>
      <c r="AS1392" s="249"/>
    </row>
    <row r="1393" spans="15:45" s="361" customFormat="1" x14ac:dyDescent="0.2">
      <c r="O1393" s="249"/>
      <c r="AS1393" s="249"/>
    </row>
    <row r="1394" spans="15:45" s="361" customFormat="1" x14ac:dyDescent="0.2">
      <c r="O1394" s="249"/>
      <c r="AS1394" s="249"/>
    </row>
    <row r="1395" spans="15:45" s="361" customFormat="1" x14ac:dyDescent="0.2">
      <c r="O1395" s="249"/>
      <c r="AS1395" s="249"/>
    </row>
    <row r="1396" spans="15:45" s="361" customFormat="1" x14ac:dyDescent="0.2">
      <c r="O1396" s="249"/>
      <c r="AS1396" s="249"/>
    </row>
    <row r="1397" spans="15:45" s="361" customFormat="1" x14ac:dyDescent="0.2">
      <c r="O1397" s="249"/>
      <c r="AS1397" s="249"/>
    </row>
    <row r="1398" spans="15:45" s="361" customFormat="1" x14ac:dyDescent="0.2">
      <c r="O1398" s="249"/>
      <c r="AS1398" s="249"/>
    </row>
    <row r="1399" spans="15:45" s="361" customFormat="1" x14ac:dyDescent="0.2">
      <c r="O1399" s="249"/>
      <c r="AS1399" s="249"/>
    </row>
    <row r="1400" spans="15:45" s="361" customFormat="1" x14ac:dyDescent="0.2">
      <c r="O1400" s="249"/>
      <c r="AS1400" s="249"/>
    </row>
    <row r="1401" spans="15:45" s="361" customFormat="1" x14ac:dyDescent="0.2">
      <c r="O1401" s="249"/>
      <c r="AS1401" s="249"/>
    </row>
    <row r="1402" spans="15:45" s="361" customFormat="1" x14ac:dyDescent="0.2">
      <c r="O1402" s="249"/>
      <c r="AS1402" s="249"/>
    </row>
    <row r="1403" spans="15:45" s="361" customFormat="1" x14ac:dyDescent="0.2">
      <c r="O1403" s="249"/>
      <c r="AS1403" s="249"/>
    </row>
    <row r="1404" spans="15:45" s="361" customFormat="1" x14ac:dyDescent="0.2">
      <c r="O1404" s="249"/>
      <c r="AS1404" s="249"/>
    </row>
    <row r="1405" spans="15:45" s="361" customFormat="1" x14ac:dyDescent="0.2">
      <c r="O1405" s="249"/>
      <c r="AS1405" s="249"/>
    </row>
    <row r="1406" spans="15:45" s="361" customFormat="1" x14ac:dyDescent="0.2">
      <c r="O1406" s="249"/>
      <c r="AS1406" s="249"/>
    </row>
    <row r="1407" spans="15:45" s="361" customFormat="1" x14ac:dyDescent="0.2">
      <c r="O1407" s="249"/>
      <c r="AS1407" s="249"/>
    </row>
    <row r="1408" spans="15:45" s="361" customFormat="1" x14ac:dyDescent="0.2">
      <c r="O1408" s="249"/>
      <c r="AS1408" s="249"/>
    </row>
    <row r="1409" spans="15:45" s="361" customFormat="1" x14ac:dyDescent="0.2">
      <c r="O1409" s="249"/>
      <c r="AS1409" s="249"/>
    </row>
    <row r="1410" spans="15:45" s="361" customFormat="1" x14ac:dyDescent="0.2">
      <c r="O1410" s="249"/>
      <c r="AS1410" s="249"/>
    </row>
    <row r="1411" spans="15:45" s="361" customFormat="1" x14ac:dyDescent="0.2">
      <c r="O1411" s="249"/>
      <c r="AS1411" s="249"/>
    </row>
    <row r="1412" spans="15:45" s="361" customFormat="1" x14ac:dyDescent="0.2">
      <c r="O1412" s="249"/>
      <c r="AS1412" s="249"/>
    </row>
    <row r="1413" spans="15:45" s="361" customFormat="1" x14ac:dyDescent="0.2">
      <c r="O1413" s="249"/>
      <c r="AS1413" s="249"/>
    </row>
    <row r="1414" spans="15:45" s="361" customFormat="1" x14ac:dyDescent="0.2">
      <c r="O1414" s="249"/>
      <c r="AS1414" s="249"/>
    </row>
    <row r="1415" spans="15:45" s="361" customFormat="1" x14ac:dyDescent="0.2">
      <c r="O1415" s="249"/>
      <c r="AS1415" s="249"/>
    </row>
    <row r="1416" spans="15:45" s="361" customFormat="1" x14ac:dyDescent="0.2">
      <c r="O1416" s="249"/>
      <c r="AS1416" s="249"/>
    </row>
    <row r="1417" spans="15:45" s="361" customFormat="1" x14ac:dyDescent="0.2">
      <c r="O1417" s="249"/>
      <c r="AS1417" s="249"/>
    </row>
    <row r="1418" spans="15:45" s="361" customFormat="1" x14ac:dyDescent="0.2">
      <c r="O1418" s="249"/>
      <c r="AS1418" s="249"/>
    </row>
    <row r="1419" spans="15:45" s="361" customFormat="1" x14ac:dyDescent="0.2">
      <c r="O1419" s="249"/>
      <c r="AS1419" s="249"/>
    </row>
    <row r="1420" spans="15:45" s="361" customFormat="1" x14ac:dyDescent="0.2">
      <c r="O1420" s="249"/>
      <c r="AS1420" s="249"/>
    </row>
    <row r="1421" spans="15:45" s="361" customFormat="1" x14ac:dyDescent="0.2">
      <c r="O1421" s="249"/>
      <c r="AS1421" s="249"/>
    </row>
    <row r="1422" spans="15:45" s="361" customFormat="1" x14ac:dyDescent="0.2">
      <c r="O1422" s="249"/>
      <c r="AS1422" s="249"/>
    </row>
    <row r="1423" spans="15:45" s="361" customFormat="1" x14ac:dyDescent="0.2">
      <c r="O1423" s="249"/>
      <c r="AS1423" s="249"/>
    </row>
    <row r="1424" spans="15:45" s="361" customFormat="1" x14ac:dyDescent="0.2">
      <c r="O1424" s="249"/>
      <c r="AS1424" s="249"/>
    </row>
    <row r="1425" spans="15:45" s="361" customFormat="1" x14ac:dyDescent="0.2">
      <c r="O1425" s="249"/>
      <c r="AS1425" s="249"/>
    </row>
    <row r="1426" spans="15:45" s="361" customFormat="1" x14ac:dyDescent="0.2">
      <c r="O1426" s="249"/>
      <c r="AS1426" s="249"/>
    </row>
    <row r="1427" spans="15:45" s="361" customFormat="1" x14ac:dyDescent="0.2">
      <c r="O1427" s="249"/>
      <c r="AS1427" s="249"/>
    </row>
    <row r="1428" spans="15:45" s="361" customFormat="1" x14ac:dyDescent="0.2">
      <c r="O1428" s="249"/>
      <c r="AS1428" s="249"/>
    </row>
    <row r="1429" spans="15:45" s="361" customFormat="1" x14ac:dyDescent="0.2">
      <c r="O1429" s="249"/>
      <c r="AS1429" s="249"/>
    </row>
    <row r="1430" spans="15:45" s="361" customFormat="1" x14ac:dyDescent="0.2">
      <c r="O1430" s="249"/>
      <c r="AS1430" s="249"/>
    </row>
    <row r="1431" spans="15:45" s="361" customFormat="1" x14ac:dyDescent="0.2">
      <c r="O1431" s="249"/>
      <c r="AS1431" s="249"/>
    </row>
    <row r="1432" spans="15:45" s="361" customFormat="1" x14ac:dyDescent="0.2">
      <c r="O1432" s="249"/>
      <c r="AS1432" s="249"/>
    </row>
    <row r="1433" spans="15:45" s="361" customFormat="1" x14ac:dyDescent="0.2">
      <c r="O1433" s="249"/>
      <c r="AS1433" s="249"/>
    </row>
    <row r="1434" spans="15:45" s="361" customFormat="1" x14ac:dyDescent="0.2">
      <c r="O1434" s="249"/>
      <c r="AS1434" s="249"/>
    </row>
    <row r="1435" spans="15:45" s="361" customFormat="1" x14ac:dyDescent="0.2">
      <c r="O1435" s="249"/>
      <c r="AS1435" s="249"/>
    </row>
    <row r="1436" spans="15:45" s="361" customFormat="1" x14ac:dyDescent="0.2">
      <c r="O1436" s="249"/>
      <c r="AS1436" s="249"/>
    </row>
    <row r="1437" spans="15:45" s="361" customFormat="1" x14ac:dyDescent="0.2">
      <c r="O1437" s="249"/>
      <c r="AS1437" s="249"/>
    </row>
    <row r="1438" spans="15:45" s="361" customFormat="1" x14ac:dyDescent="0.2">
      <c r="O1438" s="249"/>
      <c r="AS1438" s="249"/>
    </row>
    <row r="1439" spans="15:45" s="361" customFormat="1" x14ac:dyDescent="0.2">
      <c r="O1439" s="249"/>
      <c r="AS1439" s="249"/>
    </row>
    <row r="1440" spans="15:45" s="361" customFormat="1" x14ac:dyDescent="0.2">
      <c r="O1440" s="249"/>
      <c r="AS1440" s="249"/>
    </row>
    <row r="1441" spans="15:45" s="361" customFormat="1" x14ac:dyDescent="0.2">
      <c r="O1441" s="249"/>
      <c r="AS1441" s="249"/>
    </row>
    <row r="1442" spans="15:45" s="361" customFormat="1" x14ac:dyDescent="0.2">
      <c r="O1442" s="249"/>
      <c r="AS1442" s="249"/>
    </row>
    <row r="1443" spans="15:45" s="361" customFormat="1" x14ac:dyDescent="0.2">
      <c r="O1443" s="249"/>
      <c r="AS1443" s="249"/>
    </row>
    <row r="1444" spans="15:45" s="361" customFormat="1" x14ac:dyDescent="0.2">
      <c r="O1444" s="249"/>
      <c r="AS1444" s="249"/>
    </row>
    <row r="1445" spans="15:45" s="361" customFormat="1" x14ac:dyDescent="0.2">
      <c r="O1445" s="249"/>
      <c r="AS1445" s="249"/>
    </row>
    <row r="1446" spans="15:45" s="361" customFormat="1" x14ac:dyDescent="0.2">
      <c r="O1446" s="249"/>
      <c r="AS1446" s="249"/>
    </row>
    <row r="1447" spans="15:45" s="361" customFormat="1" x14ac:dyDescent="0.2">
      <c r="O1447" s="249"/>
      <c r="AS1447" s="249"/>
    </row>
    <row r="1448" spans="15:45" s="361" customFormat="1" x14ac:dyDescent="0.2">
      <c r="O1448" s="249"/>
      <c r="AS1448" s="249"/>
    </row>
    <row r="1449" spans="15:45" s="361" customFormat="1" x14ac:dyDescent="0.2">
      <c r="O1449" s="249"/>
      <c r="AS1449" s="249"/>
    </row>
    <row r="1450" spans="15:45" s="361" customFormat="1" x14ac:dyDescent="0.2">
      <c r="O1450" s="249"/>
      <c r="AS1450" s="249"/>
    </row>
    <row r="1451" spans="15:45" s="361" customFormat="1" x14ac:dyDescent="0.2">
      <c r="O1451" s="249"/>
      <c r="AS1451" s="249"/>
    </row>
    <row r="1452" spans="15:45" s="361" customFormat="1" x14ac:dyDescent="0.2">
      <c r="O1452" s="249"/>
      <c r="AS1452" s="249"/>
    </row>
    <row r="1453" spans="15:45" s="361" customFormat="1" x14ac:dyDescent="0.2">
      <c r="O1453" s="249"/>
      <c r="AS1453" s="249"/>
    </row>
    <row r="1454" spans="15:45" s="361" customFormat="1" x14ac:dyDescent="0.2">
      <c r="O1454" s="249"/>
      <c r="AS1454" s="249"/>
    </row>
    <row r="1455" spans="15:45" s="361" customFormat="1" x14ac:dyDescent="0.2">
      <c r="O1455" s="249"/>
      <c r="AS1455" s="249"/>
    </row>
    <row r="1456" spans="15:45" s="361" customFormat="1" x14ac:dyDescent="0.2">
      <c r="O1456" s="249"/>
      <c r="AS1456" s="249"/>
    </row>
    <row r="1457" spans="15:45" s="361" customFormat="1" x14ac:dyDescent="0.2">
      <c r="O1457" s="249"/>
      <c r="AS1457" s="249"/>
    </row>
    <row r="1458" spans="15:45" s="361" customFormat="1" x14ac:dyDescent="0.2">
      <c r="O1458" s="249"/>
      <c r="AS1458" s="249"/>
    </row>
    <row r="1459" spans="15:45" s="361" customFormat="1" x14ac:dyDescent="0.2">
      <c r="O1459" s="249"/>
      <c r="AS1459" s="249"/>
    </row>
    <row r="1460" spans="15:45" s="361" customFormat="1" x14ac:dyDescent="0.2">
      <c r="O1460" s="249"/>
      <c r="AS1460" s="249"/>
    </row>
    <row r="1461" spans="15:45" s="361" customFormat="1" x14ac:dyDescent="0.2">
      <c r="O1461" s="249"/>
      <c r="AS1461" s="249"/>
    </row>
    <row r="1462" spans="15:45" s="361" customFormat="1" x14ac:dyDescent="0.2">
      <c r="O1462" s="249"/>
      <c r="AS1462" s="249"/>
    </row>
    <row r="1463" spans="15:45" s="361" customFormat="1" x14ac:dyDescent="0.2">
      <c r="O1463" s="249"/>
      <c r="AS1463" s="249"/>
    </row>
    <row r="1464" spans="15:45" s="361" customFormat="1" x14ac:dyDescent="0.2">
      <c r="O1464" s="249"/>
      <c r="AS1464" s="249"/>
    </row>
    <row r="1465" spans="15:45" s="361" customFormat="1" x14ac:dyDescent="0.2">
      <c r="O1465" s="249"/>
      <c r="AS1465" s="249"/>
    </row>
    <row r="1466" spans="15:45" s="361" customFormat="1" x14ac:dyDescent="0.2">
      <c r="O1466" s="249"/>
      <c r="AS1466" s="249"/>
    </row>
    <row r="1467" spans="15:45" s="361" customFormat="1" x14ac:dyDescent="0.2">
      <c r="O1467" s="249"/>
      <c r="AS1467" s="249"/>
    </row>
    <row r="1468" spans="15:45" s="361" customFormat="1" x14ac:dyDescent="0.2">
      <c r="O1468" s="249"/>
      <c r="AS1468" s="249"/>
    </row>
    <row r="1469" spans="15:45" s="361" customFormat="1" x14ac:dyDescent="0.2">
      <c r="O1469" s="249"/>
      <c r="AS1469" s="249"/>
    </row>
    <row r="1470" spans="15:45" s="361" customFormat="1" x14ac:dyDescent="0.2">
      <c r="O1470" s="249"/>
      <c r="AS1470" s="249"/>
    </row>
    <row r="1471" spans="15:45" s="361" customFormat="1" x14ac:dyDescent="0.2">
      <c r="O1471" s="249"/>
      <c r="AS1471" s="249"/>
    </row>
    <row r="1472" spans="15:45" s="361" customFormat="1" x14ac:dyDescent="0.2">
      <c r="O1472" s="249"/>
      <c r="AS1472" s="249"/>
    </row>
    <row r="1473" spans="15:45" s="361" customFormat="1" x14ac:dyDescent="0.2">
      <c r="O1473" s="249"/>
      <c r="AS1473" s="249"/>
    </row>
    <row r="1474" spans="15:45" s="361" customFormat="1" x14ac:dyDescent="0.2">
      <c r="O1474" s="249"/>
      <c r="AS1474" s="249"/>
    </row>
    <row r="1475" spans="15:45" s="361" customFormat="1" x14ac:dyDescent="0.2">
      <c r="O1475" s="249"/>
      <c r="AS1475" s="249"/>
    </row>
    <row r="1476" spans="15:45" s="361" customFormat="1" x14ac:dyDescent="0.2">
      <c r="O1476" s="249"/>
      <c r="AS1476" s="249"/>
    </row>
    <row r="1477" spans="15:45" s="361" customFormat="1" x14ac:dyDescent="0.2">
      <c r="O1477" s="249"/>
      <c r="AS1477" s="249"/>
    </row>
    <row r="1478" spans="15:45" s="361" customFormat="1" x14ac:dyDescent="0.2">
      <c r="O1478" s="249"/>
      <c r="AS1478" s="249"/>
    </row>
    <row r="1479" spans="15:45" s="361" customFormat="1" x14ac:dyDescent="0.2">
      <c r="O1479" s="249"/>
      <c r="AS1479" s="249"/>
    </row>
    <row r="1480" spans="15:45" s="361" customFormat="1" x14ac:dyDescent="0.2">
      <c r="O1480" s="249"/>
      <c r="AS1480" s="249"/>
    </row>
    <row r="1481" spans="15:45" s="361" customFormat="1" x14ac:dyDescent="0.2">
      <c r="O1481" s="249"/>
      <c r="AS1481" s="249"/>
    </row>
    <row r="1482" spans="15:45" s="361" customFormat="1" x14ac:dyDescent="0.2">
      <c r="O1482" s="249"/>
      <c r="AS1482" s="249"/>
    </row>
    <row r="1483" spans="15:45" s="361" customFormat="1" x14ac:dyDescent="0.2">
      <c r="O1483" s="249"/>
      <c r="AS1483" s="249"/>
    </row>
    <row r="1484" spans="15:45" s="361" customFormat="1" x14ac:dyDescent="0.2">
      <c r="O1484" s="249"/>
      <c r="AS1484" s="249"/>
    </row>
    <row r="1485" spans="15:45" s="361" customFormat="1" x14ac:dyDescent="0.2">
      <c r="O1485" s="249"/>
      <c r="AS1485" s="249"/>
    </row>
    <row r="1486" spans="15:45" s="361" customFormat="1" x14ac:dyDescent="0.2">
      <c r="O1486" s="249"/>
      <c r="AS1486" s="249"/>
    </row>
    <row r="1487" spans="15:45" s="361" customFormat="1" x14ac:dyDescent="0.2">
      <c r="O1487" s="249"/>
      <c r="AS1487" s="249"/>
    </row>
    <row r="1488" spans="15:45" s="361" customFormat="1" x14ac:dyDescent="0.2">
      <c r="O1488" s="249"/>
      <c r="AS1488" s="249"/>
    </row>
    <row r="1489" spans="15:45" s="361" customFormat="1" x14ac:dyDescent="0.2">
      <c r="O1489" s="249"/>
      <c r="AS1489" s="249"/>
    </row>
    <row r="1490" spans="15:45" s="361" customFormat="1" x14ac:dyDescent="0.2">
      <c r="O1490" s="249"/>
      <c r="AS1490" s="249"/>
    </row>
    <row r="1491" spans="15:45" s="361" customFormat="1" x14ac:dyDescent="0.2">
      <c r="O1491" s="249"/>
      <c r="AS1491" s="249"/>
    </row>
    <row r="1492" spans="15:45" s="361" customFormat="1" x14ac:dyDescent="0.2">
      <c r="O1492" s="249"/>
      <c r="AS1492" s="249"/>
    </row>
    <row r="1493" spans="15:45" s="361" customFormat="1" x14ac:dyDescent="0.2">
      <c r="O1493" s="249"/>
      <c r="AS1493" s="249"/>
    </row>
    <row r="1494" spans="15:45" s="361" customFormat="1" x14ac:dyDescent="0.2">
      <c r="O1494" s="249"/>
      <c r="AS1494" s="249"/>
    </row>
    <row r="1495" spans="15:45" s="361" customFormat="1" x14ac:dyDescent="0.2">
      <c r="O1495" s="249"/>
      <c r="AS1495" s="249"/>
    </row>
    <row r="1496" spans="15:45" s="361" customFormat="1" x14ac:dyDescent="0.2">
      <c r="O1496" s="249"/>
      <c r="AS1496" s="249"/>
    </row>
    <row r="1497" spans="15:45" s="361" customFormat="1" x14ac:dyDescent="0.2">
      <c r="O1497" s="249"/>
      <c r="AS1497" s="249"/>
    </row>
    <row r="1498" spans="15:45" s="361" customFormat="1" x14ac:dyDescent="0.2">
      <c r="O1498" s="249"/>
      <c r="AS1498" s="249"/>
    </row>
    <row r="1499" spans="15:45" s="361" customFormat="1" x14ac:dyDescent="0.2">
      <c r="O1499" s="249"/>
      <c r="AS1499" s="249"/>
    </row>
    <row r="1500" spans="15:45" s="361" customFormat="1" x14ac:dyDescent="0.2">
      <c r="O1500" s="249"/>
      <c r="AS1500" s="249"/>
    </row>
    <row r="1501" spans="15:45" s="361" customFormat="1" x14ac:dyDescent="0.2">
      <c r="O1501" s="249"/>
      <c r="AS1501" s="249"/>
    </row>
    <row r="1502" spans="15:45" s="361" customFormat="1" x14ac:dyDescent="0.2">
      <c r="O1502" s="249"/>
      <c r="AS1502" s="249"/>
    </row>
    <row r="1503" spans="15:45" s="361" customFormat="1" x14ac:dyDescent="0.2">
      <c r="O1503" s="249"/>
      <c r="AS1503" s="249"/>
    </row>
    <row r="1504" spans="15:45" s="361" customFormat="1" x14ac:dyDescent="0.2">
      <c r="O1504" s="249"/>
      <c r="AS1504" s="249"/>
    </row>
    <row r="1505" spans="15:45" s="361" customFormat="1" x14ac:dyDescent="0.2">
      <c r="O1505" s="249"/>
      <c r="AS1505" s="249"/>
    </row>
    <row r="1506" spans="15:45" s="361" customFormat="1" x14ac:dyDescent="0.2">
      <c r="O1506" s="249"/>
      <c r="AS1506" s="249"/>
    </row>
    <row r="1507" spans="15:45" s="361" customFormat="1" x14ac:dyDescent="0.2">
      <c r="O1507" s="249"/>
      <c r="AS1507" s="249"/>
    </row>
    <row r="1508" spans="15:45" s="361" customFormat="1" x14ac:dyDescent="0.2">
      <c r="O1508" s="249"/>
      <c r="AS1508" s="249"/>
    </row>
    <row r="1509" spans="15:45" s="361" customFormat="1" x14ac:dyDescent="0.2">
      <c r="O1509" s="249"/>
      <c r="AS1509" s="249"/>
    </row>
    <row r="1510" spans="15:45" s="361" customFormat="1" x14ac:dyDescent="0.2">
      <c r="O1510" s="249"/>
      <c r="AS1510" s="249"/>
    </row>
    <row r="1511" spans="15:45" s="361" customFormat="1" x14ac:dyDescent="0.2">
      <c r="O1511" s="249"/>
      <c r="AS1511" s="249"/>
    </row>
    <row r="1512" spans="15:45" s="361" customFormat="1" x14ac:dyDescent="0.2">
      <c r="O1512" s="249"/>
      <c r="AS1512" s="249"/>
    </row>
    <row r="1513" spans="15:45" s="361" customFormat="1" x14ac:dyDescent="0.2">
      <c r="O1513" s="249"/>
      <c r="AS1513" s="249"/>
    </row>
    <row r="1514" spans="15:45" s="361" customFormat="1" x14ac:dyDescent="0.2">
      <c r="O1514" s="249"/>
      <c r="AS1514" s="249"/>
    </row>
    <row r="1515" spans="15:45" s="361" customFormat="1" x14ac:dyDescent="0.2">
      <c r="O1515" s="249"/>
      <c r="AS1515" s="249"/>
    </row>
    <row r="1516" spans="15:45" s="361" customFormat="1" x14ac:dyDescent="0.2">
      <c r="O1516" s="249"/>
      <c r="AS1516" s="249"/>
    </row>
    <row r="1517" spans="15:45" s="361" customFormat="1" x14ac:dyDescent="0.2">
      <c r="O1517" s="249"/>
      <c r="AS1517" s="249"/>
    </row>
    <row r="1518" spans="15:45" s="361" customFormat="1" x14ac:dyDescent="0.2">
      <c r="O1518" s="249"/>
      <c r="AS1518" s="249"/>
    </row>
    <row r="1519" spans="15:45" s="361" customFormat="1" x14ac:dyDescent="0.2">
      <c r="O1519" s="249"/>
      <c r="AS1519" s="249"/>
    </row>
    <row r="1520" spans="15:45" s="361" customFormat="1" x14ac:dyDescent="0.2">
      <c r="O1520" s="249"/>
      <c r="AS1520" s="249"/>
    </row>
    <row r="1521" spans="15:45" s="361" customFormat="1" x14ac:dyDescent="0.2">
      <c r="O1521" s="249"/>
      <c r="AS1521" s="249"/>
    </row>
    <row r="1522" spans="15:45" s="361" customFormat="1" x14ac:dyDescent="0.2">
      <c r="O1522" s="249"/>
      <c r="AS1522" s="249"/>
    </row>
    <row r="1523" spans="15:45" s="361" customFormat="1" x14ac:dyDescent="0.2">
      <c r="O1523" s="249"/>
      <c r="AS1523" s="249"/>
    </row>
    <row r="1524" spans="15:45" s="361" customFormat="1" x14ac:dyDescent="0.2">
      <c r="O1524" s="249"/>
      <c r="AS1524" s="249"/>
    </row>
    <row r="1525" spans="15:45" s="361" customFormat="1" x14ac:dyDescent="0.2">
      <c r="O1525" s="249"/>
      <c r="AS1525" s="249"/>
    </row>
    <row r="1526" spans="15:45" s="361" customFormat="1" x14ac:dyDescent="0.2">
      <c r="O1526" s="249"/>
      <c r="AS1526" s="249"/>
    </row>
    <row r="1527" spans="15:45" s="361" customFormat="1" x14ac:dyDescent="0.2">
      <c r="O1527" s="249"/>
      <c r="AS1527" s="249"/>
    </row>
    <row r="1528" spans="15:45" s="361" customFormat="1" x14ac:dyDescent="0.2">
      <c r="O1528" s="249"/>
      <c r="AS1528" s="249"/>
    </row>
    <row r="1529" spans="15:45" s="361" customFormat="1" x14ac:dyDescent="0.2">
      <c r="O1529" s="249"/>
      <c r="AS1529" s="249"/>
    </row>
    <row r="1530" spans="15:45" s="361" customFormat="1" x14ac:dyDescent="0.2">
      <c r="O1530" s="249"/>
      <c r="AS1530" s="249"/>
    </row>
    <row r="1531" spans="15:45" s="361" customFormat="1" x14ac:dyDescent="0.2">
      <c r="O1531" s="249"/>
      <c r="AS1531" s="249"/>
    </row>
    <row r="1532" spans="15:45" s="361" customFormat="1" x14ac:dyDescent="0.2">
      <c r="O1532" s="249"/>
      <c r="AS1532" s="249"/>
    </row>
    <row r="1533" spans="15:45" s="361" customFormat="1" x14ac:dyDescent="0.2">
      <c r="O1533" s="249"/>
      <c r="AS1533" s="249"/>
    </row>
    <row r="1534" spans="15:45" s="361" customFormat="1" x14ac:dyDescent="0.2">
      <c r="O1534" s="249"/>
      <c r="AS1534" s="249"/>
    </row>
    <row r="1535" spans="15:45" s="361" customFormat="1" x14ac:dyDescent="0.2">
      <c r="O1535" s="249"/>
      <c r="AS1535" s="249"/>
    </row>
    <row r="1536" spans="15:45" s="361" customFormat="1" x14ac:dyDescent="0.2">
      <c r="O1536" s="249"/>
      <c r="AS1536" s="249"/>
    </row>
    <row r="1537" spans="15:45" s="361" customFormat="1" x14ac:dyDescent="0.2">
      <c r="O1537" s="249"/>
      <c r="AS1537" s="249"/>
    </row>
    <row r="1538" spans="15:45" s="361" customFormat="1" x14ac:dyDescent="0.2">
      <c r="O1538" s="249"/>
      <c r="AS1538" s="249"/>
    </row>
    <row r="1539" spans="15:45" s="361" customFormat="1" x14ac:dyDescent="0.2">
      <c r="O1539" s="249"/>
      <c r="AS1539" s="249"/>
    </row>
    <row r="1540" spans="15:45" s="361" customFormat="1" x14ac:dyDescent="0.2">
      <c r="O1540" s="249"/>
      <c r="AS1540" s="249"/>
    </row>
    <row r="1541" spans="15:45" s="361" customFormat="1" x14ac:dyDescent="0.2">
      <c r="O1541" s="249"/>
      <c r="AS1541" s="249"/>
    </row>
    <row r="1542" spans="15:45" s="361" customFormat="1" x14ac:dyDescent="0.2">
      <c r="O1542" s="249"/>
      <c r="AS1542" s="249"/>
    </row>
    <row r="1543" spans="15:45" s="361" customFormat="1" x14ac:dyDescent="0.2">
      <c r="O1543" s="249"/>
      <c r="AS1543" s="249"/>
    </row>
    <row r="1544" spans="15:45" s="361" customFormat="1" x14ac:dyDescent="0.2">
      <c r="O1544" s="249"/>
      <c r="AS1544" s="249"/>
    </row>
    <row r="1545" spans="15:45" s="361" customFormat="1" x14ac:dyDescent="0.2">
      <c r="O1545" s="249"/>
      <c r="AS1545" s="249"/>
    </row>
    <row r="1546" spans="15:45" s="361" customFormat="1" x14ac:dyDescent="0.2">
      <c r="O1546" s="249"/>
      <c r="AS1546" s="249"/>
    </row>
    <row r="1547" spans="15:45" s="361" customFormat="1" x14ac:dyDescent="0.2">
      <c r="O1547" s="249"/>
      <c r="AS1547" s="249"/>
    </row>
    <row r="1548" spans="15:45" s="361" customFormat="1" x14ac:dyDescent="0.2">
      <c r="O1548" s="249"/>
      <c r="AS1548" s="249"/>
    </row>
    <row r="1549" spans="15:45" s="361" customFormat="1" x14ac:dyDescent="0.2">
      <c r="O1549" s="249"/>
      <c r="AS1549" s="249"/>
    </row>
    <row r="1550" spans="15:45" s="361" customFormat="1" x14ac:dyDescent="0.2">
      <c r="O1550" s="249"/>
      <c r="AS1550" s="249"/>
    </row>
    <row r="1551" spans="15:45" s="361" customFormat="1" x14ac:dyDescent="0.2">
      <c r="O1551" s="249"/>
      <c r="AS1551" s="249"/>
    </row>
    <row r="1552" spans="15:45" s="361" customFormat="1" x14ac:dyDescent="0.2">
      <c r="O1552" s="249"/>
      <c r="AS1552" s="249"/>
    </row>
    <row r="1553" spans="15:45" s="361" customFormat="1" x14ac:dyDescent="0.2">
      <c r="O1553" s="249"/>
      <c r="AS1553" s="249"/>
    </row>
    <row r="1554" spans="15:45" s="361" customFormat="1" x14ac:dyDescent="0.2">
      <c r="O1554" s="249"/>
      <c r="AS1554" s="249"/>
    </row>
    <row r="1555" spans="15:45" s="361" customFormat="1" x14ac:dyDescent="0.2">
      <c r="O1555" s="249"/>
      <c r="AS1555" s="249"/>
    </row>
    <row r="1556" spans="15:45" s="361" customFormat="1" x14ac:dyDescent="0.2">
      <c r="O1556" s="249"/>
      <c r="AS1556" s="249"/>
    </row>
    <row r="1557" spans="15:45" s="361" customFormat="1" x14ac:dyDescent="0.2">
      <c r="O1557" s="249"/>
      <c r="AS1557" s="249"/>
    </row>
    <row r="1558" spans="15:45" s="361" customFormat="1" x14ac:dyDescent="0.2">
      <c r="O1558" s="249"/>
      <c r="AS1558" s="249"/>
    </row>
    <row r="1559" spans="15:45" s="361" customFormat="1" x14ac:dyDescent="0.2">
      <c r="O1559" s="249"/>
      <c r="AS1559" s="249"/>
    </row>
    <row r="1560" spans="15:45" s="361" customFormat="1" x14ac:dyDescent="0.2">
      <c r="O1560" s="249"/>
      <c r="AS1560" s="249"/>
    </row>
    <row r="1561" spans="15:45" s="361" customFormat="1" x14ac:dyDescent="0.2">
      <c r="O1561" s="249"/>
      <c r="AS1561" s="249"/>
    </row>
    <row r="1562" spans="15:45" s="361" customFormat="1" x14ac:dyDescent="0.2">
      <c r="O1562" s="249"/>
      <c r="AS1562" s="249"/>
    </row>
    <row r="1563" spans="15:45" s="361" customFormat="1" x14ac:dyDescent="0.2">
      <c r="O1563" s="249"/>
      <c r="AS1563" s="249"/>
    </row>
    <row r="1564" spans="15:45" s="361" customFormat="1" x14ac:dyDescent="0.2">
      <c r="O1564" s="249"/>
      <c r="AS1564" s="249"/>
    </row>
    <row r="1565" spans="15:45" s="361" customFormat="1" x14ac:dyDescent="0.2">
      <c r="O1565" s="249"/>
      <c r="AS1565" s="249"/>
    </row>
    <row r="1566" spans="15:45" s="361" customFormat="1" x14ac:dyDescent="0.2">
      <c r="O1566" s="249"/>
      <c r="AS1566" s="249"/>
    </row>
    <row r="1567" spans="15:45" s="361" customFormat="1" x14ac:dyDescent="0.2">
      <c r="O1567" s="249"/>
      <c r="AS1567" s="249"/>
    </row>
    <row r="1568" spans="15:45" s="361" customFormat="1" x14ac:dyDescent="0.2">
      <c r="O1568" s="249"/>
      <c r="AS1568" s="249"/>
    </row>
    <row r="1569" spans="15:45" s="361" customFormat="1" x14ac:dyDescent="0.2">
      <c r="O1569" s="249"/>
      <c r="AS1569" s="249"/>
    </row>
    <row r="1570" spans="15:45" s="361" customFormat="1" x14ac:dyDescent="0.2">
      <c r="O1570" s="249"/>
      <c r="AS1570" s="249"/>
    </row>
    <row r="1571" spans="15:45" s="361" customFormat="1" x14ac:dyDescent="0.2">
      <c r="O1571" s="249"/>
      <c r="AS1571" s="249"/>
    </row>
    <row r="1572" spans="15:45" s="361" customFormat="1" x14ac:dyDescent="0.2">
      <c r="O1572" s="249"/>
      <c r="AS1572" s="249"/>
    </row>
    <row r="1573" spans="15:45" s="361" customFormat="1" x14ac:dyDescent="0.2">
      <c r="O1573" s="249"/>
      <c r="AS1573" s="249"/>
    </row>
    <row r="1574" spans="15:45" s="361" customFormat="1" x14ac:dyDescent="0.2">
      <c r="O1574" s="249"/>
      <c r="AS1574" s="249"/>
    </row>
    <row r="1575" spans="15:45" s="361" customFormat="1" x14ac:dyDescent="0.2">
      <c r="O1575" s="249"/>
      <c r="AS1575" s="249"/>
    </row>
    <row r="1576" spans="15:45" s="361" customFormat="1" x14ac:dyDescent="0.2">
      <c r="O1576" s="249"/>
      <c r="AS1576" s="249"/>
    </row>
    <row r="1577" spans="15:45" s="361" customFormat="1" x14ac:dyDescent="0.2">
      <c r="O1577" s="249"/>
      <c r="AS1577" s="249"/>
    </row>
    <row r="1578" spans="15:45" s="361" customFormat="1" x14ac:dyDescent="0.2">
      <c r="O1578" s="249"/>
      <c r="AS1578" s="249"/>
    </row>
    <row r="1579" spans="15:45" s="361" customFormat="1" x14ac:dyDescent="0.2">
      <c r="O1579" s="249"/>
      <c r="AS1579" s="249"/>
    </row>
    <row r="1580" spans="15:45" s="361" customFormat="1" x14ac:dyDescent="0.2">
      <c r="O1580" s="249"/>
      <c r="AS1580" s="249"/>
    </row>
    <row r="1581" spans="15:45" s="361" customFormat="1" x14ac:dyDescent="0.2">
      <c r="O1581" s="249"/>
      <c r="AS1581" s="249"/>
    </row>
    <row r="1582" spans="15:45" s="361" customFormat="1" x14ac:dyDescent="0.2">
      <c r="O1582" s="249"/>
      <c r="AS1582" s="249"/>
    </row>
    <row r="1583" spans="15:45" s="361" customFormat="1" x14ac:dyDescent="0.2">
      <c r="O1583" s="249"/>
      <c r="AS1583" s="249"/>
    </row>
    <row r="1584" spans="15:45" s="361" customFormat="1" x14ac:dyDescent="0.2">
      <c r="O1584" s="249"/>
      <c r="AS1584" s="249"/>
    </row>
    <row r="1585" spans="15:45" s="361" customFormat="1" x14ac:dyDescent="0.2">
      <c r="O1585" s="249"/>
      <c r="AS1585" s="249"/>
    </row>
    <row r="1586" spans="15:45" s="361" customFormat="1" x14ac:dyDescent="0.2">
      <c r="O1586" s="249"/>
      <c r="AS1586" s="249"/>
    </row>
    <row r="1587" spans="15:45" s="361" customFormat="1" x14ac:dyDescent="0.2">
      <c r="O1587" s="249"/>
      <c r="AS1587" s="249"/>
    </row>
    <row r="1588" spans="15:45" s="361" customFormat="1" x14ac:dyDescent="0.2">
      <c r="O1588" s="249"/>
      <c r="AS1588" s="249"/>
    </row>
    <row r="1589" spans="15:45" s="361" customFormat="1" x14ac:dyDescent="0.2">
      <c r="O1589" s="249"/>
      <c r="AS1589" s="249"/>
    </row>
    <row r="1590" spans="15:45" s="361" customFormat="1" x14ac:dyDescent="0.2">
      <c r="O1590" s="249"/>
      <c r="AS1590" s="249"/>
    </row>
    <row r="1591" spans="15:45" s="361" customFormat="1" x14ac:dyDescent="0.2">
      <c r="O1591" s="249"/>
      <c r="AS1591" s="249"/>
    </row>
    <row r="1592" spans="15:45" s="361" customFormat="1" x14ac:dyDescent="0.2">
      <c r="O1592" s="249"/>
      <c r="AS1592" s="249"/>
    </row>
    <row r="1593" spans="15:45" s="361" customFormat="1" x14ac:dyDescent="0.2">
      <c r="O1593" s="249"/>
      <c r="AS1593" s="249"/>
    </row>
    <row r="1594" spans="15:45" s="361" customFormat="1" x14ac:dyDescent="0.2">
      <c r="O1594" s="249"/>
      <c r="AS1594" s="249"/>
    </row>
    <row r="1595" spans="15:45" s="361" customFormat="1" x14ac:dyDescent="0.2">
      <c r="O1595" s="249"/>
      <c r="AS1595" s="249"/>
    </row>
    <row r="1596" spans="15:45" s="361" customFormat="1" x14ac:dyDescent="0.2">
      <c r="O1596" s="249"/>
      <c r="AS1596" s="249"/>
    </row>
    <row r="1597" spans="15:45" s="361" customFormat="1" x14ac:dyDescent="0.2">
      <c r="O1597" s="249"/>
      <c r="AS1597" s="249"/>
    </row>
    <row r="1598" spans="15:45" s="361" customFormat="1" x14ac:dyDescent="0.2">
      <c r="O1598" s="249"/>
      <c r="AS1598" s="249"/>
    </row>
    <row r="1599" spans="15:45" s="361" customFormat="1" x14ac:dyDescent="0.2">
      <c r="O1599" s="249"/>
      <c r="AS1599" s="249"/>
    </row>
    <row r="1600" spans="15:45" s="361" customFormat="1" x14ac:dyDescent="0.2">
      <c r="O1600" s="249"/>
      <c r="AS1600" s="249"/>
    </row>
    <row r="1601" spans="15:45" s="361" customFormat="1" x14ac:dyDescent="0.2">
      <c r="O1601" s="249"/>
      <c r="AS1601" s="249"/>
    </row>
    <row r="1602" spans="15:45" s="361" customFormat="1" x14ac:dyDescent="0.2">
      <c r="O1602" s="249"/>
      <c r="AS1602" s="249"/>
    </row>
    <row r="1603" spans="15:45" s="361" customFormat="1" x14ac:dyDescent="0.2">
      <c r="O1603" s="249"/>
      <c r="AS1603" s="249"/>
    </row>
    <row r="1604" spans="15:45" s="361" customFormat="1" x14ac:dyDescent="0.2">
      <c r="O1604" s="249"/>
      <c r="AS1604" s="249"/>
    </row>
    <row r="1605" spans="15:45" s="361" customFormat="1" x14ac:dyDescent="0.2">
      <c r="O1605" s="249"/>
      <c r="AS1605" s="249"/>
    </row>
    <row r="1606" spans="15:45" s="361" customFormat="1" x14ac:dyDescent="0.2">
      <c r="O1606" s="249"/>
      <c r="AS1606" s="249"/>
    </row>
    <row r="1607" spans="15:45" s="361" customFormat="1" x14ac:dyDescent="0.2">
      <c r="O1607" s="249"/>
      <c r="AS1607" s="249"/>
    </row>
    <row r="1608" spans="15:45" s="361" customFormat="1" x14ac:dyDescent="0.2">
      <c r="O1608" s="249"/>
      <c r="AS1608" s="249"/>
    </row>
    <row r="1609" spans="15:45" s="361" customFormat="1" x14ac:dyDescent="0.2">
      <c r="O1609" s="249"/>
      <c r="AS1609" s="249"/>
    </row>
    <row r="1610" spans="15:45" s="361" customFormat="1" x14ac:dyDescent="0.2">
      <c r="O1610" s="249"/>
      <c r="AS1610" s="249"/>
    </row>
    <row r="1611" spans="15:45" s="361" customFormat="1" x14ac:dyDescent="0.2">
      <c r="O1611" s="249"/>
      <c r="AS1611" s="249"/>
    </row>
    <row r="1612" spans="15:45" s="361" customFormat="1" x14ac:dyDescent="0.2">
      <c r="O1612" s="249"/>
      <c r="AS1612" s="249"/>
    </row>
    <row r="1613" spans="15:45" s="361" customFormat="1" x14ac:dyDescent="0.2">
      <c r="O1613" s="249"/>
      <c r="AS1613" s="249"/>
    </row>
    <row r="1614" spans="15:45" s="361" customFormat="1" x14ac:dyDescent="0.2">
      <c r="O1614" s="249"/>
      <c r="AS1614" s="249"/>
    </row>
    <row r="1615" spans="15:45" s="361" customFormat="1" x14ac:dyDescent="0.2">
      <c r="O1615" s="249"/>
      <c r="AS1615" s="249"/>
    </row>
    <row r="1616" spans="15:45" s="361" customFormat="1" x14ac:dyDescent="0.2">
      <c r="O1616" s="249"/>
      <c r="AS1616" s="249"/>
    </row>
    <row r="1617" spans="15:45" s="361" customFormat="1" x14ac:dyDescent="0.2">
      <c r="O1617" s="249"/>
      <c r="AS1617" s="249"/>
    </row>
    <row r="1618" spans="15:45" s="361" customFormat="1" x14ac:dyDescent="0.2">
      <c r="O1618" s="249"/>
      <c r="AS1618" s="249"/>
    </row>
    <row r="1619" spans="15:45" s="361" customFormat="1" x14ac:dyDescent="0.2">
      <c r="O1619" s="249"/>
      <c r="AS1619" s="249"/>
    </row>
    <row r="1620" spans="15:45" s="361" customFormat="1" x14ac:dyDescent="0.2">
      <c r="O1620" s="249"/>
      <c r="AS1620" s="249"/>
    </row>
    <row r="1621" spans="15:45" s="361" customFormat="1" x14ac:dyDescent="0.2">
      <c r="O1621" s="249"/>
      <c r="AS1621" s="249"/>
    </row>
    <row r="1622" spans="15:45" s="361" customFormat="1" x14ac:dyDescent="0.2">
      <c r="O1622" s="249"/>
      <c r="AS1622" s="249"/>
    </row>
    <row r="1623" spans="15:45" s="361" customFormat="1" x14ac:dyDescent="0.2">
      <c r="O1623" s="249"/>
      <c r="AS1623" s="249"/>
    </row>
    <row r="1624" spans="15:45" s="361" customFormat="1" x14ac:dyDescent="0.2">
      <c r="O1624" s="249"/>
      <c r="AS1624" s="249"/>
    </row>
    <row r="1625" spans="15:45" s="361" customFormat="1" x14ac:dyDescent="0.2">
      <c r="O1625" s="249"/>
      <c r="AS1625" s="249"/>
    </row>
    <row r="1626" spans="15:45" s="361" customFormat="1" x14ac:dyDescent="0.2">
      <c r="O1626" s="249"/>
      <c r="AS1626" s="249"/>
    </row>
    <row r="1627" spans="15:45" s="361" customFormat="1" x14ac:dyDescent="0.2">
      <c r="O1627" s="249"/>
      <c r="AS1627" s="249"/>
    </row>
    <row r="1628" spans="15:45" s="361" customFormat="1" x14ac:dyDescent="0.2">
      <c r="O1628" s="249"/>
      <c r="AS1628" s="249"/>
    </row>
    <row r="1629" spans="15:45" s="361" customFormat="1" x14ac:dyDescent="0.2">
      <c r="O1629" s="249"/>
      <c r="AS1629" s="249"/>
    </row>
    <row r="1630" spans="15:45" s="361" customFormat="1" x14ac:dyDescent="0.2">
      <c r="O1630" s="249"/>
      <c r="AS1630" s="249"/>
    </row>
    <row r="1631" spans="15:45" s="361" customFormat="1" x14ac:dyDescent="0.2">
      <c r="O1631" s="249"/>
      <c r="AS1631" s="249"/>
    </row>
    <row r="1632" spans="15:45" s="361" customFormat="1" x14ac:dyDescent="0.2">
      <c r="O1632" s="249"/>
      <c r="AS1632" s="249"/>
    </row>
    <row r="1633" spans="15:45" s="361" customFormat="1" x14ac:dyDescent="0.2">
      <c r="O1633" s="249"/>
      <c r="AS1633" s="249"/>
    </row>
    <row r="1634" spans="15:45" s="361" customFormat="1" x14ac:dyDescent="0.2">
      <c r="O1634" s="249"/>
      <c r="AS1634" s="249"/>
    </row>
    <row r="1635" spans="15:45" s="361" customFormat="1" x14ac:dyDescent="0.2">
      <c r="O1635" s="249"/>
      <c r="AS1635" s="249"/>
    </row>
    <row r="1636" spans="15:45" s="361" customFormat="1" x14ac:dyDescent="0.2">
      <c r="O1636" s="249"/>
      <c r="AS1636" s="249"/>
    </row>
    <row r="1637" spans="15:45" s="361" customFormat="1" x14ac:dyDescent="0.2">
      <c r="O1637" s="249"/>
      <c r="AS1637" s="249"/>
    </row>
    <row r="1638" spans="15:45" s="361" customFormat="1" x14ac:dyDescent="0.2">
      <c r="O1638" s="249"/>
      <c r="AS1638" s="249"/>
    </row>
    <row r="1639" spans="15:45" s="361" customFormat="1" x14ac:dyDescent="0.2">
      <c r="O1639" s="249"/>
      <c r="AS1639" s="249"/>
    </row>
    <row r="1640" spans="15:45" s="361" customFormat="1" x14ac:dyDescent="0.2">
      <c r="O1640" s="249"/>
      <c r="AS1640" s="249"/>
    </row>
    <row r="1641" spans="15:45" s="361" customFormat="1" x14ac:dyDescent="0.2">
      <c r="O1641" s="249"/>
      <c r="AS1641" s="249"/>
    </row>
    <row r="1642" spans="15:45" s="361" customFormat="1" x14ac:dyDescent="0.2">
      <c r="O1642" s="249"/>
      <c r="AS1642" s="249"/>
    </row>
    <row r="1643" spans="15:45" s="361" customFormat="1" x14ac:dyDescent="0.2">
      <c r="O1643" s="249"/>
      <c r="AS1643" s="249"/>
    </row>
    <row r="1644" spans="15:45" s="361" customFormat="1" x14ac:dyDescent="0.2">
      <c r="O1644" s="249"/>
      <c r="AS1644" s="249"/>
    </row>
    <row r="1645" spans="15:45" s="361" customFormat="1" x14ac:dyDescent="0.2">
      <c r="O1645" s="249"/>
      <c r="AS1645" s="249"/>
    </row>
    <row r="1646" spans="15:45" s="361" customFormat="1" x14ac:dyDescent="0.2">
      <c r="O1646" s="249"/>
      <c r="AS1646" s="249"/>
    </row>
    <row r="1647" spans="15:45" s="361" customFormat="1" x14ac:dyDescent="0.2">
      <c r="O1647" s="249"/>
      <c r="AS1647" s="249"/>
    </row>
    <row r="1648" spans="15:45" s="361" customFormat="1" x14ac:dyDescent="0.2">
      <c r="O1648" s="249"/>
      <c r="AS1648" s="249"/>
    </row>
    <row r="1649" spans="15:45" s="361" customFormat="1" x14ac:dyDescent="0.2">
      <c r="O1649" s="249"/>
      <c r="AS1649" s="249"/>
    </row>
    <row r="1650" spans="15:45" s="361" customFormat="1" x14ac:dyDescent="0.2">
      <c r="O1650" s="249"/>
      <c r="AS1650" s="249"/>
    </row>
    <row r="1651" spans="15:45" s="361" customFormat="1" x14ac:dyDescent="0.2">
      <c r="O1651" s="249"/>
      <c r="AS1651" s="249"/>
    </row>
    <row r="1652" spans="15:45" s="361" customFormat="1" x14ac:dyDescent="0.2">
      <c r="O1652" s="249"/>
      <c r="AS1652" s="249"/>
    </row>
    <row r="1653" spans="15:45" s="361" customFormat="1" x14ac:dyDescent="0.2">
      <c r="O1653" s="249"/>
      <c r="AS1653" s="249"/>
    </row>
    <row r="1654" spans="15:45" s="361" customFormat="1" x14ac:dyDescent="0.2">
      <c r="O1654" s="249"/>
      <c r="AS1654" s="249"/>
    </row>
    <row r="1655" spans="15:45" s="361" customFormat="1" x14ac:dyDescent="0.2">
      <c r="O1655" s="249"/>
      <c r="AS1655" s="249"/>
    </row>
    <row r="1656" spans="15:45" s="361" customFormat="1" x14ac:dyDescent="0.2">
      <c r="O1656" s="249"/>
      <c r="AS1656" s="249"/>
    </row>
    <row r="1657" spans="15:45" s="361" customFormat="1" x14ac:dyDescent="0.2">
      <c r="O1657" s="249"/>
      <c r="AS1657" s="249"/>
    </row>
    <row r="1658" spans="15:45" s="361" customFormat="1" x14ac:dyDescent="0.2">
      <c r="O1658" s="249"/>
      <c r="AS1658" s="249"/>
    </row>
    <row r="1659" spans="15:45" s="361" customFormat="1" x14ac:dyDescent="0.2">
      <c r="O1659" s="249"/>
      <c r="AS1659" s="249"/>
    </row>
    <row r="1660" spans="15:45" s="361" customFormat="1" x14ac:dyDescent="0.2">
      <c r="O1660" s="249"/>
      <c r="AS1660" s="249"/>
    </row>
    <row r="1661" spans="15:45" s="361" customFormat="1" x14ac:dyDescent="0.2">
      <c r="O1661" s="249"/>
      <c r="AS1661" s="249"/>
    </row>
    <row r="1662" spans="15:45" s="361" customFormat="1" x14ac:dyDescent="0.2">
      <c r="O1662" s="249"/>
      <c r="AS1662" s="249"/>
    </row>
    <row r="1663" spans="15:45" s="361" customFormat="1" x14ac:dyDescent="0.2">
      <c r="O1663" s="249"/>
      <c r="AS1663" s="249"/>
    </row>
    <row r="1664" spans="15:45" s="361" customFormat="1" x14ac:dyDescent="0.2">
      <c r="O1664" s="249"/>
      <c r="AS1664" s="249"/>
    </row>
    <row r="1665" spans="15:45" s="361" customFormat="1" x14ac:dyDescent="0.2">
      <c r="O1665" s="249"/>
      <c r="AS1665" s="249"/>
    </row>
    <row r="1666" spans="15:45" x14ac:dyDescent="0.2">
      <c r="O1666" s="84"/>
    </row>
    <row r="1667" spans="15:45" x14ac:dyDescent="0.2">
      <c r="O1667" s="84"/>
    </row>
    <row r="1668" spans="15:45" x14ac:dyDescent="0.2">
      <c r="O1668" s="84"/>
    </row>
    <row r="1669" spans="15:45" x14ac:dyDescent="0.2">
      <c r="O1669" s="84"/>
    </row>
    <row r="1670" spans="15:45" x14ac:dyDescent="0.2">
      <c r="O1670" s="84"/>
    </row>
    <row r="1671" spans="15:45" x14ac:dyDescent="0.2">
      <c r="O1671" s="84"/>
    </row>
    <row r="1672" spans="15:45" x14ac:dyDescent="0.2">
      <c r="O1672" s="84"/>
    </row>
    <row r="1673" spans="15:45" x14ac:dyDescent="0.2">
      <c r="O1673" s="84"/>
    </row>
    <row r="1674" spans="15:45" x14ac:dyDescent="0.2">
      <c r="O1674" s="84"/>
    </row>
    <row r="1675" spans="15:45" x14ac:dyDescent="0.2">
      <c r="O1675" s="84"/>
    </row>
    <row r="1676" spans="15:45" x14ac:dyDescent="0.2">
      <c r="O1676" s="84"/>
    </row>
    <row r="1677" spans="15:45" x14ac:dyDescent="0.2">
      <c r="O1677" s="84"/>
    </row>
    <row r="1678" spans="15:45" x14ac:dyDescent="0.2">
      <c r="O1678" s="84"/>
    </row>
    <row r="1679" spans="15:45" x14ac:dyDescent="0.2">
      <c r="O1679" s="84"/>
    </row>
    <row r="1680" spans="15:45" x14ac:dyDescent="0.2">
      <c r="O1680" s="84"/>
    </row>
    <row r="1681" spans="15:15" x14ac:dyDescent="0.2">
      <c r="O1681" s="84"/>
    </row>
    <row r="1682" spans="15:15" x14ac:dyDescent="0.2">
      <c r="O1682" s="84"/>
    </row>
    <row r="1683" spans="15:15" x14ac:dyDescent="0.2">
      <c r="O1683" s="84"/>
    </row>
    <row r="1684" spans="15:15" x14ac:dyDescent="0.2">
      <c r="O1684" s="84"/>
    </row>
    <row r="1685" spans="15:15" x14ac:dyDescent="0.2">
      <c r="O1685" s="84"/>
    </row>
    <row r="1686" spans="15:15" x14ac:dyDescent="0.2">
      <c r="O1686" s="84"/>
    </row>
    <row r="1687" spans="15:15" x14ac:dyDescent="0.2">
      <c r="O1687" s="84"/>
    </row>
    <row r="1688" spans="15:15" x14ac:dyDescent="0.2">
      <c r="O1688" s="84"/>
    </row>
    <row r="1689" spans="15:15" x14ac:dyDescent="0.2">
      <c r="O1689" s="84"/>
    </row>
    <row r="1690" spans="15:15" x14ac:dyDescent="0.2">
      <c r="O1690" s="84"/>
    </row>
    <row r="1691" spans="15:15" x14ac:dyDescent="0.2">
      <c r="O1691" s="84"/>
    </row>
    <row r="1692" spans="15:15" x14ac:dyDescent="0.2">
      <c r="O1692" s="84"/>
    </row>
    <row r="1693" spans="15:15" x14ac:dyDescent="0.2">
      <c r="O1693" s="84"/>
    </row>
    <row r="1694" spans="15:15" x14ac:dyDescent="0.2">
      <c r="O1694" s="84"/>
    </row>
    <row r="1695" spans="15:15" x14ac:dyDescent="0.2">
      <c r="O1695" s="84"/>
    </row>
    <row r="1696" spans="15:15" x14ac:dyDescent="0.2">
      <c r="O1696" s="84"/>
    </row>
    <row r="1697" spans="15:15" x14ac:dyDescent="0.2">
      <c r="O1697" s="84"/>
    </row>
    <row r="1698" spans="15:15" x14ac:dyDescent="0.2">
      <c r="O1698" s="84"/>
    </row>
    <row r="1699" spans="15:15" x14ac:dyDescent="0.2">
      <c r="O1699" s="84"/>
    </row>
    <row r="1700" spans="15:15" x14ac:dyDescent="0.2">
      <c r="O1700" s="84"/>
    </row>
    <row r="1701" spans="15:15" x14ac:dyDescent="0.2">
      <c r="O1701" s="84"/>
    </row>
    <row r="1702" spans="15:15" x14ac:dyDescent="0.2">
      <c r="O1702" s="84"/>
    </row>
    <row r="1703" spans="15:15" x14ac:dyDescent="0.2">
      <c r="O1703" s="84"/>
    </row>
    <row r="1704" spans="15:15" x14ac:dyDescent="0.2">
      <c r="O1704" s="84"/>
    </row>
    <row r="1705" spans="15:15" x14ac:dyDescent="0.2">
      <c r="O1705" s="84"/>
    </row>
    <row r="1706" spans="15:15" x14ac:dyDescent="0.2">
      <c r="O1706" s="84"/>
    </row>
    <row r="1707" spans="15:15" x14ac:dyDescent="0.2">
      <c r="O1707" s="84"/>
    </row>
    <row r="1708" spans="15:15" x14ac:dyDescent="0.2">
      <c r="O1708" s="84"/>
    </row>
    <row r="1709" spans="15:15" x14ac:dyDescent="0.2">
      <c r="O1709" s="84"/>
    </row>
    <row r="1710" spans="15:15" x14ac:dyDescent="0.2">
      <c r="O1710" s="84"/>
    </row>
    <row r="1711" spans="15:15" x14ac:dyDescent="0.2">
      <c r="O1711" s="84"/>
    </row>
    <row r="1712" spans="15:15" x14ac:dyDescent="0.2">
      <c r="O1712" s="84"/>
    </row>
    <row r="1713" spans="15:15" x14ac:dyDescent="0.2">
      <c r="O1713" s="84"/>
    </row>
    <row r="1714" spans="15:15" x14ac:dyDescent="0.2">
      <c r="O1714" s="84"/>
    </row>
    <row r="1715" spans="15:15" x14ac:dyDescent="0.2">
      <c r="O1715" s="84"/>
    </row>
    <row r="1716" spans="15:15" x14ac:dyDescent="0.2">
      <c r="O1716" s="84"/>
    </row>
    <row r="1717" spans="15:15" x14ac:dyDescent="0.2">
      <c r="O1717" s="84"/>
    </row>
    <row r="1718" spans="15:15" x14ac:dyDescent="0.2">
      <c r="O1718" s="84"/>
    </row>
    <row r="1719" spans="15:15" x14ac:dyDescent="0.2">
      <c r="O1719" s="84"/>
    </row>
    <row r="1720" spans="15:15" x14ac:dyDescent="0.2">
      <c r="O1720" s="84"/>
    </row>
    <row r="1721" spans="15:15" x14ac:dyDescent="0.2">
      <c r="O1721" s="84"/>
    </row>
    <row r="1722" spans="15:15" x14ac:dyDescent="0.2">
      <c r="O1722" s="84"/>
    </row>
    <row r="1723" spans="15:15" x14ac:dyDescent="0.2">
      <c r="O1723" s="84"/>
    </row>
    <row r="1724" spans="15:15" x14ac:dyDescent="0.2">
      <c r="O1724" s="84"/>
    </row>
    <row r="1725" spans="15:15" x14ac:dyDescent="0.2">
      <c r="O1725" s="84"/>
    </row>
    <row r="1726" spans="15:15" x14ac:dyDescent="0.2">
      <c r="O1726" s="84"/>
    </row>
    <row r="1727" spans="15:15" x14ac:dyDescent="0.2">
      <c r="O1727" s="84"/>
    </row>
    <row r="1728" spans="15:15" x14ac:dyDescent="0.2">
      <c r="O1728" s="84"/>
    </row>
    <row r="1729" spans="15:15" x14ac:dyDescent="0.2">
      <c r="O1729" s="84"/>
    </row>
    <row r="1730" spans="15:15" x14ac:dyDescent="0.2">
      <c r="O1730" s="84"/>
    </row>
    <row r="1731" spans="15:15" x14ac:dyDescent="0.2">
      <c r="O1731" s="84"/>
    </row>
    <row r="1732" spans="15:15" x14ac:dyDescent="0.2">
      <c r="O1732" s="84"/>
    </row>
    <row r="1733" spans="15:15" x14ac:dyDescent="0.2">
      <c r="O1733" s="84"/>
    </row>
    <row r="1734" spans="15:15" x14ac:dyDescent="0.2">
      <c r="O1734" s="84"/>
    </row>
    <row r="1735" spans="15:15" x14ac:dyDescent="0.2">
      <c r="O1735" s="84"/>
    </row>
    <row r="1736" spans="15:15" x14ac:dyDescent="0.2">
      <c r="O1736" s="84"/>
    </row>
    <row r="1737" spans="15:15" x14ac:dyDescent="0.2">
      <c r="O1737" s="84"/>
    </row>
    <row r="1738" spans="15:15" x14ac:dyDescent="0.2">
      <c r="O1738" s="84"/>
    </row>
    <row r="1739" spans="15:15" x14ac:dyDescent="0.2">
      <c r="O1739" s="84"/>
    </row>
    <row r="1740" spans="15:15" x14ac:dyDescent="0.2">
      <c r="O1740" s="84"/>
    </row>
    <row r="1741" spans="15:15" x14ac:dyDescent="0.2">
      <c r="O1741" s="84"/>
    </row>
    <row r="1742" spans="15:15" x14ac:dyDescent="0.2">
      <c r="O1742" s="84"/>
    </row>
    <row r="1743" spans="15:15" x14ac:dyDescent="0.2">
      <c r="O1743" s="84"/>
    </row>
    <row r="1744" spans="15:15" x14ac:dyDescent="0.2">
      <c r="O1744" s="84"/>
    </row>
    <row r="1745" spans="15:15" x14ac:dyDescent="0.2">
      <c r="O1745" s="84"/>
    </row>
    <row r="1746" spans="15:15" x14ac:dyDescent="0.2">
      <c r="O1746" s="84"/>
    </row>
    <row r="1747" spans="15:15" x14ac:dyDescent="0.2">
      <c r="O1747" s="84"/>
    </row>
    <row r="1748" spans="15:15" x14ac:dyDescent="0.2">
      <c r="O1748" s="84"/>
    </row>
    <row r="1749" spans="15:15" x14ac:dyDescent="0.2">
      <c r="O1749" s="84"/>
    </row>
    <row r="1750" spans="15:15" x14ac:dyDescent="0.2">
      <c r="O1750" s="84"/>
    </row>
    <row r="1751" spans="15:15" x14ac:dyDescent="0.2">
      <c r="O1751" s="84"/>
    </row>
    <row r="1752" spans="15:15" x14ac:dyDescent="0.2">
      <c r="O1752" s="84"/>
    </row>
    <row r="1753" spans="15:15" x14ac:dyDescent="0.2">
      <c r="O1753" s="84"/>
    </row>
    <row r="1754" spans="15:15" x14ac:dyDescent="0.2">
      <c r="O1754" s="84"/>
    </row>
    <row r="1755" spans="15:15" x14ac:dyDescent="0.2">
      <c r="O1755" s="84"/>
    </row>
    <row r="1756" spans="15:15" x14ac:dyDescent="0.2">
      <c r="O1756" s="84"/>
    </row>
    <row r="1757" spans="15:15" x14ac:dyDescent="0.2">
      <c r="O1757" s="84"/>
    </row>
    <row r="1758" spans="15:15" x14ac:dyDescent="0.2">
      <c r="O1758" s="84"/>
    </row>
    <row r="1759" spans="15:15" x14ac:dyDescent="0.2">
      <c r="O1759" s="84"/>
    </row>
    <row r="1760" spans="15:15" x14ac:dyDescent="0.2">
      <c r="O1760" s="84"/>
    </row>
    <row r="1761" spans="15:15" x14ac:dyDescent="0.2">
      <c r="O1761" s="84"/>
    </row>
    <row r="1762" spans="15:15" x14ac:dyDescent="0.2">
      <c r="O1762" s="84"/>
    </row>
    <row r="1763" spans="15:15" x14ac:dyDescent="0.2">
      <c r="O1763" s="84"/>
    </row>
    <row r="1764" spans="15:15" x14ac:dyDescent="0.2">
      <c r="O1764" s="84"/>
    </row>
    <row r="1765" spans="15:15" x14ac:dyDescent="0.2">
      <c r="O1765" s="84"/>
    </row>
    <row r="1766" spans="15:15" x14ac:dyDescent="0.2">
      <c r="O1766" s="84"/>
    </row>
    <row r="1767" spans="15:15" x14ac:dyDescent="0.2">
      <c r="O1767" s="84"/>
    </row>
    <row r="1768" spans="15:15" x14ac:dyDescent="0.2">
      <c r="O1768" s="84"/>
    </row>
    <row r="1769" spans="15:15" x14ac:dyDescent="0.2">
      <c r="O1769" s="84"/>
    </row>
    <row r="1770" spans="15:15" x14ac:dyDescent="0.2">
      <c r="O1770" s="84"/>
    </row>
    <row r="1771" spans="15:15" x14ac:dyDescent="0.2">
      <c r="O1771" s="84"/>
    </row>
    <row r="1772" spans="15:15" x14ac:dyDescent="0.2">
      <c r="O1772" s="84"/>
    </row>
    <row r="1773" spans="15:15" x14ac:dyDescent="0.2">
      <c r="O1773" s="84"/>
    </row>
    <row r="1774" spans="15:15" x14ac:dyDescent="0.2">
      <c r="O1774" s="84"/>
    </row>
    <row r="1775" spans="15:15" x14ac:dyDescent="0.2">
      <c r="O1775" s="84"/>
    </row>
    <row r="1776" spans="15:15" x14ac:dyDescent="0.2">
      <c r="O1776" s="84"/>
    </row>
    <row r="1777" spans="15:15" x14ac:dyDescent="0.2">
      <c r="O1777" s="84"/>
    </row>
    <row r="1778" spans="15:15" x14ac:dyDescent="0.2">
      <c r="O1778" s="84"/>
    </row>
    <row r="1779" spans="15:15" x14ac:dyDescent="0.2">
      <c r="O1779" s="84"/>
    </row>
    <row r="1780" spans="15:15" x14ac:dyDescent="0.2">
      <c r="O1780" s="84"/>
    </row>
    <row r="1781" spans="15:15" x14ac:dyDescent="0.2">
      <c r="O1781" s="84"/>
    </row>
    <row r="1782" spans="15:15" x14ac:dyDescent="0.2">
      <c r="O1782" s="84"/>
    </row>
    <row r="1783" spans="15:15" x14ac:dyDescent="0.2">
      <c r="O1783" s="84"/>
    </row>
    <row r="1784" spans="15:15" x14ac:dyDescent="0.2">
      <c r="O1784" s="84"/>
    </row>
    <row r="1785" spans="15:15" x14ac:dyDescent="0.2">
      <c r="O1785" s="84"/>
    </row>
    <row r="1786" spans="15:15" x14ac:dyDescent="0.2">
      <c r="O1786" s="84"/>
    </row>
    <row r="1787" spans="15:15" x14ac:dyDescent="0.2">
      <c r="O1787" s="84"/>
    </row>
    <row r="1788" spans="15:15" x14ac:dyDescent="0.2">
      <c r="O1788" s="84"/>
    </row>
    <row r="1789" spans="15:15" x14ac:dyDescent="0.2">
      <c r="O1789" s="84"/>
    </row>
    <row r="1790" spans="15:15" x14ac:dyDescent="0.2">
      <c r="O1790" s="84"/>
    </row>
    <row r="1791" spans="15:15" x14ac:dyDescent="0.2">
      <c r="O1791" s="84"/>
    </row>
    <row r="1792" spans="15:15" x14ac:dyDescent="0.2">
      <c r="O1792" s="84"/>
    </row>
    <row r="1793" spans="15:15" x14ac:dyDescent="0.2">
      <c r="O1793" s="84"/>
    </row>
    <row r="1794" spans="15:15" x14ac:dyDescent="0.2">
      <c r="O1794" s="84"/>
    </row>
    <row r="1795" spans="15:15" x14ac:dyDescent="0.2">
      <c r="O1795" s="84"/>
    </row>
    <row r="1796" spans="15:15" x14ac:dyDescent="0.2">
      <c r="O1796" s="84"/>
    </row>
    <row r="1797" spans="15:15" x14ac:dyDescent="0.2">
      <c r="O1797" s="84"/>
    </row>
    <row r="1798" spans="15:15" x14ac:dyDescent="0.2">
      <c r="O1798" s="84"/>
    </row>
    <row r="1799" spans="15:15" x14ac:dyDescent="0.2">
      <c r="O1799" s="84"/>
    </row>
    <row r="1800" spans="15:15" x14ac:dyDescent="0.2">
      <c r="O1800" s="84"/>
    </row>
    <row r="1801" spans="15:15" x14ac:dyDescent="0.2">
      <c r="O1801" s="84"/>
    </row>
    <row r="1802" spans="15:15" x14ac:dyDescent="0.2">
      <c r="O1802" s="84"/>
    </row>
    <row r="1803" spans="15:15" x14ac:dyDescent="0.2">
      <c r="O1803" s="84"/>
    </row>
    <row r="1804" spans="15:15" x14ac:dyDescent="0.2">
      <c r="O1804" s="84"/>
    </row>
    <row r="1805" spans="15:15" x14ac:dyDescent="0.2">
      <c r="O1805" s="84"/>
    </row>
    <row r="1806" spans="15:15" x14ac:dyDescent="0.2">
      <c r="O1806" s="84"/>
    </row>
    <row r="1807" spans="15:15" x14ac:dyDescent="0.2">
      <c r="O1807" s="84"/>
    </row>
    <row r="1808" spans="15:15" x14ac:dyDescent="0.2">
      <c r="O1808" s="84"/>
    </row>
    <row r="1809" spans="15:15" x14ac:dyDescent="0.2">
      <c r="O1809" s="84"/>
    </row>
    <row r="1810" spans="15:15" x14ac:dyDescent="0.2">
      <c r="O1810" s="84"/>
    </row>
    <row r="1811" spans="15:15" x14ac:dyDescent="0.2">
      <c r="O1811" s="84"/>
    </row>
    <row r="1812" spans="15:15" x14ac:dyDescent="0.2">
      <c r="O1812" s="84"/>
    </row>
    <row r="1813" spans="15:15" x14ac:dyDescent="0.2">
      <c r="O1813" s="84"/>
    </row>
    <row r="1814" spans="15:15" x14ac:dyDescent="0.2">
      <c r="O1814" s="84"/>
    </row>
    <row r="1815" spans="15:15" x14ac:dyDescent="0.2">
      <c r="O1815" s="84"/>
    </row>
    <row r="1816" spans="15:15" x14ac:dyDescent="0.2">
      <c r="O1816" s="84"/>
    </row>
    <row r="1817" spans="15:15" x14ac:dyDescent="0.2">
      <c r="O1817" s="84"/>
    </row>
    <row r="1818" spans="15:15" x14ac:dyDescent="0.2">
      <c r="O1818" s="84"/>
    </row>
    <row r="1819" spans="15:15" x14ac:dyDescent="0.2">
      <c r="O1819" s="84"/>
    </row>
    <row r="1820" spans="15:15" x14ac:dyDescent="0.2">
      <c r="O1820" s="84"/>
    </row>
    <row r="1821" spans="15:15" x14ac:dyDescent="0.2">
      <c r="O1821" s="84"/>
    </row>
    <row r="1822" spans="15:15" x14ac:dyDescent="0.2">
      <c r="O1822" s="84"/>
    </row>
    <row r="1823" spans="15:15" x14ac:dyDescent="0.2">
      <c r="O1823" s="84"/>
    </row>
    <row r="1824" spans="15:15" x14ac:dyDescent="0.2">
      <c r="O1824" s="84"/>
    </row>
    <row r="1825" spans="15:15" x14ac:dyDescent="0.2">
      <c r="O1825" s="84"/>
    </row>
    <row r="1826" spans="15:15" x14ac:dyDescent="0.2">
      <c r="O1826" s="84"/>
    </row>
    <row r="1827" spans="15:15" x14ac:dyDescent="0.2">
      <c r="O1827" s="84"/>
    </row>
    <row r="1828" spans="15:15" x14ac:dyDescent="0.2">
      <c r="O1828" s="84"/>
    </row>
    <row r="1829" spans="15:15" x14ac:dyDescent="0.2">
      <c r="O1829" s="84"/>
    </row>
    <row r="1830" spans="15:15" x14ac:dyDescent="0.2">
      <c r="O1830" s="84"/>
    </row>
    <row r="1831" spans="15:15" x14ac:dyDescent="0.2">
      <c r="O1831" s="84"/>
    </row>
    <row r="1832" spans="15:15" x14ac:dyDescent="0.2">
      <c r="O1832" s="84"/>
    </row>
    <row r="1833" spans="15:15" x14ac:dyDescent="0.2">
      <c r="O1833" s="84"/>
    </row>
    <row r="1834" spans="15:15" x14ac:dyDescent="0.2">
      <c r="O1834" s="84"/>
    </row>
    <row r="1835" spans="15:15" x14ac:dyDescent="0.2">
      <c r="O1835" s="84"/>
    </row>
    <row r="1836" spans="15:15" x14ac:dyDescent="0.2">
      <c r="O1836" s="84"/>
    </row>
    <row r="1837" spans="15:15" x14ac:dyDescent="0.2">
      <c r="O1837" s="84"/>
    </row>
    <row r="1838" spans="15:15" x14ac:dyDescent="0.2">
      <c r="O1838" s="84"/>
    </row>
    <row r="1839" spans="15:15" x14ac:dyDescent="0.2">
      <c r="O1839" s="84"/>
    </row>
    <row r="1840" spans="15:15" x14ac:dyDescent="0.2">
      <c r="O1840" s="84"/>
    </row>
    <row r="1841" spans="15:15" x14ac:dyDescent="0.2">
      <c r="O1841" s="84"/>
    </row>
    <row r="1842" spans="15:15" x14ac:dyDescent="0.2">
      <c r="O1842" s="84"/>
    </row>
    <row r="1843" spans="15:15" x14ac:dyDescent="0.2">
      <c r="O1843" s="84"/>
    </row>
    <row r="1844" spans="15:15" x14ac:dyDescent="0.2">
      <c r="O1844" s="84"/>
    </row>
    <row r="1845" spans="15:15" x14ac:dyDescent="0.2">
      <c r="O1845" s="84"/>
    </row>
    <row r="1846" spans="15:15" x14ac:dyDescent="0.2">
      <c r="O1846" s="84"/>
    </row>
    <row r="1847" spans="15:15" x14ac:dyDescent="0.2">
      <c r="O1847" s="84"/>
    </row>
    <row r="1848" spans="15:15" x14ac:dyDescent="0.2">
      <c r="O1848" s="84"/>
    </row>
    <row r="1849" spans="15:15" x14ac:dyDescent="0.2">
      <c r="O1849" s="84"/>
    </row>
    <row r="1850" spans="15:15" x14ac:dyDescent="0.2">
      <c r="O1850" s="84"/>
    </row>
    <row r="1851" spans="15:15" x14ac:dyDescent="0.2">
      <c r="O1851" s="84"/>
    </row>
    <row r="1852" spans="15:15" x14ac:dyDescent="0.2">
      <c r="O1852" s="84"/>
    </row>
    <row r="1853" spans="15:15" x14ac:dyDescent="0.2">
      <c r="O1853" s="84"/>
    </row>
    <row r="1854" spans="15:15" x14ac:dyDescent="0.2">
      <c r="O1854" s="84"/>
    </row>
    <row r="1855" spans="15:15" x14ac:dyDescent="0.2">
      <c r="O1855" s="84"/>
    </row>
    <row r="1856" spans="15:15" x14ac:dyDescent="0.2">
      <c r="O1856" s="84"/>
    </row>
    <row r="1857" spans="15:15" x14ac:dyDescent="0.2">
      <c r="O1857" s="84"/>
    </row>
    <row r="1858" spans="15:15" x14ac:dyDescent="0.2">
      <c r="O1858" s="84"/>
    </row>
    <row r="1859" spans="15:15" x14ac:dyDescent="0.2">
      <c r="O1859" s="84"/>
    </row>
    <row r="1860" spans="15:15" x14ac:dyDescent="0.2">
      <c r="O1860" s="84"/>
    </row>
    <row r="1861" spans="15:15" x14ac:dyDescent="0.2">
      <c r="O1861" s="84"/>
    </row>
    <row r="1862" spans="15:15" x14ac:dyDescent="0.2">
      <c r="O1862" s="84"/>
    </row>
    <row r="1863" spans="15:15" x14ac:dyDescent="0.2">
      <c r="O1863" s="84"/>
    </row>
    <row r="1864" spans="15:15" x14ac:dyDescent="0.2">
      <c r="O1864" s="84"/>
    </row>
    <row r="1865" spans="15:15" x14ac:dyDescent="0.2">
      <c r="O1865" s="84"/>
    </row>
    <row r="1866" spans="15:15" x14ac:dyDescent="0.2">
      <c r="O1866" s="84"/>
    </row>
    <row r="1867" spans="15:15" x14ac:dyDescent="0.2">
      <c r="O1867" s="84"/>
    </row>
    <row r="1868" spans="15:15" x14ac:dyDescent="0.2">
      <c r="O1868" s="84"/>
    </row>
    <row r="1869" spans="15:15" x14ac:dyDescent="0.2">
      <c r="O1869" s="84"/>
    </row>
    <row r="1870" spans="15:15" x14ac:dyDescent="0.2">
      <c r="O1870" s="84"/>
    </row>
    <row r="1871" spans="15:15" x14ac:dyDescent="0.2">
      <c r="O1871" s="84"/>
    </row>
    <row r="1872" spans="15:15" x14ac:dyDescent="0.2">
      <c r="O1872" s="84"/>
    </row>
    <row r="1873" spans="15:15" x14ac:dyDescent="0.2">
      <c r="O1873" s="84"/>
    </row>
    <row r="1874" spans="15:15" x14ac:dyDescent="0.2">
      <c r="O1874" s="84"/>
    </row>
    <row r="1875" spans="15:15" x14ac:dyDescent="0.2">
      <c r="O1875" s="84"/>
    </row>
    <row r="1876" spans="15:15" x14ac:dyDescent="0.2">
      <c r="O1876" s="84"/>
    </row>
    <row r="1877" spans="15:15" x14ac:dyDescent="0.2">
      <c r="O1877" s="84"/>
    </row>
    <row r="1878" spans="15:15" x14ac:dyDescent="0.2">
      <c r="O1878" s="84"/>
    </row>
    <row r="1879" spans="15:15" x14ac:dyDescent="0.2">
      <c r="O1879" s="84"/>
    </row>
    <row r="1880" spans="15:15" x14ac:dyDescent="0.2">
      <c r="O1880" s="84"/>
    </row>
    <row r="1881" spans="15:15" x14ac:dyDescent="0.2">
      <c r="O1881" s="84"/>
    </row>
    <row r="1882" spans="15:15" x14ac:dyDescent="0.2">
      <c r="O1882" s="84"/>
    </row>
    <row r="1883" spans="15:15" x14ac:dyDescent="0.2">
      <c r="O1883" s="84"/>
    </row>
    <row r="1884" spans="15:15" x14ac:dyDescent="0.2">
      <c r="O1884" s="84"/>
    </row>
    <row r="1885" spans="15:15" x14ac:dyDescent="0.2">
      <c r="O1885" s="84"/>
    </row>
    <row r="1886" spans="15:15" x14ac:dyDescent="0.2">
      <c r="O1886" s="84"/>
    </row>
    <row r="1887" spans="15:15" x14ac:dyDescent="0.2">
      <c r="O1887" s="84"/>
    </row>
    <row r="1888" spans="15:15" x14ac:dyDescent="0.2">
      <c r="O1888" s="84"/>
    </row>
    <row r="1889" spans="15:15" x14ac:dyDescent="0.2">
      <c r="O1889" s="84"/>
    </row>
    <row r="1890" spans="15:15" x14ac:dyDescent="0.2">
      <c r="O1890" s="84"/>
    </row>
    <row r="1891" spans="15:15" x14ac:dyDescent="0.2">
      <c r="O1891" s="84"/>
    </row>
    <row r="1892" spans="15:15" x14ac:dyDescent="0.2">
      <c r="O1892" s="84"/>
    </row>
    <row r="1893" spans="15:15" x14ac:dyDescent="0.2">
      <c r="O1893" s="84"/>
    </row>
    <row r="1894" spans="15:15" x14ac:dyDescent="0.2">
      <c r="O1894" s="84"/>
    </row>
    <row r="1895" spans="15:15" x14ac:dyDescent="0.2">
      <c r="O1895" s="84"/>
    </row>
    <row r="1896" spans="15:15" x14ac:dyDescent="0.2">
      <c r="O1896" s="84"/>
    </row>
    <row r="1897" spans="15:15" x14ac:dyDescent="0.2">
      <c r="O1897" s="84"/>
    </row>
    <row r="1898" spans="15:15" x14ac:dyDescent="0.2">
      <c r="O1898" s="84"/>
    </row>
    <row r="1899" spans="15:15" x14ac:dyDescent="0.2">
      <c r="O1899" s="84"/>
    </row>
    <row r="1900" spans="15:15" x14ac:dyDescent="0.2">
      <c r="O1900" s="84"/>
    </row>
    <row r="1901" spans="15:15" x14ac:dyDescent="0.2">
      <c r="O1901" s="84"/>
    </row>
    <row r="1902" spans="15:15" x14ac:dyDescent="0.2">
      <c r="O1902" s="84"/>
    </row>
    <row r="1903" spans="15:15" x14ac:dyDescent="0.2">
      <c r="O1903" s="84"/>
    </row>
    <row r="1904" spans="15:15" x14ac:dyDescent="0.2">
      <c r="O1904" s="84"/>
    </row>
    <row r="1905" spans="15:15" x14ac:dyDescent="0.2">
      <c r="O1905" s="84"/>
    </row>
    <row r="1906" spans="15:15" x14ac:dyDescent="0.2">
      <c r="O1906" s="84"/>
    </row>
    <row r="1907" spans="15:15" x14ac:dyDescent="0.2">
      <c r="O1907" s="84"/>
    </row>
    <row r="1908" spans="15:15" x14ac:dyDescent="0.2">
      <c r="O1908" s="84"/>
    </row>
    <row r="1909" spans="15:15" x14ac:dyDescent="0.2">
      <c r="O1909" s="84"/>
    </row>
    <row r="1910" spans="15:15" x14ac:dyDescent="0.2">
      <c r="O1910" s="84"/>
    </row>
    <row r="1911" spans="15:15" x14ac:dyDescent="0.2">
      <c r="O1911" s="84"/>
    </row>
    <row r="1912" spans="15:15" x14ac:dyDescent="0.2">
      <c r="O1912" s="84"/>
    </row>
    <row r="1913" spans="15:15" x14ac:dyDescent="0.2">
      <c r="O1913" s="84"/>
    </row>
    <row r="1914" spans="15:15" x14ac:dyDescent="0.2">
      <c r="O1914" s="84"/>
    </row>
    <row r="1915" spans="15:15" x14ac:dyDescent="0.2">
      <c r="O1915" s="84"/>
    </row>
    <row r="1916" spans="15:15" x14ac:dyDescent="0.2">
      <c r="O1916" s="84"/>
    </row>
    <row r="1917" spans="15:15" x14ac:dyDescent="0.2">
      <c r="O1917" s="84"/>
    </row>
    <row r="1918" spans="15:15" x14ac:dyDescent="0.2">
      <c r="O1918" s="84"/>
    </row>
    <row r="1919" spans="15:15" x14ac:dyDescent="0.2">
      <c r="O1919" s="84"/>
    </row>
    <row r="1920" spans="15:15" x14ac:dyDescent="0.2">
      <c r="O1920" s="84"/>
    </row>
    <row r="1921" spans="15:15" x14ac:dyDescent="0.2">
      <c r="O1921" s="84"/>
    </row>
    <row r="1922" spans="15:15" x14ac:dyDescent="0.2">
      <c r="O1922" s="84"/>
    </row>
    <row r="1923" spans="15:15" x14ac:dyDescent="0.2">
      <c r="O1923" s="84"/>
    </row>
    <row r="1924" spans="15:15" x14ac:dyDescent="0.2">
      <c r="O1924" s="84"/>
    </row>
    <row r="1925" spans="15:15" x14ac:dyDescent="0.2">
      <c r="O1925" s="84"/>
    </row>
    <row r="1926" spans="15:15" x14ac:dyDescent="0.2">
      <c r="O1926" s="84"/>
    </row>
    <row r="1927" spans="15:15" x14ac:dyDescent="0.2">
      <c r="O1927" s="84"/>
    </row>
    <row r="1928" spans="15:15" x14ac:dyDescent="0.2">
      <c r="O1928" s="84"/>
    </row>
    <row r="1929" spans="15:15" x14ac:dyDescent="0.2">
      <c r="O1929" s="84"/>
    </row>
    <row r="1930" spans="15:15" x14ac:dyDescent="0.2">
      <c r="O1930" s="84"/>
    </row>
    <row r="1931" spans="15:15" x14ac:dyDescent="0.2">
      <c r="O1931" s="84"/>
    </row>
    <row r="1932" spans="15:15" x14ac:dyDescent="0.2">
      <c r="O1932" s="84"/>
    </row>
    <row r="1933" spans="15:15" x14ac:dyDescent="0.2">
      <c r="O1933" s="84"/>
    </row>
    <row r="1934" spans="15:15" x14ac:dyDescent="0.2">
      <c r="O1934" s="84"/>
    </row>
    <row r="1935" spans="15:15" x14ac:dyDescent="0.2">
      <c r="O1935" s="84"/>
    </row>
    <row r="1936" spans="15:15" x14ac:dyDescent="0.2">
      <c r="O1936" s="84"/>
    </row>
    <row r="1937" spans="15:15" x14ac:dyDescent="0.2">
      <c r="O1937" s="84"/>
    </row>
    <row r="1938" spans="15:15" x14ac:dyDescent="0.2">
      <c r="O1938" s="84"/>
    </row>
    <row r="1939" spans="15:15" x14ac:dyDescent="0.2">
      <c r="O1939" s="84"/>
    </row>
    <row r="1940" spans="15:15" x14ac:dyDescent="0.2">
      <c r="O1940" s="84"/>
    </row>
    <row r="1941" spans="15:15" x14ac:dyDescent="0.2">
      <c r="O1941" s="84"/>
    </row>
    <row r="1942" spans="15:15" x14ac:dyDescent="0.2">
      <c r="O1942" s="84"/>
    </row>
    <row r="1943" spans="15:15" x14ac:dyDescent="0.2">
      <c r="O1943" s="84"/>
    </row>
    <row r="1944" spans="15:15" x14ac:dyDescent="0.2">
      <c r="O1944" s="84"/>
    </row>
    <row r="1945" spans="15:15" x14ac:dyDescent="0.2">
      <c r="O1945" s="84"/>
    </row>
    <row r="1946" spans="15:15" x14ac:dyDescent="0.2">
      <c r="O1946" s="84"/>
    </row>
    <row r="1947" spans="15:15" x14ac:dyDescent="0.2">
      <c r="O1947" s="84"/>
    </row>
    <row r="1948" spans="15:15" x14ac:dyDescent="0.2">
      <c r="O1948" s="84"/>
    </row>
    <row r="1949" spans="15:15" x14ac:dyDescent="0.2">
      <c r="O1949" s="84"/>
    </row>
    <row r="1950" spans="15:15" x14ac:dyDescent="0.2">
      <c r="O1950" s="84"/>
    </row>
    <row r="1951" spans="15:15" x14ac:dyDescent="0.2">
      <c r="O1951" s="84"/>
    </row>
    <row r="1952" spans="15:15" x14ac:dyDescent="0.2">
      <c r="O1952" s="84"/>
    </row>
    <row r="1953" spans="15:15" x14ac:dyDescent="0.2">
      <c r="O1953" s="84"/>
    </row>
    <row r="1954" spans="15:15" x14ac:dyDescent="0.2">
      <c r="O1954" s="84"/>
    </row>
    <row r="1955" spans="15:15" x14ac:dyDescent="0.2">
      <c r="O1955" s="84"/>
    </row>
    <row r="1956" spans="15:15" x14ac:dyDescent="0.2">
      <c r="O1956" s="84"/>
    </row>
    <row r="1957" spans="15:15" x14ac:dyDescent="0.2">
      <c r="O1957" s="84"/>
    </row>
    <row r="1958" spans="15:15" x14ac:dyDescent="0.2">
      <c r="O1958" s="84"/>
    </row>
    <row r="1959" spans="15:15" x14ac:dyDescent="0.2">
      <c r="O1959" s="84"/>
    </row>
    <row r="1960" spans="15:15" x14ac:dyDescent="0.2">
      <c r="O1960" s="84"/>
    </row>
    <row r="1961" spans="15:15" x14ac:dyDescent="0.2">
      <c r="O1961" s="84"/>
    </row>
    <row r="1962" spans="15:15" x14ac:dyDescent="0.2">
      <c r="O1962" s="84"/>
    </row>
    <row r="1963" spans="15:15" x14ac:dyDescent="0.2">
      <c r="O1963" s="84"/>
    </row>
    <row r="1964" spans="15:15" x14ac:dyDescent="0.2">
      <c r="O1964" s="84"/>
    </row>
    <row r="1965" spans="15:15" x14ac:dyDescent="0.2">
      <c r="O1965" s="84"/>
    </row>
    <row r="1966" spans="15:15" x14ac:dyDescent="0.2">
      <c r="O1966" s="84"/>
    </row>
    <row r="1967" spans="15:15" x14ac:dyDescent="0.2">
      <c r="O1967" s="84"/>
    </row>
    <row r="1968" spans="15:15" x14ac:dyDescent="0.2">
      <c r="O1968" s="84"/>
    </row>
    <row r="1969" spans="15:15" x14ac:dyDescent="0.2">
      <c r="O1969" s="84"/>
    </row>
    <row r="1970" spans="15:15" x14ac:dyDescent="0.2">
      <c r="O1970" s="84"/>
    </row>
    <row r="1971" spans="15:15" x14ac:dyDescent="0.2">
      <c r="O1971" s="84"/>
    </row>
    <row r="1972" spans="15:15" x14ac:dyDescent="0.2">
      <c r="O1972" s="84"/>
    </row>
    <row r="1973" spans="15:15" x14ac:dyDescent="0.2">
      <c r="O1973" s="84"/>
    </row>
    <row r="1974" spans="15:15" x14ac:dyDescent="0.2">
      <c r="O1974" s="84"/>
    </row>
    <row r="1975" spans="15:15" x14ac:dyDescent="0.2">
      <c r="O1975" s="84"/>
    </row>
    <row r="1976" spans="15:15" x14ac:dyDescent="0.2">
      <c r="O1976" s="84"/>
    </row>
    <row r="1977" spans="15:15" x14ac:dyDescent="0.2">
      <c r="O1977" s="84"/>
    </row>
    <row r="1978" spans="15:15" x14ac:dyDescent="0.2">
      <c r="O1978" s="84"/>
    </row>
    <row r="1979" spans="15:15" x14ac:dyDescent="0.2">
      <c r="O1979" s="84"/>
    </row>
    <row r="1980" spans="15:15" x14ac:dyDescent="0.2">
      <c r="O1980" s="84"/>
    </row>
    <row r="1981" spans="15:15" x14ac:dyDescent="0.2">
      <c r="O1981" s="84"/>
    </row>
    <row r="1982" spans="15:15" x14ac:dyDescent="0.2">
      <c r="O1982" s="84"/>
    </row>
    <row r="1983" spans="15:15" x14ac:dyDescent="0.2">
      <c r="O1983" s="84"/>
    </row>
    <row r="1984" spans="15:15" x14ac:dyDescent="0.2">
      <c r="O1984" s="84"/>
    </row>
    <row r="1985" spans="15:15" x14ac:dyDescent="0.2">
      <c r="O1985" s="84"/>
    </row>
    <row r="1986" spans="15:15" x14ac:dyDescent="0.2">
      <c r="O1986" s="84"/>
    </row>
    <row r="1987" spans="15:15" x14ac:dyDescent="0.2">
      <c r="O1987" s="84"/>
    </row>
    <row r="1988" spans="15:15" x14ac:dyDescent="0.2">
      <c r="O1988" s="84"/>
    </row>
    <row r="1989" spans="15:15" x14ac:dyDescent="0.2">
      <c r="O1989" s="84"/>
    </row>
    <row r="1990" spans="15:15" x14ac:dyDescent="0.2">
      <c r="O1990" s="84"/>
    </row>
    <row r="1991" spans="15:15" x14ac:dyDescent="0.2">
      <c r="O1991" s="84"/>
    </row>
    <row r="1992" spans="15:15" x14ac:dyDescent="0.2">
      <c r="O1992" s="84"/>
    </row>
    <row r="1993" spans="15:15" x14ac:dyDescent="0.2">
      <c r="O1993" s="84"/>
    </row>
    <row r="1994" spans="15:15" x14ac:dyDescent="0.2">
      <c r="O1994" s="84"/>
    </row>
    <row r="1995" spans="15:15" x14ac:dyDescent="0.2">
      <c r="O1995" s="84"/>
    </row>
    <row r="1996" spans="15:15" x14ac:dyDescent="0.2">
      <c r="O1996" s="84"/>
    </row>
    <row r="1997" spans="15:15" x14ac:dyDescent="0.2">
      <c r="O1997" s="84"/>
    </row>
    <row r="1998" spans="15:15" x14ac:dyDescent="0.2">
      <c r="O1998" s="84"/>
    </row>
    <row r="1999" spans="15:15" x14ac:dyDescent="0.2">
      <c r="O1999" s="84"/>
    </row>
    <row r="2000" spans="15:15" x14ac:dyDescent="0.2">
      <c r="O2000" s="84"/>
    </row>
    <row r="2001" spans="15:15" x14ac:dyDescent="0.2">
      <c r="O2001" s="84"/>
    </row>
    <row r="2002" spans="15:15" x14ac:dyDescent="0.2">
      <c r="O2002" s="84"/>
    </row>
    <row r="2003" spans="15:15" x14ac:dyDescent="0.2">
      <c r="O2003" s="84"/>
    </row>
    <row r="2004" spans="15:15" x14ac:dyDescent="0.2">
      <c r="O2004" s="84"/>
    </row>
    <row r="2005" spans="15:15" x14ac:dyDescent="0.2">
      <c r="O2005" s="84"/>
    </row>
    <row r="2006" spans="15:15" x14ac:dyDescent="0.2">
      <c r="O2006" s="84"/>
    </row>
    <row r="2007" spans="15:15" x14ac:dyDescent="0.2">
      <c r="O2007" s="84"/>
    </row>
    <row r="2008" spans="15:15" x14ac:dyDescent="0.2">
      <c r="O2008" s="84"/>
    </row>
    <row r="2009" spans="15:15" x14ac:dyDescent="0.2">
      <c r="O2009" s="84"/>
    </row>
    <row r="2010" spans="15:15" x14ac:dyDescent="0.2">
      <c r="O2010" s="84"/>
    </row>
    <row r="2011" spans="15:15" x14ac:dyDescent="0.2">
      <c r="O2011" s="84"/>
    </row>
    <row r="2012" spans="15:15" x14ac:dyDescent="0.2">
      <c r="O2012" s="84"/>
    </row>
    <row r="2013" spans="15:15" x14ac:dyDescent="0.2">
      <c r="O2013" s="84"/>
    </row>
    <row r="2014" spans="15:15" x14ac:dyDescent="0.2">
      <c r="O2014" s="84"/>
    </row>
    <row r="2015" spans="15:15" x14ac:dyDescent="0.2">
      <c r="O2015" s="84"/>
    </row>
    <row r="2016" spans="15:15" x14ac:dyDescent="0.2">
      <c r="O2016" s="84"/>
    </row>
    <row r="2017" spans="15:15" x14ac:dyDescent="0.2">
      <c r="O2017" s="84"/>
    </row>
    <row r="2018" spans="15:15" x14ac:dyDescent="0.2">
      <c r="O2018" s="84"/>
    </row>
    <row r="2019" spans="15:15" x14ac:dyDescent="0.2">
      <c r="O2019" s="84"/>
    </row>
    <row r="2020" spans="15:15" x14ac:dyDescent="0.2">
      <c r="O2020" s="84"/>
    </row>
    <row r="2021" spans="15:15" x14ac:dyDescent="0.2">
      <c r="O2021" s="84"/>
    </row>
    <row r="2022" spans="15:15" x14ac:dyDescent="0.2">
      <c r="O2022" s="84"/>
    </row>
    <row r="2023" spans="15:15" x14ac:dyDescent="0.2">
      <c r="O2023" s="84"/>
    </row>
    <row r="2024" spans="15:15" x14ac:dyDescent="0.2">
      <c r="O2024" s="84"/>
    </row>
    <row r="2025" spans="15:15" x14ac:dyDescent="0.2">
      <c r="O2025" s="84"/>
    </row>
    <row r="2026" spans="15:15" x14ac:dyDescent="0.2">
      <c r="O2026" s="84"/>
    </row>
    <row r="2027" spans="15:15" x14ac:dyDescent="0.2">
      <c r="O2027" s="84"/>
    </row>
    <row r="2028" spans="15:15" x14ac:dyDescent="0.2">
      <c r="O2028" s="84"/>
    </row>
    <row r="2029" spans="15:15" x14ac:dyDescent="0.2">
      <c r="O2029" s="84"/>
    </row>
    <row r="2030" spans="15:15" x14ac:dyDescent="0.2">
      <c r="O2030" s="84"/>
    </row>
    <row r="2031" spans="15:15" x14ac:dyDescent="0.2">
      <c r="O2031" s="84"/>
    </row>
    <row r="2032" spans="15:15" x14ac:dyDescent="0.2">
      <c r="O2032" s="84"/>
    </row>
    <row r="2033" spans="15:15" x14ac:dyDescent="0.2">
      <c r="O2033" s="84"/>
    </row>
    <row r="2034" spans="15:15" x14ac:dyDescent="0.2">
      <c r="O2034" s="84"/>
    </row>
    <row r="2035" spans="15:15" x14ac:dyDescent="0.2">
      <c r="O2035" s="84"/>
    </row>
    <row r="2036" spans="15:15" x14ac:dyDescent="0.2">
      <c r="O2036" s="84"/>
    </row>
    <row r="2037" spans="15:15" x14ac:dyDescent="0.2">
      <c r="O2037" s="84"/>
    </row>
    <row r="2038" spans="15:15" x14ac:dyDescent="0.2">
      <c r="O2038" s="84"/>
    </row>
    <row r="2039" spans="15:15" x14ac:dyDescent="0.2">
      <c r="O2039" s="84"/>
    </row>
    <row r="2040" spans="15:15" x14ac:dyDescent="0.2">
      <c r="O2040" s="84"/>
    </row>
    <row r="2041" spans="15:15" x14ac:dyDescent="0.2">
      <c r="O2041" s="84"/>
    </row>
    <row r="2042" spans="15:15" x14ac:dyDescent="0.2">
      <c r="O2042" s="84"/>
    </row>
    <row r="2043" spans="15:15" x14ac:dyDescent="0.2">
      <c r="O2043" s="84"/>
    </row>
    <row r="2044" spans="15:15" x14ac:dyDescent="0.2">
      <c r="O2044" s="84"/>
    </row>
    <row r="2045" spans="15:15" x14ac:dyDescent="0.2">
      <c r="O2045" s="84"/>
    </row>
    <row r="2046" spans="15:15" x14ac:dyDescent="0.2">
      <c r="O2046" s="84"/>
    </row>
    <row r="2047" spans="15:15" x14ac:dyDescent="0.2">
      <c r="O2047" s="84"/>
    </row>
    <row r="2048" spans="15:15" x14ac:dyDescent="0.2">
      <c r="O2048" s="84"/>
    </row>
    <row r="2049" spans="15:15" x14ac:dyDescent="0.2">
      <c r="O2049" s="84"/>
    </row>
    <row r="2050" spans="15:15" x14ac:dyDescent="0.2">
      <c r="O2050" s="84"/>
    </row>
    <row r="2051" spans="15:15" x14ac:dyDescent="0.2">
      <c r="O2051" s="84"/>
    </row>
    <row r="2052" spans="15:15" x14ac:dyDescent="0.2">
      <c r="O2052" s="84"/>
    </row>
    <row r="2053" spans="15:15" x14ac:dyDescent="0.2">
      <c r="O2053" s="84"/>
    </row>
    <row r="2054" spans="15:15" x14ac:dyDescent="0.2">
      <c r="O2054" s="84"/>
    </row>
    <row r="2055" spans="15:15" x14ac:dyDescent="0.2">
      <c r="O2055" s="84"/>
    </row>
    <row r="2056" spans="15:15" x14ac:dyDescent="0.2">
      <c r="O2056" s="84"/>
    </row>
    <row r="2057" spans="15:15" x14ac:dyDescent="0.2">
      <c r="O2057" s="84"/>
    </row>
    <row r="2058" spans="15:15" x14ac:dyDescent="0.2">
      <c r="O2058" s="84"/>
    </row>
    <row r="2059" spans="15:15" x14ac:dyDescent="0.2">
      <c r="O2059" s="84"/>
    </row>
    <row r="2060" spans="15:15" x14ac:dyDescent="0.2">
      <c r="O2060" s="84"/>
    </row>
    <row r="2061" spans="15:15" x14ac:dyDescent="0.2">
      <c r="O2061" s="84"/>
    </row>
    <row r="2062" spans="15:15" x14ac:dyDescent="0.2">
      <c r="O2062" s="84"/>
    </row>
    <row r="2063" spans="15:15" x14ac:dyDescent="0.2">
      <c r="O2063" s="84"/>
    </row>
    <row r="2064" spans="15:15" x14ac:dyDescent="0.2">
      <c r="O2064" s="84"/>
    </row>
    <row r="2065" spans="15:15" x14ac:dyDescent="0.2">
      <c r="O2065" s="84"/>
    </row>
    <row r="2066" spans="15:15" x14ac:dyDescent="0.2">
      <c r="O2066" s="84"/>
    </row>
    <row r="2067" spans="15:15" x14ac:dyDescent="0.2">
      <c r="O2067" s="84"/>
    </row>
    <row r="2068" spans="15:15" x14ac:dyDescent="0.2">
      <c r="O2068" s="84"/>
    </row>
    <row r="2069" spans="15:15" x14ac:dyDescent="0.2">
      <c r="O2069" s="84"/>
    </row>
    <row r="2070" spans="15:15" x14ac:dyDescent="0.2">
      <c r="O2070" s="84"/>
    </row>
    <row r="2071" spans="15:15" x14ac:dyDescent="0.2">
      <c r="O2071" s="84"/>
    </row>
    <row r="2072" spans="15:15" x14ac:dyDescent="0.2">
      <c r="O2072" s="84"/>
    </row>
    <row r="2073" spans="15:15" x14ac:dyDescent="0.2">
      <c r="O2073" s="84"/>
    </row>
    <row r="2074" spans="15:15" x14ac:dyDescent="0.2">
      <c r="O2074" s="84"/>
    </row>
    <row r="2075" spans="15:15" x14ac:dyDescent="0.2">
      <c r="O2075" s="84"/>
    </row>
    <row r="2076" spans="15:15" x14ac:dyDescent="0.2">
      <c r="O2076" s="84"/>
    </row>
    <row r="2077" spans="15:15" x14ac:dyDescent="0.2">
      <c r="O2077" s="84"/>
    </row>
    <row r="2078" spans="15:15" x14ac:dyDescent="0.2">
      <c r="O2078" s="84"/>
    </row>
    <row r="2079" spans="15:15" x14ac:dyDescent="0.2">
      <c r="O2079" s="84"/>
    </row>
    <row r="2080" spans="15:15" x14ac:dyDescent="0.2">
      <c r="O2080" s="84"/>
    </row>
    <row r="2081" spans="15:15" x14ac:dyDescent="0.2">
      <c r="O2081" s="84"/>
    </row>
    <row r="2082" spans="15:15" x14ac:dyDescent="0.2">
      <c r="O2082" s="84"/>
    </row>
    <row r="2083" spans="15:15" x14ac:dyDescent="0.2">
      <c r="O2083" s="84"/>
    </row>
    <row r="2084" spans="15:15" x14ac:dyDescent="0.2">
      <c r="O2084" s="84"/>
    </row>
    <row r="2085" spans="15:15" x14ac:dyDescent="0.2">
      <c r="O2085" s="84"/>
    </row>
    <row r="2086" spans="15:15" x14ac:dyDescent="0.2">
      <c r="O2086" s="84"/>
    </row>
    <row r="2087" spans="15:15" x14ac:dyDescent="0.2">
      <c r="O2087" s="84"/>
    </row>
    <row r="2088" spans="15:15" x14ac:dyDescent="0.2">
      <c r="O2088" s="84"/>
    </row>
    <row r="2089" spans="15:15" x14ac:dyDescent="0.2">
      <c r="O2089" s="84"/>
    </row>
    <row r="2090" spans="15:15" x14ac:dyDescent="0.2">
      <c r="O2090" s="84"/>
    </row>
    <row r="2091" spans="15:15" x14ac:dyDescent="0.2">
      <c r="O2091" s="84"/>
    </row>
    <row r="2092" spans="15:15" x14ac:dyDescent="0.2">
      <c r="O2092" s="84"/>
    </row>
    <row r="2093" spans="15:15" x14ac:dyDescent="0.2">
      <c r="O2093" s="84"/>
    </row>
    <row r="2094" spans="15:15" x14ac:dyDescent="0.2">
      <c r="O2094" s="84"/>
    </row>
    <row r="2095" spans="15:15" x14ac:dyDescent="0.2">
      <c r="O2095" s="84"/>
    </row>
    <row r="2096" spans="15:15" x14ac:dyDescent="0.2">
      <c r="O2096" s="84"/>
    </row>
    <row r="2097" spans="15:15" x14ac:dyDescent="0.2">
      <c r="O2097" s="84"/>
    </row>
    <row r="2098" spans="15:15" x14ac:dyDescent="0.2">
      <c r="O2098" s="84"/>
    </row>
    <row r="2099" spans="15:15" x14ac:dyDescent="0.2">
      <c r="O2099" s="84"/>
    </row>
    <row r="2100" spans="15:15" x14ac:dyDescent="0.2">
      <c r="O2100" s="84"/>
    </row>
    <row r="2101" spans="15:15" x14ac:dyDescent="0.2">
      <c r="O2101" s="84"/>
    </row>
    <row r="2102" spans="15:15" x14ac:dyDescent="0.2">
      <c r="O2102" s="84"/>
    </row>
    <row r="2103" spans="15:15" x14ac:dyDescent="0.2">
      <c r="O2103" s="84"/>
    </row>
    <row r="2104" spans="15:15" x14ac:dyDescent="0.2">
      <c r="O2104" s="84"/>
    </row>
    <row r="2105" spans="15:15" x14ac:dyDescent="0.2">
      <c r="O2105" s="84"/>
    </row>
    <row r="2106" spans="15:15" x14ac:dyDescent="0.2">
      <c r="O2106" s="84"/>
    </row>
    <row r="2107" spans="15:15" x14ac:dyDescent="0.2">
      <c r="O2107" s="84"/>
    </row>
    <row r="2108" spans="15:15" x14ac:dyDescent="0.2">
      <c r="O2108" s="84"/>
    </row>
    <row r="2109" spans="15:15" x14ac:dyDescent="0.2">
      <c r="O2109" s="84"/>
    </row>
    <row r="2110" spans="15:15" x14ac:dyDescent="0.2">
      <c r="O2110" s="84"/>
    </row>
    <row r="2111" spans="15:15" x14ac:dyDescent="0.2">
      <c r="O2111" s="84"/>
    </row>
    <row r="2112" spans="15:15" x14ac:dyDescent="0.2">
      <c r="O2112" s="84"/>
    </row>
    <row r="2113" spans="15:15" x14ac:dyDescent="0.2">
      <c r="O2113" s="84"/>
    </row>
    <row r="2114" spans="15:15" x14ac:dyDescent="0.2">
      <c r="O2114" s="84"/>
    </row>
    <row r="2115" spans="15:15" x14ac:dyDescent="0.2">
      <c r="O2115" s="84"/>
    </row>
    <row r="2116" spans="15:15" x14ac:dyDescent="0.2">
      <c r="O2116" s="84"/>
    </row>
    <row r="2117" spans="15:15" x14ac:dyDescent="0.2">
      <c r="O2117" s="84"/>
    </row>
    <row r="2118" spans="15:15" x14ac:dyDescent="0.2">
      <c r="O2118" s="84"/>
    </row>
    <row r="2119" spans="15:15" x14ac:dyDescent="0.2">
      <c r="O2119" s="84"/>
    </row>
    <row r="2120" spans="15:15" x14ac:dyDescent="0.2">
      <c r="O2120" s="84"/>
    </row>
    <row r="2121" spans="15:15" x14ac:dyDescent="0.2">
      <c r="O2121" s="84"/>
    </row>
    <row r="2122" spans="15:15" x14ac:dyDescent="0.2">
      <c r="O2122" s="84"/>
    </row>
    <row r="2123" spans="15:15" x14ac:dyDescent="0.2">
      <c r="O2123" s="84"/>
    </row>
    <row r="2124" spans="15:15" x14ac:dyDescent="0.2">
      <c r="O2124" s="84"/>
    </row>
    <row r="2125" spans="15:15" x14ac:dyDescent="0.2">
      <c r="O2125" s="84"/>
    </row>
    <row r="2126" spans="15:15" x14ac:dyDescent="0.2">
      <c r="O2126" s="84"/>
    </row>
    <row r="2127" spans="15:15" x14ac:dyDescent="0.2">
      <c r="O2127" s="84"/>
    </row>
    <row r="2128" spans="15:15" x14ac:dyDescent="0.2">
      <c r="O2128" s="84"/>
    </row>
    <row r="2129" spans="15:15" x14ac:dyDescent="0.2">
      <c r="O2129" s="84"/>
    </row>
    <row r="2130" spans="15:15" x14ac:dyDescent="0.2">
      <c r="O2130" s="84"/>
    </row>
    <row r="2131" spans="15:15" x14ac:dyDescent="0.2">
      <c r="O2131" s="84"/>
    </row>
    <row r="2132" spans="15:15" x14ac:dyDescent="0.2">
      <c r="O2132" s="84"/>
    </row>
    <row r="2133" spans="15:15" x14ac:dyDescent="0.2">
      <c r="O2133" s="84"/>
    </row>
    <row r="2134" spans="15:15" x14ac:dyDescent="0.2">
      <c r="O2134" s="84"/>
    </row>
    <row r="2135" spans="15:15" x14ac:dyDescent="0.2">
      <c r="O2135" s="84"/>
    </row>
    <row r="2136" spans="15:15" x14ac:dyDescent="0.2">
      <c r="O2136" s="84"/>
    </row>
    <row r="2137" spans="15:15" x14ac:dyDescent="0.2">
      <c r="O2137" s="84"/>
    </row>
    <row r="2138" spans="15:15" x14ac:dyDescent="0.2">
      <c r="O2138" s="84"/>
    </row>
    <row r="2139" spans="15:15" x14ac:dyDescent="0.2">
      <c r="O2139" s="84"/>
    </row>
    <row r="2140" spans="15:15" x14ac:dyDescent="0.2">
      <c r="O2140" s="84"/>
    </row>
    <row r="2141" spans="15:15" x14ac:dyDescent="0.2">
      <c r="O2141" s="84"/>
    </row>
    <row r="2142" spans="15:15" x14ac:dyDescent="0.2">
      <c r="O2142" s="84"/>
    </row>
    <row r="2143" spans="15:15" x14ac:dyDescent="0.2">
      <c r="O2143" s="84"/>
    </row>
    <row r="2144" spans="15:15" x14ac:dyDescent="0.2">
      <c r="O2144" s="84"/>
    </row>
    <row r="2145" spans="15:15" x14ac:dyDescent="0.2">
      <c r="O2145" s="84"/>
    </row>
    <row r="2146" spans="15:15" x14ac:dyDescent="0.2">
      <c r="O2146" s="84"/>
    </row>
    <row r="2147" spans="15:15" x14ac:dyDescent="0.2">
      <c r="O2147" s="84"/>
    </row>
    <row r="2148" spans="15:15" x14ac:dyDescent="0.2">
      <c r="O2148" s="84"/>
    </row>
    <row r="2149" spans="15:15" x14ac:dyDescent="0.2">
      <c r="O2149" s="84"/>
    </row>
    <row r="2150" spans="15:15" x14ac:dyDescent="0.2">
      <c r="O2150" s="84"/>
    </row>
    <row r="2151" spans="15:15" x14ac:dyDescent="0.2">
      <c r="O2151" s="84"/>
    </row>
    <row r="2152" spans="15:15" x14ac:dyDescent="0.2">
      <c r="O2152" s="84"/>
    </row>
    <row r="2153" spans="15:15" x14ac:dyDescent="0.2">
      <c r="O2153" s="84"/>
    </row>
    <row r="2154" spans="15:15" x14ac:dyDescent="0.2">
      <c r="O2154" s="84"/>
    </row>
    <row r="2155" spans="15:15" x14ac:dyDescent="0.2">
      <c r="O2155" s="84"/>
    </row>
    <row r="2156" spans="15:15" x14ac:dyDescent="0.2">
      <c r="O2156" s="84"/>
    </row>
    <row r="2157" spans="15:15" x14ac:dyDescent="0.2">
      <c r="O2157" s="84"/>
    </row>
    <row r="2158" spans="15:15" x14ac:dyDescent="0.2">
      <c r="O2158" s="84"/>
    </row>
    <row r="2159" spans="15:15" x14ac:dyDescent="0.2">
      <c r="O2159" s="84"/>
    </row>
    <row r="2160" spans="15:15" x14ac:dyDescent="0.2">
      <c r="O2160" s="84"/>
    </row>
    <row r="2161" spans="15:15" x14ac:dyDescent="0.2">
      <c r="O2161" s="84"/>
    </row>
    <row r="2162" spans="15:15" x14ac:dyDescent="0.2">
      <c r="O2162" s="84"/>
    </row>
    <row r="2163" spans="15:15" x14ac:dyDescent="0.2">
      <c r="O2163" s="84"/>
    </row>
    <row r="2164" spans="15:15" x14ac:dyDescent="0.2">
      <c r="O2164" s="84"/>
    </row>
    <row r="2165" spans="15:15" x14ac:dyDescent="0.2">
      <c r="O2165" s="84"/>
    </row>
    <row r="2166" spans="15:15" x14ac:dyDescent="0.2">
      <c r="O2166" s="84"/>
    </row>
    <row r="2167" spans="15:15" x14ac:dyDescent="0.2">
      <c r="O2167" s="84"/>
    </row>
    <row r="2168" spans="15:15" x14ac:dyDescent="0.2">
      <c r="O2168" s="84"/>
    </row>
    <row r="2169" spans="15:15" x14ac:dyDescent="0.2">
      <c r="O2169" s="84"/>
    </row>
    <row r="2170" spans="15:15" x14ac:dyDescent="0.2">
      <c r="O2170" s="84"/>
    </row>
    <row r="2171" spans="15:15" x14ac:dyDescent="0.2">
      <c r="O2171" s="84"/>
    </row>
    <row r="2172" spans="15:15" x14ac:dyDescent="0.2">
      <c r="O2172" s="84"/>
    </row>
    <row r="2173" spans="15:15" x14ac:dyDescent="0.2">
      <c r="O2173" s="84"/>
    </row>
    <row r="2174" spans="15:15" x14ac:dyDescent="0.2">
      <c r="O2174" s="84"/>
    </row>
    <row r="2175" spans="15:15" x14ac:dyDescent="0.2">
      <c r="O2175" s="84"/>
    </row>
    <row r="2176" spans="15:15" x14ac:dyDescent="0.2">
      <c r="O2176" s="84"/>
    </row>
    <row r="2177" spans="15:15" x14ac:dyDescent="0.2">
      <c r="O2177" s="84"/>
    </row>
    <row r="2178" spans="15:15" x14ac:dyDescent="0.2">
      <c r="O2178" s="84"/>
    </row>
    <row r="2179" spans="15:15" x14ac:dyDescent="0.2">
      <c r="O2179" s="84"/>
    </row>
    <row r="2180" spans="15:15" x14ac:dyDescent="0.2">
      <c r="O2180" s="84"/>
    </row>
    <row r="2181" spans="15:15" x14ac:dyDescent="0.2">
      <c r="O2181" s="84"/>
    </row>
    <row r="2182" spans="15:15" x14ac:dyDescent="0.2">
      <c r="O2182" s="84"/>
    </row>
    <row r="2183" spans="15:15" x14ac:dyDescent="0.2">
      <c r="O2183" s="84"/>
    </row>
    <row r="2184" spans="15:15" x14ac:dyDescent="0.2">
      <c r="O2184" s="84"/>
    </row>
    <row r="2185" spans="15:15" x14ac:dyDescent="0.2">
      <c r="O2185" s="84"/>
    </row>
    <row r="2186" spans="15:15" x14ac:dyDescent="0.2">
      <c r="O2186" s="84"/>
    </row>
    <row r="2187" spans="15:15" x14ac:dyDescent="0.2">
      <c r="O2187" s="84"/>
    </row>
    <row r="2188" spans="15:15" x14ac:dyDescent="0.2">
      <c r="O2188" s="84"/>
    </row>
    <row r="2189" spans="15:15" x14ac:dyDescent="0.2">
      <c r="O2189" s="84"/>
    </row>
    <row r="2190" spans="15:15" x14ac:dyDescent="0.2">
      <c r="O2190" s="84"/>
    </row>
    <row r="2191" spans="15:15" x14ac:dyDescent="0.2">
      <c r="O2191" s="84"/>
    </row>
    <row r="2192" spans="15:15" x14ac:dyDescent="0.2">
      <c r="O2192" s="84"/>
    </row>
    <row r="2193" spans="15:15" x14ac:dyDescent="0.2">
      <c r="O2193" s="84"/>
    </row>
    <row r="2194" spans="15:15" x14ac:dyDescent="0.2">
      <c r="O2194" s="84"/>
    </row>
    <row r="2195" spans="15:15" x14ac:dyDescent="0.2">
      <c r="O2195" s="84"/>
    </row>
    <row r="2196" spans="15:15" x14ac:dyDescent="0.2">
      <c r="O2196" s="84"/>
    </row>
    <row r="2197" spans="15:15" x14ac:dyDescent="0.2">
      <c r="O2197" s="84"/>
    </row>
    <row r="2198" spans="15:15" x14ac:dyDescent="0.2">
      <c r="O2198" s="84"/>
    </row>
    <row r="2199" spans="15:15" x14ac:dyDescent="0.2">
      <c r="O2199" s="84"/>
    </row>
    <row r="2200" spans="15:15" x14ac:dyDescent="0.2">
      <c r="O2200" s="84"/>
    </row>
    <row r="2201" spans="15:15" x14ac:dyDescent="0.2">
      <c r="O2201" s="84"/>
    </row>
    <row r="2202" spans="15:15" x14ac:dyDescent="0.2">
      <c r="O2202" s="84"/>
    </row>
    <row r="2203" spans="15:15" x14ac:dyDescent="0.2">
      <c r="O2203" s="84"/>
    </row>
    <row r="2204" spans="15:15" x14ac:dyDescent="0.2">
      <c r="O2204" s="84"/>
    </row>
    <row r="2205" spans="15:15" x14ac:dyDescent="0.2">
      <c r="O2205" s="84"/>
    </row>
    <row r="2206" spans="15:15" x14ac:dyDescent="0.2">
      <c r="O2206" s="84"/>
    </row>
    <row r="2207" spans="15:15" x14ac:dyDescent="0.2">
      <c r="O2207" s="84"/>
    </row>
    <row r="2208" spans="15:15" x14ac:dyDescent="0.2">
      <c r="O2208" s="84"/>
    </row>
    <row r="2209" spans="15:15" x14ac:dyDescent="0.2">
      <c r="O2209" s="84"/>
    </row>
    <row r="2210" spans="15:15" x14ac:dyDescent="0.2">
      <c r="O2210" s="84"/>
    </row>
    <row r="2211" spans="15:15" x14ac:dyDescent="0.2">
      <c r="O2211" s="84"/>
    </row>
    <row r="2212" spans="15:15" x14ac:dyDescent="0.2">
      <c r="O2212" s="84"/>
    </row>
    <row r="2213" spans="15:15" x14ac:dyDescent="0.2">
      <c r="O2213" s="84"/>
    </row>
    <row r="2214" spans="15:15" x14ac:dyDescent="0.2">
      <c r="O2214" s="84"/>
    </row>
    <row r="2215" spans="15:15" x14ac:dyDescent="0.2">
      <c r="O2215" s="84"/>
    </row>
    <row r="2216" spans="15:15" x14ac:dyDescent="0.2">
      <c r="O2216" s="84"/>
    </row>
    <row r="2217" spans="15:15" x14ac:dyDescent="0.2">
      <c r="O2217" s="84"/>
    </row>
    <row r="2218" spans="15:15" x14ac:dyDescent="0.2">
      <c r="O2218" s="84"/>
    </row>
    <row r="2219" spans="15:15" x14ac:dyDescent="0.2">
      <c r="O2219" s="84"/>
    </row>
    <row r="2220" spans="15:15" x14ac:dyDescent="0.2">
      <c r="O2220" s="84"/>
    </row>
    <row r="2221" spans="15:15" x14ac:dyDescent="0.2">
      <c r="O2221" s="84"/>
    </row>
    <row r="2222" spans="15:15" x14ac:dyDescent="0.2">
      <c r="O2222" s="84"/>
    </row>
    <row r="2223" spans="15:15" x14ac:dyDescent="0.2">
      <c r="O2223" s="84"/>
    </row>
    <row r="2224" spans="15:15" x14ac:dyDescent="0.2">
      <c r="O2224" s="84"/>
    </row>
    <row r="2225" spans="15:15" x14ac:dyDescent="0.2">
      <c r="O2225" s="84"/>
    </row>
    <row r="2226" spans="15:15" x14ac:dyDescent="0.2">
      <c r="O2226" s="84"/>
    </row>
    <row r="2227" spans="15:15" x14ac:dyDescent="0.2">
      <c r="O2227" s="84"/>
    </row>
    <row r="2228" spans="15:15" x14ac:dyDescent="0.2">
      <c r="O2228" s="84"/>
    </row>
    <row r="2229" spans="15:15" x14ac:dyDescent="0.2">
      <c r="O2229" s="84"/>
    </row>
    <row r="2230" spans="15:15" x14ac:dyDescent="0.2">
      <c r="O2230" s="84"/>
    </row>
    <row r="2231" spans="15:15" x14ac:dyDescent="0.2">
      <c r="O2231" s="84"/>
    </row>
    <row r="2232" spans="15:15" x14ac:dyDescent="0.2">
      <c r="O2232" s="84"/>
    </row>
    <row r="2233" spans="15:15" x14ac:dyDescent="0.2">
      <c r="O2233" s="84"/>
    </row>
    <row r="2234" spans="15:15" x14ac:dyDescent="0.2">
      <c r="O2234" s="84"/>
    </row>
    <row r="2235" spans="15:15" x14ac:dyDescent="0.2">
      <c r="O2235" s="84"/>
    </row>
    <row r="2236" spans="15:15" x14ac:dyDescent="0.2">
      <c r="O2236" s="84"/>
    </row>
    <row r="2237" spans="15:15" x14ac:dyDescent="0.2">
      <c r="O2237" s="84"/>
    </row>
    <row r="2238" spans="15:15" x14ac:dyDescent="0.2">
      <c r="O2238" s="84"/>
    </row>
    <row r="2239" spans="15:15" x14ac:dyDescent="0.2">
      <c r="O2239" s="84"/>
    </row>
    <row r="2240" spans="15:15" x14ac:dyDescent="0.2">
      <c r="O2240" s="84"/>
    </row>
    <row r="2241" spans="15:15" x14ac:dyDescent="0.2">
      <c r="O2241" s="84"/>
    </row>
    <row r="2242" spans="15:15" x14ac:dyDescent="0.2">
      <c r="O2242" s="84"/>
    </row>
  </sheetData>
  <sheetProtection password="C64F" sheet="1" objects="1" scenarios="1" formatRows="0"/>
  <protectedRanges>
    <protectedRange password="C64F" sqref="A5:E34 C1:E1 H5:H34 J5:J34 L5:L34 N5:N34 Q5:R34 T5:T34 C36:P43 U2:AV305" name="Admin"/>
    <protectedRange sqref="G3 F5:G34 I5:I34 K5:K34 M5:M34" name="APFT" securityDescriptor="O:WDG:WDD:(A;;CC;;;S-1-5-21-3822721094-983390456-1902330015-1221634)(A;;CC;;;S-1-5-21-3822721094-983390456-1902330015-1645945)(A;;CC;;;S-1-5-21-3822721094-983390456-1902330015-3829042)(A;;CC;;;S-1-5-21-3822721094-983390456-1902330015-1082655)(A;;CC;;;S-1-5-21-3822721094-983390456-1902330015-1749789)(A;;CC;;;S-1-5-21-3822721094-983390456-1902330015-2644383)(A;;CC;;;S-1-5-21-3822721094-983390456-1902330015-1525281)(A;;CC;;;S-1-5-21-3822721094-983390456-1902330015-2851800)"/>
  </protectedRanges>
  <customSheetViews>
    <customSheetView guid="{902EEF54-E42B-473F-A94F-90608D9CB1C3}" fitToPage="1" hiddenRows="1">
      <pane xSplit="2" topLeftCell="C1" activePane="topRight" state="frozen"/>
      <selection pane="topRight" activeCell="I19" sqref="I19"/>
      <colBreaks count="1" manualBreakCount="1">
        <brk id="19" max="1048575" man="1"/>
      </colBreaks>
      <pageMargins left="0" right="0" top="0" bottom="0" header="0" footer="0"/>
      <printOptions horizontalCentered="1" verticalCentered="1"/>
      <pageSetup scale="83" orientation="landscape" horizontalDpi="360" r:id="rId1"/>
      <headerFooter alignWithMargins="0"/>
    </customSheetView>
    <customSheetView guid="{C48D4376-7E6E-43E1-BDDA-4583E8F77408}" scale="115" hiddenRows="1">
      <pane xSplit="2" topLeftCell="D1" activePane="topRight" state="frozen"/>
      <selection pane="topRight" activeCell="I16" sqref="I16"/>
      <colBreaks count="1" manualBreakCount="1">
        <brk id="17" max="1048575" man="1"/>
      </colBreaks>
      <pageMargins left="0.75" right="0.75" top="1" bottom="1" header="0.5" footer="0.5"/>
      <pageSetup scale="61" orientation="portrait" horizontalDpi="360" r:id="rId2"/>
      <headerFooter alignWithMargins="0"/>
    </customSheetView>
    <customSheetView guid="{8168B4B8-9A02-4791-AD5C-7A76A87A620E}" scale="115" hiddenRows="1">
      <pane xSplit="2" topLeftCell="D1" activePane="topRight" state="frozen"/>
      <selection pane="topRight" activeCell="I16" sqref="I16"/>
      <colBreaks count="1" manualBreakCount="1">
        <brk id="17" max="1048575" man="1"/>
      </colBreaks>
      <pageMargins left="0.75" right="0.75" top="1" bottom="1" header="0.5" footer="0.5"/>
      <pageSetup scale="61" orientation="portrait" horizontalDpi="360" r:id="rId3"/>
      <headerFooter alignWithMargins="0"/>
    </customSheetView>
    <customSheetView guid="{7F7D5A8C-9A56-4905-9300-15A5D4F74565}" fitToPage="1" hiddenRows="1">
      <pane xSplit="2" topLeftCell="C1" activePane="topRight" state="frozen"/>
      <selection pane="topRight" activeCell="T5" sqref="T5:T13"/>
      <colBreaks count="1" manualBreakCount="1">
        <brk id="19" max="1048575" man="1"/>
      </colBreaks>
      <pageMargins left="0" right="0" top="0" bottom="0" header="0" footer="0"/>
      <printOptions horizontalCentered="1" verticalCentered="1"/>
      <pageSetup scale="83" orientation="landscape" horizontalDpi="360" r:id="rId4"/>
      <headerFooter alignWithMargins="0"/>
    </customSheetView>
  </customSheetViews>
  <mergeCells count="70">
    <mergeCell ref="AU3:AV4"/>
    <mergeCell ref="AH3:AI4"/>
    <mergeCell ref="AJ3:AJ4"/>
    <mergeCell ref="AK3:AL4"/>
    <mergeCell ref="AW3:AW4"/>
    <mergeCell ref="AT3:AT4"/>
    <mergeCell ref="AS3:AS4"/>
    <mergeCell ref="AO3:AO4"/>
    <mergeCell ref="AP3:AP4"/>
    <mergeCell ref="AQ3:AQ4"/>
    <mergeCell ref="F1:T1"/>
    <mergeCell ref="C1:E1"/>
    <mergeCell ref="K2:L2"/>
    <mergeCell ref="D3:F3"/>
    <mergeCell ref="AE3:AF4"/>
    <mergeCell ref="I3:J3"/>
    <mergeCell ref="K3:L3"/>
    <mergeCell ref="M3:N3"/>
    <mergeCell ref="M2:S2"/>
    <mergeCell ref="S3:S4"/>
    <mergeCell ref="A5:B5"/>
    <mergeCell ref="A6:B6"/>
    <mergeCell ref="A7:B7"/>
    <mergeCell ref="O3:P3"/>
    <mergeCell ref="O4:P4"/>
    <mergeCell ref="A4:B4"/>
    <mergeCell ref="A8:B8"/>
    <mergeCell ref="A9:B9"/>
    <mergeCell ref="A10:B10"/>
    <mergeCell ref="A11:B11"/>
    <mergeCell ref="A12:B12"/>
    <mergeCell ref="A13:B13"/>
    <mergeCell ref="A33:B33"/>
    <mergeCell ref="A34:B34"/>
    <mergeCell ref="A26:B26"/>
    <mergeCell ref="A27:B27"/>
    <mergeCell ref="A28:B28"/>
    <mergeCell ref="A29:B29"/>
    <mergeCell ref="A30:B30"/>
    <mergeCell ref="A31:B31"/>
    <mergeCell ref="A19:B19"/>
    <mergeCell ref="AG3:AG4"/>
    <mergeCell ref="AN2:AN4"/>
    <mergeCell ref="AO2:AT2"/>
    <mergeCell ref="AR3:AR4"/>
    <mergeCell ref="A32:B32"/>
    <mergeCell ref="A20:B20"/>
    <mergeCell ref="A21:B21"/>
    <mergeCell ref="A22:B22"/>
    <mergeCell ref="A23:B23"/>
    <mergeCell ref="A24:B24"/>
    <mergeCell ref="A25:B25"/>
    <mergeCell ref="A14:B14"/>
    <mergeCell ref="A15:B15"/>
    <mergeCell ref="A16:B16"/>
    <mergeCell ref="A17:B17"/>
    <mergeCell ref="A18:B18"/>
    <mergeCell ref="H41:I42"/>
    <mergeCell ref="J41:J42"/>
    <mergeCell ref="K41:L42"/>
    <mergeCell ref="M41:M42"/>
    <mergeCell ref="C36:P36"/>
    <mergeCell ref="H38:I39"/>
    <mergeCell ref="J38:J39"/>
    <mergeCell ref="K38:L39"/>
    <mergeCell ref="M38:M39"/>
    <mergeCell ref="C39:E40"/>
    <mergeCell ref="F39:F40"/>
    <mergeCell ref="N39:O40"/>
    <mergeCell ref="P39:P40"/>
  </mergeCells>
  <phoneticPr fontId="0" type="noConversion"/>
  <dataValidations disablePrompts="1" count="11">
    <dataValidation type="custom" allowBlank="1" showInputMessage="1" showErrorMessage="1" sqref="L5:L35 L44:L159 L40 L37">
      <formula1>OR(AND(I5&gt;0,I5&lt;200),(I5="P"))</formula1>
    </dataValidation>
    <dataValidation type="custom" allowBlank="1" showInputMessage="1" showErrorMessage="1" errorTitle="Run Time Input" error="Please ensure input is in the format #### (i.e., 0950)  or P (for Profile) only. " sqref="M44 M108 M114 M119">
      <formula1>OR(AND(M43&gt;200,M43&lt;9999),(M43="GO"),(M43="NOGO"))</formula1>
    </dataValidation>
    <dataValidation type="custom" allowBlank="1" showDropDown="1" showInputMessage="1" showErrorMessage="1" errorTitle="Valid Entries" error="0-200 or or P (for Profile) only. " sqref="I137:I159 I5:I35 I37">
      <formula1>OR(AND(I5&gt;0,I5&lt;200),(I5="P"))</formula1>
    </dataValidation>
    <dataValidation type="custom" operator="greaterThan" allowBlank="1" showInputMessage="1" showErrorMessage="1" errorTitle="APFT Score Card" error="The minimum value for this field is 0 (zero) or  or P (for Profile) only." promptTitle="Enter raw score for push-ups" sqref="K43:K159 K5:K35 I44:I136 I40 K40 K37">
      <formula1>OR(AND(I5&gt;0,I5&lt;200),(I5="P"))</formula1>
    </dataValidation>
    <dataValidation type="custom" operator="equal" allowBlank="1" showInputMessage="1" showErrorMessage="1" errorTitle="Run Time Input" error="Please ensure input is in the format #### (i.e., 0950)  or P (for Profile) only. " sqref="M120:M159 M109:M113 M115:M118 M45:M107 M5:M35 M43 M40 M37">
      <formula1>OR(AND(M5&gt;200,M5&lt;9999),(M5="GO"),(M5="NOGO"))</formula1>
    </dataValidation>
    <dataValidation type="whole" allowBlank="1" showInputMessage="1" showErrorMessage="1" errorTitle="AGE ERROR" error="Valid Age is 17-65" sqref="E35 E41:E159 E37">
      <formula1>17</formula1>
      <formula2>65</formula2>
    </dataValidation>
    <dataValidation allowBlank="1" showInputMessage="1" showErrorMessage="1" errorTitle="AGE ERROR" error="Valid Age is 17-65" sqref="G108:H115 G95:H95 G86:H86 G73:H73 G69:H69 G53:H53 G49:H49"/>
    <dataValidation type="list" allowBlank="1" showInputMessage="1" showErrorMessage="1" sqref="G6:G34">
      <formula1>$G$44:$G$46</formula1>
    </dataValidation>
    <dataValidation allowBlank="1" showInputMessage="1" showErrorMessage="1" prompt="PUT AN &quot;X&quot; IF STUDENT FAILS APFT RETEST" sqref="R5:R34"/>
    <dataValidation type="custom" allowBlank="1" showInputMessage="1" showErrorMessage="1" sqref="L43">
      <formula1>OR(AND(#REF!&gt;0,#REF!&lt;200),(#REF!="P"))</formula1>
    </dataValidation>
    <dataValidation type="list" allowBlank="1" showInputMessage="1" showErrorMessage="1" sqref="G5">
      <formula1>$G$44:$G$46</formula1>
    </dataValidation>
  </dataValidations>
  <printOptions horizontalCentered="1" verticalCentered="1"/>
  <pageMargins left="0" right="0" top="0" bottom="0" header="0" footer="0"/>
  <pageSetup scale="83" orientation="landscape" horizontalDpi="360" r:id="rId5"/>
  <headerFooter alignWithMargins="0"/>
  <colBreaks count="1" manualBreakCount="1">
    <brk id="19" max="1048575" man="1"/>
  </colBreaks>
  <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pageSetUpPr fitToPage="1"/>
  </sheetPr>
  <dimension ref="A1:EA449"/>
  <sheetViews>
    <sheetView tabSelected="1" zoomScaleNormal="100" workbookViewId="0">
      <pane xSplit="2" topLeftCell="C1" activePane="topRight" state="frozen"/>
      <selection pane="topRight" activeCell="AW2" sqref="AW1:AW1048576"/>
    </sheetView>
  </sheetViews>
  <sheetFormatPr defaultColWidth="0.42578125" defaultRowHeight="12.75" x14ac:dyDescent="0.2"/>
  <cols>
    <col min="1" max="1" width="11.7109375" style="132" customWidth="1"/>
    <col min="2" max="2" width="15.7109375" style="132" customWidth="1"/>
    <col min="3" max="3" width="6.7109375" style="130" customWidth="1"/>
    <col min="4" max="4" width="5.7109375" style="130" customWidth="1"/>
    <col min="5" max="5" width="7.85546875" style="130" customWidth="1"/>
    <col min="6" max="6" width="10.85546875" style="130" customWidth="1"/>
    <col min="7" max="9" width="0.85546875" style="130" customWidth="1"/>
    <col min="10" max="10" width="7.7109375" style="130" customWidth="1"/>
    <col min="11" max="11" width="5.7109375" style="130" customWidth="1"/>
    <col min="12" max="12" width="7.7109375" style="130" customWidth="1"/>
    <col min="13" max="13" width="10.85546875" style="130" customWidth="1"/>
    <col min="14" max="15" width="0.85546875" style="130" customWidth="1"/>
    <col min="16" max="16" width="0.7109375" style="130" customWidth="1"/>
    <col min="17" max="17" width="7.7109375" style="130" customWidth="1"/>
    <col min="18" max="18" width="5.7109375" style="130" customWidth="1"/>
    <col min="19" max="19" width="7.7109375" style="130" customWidth="1"/>
    <col min="20" max="20" width="10.7109375" style="130" customWidth="1"/>
    <col min="21" max="22" width="0.85546875" style="130" customWidth="1"/>
    <col min="23" max="23" width="0.7109375" style="130" customWidth="1"/>
    <col min="24" max="24" width="7.7109375" style="130" customWidth="1"/>
    <col min="25" max="25" width="5.7109375" style="130" customWidth="1"/>
    <col min="26" max="26" width="7.7109375" style="130" customWidth="1"/>
    <col min="27" max="27" width="10.85546875" style="130" customWidth="1"/>
    <col min="28" max="29" width="0.85546875" style="130" customWidth="1"/>
    <col min="30" max="30" width="0.7109375" style="130" customWidth="1"/>
    <col min="31" max="31" width="7.7109375" style="130" customWidth="1"/>
    <col min="32" max="32" width="5.7109375" style="130" customWidth="1"/>
    <col min="33" max="33" width="7.7109375" style="130" customWidth="1"/>
    <col min="34" max="34" width="10.85546875" style="130" customWidth="1"/>
    <col min="35" max="36" width="0.85546875" style="130" customWidth="1"/>
    <col min="37" max="37" width="0.7109375" style="130" customWidth="1"/>
    <col min="38" max="38" width="7.7109375" style="364" customWidth="1"/>
    <col min="39" max="39" width="5.7109375" style="364" customWidth="1"/>
    <col min="40" max="40" width="7.7109375" style="364" customWidth="1"/>
    <col min="41" max="41" width="10.85546875" style="719" customWidth="1"/>
    <col min="42" max="43" width="0.85546875" style="506" customWidth="1"/>
    <col min="44" max="44" width="0.7109375" style="506" customWidth="1"/>
    <col min="45" max="45" width="0.85546875" style="506" customWidth="1"/>
    <col min="46" max="46" width="7.7109375" style="220" customWidth="1"/>
    <col min="47" max="47" width="9.28515625" style="134" customWidth="1"/>
    <col min="48" max="48" width="9.7109375" style="735" customWidth="1"/>
    <col min="49" max="50" width="7.7109375" style="506" customWidth="1"/>
    <col min="51" max="75" width="7.7109375" style="507" customWidth="1"/>
    <col min="76" max="76" width="11" style="957" customWidth="1"/>
    <col min="77" max="77" width="7.7109375" style="507" customWidth="1"/>
    <col min="78" max="87" width="7.7109375" style="506" customWidth="1"/>
    <col min="88" max="110" width="9.140625" style="506" customWidth="1"/>
    <col min="111" max="250" width="9.140625" style="132" customWidth="1"/>
    <col min="251" max="251" width="20.7109375" style="132" customWidth="1"/>
    <col min="252" max="252" width="7.7109375" style="132" customWidth="1"/>
    <col min="253" max="254" width="2.7109375" style="132" customWidth="1"/>
    <col min="255" max="255" width="9.7109375" style="132" customWidth="1"/>
    <col min="256" max="16384" width="0.42578125" style="132"/>
  </cols>
  <sheetData>
    <row r="1" spans="1:87" ht="24" customHeight="1" x14ac:dyDescent="0.2">
      <c r="A1" s="1219" t="str">
        <f>Admin!A1</f>
        <v>15P ALC CLASS 15-005</v>
      </c>
      <c r="B1" s="1220"/>
      <c r="C1" s="255"/>
      <c r="D1" s="256"/>
      <c r="E1" s="256"/>
      <c r="F1" s="256"/>
      <c r="G1" s="256"/>
      <c r="H1" s="256"/>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6"/>
      <c r="AH1" s="257"/>
      <c r="AI1" s="205"/>
      <c r="AJ1" s="205"/>
      <c r="AK1" s="205"/>
      <c r="AL1" s="256"/>
      <c r="AM1" s="256"/>
      <c r="AN1" s="256"/>
      <c r="AO1" s="257"/>
      <c r="AP1" s="205"/>
      <c r="AQ1" s="205"/>
      <c r="AR1" s="205"/>
      <c r="AS1" s="205"/>
      <c r="AT1" s="728"/>
      <c r="AU1" s="728"/>
      <c r="AV1" s="729"/>
      <c r="AW1" s="1233"/>
      <c r="AX1" s="1233"/>
      <c r="AY1" s="1233"/>
      <c r="AZ1" s="1233"/>
      <c r="BA1" s="1233"/>
      <c r="BB1" s="1233"/>
      <c r="BC1" s="1233"/>
      <c r="BD1" s="1233"/>
      <c r="BE1" s="1233"/>
      <c r="BF1" s="1233"/>
      <c r="BG1" s="1233"/>
      <c r="BH1" s="1233"/>
      <c r="BI1" s="1233"/>
      <c r="BJ1" s="1233"/>
      <c r="BK1" s="1233"/>
      <c r="BL1" s="1233"/>
      <c r="BM1" s="1233"/>
      <c r="BN1" s="1233"/>
      <c r="BO1" s="1233"/>
      <c r="BP1" s="1233"/>
      <c r="BQ1" s="1233"/>
      <c r="BR1" s="1233"/>
      <c r="BS1" s="1233"/>
      <c r="BT1" s="1233"/>
      <c r="BU1" s="1233"/>
      <c r="BV1" s="1233"/>
      <c r="BW1" s="1233"/>
      <c r="BX1" s="1233"/>
      <c r="BY1" s="1233"/>
      <c r="BZ1" s="1233"/>
      <c r="CC1" s="222"/>
      <c r="CD1" s="222"/>
      <c r="CE1" s="222"/>
      <c r="CG1" s="222"/>
      <c r="CH1" s="222"/>
      <c r="CI1" s="222"/>
    </row>
    <row r="2" spans="1:87" ht="13.5" customHeight="1" thickBot="1" x14ac:dyDescent="0.3">
      <c r="A2" s="1221"/>
      <c r="B2" s="1222"/>
      <c r="C2" s="1178" t="s">
        <v>85</v>
      </c>
      <c r="D2" s="1234"/>
      <c r="E2" s="1234"/>
      <c r="F2" s="1235"/>
      <c r="G2" s="438"/>
      <c r="H2" s="439"/>
      <c r="I2" s="440"/>
      <c r="J2" s="1178" t="s">
        <v>110</v>
      </c>
      <c r="K2" s="1179"/>
      <c r="L2" s="1179"/>
      <c r="M2" s="1180"/>
      <c r="N2" s="441"/>
      <c r="O2" s="442"/>
      <c r="P2" s="442"/>
      <c r="Q2" s="1178" t="s">
        <v>109</v>
      </c>
      <c r="R2" s="1179"/>
      <c r="S2" s="1179"/>
      <c r="T2" s="1180"/>
      <c r="U2" s="439"/>
      <c r="V2" s="440"/>
      <c r="W2" s="440"/>
      <c r="X2" s="1178" t="s">
        <v>334</v>
      </c>
      <c r="Y2" s="1179"/>
      <c r="Z2" s="1179"/>
      <c r="AA2" s="1180"/>
      <c r="AB2" s="439"/>
      <c r="AC2" s="440"/>
      <c r="AD2" s="440"/>
      <c r="AE2" s="1178" t="s">
        <v>91</v>
      </c>
      <c r="AF2" s="1179"/>
      <c r="AG2" s="1179"/>
      <c r="AH2" s="1180"/>
      <c r="AI2" s="443"/>
      <c r="AJ2" s="443"/>
      <c r="AK2" s="443"/>
      <c r="AL2" s="1178" t="s">
        <v>89</v>
      </c>
      <c r="AM2" s="1179"/>
      <c r="AN2" s="1179"/>
      <c r="AO2" s="1180"/>
      <c r="AP2" s="439"/>
      <c r="AQ2" s="440"/>
      <c r="AR2" s="730"/>
      <c r="AS2" s="730"/>
      <c r="AT2" s="1202" t="s">
        <v>165</v>
      </c>
      <c r="AU2" s="1202"/>
      <c r="AV2" s="1186" t="s">
        <v>166</v>
      </c>
      <c r="AW2" s="583"/>
      <c r="AX2" s="584"/>
      <c r="AY2" s="1236" t="s">
        <v>167</v>
      </c>
      <c r="AZ2" s="1236"/>
      <c r="BA2" s="1236"/>
      <c r="BB2" s="1236"/>
      <c r="BC2" s="1236"/>
      <c r="BD2" s="1236"/>
      <c r="BE2" s="731"/>
      <c r="BG2" s="1236" t="s">
        <v>168</v>
      </c>
      <c r="BH2" s="1236"/>
      <c r="BI2" s="1236"/>
      <c r="BJ2" s="1236"/>
      <c r="BK2" s="1236"/>
      <c r="BL2" s="1236"/>
      <c r="BM2" s="1236"/>
      <c r="BN2" s="1236"/>
      <c r="BO2" s="584"/>
      <c r="BP2" s="585"/>
      <c r="BQ2" s="585"/>
      <c r="BR2" s="585"/>
      <c r="BS2" s="585"/>
      <c r="BT2" s="584"/>
      <c r="BU2" s="584"/>
      <c r="BV2" s="584"/>
      <c r="BW2" s="584"/>
      <c r="BX2" s="964"/>
      <c r="BY2" s="586"/>
      <c r="BZ2" s="587"/>
      <c r="CA2" s="220"/>
      <c r="CB2" s="1223" t="s">
        <v>158</v>
      </c>
      <c r="CC2" s="1223"/>
      <c r="CD2" s="1223"/>
      <c r="CE2" s="1223"/>
      <c r="CF2" s="1223" t="s">
        <v>159</v>
      </c>
      <c r="CG2" s="1223"/>
      <c r="CH2" s="1223"/>
      <c r="CI2" s="1223"/>
    </row>
    <row r="3" spans="1:87" ht="15" x14ac:dyDescent="0.25">
      <c r="A3" s="1193" t="s">
        <v>92</v>
      </c>
      <c r="B3" s="1194"/>
      <c r="C3" s="1179" t="s">
        <v>156</v>
      </c>
      <c r="D3" s="1180"/>
      <c r="E3" s="312"/>
      <c r="F3" s="312" t="s">
        <v>95</v>
      </c>
      <c r="G3" s="365"/>
      <c r="H3" s="365"/>
      <c r="I3" s="365"/>
      <c r="J3" s="1178" t="s">
        <v>93</v>
      </c>
      <c r="K3" s="1180"/>
      <c r="L3" s="312" t="s">
        <v>94</v>
      </c>
      <c r="M3" s="312" t="s">
        <v>95</v>
      </c>
      <c r="N3" s="444"/>
      <c r="O3" s="444"/>
      <c r="P3" s="445"/>
      <c r="Q3" s="1178" t="s">
        <v>93</v>
      </c>
      <c r="R3" s="1180"/>
      <c r="S3" s="312" t="s">
        <v>94</v>
      </c>
      <c r="T3" s="312" t="s">
        <v>95</v>
      </c>
      <c r="U3" s="446"/>
      <c r="V3" s="446"/>
      <c r="W3" s="447"/>
      <c r="X3" s="1178" t="s">
        <v>93</v>
      </c>
      <c r="Y3" s="1180"/>
      <c r="Z3" s="312" t="s">
        <v>94</v>
      </c>
      <c r="AA3" s="312" t="s">
        <v>95</v>
      </c>
      <c r="AB3" s="446"/>
      <c r="AC3" s="446"/>
      <c r="AD3" s="447"/>
      <c r="AE3" s="1178" t="s">
        <v>93</v>
      </c>
      <c r="AF3" s="1180"/>
      <c r="AG3" s="312" t="s">
        <v>94</v>
      </c>
      <c r="AH3" s="312" t="s">
        <v>95</v>
      </c>
      <c r="AI3" s="448"/>
      <c r="AJ3" s="448"/>
      <c r="AK3" s="448"/>
      <c r="AL3" s="1178" t="s">
        <v>93</v>
      </c>
      <c r="AM3" s="1180"/>
      <c r="AN3" s="312" t="s">
        <v>94</v>
      </c>
      <c r="AO3" s="312" t="s">
        <v>95</v>
      </c>
      <c r="AP3" s="446"/>
      <c r="AQ3" s="446"/>
      <c r="AR3" s="730"/>
      <c r="AS3" s="730"/>
      <c r="AT3" s="1202"/>
      <c r="AU3" s="1202"/>
      <c r="AV3" s="1186"/>
      <c r="AW3" s="583"/>
      <c r="AX3" s="584"/>
      <c r="AY3" s="1236"/>
      <c r="AZ3" s="1236"/>
      <c r="BA3" s="1236"/>
      <c r="BB3" s="1236"/>
      <c r="BC3" s="1236"/>
      <c r="BD3" s="1236"/>
      <c r="BE3" s="583"/>
      <c r="BF3" s="731"/>
      <c r="BG3" s="1236"/>
      <c r="BH3" s="1236"/>
      <c r="BI3" s="1236"/>
      <c r="BJ3" s="1236"/>
      <c r="BK3" s="1236"/>
      <c r="BL3" s="1236"/>
      <c r="BM3" s="1236"/>
      <c r="BN3" s="1236"/>
      <c r="BO3" s="584"/>
      <c r="BP3" s="583"/>
      <c r="BQ3" s="583"/>
      <c r="BR3" s="583"/>
      <c r="BS3" s="583"/>
      <c r="BT3" s="584"/>
      <c r="BU3" s="584"/>
      <c r="BV3" s="584"/>
      <c r="BW3" s="584"/>
      <c r="BX3" s="964"/>
      <c r="BY3" s="586"/>
      <c r="BZ3" s="587"/>
      <c r="CA3" s="220"/>
      <c r="CB3" s="1223"/>
      <c r="CC3" s="1223"/>
      <c r="CD3" s="1223"/>
      <c r="CE3" s="1223"/>
      <c r="CF3" s="1223"/>
      <c r="CG3" s="1223"/>
      <c r="CH3" s="1223"/>
      <c r="CI3" s="1223"/>
    </row>
    <row r="4" spans="1:87" ht="15" customHeight="1" x14ac:dyDescent="0.25">
      <c r="A4" s="1176" t="str">
        <f>T(Admin!D5)</f>
        <v>a</v>
      </c>
      <c r="B4" s="1177"/>
      <c r="C4" s="1224" t="s">
        <v>327</v>
      </c>
      <c r="D4" s="1225"/>
      <c r="E4" s="1225"/>
      <c r="F4" s="1226"/>
      <c r="G4" s="446"/>
      <c r="H4" s="446"/>
      <c r="I4" s="446"/>
      <c r="J4" s="1209" t="s">
        <v>187</v>
      </c>
      <c r="K4" s="1210"/>
      <c r="L4" s="1210"/>
      <c r="M4" s="1211"/>
      <c r="N4" s="444"/>
      <c r="O4" s="444"/>
      <c r="P4" s="444"/>
      <c r="Q4" s="656" t="str">
        <f>LOOKUP(R4,$AM$70:$AM$80,$AL$70:$AL$80)</f>
        <v>SUP</v>
      </c>
      <c r="R4" s="867">
        <v>10</v>
      </c>
      <c r="S4" s="868"/>
      <c r="T4" s="869">
        <v>42129</v>
      </c>
      <c r="U4" s="446">
        <f>COUNTIF(Q4:S4,"No-Go")</f>
        <v>0</v>
      </c>
      <c r="V4" s="446" t="str">
        <f>IF(U4&gt;=2,"UNSAT","")</f>
        <v/>
      </c>
      <c r="W4" s="446">
        <f>IF(R4="","",LOOKUP(R4,$AM$71:$AM$80,$AN$71:$AN$80))</f>
        <v>100</v>
      </c>
      <c r="X4" s="655" t="str">
        <f>LOOKUP(Y4,$BE$70:$BE$88,$BD$70:$BD$88)</f>
        <v>SAT</v>
      </c>
      <c r="Y4" s="867">
        <v>14</v>
      </c>
      <c r="Z4" s="871"/>
      <c r="AA4" s="869">
        <v>42129</v>
      </c>
      <c r="AB4" s="446">
        <f>COUNTIF(X4:Z4,"No-Go")</f>
        <v>0</v>
      </c>
      <c r="AC4" s="446" t="str">
        <f>IF(AB4&gt;=2,"UNSAT","")</f>
        <v/>
      </c>
      <c r="AD4" s="446">
        <f>IF(Y4="","",LOOKUP(Y4,$BE$71:$BE$88,$BF$71:$BF$88))</f>
        <v>82</v>
      </c>
      <c r="AE4" s="1209" t="s">
        <v>187</v>
      </c>
      <c r="AF4" s="1210"/>
      <c r="AG4" s="1210"/>
      <c r="AH4" s="1211"/>
      <c r="AI4" s="446">
        <f>COUNTIF(AE4:AG4,"No-Go")</f>
        <v>0</v>
      </c>
      <c r="AJ4" s="446" t="str">
        <f>IF(AI4&gt;=2,"UNSAT","")</f>
        <v/>
      </c>
      <c r="AK4" s="444" t="str">
        <f>IF(AF4="","",LOOKUP(AF4,$Y$71:$Y$90,$Z$71:$Z$90))</f>
        <v/>
      </c>
      <c r="AL4" s="656" t="str">
        <f>LOOKUP(AM4,$AZ$70:$AZ$76,$AY$70:$AY$76)</f>
        <v>SAT</v>
      </c>
      <c r="AM4" s="867">
        <v>5</v>
      </c>
      <c r="AN4" s="868"/>
      <c r="AO4" s="869">
        <v>42129</v>
      </c>
      <c r="AP4" s="446">
        <f>COUNTIF(AL4:AN4,"No-Go")</f>
        <v>0</v>
      </c>
      <c r="AQ4" s="446" t="str">
        <f>IF(AP4&gt;=2,"UNSAT","")</f>
        <v/>
      </c>
      <c r="AR4" s="446">
        <f>IF(AM4="","",LOOKUP(AM4,$AZ$71:$AZ$76,$BA$71:$BA$76))</f>
        <v>70</v>
      </c>
      <c r="AS4" s="446">
        <f>SUM(G4,N4,U4,AB4,AI4,AP4)</f>
        <v>0</v>
      </c>
      <c r="AT4" s="1195">
        <f>COUNTIF(C4:AL4,"SUP")</f>
        <v>1</v>
      </c>
      <c r="AU4" s="1195"/>
      <c r="AV4" s="956">
        <f>COUNTIF(C4:AL4,"SAT")</f>
        <v>2</v>
      </c>
      <c r="AW4" s="732"/>
      <c r="AY4" s="441">
        <f>COUNTIF(J4,"SUP")</f>
        <v>0</v>
      </c>
      <c r="AZ4" s="441" t="str">
        <f>IF(AY4=1,"SUP","SAT")</f>
        <v>SAT</v>
      </c>
      <c r="BA4" s="733">
        <f>O4</f>
        <v>0</v>
      </c>
      <c r="BB4" s="441"/>
      <c r="BC4" s="441">
        <f>COUNTIF(BA4:BB4,"UNSAT")</f>
        <v>0</v>
      </c>
      <c r="BD4" s="441" t="str">
        <f>IF(BC4&gt;=1,"UNSAT",AZ4)</f>
        <v>SAT</v>
      </c>
      <c r="BE4" s="956"/>
      <c r="BF4" s="956"/>
      <c r="BG4" s="441">
        <f t="shared" ref="BG4:BG33" si="0">COUNTIF(X4:AN4,"SUP")</f>
        <v>0</v>
      </c>
      <c r="BH4" s="441" t="str">
        <f>IF(BG4=3,"SUP","SAT")</f>
        <v>SAT</v>
      </c>
      <c r="BI4" s="733"/>
      <c r="BJ4" s="441" t="str">
        <f t="shared" ref="BJ4:BJ33" si="1">AC4</f>
        <v/>
      </c>
      <c r="BK4" s="441" t="str">
        <f t="shared" ref="BK4:BK33" si="2">AJ4</f>
        <v/>
      </c>
      <c r="BL4" s="441" t="str">
        <f t="shared" ref="BL4:BL33" si="3">AQ4</f>
        <v/>
      </c>
      <c r="BM4" s="441">
        <f>COUNTIF(BI4:BL4,"UNSAT")</f>
        <v>0</v>
      </c>
      <c r="BN4" s="441" t="str">
        <f>IF(BM4&gt;=1,"UNSAT",BH4)</f>
        <v>SAT</v>
      </c>
      <c r="BO4" s="588"/>
      <c r="BP4" s="960"/>
      <c r="BQ4" s="956"/>
      <c r="BR4" s="584"/>
      <c r="BS4" s="583"/>
      <c r="BT4" s="584"/>
      <c r="BU4" s="584"/>
      <c r="BV4" s="589"/>
      <c r="BW4" s="589"/>
      <c r="BX4" s="589"/>
      <c r="BY4" s="590"/>
      <c r="BZ4" s="591"/>
      <c r="CA4" s="509"/>
      <c r="CB4" s="509">
        <f>COUNTIF(AE4,"SUP")</f>
        <v>0</v>
      </c>
      <c r="CC4" s="509" t="e">
        <f>COUNTIF(#REF!,"SUP")</f>
        <v>#REF!</v>
      </c>
      <c r="CD4" s="509"/>
      <c r="CE4" s="509"/>
      <c r="CF4" s="509"/>
      <c r="CG4" s="509"/>
      <c r="CH4" s="509"/>
      <c r="CI4" s="509"/>
    </row>
    <row r="5" spans="1:87" ht="15" x14ac:dyDescent="0.25">
      <c r="A5" s="1176" t="str">
        <f>T(Admin!D6)</f>
        <v>a</v>
      </c>
      <c r="B5" s="1177"/>
      <c r="C5" s="1227"/>
      <c r="D5" s="1228"/>
      <c r="E5" s="1228"/>
      <c r="F5" s="1229"/>
      <c r="G5" s="446"/>
      <c r="H5" s="446"/>
      <c r="I5" s="446"/>
      <c r="J5" s="1212"/>
      <c r="K5" s="1213"/>
      <c r="L5" s="1213"/>
      <c r="M5" s="1214"/>
      <c r="N5" s="444"/>
      <c r="O5" s="444"/>
      <c r="P5" s="444"/>
      <c r="Q5" s="656" t="str">
        <f t="shared" ref="Q5:Q33" si="4">LOOKUP(R5,$AM$70:$AM$80,$AL$70:$AL$80)</f>
        <v>No-Go</v>
      </c>
      <c r="R5" s="867">
        <v>3</v>
      </c>
      <c r="S5" s="868" t="s">
        <v>98</v>
      </c>
      <c r="T5" s="869">
        <v>42129</v>
      </c>
      <c r="U5" s="446">
        <f t="shared" ref="U5:U33" si="5">COUNTIF(Q5:S5,"No-Go")</f>
        <v>1</v>
      </c>
      <c r="V5" s="446" t="str">
        <f t="shared" ref="V5:V33" si="6">IF(U5&gt;=2,"UNSAT","")</f>
        <v/>
      </c>
      <c r="W5" s="446">
        <f t="shared" ref="W5:W33" si="7">IF(R5="","",LOOKUP(R5,$AM$71:$AM$80,$AN$71:$AN$80))</f>
        <v>0</v>
      </c>
      <c r="X5" s="655" t="str">
        <f t="shared" ref="X5:X33" si="8">LOOKUP(Y5,$BE$70:$BE$88,$BD$70:$BD$88)</f>
        <v>SUP</v>
      </c>
      <c r="Y5" s="867">
        <v>16</v>
      </c>
      <c r="Z5" s="868"/>
      <c r="AA5" s="869">
        <v>42129</v>
      </c>
      <c r="AB5" s="446">
        <f t="shared" ref="AB5:AB33" si="9">COUNTIF(X5:Z5,"No-Go")</f>
        <v>0</v>
      </c>
      <c r="AC5" s="446" t="str">
        <f t="shared" ref="AC5:AC33" si="10">IF(AB5&gt;=2,"UNSAT","")</f>
        <v/>
      </c>
      <c r="AD5" s="446">
        <f t="shared" ref="AD5:AD33" si="11">IF(Y5="","",LOOKUP(Y5,$BE$71:$BE$88,$BF$71:$BF$88))</f>
        <v>94</v>
      </c>
      <c r="AE5" s="1212"/>
      <c r="AF5" s="1213"/>
      <c r="AG5" s="1213"/>
      <c r="AH5" s="1214"/>
      <c r="AI5" s="446">
        <f t="shared" ref="AI5:AI33" si="12">COUNTIF(AE5:AG5,"No-Go")</f>
        <v>0</v>
      </c>
      <c r="AJ5" s="446" t="str">
        <f t="shared" ref="AJ5:AJ33" si="13">IF(AI5&gt;=2,"UNSAT","")</f>
        <v/>
      </c>
      <c r="AK5" s="444" t="str">
        <f t="shared" ref="AK5:AK33" si="14">IF(AF5="","",LOOKUP(AF5,$Y$71:$Y$90,$Z$71:$Z$90))</f>
        <v/>
      </c>
      <c r="AL5" s="656" t="str">
        <f t="shared" ref="AL5:AL33" si="15">LOOKUP(AM5,$AZ$70:$AZ$76,$AY$70:$AY$76)</f>
        <v>SUP</v>
      </c>
      <c r="AM5" s="867">
        <v>6</v>
      </c>
      <c r="AN5" s="868"/>
      <c r="AO5" s="869">
        <v>42129</v>
      </c>
      <c r="AP5" s="446">
        <f t="shared" ref="AP5:AP33" si="16">COUNTIF(AL5:AN5,"No-Go")</f>
        <v>0</v>
      </c>
      <c r="AQ5" s="446" t="str">
        <f t="shared" ref="AQ5:AQ33" si="17">IF(AP5&gt;=2,"UNSAT","")</f>
        <v/>
      </c>
      <c r="AR5" s="446">
        <f t="shared" ref="AR5:AR33" si="18">IF(AM5="","",LOOKUP(AM5,$AZ$71:$AZ$76,$BA$71:$BA$76))</f>
        <v>100</v>
      </c>
      <c r="AS5" s="446">
        <f t="shared" ref="AS5:AS33" si="19">SUM(G5,N5,U5,AB5,AI5,AP5)</f>
        <v>1</v>
      </c>
      <c r="AT5" s="1195">
        <f t="shared" ref="AT5:AT33" si="20">COUNTIF(C5:AL5,"SUP")</f>
        <v>2</v>
      </c>
      <c r="AU5" s="1195"/>
      <c r="AV5" s="956">
        <f t="shared" ref="AV5:AV33" si="21">COUNTIF(C5:AL5,"SAT")</f>
        <v>1</v>
      </c>
      <c r="AW5" s="732"/>
      <c r="AY5" s="441">
        <f t="shared" ref="AY5:AY33" si="22">COUNTIF(J5,"SUP")</f>
        <v>0</v>
      </c>
      <c r="AZ5" s="734" t="str">
        <f t="shared" ref="AZ5:AZ33" si="23">IF(AY5=1,"SUP","SAT")</f>
        <v>SAT</v>
      </c>
      <c r="BA5" s="733">
        <f t="shared" ref="BA5:BA33" si="24">O5</f>
        <v>0</v>
      </c>
      <c r="BB5" s="441"/>
      <c r="BC5" s="441">
        <f t="shared" ref="BC5:BC33" si="25">COUNTIF(BA5:BB5,"UNSAT")</f>
        <v>0</v>
      </c>
      <c r="BD5" s="441" t="str">
        <f t="shared" ref="BD5:BD33" si="26">IF(BC5&gt;=1,"UNSAT",AZ5)</f>
        <v>SAT</v>
      </c>
      <c r="BE5" s="956"/>
      <c r="BF5" s="956"/>
      <c r="BG5" s="441">
        <f t="shared" si="0"/>
        <v>2</v>
      </c>
      <c r="BH5" s="441" t="str">
        <f t="shared" ref="BH5:BH33" si="27">IF(BG5=3,"SUP","SAT")</f>
        <v>SAT</v>
      </c>
      <c r="BI5" s="733"/>
      <c r="BJ5" s="441" t="str">
        <f t="shared" si="1"/>
        <v/>
      </c>
      <c r="BK5" s="441" t="str">
        <f t="shared" si="2"/>
        <v/>
      </c>
      <c r="BL5" s="441" t="str">
        <f t="shared" si="3"/>
        <v/>
      </c>
      <c r="BM5" s="441">
        <f t="shared" ref="BM5:BM33" si="28">COUNTIF(BI5:BL5,"UNSAT")</f>
        <v>0</v>
      </c>
      <c r="BN5" s="441" t="str">
        <f t="shared" ref="BN5:BN33" si="29">IF(BM5&gt;=1,"UNSAT",BH5)</f>
        <v>SAT</v>
      </c>
      <c r="BO5" s="588"/>
      <c r="BP5" s="960"/>
      <c r="BQ5" s="956"/>
      <c r="BR5" s="584"/>
      <c r="BS5" s="583"/>
      <c r="BT5" s="584"/>
      <c r="BU5" s="584"/>
      <c r="BV5" s="589"/>
      <c r="BW5" s="589"/>
      <c r="BX5" s="589"/>
      <c r="BY5" s="590"/>
      <c r="BZ5" s="591"/>
      <c r="CA5" s="509"/>
      <c r="CB5" s="509"/>
      <c r="CC5" s="509"/>
      <c r="CD5" s="509"/>
      <c r="CE5" s="509"/>
      <c r="CF5" s="509"/>
      <c r="CG5" s="509"/>
      <c r="CH5" s="509"/>
      <c r="CI5" s="509"/>
    </row>
    <row r="6" spans="1:87" ht="15" x14ac:dyDescent="0.25">
      <c r="A6" s="1176" t="str">
        <f>T(Admin!D7)</f>
        <v>a</v>
      </c>
      <c r="B6" s="1177"/>
      <c r="C6" s="1227"/>
      <c r="D6" s="1228"/>
      <c r="E6" s="1228"/>
      <c r="F6" s="1229"/>
      <c r="G6" s="446"/>
      <c r="H6" s="446"/>
      <c r="I6" s="446"/>
      <c r="J6" s="1212"/>
      <c r="K6" s="1213"/>
      <c r="L6" s="1213"/>
      <c r="M6" s="1214"/>
      <c r="N6" s="444"/>
      <c r="O6" s="444"/>
      <c r="P6" s="444"/>
      <c r="Q6" s="656" t="str">
        <f t="shared" si="4"/>
        <v>SAT</v>
      </c>
      <c r="R6" s="867">
        <v>7</v>
      </c>
      <c r="S6" s="868"/>
      <c r="T6" s="869">
        <v>42129</v>
      </c>
      <c r="U6" s="446">
        <f t="shared" si="5"/>
        <v>0</v>
      </c>
      <c r="V6" s="446" t="str">
        <f t="shared" si="6"/>
        <v/>
      </c>
      <c r="W6" s="446">
        <f t="shared" si="7"/>
        <v>70</v>
      </c>
      <c r="X6" s="655" t="str">
        <f t="shared" si="8"/>
        <v>SUP</v>
      </c>
      <c r="Y6" s="867">
        <v>16</v>
      </c>
      <c r="Z6" s="868"/>
      <c r="AA6" s="869">
        <v>42129</v>
      </c>
      <c r="AB6" s="446">
        <f t="shared" si="9"/>
        <v>0</v>
      </c>
      <c r="AC6" s="446" t="str">
        <f t="shared" si="10"/>
        <v/>
      </c>
      <c r="AD6" s="446">
        <f t="shared" si="11"/>
        <v>94</v>
      </c>
      <c r="AE6" s="1212"/>
      <c r="AF6" s="1213"/>
      <c r="AG6" s="1213"/>
      <c r="AH6" s="1214"/>
      <c r="AI6" s="446">
        <f t="shared" si="12"/>
        <v>0</v>
      </c>
      <c r="AJ6" s="446" t="str">
        <f t="shared" si="13"/>
        <v/>
      </c>
      <c r="AK6" s="444" t="str">
        <f t="shared" si="14"/>
        <v/>
      </c>
      <c r="AL6" s="656" t="str">
        <f t="shared" si="15"/>
        <v>SUP</v>
      </c>
      <c r="AM6" s="867">
        <v>6</v>
      </c>
      <c r="AN6" s="868"/>
      <c r="AO6" s="869">
        <v>42129</v>
      </c>
      <c r="AP6" s="446">
        <f t="shared" si="16"/>
        <v>0</v>
      </c>
      <c r="AQ6" s="446" t="str">
        <f t="shared" si="17"/>
        <v/>
      </c>
      <c r="AR6" s="446">
        <f t="shared" si="18"/>
        <v>100</v>
      </c>
      <c r="AS6" s="446">
        <f t="shared" si="19"/>
        <v>0</v>
      </c>
      <c r="AT6" s="1195">
        <f t="shared" si="20"/>
        <v>2</v>
      </c>
      <c r="AU6" s="1195"/>
      <c r="AV6" s="956">
        <f t="shared" si="21"/>
        <v>1</v>
      </c>
      <c r="AW6" s="732"/>
      <c r="AY6" s="441">
        <f t="shared" si="22"/>
        <v>0</v>
      </c>
      <c r="AZ6" s="734" t="str">
        <f t="shared" si="23"/>
        <v>SAT</v>
      </c>
      <c r="BA6" s="733">
        <f t="shared" si="24"/>
        <v>0</v>
      </c>
      <c r="BB6" s="441"/>
      <c r="BC6" s="441">
        <f t="shared" si="25"/>
        <v>0</v>
      </c>
      <c r="BD6" s="441" t="str">
        <f t="shared" si="26"/>
        <v>SAT</v>
      </c>
      <c r="BE6" s="956"/>
      <c r="BF6" s="956"/>
      <c r="BG6" s="441">
        <f t="shared" si="0"/>
        <v>2</v>
      </c>
      <c r="BH6" s="441" t="str">
        <f t="shared" si="27"/>
        <v>SAT</v>
      </c>
      <c r="BI6" s="733"/>
      <c r="BJ6" s="441" t="str">
        <f t="shared" si="1"/>
        <v/>
      </c>
      <c r="BK6" s="441" t="str">
        <f t="shared" si="2"/>
        <v/>
      </c>
      <c r="BL6" s="441" t="str">
        <f t="shared" si="3"/>
        <v/>
      </c>
      <c r="BM6" s="441">
        <f t="shared" si="28"/>
        <v>0</v>
      </c>
      <c r="BN6" s="441" t="str">
        <f t="shared" si="29"/>
        <v>SAT</v>
      </c>
      <c r="BO6" s="588"/>
      <c r="BP6" s="960"/>
      <c r="BQ6" s="956"/>
      <c r="BR6" s="584"/>
      <c r="BS6" s="583"/>
      <c r="BT6" s="584"/>
      <c r="BU6" s="584"/>
      <c r="BV6" s="589"/>
      <c r="BW6" s="589"/>
      <c r="BX6" s="589"/>
      <c r="BY6" s="590"/>
      <c r="BZ6" s="591"/>
      <c r="CA6" s="509"/>
      <c r="CB6" s="509"/>
      <c r="CC6" s="509"/>
      <c r="CD6" s="509"/>
      <c r="CE6" s="509"/>
      <c r="CF6" s="509"/>
      <c r="CG6" s="509"/>
      <c r="CH6" s="509"/>
      <c r="CI6" s="509"/>
    </row>
    <row r="7" spans="1:87" ht="15" x14ac:dyDescent="0.25">
      <c r="A7" s="1176" t="str">
        <f>T(Admin!D8)</f>
        <v>a</v>
      </c>
      <c r="B7" s="1177"/>
      <c r="C7" s="1227"/>
      <c r="D7" s="1228"/>
      <c r="E7" s="1228"/>
      <c r="F7" s="1229"/>
      <c r="G7" s="446"/>
      <c r="H7" s="446"/>
      <c r="I7" s="446"/>
      <c r="J7" s="1212"/>
      <c r="K7" s="1213"/>
      <c r="L7" s="1213"/>
      <c r="M7" s="1214"/>
      <c r="N7" s="444"/>
      <c r="O7" s="444"/>
      <c r="P7" s="444"/>
      <c r="Q7" s="656" t="str">
        <f t="shared" si="4"/>
        <v>SUP</v>
      </c>
      <c r="R7" s="867">
        <v>9</v>
      </c>
      <c r="S7" s="868"/>
      <c r="T7" s="869">
        <v>42129</v>
      </c>
      <c r="U7" s="446">
        <f t="shared" si="5"/>
        <v>0</v>
      </c>
      <c r="V7" s="446" t="str">
        <f t="shared" si="6"/>
        <v/>
      </c>
      <c r="W7" s="446">
        <f t="shared" si="7"/>
        <v>90</v>
      </c>
      <c r="X7" s="655" t="str">
        <f t="shared" si="8"/>
        <v>SUP</v>
      </c>
      <c r="Y7" s="867">
        <v>17</v>
      </c>
      <c r="Z7" s="868"/>
      <c r="AA7" s="869">
        <v>42129</v>
      </c>
      <c r="AB7" s="446">
        <f t="shared" si="9"/>
        <v>0</v>
      </c>
      <c r="AC7" s="446" t="str">
        <f t="shared" si="10"/>
        <v/>
      </c>
      <c r="AD7" s="446">
        <f t="shared" si="11"/>
        <v>100</v>
      </c>
      <c r="AE7" s="1212"/>
      <c r="AF7" s="1213"/>
      <c r="AG7" s="1213"/>
      <c r="AH7" s="1214"/>
      <c r="AI7" s="446">
        <f t="shared" si="12"/>
        <v>0</v>
      </c>
      <c r="AJ7" s="446" t="str">
        <f t="shared" si="13"/>
        <v/>
      </c>
      <c r="AK7" s="444" t="str">
        <f t="shared" si="14"/>
        <v/>
      </c>
      <c r="AL7" s="656" t="str">
        <f t="shared" si="15"/>
        <v>SUP</v>
      </c>
      <c r="AM7" s="867">
        <v>6</v>
      </c>
      <c r="AN7" s="868"/>
      <c r="AO7" s="869">
        <v>42129</v>
      </c>
      <c r="AP7" s="446">
        <f t="shared" si="16"/>
        <v>0</v>
      </c>
      <c r="AQ7" s="446" t="str">
        <f t="shared" si="17"/>
        <v/>
      </c>
      <c r="AR7" s="446">
        <f t="shared" si="18"/>
        <v>100</v>
      </c>
      <c r="AS7" s="446">
        <f t="shared" si="19"/>
        <v>0</v>
      </c>
      <c r="AT7" s="1195">
        <f t="shared" si="20"/>
        <v>3</v>
      </c>
      <c r="AU7" s="1195"/>
      <c r="AV7" s="956">
        <f t="shared" si="21"/>
        <v>0</v>
      </c>
      <c r="AW7" s="732"/>
      <c r="AY7" s="441">
        <f t="shared" si="22"/>
        <v>0</v>
      </c>
      <c r="AZ7" s="734" t="str">
        <f t="shared" si="23"/>
        <v>SAT</v>
      </c>
      <c r="BA7" s="733">
        <f t="shared" si="24"/>
        <v>0</v>
      </c>
      <c r="BB7" s="441"/>
      <c r="BC7" s="441">
        <f t="shared" si="25"/>
        <v>0</v>
      </c>
      <c r="BD7" s="441" t="str">
        <f t="shared" si="26"/>
        <v>SAT</v>
      </c>
      <c r="BE7" s="956"/>
      <c r="BF7" s="956"/>
      <c r="BG7" s="441">
        <f t="shared" si="0"/>
        <v>2</v>
      </c>
      <c r="BH7" s="441" t="str">
        <f t="shared" si="27"/>
        <v>SAT</v>
      </c>
      <c r="BI7" s="733"/>
      <c r="BJ7" s="441" t="str">
        <f t="shared" si="1"/>
        <v/>
      </c>
      <c r="BK7" s="441" t="str">
        <f t="shared" si="2"/>
        <v/>
      </c>
      <c r="BL7" s="441" t="str">
        <f t="shared" si="3"/>
        <v/>
      </c>
      <c r="BM7" s="441">
        <f t="shared" si="28"/>
        <v>0</v>
      </c>
      <c r="BN7" s="441" t="str">
        <f t="shared" si="29"/>
        <v>SAT</v>
      </c>
      <c r="BO7" s="588"/>
      <c r="BP7" s="960"/>
      <c r="BQ7" s="956"/>
      <c r="BR7" s="584"/>
      <c r="BS7" s="583"/>
      <c r="BT7" s="584"/>
      <c r="BU7" s="584"/>
      <c r="BV7" s="589"/>
      <c r="BW7" s="589"/>
      <c r="BX7" s="589"/>
      <c r="BY7" s="590"/>
      <c r="BZ7" s="591"/>
      <c r="CA7" s="509"/>
      <c r="CB7" s="509"/>
      <c r="CC7" s="509"/>
      <c r="CD7" s="509"/>
      <c r="CE7" s="509"/>
      <c r="CF7" s="509"/>
      <c r="CG7" s="509"/>
      <c r="CH7" s="509"/>
      <c r="CI7" s="509"/>
    </row>
    <row r="8" spans="1:87" ht="15" x14ac:dyDescent="0.25">
      <c r="A8" s="1176" t="str">
        <f>T(Admin!D9)</f>
        <v>a</v>
      </c>
      <c r="B8" s="1177"/>
      <c r="C8" s="1227"/>
      <c r="D8" s="1228"/>
      <c r="E8" s="1228"/>
      <c r="F8" s="1229"/>
      <c r="G8" s="446"/>
      <c r="H8" s="446"/>
      <c r="I8" s="446"/>
      <c r="J8" s="1212"/>
      <c r="K8" s="1213"/>
      <c r="L8" s="1213"/>
      <c r="M8" s="1214"/>
      <c r="N8" s="444"/>
      <c r="O8" s="444"/>
      <c r="P8" s="444"/>
      <c r="Q8" s="656" t="str">
        <f t="shared" si="4"/>
        <v>SUP</v>
      </c>
      <c r="R8" s="867">
        <v>10</v>
      </c>
      <c r="S8" s="868"/>
      <c r="T8" s="869">
        <v>42129</v>
      </c>
      <c r="U8" s="446">
        <f t="shared" si="5"/>
        <v>0</v>
      </c>
      <c r="V8" s="446" t="str">
        <f t="shared" si="6"/>
        <v/>
      </c>
      <c r="W8" s="446">
        <f t="shared" si="7"/>
        <v>100</v>
      </c>
      <c r="X8" s="655" t="str">
        <f t="shared" si="8"/>
        <v>SAT</v>
      </c>
      <c r="Y8" s="867">
        <v>15</v>
      </c>
      <c r="Z8" s="868"/>
      <c r="AA8" s="869">
        <v>42129</v>
      </c>
      <c r="AB8" s="446">
        <f t="shared" si="9"/>
        <v>0</v>
      </c>
      <c r="AC8" s="446" t="str">
        <f t="shared" si="10"/>
        <v/>
      </c>
      <c r="AD8" s="446">
        <f t="shared" si="11"/>
        <v>88</v>
      </c>
      <c r="AE8" s="1212"/>
      <c r="AF8" s="1213"/>
      <c r="AG8" s="1213"/>
      <c r="AH8" s="1214"/>
      <c r="AI8" s="446">
        <f t="shared" si="12"/>
        <v>0</v>
      </c>
      <c r="AJ8" s="446" t="str">
        <f t="shared" si="13"/>
        <v/>
      </c>
      <c r="AK8" s="444" t="str">
        <f t="shared" si="14"/>
        <v/>
      </c>
      <c r="AL8" s="656" t="str">
        <f t="shared" si="15"/>
        <v>SAT</v>
      </c>
      <c r="AM8" s="867">
        <v>5</v>
      </c>
      <c r="AN8" s="868"/>
      <c r="AO8" s="869">
        <v>42129</v>
      </c>
      <c r="AP8" s="446">
        <f t="shared" si="16"/>
        <v>0</v>
      </c>
      <c r="AQ8" s="446" t="str">
        <f t="shared" si="17"/>
        <v/>
      </c>
      <c r="AR8" s="446">
        <f t="shared" si="18"/>
        <v>70</v>
      </c>
      <c r="AS8" s="446">
        <f t="shared" si="19"/>
        <v>0</v>
      </c>
      <c r="AT8" s="1195">
        <f t="shared" si="20"/>
        <v>1</v>
      </c>
      <c r="AU8" s="1195"/>
      <c r="AV8" s="956">
        <f t="shared" si="21"/>
        <v>2</v>
      </c>
      <c r="AW8" s="732"/>
      <c r="AY8" s="441">
        <f t="shared" si="22"/>
        <v>0</v>
      </c>
      <c r="AZ8" s="734" t="str">
        <f t="shared" si="23"/>
        <v>SAT</v>
      </c>
      <c r="BA8" s="733">
        <f t="shared" si="24"/>
        <v>0</v>
      </c>
      <c r="BB8" s="441"/>
      <c r="BC8" s="441">
        <f t="shared" si="25"/>
        <v>0</v>
      </c>
      <c r="BD8" s="441" t="str">
        <f t="shared" si="26"/>
        <v>SAT</v>
      </c>
      <c r="BE8" s="956"/>
      <c r="BF8" s="956"/>
      <c r="BG8" s="441">
        <f t="shared" si="0"/>
        <v>0</v>
      </c>
      <c r="BH8" s="441" t="str">
        <f t="shared" si="27"/>
        <v>SAT</v>
      </c>
      <c r="BI8" s="733"/>
      <c r="BJ8" s="441" t="str">
        <f t="shared" si="1"/>
        <v/>
      </c>
      <c r="BK8" s="441" t="str">
        <f t="shared" si="2"/>
        <v/>
      </c>
      <c r="BL8" s="441" t="str">
        <f t="shared" si="3"/>
        <v/>
      </c>
      <c r="BM8" s="441">
        <f t="shared" si="28"/>
        <v>0</v>
      </c>
      <c r="BN8" s="441" t="str">
        <f t="shared" si="29"/>
        <v>SAT</v>
      </c>
      <c r="BO8" s="588"/>
      <c r="BP8" s="960"/>
      <c r="BQ8" s="956"/>
      <c r="BR8" s="584"/>
      <c r="BS8" s="583"/>
      <c r="BT8" s="584"/>
      <c r="BU8" s="584"/>
      <c r="BV8" s="589"/>
      <c r="BW8" s="589"/>
      <c r="BX8" s="589"/>
      <c r="BY8" s="590"/>
      <c r="BZ8" s="591"/>
      <c r="CA8" s="509"/>
      <c r="CB8" s="509"/>
      <c r="CC8" s="509"/>
      <c r="CD8" s="509"/>
      <c r="CE8" s="509"/>
      <c r="CF8" s="509"/>
      <c r="CG8" s="509"/>
      <c r="CH8" s="509"/>
      <c r="CI8" s="509"/>
    </row>
    <row r="9" spans="1:87" ht="15" x14ac:dyDescent="0.25">
      <c r="A9" s="1176" t="str">
        <f>T(Admin!D10)</f>
        <v/>
      </c>
      <c r="B9" s="1177"/>
      <c r="C9" s="1227"/>
      <c r="D9" s="1228"/>
      <c r="E9" s="1228"/>
      <c r="F9" s="1229"/>
      <c r="G9" s="446"/>
      <c r="H9" s="446"/>
      <c r="I9" s="446"/>
      <c r="J9" s="1212"/>
      <c r="K9" s="1213"/>
      <c r="L9" s="1213"/>
      <c r="M9" s="1214"/>
      <c r="N9" s="444"/>
      <c r="O9" s="444"/>
      <c r="P9" s="444"/>
      <c r="Q9" s="656" t="e">
        <f t="shared" si="4"/>
        <v>#N/A</v>
      </c>
      <c r="R9" s="867"/>
      <c r="S9" s="868"/>
      <c r="T9" s="869"/>
      <c r="U9" s="446">
        <f t="shared" si="5"/>
        <v>0</v>
      </c>
      <c r="V9" s="446" t="str">
        <f t="shared" si="6"/>
        <v/>
      </c>
      <c r="W9" s="446" t="str">
        <f t="shared" si="7"/>
        <v/>
      </c>
      <c r="X9" s="655" t="e">
        <f t="shared" si="8"/>
        <v>#N/A</v>
      </c>
      <c r="Y9" s="867"/>
      <c r="Z9" s="868"/>
      <c r="AA9" s="869"/>
      <c r="AB9" s="446">
        <f t="shared" si="9"/>
        <v>0</v>
      </c>
      <c r="AC9" s="446" t="str">
        <f t="shared" si="10"/>
        <v/>
      </c>
      <c r="AD9" s="446" t="str">
        <f t="shared" si="11"/>
        <v/>
      </c>
      <c r="AE9" s="1212"/>
      <c r="AF9" s="1213"/>
      <c r="AG9" s="1213"/>
      <c r="AH9" s="1214"/>
      <c r="AI9" s="446">
        <f t="shared" si="12"/>
        <v>0</v>
      </c>
      <c r="AJ9" s="446" t="str">
        <f t="shared" si="13"/>
        <v/>
      </c>
      <c r="AK9" s="444" t="str">
        <f t="shared" si="14"/>
        <v/>
      </c>
      <c r="AL9" s="656" t="e">
        <f t="shared" si="15"/>
        <v>#N/A</v>
      </c>
      <c r="AM9" s="867"/>
      <c r="AN9" s="868"/>
      <c r="AO9" s="873"/>
      <c r="AP9" s="446">
        <f t="shared" si="16"/>
        <v>0</v>
      </c>
      <c r="AQ9" s="446" t="str">
        <f t="shared" si="17"/>
        <v/>
      </c>
      <c r="AR9" s="446" t="str">
        <f t="shared" si="18"/>
        <v/>
      </c>
      <c r="AS9" s="446">
        <f t="shared" si="19"/>
        <v>0</v>
      </c>
      <c r="AT9" s="1195">
        <f t="shared" si="20"/>
        <v>0</v>
      </c>
      <c r="AU9" s="1195"/>
      <c r="AV9" s="956">
        <f t="shared" si="21"/>
        <v>0</v>
      </c>
      <c r="AW9" s="732"/>
      <c r="AY9" s="441">
        <f t="shared" si="22"/>
        <v>0</v>
      </c>
      <c r="AZ9" s="734" t="str">
        <f t="shared" si="23"/>
        <v>SAT</v>
      </c>
      <c r="BA9" s="733">
        <f t="shared" si="24"/>
        <v>0</v>
      </c>
      <c r="BB9" s="441"/>
      <c r="BC9" s="441">
        <f t="shared" si="25"/>
        <v>0</v>
      </c>
      <c r="BD9" s="441" t="str">
        <f t="shared" si="26"/>
        <v>SAT</v>
      </c>
      <c r="BE9" s="956"/>
      <c r="BF9" s="956"/>
      <c r="BG9" s="441">
        <f t="shared" si="0"/>
        <v>0</v>
      </c>
      <c r="BH9" s="441" t="str">
        <f t="shared" si="27"/>
        <v>SAT</v>
      </c>
      <c r="BI9" s="733"/>
      <c r="BJ9" s="441" t="str">
        <f t="shared" si="1"/>
        <v/>
      </c>
      <c r="BK9" s="441" t="str">
        <f t="shared" si="2"/>
        <v/>
      </c>
      <c r="BL9" s="441" t="str">
        <f t="shared" si="3"/>
        <v/>
      </c>
      <c r="BM9" s="441">
        <f t="shared" si="28"/>
        <v>0</v>
      </c>
      <c r="BN9" s="441" t="str">
        <f t="shared" si="29"/>
        <v>SAT</v>
      </c>
      <c r="BO9" s="588"/>
      <c r="BP9" s="960"/>
      <c r="BQ9" s="956"/>
      <c r="BR9" s="584"/>
      <c r="BS9" s="583"/>
      <c r="BT9" s="584"/>
      <c r="BU9" s="584"/>
      <c r="BV9" s="589"/>
      <c r="BW9" s="589"/>
      <c r="BX9" s="589"/>
      <c r="BY9" s="590"/>
      <c r="BZ9" s="591"/>
      <c r="CA9" s="509"/>
      <c r="CB9" s="509"/>
      <c r="CC9" s="509"/>
      <c r="CD9" s="509"/>
      <c r="CE9" s="509"/>
      <c r="CF9" s="509"/>
      <c r="CG9" s="509"/>
      <c r="CH9" s="509"/>
      <c r="CI9" s="509"/>
    </row>
    <row r="10" spans="1:87" ht="15" x14ac:dyDescent="0.25">
      <c r="A10" s="1176" t="str">
        <f>T(Admin!D11)</f>
        <v/>
      </c>
      <c r="B10" s="1177"/>
      <c r="C10" s="1227"/>
      <c r="D10" s="1228"/>
      <c r="E10" s="1228"/>
      <c r="F10" s="1229"/>
      <c r="G10" s="446"/>
      <c r="H10" s="446"/>
      <c r="I10" s="446"/>
      <c r="J10" s="1212"/>
      <c r="K10" s="1213"/>
      <c r="L10" s="1213"/>
      <c r="M10" s="1214"/>
      <c r="N10" s="444"/>
      <c r="O10" s="444"/>
      <c r="P10" s="444"/>
      <c r="Q10" s="656" t="e">
        <f t="shared" si="4"/>
        <v>#N/A</v>
      </c>
      <c r="R10" s="867"/>
      <c r="S10" s="868"/>
      <c r="T10" s="869"/>
      <c r="U10" s="446">
        <f t="shared" si="5"/>
        <v>0</v>
      </c>
      <c r="V10" s="446" t="str">
        <f t="shared" si="6"/>
        <v/>
      </c>
      <c r="W10" s="446" t="str">
        <f t="shared" si="7"/>
        <v/>
      </c>
      <c r="X10" s="655" t="e">
        <f t="shared" si="8"/>
        <v>#N/A</v>
      </c>
      <c r="Y10" s="867"/>
      <c r="Z10" s="868"/>
      <c r="AA10" s="869"/>
      <c r="AB10" s="446">
        <f t="shared" si="9"/>
        <v>0</v>
      </c>
      <c r="AC10" s="446" t="str">
        <f t="shared" si="10"/>
        <v/>
      </c>
      <c r="AD10" s="446" t="str">
        <f t="shared" si="11"/>
        <v/>
      </c>
      <c r="AE10" s="1212"/>
      <c r="AF10" s="1213"/>
      <c r="AG10" s="1213"/>
      <c r="AH10" s="1214"/>
      <c r="AI10" s="446">
        <f t="shared" si="12"/>
        <v>0</v>
      </c>
      <c r="AJ10" s="446" t="str">
        <f t="shared" si="13"/>
        <v/>
      </c>
      <c r="AK10" s="444" t="str">
        <f t="shared" si="14"/>
        <v/>
      </c>
      <c r="AL10" s="656" t="e">
        <f t="shared" si="15"/>
        <v>#N/A</v>
      </c>
      <c r="AM10" s="867"/>
      <c r="AN10" s="868"/>
      <c r="AO10" s="873"/>
      <c r="AP10" s="446">
        <f t="shared" si="16"/>
        <v>0</v>
      </c>
      <c r="AQ10" s="446" t="str">
        <f t="shared" si="17"/>
        <v/>
      </c>
      <c r="AR10" s="446" t="str">
        <f t="shared" si="18"/>
        <v/>
      </c>
      <c r="AS10" s="446">
        <f t="shared" si="19"/>
        <v>0</v>
      </c>
      <c r="AT10" s="1195">
        <f t="shared" si="20"/>
        <v>0</v>
      </c>
      <c r="AU10" s="1195"/>
      <c r="AV10" s="956">
        <f t="shared" si="21"/>
        <v>0</v>
      </c>
      <c r="AW10" s="732"/>
      <c r="AY10" s="441">
        <f t="shared" si="22"/>
        <v>0</v>
      </c>
      <c r="AZ10" s="734" t="str">
        <f t="shared" si="23"/>
        <v>SAT</v>
      </c>
      <c r="BA10" s="733">
        <f t="shared" si="24"/>
        <v>0</v>
      </c>
      <c r="BB10" s="441"/>
      <c r="BC10" s="441">
        <f t="shared" si="25"/>
        <v>0</v>
      </c>
      <c r="BD10" s="441" t="str">
        <f t="shared" si="26"/>
        <v>SAT</v>
      </c>
      <c r="BE10" s="956"/>
      <c r="BF10" s="956"/>
      <c r="BG10" s="441">
        <f t="shared" si="0"/>
        <v>0</v>
      </c>
      <c r="BH10" s="441" t="str">
        <f t="shared" si="27"/>
        <v>SAT</v>
      </c>
      <c r="BI10" s="733"/>
      <c r="BJ10" s="441" t="str">
        <f t="shared" si="1"/>
        <v/>
      </c>
      <c r="BK10" s="441" t="str">
        <f t="shared" si="2"/>
        <v/>
      </c>
      <c r="BL10" s="441" t="str">
        <f t="shared" si="3"/>
        <v/>
      </c>
      <c r="BM10" s="441">
        <f t="shared" si="28"/>
        <v>0</v>
      </c>
      <c r="BN10" s="441" t="str">
        <f t="shared" si="29"/>
        <v>SAT</v>
      </c>
      <c r="BO10" s="588"/>
      <c r="BP10" s="960"/>
      <c r="BQ10" s="956"/>
      <c r="BR10" s="584"/>
      <c r="BS10" s="583"/>
      <c r="BT10" s="584"/>
      <c r="BU10" s="584"/>
      <c r="BV10" s="589"/>
      <c r="BW10" s="589"/>
      <c r="BX10" s="589"/>
      <c r="BY10" s="590"/>
      <c r="BZ10" s="591"/>
      <c r="CA10" s="509"/>
      <c r="CB10" s="509"/>
      <c r="CC10" s="509"/>
      <c r="CD10" s="509"/>
      <c r="CE10" s="509"/>
      <c r="CF10" s="509"/>
      <c r="CG10" s="509"/>
      <c r="CH10" s="509"/>
      <c r="CI10" s="509"/>
    </row>
    <row r="11" spans="1:87" ht="15" x14ac:dyDescent="0.25">
      <c r="A11" s="1176" t="str">
        <f>T(Admin!D12)</f>
        <v/>
      </c>
      <c r="B11" s="1177"/>
      <c r="C11" s="1227"/>
      <c r="D11" s="1228"/>
      <c r="E11" s="1228"/>
      <c r="F11" s="1229"/>
      <c r="G11" s="446"/>
      <c r="H11" s="446"/>
      <c r="I11" s="446"/>
      <c r="J11" s="1212"/>
      <c r="K11" s="1213"/>
      <c r="L11" s="1213"/>
      <c r="M11" s="1214"/>
      <c r="N11" s="444"/>
      <c r="O11" s="444"/>
      <c r="P11" s="444"/>
      <c r="Q11" s="656" t="e">
        <f t="shared" si="4"/>
        <v>#N/A</v>
      </c>
      <c r="R11" s="867"/>
      <c r="S11" s="868"/>
      <c r="T11" s="869"/>
      <c r="U11" s="446">
        <f t="shared" si="5"/>
        <v>0</v>
      </c>
      <c r="V11" s="446" t="str">
        <f t="shared" si="6"/>
        <v/>
      </c>
      <c r="W11" s="446" t="str">
        <f t="shared" si="7"/>
        <v/>
      </c>
      <c r="X11" s="655" t="e">
        <f t="shared" si="8"/>
        <v>#N/A</v>
      </c>
      <c r="Y11" s="867"/>
      <c r="Z11" s="868"/>
      <c r="AA11" s="869"/>
      <c r="AB11" s="446">
        <f t="shared" si="9"/>
        <v>0</v>
      </c>
      <c r="AC11" s="446" t="str">
        <f t="shared" si="10"/>
        <v/>
      </c>
      <c r="AD11" s="446" t="str">
        <f t="shared" si="11"/>
        <v/>
      </c>
      <c r="AE11" s="1212"/>
      <c r="AF11" s="1213"/>
      <c r="AG11" s="1213"/>
      <c r="AH11" s="1214"/>
      <c r="AI11" s="446">
        <f t="shared" si="12"/>
        <v>0</v>
      </c>
      <c r="AJ11" s="446" t="str">
        <f t="shared" si="13"/>
        <v/>
      </c>
      <c r="AK11" s="444" t="str">
        <f t="shared" si="14"/>
        <v/>
      </c>
      <c r="AL11" s="656" t="e">
        <f t="shared" si="15"/>
        <v>#N/A</v>
      </c>
      <c r="AM11" s="867"/>
      <c r="AN11" s="868"/>
      <c r="AO11" s="873"/>
      <c r="AP11" s="446">
        <f t="shared" si="16"/>
        <v>0</v>
      </c>
      <c r="AQ11" s="446" t="str">
        <f t="shared" si="17"/>
        <v/>
      </c>
      <c r="AR11" s="446" t="str">
        <f t="shared" si="18"/>
        <v/>
      </c>
      <c r="AS11" s="446">
        <f t="shared" si="19"/>
        <v>0</v>
      </c>
      <c r="AT11" s="1195">
        <f t="shared" si="20"/>
        <v>0</v>
      </c>
      <c r="AU11" s="1195"/>
      <c r="AV11" s="956">
        <f t="shared" si="21"/>
        <v>0</v>
      </c>
      <c r="AW11" s="732"/>
      <c r="AY11" s="441">
        <f t="shared" si="22"/>
        <v>0</v>
      </c>
      <c r="AZ11" s="734" t="str">
        <f t="shared" si="23"/>
        <v>SAT</v>
      </c>
      <c r="BA11" s="733">
        <f t="shared" si="24"/>
        <v>0</v>
      </c>
      <c r="BB11" s="441"/>
      <c r="BC11" s="441">
        <f t="shared" si="25"/>
        <v>0</v>
      </c>
      <c r="BD11" s="441" t="str">
        <f t="shared" si="26"/>
        <v>SAT</v>
      </c>
      <c r="BE11" s="956"/>
      <c r="BF11" s="956"/>
      <c r="BG11" s="441">
        <f t="shared" si="0"/>
        <v>0</v>
      </c>
      <c r="BH11" s="441" t="str">
        <f t="shared" si="27"/>
        <v>SAT</v>
      </c>
      <c r="BI11" s="733"/>
      <c r="BJ11" s="441" t="str">
        <f t="shared" si="1"/>
        <v/>
      </c>
      <c r="BK11" s="441" t="str">
        <f t="shared" si="2"/>
        <v/>
      </c>
      <c r="BL11" s="441" t="str">
        <f t="shared" si="3"/>
        <v/>
      </c>
      <c r="BM11" s="441">
        <f t="shared" si="28"/>
        <v>0</v>
      </c>
      <c r="BN11" s="441" t="str">
        <f t="shared" si="29"/>
        <v>SAT</v>
      </c>
      <c r="BO11" s="588"/>
      <c r="BP11" s="960"/>
      <c r="BQ11" s="956"/>
      <c r="BR11" s="584"/>
      <c r="BS11" s="583"/>
      <c r="BT11" s="584"/>
      <c r="BU11" s="584"/>
      <c r="BV11" s="589"/>
      <c r="BW11" s="589"/>
      <c r="BX11" s="589"/>
      <c r="BY11" s="590"/>
      <c r="BZ11" s="591"/>
      <c r="CA11" s="509"/>
      <c r="CB11" s="509"/>
      <c r="CC11" s="509"/>
      <c r="CD11" s="509"/>
      <c r="CE11" s="509"/>
      <c r="CF11" s="509"/>
      <c r="CG11" s="509"/>
      <c r="CH11" s="509"/>
      <c r="CI11" s="509"/>
    </row>
    <row r="12" spans="1:87" ht="15" x14ac:dyDescent="0.25">
      <c r="A12" s="1176" t="str">
        <f>T(Admin!D13)</f>
        <v/>
      </c>
      <c r="B12" s="1177"/>
      <c r="C12" s="1227"/>
      <c r="D12" s="1228"/>
      <c r="E12" s="1228"/>
      <c r="F12" s="1229"/>
      <c r="G12" s="446"/>
      <c r="H12" s="446"/>
      <c r="I12" s="446"/>
      <c r="J12" s="1212"/>
      <c r="K12" s="1213"/>
      <c r="L12" s="1213"/>
      <c r="M12" s="1214"/>
      <c r="N12" s="444"/>
      <c r="O12" s="444"/>
      <c r="P12" s="444"/>
      <c r="Q12" s="656" t="e">
        <f t="shared" si="4"/>
        <v>#N/A</v>
      </c>
      <c r="R12" s="867"/>
      <c r="S12" s="868"/>
      <c r="T12" s="869"/>
      <c r="U12" s="446">
        <f t="shared" si="5"/>
        <v>0</v>
      </c>
      <c r="V12" s="446" t="str">
        <f t="shared" si="6"/>
        <v/>
      </c>
      <c r="W12" s="446" t="str">
        <f t="shared" si="7"/>
        <v/>
      </c>
      <c r="X12" s="655" t="e">
        <f t="shared" si="8"/>
        <v>#N/A</v>
      </c>
      <c r="Y12" s="867"/>
      <c r="Z12" s="868"/>
      <c r="AA12" s="869"/>
      <c r="AB12" s="446">
        <f t="shared" si="9"/>
        <v>0</v>
      </c>
      <c r="AC12" s="446" t="str">
        <f t="shared" si="10"/>
        <v/>
      </c>
      <c r="AD12" s="446" t="str">
        <f t="shared" si="11"/>
        <v/>
      </c>
      <c r="AE12" s="1212"/>
      <c r="AF12" s="1213"/>
      <c r="AG12" s="1213"/>
      <c r="AH12" s="1214"/>
      <c r="AI12" s="446">
        <f t="shared" si="12"/>
        <v>0</v>
      </c>
      <c r="AJ12" s="446" t="str">
        <f t="shared" si="13"/>
        <v/>
      </c>
      <c r="AK12" s="444" t="str">
        <f t="shared" si="14"/>
        <v/>
      </c>
      <c r="AL12" s="656" t="e">
        <f t="shared" si="15"/>
        <v>#N/A</v>
      </c>
      <c r="AM12" s="867"/>
      <c r="AN12" s="868"/>
      <c r="AO12" s="873"/>
      <c r="AP12" s="446">
        <f t="shared" si="16"/>
        <v>0</v>
      </c>
      <c r="AQ12" s="446" t="str">
        <f t="shared" si="17"/>
        <v/>
      </c>
      <c r="AR12" s="446" t="str">
        <f t="shared" si="18"/>
        <v/>
      </c>
      <c r="AS12" s="446">
        <f t="shared" si="19"/>
        <v>0</v>
      </c>
      <c r="AT12" s="1195">
        <f t="shared" si="20"/>
        <v>0</v>
      </c>
      <c r="AU12" s="1195"/>
      <c r="AV12" s="956">
        <f t="shared" si="21"/>
        <v>0</v>
      </c>
      <c r="AW12" s="732"/>
      <c r="AY12" s="441">
        <f t="shared" si="22"/>
        <v>0</v>
      </c>
      <c r="AZ12" s="734" t="str">
        <f t="shared" si="23"/>
        <v>SAT</v>
      </c>
      <c r="BA12" s="733">
        <f t="shared" si="24"/>
        <v>0</v>
      </c>
      <c r="BB12" s="441"/>
      <c r="BC12" s="441">
        <f t="shared" si="25"/>
        <v>0</v>
      </c>
      <c r="BD12" s="441" t="str">
        <f t="shared" si="26"/>
        <v>SAT</v>
      </c>
      <c r="BE12" s="956"/>
      <c r="BF12" s="956"/>
      <c r="BG12" s="441">
        <f t="shared" si="0"/>
        <v>0</v>
      </c>
      <c r="BH12" s="441" t="str">
        <f t="shared" si="27"/>
        <v>SAT</v>
      </c>
      <c r="BI12" s="733"/>
      <c r="BJ12" s="441" t="str">
        <f t="shared" si="1"/>
        <v/>
      </c>
      <c r="BK12" s="441" t="str">
        <f t="shared" si="2"/>
        <v/>
      </c>
      <c r="BL12" s="441" t="str">
        <f t="shared" si="3"/>
        <v/>
      </c>
      <c r="BM12" s="441">
        <f t="shared" si="28"/>
        <v>0</v>
      </c>
      <c r="BN12" s="441" t="str">
        <f t="shared" si="29"/>
        <v>SAT</v>
      </c>
      <c r="BO12" s="588"/>
      <c r="BP12" s="960"/>
      <c r="BQ12" s="956"/>
      <c r="BR12" s="584"/>
      <c r="BS12" s="583"/>
      <c r="BT12" s="584"/>
      <c r="BU12" s="584"/>
      <c r="BV12" s="589"/>
      <c r="BW12" s="589"/>
      <c r="BX12" s="589"/>
      <c r="BY12" s="590"/>
      <c r="BZ12" s="591"/>
      <c r="CA12" s="509"/>
      <c r="CB12" s="509"/>
      <c r="CC12" s="509"/>
      <c r="CD12" s="509"/>
      <c r="CE12" s="509"/>
      <c r="CF12" s="509"/>
      <c r="CG12" s="509"/>
      <c r="CH12" s="509"/>
      <c r="CI12" s="509"/>
    </row>
    <row r="13" spans="1:87" ht="15" x14ac:dyDescent="0.25">
      <c r="A13" s="1176" t="str">
        <f>T(Admin!D14)</f>
        <v/>
      </c>
      <c r="B13" s="1177"/>
      <c r="C13" s="1227"/>
      <c r="D13" s="1228"/>
      <c r="E13" s="1228"/>
      <c r="F13" s="1229"/>
      <c r="G13" s="446"/>
      <c r="H13" s="446"/>
      <c r="I13" s="446"/>
      <c r="J13" s="1212"/>
      <c r="K13" s="1213"/>
      <c r="L13" s="1213"/>
      <c r="M13" s="1214"/>
      <c r="N13" s="444"/>
      <c r="O13" s="444"/>
      <c r="P13" s="444"/>
      <c r="Q13" s="656" t="e">
        <f t="shared" si="4"/>
        <v>#N/A</v>
      </c>
      <c r="R13" s="867"/>
      <c r="S13" s="868"/>
      <c r="T13" s="869"/>
      <c r="U13" s="446">
        <f t="shared" si="5"/>
        <v>0</v>
      </c>
      <c r="V13" s="446" t="str">
        <f t="shared" si="6"/>
        <v/>
      </c>
      <c r="W13" s="446" t="str">
        <f t="shared" si="7"/>
        <v/>
      </c>
      <c r="X13" s="655" t="e">
        <f t="shared" si="8"/>
        <v>#N/A</v>
      </c>
      <c r="Y13" s="867"/>
      <c r="Z13" s="868"/>
      <c r="AA13" s="869"/>
      <c r="AB13" s="446">
        <f t="shared" si="9"/>
        <v>0</v>
      </c>
      <c r="AC13" s="446" t="str">
        <f t="shared" si="10"/>
        <v/>
      </c>
      <c r="AD13" s="446" t="str">
        <f t="shared" si="11"/>
        <v/>
      </c>
      <c r="AE13" s="1212"/>
      <c r="AF13" s="1213"/>
      <c r="AG13" s="1213"/>
      <c r="AH13" s="1214"/>
      <c r="AI13" s="446">
        <f t="shared" si="12"/>
        <v>0</v>
      </c>
      <c r="AJ13" s="446" t="str">
        <f t="shared" si="13"/>
        <v/>
      </c>
      <c r="AK13" s="444" t="str">
        <f t="shared" si="14"/>
        <v/>
      </c>
      <c r="AL13" s="656" t="e">
        <f t="shared" si="15"/>
        <v>#N/A</v>
      </c>
      <c r="AM13" s="867"/>
      <c r="AN13" s="868"/>
      <c r="AO13" s="873"/>
      <c r="AP13" s="446">
        <f t="shared" si="16"/>
        <v>0</v>
      </c>
      <c r="AQ13" s="446" t="str">
        <f t="shared" si="17"/>
        <v/>
      </c>
      <c r="AR13" s="446" t="str">
        <f t="shared" si="18"/>
        <v/>
      </c>
      <c r="AS13" s="446">
        <f t="shared" si="19"/>
        <v>0</v>
      </c>
      <c r="AT13" s="1195">
        <f t="shared" si="20"/>
        <v>0</v>
      </c>
      <c r="AU13" s="1195"/>
      <c r="AV13" s="956">
        <f t="shared" si="21"/>
        <v>0</v>
      </c>
      <c r="AW13" s="732"/>
      <c r="AY13" s="441">
        <f t="shared" si="22"/>
        <v>0</v>
      </c>
      <c r="AZ13" s="734" t="str">
        <f t="shared" si="23"/>
        <v>SAT</v>
      </c>
      <c r="BA13" s="733">
        <f t="shared" si="24"/>
        <v>0</v>
      </c>
      <c r="BB13" s="441"/>
      <c r="BC13" s="441">
        <f t="shared" si="25"/>
        <v>0</v>
      </c>
      <c r="BD13" s="441" t="str">
        <f t="shared" si="26"/>
        <v>SAT</v>
      </c>
      <c r="BE13" s="956"/>
      <c r="BF13" s="956"/>
      <c r="BG13" s="441">
        <f t="shared" si="0"/>
        <v>0</v>
      </c>
      <c r="BH13" s="441" t="str">
        <f t="shared" si="27"/>
        <v>SAT</v>
      </c>
      <c r="BI13" s="733"/>
      <c r="BJ13" s="441" t="str">
        <f t="shared" si="1"/>
        <v/>
      </c>
      <c r="BK13" s="441" t="str">
        <f t="shared" si="2"/>
        <v/>
      </c>
      <c r="BL13" s="441" t="str">
        <f t="shared" si="3"/>
        <v/>
      </c>
      <c r="BM13" s="441">
        <f t="shared" si="28"/>
        <v>0</v>
      </c>
      <c r="BN13" s="441" t="str">
        <f t="shared" si="29"/>
        <v>SAT</v>
      </c>
      <c r="BO13" s="588"/>
      <c r="BP13" s="960"/>
      <c r="BQ13" s="956"/>
      <c r="BR13" s="584"/>
      <c r="BS13" s="583"/>
      <c r="BT13" s="584"/>
      <c r="BU13" s="584"/>
      <c r="BV13" s="589"/>
      <c r="BW13" s="589"/>
      <c r="BX13" s="589"/>
      <c r="BY13" s="590"/>
      <c r="BZ13" s="591"/>
      <c r="CA13" s="509"/>
      <c r="CB13" s="509"/>
      <c r="CC13" s="509"/>
      <c r="CD13" s="509"/>
      <c r="CE13" s="509"/>
      <c r="CF13" s="509"/>
      <c r="CG13" s="509"/>
      <c r="CH13" s="509"/>
      <c r="CI13" s="509"/>
    </row>
    <row r="14" spans="1:87" ht="15" x14ac:dyDescent="0.25">
      <c r="A14" s="1176" t="str">
        <f>T(Admin!D15)</f>
        <v/>
      </c>
      <c r="B14" s="1177"/>
      <c r="C14" s="1227"/>
      <c r="D14" s="1228"/>
      <c r="E14" s="1228"/>
      <c r="F14" s="1229"/>
      <c r="G14" s="446"/>
      <c r="H14" s="446"/>
      <c r="I14" s="446"/>
      <c r="J14" s="1212"/>
      <c r="K14" s="1213"/>
      <c r="L14" s="1213"/>
      <c r="M14" s="1214"/>
      <c r="N14" s="444"/>
      <c r="O14" s="444"/>
      <c r="P14" s="444"/>
      <c r="Q14" s="656" t="e">
        <f t="shared" si="4"/>
        <v>#N/A</v>
      </c>
      <c r="R14" s="867"/>
      <c r="S14" s="868"/>
      <c r="T14" s="869"/>
      <c r="U14" s="446">
        <f t="shared" si="5"/>
        <v>0</v>
      </c>
      <c r="V14" s="446" t="str">
        <f t="shared" si="6"/>
        <v/>
      </c>
      <c r="W14" s="446" t="str">
        <f t="shared" si="7"/>
        <v/>
      </c>
      <c r="X14" s="655" t="e">
        <f t="shared" si="8"/>
        <v>#N/A</v>
      </c>
      <c r="Y14" s="867"/>
      <c r="Z14" s="868"/>
      <c r="AA14" s="869"/>
      <c r="AB14" s="446">
        <f t="shared" si="9"/>
        <v>0</v>
      </c>
      <c r="AC14" s="446" t="str">
        <f t="shared" si="10"/>
        <v/>
      </c>
      <c r="AD14" s="446" t="str">
        <f t="shared" si="11"/>
        <v/>
      </c>
      <c r="AE14" s="1212"/>
      <c r="AF14" s="1213"/>
      <c r="AG14" s="1213"/>
      <c r="AH14" s="1214"/>
      <c r="AI14" s="446">
        <f t="shared" si="12"/>
        <v>0</v>
      </c>
      <c r="AJ14" s="446" t="str">
        <f t="shared" si="13"/>
        <v/>
      </c>
      <c r="AK14" s="444" t="str">
        <f t="shared" si="14"/>
        <v/>
      </c>
      <c r="AL14" s="656" t="e">
        <f t="shared" si="15"/>
        <v>#N/A</v>
      </c>
      <c r="AM14" s="867"/>
      <c r="AN14" s="868"/>
      <c r="AO14" s="873"/>
      <c r="AP14" s="446">
        <f t="shared" si="16"/>
        <v>0</v>
      </c>
      <c r="AQ14" s="446" t="str">
        <f t="shared" si="17"/>
        <v/>
      </c>
      <c r="AR14" s="446" t="str">
        <f t="shared" si="18"/>
        <v/>
      </c>
      <c r="AS14" s="446">
        <f t="shared" si="19"/>
        <v>0</v>
      </c>
      <c r="AT14" s="1195">
        <f t="shared" si="20"/>
        <v>0</v>
      </c>
      <c r="AU14" s="1195"/>
      <c r="AV14" s="956">
        <f t="shared" si="21"/>
        <v>0</v>
      </c>
      <c r="AW14" s="732"/>
      <c r="AY14" s="441">
        <f t="shared" si="22"/>
        <v>0</v>
      </c>
      <c r="AZ14" s="734" t="str">
        <f t="shared" si="23"/>
        <v>SAT</v>
      </c>
      <c r="BA14" s="733">
        <f t="shared" si="24"/>
        <v>0</v>
      </c>
      <c r="BB14" s="441"/>
      <c r="BC14" s="441">
        <f t="shared" si="25"/>
        <v>0</v>
      </c>
      <c r="BD14" s="441" t="str">
        <f t="shared" si="26"/>
        <v>SAT</v>
      </c>
      <c r="BE14" s="956"/>
      <c r="BF14" s="956"/>
      <c r="BG14" s="441">
        <f t="shared" si="0"/>
        <v>0</v>
      </c>
      <c r="BH14" s="441" t="str">
        <f t="shared" si="27"/>
        <v>SAT</v>
      </c>
      <c r="BI14" s="733"/>
      <c r="BJ14" s="441" t="str">
        <f t="shared" si="1"/>
        <v/>
      </c>
      <c r="BK14" s="441" t="str">
        <f t="shared" si="2"/>
        <v/>
      </c>
      <c r="BL14" s="441" t="str">
        <f t="shared" si="3"/>
        <v/>
      </c>
      <c r="BM14" s="441">
        <f t="shared" si="28"/>
        <v>0</v>
      </c>
      <c r="BN14" s="441" t="str">
        <f t="shared" si="29"/>
        <v>SAT</v>
      </c>
      <c r="BO14" s="588"/>
      <c r="BP14" s="960"/>
      <c r="BQ14" s="956"/>
      <c r="BR14" s="584"/>
      <c r="BS14" s="583"/>
      <c r="BT14" s="584"/>
      <c r="BU14" s="584"/>
      <c r="BV14" s="589"/>
      <c r="BW14" s="589"/>
      <c r="BX14" s="589"/>
      <c r="BY14" s="590"/>
      <c r="BZ14" s="591"/>
      <c r="CA14" s="509"/>
      <c r="CB14" s="509"/>
      <c r="CC14" s="509"/>
      <c r="CD14" s="509"/>
      <c r="CE14" s="509"/>
      <c r="CF14" s="509"/>
      <c r="CG14" s="509"/>
      <c r="CH14" s="509"/>
      <c r="CI14" s="509"/>
    </row>
    <row r="15" spans="1:87" ht="15" x14ac:dyDescent="0.25">
      <c r="A15" s="1176" t="str">
        <f>T(Admin!D16)</f>
        <v/>
      </c>
      <c r="B15" s="1177"/>
      <c r="C15" s="1227"/>
      <c r="D15" s="1228"/>
      <c r="E15" s="1228"/>
      <c r="F15" s="1229"/>
      <c r="G15" s="446"/>
      <c r="H15" s="446"/>
      <c r="I15" s="446"/>
      <c r="J15" s="1212"/>
      <c r="K15" s="1213"/>
      <c r="L15" s="1213"/>
      <c r="M15" s="1214"/>
      <c r="N15" s="444"/>
      <c r="O15" s="444"/>
      <c r="P15" s="444"/>
      <c r="Q15" s="656" t="e">
        <f t="shared" si="4"/>
        <v>#N/A</v>
      </c>
      <c r="R15" s="867"/>
      <c r="S15" s="868"/>
      <c r="T15" s="869"/>
      <c r="U15" s="446">
        <f t="shared" si="5"/>
        <v>0</v>
      </c>
      <c r="V15" s="446" t="str">
        <f t="shared" si="6"/>
        <v/>
      </c>
      <c r="W15" s="446" t="str">
        <f t="shared" si="7"/>
        <v/>
      </c>
      <c r="X15" s="655" t="e">
        <f t="shared" si="8"/>
        <v>#N/A</v>
      </c>
      <c r="Y15" s="867"/>
      <c r="Z15" s="868"/>
      <c r="AA15" s="869"/>
      <c r="AB15" s="446">
        <f t="shared" si="9"/>
        <v>0</v>
      </c>
      <c r="AC15" s="446" t="str">
        <f t="shared" si="10"/>
        <v/>
      </c>
      <c r="AD15" s="446" t="str">
        <f t="shared" si="11"/>
        <v/>
      </c>
      <c r="AE15" s="1212"/>
      <c r="AF15" s="1213"/>
      <c r="AG15" s="1213"/>
      <c r="AH15" s="1214"/>
      <c r="AI15" s="446">
        <f t="shared" si="12"/>
        <v>0</v>
      </c>
      <c r="AJ15" s="446" t="str">
        <f t="shared" si="13"/>
        <v/>
      </c>
      <c r="AK15" s="444" t="str">
        <f t="shared" si="14"/>
        <v/>
      </c>
      <c r="AL15" s="656" t="e">
        <f t="shared" si="15"/>
        <v>#N/A</v>
      </c>
      <c r="AM15" s="867"/>
      <c r="AN15" s="868"/>
      <c r="AO15" s="873"/>
      <c r="AP15" s="446">
        <f t="shared" si="16"/>
        <v>0</v>
      </c>
      <c r="AQ15" s="446" t="str">
        <f t="shared" si="17"/>
        <v/>
      </c>
      <c r="AR15" s="446" t="str">
        <f t="shared" si="18"/>
        <v/>
      </c>
      <c r="AS15" s="446">
        <f t="shared" si="19"/>
        <v>0</v>
      </c>
      <c r="AT15" s="1195">
        <f t="shared" si="20"/>
        <v>0</v>
      </c>
      <c r="AU15" s="1195"/>
      <c r="AV15" s="956">
        <f t="shared" si="21"/>
        <v>0</v>
      </c>
      <c r="AW15" s="732"/>
      <c r="AY15" s="441">
        <f t="shared" si="22"/>
        <v>0</v>
      </c>
      <c r="AZ15" s="734" t="str">
        <f t="shared" si="23"/>
        <v>SAT</v>
      </c>
      <c r="BA15" s="733">
        <f t="shared" si="24"/>
        <v>0</v>
      </c>
      <c r="BB15" s="441"/>
      <c r="BC15" s="441">
        <f t="shared" si="25"/>
        <v>0</v>
      </c>
      <c r="BD15" s="441" t="str">
        <f t="shared" si="26"/>
        <v>SAT</v>
      </c>
      <c r="BE15" s="956"/>
      <c r="BF15" s="956"/>
      <c r="BG15" s="441">
        <f t="shared" si="0"/>
        <v>0</v>
      </c>
      <c r="BH15" s="441" t="str">
        <f t="shared" si="27"/>
        <v>SAT</v>
      </c>
      <c r="BI15" s="733"/>
      <c r="BJ15" s="441" t="str">
        <f t="shared" si="1"/>
        <v/>
      </c>
      <c r="BK15" s="441" t="str">
        <f t="shared" si="2"/>
        <v/>
      </c>
      <c r="BL15" s="441" t="str">
        <f t="shared" si="3"/>
        <v/>
      </c>
      <c r="BM15" s="441">
        <f t="shared" si="28"/>
        <v>0</v>
      </c>
      <c r="BN15" s="441" t="str">
        <f t="shared" si="29"/>
        <v>SAT</v>
      </c>
      <c r="BO15" s="588"/>
      <c r="BP15" s="960"/>
      <c r="BQ15" s="956"/>
      <c r="BR15" s="584"/>
      <c r="BS15" s="583"/>
      <c r="BT15" s="584"/>
      <c r="BU15" s="584"/>
      <c r="BV15" s="589"/>
      <c r="BW15" s="589"/>
      <c r="BX15" s="589"/>
      <c r="BY15" s="590"/>
      <c r="BZ15" s="591"/>
      <c r="CA15" s="509"/>
      <c r="CB15" s="509"/>
      <c r="CC15" s="509"/>
      <c r="CD15" s="509"/>
      <c r="CE15" s="509"/>
      <c r="CF15" s="509"/>
      <c r="CG15" s="509"/>
      <c r="CH15" s="509"/>
      <c r="CI15" s="509"/>
    </row>
    <row r="16" spans="1:87" ht="15" x14ac:dyDescent="0.25">
      <c r="A16" s="1176" t="str">
        <f>T(Admin!D17)</f>
        <v/>
      </c>
      <c r="B16" s="1177"/>
      <c r="C16" s="1227"/>
      <c r="D16" s="1228"/>
      <c r="E16" s="1228"/>
      <c r="F16" s="1229"/>
      <c r="G16" s="446"/>
      <c r="H16" s="446"/>
      <c r="I16" s="446"/>
      <c r="J16" s="1212"/>
      <c r="K16" s="1213"/>
      <c r="L16" s="1213"/>
      <c r="M16" s="1214"/>
      <c r="N16" s="444"/>
      <c r="O16" s="444"/>
      <c r="P16" s="444"/>
      <c r="Q16" s="656" t="e">
        <f t="shared" si="4"/>
        <v>#N/A</v>
      </c>
      <c r="R16" s="867"/>
      <c r="S16" s="868"/>
      <c r="T16" s="869"/>
      <c r="U16" s="446">
        <f t="shared" si="5"/>
        <v>0</v>
      </c>
      <c r="V16" s="446" t="str">
        <f t="shared" si="6"/>
        <v/>
      </c>
      <c r="W16" s="446" t="str">
        <f t="shared" si="7"/>
        <v/>
      </c>
      <c r="X16" s="655" t="e">
        <f t="shared" si="8"/>
        <v>#N/A</v>
      </c>
      <c r="Y16" s="867"/>
      <c r="Z16" s="868"/>
      <c r="AA16" s="869"/>
      <c r="AB16" s="446">
        <f t="shared" si="9"/>
        <v>0</v>
      </c>
      <c r="AC16" s="446" t="str">
        <f t="shared" si="10"/>
        <v/>
      </c>
      <c r="AD16" s="446" t="str">
        <f t="shared" si="11"/>
        <v/>
      </c>
      <c r="AE16" s="1212"/>
      <c r="AF16" s="1213"/>
      <c r="AG16" s="1213"/>
      <c r="AH16" s="1214"/>
      <c r="AI16" s="446">
        <f t="shared" si="12"/>
        <v>0</v>
      </c>
      <c r="AJ16" s="446" t="str">
        <f t="shared" si="13"/>
        <v/>
      </c>
      <c r="AK16" s="444" t="str">
        <f t="shared" si="14"/>
        <v/>
      </c>
      <c r="AL16" s="656" t="e">
        <f t="shared" si="15"/>
        <v>#N/A</v>
      </c>
      <c r="AM16" s="867"/>
      <c r="AN16" s="868"/>
      <c r="AO16" s="869"/>
      <c r="AP16" s="446">
        <f t="shared" si="16"/>
        <v>0</v>
      </c>
      <c r="AQ16" s="446" t="str">
        <f t="shared" si="17"/>
        <v/>
      </c>
      <c r="AR16" s="446" t="str">
        <f t="shared" si="18"/>
        <v/>
      </c>
      <c r="AS16" s="446">
        <f t="shared" si="19"/>
        <v>0</v>
      </c>
      <c r="AT16" s="1195">
        <f t="shared" si="20"/>
        <v>0</v>
      </c>
      <c r="AU16" s="1195"/>
      <c r="AV16" s="956">
        <f t="shared" si="21"/>
        <v>0</v>
      </c>
      <c r="AW16" s="732"/>
      <c r="AY16" s="441">
        <f t="shared" si="22"/>
        <v>0</v>
      </c>
      <c r="AZ16" s="734" t="str">
        <f t="shared" si="23"/>
        <v>SAT</v>
      </c>
      <c r="BA16" s="733">
        <f t="shared" si="24"/>
        <v>0</v>
      </c>
      <c r="BB16" s="441"/>
      <c r="BC16" s="441">
        <f t="shared" si="25"/>
        <v>0</v>
      </c>
      <c r="BD16" s="441" t="str">
        <f t="shared" si="26"/>
        <v>SAT</v>
      </c>
      <c r="BE16" s="956"/>
      <c r="BF16" s="956"/>
      <c r="BG16" s="441">
        <f t="shared" si="0"/>
        <v>0</v>
      </c>
      <c r="BH16" s="441" t="str">
        <f t="shared" si="27"/>
        <v>SAT</v>
      </c>
      <c r="BI16" s="733"/>
      <c r="BJ16" s="441" t="str">
        <f t="shared" si="1"/>
        <v/>
      </c>
      <c r="BK16" s="441" t="str">
        <f t="shared" si="2"/>
        <v/>
      </c>
      <c r="BL16" s="441" t="str">
        <f t="shared" si="3"/>
        <v/>
      </c>
      <c r="BM16" s="441">
        <f t="shared" si="28"/>
        <v>0</v>
      </c>
      <c r="BN16" s="441" t="str">
        <f t="shared" si="29"/>
        <v>SAT</v>
      </c>
      <c r="BO16" s="588"/>
      <c r="BP16" s="960"/>
      <c r="BQ16" s="956"/>
      <c r="BR16" s="584"/>
      <c r="BS16" s="583"/>
      <c r="BT16" s="584"/>
      <c r="BU16" s="584"/>
      <c r="BV16" s="589"/>
      <c r="BW16" s="589"/>
      <c r="BX16" s="589"/>
      <c r="BY16" s="590"/>
      <c r="BZ16" s="591"/>
      <c r="CA16" s="509"/>
      <c r="CB16" s="509"/>
      <c r="CC16" s="509"/>
      <c r="CD16" s="509"/>
      <c r="CE16" s="509"/>
      <c r="CF16" s="509"/>
      <c r="CG16" s="509"/>
      <c r="CH16" s="509"/>
      <c r="CI16" s="509"/>
    </row>
    <row r="17" spans="1:110" ht="15" x14ac:dyDescent="0.25">
      <c r="A17" s="1176" t="str">
        <f>T(Admin!D18)</f>
        <v/>
      </c>
      <c r="B17" s="1177"/>
      <c r="C17" s="1227"/>
      <c r="D17" s="1228"/>
      <c r="E17" s="1228"/>
      <c r="F17" s="1229"/>
      <c r="G17" s="446"/>
      <c r="H17" s="446"/>
      <c r="I17" s="446"/>
      <c r="J17" s="1212"/>
      <c r="K17" s="1213"/>
      <c r="L17" s="1213"/>
      <c r="M17" s="1214"/>
      <c r="N17" s="444"/>
      <c r="O17" s="444"/>
      <c r="P17" s="444"/>
      <c r="Q17" s="656" t="e">
        <f t="shared" si="4"/>
        <v>#N/A</v>
      </c>
      <c r="R17" s="867"/>
      <c r="S17" s="868"/>
      <c r="T17" s="869"/>
      <c r="U17" s="446">
        <f t="shared" si="5"/>
        <v>0</v>
      </c>
      <c r="V17" s="446" t="str">
        <f t="shared" si="6"/>
        <v/>
      </c>
      <c r="W17" s="446" t="str">
        <f t="shared" si="7"/>
        <v/>
      </c>
      <c r="X17" s="655" t="e">
        <f t="shared" si="8"/>
        <v>#N/A</v>
      </c>
      <c r="Y17" s="867"/>
      <c r="Z17" s="868"/>
      <c r="AA17" s="872"/>
      <c r="AB17" s="446">
        <f t="shared" si="9"/>
        <v>0</v>
      </c>
      <c r="AC17" s="446" t="str">
        <f t="shared" si="10"/>
        <v/>
      </c>
      <c r="AD17" s="446" t="str">
        <f t="shared" si="11"/>
        <v/>
      </c>
      <c r="AE17" s="1212"/>
      <c r="AF17" s="1213"/>
      <c r="AG17" s="1213"/>
      <c r="AH17" s="1214"/>
      <c r="AI17" s="446">
        <f t="shared" si="12"/>
        <v>0</v>
      </c>
      <c r="AJ17" s="446" t="str">
        <f t="shared" si="13"/>
        <v/>
      </c>
      <c r="AK17" s="444" t="str">
        <f t="shared" si="14"/>
        <v/>
      </c>
      <c r="AL17" s="656" t="e">
        <f t="shared" si="15"/>
        <v>#N/A</v>
      </c>
      <c r="AM17" s="867"/>
      <c r="AN17" s="868"/>
      <c r="AO17" s="873"/>
      <c r="AP17" s="446">
        <f t="shared" si="16"/>
        <v>0</v>
      </c>
      <c r="AQ17" s="446" t="str">
        <f t="shared" si="17"/>
        <v/>
      </c>
      <c r="AR17" s="446" t="str">
        <f t="shared" si="18"/>
        <v/>
      </c>
      <c r="AS17" s="446">
        <f t="shared" si="19"/>
        <v>0</v>
      </c>
      <c r="AT17" s="1195">
        <f t="shared" si="20"/>
        <v>0</v>
      </c>
      <c r="AU17" s="1195"/>
      <c r="AV17" s="956">
        <f t="shared" si="21"/>
        <v>0</v>
      </c>
      <c r="AW17" s="732"/>
      <c r="AY17" s="441">
        <f t="shared" si="22"/>
        <v>0</v>
      </c>
      <c r="AZ17" s="734" t="str">
        <f t="shared" si="23"/>
        <v>SAT</v>
      </c>
      <c r="BA17" s="733">
        <f t="shared" si="24"/>
        <v>0</v>
      </c>
      <c r="BB17" s="441"/>
      <c r="BC17" s="441">
        <f t="shared" si="25"/>
        <v>0</v>
      </c>
      <c r="BD17" s="441" t="str">
        <f t="shared" si="26"/>
        <v>SAT</v>
      </c>
      <c r="BE17" s="956"/>
      <c r="BF17" s="956"/>
      <c r="BG17" s="441">
        <f t="shared" si="0"/>
        <v>0</v>
      </c>
      <c r="BH17" s="441" t="str">
        <f t="shared" si="27"/>
        <v>SAT</v>
      </c>
      <c r="BI17" s="733"/>
      <c r="BJ17" s="441" t="str">
        <f t="shared" si="1"/>
        <v/>
      </c>
      <c r="BK17" s="441" t="str">
        <f t="shared" si="2"/>
        <v/>
      </c>
      <c r="BL17" s="441" t="str">
        <f t="shared" si="3"/>
        <v/>
      </c>
      <c r="BM17" s="441">
        <f t="shared" si="28"/>
        <v>0</v>
      </c>
      <c r="BN17" s="441" t="str">
        <f t="shared" si="29"/>
        <v>SAT</v>
      </c>
      <c r="BO17" s="588"/>
      <c r="BP17" s="960"/>
      <c r="BQ17" s="956"/>
      <c r="BR17" s="584"/>
      <c r="BS17" s="583"/>
      <c r="BT17" s="584"/>
      <c r="BU17" s="584"/>
      <c r="BV17" s="589"/>
      <c r="BW17" s="589"/>
      <c r="BX17" s="589"/>
      <c r="BY17" s="590"/>
      <c r="BZ17" s="591"/>
      <c r="CA17" s="509"/>
      <c r="CB17" s="509"/>
      <c r="CC17" s="509"/>
      <c r="CD17" s="509"/>
      <c r="CE17" s="509"/>
      <c r="CF17" s="509"/>
      <c r="CG17" s="509"/>
      <c r="CH17" s="509"/>
      <c r="CI17" s="509"/>
    </row>
    <row r="18" spans="1:110" ht="15" customHeight="1" x14ac:dyDescent="0.25">
      <c r="A18" s="1176" t="str">
        <f>T(Admin!D19)</f>
        <v/>
      </c>
      <c r="B18" s="1177"/>
      <c r="C18" s="1227"/>
      <c r="D18" s="1228"/>
      <c r="E18" s="1228"/>
      <c r="F18" s="1229"/>
      <c r="G18" s="446"/>
      <c r="H18" s="446"/>
      <c r="I18" s="446"/>
      <c r="J18" s="1212"/>
      <c r="K18" s="1213"/>
      <c r="L18" s="1213"/>
      <c r="M18" s="1214"/>
      <c r="N18" s="444"/>
      <c r="O18" s="444"/>
      <c r="P18" s="444"/>
      <c r="Q18" s="656" t="e">
        <f t="shared" si="4"/>
        <v>#N/A</v>
      </c>
      <c r="R18" s="867"/>
      <c r="S18" s="868"/>
      <c r="T18" s="869"/>
      <c r="U18" s="446">
        <f t="shared" si="5"/>
        <v>0</v>
      </c>
      <c r="V18" s="446" t="str">
        <f t="shared" si="6"/>
        <v/>
      </c>
      <c r="W18" s="446" t="str">
        <f t="shared" si="7"/>
        <v/>
      </c>
      <c r="X18" s="655" t="e">
        <f t="shared" si="8"/>
        <v>#N/A</v>
      </c>
      <c r="Y18" s="867"/>
      <c r="Z18" s="868"/>
      <c r="AA18" s="872"/>
      <c r="AB18" s="446">
        <f t="shared" si="9"/>
        <v>0</v>
      </c>
      <c r="AC18" s="446" t="str">
        <f t="shared" si="10"/>
        <v/>
      </c>
      <c r="AD18" s="446" t="str">
        <f t="shared" si="11"/>
        <v/>
      </c>
      <c r="AE18" s="1212"/>
      <c r="AF18" s="1213"/>
      <c r="AG18" s="1213"/>
      <c r="AH18" s="1214"/>
      <c r="AI18" s="446">
        <f t="shared" si="12"/>
        <v>0</v>
      </c>
      <c r="AJ18" s="446" t="str">
        <f t="shared" si="13"/>
        <v/>
      </c>
      <c r="AK18" s="444" t="str">
        <f t="shared" si="14"/>
        <v/>
      </c>
      <c r="AL18" s="656" t="e">
        <f t="shared" si="15"/>
        <v>#N/A</v>
      </c>
      <c r="AM18" s="867"/>
      <c r="AN18" s="868"/>
      <c r="AO18" s="873"/>
      <c r="AP18" s="446">
        <f t="shared" si="16"/>
        <v>0</v>
      </c>
      <c r="AQ18" s="446" t="str">
        <f t="shared" si="17"/>
        <v/>
      </c>
      <c r="AR18" s="446" t="str">
        <f t="shared" si="18"/>
        <v/>
      </c>
      <c r="AS18" s="446">
        <f t="shared" si="19"/>
        <v>0</v>
      </c>
      <c r="AT18" s="1195">
        <f t="shared" si="20"/>
        <v>0</v>
      </c>
      <c r="AU18" s="1195"/>
      <c r="AV18" s="956">
        <f t="shared" si="21"/>
        <v>0</v>
      </c>
      <c r="AW18" s="732"/>
      <c r="AY18" s="441">
        <f t="shared" si="22"/>
        <v>0</v>
      </c>
      <c r="AZ18" s="734" t="str">
        <f t="shared" si="23"/>
        <v>SAT</v>
      </c>
      <c r="BA18" s="733">
        <f t="shared" si="24"/>
        <v>0</v>
      </c>
      <c r="BB18" s="441"/>
      <c r="BC18" s="441">
        <f t="shared" si="25"/>
        <v>0</v>
      </c>
      <c r="BD18" s="441" t="str">
        <f t="shared" si="26"/>
        <v>SAT</v>
      </c>
      <c r="BE18" s="956"/>
      <c r="BF18" s="956"/>
      <c r="BG18" s="441">
        <f t="shared" si="0"/>
        <v>0</v>
      </c>
      <c r="BH18" s="441" t="str">
        <f t="shared" si="27"/>
        <v>SAT</v>
      </c>
      <c r="BI18" s="733"/>
      <c r="BJ18" s="441" t="str">
        <f t="shared" si="1"/>
        <v/>
      </c>
      <c r="BK18" s="441" t="str">
        <f t="shared" si="2"/>
        <v/>
      </c>
      <c r="BL18" s="441" t="str">
        <f t="shared" si="3"/>
        <v/>
      </c>
      <c r="BM18" s="441">
        <f t="shared" si="28"/>
        <v>0</v>
      </c>
      <c r="BN18" s="441" t="str">
        <f t="shared" si="29"/>
        <v>SAT</v>
      </c>
      <c r="BO18" s="588"/>
      <c r="BP18" s="960"/>
      <c r="BQ18" s="956"/>
      <c r="BR18" s="584"/>
      <c r="BS18" s="583"/>
      <c r="BT18" s="584"/>
      <c r="BU18" s="584"/>
      <c r="BV18" s="589"/>
      <c r="BW18" s="589"/>
      <c r="BX18" s="589"/>
      <c r="BY18" s="590"/>
      <c r="BZ18" s="591"/>
      <c r="CA18" s="509"/>
      <c r="CB18" s="509"/>
      <c r="CC18" s="509"/>
      <c r="CD18" s="509"/>
      <c r="CE18" s="509"/>
      <c r="CF18" s="509"/>
      <c r="CG18" s="509"/>
      <c r="CH18" s="509"/>
      <c r="CI18" s="509"/>
    </row>
    <row r="19" spans="1:110" ht="12.75" customHeight="1" x14ac:dyDescent="0.25">
      <c r="A19" s="1176" t="str">
        <f>T(Admin!D20)</f>
        <v/>
      </c>
      <c r="B19" s="1177"/>
      <c r="C19" s="1227"/>
      <c r="D19" s="1228"/>
      <c r="E19" s="1228"/>
      <c r="F19" s="1229"/>
      <c r="G19" s="446"/>
      <c r="H19" s="446"/>
      <c r="I19" s="446"/>
      <c r="J19" s="1212"/>
      <c r="K19" s="1213"/>
      <c r="L19" s="1213"/>
      <c r="M19" s="1214"/>
      <c r="N19" s="444"/>
      <c r="O19" s="444"/>
      <c r="P19" s="444"/>
      <c r="Q19" s="656" t="e">
        <f t="shared" si="4"/>
        <v>#N/A</v>
      </c>
      <c r="R19" s="867"/>
      <c r="S19" s="868"/>
      <c r="T19" s="869"/>
      <c r="U19" s="446">
        <f t="shared" si="5"/>
        <v>0</v>
      </c>
      <c r="V19" s="446" t="str">
        <f t="shared" si="6"/>
        <v/>
      </c>
      <c r="W19" s="446" t="str">
        <f t="shared" si="7"/>
        <v/>
      </c>
      <c r="X19" s="655" t="e">
        <f t="shared" si="8"/>
        <v>#N/A</v>
      </c>
      <c r="Y19" s="867"/>
      <c r="Z19" s="868"/>
      <c r="AA19" s="872"/>
      <c r="AB19" s="446">
        <f t="shared" si="9"/>
        <v>0</v>
      </c>
      <c r="AC19" s="446" t="str">
        <f t="shared" si="10"/>
        <v/>
      </c>
      <c r="AD19" s="446" t="str">
        <f t="shared" si="11"/>
        <v/>
      </c>
      <c r="AE19" s="1212"/>
      <c r="AF19" s="1213"/>
      <c r="AG19" s="1213"/>
      <c r="AH19" s="1214"/>
      <c r="AI19" s="446">
        <f t="shared" si="12"/>
        <v>0</v>
      </c>
      <c r="AJ19" s="446" t="str">
        <f t="shared" si="13"/>
        <v/>
      </c>
      <c r="AK19" s="444" t="str">
        <f t="shared" si="14"/>
        <v/>
      </c>
      <c r="AL19" s="656" t="e">
        <f t="shared" si="15"/>
        <v>#N/A</v>
      </c>
      <c r="AM19" s="867"/>
      <c r="AN19" s="868"/>
      <c r="AO19" s="873"/>
      <c r="AP19" s="446">
        <f t="shared" si="16"/>
        <v>0</v>
      </c>
      <c r="AQ19" s="446" t="str">
        <f t="shared" si="17"/>
        <v/>
      </c>
      <c r="AR19" s="446" t="str">
        <f t="shared" si="18"/>
        <v/>
      </c>
      <c r="AS19" s="446">
        <f t="shared" si="19"/>
        <v>0</v>
      </c>
      <c r="AT19" s="1195">
        <f t="shared" si="20"/>
        <v>0</v>
      </c>
      <c r="AU19" s="1195"/>
      <c r="AV19" s="956">
        <f t="shared" si="21"/>
        <v>0</v>
      </c>
      <c r="AW19" s="732"/>
      <c r="AY19" s="441">
        <f t="shared" si="22"/>
        <v>0</v>
      </c>
      <c r="AZ19" s="734" t="str">
        <f t="shared" si="23"/>
        <v>SAT</v>
      </c>
      <c r="BA19" s="733">
        <f t="shared" si="24"/>
        <v>0</v>
      </c>
      <c r="BB19" s="441"/>
      <c r="BC19" s="441">
        <f t="shared" si="25"/>
        <v>0</v>
      </c>
      <c r="BD19" s="441" t="str">
        <f t="shared" si="26"/>
        <v>SAT</v>
      </c>
      <c r="BE19" s="956"/>
      <c r="BF19" s="956"/>
      <c r="BG19" s="441">
        <f t="shared" si="0"/>
        <v>0</v>
      </c>
      <c r="BH19" s="441" t="str">
        <f t="shared" si="27"/>
        <v>SAT</v>
      </c>
      <c r="BI19" s="733"/>
      <c r="BJ19" s="441" t="str">
        <f t="shared" si="1"/>
        <v/>
      </c>
      <c r="BK19" s="441" t="str">
        <f t="shared" si="2"/>
        <v/>
      </c>
      <c r="BL19" s="441" t="str">
        <f t="shared" si="3"/>
        <v/>
      </c>
      <c r="BM19" s="441">
        <f t="shared" si="28"/>
        <v>0</v>
      </c>
      <c r="BN19" s="441" t="str">
        <f t="shared" si="29"/>
        <v>SAT</v>
      </c>
      <c r="BO19" s="588"/>
      <c r="BP19" s="960"/>
      <c r="BQ19" s="956"/>
      <c r="BR19" s="584"/>
      <c r="BS19" s="583"/>
      <c r="BT19" s="584"/>
      <c r="BU19" s="584"/>
      <c r="BV19" s="589"/>
      <c r="BW19" s="589"/>
      <c r="BX19" s="589"/>
      <c r="BY19" s="590"/>
      <c r="BZ19" s="591"/>
      <c r="CA19" s="509"/>
      <c r="CB19" s="509"/>
      <c r="CC19" s="509"/>
      <c r="CD19" s="509"/>
      <c r="CE19" s="509"/>
      <c r="CF19" s="509"/>
      <c r="CG19" s="509"/>
      <c r="CH19" s="509"/>
      <c r="CI19" s="509"/>
    </row>
    <row r="20" spans="1:110" ht="12.75" customHeight="1" x14ac:dyDescent="0.25">
      <c r="A20" s="1176" t="str">
        <f>T(Admin!D21)</f>
        <v/>
      </c>
      <c r="B20" s="1177"/>
      <c r="C20" s="1227"/>
      <c r="D20" s="1228"/>
      <c r="E20" s="1228"/>
      <c r="F20" s="1229"/>
      <c r="G20" s="446"/>
      <c r="H20" s="446"/>
      <c r="I20" s="446"/>
      <c r="J20" s="1212"/>
      <c r="K20" s="1213"/>
      <c r="L20" s="1213"/>
      <c r="M20" s="1214"/>
      <c r="N20" s="444"/>
      <c r="O20" s="444"/>
      <c r="P20" s="444"/>
      <c r="Q20" s="656" t="e">
        <f t="shared" si="4"/>
        <v>#N/A</v>
      </c>
      <c r="R20" s="867"/>
      <c r="S20" s="868"/>
      <c r="T20" s="869"/>
      <c r="U20" s="446">
        <f t="shared" si="5"/>
        <v>0</v>
      </c>
      <c r="V20" s="446" t="str">
        <f t="shared" si="6"/>
        <v/>
      </c>
      <c r="W20" s="446" t="str">
        <f t="shared" si="7"/>
        <v/>
      </c>
      <c r="X20" s="655" t="e">
        <f t="shared" si="8"/>
        <v>#N/A</v>
      </c>
      <c r="Y20" s="867"/>
      <c r="Z20" s="868"/>
      <c r="AA20" s="872"/>
      <c r="AB20" s="446">
        <f t="shared" si="9"/>
        <v>0</v>
      </c>
      <c r="AC20" s="446" t="str">
        <f t="shared" si="10"/>
        <v/>
      </c>
      <c r="AD20" s="446" t="str">
        <f t="shared" si="11"/>
        <v/>
      </c>
      <c r="AE20" s="1212"/>
      <c r="AF20" s="1213"/>
      <c r="AG20" s="1213"/>
      <c r="AH20" s="1214"/>
      <c r="AI20" s="446">
        <f t="shared" si="12"/>
        <v>0</v>
      </c>
      <c r="AJ20" s="446" t="str">
        <f t="shared" si="13"/>
        <v/>
      </c>
      <c r="AK20" s="444" t="str">
        <f t="shared" si="14"/>
        <v/>
      </c>
      <c r="AL20" s="656" t="e">
        <f t="shared" si="15"/>
        <v>#N/A</v>
      </c>
      <c r="AM20" s="867"/>
      <c r="AN20" s="868"/>
      <c r="AO20" s="873"/>
      <c r="AP20" s="446">
        <f t="shared" si="16"/>
        <v>0</v>
      </c>
      <c r="AQ20" s="446" t="str">
        <f t="shared" si="17"/>
        <v/>
      </c>
      <c r="AR20" s="446" t="str">
        <f t="shared" si="18"/>
        <v/>
      </c>
      <c r="AS20" s="446">
        <f t="shared" si="19"/>
        <v>0</v>
      </c>
      <c r="AT20" s="1195">
        <f t="shared" si="20"/>
        <v>0</v>
      </c>
      <c r="AU20" s="1195"/>
      <c r="AV20" s="956">
        <f t="shared" si="21"/>
        <v>0</v>
      </c>
      <c r="AW20" s="732"/>
      <c r="AY20" s="441">
        <f t="shared" si="22"/>
        <v>0</v>
      </c>
      <c r="AZ20" s="734" t="str">
        <f t="shared" si="23"/>
        <v>SAT</v>
      </c>
      <c r="BA20" s="733">
        <f t="shared" si="24"/>
        <v>0</v>
      </c>
      <c r="BB20" s="441"/>
      <c r="BC20" s="441">
        <f t="shared" si="25"/>
        <v>0</v>
      </c>
      <c r="BD20" s="441" t="str">
        <f t="shared" si="26"/>
        <v>SAT</v>
      </c>
      <c r="BE20" s="956"/>
      <c r="BF20" s="956"/>
      <c r="BG20" s="441">
        <f t="shared" si="0"/>
        <v>0</v>
      </c>
      <c r="BH20" s="441" t="str">
        <f t="shared" si="27"/>
        <v>SAT</v>
      </c>
      <c r="BI20" s="733"/>
      <c r="BJ20" s="441" t="str">
        <f t="shared" si="1"/>
        <v/>
      </c>
      <c r="BK20" s="441" t="str">
        <f t="shared" si="2"/>
        <v/>
      </c>
      <c r="BL20" s="441" t="str">
        <f t="shared" si="3"/>
        <v/>
      </c>
      <c r="BM20" s="441">
        <f t="shared" si="28"/>
        <v>0</v>
      </c>
      <c r="BN20" s="441" t="str">
        <f t="shared" si="29"/>
        <v>SAT</v>
      </c>
      <c r="BO20" s="588"/>
      <c r="BP20" s="960"/>
      <c r="BQ20" s="956"/>
      <c r="BR20" s="584"/>
      <c r="BS20" s="583"/>
      <c r="BT20" s="584"/>
      <c r="BU20" s="584"/>
      <c r="BV20" s="589"/>
      <c r="BW20" s="589"/>
      <c r="BX20" s="589"/>
      <c r="BY20" s="590"/>
      <c r="BZ20" s="591"/>
      <c r="CA20" s="509"/>
      <c r="CB20" s="509"/>
      <c r="CC20" s="509"/>
      <c r="CD20" s="509"/>
      <c r="CE20" s="509"/>
      <c r="CF20" s="509"/>
      <c r="CG20" s="509"/>
      <c r="CH20" s="509"/>
      <c r="CI20" s="509"/>
    </row>
    <row r="21" spans="1:110" ht="15" x14ac:dyDescent="0.25">
      <c r="A21" s="1176" t="str">
        <f>T(Admin!D22)</f>
        <v/>
      </c>
      <c r="B21" s="1177"/>
      <c r="C21" s="1227"/>
      <c r="D21" s="1228"/>
      <c r="E21" s="1228"/>
      <c r="F21" s="1229"/>
      <c r="G21" s="446"/>
      <c r="H21" s="446"/>
      <c r="I21" s="446"/>
      <c r="J21" s="1212"/>
      <c r="K21" s="1213"/>
      <c r="L21" s="1213"/>
      <c r="M21" s="1214"/>
      <c r="N21" s="444"/>
      <c r="O21" s="444"/>
      <c r="P21" s="444"/>
      <c r="Q21" s="656" t="e">
        <f t="shared" si="4"/>
        <v>#N/A</v>
      </c>
      <c r="R21" s="867"/>
      <c r="S21" s="868"/>
      <c r="T21" s="869"/>
      <c r="U21" s="446">
        <f t="shared" si="5"/>
        <v>0</v>
      </c>
      <c r="V21" s="446" t="str">
        <f t="shared" si="6"/>
        <v/>
      </c>
      <c r="W21" s="446" t="str">
        <f t="shared" si="7"/>
        <v/>
      </c>
      <c r="X21" s="655" t="e">
        <f t="shared" si="8"/>
        <v>#N/A</v>
      </c>
      <c r="Y21" s="867"/>
      <c r="Z21" s="868"/>
      <c r="AA21" s="872"/>
      <c r="AB21" s="446">
        <f t="shared" si="9"/>
        <v>0</v>
      </c>
      <c r="AC21" s="446" t="str">
        <f t="shared" si="10"/>
        <v/>
      </c>
      <c r="AD21" s="446" t="str">
        <f t="shared" si="11"/>
        <v/>
      </c>
      <c r="AE21" s="1212"/>
      <c r="AF21" s="1213"/>
      <c r="AG21" s="1213"/>
      <c r="AH21" s="1214"/>
      <c r="AI21" s="446">
        <f t="shared" si="12"/>
        <v>0</v>
      </c>
      <c r="AJ21" s="446" t="str">
        <f t="shared" si="13"/>
        <v/>
      </c>
      <c r="AK21" s="444" t="str">
        <f t="shared" si="14"/>
        <v/>
      </c>
      <c r="AL21" s="656" t="e">
        <f t="shared" si="15"/>
        <v>#N/A</v>
      </c>
      <c r="AM21" s="867"/>
      <c r="AN21" s="868"/>
      <c r="AO21" s="873"/>
      <c r="AP21" s="446">
        <f t="shared" si="16"/>
        <v>0</v>
      </c>
      <c r="AQ21" s="446" t="str">
        <f t="shared" si="17"/>
        <v/>
      </c>
      <c r="AR21" s="446" t="str">
        <f t="shared" si="18"/>
        <v/>
      </c>
      <c r="AS21" s="446">
        <f t="shared" si="19"/>
        <v>0</v>
      </c>
      <c r="AT21" s="1195">
        <f t="shared" si="20"/>
        <v>0</v>
      </c>
      <c r="AU21" s="1195"/>
      <c r="AV21" s="956">
        <f t="shared" si="21"/>
        <v>0</v>
      </c>
      <c r="AW21" s="732"/>
      <c r="AY21" s="441">
        <f t="shared" si="22"/>
        <v>0</v>
      </c>
      <c r="AZ21" s="734" t="str">
        <f t="shared" si="23"/>
        <v>SAT</v>
      </c>
      <c r="BA21" s="733">
        <f t="shared" si="24"/>
        <v>0</v>
      </c>
      <c r="BB21" s="441"/>
      <c r="BC21" s="441">
        <f t="shared" si="25"/>
        <v>0</v>
      </c>
      <c r="BD21" s="441" t="str">
        <f t="shared" si="26"/>
        <v>SAT</v>
      </c>
      <c r="BE21" s="956"/>
      <c r="BF21" s="956"/>
      <c r="BG21" s="441">
        <f t="shared" si="0"/>
        <v>0</v>
      </c>
      <c r="BH21" s="441" t="str">
        <f t="shared" si="27"/>
        <v>SAT</v>
      </c>
      <c r="BI21" s="733"/>
      <c r="BJ21" s="441" t="str">
        <f t="shared" si="1"/>
        <v/>
      </c>
      <c r="BK21" s="441" t="str">
        <f t="shared" si="2"/>
        <v/>
      </c>
      <c r="BL21" s="441" t="str">
        <f t="shared" si="3"/>
        <v/>
      </c>
      <c r="BM21" s="441">
        <f t="shared" si="28"/>
        <v>0</v>
      </c>
      <c r="BN21" s="441" t="str">
        <f t="shared" si="29"/>
        <v>SAT</v>
      </c>
      <c r="BO21" s="588"/>
      <c r="BP21" s="960"/>
      <c r="BQ21" s="956"/>
      <c r="BR21" s="584"/>
      <c r="BS21" s="583"/>
      <c r="BT21" s="584"/>
      <c r="BU21" s="584"/>
      <c r="BV21" s="589"/>
      <c r="BW21" s="589"/>
      <c r="BX21" s="589"/>
      <c r="BY21" s="590"/>
      <c r="BZ21" s="591"/>
      <c r="CA21" s="509"/>
      <c r="CB21" s="509"/>
      <c r="CC21" s="509"/>
      <c r="CD21" s="509"/>
      <c r="CE21" s="509"/>
      <c r="CF21" s="509"/>
      <c r="CG21" s="509"/>
      <c r="CH21" s="509"/>
      <c r="CI21" s="509"/>
    </row>
    <row r="22" spans="1:110" ht="15" x14ac:dyDescent="0.25">
      <c r="A22" s="1176" t="str">
        <f>T(Admin!D23)</f>
        <v/>
      </c>
      <c r="B22" s="1177"/>
      <c r="C22" s="1227"/>
      <c r="D22" s="1228"/>
      <c r="E22" s="1228"/>
      <c r="F22" s="1229"/>
      <c r="G22" s="446"/>
      <c r="H22" s="446"/>
      <c r="I22" s="446"/>
      <c r="J22" s="1212"/>
      <c r="K22" s="1213"/>
      <c r="L22" s="1213"/>
      <c r="M22" s="1214"/>
      <c r="N22" s="444"/>
      <c r="O22" s="444"/>
      <c r="P22" s="444"/>
      <c r="Q22" s="656" t="e">
        <f t="shared" si="4"/>
        <v>#N/A</v>
      </c>
      <c r="R22" s="867"/>
      <c r="S22" s="868"/>
      <c r="T22" s="869"/>
      <c r="U22" s="446">
        <f t="shared" si="5"/>
        <v>0</v>
      </c>
      <c r="V22" s="446" t="str">
        <f t="shared" si="6"/>
        <v/>
      </c>
      <c r="W22" s="446" t="str">
        <f t="shared" si="7"/>
        <v/>
      </c>
      <c r="X22" s="655" t="e">
        <f t="shared" si="8"/>
        <v>#N/A</v>
      </c>
      <c r="Y22" s="867"/>
      <c r="Z22" s="868"/>
      <c r="AA22" s="872"/>
      <c r="AB22" s="446">
        <f t="shared" si="9"/>
        <v>0</v>
      </c>
      <c r="AC22" s="446" t="str">
        <f t="shared" si="10"/>
        <v/>
      </c>
      <c r="AD22" s="446" t="str">
        <f t="shared" si="11"/>
        <v/>
      </c>
      <c r="AE22" s="1212"/>
      <c r="AF22" s="1213"/>
      <c r="AG22" s="1213"/>
      <c r="AH22" s="1214"/>
      <c r="AI22" s="446">
        <f t="shared" si="12"/>
        <v>0</v>
      </c>
      <c r="AJ22" s="446" t="str">
        <f t="shared" si="13"/>
        <v/>
      </c>
      <c r="AK22" s="444" t="str">
        <f t="shared" si="14"/>
        <v/>
      </c>
      <c r="AL22" s="656" t="e">
        <f t="shared" si="15"/>
        <v>#N/A</v>
      </c>
      <c r="AM22" s="867"/>
      <c r="AN22" s="868"/>
      <c r="AO22" s="873"/>
      <c r="AP22" s="446">
        <f t="shared" si="16"/>
        <v>0</v>
      </c>
      <c r="AQ22" s="446" t="str">
        <f t="shared" si="17"/>
        <v/>
      </c>
      <c r="AR22" s="446" t="str">
        <f t="shared" si="18"/>
        <v/>
      </c>
      <c r="AS22" s="446">
        <f t="shared" si="19"/>
        <v>0</v>
      </c>
      <c r="AT22" s="1195">
        <f t="shared" si="20"/>
        <v>0</v>
      </c>
      <c r="AU22" s="1195"/>
      <c r="AV22" s="956">
        <f t="shared" si="21"/>
        <v>0</v>
      </c>
      <c r="AW22" s="732"/>
      <c r="AY22" s="441">
        <f t="shared" si="22"/>
        <v>0</v>
      </c>
      <c r="AZ22" s="734" t="str">
        <f t="shared" si="23"/>
        <v>SAT</v>
      </c>
      <c r="BA22" s="733">
        <f t="shared" si="24"/>
        <v>0</v>
      </c>
      <c r="BB22" s="441"/>
      <c r="BC22" s="441">
        <f t="shared" si="25"/>
        <v>0</v>
      </c>
      <c r="BD22" s="441" t="str">
        <f t="shared" si="26"/>
        <v>SAT</v>
      </c>
      <c r="BE22" s="956"/>
      <c r="BF22" s="956"/>
      <c r="BG22" s="441">
        <f t="shared" si="0"/>
        <v>0</v>
      </c>
      <c r="BH22" s="441" t="str">
        <f t="shared" si="27"/>
        <v>SAT</v>
      </c>
      <c r="BI22" s="733"/>
      <c r="BJ22" s="441" t="str">
        <f t="shared" si="1"/>
        <v/>
      </c>
      <c r="BK22" s="441" t="str">
        <f t="shared" si="2"/>
        <v/>
      </c>
      <c r="BL22" s="441" t="str">
        <f t="shared" si="3"/>
        <v/>
      </c>
      <c r="BM22" s="441">
        <f t="shared" si="28"/>
        <v>0</v>
      </c>
      <c r="BN22" s="441" t="str">
        <f t="shared" si="29"/>
        <v>SAT</v>
      </c>
      <c r="BO22" s="588"/>
      <c r="BP22" s="960"/>
      <c r="BQ22" s="956"/>
      <c r="BR22" s="584"/>
      <c r="BS22" s="583"/>
      <c r="BT22" s="584"/>
      <c r="BU22" s="584"/>
      <c r="BV22" s="589"/>
      <c r="BW22" s="589"/>
      <c r="BX22" s="589"/>
      <c r="BY22" s="590"/>
      <c r="BZ22" s="591"/>
      <c r="CA22" s="509"/>
      <c r="CB22" s="509"/>
      <c r="CC22" s="509"/>
      <c r="CD22" s="509"/>
      <c r="CE22" s="509"/>
      <c r="CF22" s="509"/>
      <c r="CG22" s="509"/>
      <c r="CH22" s="509"/>
      <c r="CI22" s="509"/>
    </row>
    <row r="23" spans="1:110" ht="15" x14ac:dyDescent="0.25">
      <c r="A23" s="1176" t="str">
        <f>T(Admin!D24)</f>
        <v/>
      </c>
      <c r="B23" s="1177"/>
      <c r="C23" s="1227"/>
      <c r="D23" s="1228"/>
      <c r="E23" s="1228"/>
      <c r="F23" s="1229"/>
      <c r="G23" s="446"/>
      <c r="H23" s="446"/>
      <c r="I23" s="446"/>
      <c r="J23" s="1212"/>
      <c r="K23" s="1213"/>
      <c r="L23" s="1213"/>
      <c r="M23" s="1214"/>
      <c r="N23" s="444"/>
      <c r="O23" s="444"/>
      <c r="P23" s="444"/>
      <c r="Q23" s="656" t="e">
        <f t="shared" si="4"/>
        <v>#N/A</v>
      </c>
      <c r="R23" s="867"/>
      <c r="S23" s="868"/>
      <c r="T23" s="869"/>
      <c r="U23" s="446">
        <f t="shared" si="5"/>
        <v>0</v>
      </c>
      <c r="V23" s="446" t="str">
        <f t="shared" si="6"/>
        <v/>
      </c>
      <c r="W23" s="446" t="str">
        <f t="shared" si="7"/>
        <v/>
      </c>
      <c r="X23" s="655" t="e">
        <f t="shared" si="8"/>
        <v>#N/A</v>
      </c>
      <c r="Y23" s="867"/>
      <c r="Z23" s="868"/>
      <c r="AA23" s="872"/>
      <c r="AB23" s="446">
        <f t="shared" si="9"/>
        <v>0</v>
      </c>
      <c r="AC23" s="446" t="str">
        <f t="shared" si="10"/>
        <v/>
      </c>
      <c r="AD23" s="446" t="str">
        <f t="shared" si="11"/>
        <v/>
      </c>
      <c r="AE23" s="1212"/>
      <c r="AF23" s="1213"/>
      <c r="AG23" s="1213"/>
      <c r="AH23" s="1214"/>
      <c r="AI23" s="446">
        <f t="shared" si="12"/>
        <v>0</v>
      </c>
      <c r="AJ23" s="446" t="str">
        <f t="shared" si="13"/>
        <v/>
      </c>
      <c r="AK23" s="444" t="str">
        <f t="shared" si="14"/>
        <v/>
      </c>
      <c r="AL23" s="656" t="e">
        <f t="shared" si="15"/>
        <v>#N/A</v>
      </c>
      <c r="AM23" s="867"/>
      <c r="AN23" s="868"/>
      <c r="AO23" s="873"/>
      <c r="AP23" s="446">
        <f t="shared" si="16"/>
        <v>0</v>
      </c>
      <c r="AQ23" s="446" t="str">
        <f t="shared" si="17"/>
        <v/>
      </c>
      <c r="AR23" s="446" t="str">
        <f t="shared" si="18"/>
        <v/>
      </c>
      <c r="AS23" s="446">
        <f t="shared" si="19"/>
        <v>0</v>
      </c>
      <c r="AT23" s="1195">
        <f t="shared" si="20"/>
        <v>0</v>
      </c>
      <c r="AU23" s="1195"/>
      <c r="AV23" s="956">
        <f t="shared" si="21"/>
        <v>0</v>
      </c>
      <c r="AW23" s="732"/>
      <c r="AY23" s="441">
        <f t="shared" si="22"/>
        <v>0</v>
      </c>
      <c r="AZ23" s="734" t="str">
        <f t="shared" si="23"/>
        <v>SAT</v>
      </c>
      <c r="BA23" s="733">
        <f t="shared" si="24"/>
        <v>0</v>
      </c>
      <c r="BB23" s="441"/>
      <c r="BC23" s="441">
        <f t="shared" si="25"/>
        <v>0</v>
      </c>
      <c r="BD23" s="441" t="str">
        <f t="shared" si="26"/>
        <v>SAT</v>
      </c>
      <c r="BE23" s="956"/>
      <c r="BF23" s="956"/>
      <c r="BG23" s="441">
        <f t="shared" si="0"/>
        <v>0</v>
      </c>
      <c r="BH23" s="441" t="str">
        <f t="shared" si="27"/>
        <v>SAT</v>
      </c>
      <c r="BI23" s="733"/>
      <c r="BJ23" s="441" t="str">
        <f t="shared" si="1"/>
        <v/>
      </c>
      <c r="BK23" s="441" t="str">
        <f t="shared" si="2"/>
        <v/>
      </c>
      <c r="BL23" s="441" t="str">
        <f t="shared" si="3"/>
        <v/>
      </c>
      <c r="BM23" s="441">
        <f t="shared" si="28"/>
        <v>0</v>
      </c>
      <c r="BN23" s="441" t="str">
        <f t="shared" si="29"/>
        <v>SAT</v>
      </c>
      <c r="BO23" s="588"/>
      <c r="BP23" s="960"/>
      <c r="BQ23" s="956"/>
      <c r="BR23" s="584"/>
      <c r="BS23" s="583"/>
      <c r="BT23" s="584"/>
      <c r="BU23" s="584"/>
      <c r="BV23" s="589"/>
      <c r="BW23" s="589"/>
      <c r="BX23" s="589"/>
      <c r="BY23" s="590"/>
      <c r="BZ23" s="591"/>
      <c r="CA23" s="509"/>
      <c r="CB23" s="509"/>
      <c r="CC23" s="509"/>
      <c r="CD23" s="509"/>
      <c r="CE23" s="509"/>
      <c r="CF23" s="509"/>
      <c r="CG23" s="509"/>
      <c r="CH23" s="509"/>
      <c r="CI23" s="509"/>
    </row>
    <row r="24" spans="1:110" s="130" customFormat="1" ht="15" x14ac:dyDescent="0.25">
      <c r="A24" s="1176" t="str">
        <f>T(Admin!D25)</f>
        <v/>
      </c>
      <c r="B24" s="1177"/>
      <c r="C24" s="1227"/>
      <c r="D24" s="1228"/>
      <c r="E24" s="1228"/>
      <c r="F24" s="1229"/>
      <c r="G24" s="446"/>
      <c r="H24" s="446"/>
      <c r="I24" s="446"/>
      <c r="J24" s="1212"/>
      <c r="K24" s="1213"/>
      <c r="L24" s="1213"/>
      <c r="M24" s="1214"/>
      <c r="N24" s="444"/>
      <c r="O24" s="444"/>
      <c r="P24" s="444"/>
      <c r="Q24" s="656" t="e">
        <f t="shared" si="4"/>
        <v>#N/A</v>
      </c>
      <c r="R24" s="867"/>
      <c r="S24" s="868"/>
      <c r="T24" s="870"/>
      <c r="U24" s="446">
        <f t="shared" si="5"/>
        <v>0</v>
      </c>
      <c r="V24" s="446" t="str">
        <f t="shared" si="6"/>
        <v/>
      </c>
      <c r="W24" s="446" t="str">
        <f t="shared" si="7"/>
        <v/>
      </c>
      <c r="X24" s="655" t="e">
        <f t="shared" si="8"/>
        <v>#N/A</v>
      </c>
      <c r="Y24" s="867"/>
      <c r="Z24" s="868"/>
      <c r="AA24" s="872"/>
      <c r="AB24" s="446">
        <f t="shared" si="9"/>
        <v>0</v>
      </c>
      <c r="AC24" s="446" t="str">
        <f t="shared" si="10"/>
        <v/>
      </c>
      <c r="AD24" s="446" t="str">
        <f t="shared" si="11"/>
        <v/>
      </c>
      <c r="AE24" s="1212"/>
      <c r="AF24" s="1213"/>
      <c r="AG24" s="1213"/>
      <c r="AH24" s="1214"/>
      <c r="AI24" s="446">
        <f t="shared" si="12"/>
        <v>0</v>
      </c>
      <c r="AJ24" s="446" t="str">
        <f t="shared" si="13"/>
        <v/>
      </c>
      <c r="AK24" s="444" t="str">
        <f t="shared" si="14"/>
        <v/>
      </c>
      <c r="AL24" s="656" t="e">
        <f t="shared" si="15"/>
        <v>#N/A</v>
      </c>
      <c r="AM24" s="867"/>
      <c r="AN24" s="868"/>
      <c r="AO24" s="873"/>
      <c r="AP24" s="446">
        <f t="shared" si="16"/>
        <v>0</v>
      </c>
      <c r="AQ24" s="446" t="str">
        <f t="shared" si="17"/>
        <v/>
      </c>
      <c r="AR24" s="446" t="str">
        <f t="shared" si="18"/>
        <v/>
      </c>
      <c r="AS24" s="446">
        <f t="shared" si="19"/>
        <v>0</v>
      </c>
      <c r="AT24" s="1195">
        <f t="shared" si="20"/>
        <v>0</v>
      </c>
      <c r="AU24" s="1195"/>
      <c r="AV24" s="956">
        <f t="shared" si="21"/>
        <v>0</v>
      </c>
      <c r="AW24" s="732"/>
      <c r="AX24" s="506"/>
      <c r="AY24" s="441">
        <f t="shared" si="22"/>
        <v>0</v>
      </c>
      <c r="AZ24" s="734" t="str">
        <f t="shared" si="23"/>
        <v>SAT</v>
      </c>
      <c r="BA24" s="733">
        <f t="shared" si="24"/>
        <v>0</v>
      </c>
      <c r="BB24" s="441"/>
      <c r="BC24" s="441">
        <f t="shared" si="25"/>
        <v>0</v>
      </c>
      <c r="BD24" s="441" t="str">
        <f t="shared" si="26"/>
        <v>SAT</v>
      </c>
      <c r="BE24" s="956"/>
      <c r="BF24" s="956"/>
      <c r="BG24" s="441">
        <f t="shared" si="0"/>
        <v>0</v>
      </c>
      <c r="BH24" s="441" t="str">
        <f t="shared" si="27"/>
        <v>SAT</v>
      </c>
      <c r="BI24" s="733"/>
      <c r="BJ24" s="441" t="str">
        <f t="shared" si="1"/>
        <v/>
      </c>
      <c r="BK24" s="441" t="str">
        <f t="shared" si="2"/>
        <v/>
      </c>
      <c r="BL24" s="441" t="str">
        <f t="shared" si="3"/>
        <v/>
      </c>
      <c r="BM24" s="441">
        <f t="shared" si="28"/>
        <v>0</v>
      </c>
      <c r="BN24" s="441" t="str">
        <f t="shared" si="29"/>
        <v>SAT</v>
      </c>
      <c r="BO24" s="592"/>
      <c r="BP24" s="592"/>
      <c r="BQ24" s="584"/>
      <c r="BR24" s="584"/>
      <c r="BS24" s="584"/>
      <c r="BT24" s="584"/>
      <c r="BU24" s="584"/>
      <c r="BV24" s="584"/>
      <c r="BW24" s="584"/>
      <c r="BX24" s="584"/>
      <c r="BY24" s="507"/>
      <c r="BZ24" s="506"/>
      <c r="CA24" s="506"/>
      <c r="CB24" s="506"/>
      <c r="CC24" s="506"/>
      <c r="CD24" s="506"/>
      <c r="CE24" s="506"/>
      <c r="CF24" s="506"/>
      <c r="CG24" s="506"/>
      <c r="CH24" s="506"/>
      <c r="CI24" s="506"/>
      <c r="CJ24" s="506"/>
      <c r="CK24" s="506"/>
      <c r="CL24" s="506"/>
      <c r="CM24" s="506"/>
      <c r="CN24" s="506"/>
      <c r="CO24" s="506"/>
      <c r="CP24" s="506"/>
      <c r="CQ24" s="506"/>
      <c r="CR24" s="506"/>
      <c r="CS24" s="506"/>
      <c r="CT24" s="506"/>
      <c r="CU24" s="506"/>
      <c r="CV24" s="506"/>
      <c r="CW24" s="506"/>
      <c r="CX24" s="506"/>
      <c r="CY24" s="506"/>
      <c r="CZ24" s="506"/>
      <c r="DA24" s="506"/>
      <c r="DB24" s="506"/>
      <c r="DC24" s="506"/>
      <c r="DD24" s="506"/>
      <c r="DE24" s="506"/>
      <c r="DF24" s="506"/>
    </row>
    <row r="25" spans="1:110" s="130" customFormat="1" ht="15" x14ac:dyDescent="0.25">
      <c r="A25" s="1176" t="str">
        <f>T(Admin!D26)</f>
        <v/>
      </c>
      <c r="B25" s="1177"/>
      <c r="C25" s="1227"/>
      <c r="D25" s="1228"/>
      <c r="E25" s="1228"/>
      <c r="F25" s="1229"/>
      <c r="G25" s="446"/>
      <c r="H25" s="446"/>
      <c r="I25" s="446"/>
      <c r="J25" s="1212"/>
      <c r="K25" s="1213"/>
      <c r="L25" s="1213"/>
      <c r="M25" s="1214"/>
      <c r="N25" s="444"/>
      <c r="O25" s="444"/>
      <c r="P25" s="444"/>
      <c r="Q25" s="656" t="e">
        <f t="shared" si="4"/>
        <v>#N/A</v>
      </c>
      <c r="R25" s="867"/>
      <c r="S25" s="868"/>
      <c r="T25" s="870"/>
      <c r="U25" s="446">
        <f t="shared" si="5"/>
        <v>0</v>
      </c>
      <c r="V25" s="446" t="str">
        <f t="shared" si="6"/>
        <v/>
      </c>
      <c r="W25" s="446" t="str">
        <f t="shared" si="7"/>
        <v/>
      </c>
      <c r="X25" s="655" t="e">
        <f t="shared" si="8"/>
        <v>#N/A</v>
      </c>
      <c r="Y25" s="867"/>
      <c r="Z25" s="868"/>
      <c r="AA25" s="872"/>
      <c r="AB25" s="446">
        <f t="shared" si="9"/>
        <v>0</v>
      </c>
      <c r="AC25" s="446" t="str">
        <f t="shared" si="10"/>
        <v/>
      </c>
      <c r="AD25" s="446" t="str">
        <f t="shared" si="11"/>
        <v/>
      </c>
      <c r="AE25" s="1212"/>
      <c r="AF25" s="1213"/>
      <c r="AG25" s="1213"/>
      <c r="AH25" s="1214"/>
      <c r="AI25" s="446">
        <f t="shared" si="12"/>
        <v>0</v>
      </c>
      <c r="AJ25" s="446" t="str">
        <f t="shared" si="13"/>
        <v/>
      </c>
      <c r="AK25" s="444" t="str">
        <f t="shared" si="14"/>
        <v/>
      </c>
      <c r="AL25" s="656" t="e">
        <f t="shared" si="15"/>
        <v>#N/A</v>
      </c>
      <c r="AM25" s="867"/>
      <c r="AN25" s="868"/>
      <c r="AO25" s="873"/>
      <c r="AP25" s="446">
        <f t="shared" si="16"/>
        <v>0</v>
      </c>
      <c r="AQ25" s="446" t="str">
        <f t="shared" si="17"/>
        <v/>
      </c>
      <c r="AR25" s="446" t="str">
        <f t="shared" si="18"/>
        <v/>
      </c>
      <c r="AS25" s="446">
        <f t="shared" si="19"/>
        <v>0</v>
      </c>
      <c r="AT25" s="1195">
        <f t="shared" si="20"/>
        <v>0</v>
      </c>
      <c r="AU25" s="1195"/>
      <c r="AV25" s="956">
        <f t="shared" si="21"/>
        <v>0</v>
      </c>
      <c r="AW25" s="732"/>
      <c r="AX25" s="506"/>
      <c r="AY25" s="441">
        <f t="shared" si="22"/>
        <v>0</v>
      </c>
      <c r="AZ25" s="734" t="str">
        <f t="shared" si="23"/>
        <v>SAT</v>
      </c>
      <c r="BA25" s="733">
        <f t="shared" si="24"/>
        <v>0</v>
      </c>
      <c r="BB25" s="441"/>
      <c r="BC25" s="441">
        <f t="shared" si="25"/>
        <v>0</v>
      </c>
      <c r="BD25" s="441" t="str">
        <f t="shared" si="26"/>
        <v>SAT</v>
      </c>
      <c r="BE25" s="956"/>
      <c r="BF25" s="956"/>
      <c r="BG25" s="441">
        <f t="shared" si="0"/>
        <v>0</v>
      </c>
      <c r="BH25" s="441" t="str">
        <f t="shared" si="27"/>
        <v>SAT</v>
      </c>
      <c r="BI25" s="733"/>
      <c r="BJ25" s="441" t="str">
        <f t="shared" si="1"/>
        <v/>
      </c>
      <c r="BK25" s="441" t="str">
        <f t="shared" si="2"/>
        <v/>
      </c>
      <c r="BL25" s="441" t="str">
        <f t="shared" si="3"/>
        <v/>
      </c>
      <c r="BM25" s="441">
        <f t="shared" si="28"/>
        <v>0</v>
      </c>
      <c r="BN25" s="441" t="str">
        <f t="shared" si="29"/>
        <v>SAT</v>
      </c>
      <c r="BO25" s="593"/>
      <c r="BP25" s="593"/>
      <c r="BQ25" s="594"/>
      <c r="BR25" s="594"/>
      <c r="BS25" s="594"/>
      <c r="BT25" s="594"/>
      <c r="BU25" s="594"/>
      <c r="BV25" s="594"/>
      <c r="BW25" s="594"/>
      <c r="BX25" s="584"/>
      <c r="BY25" s="507"/>
      <c r="BZ25" s="506"/>
      <c r="CA25" s="506"/>
      <c r="CB25" s="506"/>
      <c r="CC25" s="506"/>
      <c r="CD25" s="506"/>
      <c r="CE25" s="506"/>
      <c r="CF25" s="506"/>
      <c r="CG25" s="506"/>
      <c r="CH25" s="506"/>
      <c r="CI25" s="506"/>
      <c r="CJ25" s="506"/>
      <c r="CK25" s="506"/>
      <c r="CL25" s="506"/>
      <c r="CM25" s="506"/>
      <c r="CN25" s="506"/>
      <c r="CO25" s="506"/>
      <c r="CP25" s="506"/>
      <c r="CQ25" s="506"/>
      <c r="CR25" s="506"/>
      <c r="CS25" s="506"/>
      <c r="CT25" s="506"/>
      <c r="CU25" s="506"/>
      <c r="CV25" s="506"/>
      <c r="CW25" s="506"/>
      <c r="CX25" s="506"/>
      <c r="CY25" s="506"/>
      <c r="CZ25" s="506"/>
      <c r="DA25" s="506"/>
      <c r="DB25" s="506"/>
      <c r="DC25" s="506"/>
      <c r="DD25" s="506"/>
      <c r="DE25" s="506"/>
      <c r="DF25" s="506"/>
    </row>
    <row r="26" spans="1:110" s="130" customFormat="1" ht="15" x14ac:dyDescent="0.25">
      <c r="A26" s="1176" t="str">
        <f>T(Admin!D27)</f>
        <v/>
      </c>
      <c r="B26" s="1177"/>
      <c r="C26" s="1227"/>
      <c r="D26" s="1228"/>
      <c r="E26" s="1228"/>
      <c r="F26" s="1229"/>
      <c r="G26" s="446"/>
      <c r="H26" s="446"/>
      <c r="I26" s="446"/>
      <c r="J26" s="1212"/>
      <c r="K26" s="1213"/>
      <c r="L26" s="1213"/>
      <c r="M26" s="1214"/>
      <c r="N26" s="444"/>
      <c r="O26" s="444"/>
      <c r="P26" s="444"/>
      <c r="Q26" s="656" t="e">
        <f t="shared" si="4"/>
        <v>#N/A</v>
      </c>
      <c r="R26" s="867"/>
      <c r="S26" s="868"/>
      <c r="T26" s="870"/>
      <c r="U26" s="446">
        <f t="shared" si="5"/>
        <v>0</v>
      </c>
      <c r="V26" s="446" t="str">
        <f t="shared" si="6"/>
        <v/>
      </c>
      <c r="W26" s="446" t="str">
        <f t="shared" si="7"/>
        <v/>
      </c>
      <c r="X26" s="655" t="e">
        <f t="shared" si="8"/>
        <v>#N/A</v>
      </c>
      <c r="Y26" s="867"/>
      <c r="Z26" s="868"/>
      <c r="AA26" s="872"/>
      <c r="AB26" s="446">
        <f t="shared" si="9"/>
        <v>0</v>
      </c>
      <c r="AC26" s="446" t="str">
        <f t="shared" si="10"/>
        <v/>
      </c>
      <c r="AD26" s="446" t="str">
        <f t="shared" si="11"/>
        <v/>
      </c>
      <c r="AE26" s="1212"/>
      <c r="AF26" s="1213"/>
      <c r="AG26" s="1213"/>
      <c r="AH26" s="1214"/>
      <c r="AI26" s="446">
        <f t="shared" si="12"/>
        <v>0</v>
      </c>
      <c r="AJ26" s="446" t="str">
        <f t="shared" si="13"/>
        <v/>
      </c>
      <c r="AK26" s="444" t="str">
        <f t="shared" si="14"/>
        <v/>
      </c>
      <c r="AL26" s="656" t="e">
        <f t="shared" si="15"/>
        <v>#N/A</v>
      </c>
      <c r="AM26" s="867"/>
      <c r="AN26" s="868"/>
      <c r="AO26" s="873"/>
      <c r="AP26" s="446">
        <f t="shared" si="16"/>
        <v>0</v>
      </c>
      <c r="AQ26" s="446" t="str">
        <f t="shared" si="17"/>
        <v/>
      </c>
      <c r="AR26" s="446" t="str">
        <f t="shared" si="18"/>
        <v/>
      </c>
      <c r="AS26" s="446">
        <f t="shared" si="19"/>
        <v>0</v>
      </c>
      <c r="AT26" s="1195">
        <f t="shared" si="20"/>
        <v>0</v>
      </c>
      <c r="AU26" s="1195"/>
      <c r="AV26" s="956">
        <f t="shared" si="21"/>
        <v>0</v>
      </c>
      <c r="AW26" s="732"/>
      <c r="AX26" s="506"/>
      <c r="AY26" s="441">
        <f t="shared" si="22"/>
        <v>0</v>
      </c>
      <c r="AZ26" s="734" t="str">
        <f t="shared" si="23"/>
        <v>SAT</v>
      </c>
      <c r="BA26" s="733">
        <f t="shared" si="24"/>
        <v>0</v>
      </c>
      <c r="BB26" s="441"/>
      <c r="BC26" s="441">
        <f t="shared" si="25"/>
        <v>0</v>
      </c>
      <c r="BD26" s="441" t="str">
        <f t="shared" si="26"/>
        <v>SAT</v>
      </c>
      <c r="BE26" s="956"/>
      <c r="BF26" s="956"/>
      <c r="BG26" s="441">
        <f t="shared" si="0"/>
        <v>0</v>
      </c>
      <c r="BH26" s="441" t="str">
        <f t="shared" si="27"/>
        <v>SAT</v>
      </c>
      <c r="BI26" s="733"/>
      <c r="BJ26" s="441" t="str">
        <f t="shared" si="1"/>
        <v/>
      </c>
      <c r="BK26" s="441" t="str">
        <f t="shared" si="2"/>
        <v/>
      </c>
      <c r="BL26" s="441" t="str">
        <f t="shared" si="3"/>
        <v/>
      </c>
      <c r="BM26" s="441">
        <f t="shared" si="28"/>
        <v>0</v>
      </c>
      <c r="BN26" s="441" t="str">
        <f t="shared" si="29"/>
        <v>SAT</v>
      </c>
      <c r="BO26" s="593"/>
      <c r="BP26" s="593"/>
      <c r="BQ26" s="594"/>
      <c r="BR26" s="594"/>
      <c r="BS26" s="594"/>
      <c r="BT26" s="594"/>
      <c r="BU26" s="594"/>
      <c r="BV26" s="594"/>
      <c r="BW26" s="594"/>
      <c r="BX26" s="584"/>
      <c r="BY26" s="507"/>
      <c r="BZ26" s="506"/>
      <c r="CA26" s="506"/>
      <c r="CB26" s="506"/>
      <c r="CC26" s="506"/>
      <c r="CD26" s="506"/>
      <c r="CE26" s="506"/>
      <c r="CF26" s="506"/>
      <c r="CG26" s="506"/>
      <c r="CH26" s="506"/>
      <c r="CI26" s="506"/>
      <c r="CJ26" s="506"/>
      <c r="CK26" s="506"/>
      <c r="CL26" s="506"/>
      <c r="CM26" s="506"/>
      <c r="CN26" s="506"/>
      <c r="CO26" s="506"/>
      <c r="CP26" s="506"/>
      <c r="CQ26" s="506"/>
      <c r="CR26" s="506"/>
      <c r="CS26" s="506"/>
      <c r="CT26" s="506"/>
      <c r="CU26" s="506"/>
      <c r="CV26" s="506"/>
      <c r="CW26" s="506"/>
      <c r="CX26" s="506"/>
      <c r="CY26" s="506"/>
      <c r="CZ26" s="506"/>
      <c r="DA26" s="506"/>
      <c r="DB26" s="506"/>
      <c r="DC26" s="506"/>
      <c r="DD26" s="506"/>
      <c r="DE26" s="506"/>
      <c r="DF26" s="506"/>
    </row>
    <row r="27" spans="1:110" s="130" customFormat="1" ht="15" x14ac:dyDescent="0.25">
      <c r="A27" s="1176" t="str">
        <f>T(Admin!D28)</f>
        <v/>
      </c>
      <c r="B27" s="1177"/>
      <c r="C27" s="1227"/>
      <c r="D27" s="1228"/>
      <c r="E27" s="1228"/>
      <c r="F27" s="1229"/>
      <c r="G27" s="446"/>
      <c r="H27" s="446"/>
      <c r="I27" s="446"/>
      <c r="J27" s="1212"/>
      <c r="K27" s="1213"/>
      <c r="L27" s="1213"/>
      <c r="M27" s="1214"/>
      <c r="N27" s="444"/>
      <c r="O27" s="444"/>
      <c r="P27" s="444"/>
      <c r="Q27" s="656" t="e">
        <f t="shared" si="4"/>
        <v>#N/A</v>
      </c>
      <c r="R27" s="867"/>
      <c r="S27" s="868"/>
      <c r="T27" s="870"/>
      <c r="U27" s="446">
        <f t="shared" si="5"/>
        <v>0</v>
      </c>
      <c r="V27" s="446" t="str">
        <f t="shared" si="6"/>
        <v/>
      </c>
      <c r="W27" s="446" t="str">
        <f t="shared" si="7"/>
        <v/>
      </c>
      <c r="X27" s="655" t="e">
        <f t="shared" si="8"/>
        <v>#N/A</v>
      </c>
      <c r="Y27" s="867"/>
      <c r="Z27" s="868"/>
      <c r="AA27" s="872"/>
      <c r="AB27" s="446">
        <f t="shared" si="9"/>
        <v>0</v>
      </c>
      <c r="AC27" s="446" t="str">
        <f t="shared" si="10"/>
        <v/>
      </c>
      <c r="AD27" s="446" t="str">
        <f t="shared" si="11"/>
        <v/>
      </c>
      <c r="AE27" s="1212"/>
      <c r="AF27" s="1213"/>
      <c r="AG27" s="1213"/>
      <c r="AH27" s="1214"/>
      <c r="AI27" s="446">
        <f t="shared" si="12"/>
        <v>0</v>
      </c>
      <c r="AJ27" s="446" t="str">
        <f t="shared" si="13"/>
        <v/>
      </c>
      <c r="AK27" s="444" t="str">
        <f t="shared" si="14"/>
        <v/>
      </c>
      <c r="AL27" s="656" t="e">
        <f t="shared" si="15"/>
        <v>#N/A</v>
      </c>
      <c r="AM27" s="867"/>
      <c r="AN27" s="868"/>
      <c r="AO27" s="873"/>
      <c r="AP27" s="446">
        <f t="shared" si="16"/>
        <v>0</v>
      </c>
      <c r="AQ27" s="446" t="str">
        <f t="shared" si="17"/>
        <v/>
      </c>
      <c r="AR27" s="446" t="str">
        <f t="shared" si="18"/>
        <v/>
      </c>
      <c r="AS27" s="446">
        <f t="shared" si="19"/>
        <v>0</v>
      </c>
      <c r="AT27" s="1195">
        <f t="shared" si="20"/>
        <v>0</v>
      </c>
      <c r="AU27" s="1195"/>
      <c r="AV27" s="956">
        <f t="shared" si="21"/>
        <v>0</v>
      </c>
      <c r="AW27" s="732"/>
      <c r="AX27" s="506"/>
      <c r="AY27" s="441">
        <f t="shared" si="22"/>
        <v>0</v>
      </c>
      <c r="AZ27" s="734" t="str">
        <f t="shared" si="23"/>
        <v>SAT</v>
      </c>
      <c r="BA27" s="733">
        <f t="shared" si="24"/>
        <v>0</v>
      </c>
      <c r="BB27" s="441"/>
      <c r="BC27" s="441">
        <f t="shared" si="25"/>
        <v>0</v>
      </c>
      <c r="BD27" s="441" t="str">
        <f t="shared" si="26"/>
        <v>SAT</v>
      </c>
      <c r="BE27" s="956"/>
      <c r="BF27" s="956"/>
      <c r="BG27" s="441">
        <f t="shared" si="0"/>
        <v>0</v>
      </c>
      <c r="BH27" s="441" t="str">
        <f t="shared" si="27"/>
        <v>SAT</v>
      </c>
      <c r="BI27" s="733"/>
      <c r="BJ27" s="441" t="str">
        <f t="shared" si="1"/>
        <v/>
      </c>
      <c r="BK27" s="441" t="str">
        <f t="shared" si="2"/>
        <v/>
      </c>
      <c r="BL27" s="441" t="str">
        <f t="shared" si="3"/>
        <v/>
      </c>
      <c r="BM27" s="441">
        <f t="shared" si="28"/>
        <v>0</v>
      </c>
      <c r="BN27" s="441" t="str">
        <f t="shared" si="29"/>
        <v>SAT</v>
      </c>
      <c r="BO27" s="593"/>
      <c r="BP27" s="593"/>
      <c r="BQ27" s="594"/>
      <c r="BR27" s="594"/>
      <c r="BS27" s="594"/>
      <c r="BT27" s="594"/>
      <c r="BU27" s="594"/>
      <c r="BV27" s="594"/>
      <c r="BW27" s="594"/>
      <c r="BX27" s="584"/>
      <c r="BY27" s="507"/>
      <c r="BZ27" s="506"/>
      <c r="CA27" s="506"/>
      <c r="CB27" s="506"/>
      <c r="CC27" s="506"/>
      <c r="CD27" s="506"/>
      <c r="CE27" s="506"/>
      <c r="CF27" s="506"/>
      <c r="CG27" s="506"/>
      <c r="CH27" s="506"/>
      <c r="CI27" s="506"/>
      <c r="CJ27" s="506"/>
      <c r="CK27" s="506"/>
      <c r="CL27" s="506"/>
      <c r="CM27" s="506"/>
      <c r="CN27" s="506"/>
      <c r="CO27" s="506"/>
      <c r="CP27" s="506"/>
      <c r="CQ27" s="506"/>
      <c r="CR27" s="506"/>
      <c r="CS27" s="506"/>
      <c r="CT27" s="506"/>
      <c r="CU27" s="506"/>
      <c r="CV27" s="506"/>
      <c r="CW27" s="506"/>
      <c r="CX27" s="506"/>
      <c r="CY27" s="506"/>
      <c r="CZ27" s="506"/>
      <c r="DA27" s="506"/>
      <c r="DB27" s="506"/>
      <c r="DC27" s="506"/>
      <c r="DD27" s="506"/>
      <c r="DE27" s="506"/>
      <c r="DF27" s="506"/>
    </row>
    <row r="28" spans="1:110" s="130" customFormat="1" ht="15" x14ac:dyDescent="0.25">
      <c r="A28" s="1176" t="str">
        <f>T(Admin!D29)</f>
        <v/>
      </c>
      <c r="B28" s="1177"/>
      <c r="C28" s="1227"/>
      <c r="D28" s="1228"/>
      <c r="E28" s="1228"/>
      <c r="F28" s="1229"/>
      <c r="G28" s="446"/>
      <c r="H28" s="446"/>
      <c r="I28" s="446"/>
      <c r="J28" s="1212"/>
      <c r="K28" s="1213"/>
      <c r="L28" s="1213"/>
      <c r="M28" s="1214"/>
      <c r="N28" s="444"/>
      <c r="O28" s="444"/>
      <c r="P28" s="444"/>
      <c r="Q28" s="656" t="e">
        <f t="shared" si="4"/>
        <v>#N/A</v>
      </c>
      <c r="R28" s="867"/>
      <c r="S28" s="868"/>
      <c r="T28" s="870"/>
      <c r="U28" s="446">
        <f t="shared" si="5"/>
        <v>0</v>
      </c>
      <c r="V28" s="446" t="str">
        <f t="shared" si="6"/>
        <v/>
      </c>
      <c r="W28" s="446" t="str">
        <f t="shared" si="7"/>
        <v/>
      </c>
      <c r="X28" s="655" t="e">
        <f t="shared" si="8"/>
        <v>#N/A</v>
      </c>
      <c r="Y28" s="867"/>
      <c r="Z28" s="868"/>
      <c r="AA28" s="872"/>
      <c r="AB28" s="446">
        <f t="shared" si="9"/>
        <v>0</v>
      </c>
      <c r="AC28" s="446" t="str">
        <f t="shared" si="10"/>
        <v/>
      </c>
      <c r="AD28" s="446" t="str">
        <f t="shared" si="11"/>
        <v/>
      </c>
      <c r="AE28" s="1212"/>
      <c r="AF28" s="1213"/>
      <c r="AG28" s="1213"/>
      <c r="AH28" s="1214"/>
      <c r="AI28" s="446">
        <f t="shared" si="12"/>
        <v>0</v>
      </c>
      <c r="AJ28" s="446" t="str">
        <f t="shared" si="13"/>
        <v/>
      </c>
      <c r="AK28" s="444" t="str">
        <f t="shared" si="14"/>
        <v/>
      </c>
      <c r="AL28" s="656" t="e">
        <f t="shared" si="15"/>
        <v>#N/A</v>
      </c>
      <c r="AM28" s="867"/>
      <c r="AN28" s="868"/>
      <c r="AO28" s="873"/>
      <c r="AP28" s="446">
        <f t="shared" si="16"/>
        <v>0</v>
      </c>
      <c r="AQ28" s="446" t="str">
        <f t="shared" si="17"/>
        <v/>
      </c>
      <c r="AR28" s="446" t="str">
        <f t="shared" si="18"/>
        <v/>
      </c>
      <c r="AS28" s="446">
        <f t="shared" si="19"/>
        <v>0</v>
      </c>
      <c r="AT28" s="1195">
        <f t="shared" si="20"/>
        <v>0</v>
      </c>
      <c r="AU28" s="1195"/>
      <c r="AV28" s="956">
        <f t="shared" si="21"/>
        <v>0</v>
      </c>
      <c r="AW28" s="732"/>
      <c r="AX28" s="506"/>
      <c r="AY28" s="441">
        <f t="shared" si="22"/>
        <v>0</v>
      </c>
      <c r="AZ28" s="734" t="str">
        <f t="shared" si="23"/>
        <v>SAT</v>
      </c>
      <c r="BA28" s="733">
        <f t="shared" si="24"/>
        <v>0</v>
      </c>
      <c r="BB28" s="441"/>
      <c r="BC28" s="441">
        <f t="shared" si="25"/>
        <v>0</v>
      </c>
      <c r="BD28" s="441" t="str">
        <f t="shared" si="26"/>
        <v>SAT</v>
      </c>
      <c r="BE28" s="956"/>
      <c r="BF28" s="956"/>
      <c r="BG28" s="441">
        <f t="shared" si="0"/>
        <v>0</v>
      </c>
      <c r="BH28" s="441" t="str">
        <f t="shared" si="27"/>
        <v>SAT</v>
      </c>
      <c r="BI28" s="733"/>
      <c r="BJ28" s="441" t="str">
        <f t="shared" si="1"/>
        <v/>
      </c>
      <c r="BK28" s="441" t="str">
        <f t="shared" si="2"/>
        <v/>
      </c>
      <c r="BL28" s="441" t="str">
        <f t="shared" si="3"/>
        <v/>
      </c>
      <c r="BM28" s="441">
        <f t="shared" si="28"/>
        <v>0</v>
      </c>
      <c r="BN28" s="441" t="str">
        <f t="shared" si="29"/>
        <v>SAT</v>
      </c>
      <c r="BO28" s="593"/>
      <c r="BP28" s="593"/>
      <c r="BQ28" s="594"/>
      <c r="BR28" s="594"/>
      <c r="BS28" s="594"/>
      <c r="BT28" s="594"/>
      <c r="BU28" s="594"/>
      <c r="BV28" s="594"/>
      <c r="BW28" s="594"/>
      <c r="BX28" s="584"/>
      <c r="BY28" s="507"/>
      <c r="BZ28" s="506"/>
      <c r="CA28" s="506"/>
      <c r="CB28" s="506"/>
      <c r="CC28" s="506"/>
      <c r="CD28" s="506"/>
      <c r="CE28" s="506"/>
      <c r="CF28" s="506"/>
      <c r="CG28" s="506"/>
      <c r="CH28" s="506"/>
      <c r="CI28" s="506"/>
      <c r="CJ28" s="506"/>
      <c r="CK28" s="506"/>
      <c r="CL28" s="506"/>
      <c r="CM28" s="506"/>
      <c r="CN28" s="506"/>
      <c r="CO28" s="506"/>
      <c r="CP28" s="506"/>
      <c r="CQ28" s="506"/>
      <c r="CR28" s="506"/>
      <c r="CS28" s="506"/>
      <c r="CT28" s="506"/>
      <c r="CU28" s="506"/>
      <c r="CV28" s="506"/>
      <c r="CW28" s="506"/>
      <c r="CX28" s="506"/>
      <c r="CY28" s="506"/>
      <c r="CZ28" s="506"/>
      <c r="DA28" s="506"/>
      <c r="DB28" s="506"/>
      <c r="DC28" s="506"/>
      <c r="DD28" s="506"/>
      <c r="DE28" s="506"/>
      <c r="DF28" s="506"/>
    </row>
    <row r="29" spans="1:110" s="130" customFormat="1" ht="15" x14ac:dyDescent="0.25">
      <c r="A29" s="1176" t="str">
        <f>T(Admin!D30)</f>
        <v/>
      </c>
      <c r="B29" s="1177"/>
      <c r="C29" s="1227"/>
      <c r="D29" s="1228"/>
      <c r="E29" s="1228"/>
      <c r="F29" s="1229"/>
      <c r="G29" s="446"/>
      <c r="H29" s="446"/>
      <c r="I29" s="446"/>
      <c r="J29" s="1212"/>
      <c r="K29" s="1213"/>
      <c r="L29" s="1213"/>
      <c r="M29" s="1214"/>
      <c r="N29" s="444"/>
      <c r="O29" s="444"/>
      <c r="P29" s="444"/>
      <c r="Q29" s="656" t="e">
        <f t="shared" si="4"/>
        <v>#N/A</v>
      </c>
      <c r="R29" s="867"/>
      <c r="S29" s="868"/>
      <c r="T29" s="870"/>
      <c r="U29" s="446">
        <f t="shared" si="5"/>
        <v>0</v>
      </c>
      <c r="V29" s="446" t="str">
        <f t="shared" si="6"/>
        <v/>
      </c>
      <c r="W29" s="446" t="str">
        <f t="shared" si="7"/>
        <v/>
      </c>
      <c r="X29" s="655" t="e">
        <f t="shared" si="8"/>
        <v>#N/A</v>
      </c>
      <c r="Y29" s="867"/>
      <c r="Z29" s="868"/>
      <c r="AA29" s="872"/>
      <c r="AB29" s="446">
        <f t="shared" si="9"/>
        <v>0</v>
      </c>
      <c r="AC29" s="446" t="str">
        <f t="shared" si="10"/>
        <v/>
      </c>
      <c r="AD29" s="446" t="str">
        <f t="shared" si="11"/>
        <v/>
      </c>
      <c r="AE29" s="1212"/>
      <c r="AF29" s="1213"/>
      <c r="AG29" s="1213"/>
      <c r="AH29" s="1214"/>
      <c r="AI29" s="446">
        <f t="shared" si="12"/>
        <v>0</v>
      </c>
      <c r="AJ29" s="446" t="str">
        <f t="shared" si="13"/>
        <v/>
      </c>
      <c r="AK29" s="444" t="str">
        <f t="shared" si="14"/>
        <v/>
      </c>
      <c r="AL29" s="656" t="e">
        <f t="shared" si="15"/>
        <v>#N/A</v>
      </c>
      <c r="AM29" s="867"/>
      <c r="AN29" s="868"/>
      <c r="AO29" s="873"/>
      <c r="AP29" s="446">
        <f t="shared" si="16"/>
        <v>0</v>
      </c>
      <c r="AQ29" s="446" t="str">
        <f t="shared" si="17"/>
        <v/>
      </c>
      <c r="AR29" s="446" t="str">
        <f t="shared" si="18"/>
        <v/>
      </c>
      <c r="AS29" s="446">
        <f t="shared" si="19"/>
        <v>0</v>
      </c>
      <c r="AT29" s="1195">
        <f t="shared" si="20"/>
        <v>0</v>
      </c>
      <c r="AU29" s="1195"/>
      <c r="AV29" s="956">
        <f t="shared" si="21"/>
        <v>0</v>
      </c>
      <c r="AW29" s="732"/>
      <c r="AX29" s="506"/>
      <c r="AY29" s="441">
        <f t="shared" si="22"/>
        <v>0</v>
      </c>
      <c r="AZ29" s="734" t="str">
        <f t="shared" si="23"/>
        <v>SAT</v>
      </c>
      <c r="BA29" s="733">
        <f t="shared" si="24"/>
        <v>0</v>
      </c>
      <c r="BB29" s="441"/>
      <c r="BC29" s="441">
        <f t="shared" si="25"/>
        <v>0</v>
      </c>
      <c r="BD29" s="441" t="str">
        <f t="shared" si="26"/>
        <v>SAT</v>
      </c>
      <c r="BE29" s="956"/>
      <c r="BF29" s="956"/>
      <c r="BG29" s="441">
        <f t="shared" si="0"/>
        <v>0</v>
      </c>
      <c r="BH29" s="441" t="str">
        <f t="shared" si="27"/>
        <v>SAT</v>
      </c>
      <c r="BI29" s="733"/>
      <c r="BJ29" s="441" t="str">
        <f t="shared" si="1"/>
        <v/>
      </c>
      <c r="BK29" s="441" t="str">
        <f t="shared" si="2"/>
        <v/>
      </c>
      <c r="BL29" s="441" t="str">
        <f t="shared" si="3"/>
        <v/>
      </c>
      <c r="BM29" s="441">
        <f t="shared" si="28"/>
        <v>0</v>
      </c>
      <c r="BN29" s="441" t="str">
        <f t="shared" si="29"/>
        <v>SAT</v>
      </c>
      <c r="BO29" s="593"/>
      <c r="BP29" s="593"/>
      <c r="BQ29" s="594"/>
      <c r="BR29" s="594"/>
      <c r="BS29" s="594"/>
      <c r="BT29" s="594"/>
      <c r="BU29" s="594"/>
      <c r="BV29" s="594"/>
      <c r="BW29" s="594"/>
      <c r="BX29" s="584"/>
      <c r="BY29" s="507"/>
      <c r="BZ29" s="506"/>
      <c r="CA29" s="506"/>
      <c r="CB29" s="506"/>
      <c r="CC29" s="506"/>
      <c r="CD29" s="506"/>
      <c r="CE29" s="506"/>
      <c r="CF29" s="506"/>
      <c r="CG29" s="506"/>
      <c r="CH29" s="506"/>
      <c r="CI29" s="506"/>
      <c r="CJ29" s="506"/>
      <c r="CK29" s="506"/>
      <c r="CL29" s="506"/>
      <c r="CM29" s="506"/>
      <c r="CN29" s="506"/>
      <c r="CO29" s="506"/>
      <c r="CP29" s="506"/>
      <c r="CQ29" s="506"/>
      <c r="CR29" s="506"/>
      <c r="CS29" s="506"/>
      <c r="CT29" s="506"/>
      <c r="CU29" s="506"/>
      <c r="CV29" s="506"/>
      <c r="CW29" s="506"/>
      <c r="CX29" s="506"/>
      <c r="CY29" s="506"/>
      <c r="CZ29" s="506"/>
      <c r="DA29" s="506"/>
      <c r="DB29" s="506"/>
      <c r="DC29" s="506"/>
      <c r="DD29" s="506"/>
      <c r="DE29" s="506"/>
      <c r="DF29" s="506"/>
    </row>
    <row r="30" spans="1:110" s="130" customFormat="1" ht="15" x14ac:dyDescent="0.25">
      <c r="A30" s="1176" t="str">
        <f>T(Admin!D31)</f>
        <v/>
      </c>
      <c r="B30" s="1177"/>
      <c r="C30" s="1227"/>
      <c r="D30" s="1228"/>
      <c r="E30" s="1228"/>
      <c r="F30" s="1229"/>
      <c r="G30" s="446"/>
      <c r="H30" s="446"/>
      <c r="I30" s="446"/>
      <c r="J30" s="1212"/>
      <c r="K30" s="1213"/>
      <c r="L30" s="1213"/>
      <c r="M30" s="1214"/>
      <c r="N30" s="444"/>
      <c r="O30" s="444"/>
      <c r="P30" s="444"/>
      <c r="Q30" s="656" t="e">
        <f t="shared" si="4"/>
        <v>#N/A</v>
      </c>
      <c r="R30" s="867"/>
      <c r="S30" s="868"/>
      <c r="T30" s="870"/>
      <c r="U30" s="446">
        <f t="shared" si="5"/>
        <v>0</v>
      </c>
      <c r="V30" s="446" t="str">
        <f t="shared" si="6"/>
        <v/>
      </c>
      <c r="W30" s="446" t="str">
        <f t="shared" si="7"/>
        <v/>
      </c>
      <c r="X30" s="655" t="e">
        <f t="shared" si="8"/>
        <v>#N/A</v>
      </c>
      <c r="Y30" s="867"/>
      <c r="Z30" s="868"/>
      <c r="AA30" s="872"/>
      <c r="AB30" s="446">
        <f t="shared" si="9"/>
        <v>0</v>
      </c>
      <c r="AC30" s="446" t="str">
        <f t="shared" si="10"/>
        <v/>
      </c>
      <c r="AD30" s="446" t="str">
        <f t="shared" si="11"/>
        <v/>
      </c>
      <c r="AE30" s="1212"/>
      <c r="AF30" s="1213"/>
      <c r="AG30" s="1213"/>
      <c r="AH30" s="1214"/>
      <c r="AI30" s="446">
        <f t="shared" si="12"/>
        <v>0</v>
      </c>
      <c r="AJ30" s="446" t="str">
        <f t="shared" si="13"/>
        <v/>
      </c>
      <c r="AK30" s="444" t="str">
        <f t="shared" si="14"/>
        <v/>
      </c>
      <c r="AL30" s="656" t="e">
        <f t="shared" si="15"/>
        <v>#N/A</v>
      </c>
      <c r="AM30" s="867"/>
      <c r="AN30" s="868"/>
      <c r="AO30" s="873"/>
      <c r="AP30" s="446">
        <f t="shared" si="16"/>
        <v>0</v>
      </c>
      <c r="AQ30" s="446" t="str">
        <f t="shared" si="17"/>
        <v/>
      </c>
      <c r="AR30" s="446" t="str">
        <f t="shared" si="18"/>
        <v/>
      </c>
      <c r="AS30" s="446">
        <f t="shared" si="19"/>
        <v>0</v>
      </c>
      <c r="AT30" s="1195">
        <f t="shared" si="20"/>
        <v>0</v>
      </c>
      <c r="AU30" s="1195"/>
      <c r="AV30" s="956">
        <f t="shared" si="21"/>
        <v>0</v>
      </c>
      <c r="AW30" s="732"/>
      <c r="AX30" s="506"/>
      <c r="AY30" s="441">
        <f t="shared" si="22"/>
        <v>0</v>
      </c>
      <c r="AZ30" s="734" t="str">
        <f t="shared" si="23"/>
        <v>SAT</v>
      </c>
      <c r="BA30" s="733">
        <f t="shared" si="24"/>
        <v>0</v>
      </c>
      <c r="BB30" s="441"/>
      <c r="BC30" s="441">
        <f t="shared" si="25"/>
        <v>0</v>
      </c>
      <c r="BD30" s="441" t="str">
        <f t="shared" si="26"/>
        <v>SAT</v>
      </c>
      <c r="BE30" s="956"/>
      <c r="BF30" s="956"/>
      <c r="BG30" s="441">
        <f t="shared" si="0"/>
        <v>0</v>
      </c>
      <c r="BH30" s="441" t="str">
        <f t="shared" si="27"/>
        <v>SAT</v>
      </c>
      <c r="BI30" s="733"/>
      <c r="BJ30" s="441" t="str">
        <f t="shared" si="1"/>
        <v/>
      </c>
      <c r="BK30" s="441" t="str">
        <f t="shared" si="2"/>
        <v/>
      </c>
      <c r="BL30" s="441" t="str">
        <f t="shared" si="3"/>
        <v/>
      </c>
      <c r="BM30" s="441">
        <f t="shared" si="28"/>
        <v>0</v>
      </c>
      <c r="BN30" s="441" t="str">
        <f t="shared" si="29"/>
        <v>SAT</v>
      </c>
      <c r="BO30" s="593"/>
      <c r="BP30" s="593"/>
      <c r="BQ30" s="594"/>
      <c r="BR30" s="594"/>
      <c r="BS30" s="594"/>
      <c r="BT30" s="594"/>
      <c r="BU30" s="594"/>
      <c r="BV30" s="594"/>
      <c r="BW30" s="594"/>
      <c r="BX30" s="584"/>
      <c r="BY30" s="507"/>
      <c r="BZ30" s="506"/>
      <c r="CA30" s="506"/>
      <c r="CB30" s="506"/>
      <c r="CC30" s="506"/>
      <c r="CD30" s="506"/>
      <c r="CE30" s="506"/>
      <c r="CF30" s="506"/>
      <c r="CG30" s="506"/>
      <c r="CH30" s="506"/>
      <c r="CI30" s="506"/>
      <c r="CJ30" s="506"/>
      <c r="CK30" s="506"/>
      <c r="CL30" s="506"/>
      <c r="CM30" s="506"/>
      <c r="CN30" s="506"/>
      <c r="CO30" s="506"/>
      <c r="CP30" s="506"/>
      <c r="CQ30" s="506"/>
      <c r="CR30" s="506"/>
      <c r="CS30" s="506"/>
      <c r="CT30" s="506"/>
      <c r="CU30" s="506"/>
      <c r="CV30" s="506"/>
      <c r="CW30" s="506"/>
      <c r="CX30" s="506"/>
      <c r="CY30" s="506"/>
      <c r="CZ30" s="506"/>
      <c r="DA30" s="506"/>
      <c r="DB30" s="506"/>
      <c r="DC30" s="506"/>
      <c r="DD30" s="506"/>
      <c r="DE30" s="506"/>
      <c r="DF30" s="506"/>
    </row>
    <row r="31" spans="1:110" s="130" customFormat="1" ht="15" x14ac:dyDescent="0.25">
      <c r="A31" s="1176" t="str">
        <f>T(Admin!D32)</f>
        <v/>
      </c>
      <c r="B31" s="1177"/>
      <c r="C31" s="1227"/>
      <c r="D31" s="1228"/>
      <c r="E31" s="1228"/>
      <c r="F31" s="1229"/>
      <c r="G31" s="446"/>
      <c r="H31" s="446"/>
      <c r="I31" s="446"/>
      <c r="J31" s="1212"/>
      <c r="K31" s="1213"/>
      <c r="L31" s="1213"/>
      <c r="M31" s="1214"/>
      <c r="N31" s="444"/>
      <c r="O31" s="444"/>
      <c r="P31" s="444"/>
      <c r="Q31" s="656" t="e">
        <f t="shared" si="4"/>
        <v>#N/A</v>
      </c>
      <c r="R31" s="867"/>
      <c r="S31" s="868"/>
      <c r="T31" s="870"/>
      <c r="U31" s="446">
        <f t="shared" si="5"/>
        <v>0</v>
      </c>
      <c r="V31" s="446" t="str">
        <f t="shared" si="6"/>
        <v/>
      </c>
      <c r="W31" s="446" t="str">
        <f t="shared" si="7"/>
        <v/>
      </c>
      <c r="X31" s="655" t="e">
        <f t="shared" si="8"/>
        <v>#N/A</v>
      </c>
      <c r="Y31" s="867"/>
      <c r="Z31" s="868"/>
      <c r="AA31" s="872"/>
      <c r="AB31" s="446">
        <f t="shared" si="9"/>
        <v>0</v>
      </c>
      <c r="AC31" s="446" t="str">
        <f t="shared" si="10"/>
        <v/>
      </c>
      <c r="AD31" s="446" t="str">
        <f t="shared" si="11"/>
        <v/>
      </c>
      <c r="AE31" s="1212"/>
      <c r="AF31" s="1213"/>
      <c r="AG31" s="1213"/>
      <c r="AH31" s="1214"/>
      <c r="AI31" s="446">
        <f t="shared" si="12"/>
        <v>0</v>
      </c>
      <c r="AJ31" s="446" t="str">
        <f t="shared" si="13"/>
        <v/>
      </c>
      <c r="AK31" s="444" t="str">
        <f t="shared" si="14"/>
        <v/>
      </c>
      <c r="AL31" s="656" t="e">
        <f t="shared" si="15"/>
        <v>#N/A</v>
      </c>
      <c r="AM31" s="867"/>
      <c r="AN31" s="868"/>
      <c r="AO31" s="873"/>
      <c r="AP31" s="446">
        <f t="shared" si="16"/>
        <v>0</v>
      </c>
      <c r="AQ31" s="446" t="str">
        <f t="shared" si="17"/>
        <v/>
      </c>
      <c r="AR31" s="446" t="str">
        <f t="shared" si="18"/>
        <v/>
      </c>
      <c r="AS31" s="446">
        <f t="shared" si="19"/>
        <v>0</v>
      </c>
      <c r="AT31" s="1195">
        <f t="shared" si="20"/>
        <v>0</v>
      </c>
      <c r="AU31" s="1195"/>
      <c r="AV31" s="956">
        <f t="shared" si="21"/>
        <v>0</v>
      </c>
      <c r="AW31" s="732"/>
      <c r="AX31" s="506"/>
      <c r="AY31" s="441">
        <f t="shared" si="22"/>
        <v>0</v>
      </c>
      <c r="AZ31" s="734" t="str">
        <f t="shared" si="23"/>
        <v>SAT</v>
      </c>
      <c r="BA31" s="733">
        <f t="shared" si="24"/>
        <v>0</v>
      </c>
      <c r="BB31" s="441"/>
      <c r="BC31" s="441">
        <f t="shared" si="25"/>
        <v>0</v>
      </c>
      <c r="BD31" s="441" t="str">
        <f t="shared" si="26"/>
        <v>SAT</v>
      </c>
      <c r="BE31" s="956"/>
      <c r="BF31" s="956"/>
      <c r="BG31" s="441">
        <f t="shared" si="0"/>
        <v>0</v>
      </c>
      <c r="BH31" s="441" t="str">
        <f t="shared" si="27"/>
        <v>SAT</v>
      </c>
      <c r="BI31" s="733"/>
      <c r="BJ31" s="441" t="str">
        <f t="shared" si="1"/>
        <v/>
      </c>
      <c r="BK31" s="441" t="str">
        <f t="shared" si="2"/>
        <v/>
      </c>
      <c r="BL31" s="441" t="str">
        <f t="shared" si="3"/>
        <v/>
      </c>
      <c r="BM31" s="441">
        <f t="shared" si="28"/>
        <v>0</v>
      </c>
      <c r="BN31" s="441" t="str">
        <f t="shared" si="29"/>
        <v>SAT</v>
      </c>
      <c r="BO31" s="593"/>
      <c r="BP31" s="593"/>
      <c r="BQ31" s="594"/>
      <c r="BR31" s="594"/>
      <c r="BS31" s="594"/>
      <c r="BT31" s="594"/>
      <c r="BU31" s="594"/>
      <c r="BV31" s="594"/>
      <c r="BW31" s="594"/>
      <c r="BX31" s="584"/>
      <c r="BY31" s="507"/>
      <c r="BZ31" s="506"/>
      <c r="CA31" s="506"/>
      <c r="CB31" s="506"/>
      <c r="CC31" s="506"/>
      <c r="CD31" s="506"/>
      <c r="CE31" s="506"/>
      <c r="CF31" s="506"/>
      <c r="CG31" s="506"/>
      <c r="CH31" s="506"/>
      <c r="CI31" s="506"/>
      <c r="CJ31" s="506"/>
      <c r="CK31" s="506"/>
      <c r="CL31" s="506"/>
      <c r="CM31" s="506"/>
      <c r="CN31" s="506"/>
      <c r="CO31" s="506"/>
      <c r="CP31" s="506"/>
      <c r="CQ31" s="506"/>
      <c r="CR31" s="506"/>
      <c r="CS31" s="506"/>
      <c r="CT31" s="506"/>
      <c r="CU31" s="506"/>
      <c r="CV31" s="506"/>
      <c r="CW31" s="506"/>
      <c r="CX31" s="506"/>
      <c r="CY31" s="506"/>
      <c r="CZ31" s="506"/>
      <c r="DA31" s="506"/>
      <c r="DB31" s="506"/>
      <c r="DC31" s="506"/>
      <c r="DD31" s="506"/>
      <c r="DE31" s="506"/>
      <c r="DF31" s="506"/>
    </row>
    <row r="32" spans="1:110" s="130" customFormat="1" ht="15" x14ac:dyDescent="0.25">
      <c r="A32" s="1176" t="str">
        <f>T(Admin!D33)</f>
        <v/>
      </c>
      <c r="B32" s="1177"/>
      <c r="C32" s="1227"/>
      <c r="D32" s="1228"/>
      <c r="E32" s="1228"/>
      <c r="F32" s="1229"/>
      <c r="G32" s="446"/>
      <c r="H32" s="446"/>
      <c r="I32" s="446"/>
      <c r="J32" s="1212"/>
      <c r="K32" s="1213"/>
      <c r="L32" s="1213"/>
      <c r="M32" s="1214"/>
      <c r="N32" s="444"/>
      <c r="O32" s="444"/>
      <c r="P32" s="444"/>
      <c r="Q32" s="656" t="e">
        <f t="shared" si="4"/>
        <v>#N/A</v>
      </c>
      <c r="R32" s="867"/>
      <c r="S32" s="868"/>
      <c r="T32" s="870"/>
      <c r="U32" s="446">
        <f t="shared" si="5"/>
        <v>0</v>
      </c>
      <c r="V32" s="446" t="str">
        <f t="shared" si="6"/>
        <v/>
      </c>
      <c r="W32" s="446" t="str">
        <f t="shared" si="7"/>
        <v/>
      </c>
      <c r="X32" s="655" t="e">
        <f t="shared" si="8"/>
        <v>#N/A</v>
      </c>
      <c r="Y32" s="867"/>
      <c r="Z32" s="868"/>
      <c r="AA32" s="872"/>
      <c r="AB32" s="446">
        <f t="shared" si="9"/>
        <v>0</v>
      </c>
      <c r="AC32" s="446" t="str">
        <f t="shared" si="10"/>
        <v/>
      </c>
      <c r="AD32" s="446" t="str">
        <f t="shared" si="11"/>
        <v/>
      </c>
      <c r="AE32" s="1212"/>
      <c r="AF32" s="1213"/>
      <c r="AG32" s="1213"/>
      <c r="AH32" s="1214"/>
      <c r="AI32" s="446">
        <f t="shared" si="12"/>
        <v>0</v>
      </c>
      <c r="AJ32" s="446" t="str">
        <f t="shared" si="13"/>
        <v/>
      </c>
      <c r="AK32" s="444" t="str">
        <f t="shared" si="14"/>
        <v/>
      </c>
      <c r="AL32" s="656" t="e">
        <f t="shared" si="15"/>
        <v>#N/A</v>
      </c>
      <c r="AM32" s="867"/>
      <c r="AN32" s="868"/>
      <c r="AO32" s="873"/>
      <c r="AP32" s="446">
        <f t="shared" si="16"/>
        <v>0</v>
      </c>
      <c r="AQ32" s="446" t="str">
        <f t="shared" si="17"/>
        <v/>
      </c>
      <c r="AR32" s="446" t="str">
        <f t="shared" si="18"/>
        <v/>
      </c>
      <c r="AS32" s="446">
        <f t="shared" si="19"/>
        <v>0</v>
      </c>
      <c r="AT32" s="1195">
        <f t="shared" si="20"/>
        <v>0</v>
      </c>
      <c r="AU32" s="1195"/>
      <c r="AV32" s="956">
        <f t="shared" si="21"/>
        <v>0</v>
      </c>
      <c r="AW32" s="732"/>
      <c r="AX32" s="506"/>
      <c r="AY32" s="441">
        <f t="shared" si="22"/>
        <v>0</v>
      </c>
      <c r="AZ32" s="734" t="str">
        <f t="shared" si="23"/>
        <v>SAT</v>
      </c>
      <c r="BA32" s="733">
        <f t="shared" si="24"/>
        <v>0</v>
      </c>
      <c r="BB32" s="441"/>
      <c r="BC32" s="441">
        <f t="shared" si="25"/>
        <v>0</v>
      </c>
      <c r="BD32" s="441" t="str">
        <f t="shared" si="26"/>
        <v>SAT</v>
      </c>
      <c r="BE32" s="956"/>
      <c r="BF32" s="956"/>
      <c r="BG32" s="441">
        <f t="shared" si="0"/>
        <v>0</v>
      </c>
      <c r="BH32" s="441" t="str">
        <f t="shared" si="27"/>
        <v>SAT</v>
      </c>
      <c r="BI32" s="733"/>
      <c r="BJ32" s="441" t="str">
        <f t="shared" si="1"/>
        <v/>
      </c>
      <c r="BK32" s="441" t="str">
        <f t="shared" si="2"/>
        <v/>
      </c>
      <c r="BL32" s="441" t="str">
        <f t="shared" si="3"/>
        <v/>
      </c>
      <c r="BM32" s="441">
        <f t="shared" si="28"/>
        <v>0</v>
      </c>
      <c r="BN32" s="441" t="str">
        <f t="shared" si="29"/>
        <v>SAT</v>
      </c>
      <c r="BO32" s="593"/>
      <c r="BP32" s="593"/>
      <c r="BQ32" s="594"/>
      <c r="BR32" s="594"/>
      <c r="BS32" s="594"/>
      <c r="BT32" s="594"/>
      <c r="BU32" s="594"/>
      <c r="BV32" s="594"/>
      <c r="BW32" s="594"/>
      <c r="BX32" s="584"/>
      <c r="BY32" s="507"/>
      <c r="BZ32" s="506"/>
      <c r="CA32" s="506"/>
      <c r="CB32" s="506"/>
      <c r="CC32" s="506"/>
      <c r="CD32" s="506"/>
      <c r="CE32" s="506"/>
      <c r="CF32" s="506"/>
      <c r="CG32" s="506"/>
      <c r="CH32" s="506"/>
      <c r="CI32" s="506"/>
      <c r="CJ32" s="506"/>
      <c r="CK32" s="506"/>
      <c r="CL32" s="506"/>
      <c r="CM32" s="506"/>
      <c r="CN32" s="506"/>
      <c r="CO32" s="506"/>
      <c r="CP32" s="506"/>
      <c r="CQ32" s="506"/>
      <c r="CR32" s="506"/>
      <c r="CS32" s="506"/>
      <c r="CT32" s="506"/>
      <c r="CU32" s="506"/>
      <c r="CV32" s="506"/>
      <c r="CW32" s="506"/>
      <c r="CX32" s="506"/>
      <c r="CY32" s="506"/>
      <c r="CZ32" s="506"/>
      <c r="DA32" s="506"/>
      <c r="DB32" s="506"/>
      <c r="DC32" s="506"/>
      <c r="DD32" s="506"/>
      <c r="DE32" s="506"/>
      <c r="DF32" s="506"/>
    </row>
    <row r="33" spans="1:131" s="130" customFormat="1" ht="15" x14ac:dyDescent="0.25">
      <c r="A33" s="1176" t="str">
        <f>T(Admin!D34)</f>
        <v/>
      </c>
      <c r="B33" s="1177"/>
      <c r="C33" s="1230"/>
      <c r="D33" s="1231"/>
      <c r="E33" s="1231"/>
      <c r="F33" s="1232"/>
      <c r="G33" s="446"/>
      <c r="H33" s="446"/>
      <c r="I33" s="446"/>
      <c r="J33" s="1215"/>
      <c r="K33" s="1216"/>
      <c r="L33" s="1216"/>
      <c r="M33" s="1217"/>
      <c r="N33" s="444"/>
      <c r="O33" s="444"/>
      <c r="P33" s="444"/>
      <c r="Q33" s="656" t="e">
        <f t="shared" si="4"/>
        <v>#N/A</v>
      </c>
      <c r="R33" s="867"/>
      <c r="S33" s="868"/>
      <c r="T33" s="870"/>
      <c r="U33" s="446">
        <f t="shared" si="5"/>
        <v>0</v>
      </c>
      <c r="V33" s="446" t="str">
        <f t="shared" si="6"/>
        <v/>
      </c>
      <c r="W33" s="446" t="str">
        <f t="shared" si="7"/>
        <v/>
      </c>
      <c r="X33" s="655" t="e">
        <f t="shared" si="8"/>
        <v>#N/A</v>
      </c>
      <c r="Y33" s="867"/>
      <c r="Z33" s="868"/>
      <c r="AA33" s="872"/>
      <c r="AB33" s="446">
        <f t="shared" si="9"/>
        <v>0</v>
      </c>
      <c r="AC33" s="446" t="str">
        <f t="shared" si="10"/>
        <v/>
      </c>
      <c r="AD33" s="446" t="str">
        <f t="shared" si="11"/>
        <v/>
      </c>
      <c r="AE33" s="1215"/>
      <c r="AF33" s="1216"/>
      <c r="AG33" s="1216"/>
      <c r="AH33" s="1217"/>
      <c r="AI33" s="446">
        <f t="shared" si="12"/>
        <v>0</v>
      </c>
      <c r="AJ33" s="446" t="str">
        <f t="shared" si="13"/>
        <v/>
      </c>
      <c r="AK33" s="444" t="str">
        <f t="shared" si="14"/>
        <v/>
      </c>
      <c r="AL33" s="656" t="e">
        <f t="shared" si="15"/>
        <v>#N/A</v>
      </c>
      <c r="AM33" s="867"/>
      <c r="AN33" s="868"/>
      <c r="AO33" s="873"/>
      <c r="AP33" s="446">
        <f t="shared" si="16"/>
        <v>0</v>
      </c>
      <c r="AQ33" s="446" t="str">
        <f t="shared" si="17"/>
        <v/>
      </c>
      <c r="AR33" s="446" t="str">
        <f t="shared" si="18"/>
        <v/>
      </c>
      <c r="AS33" s="446">
        <f t="shared" si="19"/>
        <v>0</v>
      </c>
      <c r="AT33" s="1195">
        <f t="shared" si="20"/>
        <v>0</v>
      </c>
      <c r="AU33" s="1195"/>
      <c r="AV33" s="956">
        <f t="shared" si="21"/>
        <v>0</v>
      </c>
      <c r="AW33" s="732"/>
      <c r="AX33" s="506"/>
      <c r="AY33" s="441">
        <f t="shared" si="22"/>
        <v>0</v>
      </c>
      <c r="AZ33" s="734" t="str">
        <f t="shared" si="23"/>
        <v>SAT</v>
      </c>
      <c r="BA33" s="733">
        <f t="shared" si="24"/>
        <v>0</v>
      </c>
      <c r="BB33" s="441"/>
      <c r="BC33" s="441">
        <f t="shared" si="25"/>
        <v>0</v>
      </c>
      <c r="BD33" s="441" t="str">
        <f t="shared" si="26"/>
        <v>SAT</v>
      </c>
      <c r="BE33" s="956"/>
      <c r="BF33" s="956"/>
      <c r="BG33" s="441">
        <f t="shared" si="0"/>
        <v>0</v>
      </c>
      <c r="BH33" s="441" t="str">
        <f t="shared" si="27"/>
        <v>SAT</v>
      </c>
      <c r="BI33" s="733"/>
      <c r="BJ33" s="441" t="str">
        <f t="shared" si="1"/>
        <v/>
      </c>
      <c r="BK33" s="441" t="str">
        <f t="shared" si="2"/>
        <v/>
      </c>
      <c r="BL33" s="441" t="str">
        <f t="shared" si="3"/>
        <v/>
      </c>
      <c r="BM33" s="441">
        <f t="shared" si="28"/>
        <v>0</v>
      </c>
      <c r="BN33" s="441" t="str">
        <f t="shared" si="29"/>
        <v>SAT</v>
      </c>
      <c r="BO33" s="593"/>
      <c r="BP33" s="593"/>
      <c r="BQ33" s="594"/>
      <c r="BR33" s="594"/>
      <c r="BS33" s="594"/>
      <c r="BT33" s="594"/>
      <c r="BU33" s="594"/>
      <c r="BV33" s="594"/>
      <c r="BW33" s="594"/>
      <c r="BX33" s="584"/>
      <c r="BY33" s="507"/>
      <c r="BZ33" s="506"/>
      <c r="CA33" s="506"/>
      <c r="CB33" s="506"/>
      <c r="CC33" s="506"/>
      <c r="CD33" s="506"/>
      <c r="CE33" s="506"/>
      <c r="CF33" s="506"/>
      <c r="CG33" s="506"/>
      <c r="CH33" s="506"/>
      <c r="CI33" s="506"/>
      <c r="CJ33" s="506"/>
      <c r="CK33" s="506"/>
      <c r="CL33" s="506"/>
      <c r="CM33" s="506"/>
      <c r="CN33" s="506"/>
      <c r="CO33" s="506"/>
      <c r="CP33" s="506"/>
      <c r="CQ33" s="506"/>
      <c r="CR33" s="506"/>
      <c r="CS33" s="506"/>
      <c r="CT33" s="506"/>
      <c r="CU33" s="506"/>
      <c r="CV33" s="506"/>
      <c r="CW33" s="506"/>
      <c r="CX33" s="506"/>
      <c r="CY33" s="506"/>
      <c r="CZ33" s="506"/>
      <c r="DA33" s="506"/>
      <c r="DB33" s="506"/>
      <c r="DC33" s="506"/>
      <c r="DD33" s="506"/>
      <c r="DE33" s="506"/>
      <c r="DF33" s="506"/>
    </row>
    <row r="34" spans="1:131" s="130" customFormat="1" x14ac:dyDescent="0.2">
      <c r="A34" s="130">
        <v>1</v>
      </c>
      <c r="C34" s="134"/>
      <c r="D34" s="134"/>
      <c r="E34" s="134"/>
      <c r="W34" s="364"/>
      <c r="AI34" s="506"/>
      <c r="AJ34" s="506"/>
      <c r="AK34" s="506"/>
      <c r="AL34" s="506"/>
      <c r="AM34" s="506"/>
      <c r="AN34" s="506"/>
      <c r="AO34" s="506"/>
      <c r="AP34" s="506"/>
      <c r="AQ34" s="506"/>
      <c r="AR34" s="506"/>
      <c r="AS34" s="506"/>
      <c r="AT34" s="220"/>
      <c r="AU34" s="134"/>
      <c r="AV34" s="735"/>
      <c r="AW34" s="506"/>
      <c r="AX34" s="506"/>
      <c r="AY34" s="507"/>
      <c r="AZ34" s="507"/>
      <c r="BA34" s="507"/>
      <c r="BB34" s="507"/>
      <c r="BC34" s="507"/>
      <c r="BD34" s="507"/>
      <c r="BE34" s="507"/>
      <c r="BF34" s="507"/>
      <c r="BG34" s="507"/>
      <c r="BH34" s="507"/>
      <c r="BI34" s="507"/>
      <c r="BJ34" s="507"/>
      <c r="BK34" s="507"/>
      <c r="BL34" s="507"/>
      <c r="BM34" s="507"/>
      <c r="BN34" s="507"/>
      <c r="BO34" s="507"/>
      <c r="BP34" s="507"/>
      <c r="BQ34" s="507"/>
      <c r="BR34" s="507"/>
      <c r="BS34" s="507"/>
      <c r="BT34" s="507"/>
      <c r="BU34" s="507"/>
      <c r="BV34" s="507"/>
      <c r="BW34" s="507"/>
      <c r="BX34" s="957"/>
      <c r="BY34" s="507"/>
      <c r="BZ34" s="506"/>
      <c r="CA34" s="506"/>
      <c r="CB34" s="506"/>
      <c r="CC34" s="506"/>
      <c r="CD34" s="506"/>
      <c r="CE34" s="506"/>
      <c r="CF34" s="506"/>
      <c r="CG34" s="506"/>
      <c r="CH34" s="506"/>
      <c r="CI34" s="506"/>
      <c r="CJ34" s="506"/>
      <c r="CK34" s="506"/>
      <c r="CL34" s="506"/>
      <c r="CM34" s="506"/>
      <c r="CN34" s="506"/>
      <c r="CO34" s="506"/>
      <c r="CP34" s="506"/>
      <c r="CQ34" s="506"/>
      <c r="CR34" s="506"/>
      <c r="CS34" s="506"/>
      <c r="CT34" s="506"/>
      <c r="CU34" s="506"/>
      <c r="CV34" s="506"/>
      <c r="CW34" s="506"/>
      <c r="CX34" s="506"/>
      <c r="CY34" s="506"/>
      <c r="CZ34" s="506"/>
      <c r="DA34" s="506"/>
      <c r="DB34" s="506"/>
      <c r="DC34" s="506"/>
      <c r="DD34" s="506"/>
      <c r="DE34" s="506"/>
      <c r="DF34" s="506"/>
    </row>
    <row r="35" spans="1:131" s="143" customFormat="1" ht="13.5" customHeight="1" thickBot="1" x14ac:dyDescent="0.25">
      <c r="A35" s="130">
        <v>1</v>
      </c>
      <c r="B35" s="130"/>
      <c r="C35" s="1178" t="s">
        <v>87</v>
      </c>
      <c r="D35" s="1179"/>
      <c r="E35" s="1179"/>
      <c r="F35" s="1180"/>
      <c r="G35" s="170"/>
      <c r="H35" s="131"/>
      <c r="I35" s="171"/>
      <c r="J35" s="1178" t="s">
        <v>86</v>
      </c>
      <c r="K35" s="1179"/>
      <c r="L35" s="1179"/>
      <c r="M35" s="1180"/>
      <c r="N35" s="170"/>
      <c r="O35" s="131"/>
      <c r="P35" s="171"/>
      <c r="Q35" s="1178" t="s">
        <v>88</v>
      </c>
      <c r="R35" s="1179"/>
      <c r="S35" s="1179"/>
      <c r="T35" s="1180"/>
      <c r="U35" s="131"/>
      <c r="V35" s="171"/>
      <c r="W35" s="171"/>
      <c r="X35" s="1178" t="s">
        <v>90</v>
      </c>
      <c r="Y35" s="1179"/>
      <c r="Z35" s="1179"/>
      <c r="AA35" s="1180"/>
      <c r="AB35" s="131"/>
      <c r="AC35" s="171"/>
      <c r="AD35" s="171"/>
      <c r="AE35" s="1187" t="s">
        <v>277</v>
      </c>
      <c r="AF35" s="1188"/>
      <c r="AG35" s="1188"/>
      <c r="AH35" s="1189"/>
      <c r="AI35" s="131"/>
      <c r="AJ35" s="726"/>
      <c r="AK35" s="726"/>
      <c r="AL35" s="1203"/>
      <c r="AM35" s="1204"/>
      <c r="AN35" s="1204"/>
      <c r="AO35" s="1205"/>
      <c r="AP35" s="131"/>
      <c r="AQ35" s="957"/>
      <c r="AR35" s="957"/>
      <c r="AS35" s="957"/>
      <c r="AT35" s="1202" t="s">
        <v>165</v>
      </c>
      <c r="AU35" s="1202"/>
      <c r="AV35" s="1186" t="s">
        <v>166</v>
      </c>
      <c r="AW35" s="732">
        <v>1059</v>
      </c>
      <c r="AX35" s="506" t="s">
        <v>169</v>
      </c>
      <c r="AY35" s="507"/>
      <c r="AZ35" s="1196" t="s">
        <v>265</v>
      </c>
      <c r="BA35" s="1196"/>
      <c r="BB35" s="1196"/>
      <c r="BC35" s="1196"/>
      <c r="BD35" s="1196"/>
      <c r="BE35" s="1196"/>
      <c r="BF35" s="1196"/>
      <c r="BG35" s="1196"/>
      <c r="BH35" s="1196"/>
      <c r="BI35" s="1196"/>
      <c r="BJ35" s="1196"/>
      <c r="BK35" s="1196"/>
      <c r="BL35" s="1196"/>
      <c r="BM35" s="1196"/>
      <c r="BN35" s="1196"/>
      <c r="BO35" s="1196"/>
      <c r="BP35" s="1196"/>
      <c r="BQ35" s="507"/>
      <c r="BR35" s="507"/>
      <c r="BS35" s="507"/>
      <c r="BT35" s="507"/>
      <c r="BU35" s="507"/>
      <c r="BV35" s="507"/>
      <c r="BW35" s="507"/>
      <c r="BX35" s="957"/>
      <c r="BY35" s="507"/>
      <c r="BZ35" s="506"/>
      <c r="CA35" s="506"/>
      <c r="CB35" s="506"/>
      <c r="CC35" s="506"/>
      <c r="CD35" s="506"/>
      <c r="CE35" s="506"/>
      <c r="CF35" s="506"/>
      <c r="CG35" s="506"/>
      <c r="CH35" s="506"/>
      <c r="CI35" s="506"/>
      <c r="CJ35" s="506"/>
      <c r="CK35" s="506"/>
      <c r="CL35" s="506"/>
      <c r="CM35" s="506"/>
      <c r="CN35" s="506"/>
      <c r="CO35" s="506"/>
      <c r="CP35" s="506"/>
      <c r="CQ35" s="506"/>
      <c r="CR35" s="506"/>
      <c r="CS35" s="506"/>
      <c r="CT35" s="506"/>
      <c r="CU35" s="506"/>
      <c r="CV35" s="506"/>
      <c r="CW35" s="506"/>
      <c r="CX35" s="506"/>
      <c r="CY35" s="506"/>
      <c r="CZ35" s="506"/>
      <c r="DA35" s="506"/>
      <c r="DB35" s="506"/>
      <c r="DC35" s="506"/>
      <c r="DD35" s="506"/>
      <c r="DE35" s="506"/>
      <c r="DF35" s="506"/>
      <c r="DG35" s="506"/>
      <c r="DH35" s="506"/>
      <c r="DI35" s="506"/>
      <c r="DJ35" s="506"/>
      <c r="DK35" s="506"/>
      <c r="DL35" s="506"/>
      <c r="DM35" s="506"/>
      <c r="DN35" s="506"/>
      <c r="DO35" s="506"/>
      <c r="DP35" s="506"/>
      <c r="DQ35" s="506"/>
      <c r="DR35" s="506"/>
      <c r="DS35" s="506"/>
      <c r="DT35" s="506"/>
      <c r="DU35" s="506"/>
      <c r="DV35" s="506"/>
      <c r="DW35" s="506"/>
      <c r="DX35" s="506"/>
      <c r="DY35" s="506"/>
      <c r="DZ35" s="506"/>
      <c r="EA35" s="506"/>
    </row>
    <row r="36" spans="1:131" s="143" customFormat="1" ht="12.75" customHeight="1" x14ac:dyDescent="0.25">
      <c r="A36" s="1193" t="s">
        <v>92</v>
      </c>
      <c r="B36" s="1194"/>
      <c r="C36" s="1179" t="s">
        <v>93</v>
      </c>
      <c r="D36" s="1180"/>
      <c r="E36" s="312" t="s">
        <v>94</v>
      </c>
      <c r="F36" s="312" t="s">
        <v>95</v>
      </c>
      <c r="G36" s="133"/>
      <c r="H36" s="133"/>
      <c r="I36" s="227"/>
      <c r="J36" s="1178" t="s">
        <v>93</v>
      </c>
      <c r="K36" s="1180"/>
      <c r="L36" s="312" t="s">
        <v>94</v>
      </c>
      <c r="M36" s="312" t="s">
        <v>95</v>
      </c>
      <c r="N36" s="133"/>
      <c r="O36" s="133"/>
      <c r="P36" s="227"/>
      <c r="Q36" s="1178" t="s">
        <v>93</v>
      </c>
      <c r="R36" s="1180"/>
      <c r="S36" s="312" t="s">
        <v>94</v>
      </c>
      <c r="T36" s="312" t="s">
        <v>95</v>
      </c>
      <c r="U36" s="133"/>
      <c r="V36" s="133"/>
      <c r="W36" s="133"/>
      <c r="X36" s="1178" t="s">
        <v>93</v>
      </c>
      <c r="Y36" s="1180"/>
      <c r="Z36" s="312" t="s">
        <v>94</v>
      </c>
      <c r="AA36" s="312" t="s">
        <v>95</v>
      </c>
      <c r="AB36" s="133"/>
      <c r="AC36" s="133"/>
      <c r="AD36" s="133"/>
      <c r="AE36" s="1190"/>
      <c r="AF36" s="1191"/>
      <c r="AG36" s="1191"/>
      <c r="AH36" s="1192"/>
      <c r="AI36" s="133"/>
      <c r="AJ36" s="726"/>
      <c r="AK36" s="726"/>
      <c r="AL36" s="1206"/>
      <c r="AM36" s="1207"/>
      <c r="AN36" s="1207"/>
      <c r="AO36" s="1208"/>
      <c r="AP36" s="133"/>
      <c r="AQ36" s="957"/>
      <c r="AR36" s="957"/>
      <c r="AS36" s="957"/>
      <c r="AT36" s="1202"/>
      <c r="AU36" s="1202"/>
      <c r="AV36" s="1186"/>
      <c r="AW36" s="583" t="s">
        <v>97</v>
      </c>
      <c r="AX36" s="506" t="s">
        <v>151</v>
      </c>
      <c r="AY36" s="507"/>
      <c r="AZ36" s="736" t="s">
        <v>266</v>
      </c>
      <c r="BA36" s="737"/>
      <c r="BB36" s="737"/>
      <c r="BC36" s="1184" t="s">
        <v>86</v>
      </c>
      <c r="BD36" s="1184"/>
      <c r="BE36" s="1184"/>
      <c r="BF36" s="1184" t="s">
        <v>88</v>
      </c>
      <c r="BG36" s="1184"/>
      <c r="BH36" s="1184"/>
      <c r="BI36" s="1184" t="s">
        <v>267</v>
      </c>
      <c r="BJ36" s="1184"/>
      <c r="BK36" s="1184"/>
      <c r="BL36" s="1184" t="s">
        <v>89</v>
      </c>
      <c r="BM36" s="1184"/>
      <c r="BN36" s="1184"/>
      <c r="BO36" s="1184" t="s">
        <v>336</v>
      </c>
      <c r="BP36" s="1184"/>
      <c r="BQ36" s="1185"/>
      <c r="BR36" s="1184" t="s">
        <v>268</v>
      </c>
      <c r="BS36" s="1184"/>
      <c r="BT36" s="1184"/>
      <c r="BU36" s="1184" t="s">
        <v>91</v>
      </c>
      <c r="BV36" s="1184"/>
      <c r="BW36" s="1184"/>
      <c r="BX36" s="507"/>
      <c r="BY36" s="507"/>
      <c r="BZ36" s="507"/>
      <c r="CA36" s="507"/>
      <c r="CB36" s="507"/>
      <c r="CC36" s="507"/>
      <c r="CD36" s="507"/>
      <c r="CE36" s="507"/>
      <c r="CF36" s="957"/>
      <c r="CG36" s="507"/>
      <c r="CH36" s="506"/>
      <c r="CI36" s="506"/>
      <c r="CJ36" s="506"/>
      <c r="CK36" s="506"/>
      <c r="CL36" s="506"/>
      <c r="CM36" s="506"/>
      <c r="CN36" s="506"/>
      <c r="CO36" s="506"/>
      <c r="CP36" s="506"/>
      <c r="CQ36" s="506"/>
      <c r="CR36" s="506"/>
      <c r="CS36" s="506"/>
      <c r="CT36" s="506"/>
      <c r="CU36" s="506"/>
      <c r="CV36" s="506"/>
      <c r="CW36" s="506"/>
      <c r="CX36" s="506"/>
      <c r="CY36" s="506"/>
      <c r="CZ36" s="506"/>
      <c r="DA36" s="506"/>
      <c r="DB36" s="506"/>
      <c r="DC36" s="506"/>
      <c r="DD36" s="506"/>
      <c r="DE36" s="506"/>
      <c r="DF36" s="506"/>
      <c r="DG36" s="506"/>
      <c r="DH36" s="506"/>
      <c r="DI36" s="506"/>
      <c r="DJ36" s="506"/>
      <c r="DK36" s="506"/>
      <c r="DL36" s="506"/>
      <c r="DM36" s="506"/>
      <c r="DN36" s="506"/>
      <c r="DO36" s="506"/>
      <c r="DP36" s="506"/>
      <c r="DQ36" s="506"/>
      <c r="DR36" s="506"/>
      <c r="DS36" s="506"/>
      <c r="DT36" s="506"/>
      <c r="DU36" s="506"/>
      <c r="DV36" s="506"/>
      <c r="DW36" s="506"/>
      <c r="DX36" s="506"/>
      <c r="DY36" s="506"/>
      <c r="DZ36" s="506"/>
      <c r="EA36" s="506"/>
    </row>
    <row r="37" spans="1:131" s="143" customFormat="1" ht="15" customHeight="1" x14ac:dyDescent="0.2">
      <c r="A37" s="1176" t="str">
        <f>T(Admin!D5)</f>
        <v>a</v>
      </c>
      <c r="B37" s="1177"/>
      <c r="C37" s="657" t="str">
        <f>LOOKUP(D37,D70:D107,C70:C107)</f>
        <v>SUP</v>
      </c>
      <c r="D37" s="867">
        <v>35</v>
      </c>
      <c r="E37" s="868"/>
      <c r="F37" s="869">
        <v>42129</v>
      </c>
      <c r="G37" s="403">
        <f>COUNTIF(C37:E37,"No-Go")</f>
        <v>0</v>
      </c>
      <c r="H37" s="403"/>
      <c r="I37" s="459">
        <f>IF(D37="","",LOOKUP(D37,$D$71:$D$107,$E$71:$E$107))</f>
        <v>96.25</v>
      </c>
      <c r="J37" s="658" t="str">
        <f>LOOKUP(K37,K70:K109,J70:J109)</f>
        <v>SUP</v>
      </c>
      <c r="K37" s="867">
        <v>38</v>
      </c>
      <c r="L37" s="868"/>
      <c r="M37" s="869">
        <v>42129</v>
      </c>
      <c r="N37" s="403">
        <f>COUNTIF(J37:L37,"No-Go")</f>
        <v>0</v>
      </c>
      <c r="O37" s="403"/>
      <c r="P37" s="458">
        <f>IF(K37="","",LOOKUP(K37,$K$71:$K$109,$L$71:$L$109))</f>
        <v>95</v>
      </c>
      <c r="Q37" s="659" t="str">
        <f>LOOKUP(R37,R69:R112,Q69:Q112)</f>
        <v>SUP</v>
      </c>
      <c r="R37" s="867">
        <v>37</v>
      </c>
      <c r="S37" s="868"/>
      <c r="T37" s="869">
        <v>42129</v>
      </c>
      <c r="U37" s="403">
        <f>COUNTIF(Q37:S37,"No-Go")</f>
        <v>0</v>
      </c>
      <c r="V37" s="403"/>
      <c r="W37" s="458">
        <f>IF(R37="","",LOOKUP(R37,$R$70:$R$112,$S$70:$S$112))</f>
        <v>89.99</v>
      </c>
      <c r="X37" s="1209" t="s">
        <v>328</v>
      </c>
      <c r="Y37" s="1210"/>
      <c r="Z37" s="1210"/>
      <c r="AA37" s="1211"/>
      <c r="AB37" s="403"/>
      <c r="AC37" s="403"/>
      <c r="AD37" s="403"/>
      <c r="AE37" s="503"/>
      <c r="AF37" s="503"/>
      <c r="AG37" s="503"/>
      <c r="AH37" s="503"/>
      <c r="AI37" s="403">
        <f>COUNTIF(AE37:AG37,"No-Go")</f>
        <v>0</v>
      </c>
      <c r="AJ37" s="403"/>
      <c r="AK37" s="405">
        <f>SUM(G37,N37,U37,AB37,AI37)</f>
        <v>0</v>
      </c>
      <c r="AL37" s="746">
        <f>COUNTIF(J4:J33,"No-Go")</f>
        <v>0</v>
      </c>
      <c r="AM37" s="746">
        <f>COUNTIF(L4:L33,"No-Go")</f>
        <v>0</v>
      </c>
      <c r="AN37" s="506"/>
      <c r="AO37" s="747">
        <f>BB67</f>
        <v>90.625</v>
      </c>
      <c r="AP37" s="403">
        <f t="shared" ref="AP37:AP46" si="30">COUNTIF(AL37:AM37,"No-Go")</f>
        <v>0</v>
      </c>
      <c r="AQ37" s="403"/>
      <c r="AR37" s="962"/>
      <c r="AS37" s="405">
        <f>SUM(N37,U37,AB37,AI37,AP37)</f>
        <v>0</v>
      </c>
      <c r="AT37" s="1200">
        <f>COUNTIF(C37:AE37,"SUP")</f>
        <v>3</v>
      </c>
      <c r="AU37" s="1200"/>
      <c r="AV37" s="960">
        <f>COUNTIF(C37:AE37,"SAT")</f>
        <v>0</v>
      </c>
      <c r="AW37" s="738">
        <f>SUM(AT4,AT37)</f>
        <v>4</v>
      </c>
      <c r="AX37" s="469">
        <f>SUM(AS4,AS37)</f>
        <v>0</v>
      </c>
      <c r="AY37" s="595">
        <v>6</v>
      </c>
      <c r="AZ37" s="596">
        <f>I37</f>
        <v>96.25</v>
      </c>
      <c r="BA37" s="597">
        <f t="shared" ref="BA37:BA65" si="31">IF(AZ37="","",SUM(AZ37/AY37))</f>
        <v>16.041666666666668</v>
      </c>
      <c r="BB37" s="739">
        <f>IF(E37="",AZ37,70)</f>
        <v>96.25</v>
      </c>
      <c r="BC37" s="596">
        <f>P37</f>
        <v>95</v>
      </c>
      <c r="BD37" s="597">
        <f>IF(BC37="","",SUM(BC37/AY37))</f>
        <v>15.833333333333334</v>
      </c>
      <c r="BE37" s="739">
        <f>IF(H37="",BC37,70)</f>
        <v>95</v>
      </c>
      <c r="BF37" s="596">
        <f>W37</f>
        <v>89.99</v>
      </c>
      <c r="BG37" s="597">
        <f>IF(BF37="","",SUM(BF37/AY37))</f>
        <v>14.998333333333333</v>
      </c>
      <c r="BH37" s="598">
        <f>IF(S37="",BF37,70)</f>
        <v>89.99</v>
      </c>
      <c r="BI37" s="596">
        <f>W4</f>
        <v>100</v>
      </c>
      <c r="BJ37" s="597">
        <f>IF(BI37="","",SUM(BI37/AY37))</f>
        <v>16.666666666666668</v>
      </c>
      <c r="BK37" s="598">
        <f>IF(S4="",BI37,70)</f>
        <v>100</v>
      </c>
      <c r="BL37" s="596">
        <f>AR4</f>
        <v>70</v>
      </c>
      <c r="BM37" s="597">
        <f>IF(BL37="","",SUM(BL37/AY37))</f>
        <v>11.666666666666666</v>
      </c>
      <c r="BN37" s="598">
        <f>IF(AN4="",BL37,70)</f>
        <v>70</v>
      </c>
      <c r="BO37" s="596">
        <f>AD4</f>
        <v>82</v>
      </c>
      <c r="BP37" s="597">
        <f>IF(BO37="","",SUM(BO37/AY37))</f>
        <v>13.666666666666666</v>
      </c>
      <c r="BQ37" s="598">
        <f>IF(Z4="",BO37,"")</f>
        <v>82</v>
      </c>
      <c r="BR37" s="720"/>
      <c r="BS37" s="597"/>
      <c r="BT37" s="598"/>
      <c r="BU37" s="596" t="str">
        <f>AK4</f>
        <v/>
      </c>
      <c r="BV37" s="597" t="str">
        <f>IF(BU37="","",SUM(BU37/AY37))</f>
        <v/>
      </c>
      <c r="BW37" s="598" t="str">
        <f>IF(AG4="",BU37,70)</f>
        <v/>
      </c>
      <c r="BX37" s="599">
        <f t="shared" ref="BX37:BX66" si="32">SUM(BA37,BD37,BG37,BJ37,BM37,BP37,BS37,BV37)</f>
        <v>88.873333333333349</v>
      </c>
      <c r="BY37" s="507"/>
      <c r="BZ37" s="507"/>
      <c r="CA37" s="507"/>
      <c r="CB37" s="507"/>
      <c r="CC37" s="507"/>
      <c r="CD37" s="507"/>
      <c r="CE37" s="507"/>
      <c r="CF37" s="957"/>
      <c r="CG37" s="507"/>
      <c r="CH37" s="506"/>
      <c r="CI37" s="506"/>
      <c r="CJ37" s="506"/>
      <c r="CK37" s="506"/>
      <c r="CL37" s="506"/>
      <c r="CM37" s="506"/>
      <c r="CN37" s="506"/>
      <c r="CO37" s="506"/>
      <c r="CP37" s="506"/>
      <c r="CQ37" s="506"/>
      <c r="CR37" s="506"/>
      <c r="CS37" s="506"/>
      <c r="CT37" s="506"/>
      <c r="CU37" s="506"/>
      <c r="CV37" s="506"/>
      <c r="CW37" s="506"/>
      <c r="CX37" s="506"/>
      <c r="CY37" s="506"/>
      <c r="CZ37" s="506"/>
      <c r="DA37" s="506"/>
      <c r="DB37" s="506"/>
      <c r="DC37" s="506"/>
      <c r="DD37" s="506"/>
      <c r="DE37" s="506"/>
      <c r="DF37" s="506"/>
      <c r="DG37" s="506"/>
      <c r="DH37" s="506"/>
      <c r="DI37" s="506"/>
      <c r="DJ37" s="506"/>
      <c r="DK37" s="506"/>
      <c r="DL37" s="506"/>
      <c r="DM37" s="506"/>
      <c r="DN37" s="506"/>
      <c r="DO37" s="506"/>
      <c r="DP37" s="506"/>
      <c r="DQ37" s="506"/>
      <c r="DR37" s="506"/>
      <c r="DS37" s="506"/>
      <c r="DT37" s="506"/>
      <c r="DU37" s="506"/>
      <c r="DV37" s="506"/>
      <c r="DW37" s="506"/>
      <c r="DX37" s="506"/>
      <c r="DY37" s="506"/>
      <c r="DZ37" s="506"/>
      <c r="EA37" s="506"/>
    </row>
    <row r="38" spans="1:131" s="143" customFormat="1" ht="15" customHeight="1" x14ac:dyDescent="0.2">
      <c r="A38" s="1176" t="str">
        <f>T(Admin!D6)</f>
        <v>a</v>
      </c>
      <c r="B38" s="1177"/>
      <c r="C38" s="657" t="str">
        <f>LOOKUP(D38,D70:D107,C70:C107)</f>
        <v>SAT</v>
      </c>
      <c r="D38" s="867">
        <v>30</v>
      </c>
      <c r="E38" s="868"/>
      <c r="F38" s="869">
        <v>42129</v>
      </c>
      <c r="G38" s="403">
        <f t="shared" ref="G38:G66" si="33">COUNTIF(C38:E38,"No-Go")</f>
        <v>0</v>
      </c>
      <c r="H38" s="403"/>
      <c r="I38" s="459">
        <f t="shared" ref="I38:I66" si="34">IF(D38="","",LOOKUP(D38,$D$71:$D$107,$E$71:$E$107))</f>
        <v>77.5</v>
      </c>
      <c r="J38" s="658" t="str">
        <f>LOOKUP(K38,K70:K109,J70:J109)</f>
        <v>SAT</v>
      </c>
      <c r="K38" s="867">
        <v>36</v>
      </c>
      <c r="L38" s="868"/>
      <c r="M38" s="869">
        <v>42129</v>
      </c>
      <c r="N38" s="403">
        <f t="shared" ref="N38:N66" si="35">COUNTIF(J38:L38,"No-Go")</f>
        <v>0</v>
      </c>
      <c r="O38" s="403"/>
      <c r="P38" s="458">
        <f t="shared" ref="P38:P66" si="36">IF(K38="","",LOOKUP(K38,$K$71:$K$109,$L$71:$L$109))</f>
        <v>85</v>
      </c>
      <c r="Q38" s="659" t="str">
        <f>LOOKUP(R38,R69:R112,Q69:Q112)</f>
        <v>SAT</v>
      </c>
      <c r="R38" s="867">
        <v>36</v>
      </c>
      <c r="S38" s="868"/>
      <c r="T38" s="869">
        <v>42129</v>
      </c>
      <c r="U38" s="403">
        <f t="shared" ref="U38:U66" si="37">COUNTIF(Q38:S38,"No-Go")</f>
        <v>0</v>
      </c>
      <c r="V38" s="403"/>
      <c r="W38" s="458">
        <f t="shared" ref="W38:W66" si="38">IF(R38="","",LOOKUP(R38,$R$70:$R$112,$S$70:$S$112))</f>
        <v>86.66</v>
      </c>
      <c r="X38" s="1212"/>
      <c r="Y38" s="1213"/>
      <c r="Z38" s="1213"/>
      <c r="AA38" s="1214"/>
      <c r="AB38" s="403"/>
      <c r="AC38" s="403"/>
      <c r="AD38" s="403"/>
      <c r="AE38" s="1182" t="s">
        <v>278</v>
      </c>
      <c r="AF38" s="1182"/>
      <c r="AG38" s="1182"/>
      <c r="AH38" s="502">
        <f>COUNTIF(Admin!D5:D34,"*")</f>
        <v>5</v>
      </c>
      <c r="AI38" s="403">
        <f t="shared" ref="AI38:AI66" si="39">COUNTIF(AE38:AG38,"No-Go")</f>
        <v>0</v>
      </c>
      <c r="AJ38" s="403"/>
      <c r="AK38" s="405">
        <f t="shared" ref="AK38:AK66" si="40">SUM(G38,N38,U38,AB38,AI38)</f>
        <v>0</v>
      </c>
      <c r="AL38" s="746">
        <f>COUNTIF(Q4:Q33,"No-Go")</f>
        <v>1</v>
      </c>
      <c r="AM38" s="746">
        <f>COUNTIF(S4:S33,"No-Go")</f>
        <v>0</v>
      </c>
      <c r="AN38" s="506"/>
      <c r="AO38" s="747">
        <f>BE67</f>
        <v>92</v>
      </c>
      <c r="AP38" s="403">
        <f t="shared" si="30"/>
        <v>0</v>
      </c>
      <c r="AQ38" s="403"/>
      <c r="AR38" s="962"/>
      <c r="AS38" s="405">
        <f t="shared" ref="AS38:AS66" si="41">SUM(N38,U38,AB38,AI38,AP38)</f>
        <v>0</v>
      </c>
      <c r="AT38" s="1200">
        <f t="shared" ref="AT38:AT66" si="42">COUNTIF(C38:AE38,"SUP")</f>
        <v>0</v>
      </c>
      <c r="AU38" s="1200"/>
      <c r="AV38" s="960">
        <f t="shared" ref="AV38:AV66" si="43">COUNTIF(C38:AE38,"SAT")</f>
        <v>3</v>
      </c>
      <c r="AW38" s="738">
        <f t="shared" ref="AW38:AW66" si="44">SUM(AT5,AT38)</f>
        <v>2</v>
      </c>
      <c r="AX38" s="469">
        <f t="shared" ref="AX38:AX66" si="45">SUM(AS5,AS38)</f>
        <v>1</v>
      </c>
      <c r="AY38" s="595">
        <v>6</v>
      </c>
      <c r="AZ38" s="600">
        <f t="shared" ref="AZ38:AZ66" si="46">I38</f>
        <v>77.5</v>
      </c>
      <c r="BA38" s="597">
        <f t="shared" si="31"/>
        <v>12.916666666666666</v>
      </c>
      <c r="BB38" s="740">
        <f t="shared" ref="BB38:BB66" si="47">IF(E38="",AZ38,70)</f>
        <v>77.5</v>
      </c>
      <c r="BC38" s="600">
        <f t="shared" ref="BC38:BC66" si="48">P38</f>
        <v>85</v>
      </c>
      <c r="BD38" s="597">
        <f t="shared" ref="BD38:BD66" si="49">IF(BC38="","",SUM(BC38/AY38))</f>
        <v>14.166666666666666</v>
      </c>
      <c r="BE38" s="601">
        <f t="shared" ref="BE38:BE66" si="50">IF(L38="",BC38,70)</f>
        <v>85</v>
      </c>
      <c r="BF38" s="600">
        <f t="shared" ref="BF38:BF66" si="51">W38</f>
        <v>86.66</v>
      </c>
      <c r="BG38" s="597">
        <f t="shared" ref="BG38:BG65" si="52">IF(BF38="","",SUM(BF38/AY38))</f>
        <v>14.443333333333333</v>
      </c>
      <c r="BH38" s="601">
        <f t="shared" ref="BH38:BH66" si="53">IF(S38="",BF38,70)</f>
        <v>86.66</v>
      </c>
      <c r="BI38" s="600">
        <f t="shared" ref="BI38:BI66" si="54">W5</f>
        <v>0</v>
      </c>
      <c r="BJ38" s="597">
        <f t="shared" ref="BJ38:BJ66" si="55">IF(BI38="","",SUM(BI38/AY38))</f>
        <v>0</v>
      </c>
      <c r="BK38" s="601">
        <f t="shared" ref="BK38:BK66" si="56">IF(S5="",BI38,70)</f>
        <v>70</v>
      </c>
      <c r="BL38" s="600">
        <f t="shared" ref="BL38:BL66" si="57">AR5</f>
        <v>100</v>
      </c>
      <c r="BM38" s="597">
        <f t="shared" ref="BM38:BM66" si="58">IF(BL38="","",SUM(BL38/AY38))</f>
        <v>16.666666666666668</v>
      </c>
      <c r="BN38" s="601">
        <f t="shared" ref="BN38:BN66" si="59">IF(AN5="",BL38,70)</f>
        <v>100</v>
      </c>
      <c r="BO38" s="600">
        <f t="shared" ref="BO38:BO66" si="60">AD5</f>
        <v>94</v>
      </c>
      <c r="BP38" s="597">
        <f t="shared" ref="BP38:BP66" si="61">IF(BO38="","",SUM(BO38/AY38))</f>
        <v>15.666666666666666</v>
      </c>
      <c r="BQ38" s="601">
        <f>IF(Z5="",BO38,"")</f>
        <v>94</v>
      </c>
      <c r="BR38" s="595"/>
      <c r="BS38" s="597"/>
      <c r="BT38" s="601"/>
      <c r="BU38" s="600" t="str">
        <f t="shared" ref="BU38:BU66" si="62">AK5</f>
        <v/>
      </c>
      <c r="BV38" s="597" t="str">
        <f t="shared" ref="BV38:BV65" si="63">IF(BU38="","",SUM(BU38/AY38))</f>
        <v/>
      </c>
      <c r="BW38" s="601" t="str">
        <f t="shared" ref="BW38:BW66" si="64">IF(AG5="",BU38,70)</f>
        <v/>
      </c>
      <c r="BX38" s="602">
        <f t="shared" si="32"/>
        <v>73.86</v>
      </c>
      <c r="BY38" s="507"/>
      <c r="BZ38" s="507"/>
      <c r="CA38" s="507"/>
      <c r="CB38" s="507"/>
      <c r="CC38" s="507"/>
      <c r="CD38" s="507"/>
      <c r="CE38" s="507"/>
      <c r="CF38" s="957"/>
      <c r="CG38" s="507"/>
      <c r="CH38" s="506"/>
      <c r="CI38" s="506"/>
      <c r="CJ38" s="506"/>
      <c r="CK38" s="506"/>
      <c r="CL38" s="506"/>
      <c r="CM38" s="506"/>
      <c r="CN38" s="506"/>
      <c r="CO38" s="506"/>
      <c r="CP38" s="506"/>
      <c r="CQ38" s="506"/>
      <c r="CR38" s="506"/>
      <c r="CS38" s="506"/>
      <c r="CT38" s="506"/>
      <c r="CU38" s="506"/>
      <c r="CV38" s="506"/>
      <c r="CW38" s="506"/>
      <c r="CX38" s="506"/>
      <c r="CY38" s="506"/>
      <c r="CZ38" s="506"/>
      <c r="DA38" s="506"/>
      <c r="DB38" s="506"/>
      <c r="DC38" s="506"/>
      <c r="DD38" s="506"/>
      <c r="DE38" s="506"/>
      <c r="DF38" s="506"/>
      <c r="DG38" s="506"/>
      <c r="DH38" s="506"/>
      <c r="DI38" s="506"/>
      <c r="DJ38" s="506"/>
      <c r="DK38" s="506"/>
      <c r="DL38" s="506"/>
      <c r="DM38" s="506"/>
      <c r="DN38" s="506"/>
      <c r="DO38" s="506"/>
      <c r="DP38" s="506"/>
      <c r="DQ38" s="506"/>
      <c r="DR38" s="506"/>
      <c r="DS38" s="506"/>
      <c r="DT38" s="506"/>
      <c r="DU38" s="506"/>
      <c r="DV38" s="506"/>
      <c r="DW38" s="506"/>
      <c r="DX38" s="506"/>
      <c r="DY38" s="506"/>
      <c r="DZ38" s="506"/>
      <c r="EA38" s="506"/>
    </row>
    <row r="39" spans="1:131" s="143" customFormat="1" ht="15" customHeight="1" x14ac:dyDescent="0.2">
      <c r="A39" s="1176" t="str">
        <f>T(Admin!D7)</f>
        <v>a</v>
      </c>
      <c r="B39" s="1177"/>
      <c r="C39" s="657" t="str">
        <f>LOOKUP(D39,D70:D107,C70:C107)</f>
        <v>SUP</v>
      </c>
      <c r="D39" s="867">
        <v>34</v>
      </c>
      <c r="E39" s="868"/>
      <c r="F39" s="869">
        <v>42129</v>
      </c>
      <c r="G39" s="403">
        <f t="shared" si="33"/>
        <v>0</v>
      </c>
      <c r="H39" s="403"/>
      <c r="I39" s="459">
        <f t="shared" si="34"/>
        <v>92.5</v>
      </c>
      <c r="J39" s="658" t="str">
        <f>LOOKUP(K39,K70:K109,J70:J109)</f>
        <v>SAT</v>
      </c>
      <c r="K39" s="867">
        <v>36</v>
      </c>
      <c r="L39" s="868"/>
      <c r="M39" s="869">
        <v>42129</v>
      </c>
      <c r="N39" s="403">
        <f t="shared" si="35"/>
        <v>0</v>
      </c>
      <c r="O39" s="403"/>
      <c r="P39" s="458">
        <f t="shared" si="36"/>
        <v>85</v>
      </c>
      <c r="Q39" s="659" t="str">
        <f>LOOKUP(R39,R69:R112,Q69:Q112)</f>
        <v>SUP</v>
      </c>
      <c r="R39" s="867">
        <v>39</v>
      </c>
      <c r="S39" s="868"/>
      <c r="T39" s="869">
        <v>42129</v>
      </c>
      <c r="U39" s="403">
        <f t="shared" si="37"/>
        <v>0</v>
      </c>
      <c r="V39" s="403"/>
      <c r="W39" s="458">
        <f t="shared" si="38"/>
        <v>96.66</v>
      </c>
      <c r="X39" s="1212"/>
      <c r="Y39" s="1213"/>
      <c r="Z39" s="1213"/>
      <c r="AA39" s="1214"/>
      <c r="AB39" s="403"/>
      <c r="AC39" s="403"/>
      <c r="AD39" s="403"/>
      <c r="AE39" s="503"/>
      <c r="AF39" s="503"/>
      <c r="AG39" s="503"/>
      <c r="AH39" s="503"/>
      <c r="AI39" s="403">
        <f t="shared" si="39"/>
        <v>0</v>
      </c>
      <c r="AJ39" s="403"/>
      <c r="AK39" s="405">
        <f t="shared" si="40"/>
        <v>0</v>
      </c>
      <c r="AL39" s="746">
        <f>COUNTIF(X4:X33,"No-Go")</f>
        <v>0</v>
      </c>
      <c r="AM39" s="746">
        <f>COUNTIF(Z4:Z33,"No-Go")</f>
        <v>0</v>
      </c>
      <c r="AN39" s="506"/>
      <c r="AO39" s="747">
        <f>BH67</f>
        <v>88.657999999999987</v>
      </c>
      <c r="AP39" s="403">
        <f t="shared" si="30"/>
        <v>0</v>
      </c>
      <c r="AQ39" s="403"/>
      <c r="AR39" s="962"/>
      <c r="AS39" s="405">
        <f t="shared" si="41"/>
        <v>0</v>
      </c>
      <c r="AT39" s="1200">
        <f t="shared" si="42"/>
        <v>2</v>
      </c>
      <c r="AU39" s="1200"/>
      <c r="AV39" s="960">
        <f t="shared" si="43"/>
        <v>1</v>
      </c>
      <c r="AW39" s="738">
        <f t="shared" si="44"/>
        <v>4</v>
      </c>
      <c r="AX39" s="469">
        <f t="shared" si="45"/>
        <v>0</v>
      </c>
      <c r="AY39" s="595">
        <v>6</v>
      </c>
      <c r="AZ39" s="600">
        <f t="shared" si="46"/>
        <v>92.5</v>
      </c>
      <c r="BA39" s="597">
        <f t="shared" si="31"/>
        <v>15.416666666666666</v>
      </c>
      <c r="BB39" s="740">
        <f t="shared" si="47"/>
        <v>92.5</v>
      </c>
      <c r="BC39" s="600">
        <f t="shared" si="48"/>
        <v>85</v>
      </c>
      <c r="BD39" s="597">
        <f t="shared" si="49"/>
        <v>14.166666666666666</v>
      </c>
      <c r="BE39" s="601">
        <f t="shared" si="50"/>
        <v>85</v>
      </c>
      <c r="BF39" s="600">
        <f t="shared" si="51"/>
        <v>96.66</v>
      </c>
      <c r="BG39" s="597">
        <f t="shared" si="52"/>
        <v>16.11</v>
      </c>
      <c r="BH39" s="601">
        <f t="shared" si="53"/>
        <v>96.66</v>
      </c>
      <c r="BI39" s="600">
        <f t="shared" si="54"/>
        <v>70</v>
      </c>
      <c r="BJ39" s="597">
        <f t="shared" si="55"/>
        <v>11.666666666666666</v>
      </c>
      <c r="BK39" s="601">
        <f t="shared" si="56"/>
        <v>70</v>
      </c>
      <c r="BL39" s="600">
        <f t="shared" si="57"/>
        <v>100</v>
      </c>
      <c r="BM39" s="597">
        <f t="shared" si="58"/>
        <v>16.666666666666668</v>
      </c>
      <c r="BN39" s="601">
        <f t="shared" si="59"/>
        <v>100</v>
      </c>
      <c r="BO39" s="600">
        <f t="shared" si="60"/>
        <v>94</v>
      </c>
      <c r="BP39" s="597">
        <f t="shared" si="61"/>
        <v>15.666666666666666</v>
      </c>
      <c r="BQ39" s="601">
        <f t="shared" ref="BQ39:BQ66" si="65">IF(Z6="",BO39,"")</f>
        <v>94</v>
      </c>
      <c r="BR39" s="600"/>
      <c r="BS39" s="597"/>
      <c r="BT39" s="601"/>
      <c r="BU39" s="600" t="str">
        <f t="shared" si="62"/>
        <v/>
      </c>
      <c r="BV39" s="597" t="str">
        <f t="shared" si="63"/>
        <v/>
      </c>
      <c r="BW39" s="601" t="str">
        <f t="shared" si="64"/>
        <v/>
      </c>
      <c r="BX39" s="602">
        <f t="shared" si="32"/>
        <v>89.693333333333328</v>
      </c>
      <c r="BY39" s="507"/>
      <c r="BZ39" s="507"/>
      <c r="CA39" s="507"/>
      <c r="CB39" s="507"/>
      <c r="CC39" s="507"/>
      <c r="CD39" s="507"/>
      <c r="CE39" s="507"/>
      <c r="CF39" s="957"/>
      <c r="CG39" s="507"/>
      <c r="CH39" s="506"/>
      <c r="CI39" s="506"/>
      <c r="CJ39" s="506"/>
      <c r="CK39" s="506"/>
      <c r="CL39" s="506"/>
      <c r="CM39" s="506"/>
      <c r="CN39" s="506"/>
      <c r="CO39" s="506"/>
      <c r="CP39" s="506"/>
      <c r="CQ39" s="506"/>
      <c r="CR39" s="506"/>
      <c r="CS39" s="506"/>
      <c r="CT39" s="506"/>
      <c r="CU39" s="506"/>
      <c r="CV39" s="506"/>
      <c r="CW39" s="506"/>
      <c r="CX39" s="506"/>
      <c r="CY39" s="506"/>
      <c r="CZ39" s="506"/>
      <c r="DA39" s="506"/>
      <c r="DB39" s="506"/>
      <c r="DC39" s="506"/>
      <c r="DD39" s="506"/>
      <c r="DE39" s="506"/>
      <c r="DF39" s="506"/>
      <c r="DG39" s="506"/>
      <c r="DH39" s="506"/>
      <c r="DI39" s="506"/>
      <c r="DJ39" s="506"/>
      <c r="DK39" s="506"/>
      <c r="DL39" s="506"/>
      <c r="DM39" s="506"/>
      <c r="DN39" s="506"/>
      <c r="DO39" s="506"/>
      <c r="DP39" s="506"/>
      <c r="DQ39" s="506"/>
      <c r="DR39" s="506"/>
      <c r="DS39" s="506"/>
      <c r="DT39" s="506"/>
      <c r="DU39" s="506"/>
      <c r="DV39" s="506"/>
      <c r="DW39" s="506"/>
      <c r="DX39" s="506"/>
      <c r="DY39" s="506"/>
      <c r="DZ39" s="506"/>
      <c r="EA39" s="506"/>
    </row>
    <row r="40" spans="1:131" s="143" customFormat="1" ht="15" customHeight="1" x14ac:dyDescent="0.2">
      <c r="A40" s="1176" t="str">
        <f>T(Admin!D8)</f>
        <v>a</v>
      </c>
      <c r="B40" s="1177"/>
      <c r="C40" s="657" t="str">
        <f>LOOKUP(D40,D70:D107,C70:C107)</f>
        <v>SUP</v>
      </c>
      <c r="D40" s="867">
        <v>35</v>
      </c>
      <c r="E40" s="868"/>
      <c r="F40" s="869">
        <v>42129</v>
      </c>
      <c r="G40" s="403">
        <f t="shared" si="33"/>
        <v>0</v>
      </c>
      <c r="H40" s="403"/>
      <c r="I40" s="459">
        <f t="shared" si="34"/>
        <v>96.25</v>
      </c>
      <c r="J40" s="658" t="str">
        <f>LOOKUP(K40,K70:K109,J70:J109)</f>
        <v>SUP</v>
      </c>
      <c r="K40" s="867">
        <v>38</v>
      </c>
      <c r="L40" s="868"/>
      <c r="M40" s="869">
        <v>42129</v>
      </c>
      <c r="N40" s="403">
        <f t="shared" si="35"/>
        <v>0</v>
      </c>
      <c r="O40" s="403"/>
      <c r="P40" s="458">
        <f t="shared" si="36"/>
        <v>95</v>
      </c>
      <c r="Q40" s="659" t="str">
        <f>LOOKUP(R40,R69:R112,Q69:Q112)</f>
        <v>SUP</v>
      </c>
      <c r="R40" s="867">
        <v>37</v>
      </c>
      <c r="S40" s="868"/>
      <c r="T40" s="869">
        <v>42129</v>
      </c>
      <c r="U40" s="403">
        <f t="shared" si="37"/>
        <v>0</v>
      </c>
      <c r="V40" s="403"/>
      <c r="W40" s="458">
        <f t="shared" si="38"/>
        <v>89.99</v>
      </c>
      <c r="X40" s="1212"/>
      <c r="Y40" s="1213"/>
      <c r="Z40" s="1213"/>
      <c r="AA40" s="1214"/>
      <c r="AB40" s="403"/>
      <c r="AC40" s="403"/>
      <c r="AD40" s="403"/>
      <c r="AE40" s="1181" t="s">
        <v>279</v>
      </c>
      <c r="AF40" s="1181"/>
      <c r="AG40" s="1181"/>
      <c r="AH40" s="502">
        <f>AL45</f>
        <v>1</v>
      </c>
      <c r="AI40" s="403">
        <f t="shared" si="39"/>
        <v>0</v>
      </c>
      <c r="AJ40" s="403"/>
      <c r="AK40" s="405">
        <f t="shared" si="40"/>
        <v>0</v>
      </c>
      <c r="AL40" s="746">
        <f>COUNTIF(AE4:AE33,"No-Go")</f>
        <v>0</v>
      </c>
      <c r="AM40" s="746">
        <f>COUNTIF(AG4:AG33,"No-Go")</f>
        <v>0</v>
      </c>
      <c r="AN40" s="506"/>
      <c r="AO40" s="747">
        <f>BK67</f>
        <v>86</v>
      </c>
      <c r="AP40" s="403">
        <f t="shared" si="30"/>
        <v>0</v>
      </c>
      <c r="AQ40" s="403"/>
      <c r="AR40" s="962"/>
      <c r="AS40" s="405">
        <f t="shared" si="41"/>
        <v>0</v>
      </c>
      <c r="AT40" s="1200">
        <f t="shared" si="42"/>
        <v>3</v>
      </c>
      <c r="AU40" s="1200"/>
      <c r="AV40" s="960">
        <f t="shared" si="43"/>
        <v>0</v>
      </c>
      <c r="AW40" s="738">
        <f t="shared" si="44"/>
        <v>6</v>
      </c>
      <c r="AX40" s="469">
        <f t="shared" si="45"/>
        <v>0</v>
      </c>
      <c r="AY40" s="595">
        <v>6</v>
      </c>
      <c r="AZ40" s="600">
        <f t="shared" si="46"/>
        <v>96.25</v>
      </c>
      <c r="BA40" s="597">
        <f t="shared" si="31"/>
        <v>16.041666666666668</v>
      </c>
      <c r="BB40" s="740">
        <f t="shared" si="47"/>
        <v>96.25</v>
      </c>
      <c r="BC40" s="600">
        <f t="shared" si="48"/>
        <v>95</v>
      </c>
      <c r="BD40" s="597">
        <f t="shared" si="49"/>
        <v>15.833333333333334</v>
      </c>
      <c r="BE40" s="601">
        <f t="shared" si="50"/>
        <v>95</v>
      </c>
      <c r="BF40" s="600">
        <f t="shared" si="51"/>
        <v>89.99</v>
      </c>
      <c r="BG40" s="597">
        <f t="shared" si="52"/>
        <v>14.998333333333333</v>
      </c>
      <c r="BH40" s="601">
        <f t="shared" si="53"/>
        <v>89.99</v>
      </c>
      <c r="BI40" s="600">
        <f t="shared" si="54"/>
        <v>90</v>
      </c>
      <c r="BJ40" s="597">
        <f t="shared" si="55"/>
        <v>15</v>
      </c>
      <c r="BK40" s="601">
        <f t="shared" si="56"/>
        <v>90</v>
      </c>
      <c r="BL40" s="600">
        <f t="shared" si="57"/>
        <v>100</v>
      </c>
      <c r="BM40" s="597">
        <f t="shared" si="58"/>
        <v>16.666666666666668</v>
      </c>
      <c r="BN40" s="601">
        <f t="shared" si="59"/>
        <v>100</v>
      </c>
      <c r="BO40" s="600">
        <f t="shared" si="60"/>
        <v>100</v>
      </c>
      <c r="BP40" s="597">
        <f t="shared" si="61"/>
        <v>16.666666666666668</v>
      </c>
      <c r="BQ40" s="601">
        <f t="shared" si="65"/>
        <v>100</v>
      </c>
      <c r="BR40" s="600"/>
      <c r="BS40" s="597"/>
      <c r="BT40" s="601"/>
      <c r="BU40" s="600" t="str">
        <f t="shared" si="62"/>
        <v/>
      </c>
      <c r="BV40" s="597" t="str">
        <f t="shared" si="63"/>
        <v/>
      </c>
      <c r="BW40" s="601" t="str">
        <f t="shared" si="64"/>
        <v/>
      </c>
      <c r="BX40" s="602">
        <f t="shared" si="32"/>
        <v>95.206666666666678</v>
      </c>
      <c r="BY40" s="507"/>
      <c r="BZ40" s="507"/>
      <c r="CA40" s="507"/>
      <c r="CB40" s="507"/>
      <c r="CC40" s="507"/>
      <c r="CD40" s="507"/>
      <c r="CE40" s="507"/>
      <c r="CF40" s="957"/>
      <c r="CG40" s="507"/>
      <c r="CH40" s="506"/>
      <c r="CI40" s="506"/>
      <c r="CJ40" s="506"/>
      <c r="CK40" s="506"/>
      <c r="CL40" s="506"/>
      <c r="CM40" s="506"/>
      <c r="CN40" s="506"/>
      <c r="CO40" s="506"/>
      <c r="CP40" s="506"/>
      <c r="CQ40" s="506"/>
      <c r="CR40" s="506"/>
      <c r="CS40" s="506"/>
      <c r="CT40" s="506"/>
      <c r="CU40" s="506"/>
      <c r="CV40" s="506"/>
      <c r="CW40" s="506"/>
      <c r="CX40" s="506"/>
      <c r="CY40" s="506"/>
      <c r="CZ40" s="506"/>
      <c r="DA40" s="506"/>
      <c r="DB40" s="506"/>
      <c r="DC40" s="506"/>
      <c r="DD40" s="506"/>
      <c r="DE40" s="506"/>
      <c r="DF40" s="506"/>
      <c r="DG40" s="506"/>
      <c r="DH40" s="506"/>
      <c r="DI40" s="506"/>
      <c r="DJ40" s="506"/>
      <c r="DK40" s="506"/>
      <c r="DL40" s="506"/>
      <c r="DM40" s="506"/>
      <c r="DN40" s="506"/>
      <c r="DO40" s="506"/>
      <c r="DP40" s="506"/>
      <c r="DQ40" s="506"/>
      <c r="DR40" s="506"/>
      <c r="DS40" s="506"/>
      <c r="DT40" s="506"/>
      <c r="DU40" s="506"/>
      <c r="DV40" s="506"/>
      <c r="DW40" s="506"/>
      <c r="DX40" s="506"/>
      <c r="DY40" s="506"/>
      <c r="DZ40" s="506"/>
      <c r="EA40" s="506"/>
    </row>
    <row r="41" spans="1:131" s="143" customFormat="1" ht="15" customHeight="1" x14ac:dyDescent="0.2">
      <c r="A41" s="1176" t="str">
        <f>T(Admin!D9)</f>
        <v>a</v>
      </c>
      <c r="B41" s="1177"/>
      <c r="C41" s="657" t="e">
        <f>LOOKUP(D41,D70:D107,C70:C107)</f>
        <v>#N/A</v>
      </c>
      <c r="D41" s="867"/>
      <c r="E41" s="868"/>
      <c r="F41" s="869">
        <v>42129</v>
      </c>
      <c r="G41" s="403">
        <f t="shared" si="33"/>
        <v>0</v>
      </c>
      <c r="H41" s="403"/>
      <c r="I41" s="459" t="str">
        <f t="shared" si="34"/>
        <v/>
      </c>
      <c r="J41" s="658" t="str">
        <f>LOOKUP(K41,K70:K109,J70:J109)</f>
        <v>SUP</v>
      </c>
      <c r="K41" s="867">
        <v>39</v>
      </c>
      <c r="L41" s="868"/>
      <c r="M41" s="869">
        <v>42129</v>
      </c>
      <c r="N41" s="403">
        <f t="shared" si="35"/>
        <v>0</v>
      </c>
      <c r="O41" s="403"/>
      <c r="P41" s="458">
        <f t="shared" si="36"/>
        <v>100</v>
      </c>
      <c r="Q41" s="659" t="str">
        <f>LOOKUP(R41,R69:R112,Q69:Q112)</f>
        <v>SAT</v>
      </c>
      <c r="R41" s="867">
        <v>34</v>
      </c>
      <c r="S41" s="868"/>
      <c r="T41" s="869">
        <v>42129</v>
      </c>
      <c r="U41" s="403">
        <f t="shared" si="37"/>
        <v>0</v>
      </c>
      <c r="V41" s="403"/>
      <c r="W41" s="458">
        <f t="shared" si="38"/>
        <v>79.989999999999995</v>
      </c>
      <c r="X41" s="1212"/>
      <c r="Y41" s="1213"/>
      <c r="Z41" s="1213"/>
      <c r="AA41" s="1214"/>
      <c r="AB41" s="403"/>
      <c r="AC41" s="403"/>
      <c r="AD41" s="403"/>
      <c r="AE41" s="1181"/>
      <c r="AF41" s="1181"/>
      <c r="AG41" s="1181"/>
      <c r="AH41" s="502"/>
      <c r="AI41" s="403">
        <f t="shared" si="39"/>
        <v>0</v>
      </c>
      <c r="AJ41" s="403"/>
      <c r="AK41" s="405">
        <f t="shared" si="40"/>
        <v>0</v>
      </c>
      <c r="AL41" s="746">
        <f>COUNTIF(AL4:AL33,"No-Go")</f>
        <v>0</v>
      </c>
      <c r="AM41" s="746">
        <f>COUNTIF(AN4:AN33,"No-Go")</f>
        <v>0</v>
      </c>
      <c r="AN41" s="506"/>
      <c r="AO41" s="747">
        <f>BN67</f>
        <v>88</v>
      </c>
      <c r="AP41" s="403">
        <f t="shared" si="30"/>
        <v>0</v>
      </c>
      <c r="AQ41" s="403"/>
      <c r="AR41" s="962"/>
      <c r="AS41" s="405">
        <f t="shared" si="41"/>
        <v>0</v>
      </c>
      <c r="AT41" s="1200">
        <f t="shared" si="42"/>
        <v>1</v>
      </c>
      <c r="AU41" s="1200"/>
      <c r="AV41" s="960">
        <f t="shared" si="43"/>
        <v>1</v>
      </c>
      <c r="AW41" s="738">
        <f t="shared" si="44"/>
        <v>2</v>
      </c>
      <c r="AX41" s="469">
        <f t="shared" si="45"/>
        <v>0</v>
      </c>
      <c r="AY41" s="595">
        <v>6</v>
      </c>
      <c r="AZ41" s="600" t="str">
        <f t="shared" si="46"/>
        <v/>
      </c>
      <c r="BA41" s="597" t="str">
        <f t="shared" si="31"/>
        <v/>
      </c>
      <c r="BB41" s="740" t="str">
        <f t="shared" si="47"/>
        <v/>
      </c>
      <c r="BC41" s="600">
        <f t="shared" si="48"/>
        <v>100</v>
      </c>
      <c r="BD41" s="597">
        <f t="shared" si="49"/>
        <v>16.666666666666668</v>
      </c>
      <c r="BE41" s="601">
        <f t="shared" si="50"/>
        <v>100</v>
      </c>
      <c r="BF41" s="600">
        <f t="shared" si="51"/>
        <v>79.989999999999995</v>
      </c>
      <c r="BG41" s="597">
        <f t="shared" si="52"/>
        <v>13.331666666666665</v>
      </c>
      <c r="BH41" s="601">
        <f t="shared" si="53"/>
        <v>79.989999999999995</v>
      </c>
      <c r="BI41" s="600">
        <f t="shared" si="54"/>
        <v>100</v>
      </c>
      <c r="BJ41" s="597">
        <f t="shared" si="55"/>
        <v>16.666666666666668</v>
      </c>
      <c r="BK41" s="601">
        <f t="shared" si="56"/>
        <v>100</v>
      </c>
      <c r="BL41" s="600">
        <f t="shared" si="57"/>
        <v>70</v>
      </c>
      <c r="BM41" s="597">
        <f t="shared" si="58"/>
        <v>11.666666666666666</v>
      </c>
      <c r="BN41" s="601">
        <f t="shared" si="59"/>
        <v>70</v>
      </c>
      <c r="BO41" s="600">
        <f t="shared" si="60"/>
        <v>88</v>
      </c>
      <c r="BP41" s="597">
        <f t="shared" si="61"/>
        <v>14.666666666666666</v>
      </c>
      <c r="BQ41" s="601">
        <f t="shared" si="65"/>
        <v>88</v>
      </c>
      <c r="BR41" s="600"/>
      <c r="BS41" s="597"/>
      <c r="BT41" s="601"/>
      <c r="BU41" s="600" t="str">
        <f t="shared" si="62"/>
        <v/>
      </c>
      <c r="BV41" s="597" t="str">
        <f t="shared" si="63"/>
        <v/>
      </c>
      <c r="BW41" s="601" t="str">
        <f t="shared" si="64"/>
        <v/>
      </c>
      <c r="BX41" s="602">
        <f t="shared" si="32"/>
        <v>72.998333333333335</v>
      </c>
      <c r="BY41" s="507"/>
      <c r="BZ41" s="507"/>
      <c r="CA41" s="507"/>
      <c r="CB41" s="507"/>
      <c r="CC41" s="507"/>
      <c r="CD41" s="507"/>
      <c r="CE41" s="507"/>
      <c r="CF41" s="957"/>
      <c r="CG41" s="507"/>
      <c r="CH41" s="506"/>
      <c r="CI41" s="506"/>
      <c r="CJ41" s="506"/>
      <c r="CK41" s="506"/>
      <c r="CL41" s="506"/>
      <c r="CM41" s="506"/>
      <c r="CN41" s="506"/>
      <c r="CO41" s="506"/>
      <c r="CP41" s="506"/>
      <c r="CQ41" s="506"/>
      <c r="CR41" s="506"/>
      <c r="CS41" s="506"/>
      <c r="CT41" s="506"/>
      <c r="CU41" s="506"/>
      <c r="CV41" s="506"/>
      <c r="CW41" s="506"/>
      <c r="CX41" s="506"/>
      <c r="CY41" s="506"/>
      <c r="CZ41" s="506"/>
      <c r="DA41" s="506"/>
      <c r="DB41" s="506"/>
      <c r="DC41" s="506"/>
      <c r="DD41" s="506"/>
      <c r="DE41" s="506"/>
      <c r="DF41" s="506"/>
      <c r="DG41" s="506"/>
      <c r="DH41" s="506"/>
      <c r="DI41" s="506"/>
      <c r="DJ41" s="506"/>
      <c r="DK41" s="506"/>
      <c r="DL41" s="506"/>
      <c r="DM41" s="506"/>
      <c r="DN41" s="506"/>
      <c r="DO41" s="506"/>
      <c r="DP41" s="506"/>
      <c r="DQ41" s="506"/>
      <c r="DR41" s="506"/>
      <c r="DS41" s="506"/>
      <c r="DT41" s="506"/>
      <c r="DU41" s="506"/>
      <c r="DV41" s="506"/>
      <c r="DW41" s="506"/>
      <c r="DX41" s="506"/>
      <c r="DY41" s="506"/>
      <c r="DZ41" s="506"/>
      <c r="EA41" s="506"/>
    </row>
    <row r="42" spans="1:131" s="143" customFormat="1" ht="15" customHeight="1" x14ac:dyDescent="0.2">
      <c r="A42" s="1176" t="str">
        <f>T(Admin!D10)</f>
        <v/>
      </c>
      <c r="B42" s="1177"/>
      <c r="C42" s="657" t="e">
        <f>LOOKUP(D42,D70:D107,C70:C107)</f>
        <v>#N/A</v>
      </c>
      <c r="D42" s="867"/>
      <c r="E42" s="868"/>
      <c r="F42" s="869"/>
      <c r="G42" s="403">
        <f t="shared" si="33"/>
        <v>0</v>
      </c>
      <c r="H42" s="403"/>
      <c r="I42" s="459" t="str">
        <f t="shared" si="34"/>
        <v/>
      </c>
      <c r="J42" s="658" t="e">
        <f>LOOKUP(K42,K70:K109,J70:J109)</f>
        <v>#N/A</v>
      </c>
      <c r="K42" s="867"/>
      <c r="L42" s="868"/>
      <c r="M42" s="869"/>
      <c r="N42" s="403">
        <f t="shared" si="35"/>
        <v>0</v>
      </c>
      <c r="O42" s="403"/>
      <c r="P42" s="458" t="str">
        <f t="shared" si="36"/>
        <v/>
      </c>
      <c r="Q42" s="659" t="e">
        <f>LOOKUP(R42,R69:R112,Q69:Q112)</f>
        <v>#N/A</v>
      </c>
      <c r="R42" s="867"/>
      <c r="S42" s="868"/>
      <c r="T42" s="869"/>
      <c r="U42" s="403">
        <f t="shared" si="37"/>
        <v>0</v>
      </c>
      <c r="V42" s="403"/>
      <c r="W42" s="458" t="str">
        <f t="shared" si="38"/>
        <v/>
      </c>
      <c r="X42" s="1212"/>
      <c r="Y42" s="1213"/>
      <c r="Z42" s="1213"/>
      <c r="AA42" s="1214"/>
      <c r="AB42" s="403"/>
      <c r="AC42" s="403"/>
      <c r="AD42" s="403"/>
      <c r="AE42" s="504"/>
      <c r="AF42" s="504"/>
      <c r="AG42" s="504"/>
      <c r="AH42" s="504"/>
      <c r="AI42" s="403">
        <f t="shared" si="39"/>
        <v>0</v>
      </c>
      <c r="AJ42" s="403"/>
      <c r="AK42" s="405">
        <f t="shared" si="40"/>
        <v>0</v>
      </c>
      <c r="AL42" s="746">
        <f>COUNTIF(C37:C66,"No-Go")</f>
        <v>0</v>
      </c>
      <c r="AM42" s="746">
        <f>COUNTIF(E37:E66,"No-Go")</f>
        <v>0</v>
      </c>
      <c r="AN42" s="506"/>
      <c r="AO42" s="747">
        <f>BQ67</f>
        <v>91.6</v>
      </c>
      <c r="AP42" s="403">
        <f t="shared" si="30"/>
        <v>0</v>
      </c>
      <c r="AQ42" s="403"/>
      <c r="AR42" s="962"/>
      <c r="AS42" s="405">
        <f t="shared" si="41"/>
        <v>0</v>
      </c>
      <c r="AT42" s="1200">
        <f t="shared" si="42"/>
        <v>0</v>
      </c>
      <c r="AU42" s="1200"/>
      <c r="AV42" s="960">
        <f t="shared" si="43"/>
        <v>0</v>
      </c>
      <c r="AW42" s="738">
        <f t="shared" si="44"/>
        <v>0</v>
      </c>
      <c r="AX42" s="469">
        <f t="shared" si="45"/>
        <v>0</v>
      </c>
      <c r="AY42" s="595">
        <v>6</v>
      </c>
      <c r="AZ42" s="600" t="str">
        <f t="shared" si="46"/>
        <v/>
      </c>
      <c r="BA42" s="597" t="str">
        <f t="shared" si="31"/>
        <v/>
      </c>
      <c r="BB42" s="740" t="str">
        <f t="shared" si="47"/>
        <v/>
      </c>
      <c r="BC42" s="600" t="str">
        <f t="shared" si="48"/>
        <v/>
      </c>
      <c r="BD42" s="597" t="str">
        <f t="shared" si="49"/>
        <v/>
      </c>
      <c r="BE42" s="601" t="str">
        <f t="shared" si="50"/>
        <v/>
      </c>
      <c r="BF42" s="600" t="str">
        <f t="shared" si="51"/>
        <v/>
      </c>
      <c r="BG42" s="597" t="str">
        <f t="shared" si="52"/>
        <v/>
      </c>
      <c r="BH42" s="601" t="str">
        <f t="shared" si="53"/>
        <v/>
      </c>
      <c r="BI42" s="600" t="str">
        <f t="shared" si="54"/>
        <v/>
      </c>
      <c r="BJ42" s="597" t="str">
        <f t="shared" si="55"/>
        <v/>
      </c>
      <c r="BK42" s="601" t="str">
        <f t="shared" si="56"/>
        <v/>
      </c>
      <c r="BL42" s="600" t="str">
        <f t="shared" si="57"/>
        <v/>
      </c>
      <c r="BM42" s="597" t="str">
        <f t="shared" si="58"/>
        <v/>
      </c>
      <c r="BN42" s="601" t="str">
        <f t="shared" si="59"/>
        <v/>
      </c>
      <c r="BO42" s="600" t="str">
        <f t="shared" si="60"/>
        <v/>
      </c>
      <c r="BP42" s="597" t="str">
        <f t="shared" si="61"/>
        <v/>
      </c>
      <c r="BQ42" s="601" t="str">
        <f t="shared" si="65"/>
        <v/>
      </c>
      <c r="BR42" s="600"/>
      <c r="BS42" s="597"/>
      <c r="BT42" s="601"/>
      <c r="BU42" s="600" t="str">
        <f t="shared" si="62"/>
        <v/>
      </c>
      <c r="BV42" s="597" t="str">
        <f t="shared" si="63"/>
        <v/>
      </c>
      <c r="BW42" s="601" t="str">
        <f t="shared" si="64"/>
        <v/>
      </c>
      <c r="BX42" s="602">
        <f t="shared" si="32"/>
        <v>0</v>
      </c>
      <c r="BY42" s="507"/>
      <c r="BZ42" s="507"/>
      <c r="CA42" s="507"/>
      <c r="CB42" s="507"/>
      <c r="CC42" s="507"/>
      <c r="CD42" s="507"/>
      <c r="CE42" s="507"/>
      <c r="CF42" s="957"/>
      <c r="CG42" s="507"/>
      <c r="CH42" s="506"/>
      <c r="CI42" s="506"/>
      <c r="CJ42" s="506"/>
      <c r="CK42" s="506"/>
      <c r="CL42" s="506"/>
      <c r="CM42" s="506"/>
      <c r="CN42" s="506"/>
      <c r="CO42" s="506"/>
      <c r="CP42" s="506"/>
      <c r="CQ42" s="506"/>
      <c r="CR42" s="506"/>
      <c r="CS42" s="506"/>
      <c r="CT42" s="506"/>
      <c r="CU42" s="506"/>
      <c r="CV42" s="506"/>
      <c r="CW42" s="506"/>
      <c r="CX42" s="506"/>
      <c r="CY42" s="506"/>
      <c r="CZ42" s="506"/>
      <c r="DA42" s="506"/>
      <c r="DB42" s="506"/>
      <c r="DC42" s="506"/>
      <c r="DD42" s="506"/>
      <c r="DE42" s="506"/>
      <c r="DF42" s="506"/>
      <c r="DG42" s="506"/>
      <c r="DH42" s="506"/>
      <c r="DI42" s="506"/>
      <c r="DJ42" s="506"/>
      <c r="DK42" s="506"/>
      <c r="DL42" s="506"/>
      <c r="DM42" s="506"/>
      <c r="DN42" s="506"/>
      <c r="DO42" s="506"/>
      <c r="DP42" s="506"/>
      <c r="DQ42" s="506"/>
      <c r="DR42" s="506"/>
      <c r="DS42" s="506"/>
      <c r="DT42" s="506"/>
      <c r="DU42" s="506"/>
      <c r="DV42" s="506"/>
      <c r="DW42" s="506"/>
      <c r="DX42" s="506"/>
      <c r="DY42" s="506"/>
      <c r="DZ42" s="506"/>
      <c r="EA42" s="506"/>
    </row>
    <row r="43" spans="1:131" s="143" customFormat="1" ht="15" customHeight="1" x14ac:dyDescent="0.2">
      <c r="A43" s="1176" t="str">
        <f>T(Admin!D11)</f>
        <v/>
      </c>
      <c r="B43" s="1177"/>
      <c r="C43" s="657" t="e">
        <f>LOOKUP(D43,D70:D107,C70:C107)</f>
        <v>#N/A</v>
      </c>
      <c r="D43" s="867"/>
      <c r="E43" s="868"/>
      <c r="F43" s="869"/>
      <c r="G43" s="403">
        <f t="shared" si="33"/>
        <v>0</v>
      </c>
      <c r="H43" s="403"/>
      <c r="I43" s="459" t="str">
        <f t="shared" si="34"/>
        <v/>
      </c>
      <c r="J43" s="658" t="e">
        <f>LOOKUP(K43,K70:K109,J70:J109)</f>
        <v>#N/A</v>
      </c>
      <c r="K43" s="867"/>
      <c r="L43" s="868"/>
      <c r="M43" s="869"/>
      <c r="N43" s="403">
        <f t="shared" si="35"/>
        <v>0</v>
      </c>
      <c r="O43" s="403"/>
      <c r="P43" s="458" t="str">
        <f t="shared" si="36"/>
        <v/>
      </c>
      <c r="Q43" s="659" t="e">
        <f>LOOKUP(R43,R69:R112,Q69:Q112)</f>
        <v>#N/A</v>
      </c>
      <c r="R43" s="867"/>
      <c r="S43" s="868"/>
      <c r="T43" s="869"/>
      <c r="U43" s="403">
        <f t="shared" si="37"/>
        <v>0</v>
      </c>
      <c r="V43" s="403"/>
      <c r="W43" s="458" t="str">
        <f t="shared" si="38"/>
        <v/>
      </c>
      <c r="X43" s="1212"/>
      <c r="Y43" s="1213"/>
      <c r="Z43" s="1213"/>
      <c r="AA43" s="1214"/>
      <c r="AB43" s="403"/>
      <c r="AC43" s="403"/>
      <c r="AD43" s="403"/>
      <c r="AE43" s="1181" t="s">
        <v>280</v>
      </c>
      <c r="AF43" s="1181"/>
      <c r="AG43" s="1181"/>
      <c r="AH43" s="1182">
        <f>AM45</f>
        <v>0</v>
      </c>
      <c r="AI43" s="403">
        <f t="shared" si="39"/>
        <v>0</v>
      </c>
      <c r="AJ43" s="403"/>
      <c r="AK43" s="405">
        <f t="shared" si="40"/>
        <v>0</v>
      </c>
      <c r="AL43" s="746">
        <f>COUNTIF(J37:J66,"No-Go")</f>
        <v>0</v>
      </c>
      <c r="AM43" s="746">
        <f>COUNTIF(L37:L66,"No-Go")</f>
        <v>0</v>
      </c>
      <c r="AN43" s="506"/>
      <c r="AO43" s="747"/>
      <c r="AP43" s="403">
        <f t="shared" si="30"/>
        <v>0</v>
      </c>
      <c r="AQ43" s="403"/>
      <c r="AR43" s="962"/>
      <c r="AS43" s="405">
        <f t="shared" si="41"/>
        <v>0</v>
      </c>
      <c r="AT43" s="1200">
        <f t="shared" si="42"/>
        <v>0</v>
      </c>
      <c r="AU43" s="1200"/>
      <c r="AV43" s="960">
        <f t="shared" si="43"/>
        <v>0</v>
      </c>
      <c r="AW43" s="738">
        <f t="shared" si="44"/>
        <v>0</v>
      </c>
      <c r="AX43" s="469">
        <f t="shared" si="45"/>
        <v>0</v>
      </c>
      <c r="AY43" s="595">
        <v>6</v>
      </c>
      <c r="AZ43" s="600" t="str">
        <f t="shared" si="46"/>
        <v/>
      </c>
      <c r="BA43" s="597" t="str">
        <f t="shared" si="31"/>
        <v/>
      </c>
      <c r="BB43" s="740" t="str">
        <f t="shared" si="47"/>
        <v/>
      </c>
      <c r="BC43" s="600" t="str">
        <f t="shared" si="48"/>
        <v/>
      </c>
      <c r="BD43" s="597" t="str">
        <f t="shared" si="49"/>
        <v/>
      </c>
      <c r="BE43" s="601" t="str">
        <f t="shared" si="50"/>
        <v/>
      </c>
      <c r="BF43" s="600" t="str">
        <f t="shared" si="51"/>
        <v/>
      </c>
      <c r="BG43" s="597" t="str">
        <f t="shared" si="52"/>
        <v/>
      </c>
      <c r="BH43" s="601" t="str">
        <f t="shared" si="53"/>
        <v/>
      </c>
      <c r="BI43" s="600" t="str">
        <f t="shared" si="54"/>
        <v/>
      </c>
      <c r="BJ43" s="597" t="str">
        <f t="shared" si="55"/>
        <v/>
      </c>
      <c r="BK43" s="601" t="str">
        <f t="shared" si="56"/>
        <v/>
      </c>
      <c r="BL43" s="600" t="str">
        <f t="shared" si="57"/>
        <v/>
      </c>
      <c r="BM43" s="597" t="str">
        <f t="shared" si="58"/>
        <v/>
      </c>
      <c r="BN43" s="601" t="str">
        <f t="shared" si="59"/>
        <v/>
      </c>
      <c r="BO43" s="600" t="str">
        <f t="shared" si="60"/>
        <v/>
      </c>
      <c r="BP43" s="597" t="str">
        <f t="shared" si="61"/>
        <v/>
      </c>
      <c r="BQ43" s="601" t="str">
        <f t="shared" si="65"/>
        <v/>
      </c>
      <c r="BR43" s="600"/>
      <c r="BS43" s="597"/>
      <c r="BT43" s="601"/>
      <c r="BU43" s="600" t="str">
        <f t="shared" si="62"/>
        <v/>
      </c>
      <c r="BV43" s="597" t="str">
        <f t="shared" si="63"/>
        <v/>
      </c>
      <c r="BW43" s="601" t="str">
        <f t="shared" si="64"/>
        <v/>
      </c>
      <c r="BX43" s="602">
        <f t="shared" si="32"/>
        <v>0</v>
      </c>
      <c r="BY43" s="507"/>
      <c r="BZ43" s="507"/>
      <c r="CA43" s="507"/>
      <c r="CB43" s="507"/>
      <c r="CC43" s="507"/>
      <c r="CD43" s="507"/>
      <c r="CE43" s="507"/>
      <c r="CF43" s="957"/>
      <c r="CG43" s="507"/>
      <c r="CH43" s="506"/>
      <c r="CI43" s="506"/>
      <c r="CJ43" s="506"/>
      <c r="CK43" s="506"/>
      <c r="CL43" s="506"/>
      <c r="CM43" s="506"/>
      <c r="CN43" s="506"/>
      <c r="CO43" s="506"/>
      <c r="CP43" s="506"/>
      <c r="CQ43" s="506"/>
      <c r="CR43" s="506"/>
      <c r="CS43" s="506"/>
      <c r="CT43" s="506"/>
      <c r="CU43" s="506"/>
      <c r="CV43" s="506"/>
      <c r="CW43" s="506"/>
      <c r="CX43" s="506"/>
      <c r="CY43" s="506"/>
      <c r="CZ43" s="506"/>
      <c r="DA43" s="506"/>
      <c r="DB43" s="506"/>
      <c r="DC43" s="506"/>
      <c r="DD43" s="506"/>
      <c r="DE43" s="506"/>
      <c r="DF43" s="506"/>
      <c r="DG43" s="506"/>
      <c r="DH43" s="506"/>
      <c r="DI43" s="506"/>
      <c r="DJ43" s="506"/>
      <c r="DK43" s="506"/>
      <c r="DL43" s="506"/>
      <c r="DM43" s="506"/>
      <c r="DN43" s="506"/>
      <c r="DO43" s="506"/>
      <c r="DP43" s="506"/>
      <c r="DQ43" s="506"/>
      <c r="DR43" s="506"/>
      <c r="DS43" s="506"/>
      <c r="DT43" s="506"/>
      <c r="DU43" s="506"/>
      <c r="DV43" s="506"/>
      <c r="DW43" s="506"/>
      <c r="DX43" s="506"/>
      <c r="DY43" s="506"/>
      <c r="DZ43" s="506"/>
      <c r="EA43" s="506"/>
    </row>
    <row r="44" spans="1:131" s="143" customFormat="1" ht="15" customHeight="1" x14ac:dyDescent="0.2">
      <c r="A44" s="1176" t="str">
        <f>T(Admin!D12)</f>
        <v/>
      </c>
      <c r="B44" s="1177"/>
      <c r="C44" s="657" t="e">
        <f>LOOKUP(D44,D70:D107,C70:C107)</f>
        <v>#N/A</v>
      </c>
      <c r="D44" s="867"/>
      <c r="E44" s="868"/>
      <c r="F44" s="869"/>
      <c r="G44" s="403">
        <f t="shared" si="33"/>
        <v>0</v>
      </c>
      <c r="H44" s="403"/>
      <c r="I44" s="459" t="str">
        <f t="shared" si="34"/>
        <v/>
      </c>
      <c r="J44" s="658" t="e">
        <f>LOOKUP(K44,K70:K109,J70:J109)</f>
        <v>#N/A</v>
      </c>
      <c r="K44" s="867"/>
      <c r="L44" s="868"/>
      <c r="M44" s="869"/>
      <c r="N44" s="403">
        <f t="shared" si="35"/>
        <v>0</v>
      </c>
      <c r="O44" s="403"/>
      <c r="P44" s="458" t="str">
        <f t="shared" si="36"/>
        <v/>
      </c>
      <c r="Q44" s="659" t="e">
        <f>LOOKUP(R44,R69:R112,Q69:Q112)</f>
        <v>#N/A</v>
      </c>
      <c r="R44" s="867"/>
      <c r="S44" s="868"/>
      <c r="T44" s="869"/>
      <c r="U44" s="403">
        <f t="shared" si="37"/>
        <v>0</v>
      </c>
      <c r="V44" s="403"/>
      <c r="W44" s="458" t="str">
        <f t="shared" si="38"/>
        <v/>
      </c>
      <c r="X44" s="1212"/>
      <c r="Y44" s="1213"/>
      <c r="Z44" s="1213"/>
      <c r="AA44" s="1214"/>
      <c r="AB44" s="403"/>
      <c r="AC44" s="403"/>
      <c r="AD44" s="403"/>
      <c r="AE44" s="1181"/>
      <c r="AF44" s="1181"/>
      <c r="AG44" s="1181"/>
      <c r="AH44" s="1182"/>
      <c r="AI44" s="403">
        <f t="shared" si="39"/>
        <v>0</v>
      </c>
      <c r="AJ44" s="403"/>
      <c r="AK44" s="405">
        <f t="shared" si="40"/>
        <v>0</v>
      </c>
      <c r="AL44" s="746">
        <f>COUNTIF(Q37:Q66,"No-Go")</f>
        <v>0</v>
      </c>
      <c r="AM44" s="746">
        <f>COUNTIF(S37:S66,"No-Go")</f>
        <v>0</v>
      </c>
      <c r="AN44" s="506"/>
      <c r="AO44" s="747"/>
      <c r="AP44" s="403">
        <f t="shared" si="30"/>
        <v>0</v>
      </c>
      <c r="AQ44" s="403"/>
      <c r="AR44" s="962"/>
      <c r="AS44" s="405">
        <f t="shared" si="41"/>
        <v>0</v>
      </c>
      <c r="AT44" s="1200">
        <f t="shared" si="42"/>
        <v>0</v>
      </c>
      <c r="AU44" s="1200"/>
      <c r="AV44" s="960">
        <f t="shared" si="43"/>
        <v>0</v>
      </c>
      <c r="AW44" s="738">
        <f t="shared" si="44"/>
        <v>0</v>
      </c>
      <c r="AX44" s="469">
        <f t="shared" si="45"/>
        <v>0</v>
      </c>
      <c r="AY44" s="595">
        <v>6</v>
      </c>
      <c r="AZ44" s="600" t="str">
        <f t="shared" si="46"/>
        <v/>
      </c>
      <c r="BA44" s="597" t="str">
        <f t="shared" si="31"/>
        <v/>
      </c>
      <c r="BB44" s="740" t="str">
        <f t="shared" si="47"/>
        <v/>
      </c>
      <c r="BC44" s="600" t="str">
        <f t="shared" si="48"/>
        <v/>
      </c>
      <c r="BD44" s="597" t="str">
        <f t="shared" si="49"/>
        <v/>
      </c>
      <c r="BE44" s="601" t="str">
        <f t="shared" si="50"/>
        <v/>
      </c>
      <c r="BF44" s="600" t="str">
        <f t="shared" si="51"/>
        <v/>
      </c>
      <c r="BG44" s="597" t="str">
        <f t="shared" si="52"/>
        <v/>
      </c>
      <c r="BH44" s="601" t="str">
        <f t="shared" si="53"/>
        <v/>
      </c>
      <c r="BI44" s="600" t="str">
        <f t="shared" si="54"/>
        <v/>
      </c>
      <c r="BJ44" s="597" t="str">
        <f t="shared" si="55"/>
        <v/>
      </c>
      <c r="BK44" s="601" t="str">
        <f t="shared" si="56"/>
        <v/>
      </c>
      <c r="BL44" s="600" t="str">
        <f t="shared" si="57"/>
        <v/>
      </c>
      <c r="BM44" s="597" t="str">
        <f t="shared" si="58"/>
        <v/>
      </c>
      <c r="BN44" s="601" t="str">
        <f t="shared" si="59"/>
        <v/>
      </c>
      <c r="BO44" s="600" t="str">
        <f t="shared" si="60"/>
        <v/>
      </c>
      <c r="BP44" s="597" t="str">
        <f t="shared" si="61"/>
        <v/>
      </c>
      <c r="BQ44" s="601" t="str">
        <f t="shared" si="65"/>
        <v/>
      </c>
      <c r="BR44" s="600"/>
      <c r="BS44" s="597"/>
      <c r="BT44" s="601"/>
      <c r="BU44" s="600" t="str">
        <f t="shared" si="62"/>
        <v/>
      </c>
      <c r="BV44" s="597" t="str">
        <f t="shared" si="63"/>
        <v/>
      </c>
      <c r="BW44" s="601" t="str">
        <f t="shared" si="64"/>
        <v/>
      </c>
      <c r="BX44" s="602">
        <f t="shared" si="32"/>
        <v>0</v>
      </c>
      <c r="BY44" s="507"/>
      <c r="BZ44" s="507"/>
      <c r="CA44" s="507"/>
      <c r="CB44" s="507"/>
      <c r="CC44" s="507"/>
      <c r="CD44" s="507"/>
      <c r="CE44" s="507"/>
      <c r="CF44" s="957"/>
      <c r="CG44" s="507"/>
      <c r="CH44" s="506"/>
      <c r="CI44" s="506"/>
      <c r="CJ44" s="506"/>
      <c r="CK44" s="506"/>
      <c r="CL44" s="506"/>
      <c r="CM44" s="506"/>
      <c r="CN44" s="506"/>
      <c r="CO44" s="506"/>
      <c r="CP44" s="506"/>
      <c r="CQ44" s="506"/>
      <c r="CR44" s="506"/>
      <c r="CS44" s="506"/>
      <c r="CT44" s="506"/>
      <c r="CU44" s="506"/>
      <c r="CV44" s="506"/>
      <c r="CW44" s="506"/>
      <c r="CX44" s="506"/>
      <c r="CY44" s="506"/>
      <c r="CZ44" s="506"/>
      <c r="DA44" s="506"/>
      <c r="DB44" s="506"/>
      <c r="DC44" s="506"/>
      <c r="DD44" s="506"/>
      <c r="DE44" s="506"/>
      <c r="DF44" s="506"/>
      <c r="DG44" s="506"/>
      <c r="DH44" s="506"/>
      <c r="DI44" s="506"/>
      <c r="DJ44" s="506"/>
      <c r="DK44" s="506"/>
      <c r="DL44" s="506"/>
      <c r="DM44" s="506"/>
      <c r="DN44" s="506"/>
      <c r="DO44" s="506"/>
      <c r="DP44" s="506"/>
      <c r="DQ44" s="506"/>
      <c r="DR44" s="506"/>
      <c r="DS44" s="506"/>
      <c r="DT44" s="506"/>
      <c r="DU44" s="506"/>
      <c r="DV44" s="506"/>
      <c r="DW44" s="506"/>
      <c r="DX44" s="506"/>
      <c r="DY44" s="506"/>
      <c r="DZ44" s="506"/>
      <c r="EA44" s="506"/>
    </row>
    <row r="45" spans="1:131" s="143" customFormat="1" ht="15" customHeight="1" x14ac:dyDescent="0.2">
      <c r="A45" s="1176" t="str">
        <f>T(Admin!D13)</f>
        <v/>
      </c>
      <c r="B45" s="1177"/>
      <c r="C45" s="657" t="e">
        <f>LOOKUP(D45,D70:D107,C70:C107)</f>
        <v>#N/A</v>
      </c>
      <c r="D45" s="867"/>
      <c r="E45" s="868"/>
      <c r="F45" s="869"/>
      <c r="G45" s="403">
        <f t="shared" si="33"/>
        <v>0</v>
      </c>
      <c r="H45" s="403"/>
      <c r="I45" s="459" t="str">
        <f t="shared" si="34"/>
        <v/>
      </c>
      <c r="J45" s="658" t="e">
        <f>LOOKUP(K45,K70:K109,J70:J109)</f>
        <v>#N/A</v>
      </c>
      <c r="K45" s="867"/>
      <c r="L45" s="868"/>
      <c r="M45" s="869"/>
      <c r="N45" s="403">
        <f t="shared" si="35"/>
        <v>0</v>
      </c>
      <c r="O45" s="403"/>
      <c r="P45" s="458" t="str">
        <f t="shared" si="36"/>
        <v/>
      </c>
      <c r="Q45" s="659" t="e">
        <f>LOOKUP(R45,R69:R112,Q69:Q112)</f>
        <v>#N/A</v>
      </c>
      <c r="R45" s="867"/>
      <c r="S45" s="868"/>
      <c r="T45" s="869"/>
      <c r="U45" s="403">
        <f t="shared" si="37"/>
        <v>0</v>
      </c>
      <c r="V45" s="403"/>
      <c r="W45" s="458" t="str">
        <f t="shared" si="38"/>
        <v/>
      </c>
      <c r="X45" s="1212"/>
      <c r="Y45" s="1213"/>
      <c r="Z45" s="1213"/>
      <c r="AA45" s="1214"/>
      <c r="AB45" s="403"/>
      <c r="AC45" s="403"/>
      <c r="AD45" s="403"/>
      <c r="AE45" s="504"/>
      <c r="AF45" s="504"/>
      <c r="AG45" s="504"/>
      <c r="AH45" s="504"/>
      <c r="AI45" s="403">
        <f t="shared" si="39"/>
        <v>0</v>
      </c>
      <c r="AJ45" s="403"/>
      <c r="AK45" s="405">
        <f t="shared" si="40"/>
        <v>0</v>
      </c>
      <c r="AL45" s="958">
        <f>SUM(AL37:AL44)</f>
        <v>1</v>
      </c>
      <c r="AM45" s="958">
        <f>SUM(AM37:AM44)</f>
        <v>0</v>
      </c>
      <c r="AN45" s="506"/>
      <c r="AO45" s="748"/>
      <c r="AP45" s="403">
        <f t="shared" si="30"/>
        <v>0</v>
      </c>
      <c r="AQ45" s="403"/>
      <c r="AR45" s="962"/>
      <c r="AS45" s="405">
        <f t="shared" si="41"/>
        <v>0</v>
      </c>
      <c r="AT45" s="1200">
        <f t="shared" si="42"/>
        <v>0</v>
      </c>
      <c r="AU45" s="1200"/>
      <c r="AV45" s="960">
        <f t="shared" si="43"/>
        <v>0</v>
      </c>
      <c r="AW45" s="738">
        <f t="shared" si="44"/>
        <v>0</v>
      </c>
      <c r="AX45" s="469">
        <f t="shared" si="45"/>
        <v>0</v>
      </c>
      <c r="AY45" s="595">
        <v>6</v>
      </c>
      <c r="AZ45" s="600" t="str">
        <f t="shared" si="46"/>
        <v/>
      </c>
      <c r="BA45" s="597" t="str">
        <f t="shared" si="31"/>
        <v/>
      </c>
      <c r="BB45" s="740" t="str">
        <f t="shared" si="47"/>
        <v/>
      </c>
      <c r="BC45" s="600" t="str">
        <f t="shared" si="48"/>
        <v/>
      </c>
      <c r="BD45" s="597" t="str">
        <f t="shared" si="49"/>
        <v/>
      </c>
      <c r="BE45" s="601" t="str">
        <f t="shared" si="50"/>
        <v/>
      </c>
      <c r="BF45" s="600" t="str">
        <f t="shared" si="51"/>
        <v/>
      </c>
      <c r="BG45" s="597" t="str">
        <f t="shared" si="52"/>
        <v/>
      </c>
      <c r="BH45" s="601" t="str">
        <f t="shared" si="53"/>
        <v/>
      </c>
      <c r="BI45" s="600" t="str">
        <f t="shared" si="54"/>
        <v/>
      </c>
      <c r="BJ45" s="597" t="str">
        <f t="shared" si="55"/>
        <v/>
      </c>
      <c r="BK45" s="601" t="str">
        <f t="shared" si="56"/>
        <v/>
      </c>
      <c r="BL45" s="600" t="str">
        <f t="shared" si="57"/>
        <v/>
      </c>
      <c r="BM45" s="597" t="str">
        <f t="shared" si="58"/>
        <v/>
      </c>
      <c r="BN45" s="601" t="str">
        <f t="shared" si="59"/>
        <v/>
      </c>
      <c r="BO45" s="600" t="str">
        <f t="shared" si="60"/>
        <v/>
      </c>
      <c r="BP45" s="597" t="str">
        <f t="shared" si="61"/>
        <v/>
      </c>
      <c r="BQ45" s="601" t="str">
        <f t="shared" si="65"/>
        <v/>
      </c>
      <c r="BR45" s="600"/>
      <c r="BS45" s="597"/>
      <c r="BT45" s="601"/>
      <c r="BU45" s="600" t="str">
        <f t="shared" si="62"/>
        <v/>
      </c>
      <c r="BV45" s="597" t="str">
        <f t="shared" si="63"/>
        <v/>
      </c>
      <c r="BW45" s="601" t="str">
        <f t="shared" si="64"/>
        <v/>
      </c>
      <c r="BX45" s="602">
        <f t="shared" si="32"/>
        <v>0</v>
      </c>
      <c r="BY45" s="507"/>
      <c r="BZ45" s="507"/>
      <c r="CA45" s="507"/>
      <c r="CB45" s="507"/>
      <c r="CC45" s="507"/>
      <c r="CD45" s="507"/>
      <c r="CE45" s="507"/>
      <c r="CF45" s="957"/>
      <c r="CG45" s="507"/>
      <c r="CH45" s="506"/>
      <c r="CI45" s="506"/>
      <c r="CJ45" s="506"/>
      <c r="CK45" s="506"/>
      <c r="CL45" s="506"/>
      <c r="CM45" s="506"/>
      <c r="CN45" s="506"/>
      <c r="CO45" s="506"/>
      <c r="CP45" s="506"/>
      <c r="CQ45" s="506"/>
      <c r="CR45" s="506"/>
      <c r="CS45" s="506"/>
      <c r="CT45" s="506"/>
      <c r="CU45" s="506"/>
      <c r="CV45" s="506"/>
      <c r="CW45" s="506"/>
      <c r="CX45" s="506"/>
      <c r="CY45" s="506"/>
      <c r="CZ45" s="506"/>
      <c r="DA45" s="506"/>
      <c r="DB45" s="506"/>
      <c r="DC45" s="506"/>
      <c r="DD45" s="506"/>
      <c r="DE45" s="506"/>
      <c r="DF45" s="506"/>
      <c r="DG45" s="506"/>
      <c r="DH45" s="506"/>
      <c r="DI45" s="506"/>
      <c r="DJ45" s="506"/>
      <c r="DK45" s="506"/>
      <c r="DL45" s="506"/>
      <c r="DM45" s="506"/>
      <c r="DN45" s="506"/>
      <c r="DO45" s="506"/>
      <c r="DP45" s="506"/>
      <c r="DQ45" s="506"/>
      <c r="DR45" s="506"/>
      <c r="DS45" s="506"/>
      <c r="DT45" s="506"/>
      <c r="DU45" s="506"/>
      <c r="DV45" s="506"/>
      <c r="DW45" s="506"/>
      <c r="DX45" s="506"/>
      <c r="DY45" s="506"/>
      <c r="DZ45" s="506"/>
      <c r="EA45" s="506"/>
    </row>
    <row r="46" spans="1:131" s="143" customFormat="1" ht="15" customHeight="1" x14ac:dyDescent="0.2">
      <c r="A46" s="1176" t="str">
        <f>T(Admin!D14)</f>
        <v/>
      </c>
      <c r="B46" s="1177"/>
      <c r="C46" s="657" t="e">
        <f>LOOKUP(D46,D70:D107,C70:C107)</f>
        <v>#N/A</v>
      </c>
      <c r="D46" s="867"/>
      <c r="E46" s="868"/>
      <c r="F46" s="869"/>
      <c r="G46" s="403">
        <f t="shared" si="33"/>
        <v>0</v>
      </c>
      <c r="H46" s="403"/>
      <c r="I46" s="459" t="str">
        <f t="shared" si="34"/>
        <v/>
      </c>
      <c r="J46" s="658" t="e">
        <f>LOOKUP(K46,K70:K109,J70:J109)</f>
        <v>#N/A</v>
      </c>
      <c r="K46" s="867"/>
      <c r="L46" s="868"/>
      <c r="M46" s="869"/>
      <c r="N46" s="403">
        <f t="shared" si="35"/>
        <v>0</v>
      </c>
      <c r="O46" s="403"/>
      <c r="P46" s="458" t="str">
        <f t="shared" si="36"/>
        <v/>
      </c>
      <c r="Q46" s="659" t="e">
        <f>LOOKUP(R46,R69:R112,Q69:Q112)</f>
        <v>#N/A</v>
      </c>
      <c r="R46" s="867"/>
      <c r="S46" s="868"/>
      <c r="T46" s="869"/>
      <c r="U46" s="403">
        <f t="shared" si="37"/>
        <v>0</v>
      </c>
      <c r="V46" s="403"/>
      <c r="W46" s="458" t="str">
        <f t="shared" si="38"/>
        <v/>
      </c>
      <c r="X46" s="1212"/>
      <c r="Y46" s="1213"/>
      <c r="Z46" s="1213"/>
      <c r="AA46" s="1214"/>
      <c r="AB46" s="403"/>
      <c r="AC46" s="403"/>
      <c r="AD46" s="403"/>
      <c r="AE46" s="1181" t="s">
        <v>281</v>
      </c>
      <c r="AF46" s="1181"/>
      <c r="AG46" s="1181"/>
      <c r="AH46" s="1183">
        <f>AL46</f>
        <v>0.2</v>
      </c>
      <c r="AI46" s="403">
        <f t="shared" si="39"/>
        <v>0</v>
      </c>
      <c r="AJ46" s="403"/>
      <c r="AK46" s="405">
        <f t="shared" si="40"/>
        <v>0</v>
      </c>
      <c r="AL46" s="749">
        <f>SUM(AL45/AH38)</f>
        <v>0.2</v>
      </c>
      <c r="AM46" s="749">
        <f>SUM(AM45/AH38)</f>
        <v>0</v>
      </c>
      <c r="AN46" s="506"/>
      <c r="AO46" s="750">
        <f>AVERAGE(AO37:AO44)</f>
        <v>89.480500000000006</v>
      </c>
      <c r="AP46" s="403">
        <f t="shared" si="30"/>
        <v>0</v>
      </c>
      <c r="AQ46" s="403"/>
      <c r="AR46" s="962"/>
      <c r="AS46" s="405">
        <f t="shared" si="41"/>
        <v>0</v>
      </c>
      <c r="AT46" s="1200">
        <f t="shared" si="42"/>
        <v>0</v>
      </c>
      <c r="AU46" s="1200"/>
      <c r="AV46" s="960">
        <f t="shared" si="43"/>
        <v>0</v>
      </c>
      <c r="AW46" s="738">
        <f t="shared" si="44"/>
        <v>0</v>
      </c>
      <c r="AX46" s="469">
        <f t="shared" si="45"/>
        <v>0</v>
      </c>
      <c r="AY46" s="595">
        <v>6</v>
      </c>
      <c r="AZ46" s="600" t="str">
        <f t="shared" si="46"/>
        <v/>
      </c>
      <c r="BA46" s="597" t="str">
        <f t="shared" si="31"/>
        <v/>
      </c>
      <c r="BB46" s="740" t="str">
        <f t="shared" si="47"/>
        <v/>
      </c>
      <c r="BC46" s="600" t="str">
        <f t="shared" si="48"/>
        <v/>
      </c>
      <c r="BD46" s="597" t="str">
        <f t="shared" si="49"/>
        <v/>
      </c>
      <c r="BE46" s="601" t="str">
        <f t="shared" si="50"/>
        <v/>
      </c>
      <c r="BF46" s="600" t="str">
        <f t="shared" si="51"/>
        <v/>
      </c>
      <c r="BG46" s="597" t="str">
        <f t="shared" si="52"/>
        <v/>
      </c>
      <c r="BH46" s="601" t="str">
        <f t="shared" si="53"/>
        <v/>
      </c>
      <c r="BI46" s="600" t="str">
        <f t="shared" si="54"/>
        <v/>
      </c>
      <c r="BJ46" s="597" t="str">
        <f t="shared" si="55"/>
        <v/>
      </c>
      <c r="BK46" s="601" t="str">
        <f t="shared" si="56"/>
        <v/>
      </c>
      <c r="BL46" s="600" t="str">
        <f t="shared" si="57"/>
        <v/>
      </c>
      <c r="BM46" s="597" t="str">
        <f t="shared" si="58"/>
        <v/>
      </c>
      <c r="BN46" s="601" t="str">
        <f t="shared" si="59"/>
        <v/>
      </c>
      <c r="BO46" s="600" t="str">
        <f t="shared" si="60"/>
        <v/>
      </c>
      <c r="BP46" s="597" t="str">
        <f t="shared" si="61"/>
        <v/>
      </c>
      <c r="BQ46" s="601" t="str">
        <f t="shared" si="65"/>
        <v/>
      </c>
      <c r="BR46" s="600"/>
      <c r="BS46" s="597"/>
      <c r="BT46" s="601"/>
      <c r="BU46" s="600" t="str">
        <f t="shared" si="62"/>
        <v/>
      </c>
      <c r="BV46" s="597" t="str">
        <f t="shared" si="63"/>
        <v/>
      </c>
      <c r="BW46" s="601" t="str">
        <f t="shared" si="64"/>
        <v/>
      </c>
      <c r="BX46" s="602">
        <f t="shared" si="32"/>
        <v>0</v>
      </c>
      <c r="BY46" s="507"/>
      <c r="BZ46" s="507"/>
      <c r="CA46" s="507"/>
      <c r="CB46" s="507"/>
      <c r="CC46" s="507"/>
      <c r="CD46" s="507"/>
      <c r="CE46" s="507"/>
      <c r="CF46" s="957"/>
      <c r="CG46" s="507"/>
      <c r="CH46" s="506"/>
      <c r="CI46" s="506"/>
      <c r="CJ46" s="506"/>
      <c r="CK46" s="506"/>
      <c r="CL46" s="506"/>
      <c r="CM46" s="506"/>
      <c r="CN46" s="506"/>
      <c r="CO46" s="506"/>
      <c r="CP46" s="506"/>
      <c r="CQ46" s="506"/>
      <c r="CR46" s="506"/>
      <c r="CS46" s="506"/>
      <c r="CT46" s="506"/>
      <c r="CU46" s="506"/>
      <c r="CV46" s="506"/>
      <c r="CW46" s="506"/>
      <c r="CX46" s="506"/>
      <c r="CY46" s="506"/>
      <c r="CZ46" s="506"/>
      <c r="DA46" s="506"/>
      <c r="DB46" s="506"/>
      <c r="DC46" s="506"/>
      <c r="DD46" s="506"/>
      <c r="DE46" s="506"/>
      <c r="DF46" s="506"/>
      <c r="DG46" s="506"/>
      <c r="DH46" s="506"/>
      <c r="DI46" s="506"/>
      <c r="DJ46" s="506"/>
      <c r="DK46" s="506"/>
      <c r="DL46" s="506"/>
      <c r="DM46" s="506"/>
      <c r="DN46" s="506"/>
      <c r="DO46" s="506"/>
      <c r="DP46" s="506"/>
      <c r="DQ46" s="506"/>
      <c r="DR46" s="506"/>
      <c r="DS46" s="506"/>
      <c r="DT46" s="506"/>
      <c r="DU46" s="506"/>
      <c r="DV46" s="506"/>
      <c r="DW46" s="506"/>
      <c r="DX46" s="506"/>
      <c r="DY46" s="506"/>
      <c r="DZ46" s="506"/>
      <c r="EA46" s="506"/>
    </row>
    <row r="47" spans="1:131" s="143" customFormat="1" ht="15" customHeight="1" x14ac:dyDescent="0.2">
      <c r="A47" s="1176" t="str">
        <f>T(Admin!D15)</f>
        <v/>
      </c>
      <c r="B47" s="1177"/>
      <c r="C47" s="657" t="e">
        <f>LOOKUP(D47,D70:D107,C70:C107)</f>
        <v>#N/A</v>
      </c>
      <c r="D47" s="867"/>
      <c r="E47" s="868"/>
      <c r="F47" s="869"/>
      <c r="G47" s="403">
        <f t="shared" si="33"/>
        <v>0</v>
      </c>
      <c r="H47" s="403"/>
      <c r="I47" s="459" t="str">
        <f t="shared" si="34"/>
        <v/>
      </c>
      <c r="J47" s="658" t="e">
        <f>LOOKUP(K47,K70:K109,J70:J109)</f>
        <v>#N/A</v>
      </c>
      <c r="K47" s="867"/>
      <c r="L47" s="868"/>
      <c r="M47" s="869"/>
      <c r="N47" s="403">
        <f t="shared" si="35"/>
        <v>0</v>
      </c>
      <c r="O47" s="403"/>
      <c r="P47" s="458" t="str">
        <f t="shared" si="36"/>
        <v/>
      </c>
      <c r="Q47" s="659" t="e">
        <f>LOOKUP(R47,R69:R112,Q69:Q112)</f>
        <v>#N/A</v>
      </c>
      <c r="R47" s="867"/>
      <c r="S47" s="868"/>
      <c r="T47" s="869"/>
      <c r="U47" s="403">
        <f t="shared" si="37"/>
        <v>0</v>
      </c>
      <c r="V47" s="403"/>
      <c r="W47" s="458" t="str">
        <f t="shared" si="38"/>
        <v/>
      </c>
      <c r="X47" s="1212"/>
      <c r="Y47" s="1213"/>
      <c r="Z47" s="1213"/>
      <c r="AA47" s="1214"/>
      <c r="AB47" s="403"/>
      <c r="AC47" s="403"/>
      <c r="AD47" s="403"/>
      <c r="AE47" s="1181"/>
      <c r="AF47" s="1181"/>
      <c r="AG47" s="1181"/>
      <c r="AH47" s="1182"/>
      <c r="AI47" s="403">
        <f t="shared" si="39"/>
        <v>0</v>
      </c>
      <c r="AJ47" s="403"/>
      <c r="AK47" s="405">
        <f t="shared" si="40"/>
        <v>0</v>
      </c>
      <c r="AL47" s="746"/>
      <c r="AM47" s="751"/>
      <c r="AN47" s="751"/>
      <c r="AO47" s="748"/>
      <c r="AP47" s="403">
        <f t="shared" ref="AP47:AP66" si="66">COUNTIF(AL47:AN47,"No-Go")</f>
        <v>0</v>
      </c>
      <c r="AQ47" s="403"/>
      <c r="AR47" s="962"/>
      <c r="AS47" s="405">
        <f t="shared" si="41"/>
        <v>0</v>
      </c>
      <c r="AT47" s="1200">
        <f t="shared" si="42"/>
        <v>0</v>
      </c>
      <c r="AU47" s="1200"/>
      <c r="AV47" s="960">
        <f t="shared" si="43"/>
        <v>0</v>
      </c>
      <c r="AW47" s="738">
        <f t="shared" si="44"/>
        <v>0</v>
      </c>
      <c r="AX47" s="469">
        <f t="shared" si="45"/>
        <v>0</v>
      </c>
      <c r="AY47" s="595">
        <v>6</v>
      </c>
      <c r="AZ47" s="600" t="str">
        <f t="shared" si="46"/>
        <v/>
      </c>
      <c r="BA47" s="597" t="str">
        <f t="shared" si="31"/>
        <v/>
      </c>
      <c r="BB47" s="740" t="str">
        <f t="shared" si="47"/>
        <v/>
      </c>
      <c r="BC47" s="600" t="str">
        <f t="shared" si="48"/>
        <v/>
      </c>
      <c r="BD47" s="597" t="str">
        <f t="shared" si="49"/>
        <v/>
      </c>
      <c r="BE47" s="601" t="str">
        <f t="shared" si="50"/>
        <v/>
      </c>
      <c r="BF47" s="600" t="str">
        <f t="shared" si="51"/>
        <v/>
      </c>
      <c r="BG47" s="597" t="str">
        <f t="shared" si="52"/>
        <v/>
      </c>
      <c r="BH47" s="601" t="str">
        <f t="shared" si="53"/>
        <v/>
      </c>
      <c r="BI47" s="600" t="str">
        <f t="shared" si="54"/>
        <v/>
      </c>
      <c r="BJ47" s="597" t="str">
        <f t="shared" si="55"/>
        <v/>
      </c>
      <c r="BK47" s="601" t="str">
        <f t="shared" si="56"/>
        <v/>
      </c>
      <c r="BL47" s="600" t="str">
        <f t="shared" si="57"/>
        <v/>
      </c>
      <c r="BM47" s="597" t="str">
        <f t="shared" si="58"/>
        <v/>
      </c>
      <c r="BN47" s="601" t="str">
        <f t="shared" si="59"/>
        <v/>
      </c>
      <c r="BO47" s="600" t="str">
        <f t="shared" si="60"/>
        <v/>
      </c>
      <c r="BP47" s="597" t="str">
        <f t="shared" si="61"/>
        <v/>
      </c>
      <c r="BQ47" s="601" t="str">
        <f t="shared" si="65"/>
        <v/>
      </c>
      <c r="BR47" s="600"/>
      <c r="BS47" s="597"/>
      <c r="BT47" s="601"/>
      <c r="BU47" s="600" t="str">
        <f t="shared" si="62"/>
        <v/>
      </c>
      <c r="BV47" s="597" t="str">
        <f t="shared" si="63"/>
        <v/>
      </c>
      <c r="BW47" s="601" t="str">
        <f t="shared" si="64"/>
        <v/>
      </c>
      <c r="BX47" s="602">
        <f t="shared" si="32"/>
        <v>0</v>
      </c>
      <c r="BY47" s="507"/>
      <c r="BZ47" s="507"/>
      <c r="CA47" s="507"/>
      <c r="CB47" s="507"/>
      <c r="CC47" s="507"/>
      <c r="CD47" s="507"/>
      <c r="CE47" s="507"/>
      <c r="CF47" s="957"/>
      <c r="CG47" s="507"/>
      <c r="CH47" s="506"/>
      <c r="CI47" s="506"/>
      <c r="CJ47" s="506"/>
      <c r="CK47" s="506"/>
      <c r="CL47" s="506"/>
      <c r="CM47" s="506"/>
      <c r="CN47" s="506"/>
      <c r="CO47" s="506"/>
      <c r="CP47" s="506"/>
      <c r="CQ47" s="506"/>
      <c r="CR47" s="506"/>
      <c r="CS47" s="506"/>
      <c r="CT47" s="506"/>
      <c r="CU47" s="506"/>
      <c r="CV47" s="506"/>
      <c r="CW47" s="506"/>
      <c r="CX47" s="506"/>
      <c r="CY47" s="506"/>
      <c r="CZ47" s="506"/>
      <c r="DA47" s="506"/>
      <c r="DB47" s="506"/>
      <c r="DC47" s="506"/>
      <c r="DD47" s="506"/>
      <c r="DE47" s="506"/>
      <c r="DF47" s="506"/>
      <c r="DG47" s="506"/>
      <c r="DH47" s="506"/>
      <c r="DI47" s="506"/>
      <c r="DJ47" s="506"/>
      <c r="DK47" s="506"/>
      <c r="DL47" s="506"/>
      <c r="DM47" s="506"/>
      <c r="DN47" s="506"/>
      <c r="DO47" s="506"/>
      <c r="DP47" s="506"/>
      <c r="DQ47" s="506"/>
      <c r="DR47" s="506"/>
      <c r="DS47" s="506"/>
      <c r="DT47" s="506"/>
      <c r="DU47" s="506"/>
      <c r="DV47" s="506"/>
      <c r="DW47" s="506"/>
      <c r="DX47" s="506"/>
      <c r="DY47" s="506"/>
      <c r="DZ47" s="506"/>
      <c r="EA47" s="506"/>
    </row>
    <row r="48" spans="1:131" s="143" customFormat="1" ht="15" customHeight="1" x14ac:dyDescent="0.2">
      <c r="A48" s="1176" t="str">
        <f>T(Admin!D16)</f>
        <v/>
      </c>
      <c r="B48" s="1177"/>
      <c r="C48" s="657" t="e">
        <f>LOOKUP(D48,D70:D107,C70:C107)</f>
        <v>#N/A</v>
      </c>
      <c r="D48" s="867"/>
      <c r="E48" s="868"/>
      <c r="F48" s="869"/>
      <c r="G48" s="403">
        <f t="shared" si="33"/>
        <v>0</v>
      </c>
      <c r="H48" s="403"/>
      <c r="I48" s="459" t="str">
        <f t="shared" si="34"/>
        <v/>
      </c>
      <c r="J48" s="658" t="e">
        <f>LOOKUP(K48,K70:K109,J70:J109)</f>
        <v>#N/A</v>
      </c>
      <c r="K48" s="867"/>
      <c r="L48" s="868"/>
      <c r="M48" s="869"/>
      <c r="N48" s="403">
        <f t="shared" si="35"/>
        <v>0</v>
      </c>
      <c r="O48" s="403"/>
      <c r="P48" s="458" t="str">
        <f t="shared" si="36"/>
        <v/>
      </c>
      <c r="Q48" s="659" t="e">
        <f>LOOKUP(R48,R69:R112,Q69:Q112)</f>
        <v>#N/A</v>
      </c>
      <c r="R48" s="867"/>
      <c r="S48" s="868"/>
      <c r="T48" s="869"/>
      <c r="U48" s="403">
        <f t="shared" si="37"/>
        <v>0</v>
      </c>
      <c r="V48" s="403"/>
      <c r="W48" s="458" t="str">
        <f t="shared" si="38"/>
        <v/>
      </c>
      <c r="X48" s="1212"/>
      <c r="Y48" s="1213"/>
      <c r="Z48" s="1213"/>
      <c r="AA48" s="1214"/>
      <c r="AB48" s="403"/>
      <c r="AC48" s="403"/>
      <c r="AD48" s="403"/>
      <c r="AE48" s="505"/>
      <c r="AF48" s="505"/>
      <c r="AG48" s="505"/>
      <c r="AH48" s="504"/>
      <c r="AI48" s="403">
        <f t="shared" si="39"/>
        <v>0</v>
      </c>
      <c r="AJ48" s="403"/>
      <c r="AK48" s="405">
        <f t="shared" si="40"/>
        <v>0</v>
      </c>
      <c r="AL48" s="746"/>
      <c r="AM48" s="751"/>
      <c r="AN48" s="751"/>
      <c r="AO48" s="748"/>
      <c r="AP48" s="403">
        <f t="shared" si="66"/>
        <v>0</v>
      </c>
      <c r="AQ48" s="403"/>
      <c r="AR48" s="962"/>
      <c r="AS48" s="405">
        <f t="shared" si="41"/>
        <v>0</v>
      </c>
      <c r="AT48" s="1200">
        <f t="shared" si="42"/>
        <v>0</v>
      </c>
      <c r="AU48" s="1200"/>
      <c r="AV48" s="960">
        <f t="shared" si="43"/>
        <v>0</v>
      </c>
      <c r="AW48" s="738">
        <f t="shared" si="44"/>
        <v>0</v>
      </c>
      <c r="AX48" s="469">
        <f t="shared" si="45"/>
        <v>0</v>
      </c>
      <c r="AY48" s="595">
        <v>6</v>
      </c>
      <c r="AZ48" s="600" t="str">
        <f t="shared" si="46"/>
        <v/>
      </c>
      <c r="BA48" s="597" t="str">
        <f t="shared" si="31"/>
        <v/>
      </c>
      <c r="BB48" s="740" t="str">
        <f t="shared" si="47"/>
        <v/>
      </c>
      <c r="BC48" s="600" t="str">
        <f t="shared" si="48"/>
        <v/>
      </c>
      <c r="BD48" s="597" t="str">
        <f t="shared" si="49"/>
        <v/>
      </c>
      <c r="BE48" s="601" t="str">
        <f t="shared" si="50"/>
        <v/>
      </c>
      <c r="BF48" s="600" t="str">
        <f t="shared" si="51"/>
        <v/>
      </c>
      <c r="BG48" s="597" t="str">
        <f t="shared" si="52"/>
        <v/>
      </c>
      <c r="BH48" s="601" t="str">
        <f t="shared" si="53"/>
        <v/>
      </c>
      <c r="BI48" s="600" t="str">
        <f t="shared" si="54"/>
        <v/>
      </c>
      <c r="BJ48" s="597" t="str">
        <f t="shared" si="55"/>
        <v/>
      </c>
      <c r="BK48" s="601" t="str">
        <f t="shared" si="56"/>
        <v/>
      </c>
      <c r="BL48" s="600" t="str">
        <f t="shared" si="57"/>
        <v/>
      </c>
      <c r="BM48" s="597" t="str">
        <f t="shared" si="58"/>
        <v/>
      </c>
      <c r="BN48" s="601" t="str">
        <f t="shared" si="59"/>
        <v/>
      </c>
      <c r="BO48" s="600" t="str">
        <f t="shared" si="60"/>
        <v/>
      </c>
      <c r="BP48" s="597" t="str">
        <f t="shared" si="61"/>
        <v/>
      </c>
      <c r="BQ48" s="601" t="str">
        <f t="shared" si="65"/>
        <v/>
      </c>
      <c r="BR48" s="600"/>
      <c r="BS48" s="597"/>
      <c r="BT48" s="601"/>
      <c r="BU48" s="600" t="str">
        <f t="shared" si="62"/>
        <v/>
      </c>
      <c r="BV48" s="597" t="str">
        <f t="shared" si="63"/>
        <v/>
      </c>
      <c r="BW48" s="601" t="str">
        <f t="shared" si="64"/>
        <v/>
      </c>
      <c r="BX48" s="602">
        <f>SUM(BA48,BD48,BG48,BJ48,BM48,BP48,BS48,BV48)</f>
        <v>0</v>
      </c>
      <c r="BY48" s="507"/>
      <c r="BZ48" s="507"/>
      <c r="CA48" s="507"/>
      <c r="CB48" s="507"/>
      <c r="CC48" s="507"/>
      <c r="CD48" s="507"/>
      <c r="CE48" s="507"/>
      <c r="CF48" s="957"/>
      <c r="CG48" s="507"/>
      <c r="CH48" s="506"/>
      <c r="CI48" s="506"/>
      <c r="CJ48" s="506"/>
      <c r="CK48" s="506"/>
      <c r="CL48" s="506"/>
      <c r="CM48" s="506"/>
      <c r="CN48" s="506"/>
      <c r="CO48" s="506"/>
      <c r="CP48" s="506"/>
      <c r="CQ48" s="506"/>
      <c r="CR48" s="506"/>
      <c r="CS48" s="506"/>
      <c r="CT48" s="506"/>
      <c r="CU48" s="506"/>
      <c r="CV48" s="506"/>
      <c r="CW48" s="506"/>
      <c r="CX48" s="506"/>
      <c r="CY48" s="506"/>
      <c r="CZ48" s="506"/>
      <c r="DA48" s="506"/>
      <c r="DB48" s="506"/>
      <c r="DC48" s="506"/>
      <c r="DD48" s="506"/>
      <c r="DE48" s="506"/>
      <c r="DF48" s="506"/>
      <c r="DG48" s="506"/>
      <c r="DH48" s="506"/>
      <c r="DI48" s="506"/>
      <c r="DJ48" s="506"/>
      <c r="DK48" s="506"/>
      <c r="DL48" s="506"/>
      <c r="DM48" s="506"/>
      <c r="DN48" s="506"/>
      <c r="DO48" s="506"/>
      <c r="DP48" s="506"/>
      <c r="DQ48" s="506"/>
      <c r="DR48" s="506"/>
      <c r="DS48" s="506"/>
      <c r="DT48" s="506"/>
      <c r="DU48" s="506"/>
      <c r="DV48" s="506"/>
      <c r="DW48" s="506"/>
      <c r="DX48" s="506"/>
      <c r="DY48" s="506"/>
      <c r="DZ48" s="506"/>
      <c r="EA48" s="506"/>
    </row>
    <row r="49" spans="1:131" s="143" customFormat="1" ht="15" customHeight="1" x14ac:dyDescent="0.2">
      <c r="A49" s="1176" t="str">
        <f>T(Admin!D17)</f>
        <v/>
      </c>
      <c r="B49" s="1177"/>
      <c r="C49" s="657" t="e">
        <f>LOOKUP(D49,D70:D107,C70:C107)</f>
        <v>#N/A</v>
      </c>
      <c r="D49" s="867"/>
      <c r="E49" s="868"/>
      <c r="F49" s="869"/>
      <c r="G49" s="403">
        <f t="shared" si="33"/>
        <v>0</v>
      </c>
      <c r="H49" s="403"/>
      <c r="I49" s="459" t="str">
        <f t="shared" si="34"/>
        <v/>
      </c>
      <c r="J49" s="658" t="e">
        <f>LOOKUP(K49,K70:K109,J70:J109)</f>
        <v>#N/A</v>
      </c>
      <c r="K49" s="867"/>
      <c r="L49" s="868"/>
      <c r="M49" s="869"/>
      <c r="N49" s="403">
        <f t="shared" si="35"/>
        <v>0</v>
      </c>
      <c r="O49" s="403"/>
      <c r="P49" s="458" t="str">
        <f t="shared" si="36"/>
        <v/>
      </c>
      <c r="Q49" s="659" t="e">
        <f>LOOKUP(R49,R69:R112,Q69:Q112)</f>
        <v>#N/A</v>
      </c>
      <c r="R49" s="867"/>
      <c r="S49" s="868"/>
      <c r="T49" s="869"/>
      <c r="U49" s="403">
        <f t="shared" si="37"/>
        <v>0</v>
      </c>
      <c r="V49" s="403"/>
      <c r="W49" s="458" t="str">
        <f t="shared" si="38"/>
        <v/>
      </c>
      <c r="X49" s="1212"/>
      <c r="Y49" s="1213"/>
      <c r="Z49" s="1213"/>
      <c r="AA49" s="1214"/>
      <c r="AB49" s="403"/>
      <c r="AC49" s="403"/>
      <c r="AD49" s="403"/>
      <c r="AE49" s="1181" t="s">
        <v>282</v>
      </c>
      <c r="AF49" s="1181"/>
      <c r="AG49" s="1181"/>
      <c r="AH49" s="1183">
        <f>AM46</f>
        <v>0</v>
      </c>
      <c r="AI49" s="403">
        <f t="shared" si="39"/>
        <v>0</v>
      </c>
      <c r="AJ49" s="403"/>
      <c r="AK49" s="405">
        <f t="shared" si="40"/>
        <v>0</v>
      </c>
      <c r="AL49" s="746"/>
      <c r="AM49" s="751"/>
      <c r="AN49" s="751"/>
      <c r="AO49" s="748"/>
      <c r="AP49" s="403">
        <f t="shared" si="66"/>
        <v>0</v>
      </c>
      <c r="AQ49" s="403"/>
      <c r="AR49" s="962"/>
      <c r="AS49" s="405">
        <f t="shared" si="41"/>
        <v>0</v>
      </c>
      <c r="AT49" s="1200">
        <f t="shared" si="42"/>
        <v>0</v>
      </c>
      <c r="AU49" s="1200"/>
      <c r="AV49" s="960">
        <f t="shared" si="43"/>
        <v>0</v>
      </c>
      <c r="AW49" s="738">
        <f t="shared" si="44"/>
        <v>0</v>
      </c>
      <c r="AX49" s="469">
        <f t="shared" si="45"/>
        <v>0</v>
      </c>
      <c r="AY49" s="595">
        <v>6</v>
      </c>
      <c r="AZ49" s="741" t="str">
        <f>I49</f>
        <v/>
      </c>
      <c r="BA49" s="597" t="str">
        <f t="shared" si="31"/>
        <v/>
      </c>
      <c r="BB49" s="740" t="str">
        <f t="shared" si="47"/>
        <v/>
      </c>
      <c r="BC49" s="600" t="str">
        <f t="shared" si="48"/>
        <v/>
      </c>
      <c r="BD49" s="597" t="str">
        <f t="shared" si="49"/>
        <v/>
      </c>
      <c r="BE49" s="601" t="str">
        <f t="shared" si="50"/>
        <v/>
      </c>
      <c r="BF49" s="600" t="str">
        <f t="shared" si="51"/>
        <v/>
      </c>
      <c r="BG49" s="597" t="str">
        <f t="shared" si="52"/>
        <v/>
      </c>
      <c r="BH49" s="601" t="str">
        <f t="shared" si="53"/>
        <v/>
      </c>
      <c r="BI49" s="600" t="str">
        <f t="shared" si="54"/>
        <v/>
      </c>
      <c r="BJ49" s="597" t="str">
        <f t="shared" si="55"/>
        <v/>
      </c>
      <c r="BK49" s="601" t="str">
        <f t="shared" si="56"/>
        <v/>
      </c>
      <c r="BL49" s="600" t="str">
        <f t="shared" si="57"/>
        <v/>
      </c>
      <c r="BM49" s="597" t="str">
        <f t="shared" si="58"/>
        <v/>
      </c>
      <c r="BN49" s="601" t="str">
        <f t="shared" si="59"/>
        <v/>
      </c>
      <c r="BO49" s="600" t="str">
        <f t="shared" si="60"/>
        <v/>
      </c>
      <c r="BP49" s="597" t="str">
        <f t="shared" si="61"/>
        <v/>
      </c>
      <c r="BQ49" s="601" t="str">
        <f t="shared" si="65"/>
        <v/>
      </c>
      <c r="BR49" s="600"/>
      <c r="BS49" s="597"/>
      <c r="BT49" s="601"/>
      <c r="BU49" s="600" t="str">
        <f t="shared" si="62"/>
        <v/>
      </c>
      <c r="BV49" s="597" t="str">
        <f t="shared" si="63"/>
        <v/>
      </c>
      <c r="BW49" s="601" t="str">
        <f t="shared" si="64"/>
        <v/>
      </c>
      <c r="BX49" s="602">
        <f t="shared" si="32"/>
        <v>0</v>
      </c>
      <c r="BY49" s="507"/>
      <c r="BZ49" s="507"/>
      <c r="CA49" s="507"/>
      <c r="CB49" s="507"/>
      <c r="CC49" s="507"/>
      <c r="CD49" s="507"/>
      <c r="CE49" s="507"/>
      <c r="CF49" s="957"/>
      <c r="CG49" s="507"/>
      <c r="CH49" s="506"/>
      <c r="CI49" s="506"/>
      <c r="CJ49" s="506"/>
      <c r="CK49" s="506"/>
      <c r="CL49" s="506"/>
      <c r="CM49" s="506"/>
      <c r="CN49" s="506"/>
      <c r="CO49" s="506"/>
      <c r="CP49" s="506"/>
      <c r="CQ49" s="506"/>
      <c r="CR49" s="506"/>
      <c r="CS49" s="506"/>
      <c r="CT49" s="506"/>
      <c r="CU49" s="506"/>
      <c r="CV49" s="506"/>
      <c r="CW49" s="506"/>
      <c r="CX49" s="506"/>
      <c r="CY49" s="506"/>
      <c r="CZ49" s="506"/>
      <c r="DA49" s="506"/>
      <c r="DB49" s="506"/>
      <c r="DC49" s="506"/>
      <c r="DD49" s="506"/>
      <c r="DE49" s="506"/>
      <c r="DF49" s="506"/>
      <c r="DG49" s="506"/>
      <c r="DH49" s="506"/>
      <c r="DI49" s="506"/>
      <c r="DJ49" s="506"/>
      <c r="DK49" s="506"/>
      <c r="DL49" s="506"/>
      <c r="DM49" s="506"/>
      <c r="DN49" s="506"/>
      <c r="DO49" s="506"/>
      <c r="DP49" s="506"/>
      <c r="DQ49" s="506"/>
      <c r="DR49" s="506"/>
      <c r="DS49" s="506"/>
      <c r="DT49" s="506"/>
      <c r="DU49" s="506"/>
      <c r="DV49" s="506"/>
      <c r="DW49" s="506"/>
      <c r="DX49" s="506"/>
      <c r="DY49" s="506"/>
      <c r="DZ49" s="506"/>
      <c r="EA49" s="506"/>
    </row>
    <row r="50" spans="1:131" s="143" customFormat="1" ht="15" customHeight="1" x14ac:dyDescent="0.2">
      <c r="A50" s="1176" t="str">
        <f>T(Admin!D18)</f>
        <v/>
      </c>
      <c r="B50" s="1177"/>
      <c r="C50" s="657" t="e">
        <f>LOOKUP(D50,D70:D107,C70:C107)</f>
        <v>#N/A</v>
      </c>
      <c r="D50" s="867"/>
      <c r="E50" s="868"/>
      <c r="F50" s="869"/>
      <c r="G50" s="403">
        <f t="shared" si="33"/>
        <v>0</v>
      </c>
      <c r="H50" s="403"/>
      <c r="I50" s="459" t="str">
        <f t="shared" si="34"/>
        <v/>
      </c>
      <c r="J50" s="658" t="e">
        <f>LOOKUP(K50,K70:K109,J70:J109)</f>
        <v>#N/A</v>
      </c>
      <c r="K50" s="867"/>
      <c r="L50" s="868"/>
      <c r="M50" s="869"/>
      <c r="N50" s="403">
        <f t="shared" si="35"/>
        <v>0</v>
      </c>
      <c r="O50" s="403"/>
      <c r="P50" s="458" t="str">
        <f t="shared" si="36"/>
        <v/>
      </c>
      <c r="Q50" s="659" t="e">
        <f>LOOKUP(R50,R69:R112,Q69:Q112)</f>
        <v>#N/A</v>
      </c>
      <c r="R50" s="867"/>
      <c r="S50" s="868"/>
      <c r="T50" s="869"/>
      <c r="U50" s="403">
        <f t="shared" si="37"/>
        <v>0</v>
      </c>
      <c r="V50" s="403"/>
      <c r="W50" s="458" t="str">
        <f t="shared" si="38"/>
        <v/>
      </c>
      <c r="X50" s="1212"/>
      <c r="Y50" s="1213"/>
      <c r="Z50" s="1213"/>
      <c r="AA50" s="1214"/>
      <c r="AB50" s="403"/>
      <c r="AC50" s="403"/>
      <c r="AD50" s="403"/>
      <c r="AE50" s="1181"/>
      <c r="AF50" s="1181"/>
      <c r="AG50" s="1181"/>
      <c r="AH50" s="1182"/>
      <c r="AI50" s="403">
        <f t="shared" si="39"/>
        <v>0</v>
      </c>
      <c r="AJ50" s="403"/>
      <c r="AK50" s="405">
        <f t="shared" si="40"/>
        <v>0</v>
      </c>
      <c r="AL50" s="746"/>
      <c r="AM50" s="751"/>
      <c r="AN50" s="751"/>
      <c r="AO50" s="748"/>
      <c r="AP50" s="403">
        <f t="shared" si="66"/>
        <v>0</v>
      </c>
      <c r="AQ50" s="403"/>
      <c r="AR50" s="962"/>
      <c r="AS50" s="405">
        <f t="shared" si="41"/>
        <v>0</v>
      </c>
      <c r="AT50" s="1200">
        <f t="shared" si="42"/>
        <v>0</v>
      </c>
      <c r="AU50" s="1200"/>
      <c r="AV50" s="960">
        <f t="shared" si="43"/>
        <v>0</v>
      </c>
      <c r="AW50" s="738">
        <f t="shared" si="44"/>
        <v>0</v>
      </c>
      <c r="AX50" s="469">
        <f t="shared" si="45"/>
        <v>0</v>
      </c>
      <c r="AY50" s="595">
        <v>6</v>
      </c>
      <c r="AZ50" s="600" t="str">
        <f t="shared" si="46"/>
        <v/>
      </c>
      <c r="BA50" s="597" t="str">
        <f t="shared" si="31"/>
        <v/>
      </c>
      <c r="BB50" s="740" t="str">
        <f t="shared" si="47"/>
        <v/>
      </c>
      <c r="BC50" s="600" t="str">
        <f t="shared" si="48"/>
        <v/>
      </c>
      <c r="BD50" s="597" t="str">
        <f t="shared" si="49"/>
        <v/>
      </c>
      <c r="BE50" s="601" t="str">
        <f t="shared" si="50"/>
        <v/>
      </c>
      <c r="BF50" s="600" t="str">
        <f t="shared" si="51"/>
        <v/>
      </c>
      <c r="BG50" s="597" t="str">
        <f t="shared" si="52"/>
        <v/>
      </c>
      <c r="BH50" s="601" t="str">
        <f t="shared" si="53"/>
        <v/>
      </c>
      <c r="BI50" s="600" t="str">
        <f t="shared" si="54"/>
        <v/>
      </c>
      <c r="BJ50" s="597" t="str">
        <f t="shared" si="55"/>
        <v/>
      </c>
      <c r="BK50" s="601" t="str">
        <f t="shared" si="56"/>
        <v/>
      </c>
      <c r="BL50" s="600" t="str">
        <f t="shared" si="57"/>
        <v/>
      </c>
      <c r="BM50" s="597" t="str">
        <f t="shared" si="58"/>
        <v/>
      </c>
      <c r="BN50" s="601" t="str">
        <f t="shared" si="59"/>
        <v/>
      </c>
      <c r="BO50" s="600" t="str">
        <f t="shared" si="60"/>
        <v/>
      </c>
      <c r="BP50" s="597" t="str">
        <f t="shared" si="61"/>
        <v/>
      </c>
      <c r="BQ50" s="601" t="str">
        <f t="shared" si="65"/>
        <v/>
      </c>
      <c r="BR50" s="600"/>
      <c r="BS50" s="597"/>
      <c r="BT50" s="601"/>
      <c r="BU50" s="600" t="str">
        <f t="shared" si="62"/>
        <v/>
      </c>
      <c r="BV50" s="597" t="str">
        <f t="shared" si="63"/>
        <v/>
      </c>
      <c r="BW50" s="601" t="str">
        <f t="shared" si="64"/>
        <v/>
      </c>
      <c r="BX50" s="602">
        <f t="shared" si="32"/>
        <v>0</v>
      </c>
      <c r="BY50" s="507"/>
      <c r="BZ50" s="507"/>
      <c r="CA50" s="507"/>
      <c r="CB50" s="507"/>
      <c r="CC50" s="507"/>
      <c r="CD50" s="507"/>
      <c r="CE50" s="507"/>
      <c r="CF50" s="957"/>
      <c r="CG50" s="507"/>
      <c r="CH50" s="506"/>
      <c r="CI50" s="506"/>
      <c r="CJ50" s="506"/>
      <c r="CK50" s="506"/>
      <c r="CL50" s="506"/>
      <c r="CM50" s="506"/>
      <c r="CN50" s="506"/>
      <c r="CO50" s="506"/>
      <c r="CP50" s="506"/>
      <c r="CQ50" s="506"/>
      <c r="CR50" s="506"/>
      <c r="CS50" s="506"/>
      <c r="CT50" s="506"/>
      <c r="CU50" s="506"/>
      <c r="CV50" s="506"/>
      <c r="CW50" s="506"/>
      <c r="CX50" s="506"/>
      <c r="CY50" s="506"/>
      <c r="CZ50" s="506"/>
      <c r="DA50" s="506"/>
      <c r="DB50" s="506"/>
      <c r="DC50" s="506"/>
      <c r="DD50" s="506"/>
      <c r="DE50" s="506"/>
      <c r="DF50" s="506"/>
      <c r="DG50" s="506"/>
      <c r="DH50" s="506"/>
      <c r="DI50" s="506"/>
      <c r="DJ50" s="506"/>
      <c r="DK50" s="506"/>
      <c r="DL50" s="506"/>
      <c r="DM50" s="506"/>
      <c r="DN50" s="506"/>
      <c r="DO50" s="506"/>
      <c r="DP50" s="506"/>
      <c r="DQ50" s="506"/>
      <c r="DR50" s="506"/>
      <c r="DS50" s="506"/>
      <c r="DT50" s="506"/>
      <c r="DU50" s="506"/>
      <c r="DV50" s="506"/>
      <c r="DW50" s="506"/>
      <c r="DX50" s="506"/>
      <c r="DY50" s="506"/>
      <c r="DZ50" s="506"/>
      <c r="EA50" s="506"/>
    </row>
    <row r="51" spans="1:131" s="143" customFormat="1" ht="15" customHeight="1" x14ac:dyDescent="0.2">
      <c r="A51" s="1176" t="str">
        <f>T(Admin!D19)</f>
        <v/>
      </c>
      <c r="B51" s="1177"/>
      <c r="C51" s="657" t="e">
        <f>LOOKUP(D51,D70:D107,C70:C107)</f>
        <v>#N/A</v>
      </c>
      <c r="D51" s="867"/>
      <c r="E51" s="868"/>
      <c r="F51" s="869"/>
      <c r="G51" s="403">
        <f t="shared" si="33"/>
        <v>0</v>
      </c>
      <c r="H51" s="403"/>
      <c r="I51" s="459" t="str">
        <f t="shared" si="34"/>
        <v/>
      </c>
      <c r="J51" s="658" t="e">
        <f>LOOKUP(K51,K70:K109,J70:J109)</f>
        <v>#N/A</v>
      </c>
      <c r="K51" s="867"/>
      <c r="L51" s="868"/>
      <c r="M51" s="869"/>
      <c r="N51" s="403">
        <f t="shared" si="35"/>
        <v>0</v>
      </c>
      <c r="O51" s="403"/>
      <c r="P51" s="458" t="str">
        <f t="shared" si="36"/>
        <v/>
      </c>
      <c r="Q51" s="659" t="e">
        <f>LOOKUP(R51,R69:R112,Q69:Q112)</f>
        <v>#N/A</v>
      </c>
      <c r="R51" s="867"/>
      <c r="S51" s="868"/>
      <c r="T51" s="869"/>
      <c r="U51" s="403">
        <f t="shared" si="37"/>
        <v>0</v>
      </c>
      <c r="V51" s="403"/>
      <c r="W51" s="458" t="str">
        <f t="shared" si="38"/>
        <v/>
      </c>
      <c r="X51" s="1212"/>
      <c r="Y51" s="1213"/>
      <c r="Z51" s="1213"/>
      <c r="AA51" s="1214"/>
      <c r="AB51" s="403"/>
      <c r="AC51" s="403"/>
      <c r="AD51" s="403"/>
      <c r="AE51" s="504"/>
      <c r="AF51" s="504"/>
      <c r="AG51" s="504"/>
      <c r="AH51" s="504"/>
      <c r="AI51" s="403">
        <f t="shared" si="39"/>
        <v>0</v>
      </c>
      <c r="AJ51" s="403"/>
      <c r="AK51" s="405">
        <f t="shared" si="40"/>
        <v>0</v>
      </c>
      <c r="AL51" s="746"/>
      <c r="AM51" s="751"/>
      <c r="AN51" s="751"/>
      <c r="AO51" s="748"/>
      <c r="AP51" s="403">
        <f t="shared" si="66"/>
        <v>0</v>
      </c>
      <c r="AQ51" s="403"/>
      <c r="AR51" s="962"/>
      <c r="AS51" s="405">
        <f t="shared" si="41"/>
        <v>0</v>
      </c>
      <c r="AT51" s="1200">
        <f t="shared" si="42"/>
        <v>0</v>
      </c>
      <c r="AU51" s="1200"/>
      <c r="AV51" s="960">
        <f t="shared" si="43"/>
        <v>0</v>
      </c>
      <c r="AW51" s="738">
        <f t="shared" si="44"/>
        <v>0</v>
      </c>
      <c r="AX51" s="469">
        <f t="shared" si="45"/>
        <v>0</v>
      </c>
      <c r="AY51" s="595">
        <v>6</v>
      </c>
      <c r="AZ51" s="600" t="str">
        <f t="shared" si="46"/>
        <v/>
      </c>
      <c r="BA51" s="597" t="str">
        <f t="shared" si="31"/>
        <v/>
      </c>
      <c r="BB51" s="740" t="str">
        <f t="shared" si="47"/>
        <v/>
      </c>
      <c r="BC51" s="600" t="str">
        <f t="shared" si="48"/>
        <v/>
      </c>
      <c r="BD51" s="597" t="str">
        <f t="shared" si="49"/>
        <v/>
      </c>
      <c r="BE51" s="601" t="str">
        <f t="shared" si="50"/>
        <v/>
      </c>
      <c r="BF51" s="600" t="str">
        <f t="shared" si="51"/>
        <v/>
      </c>
      <c r="BG51" s="597" t="str">
        <f t="shared" si="52"/>
        <v/>
      </c>
      <c r="BH51" s="601" t="str">
        <f t="shared" si="53"/>
        <v/>
      </c>
      <c r="BI51" s="600" t="str">
        <f t="shared" si="54"/>
        <v/>
      </c>
      <c r="BJ51" s="597" t="str">
        <f t="shared" si="55"/>
        <v/>
      </c>
      <c r="BK51" s="601" t="str">
        <f t="shared" si="56"/>
        <v/>
      </c>
      <c r="BL51" s="600" t="str">
        <f t="shared" si="57"/>
        <v/>
      </c>
      <c r="BM51" s="597" t="str">
        <f t="shared" si="58"/>
        <v/>
      </c>
      <c r="BN51" s="601" t="str">
        <f t="shared" si="59"/>
        <v/>
      </c>
      <c r="BO51" s="600" t="str">
        <f t="shared" si="60"/>
        <v/>
      </c>
      <c r="BP51" s="597" t="str">
        <f t="shared" si="61"/>
        <v/>
      </c>
      <c r="BQ51" s="601" t="str">
        <f t="shared" si="65"/>
        <v/>
      </c>
      <c r="BR51" s="600"/>
      <c r="BS51" s="597"/>
      <c r="BT51" s="601"/>
      <c r="BU51" s="600" t="str">
        <f t="shared" si="62"/>
        <v/>
      </c>
      <c r="BV51" s="597" t="str">
        <f t="shared" si="63"/>
        <v/>
      </c>
      <c r="BW51" s="601" t="str">
        <f t="shared" si="64"/>
        <v/>
      </c>
      <c r="BX51" s="602">
        <f t="shared" si="32"/>
        <v>0</v>
      </c>
      <c r="BY51" s="507"/>
      <c r="BZ51" s="507"/>
      <c r="CA51" s="507"/>
      <c r="CB51" s="507"/>
      <c r="CC51" s="507"/>
      <c r="CD51" s="507"/>
      <c r="CE51" s="507"/>
      <c r="CF51" s="957"/>
      <c r="CG51" s="507"/>
      <c r="CH51" s="506"/>
      <c r="CI51" s="506"/>
      <c r="CJ51" s="506"/>
      <c r="CK51" s="506"/>
      <c r="CL51" s="506"/>
      <c r="CM51" s="506"/>
      <c r="CN51" s="506"/>
      <c r="CO51" s="506"/>
      <c r="CP51" s="506"/>
      <c r="CQ51" s="506"/>
      <c r="CR51" s="506"/>
      <c r="CS51" s="506"/>
      <c r="CT51" s="506"/>
      <c r="CU51" s="506"/>
      <c r="CV51" s="506"/>
      <c r="CW51" s="506"/>
      <c r="CX51" s="506"/>
      <c r="CY51" s="506"/>
      <c r="CZ51" s="506"/>
      <c r="DA51" s="506"/>
      <c r="DB51" s="506"/>
      <c r="DC51" s="506"/>
      <c r="DD51" s="506"/>
      <c r="DE51" s="506"/>
      <c r="DF51" s="506"/>
      <c r="DG51" s="506"/>
      <c r="DH51" s="506"/>
      <c r="DI51" s="506"/>
      <c r="DJ51" s="506"/>
      <c r="DK51" s="506"/>
      <c r="DL51" s="506"/>
      <c r="DM51" s="506"/>
      <c r="DN51" s="506"/>
      <c r="DO51" s="506"/>
      <c r="DP51" s="506"/>
      <c r="DQ51" s="506"/>
      <c r="DR51" s="506"/>
      <c r="DS51" s="506"/>
      <c r="DT51" s="506"/>
      <c r="DU51" s="506"/>
      <c r="DV51" s="506"/>
      <c r="DW51" s="506"/>
      <c r="DX51" s="506"/>
      <c r="DY51" s="506"/>
      <c r="DZ51" s="506"/>
      <c r="EA51" s="506"/>
    </row>
    <row r="52" spans="1:131" s="143" customFormat="1" ht="15" customHeight="1" x14ac:dyDescent="0.2">
      <c r="A52" s="1176" t="str">
        <f>T(Admin!D20)</f>
        <v/>
      </c>
      <c r="B52" s="1177"/>
      <c r="C52" s="657" t="e">
        <f>LOOKUP(D52,D70:D107,C70:C107)</f>
        <v>#N/A</v>
      </c>
      <c r="D52" s="867"/>
      <c r="E52" s="868"/>
      <c r="F52" s="869"/>
      <c r="G52" s="403">
        <f t="shared" si="33"/>
        <v>0</v>
      </c>
      <c r="H52" s="403"/>
      <c r="I52" s="459" t="str">
        <f t="shared" si="34"/>
        <v/>
      </c>
      <c r="J52" s="658" t="e">
        <f>LOOKUP(K52,K70:K109,J70:J109)</f>
        <v>#N/A</v>
      </c>
      <c r="K52" s="867"/>
      <c r="L52" s="868"/>
      <c r="M52" s="869"/>
      <c r="N52" s="403">
        <f t="shared" si="35"/>
        <v>0</v>
      </c>
      <c r="O52" s="403"/>
      <c r="P52" s="458" t="str">
        <f t="shared" si="36"/>
        <v/>
      </c>
      <c r="Q52" s="659" t="e">
        <f>LOOKUP(R52,R69:R112,Q69:Q112)</f>
        <v>#N/A</v>
      </c>
      <c r="R52" s="867"/>
      <c r="S52" s="868"/>
      <c r="T52" s="869"/>
      <c r="U52" s="403">
        <f t="shared" si="37"/>
        <v>0</v>
      </c>
      <c r="V52" s="403"/>
      <c r="W52" s="458" t="str">
        <f t="shared" si="38"/>
        <v/>
      </c>
      <c r="X52" s="1212"/>
      <c r="Y52" s="1213"/>
      <c r="Z52" s="1213"/>
      <c r="AA52" s="1214"/>
      <c r="AB52" s="403"/>
      <c r="AC52" s="403"/>
      <c r="AD52" s="403"/>
      <c r="AE52" s="1182" t="s">
        <v>283</v>
      </c>
      <c r="AF52" s="1182"/>
      <c r="AG52" s="1182"/>
      <c r="AH52" s="1201">
        <f>AO46</f>
        <v>89.480500000000006</v>
      </c>
      <c r="AI52" s="403">
        <f t="shared" si="39"/>
        <v>0</v>
      </c>
      <c r="AJ52" s="403"/>
      <c r="AK52" s="405">
        <f t="shared" si="40"/>
        <v>0</v>
      </c>
      <c r="AL52" s="746"/>
      <c r="AM52" s="751"/>
      <c r="AN52" s="751"/>
      <c r="AO52" s="748"/>
      <c r="AP52" s="403">
        <f t="shared" si="66"/>
        <v>0</v>
      </c>
      <c r="AQ52" s="403"/>
      <c r="AR52" s="962"/>
      <c r="AS52" s="405">
        <f t="shared" si="41"/>
        <v>0</v>
      </c>
      <c r="AT52" s="1200">
        <f t="shared" si="42"/>
        <v>0</v>
      </c>
      <c r="AU52" s="1200"/>
      <c r="AV52" s="960">
        <f t="shared" si="43"/>
        <v>0</v>
      </c>
      <c r="AW52" s="738">
        <f t="shared" si="44"/>
        <v>0</v>
      </c>
      <c r="AX52" s="469">
        <f t="shared" si="45"/>
        <v>0</v>
      </c>
      <c r="AY52" s="595">
        <v>6</v>
      </c>
      <c r="AZ52" s="600" t="str">
        <f t="shared" si="46"/>
        <v/>
      </c>
      <c r="BA52" s="597" t="str">
        <f t="shared" si="31"/>
        <v/>
      </c>
      <c r="BB52" s="740" t="str">
        <f t="shared" si="47"/>
        <v/>
      </c>
      <c r="BC52" s="600" t="str">
        <f t="shared" si="48"/>
        <v/>
      </c>
      <c r="BD52" s="597" t="str">
        <f t="shared" si="49"/>
        <v/>
      </c>
      <c r="BE52" s="601" t="str">
        <f t="shared" si="50"/>
        <v/>
      </c>
      <c r="BF52" s="600" t="str">
        <f t="shared" si="51"/>
        <v/>
      </c>
      <c r="BG52" s="597" t="str">
        <f t="shared" si="52"/>
        <v/>
      </c>
      <c r="BH52" s="601" t="str">
        <f t="shared" si="53"/>
        <v/>
      </c>
      <c r="BI52" s="600" t="str">
        <f t="shared" si="54"/>
        <v/>
      </c>
      <c r="BJ52" s="597" t="str">
        <f t="shared" si="55"/>
        <v/>
      </c>
      <c r="BK52" s="601" t="str">
        <f t="shared" si="56"/>
        <v/>
      </c>
      <c r="BL52" s="600" t="str">
        <f t="shared" si="57"/>
        <v/>
      </c>
      <c r="BM52" s="597" t="str">
        <f t="shared" si="58"/>
        <v/>
      </c>
      <c r="BN52" s="601" t="str">
        <f t="shared" si="59"/>
        <v/>
      </c>
      <c r="BO52" s="600" t="str">
        <f t="shared" si="60"/>
        <v/>
      </c>
      <c r="BP52" s="597" t="str">
        <f t="shared" si="61"/>
        <v/>
      </c>
      <c r="BQ52" s="601" t="str">
        <f t="shared" si="65"/>
        <v/>
      </c>
      <c r="BR52" s="600"/>
      <c r="BS52" s="597"/>
      <c r="BT52" s="601"/>
      <c r="BU52" s="600" t="str">
        <f t="shared" si="62"/>
        <v/>
      </c>
      <c r="BV52" s="597" t="str">
        <f t="shared" si="63"/>
        <v/>
      </c>
      <c r="BW52" s="601" t="str">
        <f t="shared" si="64"/>
        <v/>
      </c>
      <c r="BX52" s="602">
        <f t="shared" si="32"/>
        <v>0</v>
      </c>
      <c r="BY52" s="507"/>
      <c r="BZ52" s="507"/>
      <c r="CA52" s="507"/>
      <c r="CB52" s="507"/>
      <c r="CC52" s="507"/>
      <c r="CD52" s="507"/>
      <c r="CE52" s="507"/>
      <c r="CF52" s="957"/>
      <c r="CG52" s="507"/>
      <c r="CH52" s="506"/>
      <c r="CI52" s="506"/>
      <c r="CJ52" s="506"/>
      <c r="CK52" s="506"/>
      <c r="CL52" s="506"/>
      <c r="CM52" s="506"/>
      <c r="CN52" s="506"/>
      <c r="CO52" s="506"/>
      <c r="CP52" s="506"/>
      <c r="CQ52" s="506"/>
      <c r="CR52" s="506"/>
      <c r="CS52" s="506"/>
      <c r="CT52" s="506"/>
      <c r="CU52" s="506"/>
      <c r="CV52" s="506"/>
      <c r="CW52" s="506"/>
      <c r="CX52" s="506"/>
      <c r="CY52" s="506"/>
      <c r="CZ52" s="506"/>
      <c r="DA52" s="506"/>
      <c r="DB52" s="506"/>
      <c r="DC52" s="506"/>
      <c r="DD52" s="506"/>
      <c r="DE52" s="506"/>
      <c r="DF52" s="506"/>
      <c r="DG52" s="506"/>
      <c r="DH52" s="506"/>
      <c r="DI52" s="506"/>
      <c r="DJ52" s="506"/>
      <c r="DK52" s="506"/>
      <c r="DL52" s="506"/>
      <c r="DM52" s="506"/>
      <c r="DN52" s="506"/>
      <c r="DO52" s="506"/>
      <c r="DP52" s="506"/>
      <c r="DQ52" s="506"/>
      <c r="DR52" s="506"/>
      <c r="DS52" s="506"/>
      <c r="DT52" s="506"/>
      <c r="DU52" s="506"/>
      <c r="DV52" s="506"/>
      <c r="DW52" s="506"/>
      <c r="DX52" s="506"/>
      <c r="DY52" s="506"/>
      <c r="DZ52" s="506"/>
      <c r="EA52" s="506"/>
    </row>
    <row r="53" spans="1:131" s="143" customFormat="1" ht="15" customHeight="1" x14ac:dyDescent="0.2">
      <c r="A53" s="1176" t="str">
        <f>T(Admin!D21)</f>
        <v/>
      </c>
      <c r="B53" s="1177"/>
      <c r="C53" s="657" t="e">
        <f>LOOKUP(D53,D70:D107,C70:C107)</f>
        <v>#N/A</v>
      </c>
      <c r="D53" s="867"/>
      <c r="E53" s="868"/>
      <c r="F53" s="869"/>
      <c r="G53" s="403">
        <f t="shared" si="33"/>
        <v>0</v>
      </c>
      <c r="H53" s="403"/>
      <c r="I53" s="459" t="str">
        <f t="shared" si="34"/>
        <v/>
      </c>
      <c r="J53" s="658" t="e">
        <f>LOOKUP(K53,K70:K109,J70:J109)</f>
        <v>#N/A</v>
      </c>
      <c r="K53" s="867"/>
      <c r="L53" s="868"/>
      <c r="M53" s="869"/>
      <c r="N53" s="403">
        <f t="shared" si="35"/>
        <v>0</v>
      </c>
      <c r="O53" s="403"/>
      <c r="P53" s="458" t="str">
        <f t="shared" si="36"/>
        <v/>
      </c>
      <c r="Q53" s="659" t="e">
        <f>LOOKUP(R53,R69:R112,Q69:Q112)</f>
        <v>#N/A</v>
      </c>
      <c r="R53" s="867"/>
      <c r="S53" s="868"/>
      <c r="T53" s="869"/>
      <c r="U53" s="403">
        <f t="shared" si="37"/>
        <v>0</v>
      </c>
      <c r="V53" s="403"/>
      <c r="W53" s="458" t="str">
        <f t="shared" si="38"/>
        <v/>
      </c>
      <c r="X53" s="1212"/>
      <c r="Y53" s="1213"/>
      <c r="Z53" s="1213"/>
      <c r="AA53" s="1214"/>
      <c r="AB53" s="403"/>
      <c r="AC53" s="403"/>
      <c r="AD53" s="403"/>
      <c r="AE53" s="1182"/>
      <c r="AF53" s="1182"/>
      <c r="AG53" s="1182"/>
      <c r="AH53" s="1201"/>
      <c r="AI53" s="403">
        <f t="shared" si="39"/>
        <v>0</v>
      </c>
      <c r="AJ53" s="403"/>
      <c r="AK53" s="405">
        <f t="shared" si="40"/>
        <v>0</v>
      </c>
      <c r="AL53" s="746"/>
      <c r="AM53" s="751"/>
      <c r="AN53" s="751"/>
      <c r="AO53" s="748"/>
      <c r="AP53" s="403">
        <f t="shared" si="66"/>
        <v>0</v>
      </c>
      <c r="AQ53" s="403"/>
      <c r="AR53" s="962"/>
      <c r="AS53" s="405">
        <f t="shared" si="41"/>
        <v>0</v>
      </c>
      <c r="AT53" s="1200">
        <f t="shared" si="42"/>
        <v>0</v>
      </c>
      <c r="AU53" s="1200"/>
      <c r="AV53" s="960">
        <f t="shared" si="43"/>
        <v>0</v>
      </c>
      <c r="AW53" s="738">
        <f t="shared" si="44"/>
        <v>0</v>
      </c>
      <c r="AX53" s="469">
        <f t="shared" si="45"/>
        <v>0</v>
      </c>
      <c r="AY53" s="595">
        <v>6</v>
      </c>
      <c r="AZ53" s="600" t="str">
        <f t="shared" si="46"/>
        <v/>
      </c>
      <c r="BA53" s="597" t="str">
        <f t="shared" si="31"/>
        <v/>
      </c>
      <c r="BB53" s="740" t="str">
        <f t="shared" si="47"/>
        <v/>
      </c>
      <c r="BC53" s="600" t="str">
        <f t="shared" si="48"/>
        <v/>
      </c>
      <c r="BD53" s="597" t="str">
        <f t="shared" si="49"/>
        <v/>
      </c>
      <c r="BE53" s="601" t="str">
        <f t="shared" si="50"/>
        <v/>
      </c>
      <c r="BF53" s="600" t="str">
        <f t="shared" si="51"/>
        <v/>
      </c>
      <c r="BG53" s="597" t="str">
        <f t="shared" si="52"/>
        <v/>
      </c>
      <c r="BH53" s="601" t="str">
        <f t="shared" si="53"/>
        <v/>
      </c>
      <c r="BI53" s="600" t="str">
        <f t="shared" si="54"/>
        <v/>
      </c>
      <c r="BJ53" s="597" t="str">
        <f t="shared" si="55"/>
        <v/>
      </c>
      <c r="BK53" s="601" t="str">
        <f t="shared" si="56"/>
        <v/>
      </c>
      <c r="BL53" s="600" t="str">
        <f t="shared" si="57"/>
        <v/>
      </c>
      <c r="BM53" s="597" t="str">
        <f t="shared" si="58"/>
        <v/>
      </c>
      <c r="BN53" s="601" t="str">
        <f t="shared" si="59"/>
        <v/>
      </c>
      <c r="BO53" s="600" t="str">
        <f t="shared" si="60"/>
        <v/>
      </c>
      <c r="BP53" s="597" t="str">
        <f t="shared" si="61"/>
        <v/>
      </c>
      <c r="BQ53" s="601" t="str">
        <f t="shared" si="65"/>
        <v/>
      </c>
      <c r="BR53" s="600"/>
      <c r="BS53" s="597"/>
      <c r="BT53" s="601"/>
      <c r="BU53" s="600" t="str">
        <f t="shared" si="62"/>
        <v/>
      </c>
      <c r="BV53" s="597" t="str">
        <f t="shared" si="63"/>
        <v/>
      </c>
      <c r="BW53" s="601" t="str">
        <f t="shared" si="64"/>
        <v/>
      </c>
      <c r="BX53" s="602">
        <f t="shared" si="32"/>
        <v>0</v>
      </c>
      <c r="BY53" s="507"/>
      <c r="BZ53" s="507"/>
      <c r="CA53" s="507"/>
      <c r="CB53" s="507"/>
      <c r="CC53" s="507"/>
      <c r="CD53" s="507"/>
      <c r="CE53" s="507"/>
      <c r="CF53" s="957"/>
      <c r="CG53" s="507"/>
      <c r="CH53" s="506"/>
      <c r="CI53" s="506"/>
      <c r="CJ53" s="506"/>
      <c r="CK53" s="506"/>
      <c r="CL53" s="506"/>
      <c r="CM53" s="506"/>
      <c r="CN53" s="506"/>
      <c r="CO53" s="506"/>
      <c r="CP53" s="506"/>
      <c r="CQ53" s="506"/>
      <c r="CR53" s="506"/>
      <c r="CS53" s="506"/>
      <c r="CT53" s="506"/>
      <c r="CU53" s="506"/>
      <c r="CV53" s="506"/>
      <c r="CW53" s="506"/>
      <c r="CX53" s="506"/>
      <c r="CY53" s="506"/>
      <c r="CZ53" s="506"/>
      <c r="DA53" s="506"/>
      <c r="DB53" s="506"/>
      <c r="DC53" s="506"/>
      <c r="DD53" s="506"/>
      <c r="DE53" s="506"/>
      <c r="DF53" s="506"/>
      <c r="DG53" s="506"/>
      <c r="DH53" s="506"/>
      <c r="DI53" s="506"/>
      <c r="DJ53" s="506"/>
      <c r="DK53" s="506"/>
      <c r="DL53" s="506"/>
      <c r="DM53" s="506"/>
      <c r="DN53" s="506"/>
      <c r="DO53" s="506"/>
      <c r="DP53" s="506"/>
      <c r="DQ53" s="506"/>
      <c r="DR53" s="506"/>
      <c r="DS53" s="506"/>
      <c r="DT53" s="506"/>
      <c r="DU53" s="506"/>
      <c r="DV53" s="506"/>
      <c r="DW53" s="506"/>
      <c r="DX53" s="506"/>
      <c r="DY53" s="506"/>
      <c r="DZ53" s="506"/>
      <c r="EA53" s="506"/>
    </row>
    <row r="54" spans="1:131" s="143" customFormat="1" ht="15" customHeight="1" x14ac:dyDescent="0.2">
      <c r="A54" s="1176" t="str">
        <f>T(Admin!D22)</f>
        <v/>
      </c>
      <c r="B54" s="1177"/>
      <c r="C54" s="657" t="e">
        <f>LOOKUP(D54,D70:D107,C70:C107)</f>
        <v>#N/A</v>
      </c>
      <c r="D54" s="867"/>
      <c r="E54" s="868"/>
      <c r="F54" s="869"/>
      <c r="G54" s="403">
        <f t="shared" si="33"/>
        <v>0</v>
      </c>
      <c r="H54" s="403"/>
      <c r="I54" s="459" t="str">
        <f t="shared" si="34"/>
        <v/>
      </c>
      <c r="J54" s="658" t="e">
        <f>LOOKUP(K54,K70:K109,J70:J109)</f>
        <v>#N/A</v>
      </c>
      <c r="K54" s="867"/>
      <c r="L54" s="868"/>
      <c r="M54" s="869"/>
      <c r="N54" s="403">
        <f t="shared" si="35"/>
        <v>0</v>
      </c>
      <c r="O54" s="403"/>
      <c r="P54" s="458" t="str">
        <f t="shared" si="36"/>
        <v/>
      </c>
      <c r="Q54" s="659" t="e">
        <f>LOOKUP(R54,R69:R112,Q69:Q112)</f>
        <v>#N/A</v>
      </c>
      <c r="R54" s="867"/>
      <c r="S54" s="868"/>
      <c r="T54" s="869"/>
      <c r="U54" s="403">
        <f t="shared" si="37"/>
        <v>0</v>
      </c>
      <c r="V54" s="403"/>
      <c r="W54" s="458" t="str">
        <f t="shared" si="38"/>
        <v/>
      </c>
      <c r="X54" s="1212"/>
      <c r="Y54" s="1213"/>
      <c r="Z54" s="1213"/>
      <c r="AA54" s="1214"/>
      <c r="AB54" s="403"/>
      <c r="AC54" s="403"/>
      <c r="AD54" s="403"/>
      <c r="AE54" s="504"/>
      <c r="AF54" s="504"/>
      <c r="AG54" s="504"/>
      <c r="AH54" s="504"/>
      <c r="AI54" s="403">
        <f t="shared" si="39"/>
        <v>0</v>
      </c>
      <c r="AJ54" s="403"/>
      <c r="AK54" s="405">
        <f t="shared" si="40"/>
        <v>0</v>
      </c>
      <c r="AL54" s="746"/>
      <c r="AM54" s="751"/>
      <c r="AN54" s="751"/>
      <c r="AO54" s="748"/>
      <c r="AP54" s="403">
        <f t="shared" si="66"/>
        <v>0</v>
      </c>
      <c r="AQ54" s="403"/>
      <c r="AR54" s="962"/>
      <c r="AS54" s="405">
        <f t="shared" si="41"/>
        <v>0</v>
      </c>
      <c r="AT54" s="1200">
        <f t="shared" si="42"/>
        <v>0</v>
      </c>
      <c r="AU54" s="1200"/>
      <c r="AV54" s="960">
        <f t="shared" si="43"/>
        <v>0</v>
      </c>
      <c r="AW54" s="738">
        <f t="shared" si="44"/>
        <v>0</v>
      </c>
      <c r="AX54" s="469">
        <f t="shared" si="45"/>
        <v>0</v>
      </c>
      <c r="AY54" s="595">
        <v>6</v>
      </c>
      <c r="AZ54" s="600" t="str">
        <f t="shared" si="46"/>
        <v/>
      </c>
      <c r="BA54" s="597" t="str">
        <f t="shared" si="31"/>
        <v/>
      </c>
      <c r="BB54" s="740" t="str">
        <f t="shared" si="47"/>
        <v/>
      </c>
      <c r="BC54" s="600" t="str">
        <f t="shared" si="48"/>
        <v/>
      </c>
      <c r="BD54" s="597" t="str">
        <f t="shared" si="49"/>
        <v/>
      </c>
      <c r="BE54" s="601" t="str">
        <f t="shared" si="50"/>
        <v/>
      </c>
      <c r="BF54" s="600" t="str">
        <f t="shared" si="51"/>
        <v/>
      </c>
      <c r="BG54" s="597" t="str">
        <f t="shared" si="52"/>
        <v/>
      </c>
      <c r="BH54" s="601" t="str">
        <f t="shared" si="53"/>
        <v/>
      </c>
      <c r="BI54" s="600" t="str">
        <f t="shared" si="54"/>
        <v/>
      </c>
      <c r="BJ54" s="597" t="str">
        <f t="shared" si="55"/>
        <v/>
      </c>
      <c r="BK54" s="601" t="str">
        <f t="shared" si="56"/>
        <v/>
      </c>
      <c r="BL54" s="600" t="str">
        <f t="shared" si="57"/>
        <v/>
      </c>
      <c r="BM54" s="597" t="str">
        <f t="shared" si="58"/>
        <v/>
      </c>
      <c r="BN54" s="601" t="str">
        <f t="shared" si="59"/>
        <v/>
      </c>
      <c r="BO54" s="600" t="str">
        <f t="shared" si="60"/>
        <v/>
      </c>
      <c r="BP54" s="597" t="str">
        <f t="shared" si="61"/>
        <v/>
      </c>
      <c r="BQ54" s="601" t="str">
        <f t="shared" si="65"/>
        <v/>
      </c>
      <c r="BR54" s="600"/>
      <c r="BS54" s="597"/>
      <c r="BT54" s="601"/>
      <c r="BU54" s="600" t="str">
        <f t="shared" si="62"/>
        <v/>
      </c>
      <c r="BV54" s="597" t="str">
        <f t="shared" si="63"/>
        <v/>
      </c>
      <c r="BW54" s="601" t="str">
        <f t="shared" si="64"/>
        <v/>
      </c>
      <c r="BX54" s="602">
        <f t="shared" si="32"/>
        <v>0</v>
      </c>
      <c r="BY54" s="507"/>
      <c r="BZ54" s="507"/>
      <c r="CA54" s="507"/>
      <c r="CB54" s="507"/>
      <c r="CC54" s="507"/>
      <c r="CD54" s="507"/>
      <c r="CE54" s="507"/>
      <c r="CF54" s="957"/>
      <c r="CG54" s="507"/>
      <c r="CH54" s="506"/>
      <c r="CI54" s="506"/>
      <c r="CJ54" s="506"/>
      <c r="CK54" s="506"/>
      <c r="CL54" s="506"/>
      <c r="CM54" s="506"/>
      <c r="CN54" s="506"/>
      <c r="CO54" s="506"/>
      <c r="CP54" s="506"/>
      <c r="CQ54" s="506"/>
      <c r="CR54" s="506"/>
      <c r="CS54" s="506"/>
      <c r="CT54" s="506"/>
      <c r="CU54" s="506"/>
      <c r="CV54" s="506"/>
      <c r="CW54" s="506"/>
      <c r="CX54" s="506"/>
      <c r="CY54" s="506"/>
      <c r="CZ54" s="506"/>
      <c r="DA54" s="506"/>
      <c r="DB54" s="506"/>
      <c r="DC54" s="506"/>
      <c r="DD54" s="506"/>
      <c r="DE54" s="506"/>
      <c r="DF54" s="506"/>
      <c r="DG54" s="506"/>
      <c r="DH54" s="506"/>
      <c r="DI54" s="506"/>
      <c r="DJ54" s="506"/>
      <c r="DK54" s="506"/>
      <c r="DL54" s="506"/>
      <c r="DM54" s="506"/>
      <c r="DN54" s="506"/>
      <c r="DO54" s="506"/>
      <c r="DP54" s="506"/>
      <c r="DQ54" s="506"/>
      <c r="DR54" s="506"/>
      <c r="DS54" s="506"/>
      <c r="DT54" s="506"/>
      <c r="DU54" s="506"/>
      <c r="DV54" s="506"/>
      <c r="DW54" s="506"/>
      <c r="DX54" s="506"/>
      <c r="DY54" s="506"/>
      <c r="DZ54" s="506"/>
      <c r="EA54" s="506"/>
    </row>
    <row r="55" spans="1:131" s="143" customFormat="1" ht="15" customHeight="1" x14ac:dyDescent="0.2">
      <c r="A55" s="1176" t="str">
        <f>T(Admin!D23)</f>
        <v/>
      </c>
      <c r="B55" s="1177"/>
      <c r="C55" s="657" t="e">
        <f>LOOKUP(D55,D70:D107,C70:C107)</f>
        <v>#N/A</v>
      </c>
      <c r="D55" s="867"/>
      <c r="E55" s="868"/>
      <c r="F55" s="869"/>
      <c r="G55" s="403">
        <f t="shared" si="33"/>
        <v>0</v>
      </c>
      <c r="H55" s="403"/>
      <c r="I55" s="459" t="str">
        <f t="shared" si="34"/>
        <v/>
      </c>
      <c r="J55" s="658" t="e">
        <f>LOOKUP(K55,K70:K109,J70:J109)</f>
        <v>#N/A</v>
      </c>
      <c r="K55" s="867"/>
      <c r="L55" s="868"/>
      <c r="M55" s="869"/>
      <c r="N55" s="403">
        <f t="shared" si="35"/>
        <v>0</v>
      </c>
      <c r="O55" s="403"/>
      <c r="P55" s="458" t="str">
        <f t="shared" si="36"/>
        <v/>
      </c>
      <c r="Q55" s="659" t="e">
        <f>LOOKUP(R55,R69:R112,Q69:Q112)</f>
        <v>#N/A</v>
      </c>
      <c r="R55" s="867"/>
      <c r="S55" s="868"/>
      <c r="T55" s="869"/>
      <c r="U55" s="403">
        <f t="shared" si="37"/>
        <v>0</v>
      </c>
      <c r="V55" s="403"/>
      <c r="W55" s="458" t="str">
        <f t="shared" si="38"/>
        <v/>
      </c>
      <c r="X55" s="1212"/>
      <c r="Y55" s="1213"/>
      <c r="Z55" s="1213"/>
      <c r="AA55" s="1214"/>
      <c r="AB55" s="403"/>
      <c r="AC55" s="403"/>
      <c r="AD55" s="403"/>
      <c r="AE55" s="503"/>
      <c r="AF55" s="503"/>
      <c r="AG55" s="503"/>
      <c r="AH55" s="503"/>
      <c r="AI55" s="403">
        <f t="shared" si="39"/>
        <v>0</v>
      </c>
      <c r="AJ55" s="403"/>
      <c r="AK55" s="405">
        <f t="shared" si="40"/>
        <v>0</v>
      </c>
      <c r="AL55" s="746"/>
      <c r="AM55" s="751"/>
      <c r="AN55" s="751"/>
      <c r="AO55" s="748"/>
      <c r="AP55" s="403">
        <f t="shared" si="66"/>
        <v>0</v>
      </c>
      <c r="AQ55" s="403"/>
      <c r="AR55" s="962"/>
      <c r="AS55" s="405">
        <f t="shared" si="41"/>
        <v>0</v>
      </c>
      <c r="AT55" s="1200">
        <f t="shared" si="42"/>
        <v>0</v>
      </c>
      <c r="AU55" s="1200"/>
      <c r="AV55" s="960">
        <f t="shared" si="43"/>
        <v>0</v>
      </c>
      <c r="AW55" s="738">
        <f t="shared" si="44"/>
        <v>0</v>
      </c>
      <c r="AX55" s="469">
        <f t="shared" si="45"/>
        <v>0</v>
      </c>
      <c r="AY55" s="595">
        <v>6</v>
      </c>
      <c r="AZ55" s="600" t="str">
        <f t="shared" si="46"/>
        <v/>
      </c>
      <c r="BA55" s="597" t="str">
        <f t="shared" si="31"/>
        <v/>
      </c>
      <c r="BB55" s="740" t="str">
        <f t="shared" si="47"/>
        <v/>
      </c>
      <c r="BC55" s="600" t="str">
        <f t="shared" si="48"/>
        <v/>
      </c>
      <c r="BD55" s="597" t="str">
        <f t="shared" si="49"/>
        <v/>
      </c>
      <c r="BE55" s="601" t="str">
        <f t="shared" si="50"/>
        <v/>
      </c>
      <c r="BF55" s="600" t="str">
        <f t="shared" si="51"/>
        <v/>
      </c>
      <c r="BG55" s="597" t="str">
        <f t="shared" si="52"/>
        <v/>
      </c>
      <c r="BH55" s="601" t="str">
        <f t="shared" si="53"/>
        <v/>
      </c>
      <c r="BI55" s="600" t="str">
        <f t="shared" si="54"/>
        <v/>
      </c>
      <c r="BJ55" s="597" t="str">
        <f t="shared" si="55"/>
        <v/>
      </c>
      <c r="BK55" s="601" t="str">
        <f t="shared" si="56"/>
        <v/>
      </c>
      <c r="BL55" s="600" t="str">
        <f t="shared" si="57"/>
        <v/>
      </c>
      <c r="BM55" s="597" t="str">
        <f t="shared" si="58"/>
        <v/>
      </c>
      <c r="BN55" s="601" t="str">
        <f t="shared" si="59"/>
        <v/>
      </c>
      <c r="BO55" s="600" t="str">
        <f t="shared" si="60"/>
        <v/>
      </c>
      <c r="BP55" s="597" t="str">
        <f t="shared" si="61"/>
        <v/>
      </c>
      <c r="BQ55" s="601" t="str">
        <f t="shared" si="65"/>
        <v/>
      </c>
      <c r="BR55" s="600"/>
      <c r="BS55" s="597"/>
      <c r="BT55" s="601"/>
      <c r="BU55" s="600" t="str">
        <f t="shared" si="62"/>
        <v/>
      </c>
      <c r="BV55" s="597" t="str">
        <f t="shared" si="63"/>
        <v/>
      </c>
      <c r="BW55" s="601" t="str">
        <f t="shared" si="64"/>
        <v/>
      </c>
      <c r="BX55" s="602">
        <f t="shared" si="32"/>
        <v>0</v>
      </c>
      <c r="BY55" s="507"/>
      <c r="BZ55" s="507"/>
      <c r="CA55" s="507"/>
      <c r="CB55" s="507"/>
      <c r="CC55" s="507"/>
      <c r="CD55" s="507"/>
      <c r="CE55" s="507"/>
      <c r="CF55" s="957"/>
      <c r="CG55" s="507"/>
      <c r="CH55" s="506"/>
      <c r="CI55" s="506"/>
      <c r="CJ55" s="506"/>
      <c r="CK55" s="506"/>
      <c r="CL55" s="506"/>
      <c r="CM55" s="506"/>
      <c r="CN55" s="506"/>
      <c r="CO55" s="506"/>
      <c r="CP55" s="506"/>
      <c r="CQ55" s="506"/>
      <c r="CR55" s="506"/>
      <c r="CS55" s="506"/>
      <c r="CT55" s="506"/>
      <c r="CU55" s="506"/>
      <c r="CV55" s="506"/>
      <c r="CW55" s="506"/>
      <c r="CX55" s="506"/>
      <c r="CY55" s="506"/>
      <c r="CZ55" s="506"/>
      <c r="DA55" s="506"/>
      <c r="DB55" s="506"/>
      <c r="DC55" s="506"/>
      <c r="DD55" s="506"/>
      <c r="DE55" s="506"/>
      <c r="DF55" s="506"/>
      <c r="DG55" s="506"/>
      <c r="DH55" s="506"/>
      <c r="DI55" s="506"/>
      <c r="DJ55" s="506"/>
      <c r="DK55" s="506"/>
      <c r="DL55" s="506"/>
      <c r="DM55" s="506"/>
      <c r="DN55" s="506"/>
      <c r="DO55" s="506"/>
      <c r="DP55" s="506"/>
      <c r="DQ55" s="506"/>
      <c r="DR55" s="506"/>
      <c r="DS55" s="506"/>
      <c r="DT55" s="506"/>
      <c r="DU55" s="506"/>
      <c r="DV55" s="506"/>
      <c r="DW55" s="506"/>
      <c r="DX55" s="506"/>
      <c r="DY55" s="506"/>
      <c r="DZ55" s="506"/>
      <c r="EA55" s="506"/>
    </row>
    <row r="56" spans="1:131" s="143" customFormat="1" ht="15" customHeight="1" x14ac:dyDescent="0.2">
      <c r="A56" s="1176" t="str">
        <f>T(Admin!D24)</f>
        <v/>
      </c>
      <c r="B56" s="1177"/>
      <c r="C56" s="657" t="e">
        <f>LOOKUP(D56,D70:D107,C70:C107)</f>
        <v>#N/A</v>
      </c>
      <c r="D56" s="867"/>
      <c r="E56" s="868"/>
      <c r="F56" s="869"/>
      <c r="G56" s="403">
        <f t="shared" si="33"/>
        <v>0</v>
      </c>
      <c r="H56" s="403"/>
      <c r="I56" s="459" t="str">
        <f t="shared" si="34"/>
        <v/>
      </c>
      <c r="J56" s="658" t="e">
        <f>LOOKUP(K56,K70:K109,J70:J109)</f>
        <v>#N/A</v>
      </c>
      <c r="K56" s="867"/>
      <c r="L56" s="868"/>
      <c r="M56" s="869"/>
      <c r="N56" s="403">
        <f t="shared" si="35"/>
        <v>0</v>
      </c>
      <c r="O56" s="403"/>
      <c r="P56" s="458" t="str">
        <f t="shared" si="36"/>
        <v/>
      </c>
      <c r="Q56" s="659" t="e">
        <f>LOOKUP(R56,R69:R112,Q69:Q112)</f>
        <v>#N/A</v>
      </c>
      <c r="R56" s="867"/>
      <c r="S56" s="868"/>
      <c r="T56" s="869"/>
      <c r="U56" s="403">
        <f t="shared" si="37"/>
        <v>0</v>
      </c>
      <c r="V56" s="403"/>
      <c r="W56" s="458" t="str">
        <f t="shared" si="38"/>
        <v/>
      </c>
      <c r="X56" s="1212"/>
      <c r="Y56" s="1213"/>
      <c r="Z56" s="1213"/>
      <c r="AA56" s="1214"/>
      <c r="AB56" s="403"/>
      <c r="AC56" s="403"/>
      <c r="AD56" s="403"/>
      <c r="AE56" s="503"/>
      <c r="AF56" s="503"/>
      <c r="AG56" s="503"/>
      <c r="AH56" s="503"/>
      <c r="AI56" s="403">
        <f t="shared" si="39"/>
        <v>0</v>
      </c>
      <c r="AJ56" s="403"/>
      <c r="AK56" s="405">
        <f t="shared" si="40"/>
        <v>0</v>
      </c>
      <c r="AL56" s="746"/>
      <c r="AM56" s="751"/>
      <c r="AN56" s="751"/>
      <c r="AO56" s="748"/>
      <c r="AP56" s="403">
        <f t="shared" si="66"/>
        <v>0</v>
      </c>
      <c r="AQ56" s="403"/>
      <c r="AR56" s="962"/>
      <c r="AS56" s="405">
        <f t="shared" si="41"/>
        <v>0</v>
      </c>
      <c r="AT56" s="1200">
        <f t="shared" si="42"/>
        <v>0</v>
      </c>
      <c r="AU56" s="1200"/>
      <c r="AV56" s="960">
        <f t="shared" si="43"/>
        <v>0</v>
      </c>
      <c r="AW56" s="738">
        <f t="shared" si="44"/>
        <v>0</v>
      </c>
      <c r="AX56" s="469">
        <f t="shared" si="45"/>
        <v>0</v>
      </c>
      <c r="AY56" s="595">
        <v>6</v>
      </c>
      <c r="AZ56" s="600" t="str">
        <f t="shared" si="46"/>
        <v/>
      </c>
      <c r="BA56" s="597" t="str">
        <f t="shared" si="31"/>
        <v/>
      </c>
      <c r="BB56" s="740" t="str">
        <f t="shared" si="47"/>
        <v/>
      </c>
      <c r="BC56" s="600" t="str">
        <f t="shared" si="48"/>
        <v/>
      </c>
      <c r="BD56" s="597" t="str">
        <f t="shared" si="49"/>
        <v/>
      </c>
      <c r="BE56" s="601" t="str">
        <f t="shared" si="50"/>
        <v/>
      </c>
      <c r="BF56" s="600" t="str">
        <f t="shared" si="51"/>
        <v/>
      </c>
      <c r="BG56" s="597" t="str">
        <f t="shared" si="52"/>
        <v/>
      </c>
      <c r="BH56" s="601" t="str">
        <f t="shared" si="53"/>
        <v/>
      </c>
      <c r="BI56" s="600" t="str">
        <f t="shared" si="54"/>
        <v/>
      </c>
      <c r="BJ56" s="597" t="str">
        <f t="shared" si="55"/>
        <v/>
      </c>
      <c r="BK56" s="601" t="str">
        <f t="shared" si="56"/>
        <v/>
      </c>
      <c r="BL56" s="600" t="str">
        <f t="shared" si="57"/>
        <v/>
      </c>
      <c r="BM56" s="597" t="str">
        <f t="shared" si="58"/>
        <v/>
      </c>
      <c r="BN56" s="601" t="str">
        <f t="shared" si="59"/>
        <v/>
      </c>
      <c r="BO56" s="600" t="str">
        <f t="shared" si="60"/>
        <v/>
      </c>
      <c r="BP56" s="597" t="str">
        <f t="shared" si="61"/>
        <v/>
      </c>
      <c r="BQ56" s="601" t="str">
        <f t="shared" si="65"/>
        <v/>
      </c>
      <c r="BR56" s="600"/>
      <c r="BS56" s="597"/>
      <c r="BT56" s="601"/>
      <c r="BU56" s="600" t="str">
        <f t="shared" si="62"/>
        <v/>
      </c>
      <c r="BV56" s="597" t="str">
        <f t="shared" si="63"/>
        <v/>
      </c>
      <c r="BW56" s="601" t="str">
        <f t="shared" si="64"/>
        <v/>
      </c>
      <c r="BX56" s="602">
        <f t="shared" si="32"/>
        <v>0</v>
      </c>
      <c r="BY56" s="507"/>
      <c r="BZ56" s="507"/>
      <c r="CA56" s="507"/>
      <c r="CB56" s="507"/>
      <c r="CC56" s="507"/>
      <c r="CD56" s="507"/>
      <c r="CE56" s="507"/>
      <c r="CF56" s="957"/>
      <c r="CG56" s="507"/>
      <c r="CH56" s="506"/>
      <c r="CI56" s="506"/>
      <c r="CJ56" s="506"/>
      <c r="CK56" s="506"/>
      <c r="CL56" s="506"/>
      <c r="CM56" s="506"/>
      <c r="CN56" s="506"/>
      <c r="CO56" s="506"/>
      <c r="CP56" s="506"/>
      <c r="CQ56" s="506"/>
      <c r="CR56" s="506"/>
      <c r="CS56" s="506"/>
      <c r="CT56" s="506"/>
      <c r="CU56" s="506"/>
      <c r="CV56" s="506"/>
      <c r="CW56" s="506"/>
      <c r="CX56" s="506"/>
      <c r="CY56" s="506"/>
      <c r="CZ56" s="506"/>
      <c r="DA56" s="506"/>
      <c r="DB56" s="506"/>
      <c r="DC56" s="506"/>
      <c r="DD56" s="506"/>
      <c r="DE56" s="506"/>
      <c r="DF56" s="506"/>
      <c r="DG56" s="506"/>
      <c r="DH56" s="506"/>
      <c r="DI56" s="506"/>
      <c r="DJ56" s="506"/>
      <c r="DK56" s="506"/>
      <c r="DL56" s="506"/>
      <c r="DM56" s="506"/>
      <c r="DN56" s="506"/>
      <c r="DO56" s="506"/>
      <c r="DP56" s="506"/>
      <c r="DQ56" s="506"/>
      <c r="DR56" s="506"/>
      <c r="DS56" s="506"/>
      <c r="DT56" s="506"/>
      <c r="DU56" s="506"/>
      <c r="DV56" s="506"/>
      <c r="DW56" s="506"/>
      <c r="DX56" s="506"/>
      <c r="DY56" s="506"/>
      <c r="DZ56" s="506"/>
      <c r="EA56" s="506"/>
    </row>
    <row r="57" spans="1:131" s="143" customFormat="1" ht="15" customHeight="1" x14ac:dyDescent="0.2">
      <c r="A57" s="1176" t="str">
        <f>T(Admin!D25)</f>
        <v/>
      </c>
      <c r="B57" s="1177"/>
      <c r="C57" s="657" t="e">
        <f>LOOKUP(D57,D70:D107,C70:C107)</f>
        <v>#N/A</v>
      </c>
      <c r="D57" s="867"/>
      <c r="E57" s="868"/>
      <c r="F57" s="869"/>
      <c r="G57" s="403">
        <f t="shared" si="33"/>
        <v>0</v>
      </c>
      <c r="H57" s="401"/>
      <c r="I57" s="459" t="str">
        <f t="shared" si="34"/>
        <v/>
      </c>
      <c r="J57" s="658" t="e">
        <f>LOOKUP(K57,K70:K109,J70:J109)</f>
        <v>#N/A</v>
      </c>
      <c r="K57" s="867"/>
      <c r="L57" s="868"/>
      <c r="M57" s="869"/>
      <c r="N57" s="403">
        <f t="shared" si="35"/>
        <v>0</v>
      </c>
      <c r="O57" s="401"/>
      <c r="P57" s="458" t="str">
        <f t="shared" si="36"/>
        <v/>
      </c>
      <c r="Q57" s="659" t="e">
        <f>LOOKUP(R57,R69:R112,Q69:Q112)</f>
        <v>#N/A</v>
      </c>
      <c r="R57" s="867"/>
      <c r="S57" s="868"/>
      <c r="T57" s="869"/>
      <c r="U57" s="403">
        <f t="shared" si="37"/>
        <v>0</v>
      </c>
      <c r="V57" s="401"/>
      <c r="W57" s="458" t="str">
        <f t="shared" si="38"/>
        <v/>
      </c>
      <c r="X57" s="1212"/>
      <c r="Y57" s="1213"/>
      <c r="Z57" s="1213"/>
      <c r="AA57" s="1214"/>
      <c r="AB57" s="403"/>
      <c r="AC57" s="401"/>
      <c r="AD57" s="401"/>
      <c r="AE57" s="503"/>
      <c r="AF57" s="503"/>
      <c r="AG57" s="503"/>
      <c r="AH57" s="503"/>
      <c r="AI57" s="403">
        <f t="shared" si="39"/>
        <v>0</v>
      </c>
      <c r="AJ57" s="718"/>
      <c r="AK57" s="405">
        <f t="shared" si="40"/>
        <v>0</v>
      </c>
      <c r="AL57" s="746"/>
      <c r="AM57" s="751"/>
      <c r="AN57" s="751"/>
      <c r="AO57" s="748"/>
      <c r="AP57" s="403">
        <f t="shared" si="66"/>
        <v>0</v>
      </c>
      <c r="AQ57" s="962"/>
      <c r="AR57" s="962"/>
      <c r="AS57" s="405">
        <f t="shared" si="41"/>
        <v>0</v>
      </c>
      <c r="AT57" s="1200">
        <f t="shared" si="42"/>
        <v>0</v>
      </c>
      <c r="AU57" s="1200"/>
      <c r="AV57" s="960">
        <f t="shared" si="43"/>
        <v>0</v>
      </c>
      <c r="AW57" s="738">
        <f t="shared" si="44"/>
        <v>0</v>
      </c>
      <c r="AX57" s="469">
        <f t="shared" si="45"/>
        <v>0</v>
      </c>
      <c r="AY57" s="595">
        <v>6</v>
      </c>
      <c r="AZ57" s="600" t="str">
        <f t="shared" si="46"/>
        <v/>
      </c>
      <c r="BA57" s="597" t="str">
        <f t="shared" si="31"/>
        <v/>
      </c>
      <c r="BB57" s="740" t="str">
        <f t="shared" si="47"/>
        <v/>
      </c>
      <c r="BC57" s="600" t="str">
        <f t="shared" si="48"/>
        <v/>
      </c>
      <c r="BD57" s="597" t="str">
        <f t="shared" si="49"/>
        <v/>
      </c>
      <c r="BE57" s="601" t="str">
        <f t="shared" si="50"/>
        <v/>
      </c>
      <c r="BF57" s="600" t="str">
        <f t="shared" si="51"/>
        <v/>
      </c>
      <c r="BG57" s="597" t="str">
        <f t="shared" si="52"/>
        <v/>
      </c>
      <c r="BH57" s="601" t="str">
        <f t="shared" si="53"/>
        <v/>
      </c>
      <c r="BI57" s="600" t="str">
        <f t="shared" si="54"/>
        <v/>
      </c>
      <c r="BJ57" s="597" t="str">
        <f t="shared" si="55"/>
        <v/>
      </c>
      <c r="BK57" s="601" t="str">
        <f t="shared" si="56"/>
        <v/>
      </c>
      <c r="BL57" s="600" t="str">
        <f t="shared" si="57"/>
        <v/>
      </c>
      <c r="BM57" s="597" t="str">
        <f t="shared" si="58"/>
        <v/>
      </c>
      <c r="BN57" s="601" t="str">
        <f t="shared" si="59"/>
        <v/>
      </c>
      <c r="BO57" s="600" t="str">
        <f t="shared" si="60"/>
        <v/>
      </c>
      <c r="BP57" s="597" t="str">
        <f t="shared" si="61"/>
        <v/>
      </c>
      <c r="BQ57" s="601" t="str">
        <f t="shared" si="65"/>
        <v/>
      </c>
      <c r="BR57" s="600"/>
      <c r="BS57" s="597"/>
      <c r="BT57" s="601"/>
      <c r="BU57" s="600" t="str">
        <f t="shared" si="62"/>
        <v/>
      </c>
      <c r="BV57" s="597" t="str">
        <f t="shared" si="63"/>
        <v/>
      </c>
      <c r="BW57" s="601" t="str">
        <f t="shared" si="64"/>
        <v/>
      </c>
      <c r="BX57" s="602">
        <f t="shared" si="32"/>
        <v>0</v>
      </c>
      <c r="BY57" s="507"/>
      <c r="BZ57" s="507"/>
      <c r="CA57" s="507"/>
      <c r="CB57" s="507"/>
      <c r="CC57" s="507"/>
      <c r="CD57" s="507"/>
      <c r="CE57" s="507"/>
      <c r="CF57" s="957"/>
      <c r="CG57" s="507"/>
      <c r="CH57" s="506"/>
      <c r="CI57" s="506"/>
      <c r="CJ57" s="506"/>
      <c r="CK57" s="506"/>
      <c r="CL57" s="506"/>
      <c r="CM57" s="506"/>
      <c r="CN57" s="506"/>
      <c r="CO57" s="506"/>
      <c r="CP57" s="506"/>
      <c r="CQ57" s="506"/>
      <c r="CR57" s="506"/>
      <c r="CS57" s="506"/>
      <c r="CT57" s="506"/>
      <c r="CU57" s="506"/>
      <c r="CV57" s="506"/>
      <c r="CW57" s="506"/>
      <c r="CX57" s="506"/>
      <c r="CY57" s="506"/>
      <c r="CZ57" s="506"/>
      <c r="DA57" s="506"/>
      <c r="DB57" s="506"/>
      <c r="DC57" s="506"/>
      <c r="DD57" s="506"/>
      <c r="DE57" s="506"/>
      <c r="DF57" s="506"/>
      <c r="DG57" s="506"/>
      <c r="DH57" s="506"/>
      <c r="DI57" s="506"/>
      <c r="DJ57" s="506"/>
      <c r="DK57" s="506"/>
      <c r="DL57" s="506"/>
      <c r="DM57" s="506"/>
      <c r="DN57" s="506"/>
      <c r="DO57" s="506"/>
      <c r="DP57" s="506"/>
      <c r="DQ57" s="506"/>
      <c r="DR57" s="506"/>
      <c r="DS57" s="506"/>
      <c r="DT57" s="506"/>
      <c r="DU57" s="506"/>
      <c r="DV57" s="506"/>
      <c r="DW57" s="506"/>
      <c r="DX57" s="506"/>
      <c r="DY57" s="506"/>
      <c r="DZ57" s="506"/>
      <c r="EA57" s="506"/>
    </row>
    <row r="58" spans="1:131" s="143" customFormat="1" ht="15" customHeight="1" x14ac:dyDescent="0.2">
      <c r="A58" s="1176" t="str">
        <f>T(Admin!D26)</f>
        <v/>
      </c>
      <c r="B58" s="1177"/>
      <c r="C58" s="657" t="e">
        <f>LOOKUP(D58,D70:D107,C70:C107)</f>
        <v>#N/A</v>
      </c>
      <c r="D58" s="867"/>
      <c r="E58" s="868"/>
      <c r="F58" s="869"/>
      <c r="G58" s="403">
        <f t="shared" si="33"/>
        <v>0</v>
      </c>
      <c r="H58" s="404"/>
      <c r="I58" s="459" t="str">
        <f t="shared" si="34"/>
        <v/>
      </c>
      <c r="J58" s="658" t="e">
        <f>LOOKUP(K58,K70:K109,J70:J109)</f>
        <v>#N/A</v>
      </c>
      <c r="K58" s="867"/>
      <c r="L58" s="868"/>
      <c r="M58" s="869"/>
      <c r="N58" s="403">
        <f t="shared" si="35"/>
        <v>0</v>
      </c>
      <c r="O58" s="404"/>
      <c r="P58" s="458" t="str">
        <f t="shared" si="36"/>
        <v/>
      </c>
      <c r="Q58" s="659" t="e">
        <f>LOOKUP(R58,R69:R112,Q69:Q112)</f>
        <v>#N/A</v>
      </c>
      <c r="R58" s="867"/>
      <c r="S58" s="868"/>
      <c r="T58" s="869"/>
      <c r="U58" s="403">
        <f t="shared" si="37"/>
        <v>0</v>
      </c>
      <c r="V58" s="404"/>
      <c r="W58" s="458" t="str">
        <f t="shared" si="38"/>
        <v/>
      </c>
      <c r="X58" s="1212"/>
      <c r="Y58" s="1213"/>
      <c r="Z58" s="1213"/>
      <c r="AA58" s="1214"/>
      <c r="AB58" s="403"/>
      <c r="AC58" s="404"/>
      <c r="AD58" s="404"/>
      <c r="AE58" s="503"/>
      <c r="AF58" s="503"/>
      <c r="AG58" s="503"/>
      <c r="AH58" s="503"/>
      <c r="AI58" s="403">
        <f t="shared" si="39"/>
        <v>0</v>
      </c>
      <c r="AJ58" s="508"/>
      <c r="AK58" s="405">
        <f t="shared" si="40"/>
        <v>0</v>
      </c>
      <c r="AL58" s="746"/>
      <c r="AM58" s="751"/>
      <c r="AN58" s="751"/>
      <c r="AO58" s="748"/>
      <c r="AP58" s="403">
        <f t="shared" si="66"/>
        <v>0</v>
      </c>
      <c r="AQ58" s="508"/>
      <c r="AR58" s="508"/>
      <c r="AS58" s="405">
        <f t="shared" si="41"/>
        <v>0</v>
      </c>
      <c r="AT58" s="1200">
        <f t="shared" si="42"/>
        <v>0</v>
      </c>
      <c r="AU58" s="1200"/>
      <c r="AV58" s="960">
        <f t="shared" si="43"/>
        <v>0</v>
      </c>
      <c r="AW58" s="738">
        <f t="shared" si="44"/>
        <v>0</v>
      </c>
      <c r="AX58" s="469">
        <f t="shared" si="45"/>
        <v>0</v>
      </c>
      <c r="AY58" s="595">
        <v>6</v>
      </c>
      <c r="AZ58" s="600" t="str">
        <f t="shared" si="46"/>
        <v/>
      </c>
      <c r="BA58" s="597" t="str">
        <f t="shared" si="31"/>
        <v/>
      </c>
      <c r="BB58" s="740" t="str">
        <f t="shared" si="47"/>
        <v/>
      </c>
      <c r="BC58" s="600" t="str">
        <f t="shared" si="48"/>
        <v/>
      </c>
      <c r="BD58" s="597" t="str">
        <f t="shared" si="49"/>
        <v/>
      </c>
      <c r="BE58" s="601" t="str">
        <f t="shared" si="50"/>
        <v/>
      </c>
      <c r="BF58" s="600" t="str">
        <f t="shared" si="51"/>
        <v/>
      </c>
      <c r="BG58" s="597" t="str">
        <f t="shared" si="52"/>
        <v/>
      </c>
      <c r="BH58" s="601" t="str">
        <f t="shared" si="53"/>
        <v/>
      </c>
      <c r="BI58" s="600" t="str">
        <f t="shared" si="54"/>
        <v/>
      </c>
      <c r="BJ58" s="597" t="str">
        <f t="shared" si="55"/>
        <v/>
      </c>
      <c r="BK58" s="601" t="str">
        <f t="shared" si="56"/>
        <v/>
      </c>
      <c r="BL58" s="600" t="str">
        <f t="shared" si="57"/>
        <v/>
      </c>
      <c r="BM58" s="597" t="str">
        <f t="shared" si="58"/>
        <v/>
      </c>
      <c r="BN58" s="601" t="str">
        <f t="shared" si="59"/>
        <v/>
      </c>
      <c r="BO58" s="600" t="str">
        <f t="shared" si="60"/>
        <v/>
      </c>
      <c r="BP58" s="597" t="str">
        <f t="shared" si="61"/>
        <v/>
      </c>
      <c r="BQ58" s="601" t="str">
        <f t="shared" si="65"/>
        <v/>
      </c>
      <c r="BR58" s="600"/>
      <c r="BS58" s="597"/>
      <c r="BT58" s="601"/>
      <c r="BU58" s="600" t="str">
        <f t="shared" si="62"/>
        <v/>
      </c>
      <c r="BV58" s="597" t="str">
        <f t="shared" si="63"/>
        <v/>
      </c>
      <c r="BW58" s="601" t="str">
        <f t="shared" si="64"/>
        <v/>
      </c>
      <c r="BX58" s="602">
        <f t="shared" si="32"/>
        <v>0</v>
      </c>
      <c r="BY58" s="507"/>
      <c r="BZ58" s="507"/>
      <c r="CA58" s="507"/>
      <c r="CB58" s="507"/>
      <c r="CC58" s="507"/>
      <c r="CD58" s="507"/>
      <c r="CE58" s="507"/>
      <c r="CF58" s="957"/>
      <c r="CG58" s="507"/>
      <c r="CH58" s="506"/>
      <c r="CI58" s="506"/>
      <c r="CJ58" s="506"/>
      <c r="CK58" s="506"/>
      <c r="CL58" s="506"/>
      <c r="CM58" s="506"/>
      <c r="CN58" s="506"/>
      <c r="CO58" s="506"/>
      <c r="CP58" s="506"/>
      <c r="CQ58" s="506"/>
      <c r="CR58" s="506"/>
      <c r="CS58" s="506"/>
      <c r="CT58" s="506"/>
      <c r="CU58" s="506"/>
      <c r="CV58" s="506"/>
      <c r="CW58" s="506"/>
      <c r="CX58" s="506"/>
      <c r="CY58" s="506"/>
      <c r="CZ58" s="506"/>
      <c r="DA58" s="506"/>
      <c r="DB58" s="506"/>
      <c r="DC58" s="506"/>
      <c r="DD58" s="506"/>
      <c r="DE58" s="506"/>
      <c r="DF58" s="506"/>
      <c r="DG58" s="506"/>
      <c r="DH58" s="506"/>
      <c r="DI58" s="506"/>
      <c r="DJ58" s="506"/>
      <c r="DK58" s="506"/>
      <c r="DL58" s="506"/>
      <c r="DM58" s="506"/>
      <c r="DN58" s="506"/>
      <c r="DO58" s="506"/>
      <c r="DP58" s="506"/>
      <c r="DQ58" s="506"/>
      <c r="DR58" s="506"/>
      <c r="DS58" s="506"/>
      <c r="DT58" s="506"/>
      <c r="DU58" s="506"/>
      <c r="DV58" s="506"/>
      <c r="DW58" s="506"/>
      <c r="DX58" s="506"/>
      <c r="DY58" s="506"/>
      <c r="DZ58" s="506"/>
      <c r="EA58" s="506"/>
    </row>
    <row r="59" spans="1:131" s="143" customFormat="1" ht="15" customHeight="1" x14ac:dyDescent="0.2">
      <c r="A59" s="1176" t="str">
        <f>T(Admin!D27)</f>
        <v/>
      </c>
      <c r="B59" s="1177"/>
      <c r="C59" s="657" t="e">
        <f>LOOKUP(D59,D70:D107,C70:C107)</f>
        <v>#N/A</v>
      </c>
      <c r="D59" s="867"/>
      <c r="E59" s="868"/>
      <c r="F59" s="869"/>
      <c r="G59" s="403">
        <f t="shared" si="33"/>
        <v>0</v>
      </c>
      <c r="H59" s="404"/>
      <c r="I59" s="459" t="str">
        <f t="shared" si="34"/>
        <v/>
      </c>
      <c r="J59" s="658" t="e">
        <f>LOOKUP(K59,K70:K109,J70:J109)</f>
        <v>#N/A</v>
      </c>
      <c r="K59" s="867"/>
      <c r="L59" s="868"/>
      <c r="M59" s="869"/>
      <c r="N59" s="403">
        <f t="shared" si="35"/>
        <v>0</v>
      </c>
      <c r="O59" s="404"/>
      <c r="P59" s="458" t="str">
        <f t="shared" si="36"/>
        <v/>
      </c>
      <c r="Q59" s="659" t="e">
        <f>LOOKUP(R59,R69:R112,Q69:Q112)</f>
        <v>#N/A</v>
      </c>
      <c r="R59" s="867"/>
      <c r="S59" s="868"/>
      <c r="T59" s="869"/>
      <c r="U59" s="403">
        <f t="shared" si="37"/>
        <v>0</v>
      </c>
      <c r="V59" s="404"/>
      <c r="W59" s="458" t="str">
        <f t="shared" si="38"/>
        <v/>
      </c>
      <c r="X59" s="1212"/>
      <c r="Y59" s="1213"/>
      <c r="Z59" s="1213"/>
      <c r="AA59" s="1214"/>
      <c r="AB59" s="403"/>
      <c r="AC59" s="404"/>
      <c r="AD59" s="404"/>
      <c r="AE59" s="503"/>
      <c r="AF59" s="503"/>
      <c r="AG59" s="503"/>
      <c r="AH59" s="503"/>
      <c r="AI59" s="403">
        <f t="shared" si="39"/>
        <v>0</v>
      </c>
      <c r="AJ59" s="508"/>
      <c r="AK59" s="405">
        <f t="shared" si="40"/>
        <v>0</v>
      </c>
      <c r="AL59" s="746"/>
      <c r="AM59" s="751"/>
      <c r="AN59" s="751"/>
      <c r="AO59" s="748"/>
      <c r="AP59" s="403">
        <f t="shared" si="66"/>
        <v>0</v>
      </c>
      <c r="AQ59" s="508"/>
      <c r="AR59" s="508"/>
      <c r="AS59" s="405">
        <f t="shared" si="41"/>
        <v>0</v>
      </c>
      <c r="AT59" s="1200">
        <f t="shared" si="42"/>
        <v>0</v>
      </c>
      <c r="AU59" s="1200"/>
      <c r="AV59" s="960">
        <f t="shared" si="43"/>
        <v>0</v>
      </c>
      <c r="AW59" s="738">
        <f t="shared" si="44"/>
        <v>0</v>
      </c>
      <c r="AX59" s="469">
        <f t="shared" si="45"/>
        <v>0</v>
      </c>
      <c r="AY59" s="595">
        <v>6</v>
      </c>
      <c r="AZ59" s="600" t="str">
        <f t="shared" si="46"/>
        <v/>
      </c>
      <c r="BA59" s="597" t="str">
        <f t="shared" si="31"/>
        <v/>
      </c>
      <c r="BB59" s="740" t="str">
        <f t="shared" si="47"/>
        <v/>
      </c>
      <c r="BC59" s="600" t="str">
        <f t="shared" si="48"/>
        <v/>
      </c>
      <c r="BD59" s="597" t="str">
        <f t="shared" si="49"/>
        <v/>
      </c>
      <c r="BE59" s="601" t="str">
        <f t="shared" si="50"/>
        <v/>
      </c>
      <c r="BF59" s="600" t="str">
        <f t="shared" si="51"/>
        <v/>
      </c>
      <c r="BG59" s="597" t="str">
        <f t="shared" si="52"/>
        <v/>
      </c>
      <c r="BH59" s="601" t="str">
        <f t="shared" si="53"/>
        <v/>
      </c>
      <c r="BI59" s="600" t="str">
        <f t="shared" si="54"/>
        <v/>
      </c>
      <c r="BJ59" s="597" t="str">
        <f t="shared" si="55"/>
        <v/>
      </c>
      <c r="BK59" s="601" t="str">
        <f t="shared" si="56"/>
        <v/>
      </c>
      <c r="BL59" s="600" t="str">
        <f t="shared" si="57"/>
        <v/>
      </c>
      <c r="BM59" s="597" t="str">
        <f t="shared" si="58"/>
        <v/>
      </c>
      <c r="BN59" s="601" t="str">
        <f t="shared" si="59"/>
        <v/>
      </c>
      <c r="BO59" s="600" t="str">
        <f t="shared" si="60"/>
        <v/>
      </c>
      <c r="BP59" s="597" t="str">
        <f t="shared" si="61"/>
        <v/>
      </c>
      <c r="BQ59" s="601" t="str">
        <f t="shared" si="65"/>
        <v/>
      </c>
      <c r="BR59" s="600"/>
      <c r="BS59" s="597"/>
      <c r="BT59" s="601"/>
      <c r="BU59" s="600" t="str">
        <f t="shared" si="62"/>
        <v/>
      </c>
      <c r="BV59" s="597" t="str">
        <f t="shared" si="63"/>
        <v/>
      </c>
      <c r="BW59" s="601" t="str">
        <f t="shared" si="64"/>
        <v/>
      </c>
      <c r="BX59" s="602">
        <f t="shared" si="32"/>
        <v>0</v>
      </c>
      <c r="BY59" s="507"/>
      <c r="BZ59" s="507"/>
      <c r="CA59" s="507"/>
      <c r="CB59" s="507"/>
      <c r="CC59" s="507"/>
      <c r="CD59" s="507"/>
      <c r="CE59" s="507"/>
      <c r="CF59" s="957"/>
      <c r="CG59" s="507"/>
      <c r="CH59" s="506"/>
      <c r="CI59" s="506"/>
      <c r="CJ59" s="506"/>
      <c r="CK59" s="506"/>
      <c r="CL59" s="506"/>
      <c r="CM59" s="506"/>
      <c r="CN59" s="506"/>
      <c r="CO59" s="506"/>
      <c r="CP59" s="506"/>
      <c r="CQ59" s="506"/>
      <c r="CR59" s="506"/>
      <c r="CS59" s="506"/>
      <c r="CT59" s="506"/>
      <c r="CU59" s="506"/>
      <c r="CV59" s="506"/>
      <c r="CW59" s="506"/>
      <c r="CX59" s="506"/>
      <c r="CY59" s="506"/>
      <c r="CZ59" s="506"/>
      <c r="DA59" s="506"/>
      <c r="DB59" s="506"/>
      <c r="DC59" s="506"/>
      <c r="DD59" s="506"/>
      <c r="DE59" s="506"/>
      <c r="DF59" s="506"/>
      <c r="DG59" s="506"/>
      <c r="DH59" s="506"/>
      <c r="DI59" s="506"/>
      <c r="DJ59" s="506"/>
      <c r="DK59" s="506"/>
      <c r="DL59" s="506"/>
      <c r="DM59" s="506"/>
      <c r="DN59" s="506"/>
      <c r="DO59" s="506"/>
      <c r="DP59" s="506"/>
      <c r="DQ59" s="506"/>
      <c r="DR59" s="506"/>
      <c r="DS59" s="506"/>
      <c r="DT59" s="506"/>
      <c r="DU59" s="506"/>
      <c r="DV59" s="506"/>
      <c r="DW59" s="506"/>
      <c r="DX59" s="506"/>
      <c r="DY59" s="506"/>
      <c r="DZ59" s="506"/>
      <c r="EA59" s="506"/>
    </row>
    <row r="60" spans="1:131" s="143" customFormat="1" ht="15" customHeight="1" x14ac:dyDescent="0.2">
      <c r="A60" s="1176" t="str">
        <f>T(Admin!D28)</f>
        <v/>
      </c>
      <c r="B60" s="1177"/>
      <c r="C60" s="657" t="e">
        <f>LOOKUP(D60,D70:D107,C70:C107)</f>
        <v>#N/A</v>
      </c>
      <c r="D60" s="867"/>
      <c r="E60" s="868"/>
      <c r="F60" s="869"/>
      <c r="G60" s="403">
        <f t="shared" si="33"/>
        <v>0</v>
      </c>
      <c r="H60" s="404"/>
      <c r="I60" s="459" t="str">
        <f t="shared" si="34"/>
        <v/>
      </c>
      <c r="J60" s="658" t="e">
        <f>LOOKUP(K60,K70:K109,J70:J109)</f>
        <v>#N/A</v>
      </c>
      <c r="K60" s="867"/>
      <c r="L60" s="868"/>
      <c r="M60" s="869"/>
      <c r="N60" s="403">
        <f t="shared" si="35"/>
        <v>0</v>
      </c>
      <c r="O60" s="404"/>
      <c r="P60" s="458" t="str">
        <f t="shared" si="36"/>
        <v/>
      </c>
      <c r="Q60" s="659" t="e">
        <f>LOOKUP(R60,R69:R112,Q69:Q112)</f>
        <v>#N/A</v>
      </c>
      <c r="R60" s="867"/>
      <c r="S60" s="868"/>
      <c r="T60" s="869"/>
      <c r="U60" s="403">
        <f t="shared" si="37"/>
        <v>0</v>
      </c>
      <c r="V60" s="404"/>
      <c r="W60" s="458" t="str">
        <f t="shared" si="38"/>
        <v/>
      </c>
      <c r="X60" s="1212"/>
      <c r="Y60" s="1213"/>
      <c r="Z60" s="1213"/>
      <c r="AA60" s="1214"/>
      <c r="AB60" s="403"/>
      <c r="AC60" s="404"/>
      <c r="AD60" s="404"/>
      <c r="AE60" s="503"/>
      <c r="AF60" s="503"/>
      <c r="AG60" s="503"/>
      <c r="AH60" s="503"/>
      <c r="AI60" s="403">
        <f t="shared" si="39"/>
        <v>0</v>
      </c>
      <c r="AJ60" s="508"/>
      <c r="AK60" s="405">
        <f t="shared" si="40"/>
        <v>0</v>
      </c>
      <c r="AL60" s="746"/>
      <c r="AM60" s="751"/>
      <c r="AN60" s="751"/>
      <c r="AO60" s="748"/>
      <c r="AP60" s="403">
        <f t="shared" si="66"/>
        <v>0</v>
      </c>
      <c r="AQ60" s="508"/>
      <c r="AR60" s="508"/>
      <c r="AS60" s="405">
        <f t="shared" si="41"/>
        <v>0</v>
      </c>
      <c r="AT60" s="1200">
        <f t="shared" si="42"/>
        <v>0</v>
      </c>
      <c r="AU60" s="1200"/>
      <c r="AV60" s="960">
        <f t="shared" si="43"/>
        <v>0</v>
      </c>
      <c r="AW60" s="738">
        <f t="shared" si="44"/>
        <v>0</v>
      </c>
      <c r="AX60" s="469">
        <f t="shared" si="45"/>
        <v>0</v>
      </c>
      <c r="AY60" s="595">
        <v>6</v>
      </c>
      <c r="AZ60" s="600" t="str">
        <f t="shared" si="46"/>
        <v/>
      </c>
      <c r="BA60" s="597" t="str">
        <f t="shared" si="31"/>
        <v/>
      </c>
      <c r="BB60" s="740" t="str">
        <f t="shared" si="47"/>
        <v/>
      </c>
      <c r="BC60" s="600" t="str">
        <f t="shared" si="48"/>
        <v/>
      </c>
      <c r="BD60" s="597" t="str">
        <f t="shared" si="49"/>
        <v/>
      </c>
      <c r="BE60" s="601" t="str">
        <f t="shared" si="50"/>
        <v/>
      </c>
      <c r="BF60" s="600" t="str">
        <f t="shared" si="51"/>
        <v/>
      </c>
      <c r="BG60" s="597" t="str">
        <f t="shared" si="52"/>
        <v/>
      </c>
      <c r="BH60" s="601" t="str">
        <f t="shared" si="53"/>
        <v/>
      </c>
      <c r="BI60" s="600" t="str">
        <f t="shared" si="54"/>
        <v/>
      </c>
      <c r="BJ60" s="597" t="str">
        <f t="shared" si="55"/>
        <v/>
      </c>
      <c r="BK60" s="601" t="str">
        <f t="shared" si="56"/>
        <v/>
      </c>
      <c r="BL60" s="600" t="str">
        <f t="shared" si="57"/>
        <v/>
      </c>
      <c r="BM60" s="597" t="str">
        <f t="shared" si="58"/>
        <v/>
      </c>
      <c r="BN60" s="601" t="str">
        <f t="shared" si="59"/>
        <v/>
      </c>
      <c r="BO60" s="600" t="str">
        <f t="shared" si="60"/>
        <v/>
      </c>
      <c r="BP60" s="597" t="str">
        <f t="shared" si="61"/>
        <v/>
      </c>
      <c r="BQ60" s="601" t="str">
        <f t="shared" si="65"/>
        <v/>
      </c>
      <c r="BR60" s="600"/>
      <c r="BS60" s="597"/>
      <c r="BT60" s="601"/>
      <c r="BU60" s="600" t="str">
        <f t="shared" si="62"/>
        <v/>
      </c>
      <c r="BV60" s="597" t="str">
        <f t="shared" si="63"/>
        <v/>
      </c>
      <c r="BW60" s="601" t="str">
        <f t="shared" si="64"/>
        <v/>
      </c>
      <c r="BX60" s="602">
        <f t="shared" si="32"/>
        <v>0</v>
      </c>
      <c r="BY60" s="507"/>
      <c r="BZ60" s="507"/>
      <c r="CA60" s="507"/>
      <c r="CB60" s="507"/>
      <c r="CC60" s="507"/>
      <c r="CD60" s="507"/>
      <c r="CE60" s="507"/>
      <c r="CF60" s="957"/>
      <c r="CG60" s="507"/>
      <c r="CH60" s="506"/>
      <c r="CI60" s="506"/>
      <c r="CJ60" s="506"/>
      <c r="CK60" s="506"/>
      <c r="CL60" s="506"/>
      <c r="CM60" s="506"/>
      <c r="CN60" s="506"/>
      <c r="CO60" s="506"/>
      <c r="CP60" s="506"/>
      <c r="CQ60" s="506"/>
      <c r="CR60" s="506"/>
      <c r="CS60" s="506"/>
      <c r="CT60" s="506"/>
      <c r="CU60" s="506"/>
      <c r="CV60" s="506"/>
      <c r="CW60" s="506"/>
      <c r="CX60" s="506"/>
      <c r="CY60" s="506"/>
      <c r="CZ60" s="506"/>
      <c r="DA60" s="506"/>
      <c r="DB60" s="506"/>
      <c r="DC60" s="506"/>
      <c r="DD60" s="506"/>
      <c r="DE60" s="506"/>
      <c r="DF60" s="506"/>
      <c r="DG60" s="506"/>
      <c r="DH60" s="506"/>
      <c r="DI60" s="506"/>
      <c r="DJ60" s="506"/>
      <c r="DK60" s="506"/>
      <c r="DL60" s="506"/>
      <c r="DM60" s="506"/>
      <c r="DN60" s="506"/>
      <c r="DO60" s="506"/>
      <c r="DP60" s="506"/>
      <c r="DQ60" s="506"/>
      <c r="DR60" s="506"/>
      <c r="DS60" s="506"/>
      <c r="DT60" s="506"/>
      <c r="DU60" s="506"/>
      <c r="DV60" s="506"/>
      <c r="DW60" s="506"/>
      <c r="DX60" s="506"/>
      <c r="DY60" s="506"/>
      <c r="DZ60" s="506"/>
      <c r="EA60" s="506"/>
    </row>
    <row r="61" spans="1:131" s="143" customFormat="1" ht="15" customHeight="1" x14ac:dyDescent="0.2">
      <c r="A61" s="1176" t="str">
        <f>T(Admin!D29)</f>
        <v/>
      </c>
      <c r="B61" s="1177"/>
      <c r="C61" s="657" t="e">
        <f>LOOKUP(D61,D70:D107,C70:C107)</f>
        <v>#N/A</v>
      </c>
      <c r="D61" s="867"/>
      <c r="E61" s="868"/>
      <c r="F61" s="869"/>
      <c r="G61" s="403">
        <f t="shared" si="33"/>
        <v>0</v>
      </c>
      <c r="H61" s="404"/>
      <c r="I61" s="459" t="str">
        <f t="shared" si="34"/>
        <v/>
      </c>
      <c r="J61" s="658" t="e">
        <f>LOOKUP(K61,K70:K109,J70:J109)</f>
        <v>#N/A</v>
      </c>
      <c r="K61" s="867"/>
      <c r="L61" s="868"/>
      <c r="M61" s="869"/>
      <c r="N61" s="403">
        <f t="shared" si="35"/>
        <v>0</v>
      </c>
      <c r="O61" s="404"/>
      <c r="P61" s="458" t="str">
        <f t="shared" si="36"/>
        <v/>
      </c>
      <c r="Q61" s="659" t="e">
        <f>LOOKUP(R61,R69:R112,Q69:Q112)</f>
        <v>#N/A</v>
      </c>
      <c r="R61" s="867"/>
      <c r="S61" s="868"/>
      <c r="T61" s="869"/>
      <c r="U61" s="403">
        <f t="shared" si="37"/>
        <v>0</v>
      </c>
      <c r="V61" s="404"/>
      <c r="W61" s="458" t="str">
        <f t="shared" si="38"/>
        <v/>
      </c>
      <c r="X61" s="1212"/>
      <c r="Y61" s="1213"/>
      <c r="Z61" s="1213"/>
      <c r="AA61" s="1214"/>
      <c r="AB61" s="403"/>
      <c r="AC61" s="404"/>
      <c r="AD61" s="404"/>
      <c r="AE61" s="503"/>
      <c r="AF61" s="503"/>
      <c r="AG61" s="503"/>
      <c r="AH61" s="503"/>
      <c r="AI61" s="403">
        <f t="shared" si="39"/>
        <v>0</v>
      </c>
      <c r="AJ61" s="508"/>
      <c r="AK61" s="405">
        <f t="shared" si="40"/>
        <v>0</v>
      </c>
      <c r="AL61" s="746"/>
      <c r="AM61" s="751"/>
      <c r="AN61" s="751"/>
      <c r="AO61" s="748"/>
      <c r="AP61" s="403">
        <f t="shared" si="66"/>
        <v>0</v>
      </c>
      <c r="AQ61" s="508"/>
      <c r="AR61" s="508"/>
      <c r="AS61" s="405">
        <f t="shared" si="41"/>
        <v>0</v>
      </c>
      <c r="AT61" s="1200">
        <f t="shared" si="42"/>
        <v>0</v>
      </c>
      <c r="AU61" s="1200"/>
      <c r="AV61" s="960">
        <f t="shared" si="43"/>
        <v>0</v>
      </c>
      <c r="AW61" s="738">
        <f t="shared" si="44"/>
        <v>0</v>
      </c>
      <c r="AX61" s="469">
        <f t="shared" si="45"/>
        <v>0</v>
      </c>
      <c r="AY61" s="595">
        <v>6</v>
      </c>
      <c r="AZ61" s="600" t="str">
        <f t="shared" si="46"/>
        <v/>
      </c>
      <c r="BA61" s="597" t="str">
        <f t="shared" si="31"/>
        <v/>
      </c>
      <c r="BB61" s="740" t="str">
        <f t="shared" si="47"/>
        <v/>
      </c>
      <c r="BC61" s="600" t="str">
        <f t="shared" si="48"/>
        <v/>
      </c>
      <c r="BD61" s="597" t="str">
        <f t="shared" si="49"/>
        <v/>
      </c>
      <c r="BE61" s="601" t="str">
        <f t="shared" si="50"/>
        <v/>
      </c>
      <c r="BF61" s="600" t="str">
        <f t="shared" si="51"/>
        <v/>
      </c>
      <c r="BG61" s="597" t="str">
        <f t="shared" si="52"/>
        <v/>
      </c>
      <c r="BH61" s="601" t="str">
        <f t="shared" si="53"/>
        <v/>
      </c>
      <c r="BI61" s="600" t="str">
        <f t="shared" si="54"/>
        <v/>
      </c>
      <c r="BJ61" s="597" t="str">
        <f t="shared" si="55"/>
        <v/>
      </c>
      <c r="BK61" s="601" t="str">
        <f t="shared" si="56"/>
        <v/>
      </c>
      <c r="BL61" s="600" t="str">
        <f t="shared" si="57"/>
        <v/>
      </c>
      <c r="BM61" s="597" t="str">
        <f t="shared" si="58"/>
        <v/>
      </c>
      <c r="BN61" s="601" t="str">
        <f t="shared" si="59"/>
        <v/>
      </c>
      <c r="BO61" s="600" t="str">
        <f t="shared" si="60"/>
        <v/>
      </c>
      <c r="BP61" s="597" t="str">
        <f t="shared" si="61"/>
        <v/>
      </c>
      <c r="BQ61" s="601" t="str">
        <f t="shared" si="65"/>
        <v/>
      </c>
      <c r="BR61" s="600"/>
      <c r="BS61" s="597"/>
      <c r="BT61" s="601"/>
      <c r="BU61" s="600" t="str">
        <f t="shared" si="62"/>
        <v/>
      </c>
      <c r="BV61" s="597" t="str">
        <f t="shared" si="63"/>
        <v/>
      </c>
      <c r="BW61" s="601" t="str">
        <f t="shared" si="64"/>
        <v/>
      </c>
      <c r="BX61" s="602">
        <f t="shared" si="32"/>
        <v>0</v>
      </c>
      <c r="BY61" s="507"/>
      <c r="BZ61" s="507"/>
      <c r="CA61" s="507"/>
      <c r="CB61" s="507"/>
      <c r="CC61" s="507"/>
      <c r="CD61" s="507"/>
      <c r="CE61" s="507"/>
      <c r="CF61" s="957"/>
      <c r="CG61" s="507"/>
      <c r="CH61" s="506"/>
      <c r="CI61" s="506"/>
      <c r="CJ61" s="506"/>
      <c r="CK61" s="506"/>
      <c r="CL61" s="506"/>
      <c r="CM61" s="506"/>
      <c r="CN61" s="506"/>
      <c r="CO61" s="506"/>
      <c r="CP61" s="506"/>
      <c r="CQ61" s="506"/>
      <c r="CR61" s="506"/>
      <c r="CS61" s="506"/>
      <c r="CT61" s="506"/>
      <c r="CU61" s="506"/>
      <c r="CV61" s="506"/>
      <c r="CW61" s="506"/>
      <c r="CX61" s="506"/>
      <c r="CY61" s="506"/>
      <c r="CZ61" s="506"/>
      <c r="DA61" s="506"/>
      <c r="DB61" s="506"/>
      <c r="DC61" s="506"/>
      <c r="DD61" s="506"/>
      <c r="DE61" s="506"/>
      <c r="DF61" s="506"/>
      <c r="DG61" s="506"/>
      <c r="DH61" s="506"/>
      <c r="DI61" s="506"/>
      <c r="DJ61" s="506"/>
      <c r="DK61" s="506"/>
      <c r="DL61" s="506"/>
      <c r="DM61" s="506"/>
      <c r="DN61" s="506"/>
      <c r="DO61" s="506"/>
      <c r="DP61" s="506"/>
      <c r="DQ61" s="506"/>
      <c r="DR61" s="506"/>
      <c r="DS61" s="506"/>
      <c r="DT61" s="506"/>
      <c r="DU61" s="506"/>
      <c r="DV61" s="506"/>
      <c r="DW61" s="506"/>
      <c r="DX61" s="506"/>
      <c r="DY61" s="506"/>
      <c r="DZ61" s="506"/>
      <c r="EA61" s="506"/>
    </row>
    <row r="62" spans="1:131" s="143" customFormat="1" ht="15" customHeight="1" x14ac:dyDescent="0.2">
      <c r="A62" s="1176" t="str">
        <f>T(Admin!D30)</f>
        <v/>
      </c>
      <c r="B62" s="1177"/>
      <c r="C62" s="657" t="e">
        <f>LOOKUP(D62,D70:D107,C70:C107)</f>
        <v>#N/A</v>
      </c>
      <c r="D62" s="867"/>
      <c r="E62" s="868"/>
      <c r="F62" s="869"/>
      <c r="G62" s="403">
        <f t="shared" si="33"/>
        <v>0</v>
      </c>
      <c r="H62" s="404"/>
      <c r="I62" s="459" t="str">
        <f t="shared" si="34"/>
        <v/>
      </c>
      <c r="J62" s="658" t="e">
        <f>LOOKUP(K62,K70:K109,J70:J109)</f>
        <v>#N/A</v>
      </c>
      <c r="K62" s="867"/>
      <c r="L62" s="868"/>
      <c r="M62" s="869"/>
      <c r="N62" s="403">
        <f t="shared" si="35"/>
        <v>0</v>
      </c>
      <c r="O62" s="404"/>
      <c r="P62" s="458" t="str">
        <f t="shared" si="36"/>
        <v/>
      </c>
      <c r="Q62" s="659" t="e">
        <f>LOOKUP(R62,R69:R112,Q69:Q112)</f>
        <v>#N/A</v>
      </c>
      <c r="R62" s="867"/>
      <c r="S62" s="868"/>
      <c r="T62" s="869"/>
      <c r="U62" s="403">
        <f t="shared" si="37"/>
        <v>0</v>
      </c>
      <c r="V62" s="404"/>
      <c r="W62" s="458" t="str">
        <f t="shared" si="38"/>
        <v/>
      </c>
      <c r="X62" s="1212"/>
      <c r="Y62" s="1213"/>
      <c r="Z62" s="1213"/>
      <c r="AA62" s="1214"/>
      <c r="AB62" s="403"/>
      <c r="AC62" s="404"/>
      <c r="AD62" s="404"/>
      <c r="AE62" s="503"/>
      <c r="AF62" s="503"/>
      <c r="AG62" s="503"/>
      <c r="AH62" s="503"/>
      <c r="AI62" s="403">
        <f t="shared" si="39"/>
        <v>0</v>
      </c>
      <c r="AJ62" s="508"/>
      <c r="AK62" s="405">
        <f t="shared" si="40"/>
        <v>0</v>
      </c>
      <c r="AL62" s="746"/>
      <c r="AM62" s="751"/>
      <c r="AN62" s="751"/>
      <c r="AO62" s="748"/>
      <c r="AP62" s="403">
        <f t="shared" si="66"/>
        <v>0</v>
      </c>
      <c r="AQ62" s="508"/>
      <c r="AR62" s="508"/>
      <c r="AS62" s="405">
        <f t="shared" si="41"/>
        <v>0</v>
      </c>
      <c r="AT62" s="1200">
        <f t="shared" si="42"/>
        <v>0</v>
      </c>
      <c r="AU62" s="1200"/>
      <c r="AV62" s="960">
        <f t="shared" si="43"/>
        <v>0</v>
      </c>
      <c r="AW62" s="738">
        <f t="shared" si="44"/>
        <v>0</v>
      </c>
      <c r="AX62" s="469">
        <f t="shared" si="45"/>
        <v>0</v>
      </c>
      <c r="AY62" s="595">
        <v>6</v>
      </c>
      <c r="AZ62" s="600" t="str">
        <f t="shared" si="46"/>
        <v/>
      </c>
      <c r="BA62" s="597" t="str">
        <f t="shared" si="31"/>
        <v/>
      </c>
      <c r="BB62" s="740" t="str">
        <f t="shared" si="47"/>
        <v/>
      </c>
      <c r="BC62" s="600" t="str">
        <f t="shared" si="48"/>
        <v/>
      </c>
      <c r="BD62" s="597" t="str">
        <f t="shared" si="49"/>
        <v/>
      </c>
      <c r="BE62" s="601" t="str">
        <f t="shared" si="50"/>
        <v/>
      </c>
      <c r="BF62" s="600" t="str">
        <f t="shared" si="51"/>
        <v/>
      </c>
      <c r="BG62" s="597" t="str">
        <f t="shared" si="52"/>
        <v/>
      </c>
      <c r="BH62" s="601" t="str">
        <f t="shared" si="53"/>
        <v/>
      </c>
      <c r="BI62" s="600" t="str">
        <f t="shared" si="54"/>
        <v/>
      </c>
      <c r="BJ62" s="597" t="str">
        <f t="shared" si="55"/>
        <v/>
      </c>
      <c r="BK62" s="601" t="str">
        <f t="shared" si="56"/>
        <v/>
      </c>
      <c r="BL62" s="600" t="str">
        <f t="shared" si="57"/>
        <v/>
      </c>
      <c r="BM62" s="597" t="str">
        <f t="shared" si="58"/>
        <v/>
      </c>
      <c r="BN62" s="601" t="str">
        <f t="shared" si="59"/>
        <v/>
      </c>
      <c r="BO62" s="600" t="str">
        <f t="shared" si="60"/>
        <v/>
      </c>
      <c r="BP62" s="597" t="str">
        <f t="shared" si="61"/>
        <v/>
      </c>
      <c r="BQ62" s="601" t="str">
        <f t="shared" si="65"/>
        <v/>
      </c>
      <c r="BR62" s="600"/>
      <c r="BS62" s="597"/>
      <c r="BT62" s="601"/>
      <c r="BU62" s="600" t="str">
        <f t="shared" si="62"/>
        <v/>
      </c>
      <c r="BV62" s="597" t="str">
        <f t="shared" si="63"/>
        <v/>
      </c>
      <c r="BW62" s="601" t="str">
        <f t="shared" si="64"/>
        <v/>
      </c>
      <c r="BX62" s="602">
        <f t="shared" si="32"/>
        <v>0</v>
      </c>
      <c r="BY62" s="507"/>
      <c r="BZ62" s="507"/>
      <c r="CA62" s="507"/>
      <c r="CB62" s="507"/>
      <c r="CC62" s="507"/>
      <c r="CD62" s="507"/>
      <c r="CE62" s="507"/>
      <c r="CF62" s="957"/>
      <c r="CG62" s="507"/>
      <c r="CH62" s="506"/>
      <c r="CI62" s="506"/>
      <c r="CJ62" s="506"/>
      <c r="CK62" s="506"/>
      <c r="CL62" s="506"/>
      <c r="CM62" s="506"/>
      <c r="CN62" s="506"/>
      <c r="CO62" s="506"/>
      <c r="CP62" s="506"/>
      <c r="CQ62" s="506"/>
      <c r="CR62" s="506"/>
      <c r="CS62" s="506"/>
      <c r="CT62" s="506"/>
      <c r="CU62" s="506"/>
      <c r="CV62" s="506"/>
      <c r="CW62" s="506"/>
      <c r="CX62" s="506"/>
      <c r="CY62" s="506"/>
      <c r="CZ62" s="506"/>
      <c r="DA62" s="506"/>
      <c r="DB62" s="506"/>
      <c r="DC62" s="506"/>
      <c r="DD62" s="506"/>
      <c r="DE62" s="506"/>
      <c r="DF62" s="506"/>
      <c r="DG62" s="506"/>
      <c r="DH62" s="506"/>
      <c r="DI62" s="506"/>
      <c r="DJ62" s="506"/>
      <c r="DK62" s="506"/>
      <c r="DL62" s="506"/>
      <c r="DM62" s="506"/>
      <c r="DN62" s="506"/>
      <c r="DO62" s="506"/>
      <c r="DP62" s="506"/>
      <c r="DQ62" s="506"/>
      <c r="DR62" s="506"/>
      <c r="DS62" s="506"/>
      <c r="DT62" s="506"/>
      <c r="DU62" s="506"/>
      <c r="DV62" s="506"/>
      <c r="DW62" s="506"/>
      <c r="DX62" s="506"/>
      <c r="DY62" s="506"/>
      <c r="DZ62" s="506"/>
      <c r="EA62" s="506"/>
    </row>
    <row r="63" spans="1:131" s="143" customFormat="1" ht="15" customHeight="1" x14ac:dyDescent="0.2">
      <c r="A63" s="1176" t="str">
        <f>T(Admin!D31)</f>
        <v/>
      </c>
      <c r="B63" s="1177"/>
      <c r="C63" s="657" t="e">
        <f>LOOKUP(D63,D70:D107,C70:C107)</f>
        <v>#N/A</v>
      </c>
      <c r="D63" s="867"/>
      <c r="E63" s="868"/>
      <c r="F63" s="869"/>
      <c r="G63" s="403">
        <f t="shared" si="33"/>
        <v>0</v>
      </c>
      <c r="H63" s="404"/>
      <c r="I63" s="459" t="str">
        <f t="shared" si="34"/>
        <v/>
      </c>
      <c r="J63" s="658" t="e">
        <f>LOOKUP(K63,K70:K109,J70:J109)</f>
        <v>#N/A</v>
      </c>
      <c r="K63" s="867"/>
      <c r="L63" s="868"/>
      <c r="M63" s="869"/>
      <c r="N63" s="403">
        <f t="shared" si="35"/>
        <v>0</v>
      </c>
      <c r="O63" s="404"/>
      <c r="P63" s="458" t="str">
        <f t="shared" si="36"/>
        <v/>
      </c>
      <c r="Q63" s="659" t="e">
        <f>LOOKUP(R63,R69:R112,Q69:Q112)</f>
        <v>#N/A</v>
      </c>
      <c r="R63" s="867"/>
      <c r="S63" s="868"/>
      <c r="T63" s="869"/>
      <c r="U63" s="403">
        <f t="shared" si="37"/>
        <v>0</v>
      </c>
      <c r="V63" s="404"/>
      <c r="W63" s="458" t="str">
        <f t="shared" si="38"/>
        <v/>
      </c>
      <c r="X63" s="1212"/>
      <c r="Y63" s="1213"/>
      <c r="Z63" s="1213"/>
      <c r="AA63" s="1214"/>
      <c r="AB63" s="403"/>
      <c r="AC63" s="404"/>
      <c r="AD63" s="404"/>
      <c r="AE63" s="503"/>
      <c r="AF63" s="503"/>
      <c r="AG63" s="503"/>
      <c r="AH63" s="503"/>
      <c r="AI63" s="403">
        <f t="shared" si="39"/>
        <v>0</v>
      </c>
      <c r="AJ63" s="508"/>
      <c r="AK63" s="405">
        <f t="shared" si="40"/>
        <v>0</v>
      </c>
      <c r="AL63" s="746"/>
      <c r="AM63" s="751"/>
      <c r="AN63" s="751"/>
      <c r="AO63" s="748"/>
      <c r="AP63" s="403">
        <f t="shared" si="66"/>
        <v>0</v>
      </c>
      <c r="AQ63" s="508"/>
      <c r="AR63" s="508"/>
      <c r="AS63" s="405">
        <f t="shared" si="41"/>
        <v>0</v>
      </c>
      <c r="AT63" s="1200">
        <f t="shared" si="42"/>
        <v>0</v>
      </c>
      <c r="AU63" s="1200"/>
      <c r="AV63" s="960">
        <f t="shared" si="43"/>
        <v>0</v>
      </c>
      <c r="AW63" s="738">
        <f t="shared" si="44"/>
        <v>0</v>
      </c>
      <c r="AX63" s="469">
        <f t="shared" si="45"/>
        <v>0</v>
      </c>
      <c r="AY63" s="595">
        <v>6</v>
      </c>
      <c r="AZ63" s="600" t="str">
        <f t="shared" si="46"/>
        <v/>
      </c>
      <c r="BA63" s="597" t="str">
        <f t="shared" si="31"/>
        <v/>
      </c>
      <c r="BB63" s="740" t="str">
        <f t="shared" si="47"/>
        <v/>
      </c>
      <c r="BC63" s="600" t="str">
        <f t="shared" si="48"/>
        <v/>
      </c>
      <c r="BD63" s="597" t="str">
        <f t="shared" si="49"/>
        <v/>
      </c>
      <c r="BE63" s="601" t="str">
        <f t="shared" si="50"/>
        <v/>
      </c>
      <c r="BF63" s="600" t="str">
        <f t="shared" si="51"/>
        <v/>
      </c>
      <c r="BG63" s="597" t="str">
        <f t="shared" si="52"/>
        <v/>
      </c>
      <c r="BH63" s="601" t="str">
        <f t="shared" si="53"/>
        <v/>
      </c>
      <c r="BI63" s="600" t="str">
        <f t="shared" si="54"/>
        <v/>
      </c>
      <c r="BJ63" s="597" t="str">
        <f t="shared" si="55"/>
        <v/>
      </c>
      <c r="BK63" s="601" t="str">
        <f t="shared" si="56"/>
        <v/>
      </c>
      <c r="BL63" s="600" t="str">
        <f t="shared" si="57"/>
        <v/>
      </c>
      <c r="BM63" s="597" t="str">
        <f t="shared" si="58"/>
        <v/>
      </c>
      <c r="BN63" s="601" t="str">
        <f t="shared" si="59"/>
        <v/>
      </c>
      <c r="BO63" s="600" t="str">
        <f t="shared" si="60"/>
        <v/>
      </c>
      <c r="BP63" s="597" t="str">
        <f t="shared" si="61"/>
        <v/>
      </c>
      <c r="BQ63" s="601" t="str">
        <f t="shared" si="65"/>
        <v/>
      </c>
      <c r="BR63" s="600"/>
      <c r="BS63" s="597"/>
      <c r="BT63" s="601"/>
      <c r="BU63" s="600" t="str">
        <f t="shared" si="62"/>
        <v/>
      </c>
      <c r="BV63" s="597" t="str">
        <f t="shared" si="63"/>
        <v/>
      </c>
      <c r="BW63" s="601" t="str">
        <f t="shared" si="64"/>
        <v/>
      </c>
      <c r="BX63" s="602">
        <f t="shared" si="32"/>
        <v>0</v>
      </c>
      <c r="BY63" s="507"/>
      <c r="BZ63" s="507"/>
      <c r="CA63" s="507"/>
      <c r="CB63" s="507"/>
      <c r="CC63" s="507"/>
      <c r="CD63" s="507"/>
      <c r="CE63" s="507"/>
      <c r="CF63" s="957"/>
      <c r="CG63" s="507"/>
      <c r="CH63" s="506"/>
      <c r="CI63" s="506"/>
      <c r="CJ63" s="506"/>
      <c r="CK63" s="506"/>
      <c r="CL63" s="506"/>
      <c r="CM63" s="506"/>
      <c r="CN63" s="506"/>
      <c r="CO63" s="506"/>
      <c r="CP63" s="506"/>
      <c r="CQ63" s="506"/>
      <c r="CR63" s="506"/>
      <c r="CS63" s="506"/>
      <c r="CT63" s="506"/>
      <c r="CU63" s="506"/>
      <c r="CV63" s="506"/>
      <c r="CW63" s="506"/>
      <c r="CX63" s="506"/>
      <c r="CY63" s="506"/>
      <c r="CZ63" s="506"/>
      <c r="DA63" s="506"/>
      <c r="DB63" s="506"/>
      <c r="DC63" s="506"/>
      <c r="DD63" s="506"/>
      <c r="DE63" s="506"/>
      <c r="DF63" s="506"/>
      <c r="DG63" s="506"/>
      <c r="DH63" s="506"/>
      <c r="DI63" s="506"/>
      <c r="DJ63" s="506"/>
      <c r="DK63" s="506"/>
      <c r="DL63" s="506"/>
      <c r="DM63" s="506"/>
      <c r="DN63" s="506"/>
      <c r="DO63" s="506"/>
      <c r="DP63" s="506"/>
      <c r="DQ63" s="506"/>
      <c r="DR63" s="506"/>
      <c r="DS63" s="506"/>
      <c r="DT63" s="506"/>
      <c r="DU63" s="506"/>
      <c r="DV63" s="506"/>
      <c r="DW63" s="506"/>
      <c r="DX63" s="506"/>
      <c r="DY63" s="506"/>
      <c r="DZ63" s="506"/>
      <c r="EA63" s="506"/>
    </row>
    <row r="64" spans="1:131" s="143" customFormat="1" ht="15" customHeight="1" x14ac:dyDescent="0.2">
      <c r="A64" s="1176" t="str">
        <f>T(Admin!D32)</f>
        <v/>
      </c>
      <c r="B64" s="1177"/>
      <c r="C64" s="657" t="e">
        <f>LOOKUP(D64,D70:D107,C70:C107)</f>
        <v>#N/A</v>
      </c>
      <c r="D64" s="867"/>
      <c r="E64" s="868"/>
      <c r="F64" s="869"/>
      <c r="G64" s="403">
        <f t="shared" si="33"/>
        <v>0</v>
      </c>
      <c r="H64" s="404"/>
      <c r="I64" s="459" t="str">
        <f t="shared" si="34"/>
        <v/>
      </c>
      <c r="J64" s="658" t="e">
        <f>LOOKUP(K64,K70:K109,J70:J109)</f>
        <v>#N/A</v>
      </c>
      <c r="K64" s="867"/>
      <c r="L64" s="868"/>
      <c r="M64" s="869"/>
      <c r="N64" s="403">
        <f t="shared" si="35"/>
        <v>0</v>
      </c>
      <c r="O64" s="404"/>
      <c r="P64" s="458" t="str">
        <f t="shared" si="36"/>
        <v/>
      </c>
      <c r="Q64" s="659" t="e">
        <f>LOOKUP(R64,R69:R112,Q69:Q112)</f>
        <v>#N/A</v>
      </c>
      <c r="R64" s="867"/>
      <c r="S64" s="868"/>
      <c r="T64" s="869"/>
      <c r="U64" s="403">
        <f t="shared" si="37"/>
        <v>0</v>
      </c>
      <c r="V64" s="404"/>
      <c r="W64" s="458" t="str">
        <f t="shared" si="38"/>
        <v/>
      </c>
      <c r="X64" s="1212"/>
      <c r="Y64" s="1213"/>
      <c r="Z64" s="1213"/>
      <c r="AA64" s="1214"/>
      <c r="AB64" s="403"/>
      <c r="AC64" s="404"/>
      <c r="AD64" s="404"/>
      <c r="AE64" s="503"/>
      <c r="AF64" s="503"/>
      <c r="AG64" s="503"/>
      <c r="AH64" s="503"/>
      <c r="AI64" s="403">
        <f t="shared" si="39"/>
        <v>0</v>
      </c>
      <c r="AJ64" s="508"/>
      <c r="AK64" s="405">
        <f t="shared" si="40"/>
        <v>0</v>
      </c>
      <c r="AL64" s="746"/>
      <c r="AM64" s="751"/>
      <c r="AN64" s="751"/>
      <c r="AO64" s="748"/>
      <c r="AP64" s="403">
        <f t="shared" si="66"/>
        <v>0</v>
      </c>
      <c r="AQ64" s="508"/>
      <c r="AR64" s="508"/>
      <c r="AS64" s="405">
        <f t="shared" si="41"/>
        <v>0</v>
      </c>
      <c r="AT64" s="1200">
        <f t="shared" si="42"/>
        <v>0</v>
      </c>
      <c r="AU64" s="1200"/>
      <c r="AV64" s="960">
        <f t="shared" si="43"/>
        <v>0</v>
      </c>
      <c r="AW64" s="738">
        <f t="shared" si="44"/>
        <v>0</v>
      </c>
      <c r="AX64" s="469">
        <f t="shared" si="45"/>
        <v>0</v>
      </c>
      <c r="AY64" s="595">
        <v>6</v>
      </c>
      <c r="AZ64" s="600" t="str">
        <f t="shared" si="46"/>
        <v/>
      </c>
      <c r="BA64" s="597" t="str">
        <f t="shared" si="31"/>
        <v/>
      </c>
      <c r="BB64" s="740" t="str">
        <f t="shared" si="47"/>
        <v/>
      </c>
      <c r="BC64" s="600" t="str">
        <f t="shared" si="48"/>
        <v/>
      </c>
      <c r="BD64" s="597" t="str">
        <f t="shared" si="49"/>
        <v/>
      </c>
      <c r="BE64" s="601" t="str">
        <f t="shared" si="50"/>
        <v/>
      </c>
      <c r="BF64" s="600" t="str">
        <f t="shared" si="51"/>
        <v/>
      </c>
      <c r="BG64" s="597" t="str">
        <f t="shared" si="52"/>
        <v/>
      </c>
      <c r="BH64" s="601" t="str">
        <f t="shared" si="53"/>
        <v/>
      </c>
      <c r="BI64" s="600" t="str">
        <f t="shared" si="54"/>
        <v/>
      </c>
      <c r="BJ64" s="597" t="str">
        <f t="shared" si="55"/>
        <v/>
      </c>
      <c r="BK64" s="601" t="str">
        <f t="shared" si="56"/>
        <v/>
      </c>
      <c r="BL64" s="600" t="str">
        <f t="shared" si="57"/>
        <v/>
      </c>
      <c r="BM64" s="597" t="str">
        <f t="shared" si="58"/>
        <v/>
      </c>
      <c r="BN64" s="601" t="str">
        <f t="shared" si="59"/>
        <v/>
      </c>
      <c r="BO64" s="600" t="str">
        <f t="shared" si="60"/>
        <v/>
      </c>
      <c r="BP64" s="597" t="str">
        <f t="shared" si="61"/>
        <v/>
      </c>
      <c r="BQ64" s="601" t="str">
        <f t="shared" si="65"/>
        <v/>
      </c>
      <c r="BR64" s="600"/>
      <c r="BS64" s="597"/>
      <c r="BT64" s="601"/>
      <c r="BU64" s="600" t="str">
        <f t="shared" si="62"/>
        <v/>
      </c>
      <c r="BV64" s="597" t="str">
        <f t="shared" si="63"/>
        <v/>
      </c>
      <c r="BW64" s="601" t="str">
        <f t="shared" si="64"/>
        <v/>
      </c>
      <c r="BX64" s="602">
        <f t="shared" si="32"/>
        <v>0</v>
      </c>
      <c r="BY64" s="507"/>
      <c r="BZ64" s="507"/>
      <c r="CA64" s="507"/>
      <c r="CB64" s="507"/>
      <c r="CC64" s="507"/>
      <c r="CD64" s="507"/>
      <c r="CE64" s="507"/>
      <c r="CF64" s="957"/>
      <c r="CG64" s="507"/>
      <c r="CH64" s="506"/>
      <c r="CI64" s="506"/>
      <c r="CJ64" s="506"/>
      <c r="CK64" s="506"/>
      <c r="CL64" s="506"/>
      <c r="CM64" s="506"/>
      <c r="CN64" s="506"/>
      <c r="CO64" s="506"/>
      <c r="CP64" s="506"/>
      <c r="CQ64" s="506"/>
      <c r="CR64" s="506"/>
      <c r="CS64" s="506"/>
      <c r="CT64" s="506"/>
      <c r="CU64" s="506"/>
      <c r="CV64" s="506"/>
      <c r="CW64" s="506"/>
      <c r="CX64" s="506"/>
      <c r="CY64" s="506"/>
      <c r="CZ64" s="506"/>
      <c r="DA64" s="506"/>
      <c r="DB64" s="506"/>
      <c r="DC64" s="506"/>
      <c r="DD64" s="506"/>
      <c r="DE64" s="506"/>
      <c r="DF64" s="506"/>
      <c r="DG64" s="506"/>
      <c r="DH64" s="506"/>
      <c r="DI64" s="506"/>
      <c r="DJ64" s="506"/>
      <c r="DK64" s="506"/>
      <c r="DL64" s="506"/>
      <c r="DM64" s="506"/>
      <c r="DN64" s="506"/>
      <c r="DO64" s="506"/>
      <c r="DP64" s="506"/>
      <c r="DQ64" s="506"/>
      <c r="DR64" s="506"/>
      <c r="DS64" s="506"/>
      <c r="DT64" s="506"/>
      <c r="DU64" s="506"/>
      <c r="DV64" s="506"/>
      <c r="DW64" s="506"/>
      <c r="DX64" s="506"/>
      <c r="DY64" s="506"/>
      <c r="DZ64" s="506"/>
      <c r="EA64" s="506"/>
    </row>
    <row r="65" spans="1:131" s="143" customFormat="1" ht="15" customHeight="1" x14ac:dyDescent="0.2">
      <c r="A65" s="1176" t="str">
        <f>T(Admin!D33)</f>
        <v/>
      </c>
      <c r="B65" s="1177"/>
      <c r="C65" s="657" t="e">
        <f>LOOKUP(D65,D70:D107,C70:C107)</f>
        <v>#N/A</v>
      </c>
      <c r="D65" s="867"/>
      <c r="E65" s="868"/>
      <c r="F65" s="869"/>
      <c r="G65" s="403">
        <f t="shared" si="33"/>
        <v>0</v>
      </c>
      <c r="H65" s="404"/>
      <c r="I65" s="459" t="str">
        <f t="shared" si="34"/>
        <v/>
      </c>
      <c r="J65" s="658" t="e">
        <f>LOOKUP(K65,K70:K109,J70:J109)</f>
        <v>#N/A</v>
      </c>
      <c r="K65" s="867"/>
      <c r="L65" s="868"/>
      <c r="M65" s="869"/>
      <c r="N65" s="403">
        <f t="shared" si="35"/>
        <v>0</v>
      </c>
      <c r="O65" s="404"/>
      <c r="P65" s="458" t="str">
        <f t="shared" si="36"/>
        <v/>
      </c>
      <c r="Q65" s="659" t="e">
        <f>LOOKUP(R65,R69:R112,Q69:Q112)</f>
        <v>#N/A</v>
      </c>
      <c r="R65" s="867"/>
      <c r="S65" s="868"/>
      <c r="T65" s="869"/>
      <c r="U65" s="403">
        <f t="shared" si="37"/>
        <v>0</v>
      </c>
      <c r="V65" s="404"/>
      <c r="W65" s="458" t="str">
        <f t="shared" si="38"/>
        <v/>
      </c>
      <c r="X65" s="1212"/>
      <c r="Y65" s="1213"/>
      <c r="Z65" s="1213"/>
      <c r="AA65" s="1214"/>
      <c r="AB65" s="403"/>
      <c r="AC65" s="404"/>
      <c r="AD65" s="404"/>
      <c r="AE65" s="503"/>
      <c r="AF65" s="503"/>
      <c r="AG65" s="503"/>
      <c r="AH65" s="503"/>
      <c r="AI65" s="403">
        <f t="shared" si="39"/>
        <v>0</v>
      </c>
      <c r="AJ65" s="508"/>
      <c r="AK65" s="405">
        <f t="shared" si="40"/>
        <v>0</v>
      </c>
      <c r="AL65" s="746"/>
      <c r="AM65" s="751"/>
      <c r="AN65" s="751"/>
      <c r="AO65" s="748"/>
      <c r="AP65" s="403">
        <f t="shared" si="66"/>
        <v>0</v>
      </c>
      <c r="AQ65" s="508"/>
      <c r="AR65" s="508"/>
      <c r="AS65" s="405">
        <f t="shared" si="41"/>
        <v>0</v>
      </c>
      <c r="AT65" s="1200">
        <f t="shared" si="42"/>
        <v>0</v>
      </c>
      <c r="AU65" s="1200"/>
      <c r="AV65" s="960">
        <f t="shared" si="43"/>
        <v>0</v>
      </c>
      <c r="AW65" s="738">
        <f t="shared" si="44"/>
        <v>0</v>
      </c>
      <c r="AX65" s="469">
        <f t="shared" si="45"/>
        <v>0</v>
      </c>
      <c r="AY65" s="595">
        <v>6</v>
      </c>
      <c r="AZ65" s="600" t="str">
        <f t="shared" si="46"/>
        <v/>
      </c>
      <c r="BA65" s="597" t="str">
        <f t="shared" si="31"/>
        <v/>
      </c>
      <c r="BB65" s="740" t="str">
        <f t="shared" si="47"/>
        <v/>
      </c>
      <c r="BC65" s="600" t="str">
        <f t="shared" si="48"/>
        <v/>
      </c>
      <c r="BD65" s="597" t="str">
        <f t="shared" si="49"/>
        <v/>
      </c>
      <c r="BE65" s="601" t="str">
        <f t="shared" si="50"/>
        <v/>
      </c>
      <c r="BF65" s="600" t="str">
        <f t="shared" si="51"/>
        <v/>
      </c>
      <c r="BG65" s="597" t="str">
        <f t="shared" si="52"/>
        <v/>
      </c>
      <c r="BH65" s="601" t="str">
        <f t="shared" si="53"/>
        <v/>
      </c>
      <c r="BI65" s="600" t="str">
        <f t="shared" si="54"/>
        <v/>
      </c>
      <c r="BJ65" s="597" t="str">
        <f t="shared" si="55"/>
        <v/>
      </c>
      <c r="BK65" s="601" t="str">
        <f t="shared" si="56"/>
        <v/>
      </c>
      <c r="BL65" s="600" t="str">
        <f t="shared" si="57"/>
        <v/>
      </c>
      <c r="BM65" s="597" t="str">
        <f t="shared" si="58"/>
        <v/>
      </c>
      <c r="BN65" s="601" t="str">
        <f t="shared" si="59"/>
        <v/>
      </c>
      <c r="BO65" s="600" t="str">
        <f t="shared" si="60"/>
        <v/>
      </c>
      <c r="BP65" s="597" t="str">
        <f t="shared" si="61"/>
        <v/>
      </c>
      <c r="BQ65" s="601" t="str">
        <f t="shared" si="65"/>
        <v/>
      </c>
      <c r="BR65" s="600"/>
      <c r="BS65" s="597"/>
      <c r="BT65" s="601"/>
      <c r="BU65" s="600" t="str">
        <f t="shared" si="62"/>
        <v/>
      </c>
      <c r="BV65" s="597" t="str">
        <f t="shared" si="63"/>
        <v/>
      </c>
      <c r="BW65" s="601" t="str">
        <f t="shared" si="64"/>
        <v/>
      </c>
      <c r="BX65" s="602">
        <f t="shared" si="32"/>
        <v>0</v>
      </c>
      <c r="BY65" s="507"/>
      <c r="BZ65" s="507"/>
      <c r="CA65" s="507"/>
      <c r="CB65" s="507"/>
      <c r="CC65" s="507"/>
      <c r="CD65" s="507"/>
      <c r="CE65" s="507"/>
      <c r="CF65" s="957"/>
      <c r="CG65" s="507"/>
      <c r="CH65" s="506"/>
      <c r="CI65" s="506"/>
      <c r="CJ65" s="506"/>
      <c r="CK65" s="506"/>
      <c r="CL65" s="506"/>
      <c r="CM65" s="506"/>
      <c r="CN65" s="506"/>
      <c r="CO65" s="506"/>
      <c r="CP65" s="506"/>
      <c r="CQ65" s="506"/>
      <c r="CR65" s="506"/>
      <c r="CS65" s="506"/>
      <c r="CT65" s="506"/>
      <c r="CU65" s="506"/>
      <c r="CV65" s="506"/>
      <c r="CW65" s="506"/>
      <c r="CX65" s="506"/>
      <c r="CY65" s="506"/>
      <c r="CZ65" s="506"/>
      <c r="DA65" s="506"/>
      <c r="DB65" s="506"/>
      <c r="DC65" s="506"/>
      <c r="DD65" s="506"/>
      <c r="DE65" s="506"/>
      <c r="DF65" s="506"/>
      <c r="DG65" s="506"/>
      <c r="DH65" s="506"/>
      <c r="DI65" s="506"/>
      <c r="DJ65" s="506"/>
      <c r="DK65" s="506"/>
      <c r="DL65" s="506"/>
      <c r="DM65" s="506"/>
      <c r="DN65" s="506"/>
      <c r="DO65" s="506"/>
      <c r="DP65" s="506"/>
      <c r="DQ65" s="506"/>
      <c r="DR65" s="506"/>
      <c r="DS65" s="506"/>
      <c r="DT65" s="506"/>
      <c r="DU65" s="506"/>
      <c r="DV65" s="506"/>
      <c r="DW65" s="506"/>
      <c r="DX65" s="506"/>
      <c r="DY65" s="506"/>
      <c r="DZ65" s="506"/>
      <c r="EA65" s="506"/>
    </row>
    <row r="66" spans="1:131" s="143" customFormat="1" ht="15" customHeight="1" x14ac:dyDescent="0.2">
      <c r="A66" s="1176" t="str">
        <f>T(Admin!D34)</f>
        <v/>
      </c>
      <c r="B66" s="1177"/>
      <c r="C66" s="657" t="e">
        <f>LOOKUP(D66,D70:D107,C70:C107)</f>
        <v>#N/A</v>
      </c>
      <c r="D66" s="867"/>
      <c r="E66" s="868"/>
      <c r="F66" s="869"/>
      <c r="G66" s="403">
        <f t="shared" si="33"/>
        <v>0</v>
      </c>
      <c r="H66" s="404"/>
      <c r="I66" s="459" t="str">
        <f t="shared" si="34"/>
        <v/>
      </c>
      <c r="J66" s="658" t="e">
        <f>LOOKUP(K66,K70:K109,J70:J109)</f>
        <v>#N/A</v>
      </c>
      <c r="K66" s="867"/>
      <c r="L66" s="868"/>
      <c r="M66" s="869"/>
      <c r="N66" s="403">
        <f t="shared" si="35"/>
        <v>0</v>
      </c>
      <c r="O66" s="404"/>
      <c r="P66" s="458" t="str">
        <f t="shared" si="36"/>
        <v/>
      </c>
      <c r="Q66" s="659" t="e">
        <f>LOOKUP(R66,R69:R112,Q69:Q112)</f>
        <v>#N/A</v>
      </c>
      <c r="R66" s="867"/>
      <c r="S66" s="868"/>
      <c r="T66" s="869"/>
      <c r="U66" s="403">
        <f t="shared" si="37"/>
        <v>0</v>
      </c>
      <c r="V66" s="404"/>
      <c r="W66" s="458" t="str">
        <f t="shared" si="38"/>
        <v/>
      </c>
      <c r="X66" s="1215"/>
      <c r="Y66" s="1216"/>
      <c r="Z66" s="1216"/>
      <c r="AA66" s="1217"/>
      <c r="AB66" s="403"/>
      <c r="AC66" s="404"/>
      <c r="AD66" s="404"/>
      <c r="AE66" s="503"/>
      <c r="AF66" s="503"/>
      <c r="AG66" s="503"/>
      <c r="AH66" s="503"/>
      <c r="AI66" s="403">
        <f t="shared" si="39"/>
        <v>0</v>
      </c>
      <c r="AJ66" s="508"/>
      <c r="AK66" s="405">
        <f t="shared" si="40"/>
        <v>0</v>
      </c>
      <c r="AL66" s="752"/>
      <c r="AM66" s="753"/>
      <c r="AN66" s="753"/>
      <c r="AO66" s="754"/>
      <c r="AP66" s="403">
        <f t="shared" si="66"/>
        <v>0</v>
      </c>
      <c r="AQ66" s="508"/>
      <c r="AR66" s="508"/>
      <c r="AS66" s="405">
        <f t="shared" si="41"/>
        <v>0</v>
      </c>
      <c r="AT66" s="1200">
        <f t="shared" si="42"/>
        <v>0</v>
      </c>
      <c r="AU66" s="1200"/>
      <c r="AV66" s="960">
        <f t="shared" si="43"/>
        <v>0</v>
      </c>
      <c r="AW66" s="738">
        <f t="shared" si="44"/>
        <v>0</v>
      </c>
      <c r="AX66" s="469">
        <f t="shared" si="45"/>
        <v>0</v>
      </c>
      <c r="AY66" s="595">
        <v>6</v>
      </c>
      <c r="AZ66" s="600" t="str">
        <f t="shared" si="46"/>
        <v/>
      </c>
      <c r="BA66" s="597" t="str">
        <f>IF(AZ66="","",SUM(AZ66/AY66))</f>
        <v/>
      </c>
      <c r="BB66" s="740" t="str">
        <f t="shared" si="47"/>
        <v/>
      </c>
      <c r="BC66" s="600" t="str">
        <f t="shared" si="48"/>
        <v/>
      </c>
      <c r="BD66" s="597" t="str">
        <f t="shared" si="49"/>
        <v/>
      </c>
      <c r="BE66" s="601" t="str">
        <f t="shared" si="50"/>
        <v/>
      </c>
      <c r="BF66" s="600" t="str">
        <f t="shared" si="51"/>
        <v/>
      </c>
      <c r="BG66" s="597" t="str">
        <f>IF(BF66="","",PRODUCT(BF66,AY66))</f>
        <v/>
      </c>
      <c r="BH66" s="601" t="str">
        <f t="shared" si="53"/>
        <v/>
      </c>
      <c r="BI66" s="600" t="str">
        <f t="shared" si="54"/>
        <v/>
      </c>
      <c r="BJ66" s="597" t="str">
        <f t="shared" si="55"/>
        <v/>
      </c>
      <c r="BK66" s="601" t="str">
        <f t="shared" si="56"/>
        <v/>
      </c>
      <c r="BL66" s="600" t="str">
        <f t="shared" si="57"/>
        <v/>
      </c>
      <c r="BM66" s="597" t="str">
        <f t="shared" si="58"/>
        <v/>
      </c>
      <c r="BN66" s="601" t="str">
        <f t="shared" si="59"/>
        <v/>
      </c>
      <c r="BO66" s="600" t="str">
        <f t="shared" si="60"/>
        <v/>
      </c>
      <c r="BP66" s="597" t="str">
        <f t="shared" si="61"/>
        <v/>
      </c>
      <c r="BQ66" s="601" t="str">
        <f t="shared" si="65"/>
        <v/>
      </c>
      <c r="BR66" s="600"/>
      <c r="BS66" s="597"/>
      <c r="BT66" s="601"/>
      <c r="BU66" s="600" t="str">
        <f t="shared" si="62"/>
        <v/>
      </c>
      <c r="BV66" s="597" t="str">
        <f>IF(BU66="","",PRODUCT(BU66,AY66))</f>
        <v/>
      </c>
      <c r="BW66" s="601" t="str">
        <f t="shared" si="64"/>
        <v/>
      </c>
      <c r="BX66" s="602">
        <f t="shared" si="32"/>
        <v>0</v>
      </c>
      <c r="BY66" s="507"/>
      <c r="BZ66" s="507"/>
      <c r="CA66" s="507"/>
      <c r="CB66" s="507"/>
      <c r="CC66" s="507"/>
      <c r="CD66" s="507"/>
      <c r="CE66" s="507"/>
      <c r="CF66" s="957"/>
      <c r="CG66" s="507"/>
      <c r="CH66" s="506"/>
      <c r="CI66" s="506"/>
      <c r="CJ66" s="506"/>
      <c r="CK66" s="506"/>
      <c r="CL66" s="506"/>
      <c r="CM66" s="506"/>
      <c r="CN66" s="506"/>
      <c r="CO66" s="506"/>
      <c r="CP66" s="506"/>
      <c r="CQ66" s="506"/>
      <c r="CR66" s="506"/>
      <c r="CS66" s="506"/>
      <c r="CT66" s="506"/>
      <c r="CU66" s="506"/>
      <c r="CV66" s="506"/>
      <c r="CW66" s="506"/>
      <c r="CX66" s="506"/>
      <c r="CY66" s="506"/>
      <c r="CZ66" s="506"/>
      <c r="DA66" s="506"/>
      <c r="DB66" s="506"/>
      <c r="DC66" s="506"/>
      <c r="DD66" s="506"/>
      <c r="DE66" s="506"/>
      <c r="DF66" s="506"/>
      <c r="DG66" s="506"/>
      <c r="DH66" s="506"/>
      <c r="DI66" s="506"/>
      <c r="DJ66" s="506"/>
      <c r="DK66" s="506"/>
      <c r="DL66" s="506"/>
      <c r="DM66" s="506"/>
      <c r="DN66" s="506"/>
      <c r="DO66" s="506"/>
      <c r="DP66" s="506"/>
      <c r="DQ66" s="506"/>
      <c r="DR66" s="506"/>
      <c r="DS66" s="506"/>
      <c r="DT66" s="506"/>
      <c r="DU66" s="506"/>
      <c r="DV66" s="506"/>
      <c r="DW66" s="506"/>
      <c r="DX66" s="506"/>
      <c r="DY66" s="506"/>
      <c r="DZ66" s="506"/>
      <c r="EA66" s="506"/>
    </row>
    <row r="67" spans="1:131" s="506" customFormat="1" x14ac:dyDescent="0.2">
      <c r="B67" s="223"/>
      <c r="AT67" s="220"/>
      <c r="AU67" s="134"/>
      <c r="AV67" s="735"/>
      <c r="AY67" s="507"/>
      <c r="AZ67" s="603"/>
      <c r="BA67" s="604"/>
      <c r="BB67" s="605">
        <f>AVERAGE(BB37:BB66)</f>
        <v>90.625</v>
      </c>
      <c r="BC67" s="603"/>
      <c r="BD67" s="604"/>
      <c r="BE67" s="605">
        <f>AVERAGE(BE37:BE66)</f>
        <v>92</v>
      </c>
      <c r="BF67" s="603"/>
      <c r="BG67" s="604"/>
      <c r="BH67" s="605">
        <f>AVERAGE(BH37:BH66)</f>
        <v>88.657999999999987</v>
      </c>
      <c r="BI67" s="603"/>
      <c r="BJ67" s="604"/>
      <c r="BK67" s="605">
        <f>AVERAGE(BK37:BK66)</f>
        <v>86</v>
      </c>
      <c r="BL67" s="603"/>
      <c r="BM67" s="604"/>
      <c r="BN67" s="605">
        <f>AVERAGE(BN37:BN66)</f>
        <v>88</v>
      </c>
      <c r="BO67" s="603"/>
      <c r="BP67" s="604"/>
      <c r="BQ67" s="605">
        <f>IF(BQ37="","",AVERAGE(BQ37:BQ66))</f>
        <v>91.6</v>
      </c>
      <c r="BR67" s="603"/>
      <c r="BS67" s="604"/>
      <c r="BT67" s="605"/>
      <c r="BU67" s="603"/>
      <c r="BV67" s="604"/>
      <c r="BW67" s="605"/>
      <c r="BX67" s="957"/>
      <c r="BY67" s="507"/>
    </row>
    <row r="68" spans="1:131" s="508" customFormat="1" x14ac:dyDescent="0.2">
      <c r="Q68" s="1197" t="s">
        <v>88</v>
      </c>
      <c r="R68" s="1197"/>
      <c r="S68" s="1197"/>
      <c r="T68" s="1197"/>
      <c r="AT68" s="961"/>
      <c r="AU68" s="742"/>
      <c r="AV68" s="743"/>
      <c r="AY68" s="606"/>
      <c r="AZ68" s="606"/>
      <c r="BA68" s="606"/>
      <c r="BB68" s="606"/>
      <c r="BC68" s="606"/>
      <c r="BD68" s="606"/>
      <c r="BE68" s="606"/>
      <c r="BF68" s="606"/>
      <c r="BG68" s="606"/>
      <c r="BH68" s="606"/>
      <c r="BI68" s="606"/>
      <c r="BJ68" s="606"/>
      <c r="BK68" s="606"/>
      <c r="BL68" s="606"/>
      <c r="BM68" s="606"/>
      <c r="BN68" s="606"/>
      <c r="BO68" s="606"/>
      <c r="BP68" s="606"/>
      <c r="BQ68" s="606"/>
      <c r="BR68" s="606"/>
      <c r="BS68" s="606"/>
      <c r="BT68" s="606"/>
      <c r="BU68" s="606"/>
      <c r="BV68" s="606"/>
      <c r="BW68" s="606"/>
      <c r="BX68" s="962"/>
      <c r="BY68" s="606"/>
    </row>
    <row r="69" spans="1:131" s="508" customFormat="1" x14ac:dyDescent="0.2">
      <c r="C69" s="1197" t="s">
        <v>170</v>
      </c>
      <c r="D69" s="1197"/>
      <c r="E69" s="1197"/>
      <c r="F69" s="1197"/>
      <c r="J69" s="1197" t="s">
        <v>86</v>
      </c>
      <c r="K69" s="1197"/>
      <c r="L69" s="1197"/>
      <c r="M69" s="1197"/>
      <c r="S69" s="469">
        <v>3.33</v>
      </c>
      <c r="X69" s="1197" t="s">
        <v>91</v>
      </c>
      <c r="Y69" s="1197"/>
      <c r="Z69" s="1197"/>
      <c r="AA69" s="1197"/>
      <c r="AE69" s="1197" t="s">
        <v>90</v>
      </c>
      <c r="AF69" s="1197"/>
      <c r="AG69" s="1197"/>
      <c r="AH69" s="1197"/>
      <c r="AL69" s="1218" t="s">
        <v>316</v>
      </c>
      <c r="AM69" s="1197"/>
      <c r="AN69" s="1197"/>
      <c r="AO69" s="1197"/>
      <c r="AT69" s="1197" t="s">
        <v>110</v>
      </c>
      <c r="AU69" s="1197"/>
      <c r="AV69" s="1197"/>
      <c r="AW69" s="1197"/>
      <c r="AY69" s="1198" t="s">
        <v>89</v>
      </c>
      <c r="AZ69" s="1199"/>
      <c r="BA69" s="1199"/>
      <c r="BB69" s="1199"/>
      <c r="BC69" s="1199"/>
      <c r="BD69" s="1198" t="s">
        <v>260</v>
      </c>
      <c r="BE69" s="1199"/>
      <c r="BF69" s="1199"/>
      <c r="BG69" s="1199"/>
      <c r="BH69" s="1199"/>
      <c r="BI69" s="1199"/>
      <c r="BJ69" s="1199"/>
      <c r="BK69" s="1199"/>
      <c r="BL69" s="606"/>
      <c r="BM69" s="606"/>
      <c r="BN69" s="606"/>
      <c r="BO69" s="606"/>
      <c r="BP69" s="606"/>
      <c r="BQ69" s="606"/>
      <c r="BR69" s="606"/>
      <c r="BS69" s="606"/>
      <c r="BT69" s="606"/>
      <c r="BU69" s="606"/>
      <c r="BV69" s="606"/>
      <c r="BW69" s="606"/>
      <c r="BX69" s="962"/>
      <c r="BY69" s="606"/>
    </row>
    <row r="70" spans="1:131" s="508" customFormat="1" x14ac:dyDescent="0.2">
      <c r="C70" s="564"/>
      <c r="D70" s="564"/>
      <c r="E70" s="495">
        <v>3.75</v>
      </c>
      <c r="F70" s="564"/>
      <c r="J70" s="564"/>
      <c r="K70" s="564"/>
      <c r="L70" s="495">
        <v>5</v>
      </c>
      <c r="M70" s="564"/>
      <c r="Q70" s="564" t="s">
        <v>96</v>
      </c>
      <c r="R70" s="564" t="s">
        <v>155</v>
      </c>
      <c r="S70" s="495">
        <v>0</v>
      </c>
      <c r="T70" s="564"/>
      <c r="X70" s="564"/>
      <c r="Y70" s="564"/>
      <c r="Z70" s="495">
        <v>5</v>
      </c>
      <c r="AA70" s="564"/>
      <c r="AE70" s="564"/>
      <c r="AF70" s="564"/>
      <c r="AG70" s="564"/>
      <c r="AH70" s="564"/>
      <c r="AL70" s="727"/>
      <c r="AM70" s="727"/>
      <c r="AN70" s="727"/>
      <c r="AO70" s="727"/>
      <c r="AT70" s="961"/>
      <c r="AU70" s="961"/>
      <c r="AV70" s="496"/>
      <c r="AW70" s="959"/>
      <c r="AY70" s="962"/>
      <c r="AZ70" s="962"/>
      <c r="BA70" s="405"/>
      <c r="BB70" s="962"/>
      <c r="BC70" s="962"/>
      <c r="BD70" s="962"/>
      <c r="BE70" s="962"/>
      <c r="BF70" s="962"/>
      <c r="BG70" s="962"/>
      <c r="BH70" s="962"/>
      <c r="BI70" s="962"/>
      <c r="BJ70" s="962"/>
      <c r="BK70" s="962"/>
      <c r="BL70" s="606"/>
      <c r="BM70" s="606"/>
      <c r="BN70" s="606"/>
      <c r="BO70" s="606"/>
      <c r="BP70" s="606"/>
      <c r="BQ70" s="606"/>
      <c r="BR70" s="606"/>
      <c r="BS70" s="606"/>
      <c r="BT70" s="606"/>
      <c r="BU70" s="606"/>
      <c r="BV70" s="606"/>
      <c r="BW70" s="606"/>
      <c r="BX70" s="962"/>
      <c r="BY70" s="606"/>
    </row>
    <row r="71" spans="1:131" s="508" customFormat="1" x14ac:dyDescent="0.2">
      <c r="C71" s="496" t="s">
        <v>96</v>
      </c>
      <c r="D71" s="469">
        <v>1</v>
      </c>
      <c r="E71" s="469">
        <v>0</v>
      </c>
      <c r="J71" s="496" t="s">
        <v>96</v>
      </c>
      <c r="K71" s="469">
        <v>1</v>
      </c>
      <c r="L71" s="469">
        <v>0</v>
      </c>
      <c r="Q71" s="565" t="s">
        <v>96</v>
      </c>
      <c r="R71" s="469">
        <v>1</v>
      </c>
      <c r="S71" s="495">
        <v>0</v>
      </c>
      <c r="X71" s="565" t="s">
        <v>96</v>
      </c>
      <c r="Y71" s="469">
        <v>1</v>
      </c>
      <c r="Z71" s="469">
        <v>0</v>
      </c>
      <c r="AE71" s="495" t="s">
        <v>96</v>
      </c>
      <c r="AF71" s="469">
        <v>1</v>
      </c>
      <c r="AG71" s="469"/>
      <c r="AL71" s="496" t="s">
        <v>96</v>
      </c>
      <c r="AM71" s="469">
        <v>1</v>
      </c>
      <c r="AN71" s="469">
        <v>0</v>
      </c>
      <c r="AT71" s="961" t="s">
        <v>96</v>
      </c>
      <c r="AU71" s="744">
        <v>69</v>
      </c>
      <c r="AV71" s="743">
        <v>0</v>
      </c>
      <c r="AW71" s="961" t="s">
        <v>96</v>
      </c>
      <c r="AY71" s="405" t="s">
        <v>96</v>
      </c>
      <c r="AZ71" s="595">
        <v>1</v>
      </c>
      <c r="BA71" s="469">
        <v>0</v>
      </c>
      <c r="BB71" s="606"/>
      <c r="BC71" s="606"/>
      <c r="BD71" s="405" t="s">
        <v>96</v>
      </c>
      <c r="BE71" s="595" t="s">
        <v>155</v>
      </c>
      <c r="BF71" s="595">
        <v>0</v>
      </c>
      <c r="BG71" s="606"/>
      <c r="BH71" s="405"/>
      <c r="BI71" s="595"/>
      <c r="BJ71" s="595"/>
      <c r="BK71" s="606"/>
      <c r="BL71" s="606"/>
      <c r="BM71" s="606"/>
      <c r="BN71" s="606"/>
      <c r="BO71" s="606"/>
      <c r="BP71" s="405"/>
      <c r="BQ71" s="595"/>
      <c r="BR71" s="606"/>
      <c r="BS71" s="606"/>
      <c r="BT71" s="606"/>
      <c r="BU71" s="606"/>
      <c r="BV71" s="606"/>
      <c r="BW71" s="606"/>
      <c r="BX71" s="962"/>
      <c r="BY71" s="606"/>
    </row>
    <row r="72" spans="1:131" s="508" customFormat="1" x14ac:dyDescent="0.2">
      <c r="C72" s="496" t="s">
        <v>96</v>
      </c>
      <c r="D72" s="469">
        <v>2</v>
      </c>
      <c r="E72" s="469">
        <v>0</v>
      </c>
      <c r="J72" s="496" t="s">
        <v>96</v>
      </c>
      <c r="K72" s="469">
        <v>2</v>
      </c>
      <c r="L72" s="469">
        <v>0</v>
      </c>
      <c r="Q72" s="565" t="s">
        <v>96</v>
      </c>
      <c r="R72" s="469">
        <v>2</v>
      </c>
      <c r="S72" s="495">
        <v>0</v>
      </c>
      <c r="X72" s="565" t="s">
        <v>96</v>
      </c>
      <c r="Y72" s="469">
        <v>2</v>
      </c>
      <c r="Z72" s="469">
        <v>0</v>
      </c>
      <c r="AE72" s="495" t="s">
        <v>96</v>
      </c>
      <c r="AF72" s="469">
        <v>2</v>
      </c>
      <c r="AG72" s="469"/>
      <c r="AL72" s="496" t="s">
        <v>96</v>
      </c>
      <c r="AM72" s="469">
        <v>2</v>
      </c>
      <c r="AN72" s="469">
        <v>0</v>
      </c>
      <c r="AT72" s="961" t="s">
        <v>96</v>
      </c>
      <c r="AU72" s="744">
        <f>SUM(AU71+0.5)</f>
        <v>69.5</v>
      </c>
      <c r="AV72" s="743">
        <v>0</v>
      </c>
      <c r="AW72" s="961" t="s">
        <v>98</v>
      </c>
      <c r="AY72" s="405" t="s">
        <v>96</v>
      </c>
      <c r="AZ72" s="595">
        <v>2</v>
      </c>
      <c r="BA72" s="469">
        <v>0</v>
      </c>
      <c r="BB72" s="606"/>
      <c r="BC72" s="606"/>
      <c r="BD72" s="405" t="s">
        <v>96</v>
      </c>
      <c r="BE72" s="595">
        <v>1</v>
      </c>
      <c r="BF72" s="595">
        <v>0</v>
      </c>
      <c r="BG72" s="606"/>
      <c r="BH72" s="405"/>
      <c r="BI72" s="595"/>
      <c r="BJ72" s="595"/>
      <c r="BK72" s="606"/>
      <c r="BL72" s="606"/>
      <c r="BM72" s="606"/>
      <c r="BN72" s="606"/>
      <c r="BO72" s="606"/>
      <c r="BP72" s="405"/>
      <c r="BQ72" s="595"/>
      <c r="BR72" s="606"/>
      <c r="BS72" s="606"/>
      <c r="BT72" s="606"/>
      <c r="BU72" s="606"/>
      <c r="BV72" s="606"/>
      <c r="BW72" s="606"/>
      <c r="BX72" s="962"/>
      <c r="BY72" s="606"/>
    </row>
    <row r="73" spans="1:131" s="508" customFormat="1" x14ac:dyDescent="0.2">
      <c r="C73" s="496" t="s">
        <v>96</v>
      </c>
      <c r="D73" s="469">
        <v>3</v>
      </c>
      <c r="E73" s="469">
        <v>0</v>
      </c>
      <c r="J73" s="496" t="s">
        <v>96</v>
      </c>
      <c r="K73" s="469">
        <v>3</v>
      </c>
      <c r="L73" s="469">
        <v>0</v>
      </c>
      <c r="Q73" s="565" t="s">
        <v>96</v>
      </c>
      <c r="R73" s="469">
        <v>3</v>
      </c>
      <c r="S73" s="495">
        <v>0</v>
      </c>
      <c r="X73" s="565" t="s">
        <v>96</v>
      </c>
      <c r="Y73" s="469">
        <v>3</v>
      </c>
      <c r="Z73" s="469">
        <v>0</v>
      </c>
      <c r="AE73" s="495" t="s">
        <v>96</v>
      </c>
      <c r="AF73" s="469">
        <v>3</v>
      </c>
      <c r="AG73" s="469"/>
      <c r="AL73" s="496" t="s">
        <v>96</v>
      </c>
      <c r="AM73" s="469">
        <v>3</v>
      </c>
      <c r="AN73" s="469">
        <v>0</v>
      </c>
      <c r="AT73" s="961" t="s">
        <v>98</v>
      </c>
      <c r="AU73" s="744">
        <f t="shared" ref="AU73:AU133" si="67">SUM(AU72+0.5)</f>
        <v>70</v>
      </c>
      <c r="AV73" s="743">
        <v>70</v>
      </c>
      <c r="AY73" s="405" t="s">
        <v>96</v>
      </c>
      <c r="AZ73" s="595">
        <v>3</v>
      </c>
      <c r="BA73" s="469">
        <v>0</v>
      </c>
      <c r="BB73" s="606"/>
      <c r="BC73" s="606"/>
      <c r="BD73" s="405" t="s">
        <v>96</v>
      </c>
      <c r="BE73" s="595">
        <v>2</v>
      </c>
      <c r="BF73" s="595">
        <v>0</v>
      </c>
      <c r="BG73" s="606"/>
      <c r="BH73" s="405"/>
      <c r="BI73" s="595"/>
      <c r="BJ73" s="595"/>
      <c r="BK73" s="606"/>
      <c r="BL73" s="606"/>
      <c r="BM73" s="606"/>
      <c r="BN73" s="606"/>
      <c r="BO73" s="606"/>
      <c r="BP73" s="405"/>
      <c r="BQ73" s="595"/>
      <c r="BR73" s="606"/>
      <c r="BS73" s="606"/>
      <c r="BT73" s="606"/>
      <c r="BU73" s="606"/>
      <c r="BV73" s="606"/>
      <c r="BW73" s="606"/>
      <c r="BX73" s="962"/>
      <c r="BY73" s="606"/>
    </row>
    <row r="74" spans="1:131" s="508" customFormat="1" x14ac:dyDescent="0.2">
      <c r="C74" s="496" t="s">
        <v>96</v>
      </c>
      <c r="D74" s="469">
        <v>4</v>
      </c>
      <c r="E74" s="469">
        <v>0</v>
      </c>
      <c r="J74" s="496" t="s">
        <v>96</v>
      </c>
      <c r="K74" s="469">
        <v>4</v>
      </c>
      <c r="L74" s="469">
        <v>0</v>
      </c>
      <c r="Q74" s="565" t="s">
        <v>96</v>
      </c>
      <c r="R74" s="469">
        <v>4</v>
      </c>
      <c r="S74" s="495">
        <v>0</v>
      </c>
      <c r="X74" s="565" t="s">
        <v>96</v>
      </c>
      <c r="Y74" s="469">
        <v>4</v>
      </c>
      <c r="Z74" s="469">
        <v>0</v>
      </c>
      <c r="AE74" s="495" t="s">
        <v>96</v>
      </c>
      <c r="AF74" s="469">
        <v>4</v>
      </c>
      <c r="AG74" s="469"/>
      <c r="AL74" s="496" t="s">
        <v>96</v>
      </c>
      <c r="AM74" s="469">
        <v>4</v>
      </c>
      <c r="AN74" s="469">
        <v>0</v>
      </c>
      <c r="AT74" s="961" t="s">
        <v>98</v>
      </c>
      <c r="AU74" s="744">
        <f t="shared" si="67"/>
        <v>70.5</v>
      </c>
      <c r="AV74" s="743">
        <f>SUM((AV73)+0.5)</f>
        <v>70.5</v>
      </c>
      <c r="AY74" s="405" t="s">
        <v>96</v>
      </c>
      <c r="AZ74" s="595">
        <v>4</v>
      </c>
      <c r="BA74" s="469">
        <v>0</v>
      </c>
      <c r="BB74" s="606"/>
      <c r="BC74" s="606"/>
      <c r="BD74" s="405" t="s">
        <v>96</v>
      </c>
      <c r="BE74" s="595">
        <v>3</v>
      </c>
      <c r="BF74" s="595">
        <v>0</v>
      </c>
      <c r="BG74" s="606"/>
      <c r="BH74" s="405"/>
      <c r="BI74" s="595"/>
      <c r="BJ74" s="595"/>
      <c r="BK74" s="606"/>
      <c r="BL74" s="606"/>
      <c r="BM74" s="606"/>
      <c r="BN74" s="606"/>
      <c r="BO74" s="606"/>
      <c r="BP74" s="405"/>
      <c r="BQ74" s="595"/>
      <c r="BR74" s="606"/>
      <c r="BS74" s="606"/>
      <c r="BT74" s="606"/>
      <c r="BU74" s="606"/>
      <c r="BV74" s="606"/>
      <c r="BW74" s="606"/>
      <c r="BX74" s="962"/>
      <c r="BY74" s="606"/>
    </row>
    <row r="75" spans="1:131" s="508" customFormat="1" x14ac:dyDescent="0.2">
      <c r="C75" s="496" t="s">
        <v>96</v>
      </c>
      <c r="D75" s="469">
        <v>5</v>
      </c>
      <c r="E75" s="469">
        <v>0</v>
      </c>
      <c r="J75" s="496" t="s">
        <v>96</v>
      </c>
      <c r="K75" s="469">
        <v>5</v>
      </c>
      <c r="L75" s="469">
        <v>0</v>
      </c>
      <c r="Q75" s="565" t="s">
        <v>96</v>
      </c>
      <c r="R75" s="469">
        <v>5</v>
      </c>
      <c r="S75" s="495">
        <v>0</v>
      </c>
      <c r="X75" s="565" t="s">
        <v>96</v>
      </c>
      <c r="Y75" s="469">
        <v>5</v>
      </c>
      <c r="Z75" s="469">
        <v>0</v>
      </c>
      <c r="AE75" s="495" t="s">
        <v>96</v>
      </c>
      <c r="AF75" s="469">
        <v>5</v>
      </c>
      <c r="AG75" s="469"/>
      <c r="AL75" s="496" t="s">
        <v>96</v>
      </c>
      <c r="AM75" s="469">
        <v>5</v>
      </c>
      <c r="AN75" s="469">
        <v>0</v>
      </c>
      <c r="AT75" s="961" t="s">
        <v>98</v>
      </c>
      <c r="AU75" s="744">
        <f t="shared" si="67"/>
        <v>71</v>
      </c>
      <c r="AV75" s="743">
        <f t="shared" ref="AV75:AV133" si="68">SUM((AV74)+0.5)</f>
        <v>71</v>
      </c>
      <c r="AY75" s="405" t="s">
        <v>98</v>
      </c>
      <c r="AZ75" s="595">
        <v>5</v>
      </c>
      <c r="BA75" s="469">
        <v>70</v>
      </c>
      <c r="BB75" s="606"/>
      <c r="BC75" s="606"/>
      <c r="BD75" s="405" t="s">
        <v>96</v>
      </c>
      <c r="BE75" s="595">
        <v>4</v>
      </c>
      <c r="BF75" s="595">
        <v>0</v>
      </c>
      <c r="BG75" s="606"/>
      <c r="BH75" s="405"/>
      <c r="BI75" s="595"/>
      <c r="BJ75" s="595"/>
      <c r="BK75" s="606"/>
      <c r="BL75" s="606"/>
      <c r="BM75" s="606"/>
      <c r="BN75" s="606"/>
      <c r="BO75" s="606"/>
      <c r="BP75" s="405"/>
      <c r="BQ75" s="595"/>
      <c r="BR75" s="606"/>
      <c r="BS75" s="606"/>
      <c r="BT75" s="606"/>
      <c r="BU75" s="606"/>
      <c r="BV75" s="606"/>
      <c r="BW75" s="606"/>
      <c r="BX75" s="962"/>
      <c r="BY75" s="606"/>
    </row>
    <row r="76" spans="1:131" s="508" customFormat="1" x14ac:dyDescent="0.2">
      <c r="C76" s="496" t="s">
        <v>96</v>
      </c>
      <c r="D76" s="469">
        <v>6</v>
      </c>
      <c r="E76" s="469">
        <v>0</v>
      </c>
      <c r="J76" s="496" t="s">
        <v>96</v>
      </c>
      <c r="K76" s="469">
        <v>6</v>
      </c>
      <c r="L76" s="469">
        <v>0</v>
      </c>
      <c r="Q76" s="565" t="s">
        <v>96</v>
      </c>
      <c r="R76" s="469">
        <v>6</v>
      </c>
      <c r="S76" s="495">
        <v>0</v>
      </c>
      <c r="X76" s="565" t="s">
        <v>96</v>
      </c>
      <c r="Y76" s="469">
        <v>6</v>
      </c>
      <c r="Z76" s="469">
        <v>0</v>
      </c>
      <c r="AE76" s="495" t="s">
        <v>96</v>
      </c>
      <c r="AF76" s="469">
        <v>6</v>
      </c>
      <c r="AG76" s="469"/>
      <c r="AL76" s="496" t="s">
        <v>96</v>
      </c>
      <c r="AM76" s="469">
        <v>6</v>
      </c>
      <c r="AN76" s="469">
        <v>0</v>
      </c>
      <c r="AT76" s="961" t="s">
        <v>98</v>
      </c>
      <c r="AU76" s="744">
        <f t="shared" si="67"/>
        <v>71.5</v>
      </c>
      <c r="AV76" s="743">
        <f t="shared" si="68"/>
        <v>71.5</v>
      </c>
      <c r="AY76" s="405" t="s">
        <v>97</v>
      </c>
      <c r="AZ76" s="595">
        <v>6</v>
      </c>
      <c r="BA76" s="469">
        <v>100</v>
      </c>
      <c r="BB76" s="606"/>
      <c r="BC76" s="606"/>
      <c r="BD76" s="405" t="s">
        <v>96</v>
      </c>
      <c r="BE76" s="595">
        <v>5</v>
      </c>
      <c r="BF76" s="595">
        <v>0</v>
      </c>
      <c r="BG76" s="606"/>
      <c r="BH76" s="405"/>
      <c r="BI76" s="595"/>
      <c r="BJ76" s="595"/>
      <c r="BK76" s="606"/>
      <c r="BL76" s="606"/>
      <c r="BM76" s="606"/>
      <c r="BN76" s="606"/>
      <c r="BO76" s="606"/>
      <c r="BP76" s="405"/>
      <c r="BQ76" s="595"/>
      <c r="BR76" s="606"/>
      <c r="BS76" s="606"/>
      <c r="BT76" s="606"/>
      <c r="BU76" s="606"/>
      <c r="BV76" s="606"/>
      <c r="BW76" s="606"/>
      <c r="BX76" s="962"/>
      <c r="BY76" s="606"/>
    </row>
    <row r="77" spans="1:131" s="508" customFormat="1" x14ac:dyDescent="0.2">
      <c r="C77" s="496" t="s">
        <v>96</v>
      </c>
      <c r="D77" s="469">
        <v>7</v>
      </c>
      <c r="E77" s="469">
        <v>0</v>
      </c>
      <c r="J77" s="496" t="s">
        <v>96</v>
      </c>
      <c r="K77" s="469">
        <v>7</v>
      </c>
      <c r="L77" s="469">
        <v>0</v>
      </c>
      <c r="Q77" s="565" t="s">
        <v>96</v>
      </c>
      <c r="R77" s="469">
        <v>7</v>
      </c>
      <c r="S77" s="495">
        <v>0</v>
      </c>
      <c r="X77" s="565" t="s">
        <v>96</v>
      </c>
      <c r="Y77" s="469">
        <v>7</v>
      </c>
      <c r="Z77" s="469">
        <v>0</v>
      </c>
      <c r="AE77" s="495" t="s">
        <v>96</v>
      </c>
      <c r="AF77" s="469">
        <v>7</v>
      </c>
      <c r="AG77" s="469"/>
      <c r="AL77" s="496" t="s">
        <v>98</v>
      </c>
      <c r="AM77" s="469">
        <v>7</v>
      </c>
      <c r="AN77" s="469">
        <v>70</v>
      </c>
      <c r="AT77" s="961" t="s">
        <v>98</v>
      </c>
      <c r="AU77" s="744">
        <f t="shared" si="67"/>
        <v>72</v>
      </c>
      <c r="AV77" s="743">
        <f t="shared" si="68"/>
        <v>72</v>
      </c>
      <c r="AY77" s="405"/>
      <c r="AZ77" s="405"/>
      <c r="BA77" s="595"/>
      <c r="BB77" s="606"/>
      <c r="BC77" s="606"/>
      <c r="BD77" s="405" t="s">
        <v>96</v>
      </c>
      <c r="BE77" s="595">
        <v>6</v>
      </c>
      <c r="BF77" s="595">
        <v>0</v>
      </c>
      <c r="BG77" s="606"/>
      <c r="BH77" s="963"/>
      <c r="BI77" s="595"/>
      <c r="BJ77" s="606"/>
      <c r="BK77" s="606"/>
      <c r="BL77" s="606"/>
      <c r="BM77" s="606"/>
      <c r="BN77" s="606"/>
      <c r="BO77" s="606"/>
      <c r="BP77" s="405"/>
      <c r="BQ77" s="595"/>
      <c r="BR77" s="606"/>
      <c r="BS77" s="606"/>
      <c r="BT77" s="606"/>
      <c r="BU77" s="606"/>
      <c r="BV77" s="606"/>
      <c r="BW77" s="606"/>
      <c r="BX77" s="962"/>
      <c r="BY77" s="606"/>
    </row>
    <row r="78" spans="1:131" s="508" customFormat="1" x14ac:dyDescent="0.2">
      <c r="C78" s="496" t="s">
        <v>96</v>
      </c>
      <c r="D78" s="469">
        <v>8</v>
      </c>
      <c r="E78" s="469">
        <v>0</v>
      </c>
      <c r="J78" s="496" t="s">
        <v>96</v>
      </c>
      <c r="K78" s="469">
        <v>8</v>
      </c>
      <c r="L78" s="469">
        <v>0</v>
      </c>
      <c r="Q78" s="565" t="s">
        <v>96</v>
      </c>
      <c r="R78" s="469">
        <v>8</v>
      </c>
      <c r="S78" s="495">
        <v>0</v>
      </c>
      <c r="X78" s="565" t="s">
        <v>96</v>
      </c>
      <c r="Y78" s="469">
        <v>8</v>
      </c>
      <c r="Z78" s="469">
        <v>0</v>
      </c>
      <c r="AE78" s="495" t="s">
        <v>96</v>
      </c>
      <c r="AF78" s="469">
        <v>8</v>
      </c>
      <c r="AG78" s="469"/>
      <c r="AL78" s="496" t="s">
        <v>98</v>
      </c>
      <c r="AM78" s="469">
        <v>8</v>
      </c>
      <c r="AN78" s="469">
        <v>80</v>
      </c>
      <c r="AT78" s="961" t="s">
        <v>98</v>
      </c>
      <c r="AU78" s="744">
        <f t="shared" si="67"/>
        <v>72.5</v>
      </c>
      <c r="AV78" s="743">
        <f t="shared" si="68"/>
        <v>72.5</v>
      </c>
      <c r="AY78" s="405"/>
      <c r="AZ78" s="405"/>
      <c r="BA78" s="595"/>
      <c r="BB78" s="606"/>
      <c r="BC78" s="606"/>
      <c r="BD78" s="405" t="s">
        <v>96</v>
      </c>
      <c r="BE78" s="595">
        <v>7</v>
      </c>
      <c r="BF78" s="595">
        <v>0</v>
      </c>
      <c r="BG78" s="606"/>
      <c r="BH78" s="963"/>
      <c r="BI78" s="595"/>
      <c r="BJ78" s="606"/>
      <c r="BK78" s="606"/>
      <c r="BL78" s="606"/>
      <c r="BM78" s="606"/>
      <c r="BN78" s="606"/>
      <c r="BO78" s="606"/>
      <c r="BP78" s="405"/>
      <c r="BQ78" s="595"/>
      <c r="BR78" s="606"/>
      <c r="BS78" s="606"/>
      <c r="BT78" s="606"/>
      <c r="BU78" s="606"/>
      <c r="BV78" s="606"/>
      <c r="BW78" s="606"/>
      <c r="BX78" s="962"/>
      <c r="BY78" s="606"/>
    </row>
    <row r="79" spans="1:131" s="508" customFormat="1" x14ac:dyDescent="0.2">
      <c r="C79" s="496" t="s">
        <v>96</v>
      </c>
      <c r="D79" s="469">
        <v>9</v>
      </c>
      <c r="E79" s="469">
        <v>0</v>
      </c>
      <c r="J79" s="496" t="s">
        <v>96</v>
      </c>
      <c r="K79" s="469">
        <v>9</v>
      </c>
      <c r="L79" s="469">
        <v>0</v>
      </c>
      <c r="Q79" s="565" t="s">
        <v>96</v>
      </c>
      <c r="R79" s="469">
        <v>9</v>
      </c>
      <c r="S79" s="495">
        <v>0</v>
      </c>
      <c r="X79" s="565" t="s">
        <v>96</v>
      </c>
      <c r="Y79" s="469">
        <v>9</v>
      </c>
      <c r="Z79" s="469">
        <v>0</v>
      </c>
      <c r="AE79" s="495" t="s">
        <v>96</v>
      </c>
      <c r="AF79" s="469">
        <v>9</v>
      </c>
      <c r="AG79" s="469"/>
      <c r="AL79" s="496" t="s">
        <v>97</v>
      </c>
      <c r="AM79" s="469">
        <v>9</v>
      </c>
      <c r="AN79" s="469">
        <v>90</v>
      </c>
      <c r="AT79" s="961" t="s">
        <v>98</v>
      </c>
      <c r="AU79" s="744">
        <f t="shared" si="67"/>
        <v>73</v>
      </c>
      <c r="AV79" s="743">
        <f t="shared" si="68"/>
        <v>73</v>
      </c>
      <c r="AY79" s="405"/>
      <c r="AZ79" s="405"/>
      <c r="BA79" s="595"/>
      <c r="BB79" s="606"/>
      <c r="BC79" s="606"/>
      <c r="BD79" s="405" t="s">
        <v>96</v>
      </c>
      <c r="BE79" s="595">
        <v>8</v>
      </c>
      <c r="BF79" s="595">
        <v>0</v>
      </c>
      <c r="BG79" s="606"/>
      <c r="BH79" s="963"/>
      <c r="BI79" s="595"/>
      <c r="BJ79" s="606"/>
      <c r="BK79" s="606"/>
      <c r="BL79" s="606"/>
      <c r="BM79" s="606"/>
      <c r="BN79" s="606"/>
      <c r="BO79" s="606"/>
      <c r="BP79" s="405"/>
      <c r="BQ79" s="595"/>
      <c r="BR79" s="606"/>
      <c r="BS79" s="606"/>
      <c r="BT79" s="606"/>
      <c r="BU79" s="606"/>
      <c r="BV79" s="606"/>
      <c r="BW79" s="606"/>
      <c r="BX79" s="962"/>
      <c r="BY79" s="606"/>
    </row>
    <row r="80" spans="1:131" s="508" customFormat="1" x14ac:dyDescent="0.2">
      <c r="C80" s="496" t="s">
        <v>96</v>
      </c>
      <c r="D80" s="469">
        <v>10</v>
      </c>
      <c r="E80" s="469">
        <v>0</v>
      </c>
      <c r="J80" s="496" t="s">
        <v>96</v>
      </c>
      <c r="K80" s="469">
        <v>10</v>
      </c>
      <c r="L80" s="469">
        <v>0</v>
      </c>
      <c r="Q80" s="565" t="s">
        <v>96</v>
      </c>
      <c r="R80" s="469">
        <v>10</v>
      </c>
      <c r="S80" s="495">
        <v>0</v>
      </c>
      <c r="X80" s="565" t="s">
        <v>96</v>
      </c>
      <c r="Y80" s="469">
        <v>10</v>
      </c>
      <c r="Z80" s="469">
        <v>0</v>
      </c>
      <c r="AE80" s="495" t="s">
        <v>96</v>
      </c>
      <c r="AF80" s="469">
        <v>10</v>
      </c>
      <c r="AG80" s="469"/>
      <c r="AL80" s="496" t="s">
        <v>97</v>
      </c>
      <c r="AM80" s="469">
        <v>10</v>
      </c>
      <c r="AN80" s="469">
        <v>100</v>
      </c>
      <c r="AT80" s="961" t="s">
        <v>98</v>
      </c>
      <c r="AU80" s="744">
        <f t="shared" si="67"/>
        <v>73.5</v>
      </c>
      <c r="AV80" s="743">
        <f t="shared" si="68"/>
        <v>73.5</v>
      </c>
      <c r="AY80" s="405"/>
      <c r="AZ80" s="405"/>
      <c r="BA80" s="595"/>
      <c r="BB80" s="606"/>
      <c r="BC80" s="606"/>
      <c r="BD80" s="405" t="s">
        <v>96</v>
      </c>
      <c r="BE80" s="595">
        <v>9</v>
      </c>
      <c r="BF80" s="595">
        <v>0</v>
      </c>
      <c r="BG80" s="606"/>
      <c r="BH80" s="963"/>
      <c r="BI80" s="595"/>
      <c r="BJ80" s="606"/>
      <c r="BK80" s="606"/>
      <c r="BL80" s="606"/>
      <c r="BM80" s="606"/>
      <c r="BN80" s="606"/>
      <c r="BO80" s="606"/>
      <c r="BP80" s="405"/>
      <c r="BQ80" s="595"/>
      <c r="BR80" s="606"/>
      <c r="BS80" s="606"/>
      <c r="BT80" s="606"/>
      <c r="BU80" s="606"/>
      <c r="BV80" s="606"/>
      <c r="BW80" s="606"/>
      <c r="BX80" s="962"/>
      <c r="BY80" s="606"/>
    </row>
    <row r="81" spans="3:77" s="508" customFormat="1" x14ac:dyDescent="0.2">
      <c r="C81" s="496" t="s">
        <v>96</v>
      </c>
      <c r="D81" s="469">
        <v>11</v>
      </c>
      <c r="E81" s="469">
        <v>0</v>
      </c>
      <c r="J81" s="496" t="s">
        <v>96</v>
      </c>
      <c r="K81" s="469">
        <v>11</v>
      </c>
      <c r="L81" s="469">
        <v>0</v>
      </c>
      <c r="Q81" s="565" t="s">
        <v>96</v>
      </c>
      <c r="R81" s="469">
        <v>11</v>
      </c>
      <c r="S81" s="495">
        <v>0</v>
      </c>
      <c r="X81" s="565" t="s">
        <v>96</v>
      </c>
      <c r="Y81" s="469">
        <v>11</v>
      </c>
      <c r="Z81" s="469">
        <v>0</v>
      </c>
      <c r="AE81" s="495" t="s">
        <v>96</v>
      </c>
      <c r="AF81" s="469">
        <v>11</v>
      </c>
      <c r="AG81" s="469"/>
      <c r="AL81" s="495"/>
      <c r="AM81" s="469"/>
      <c r="AN81" s="469"/>
      <c r="AT81" s="961" t="s">
        <v>98</v>
      </c>
      <c r="AU81" s="744">
        <f t="shared" si="67"/>
        <v>74</v>
      </c>
      <c r="AV81" s="743">
        <f t="shared" si="68"/>
        <v>74</v>
      </c>
      <c r="AY81" s="405"/>
      <c r="AZ81" s="405"/>
      <c r="BA81" s="595"/>
      <c r="BB81" s="606"/>
      <c r="BC81" s="606"/>
      <c r="BD81" s="405" t="s">
        <v>96</v>
      </c>
      <c r="BE81" s="595">
        <v>10</v>
      </c>
      <c r="BF81" s="595">
        <v>0</v>
      </c>
      <c r="BG81" s="606"/>
      <c r="BH81" s="963"/>
      <c r="BI81" s="595"/>
      <c r="BJ81" s="606"/>
      <c r="BK81" s="606"/>
      <c r="BL81" s="606"/>
      <c r="BM81" s="606"/>
      <c r="BN81" s="606"/>
      <c r="BO81" s="606"/>
      <c r="BP81" s="405"/>
      <c r="BQ81" s="595"/>
      <c r="BR81" s="606"/>
      <c r="BS81" s="606"/>
      <c r="BT81" s="606"/>
      <c r="BU81" s="606"/>
      <c r="BV81" s="606"/>
      <c r="BW81" s="606"/>
      <c r="BX81" s="962"/>
      <c r="BY81" s="606"/>
    </row>
    <row r="82" spans="3:77" s="508" customFormat="1" x14ac:dyDescent="0.2">
      <c r="C82" s="496" t="s">
        <v>96</v>
      </c>
      <c r="D82" s="469">
        <v>12</v>
      </c>
      <c r="E82" s="469">
        <v>0</v>
      </c>
      <c r="J82" s="496" t="s">
        <v>96</v>
      </c>
      <c r="K82" s="469">
        <v>12</v>
      </c>
      <c r="L82" s="469">
        <v>0</v>
      </c>
      <c r="Q82" s="565" t="s">
        <v>96</v>
      </c>
      <c r="R82" s="469">
        <v>12</v>
      </c>
      <c r="S82" s="495">
        <v>0</v>
      </c>
      <c r="X82" s="565" t="s">
        <v>96</v>
      </c>
      <c r="Y82" s="469">
        <v>12</v>
      </c>
      <c r="Z82" s="469">
        <v>0</v>
      </c>
      <c r="AE82" s="495" t="s">
        <v>96</v>
      </c>
      <c r="AF82" s="469">
        <v>12</v>
      </c>
      <c r="AG82" s="469"/>
      <c r="AL82" s="495"/>
      <c r="AM82" s="469"/>
      <c r="AT82" s="961" t="s">
        <v>98</v>
      </c>
      <c r="AU82" s="744">
        <f t="shared" si="67"/>
        <v>74.5</v>
      </c>
      <c r="AV82" s="743">
        <f t="shared" si="68"/>
        <v>74.5</v>
      </c>
      <c r="AY82" s="405"/>
      <c r="AZ82" s="405"/>
      <c r="BA82" s="595"/>
      <c r="BB82" s="606"/>
      <c r="BC82" s="606"/>
      <c r="BD82" s="405" t="s">
        <v>96</v>
      </c>
      <c r="BE82" s="595">
        <v>11</v>
      </c>
      <c r="BF82" s="595">
        <v>0</v>
      </c>
      <c r="BG82" s="606"/>
      <c r="BH82" s="963"/>
      <c r="BI82" s="595"/>
      <c r="BJ82" s="606"/>
      <c r="BK82" s="606"/>
      <c r="BL82" s="606"/>
      <c r="BM82" s="606"/>
      <c r="BN82" s="606"/>
      <c r="BO82" s="606"/>
      <c r="BP82" s="405"/>
      <c r="BQ82" s="595"/>
      <c r="BR82" s="606"/>
      <c r="BS82" s="606"/>
      <c r="BT82" s="606"/>
      <c r="BU82" s="606"/>
      <c r="BV82" s="606"/>
      <c r="BW82" s="606"/>
      <c r="BX82" s="962"/>
      <c r="BY82" s="606"/>
    </row>
    <row r="83" spans="3:77" s="508" customFormat="1" x14ac:dyDescent="0.2">
      <c r="C83" s="496" t="s">
        <v>96</v>
      </c>
      <c r="D83" s="469">
        <v>13</v>
      </c>
      <c r="E83" s="469">
        <v>0</v>
      </c>
      <c r="J83" s="496" t="s">
        <v>96</v>
      </c>
      <c r="K83" s="469">
        <v>13</v>
      </c>
      <c r="L83" s="469">
        <v>0</v>
      </c>
      <c r="Q83" s="565" t="s">
        <v>96</v>
      </c>
      <c r="R83" s="469">
        <v>13</v>
      </c>
      <c r="S83" s="495">
        <v>0</v>
      </c>
      <c r="X83" s="565" t="s">
        <v>96</v>
      </c>
      <c r="Y83" s="469">
        <v>13</v>
      </c>
      <c r="Z83" s="469">
        <v>0</v>
      </c>
      <c r="AE83" s="495" t="s">
        <v>96</v>
      </c>
      <c r="AF83" s="469">
        <v>13</v>
      </c>
      <c r="AG83" s="469"/>
      <c r="AL83" s="495"/>
      <c r="AM83" s="469"/>
      <c r="AT83" s="961" t="s">
        <v>98</v>
      </c>
      <c r="AU83" s="744">
        <f t="shared" si="67"/>
        <v>75</v>
      </c>
      <c r="AV83" s="743">
        <f t="shared" si="68"/>
        <v>75</v>
      </c>
      <c r="AY83" s="405"/>
      <c r="AZ83" s="405"/>
      <c r="BA83" s="595"/>
      <c r="BB83" s="606"/>
      <c r="BC83" s="606"/>
      <c r="BD83" s="960" t="s">
        <v>98</v>
      </c>
      <c r="BE83" s="595">
        <v>12</v>
      </c>
      <c r="BF83" s="595">
        <v>70</v>
      </c>
      <c r="BG83" s="606"/>
      <c r="BH83" s="963"/>
      <c r="BI83" s="595"/>
      <c r="BJ83" s="606"/>
      <c r="BK83" s="606"/>
      <c r="BL83" s="606"/>
      <c r="BM83" s="606"/>
      <c r="BN83" s="606"/>
      <c r="BO83" s="606"/>
      <c r="BP83" s="405"/>
      <c r="BQ83" s="595"/>
      <c r="BR83" s="606"/>
      <c r="BS83" s="606"/>
      <c r="BT83" s="606"/>
      <c r="BU83" s="606"/>
      <c r="BV83" s="606"/>
      <c r="BW83" s="606"/>
      <c r="BX83" s="962"/>
      <c r="BY83" s="606"/>
    </row>
    <row r="84" spans="3:77" s="508" customFormat="1" x14ac:dyDescent="0.2">
      <c r="C84" s="496" t="s">
        <v>96</v>
      </c>
      <c r="D84" s="469">
        <v>14</v>
      </c>
      <c r="E84" s="469">
        <v>0</v>
      </c>
      <c r="J84" s="496" t="s">
        <v>96</v>
      </c>
      <c r="K84" s="469">
        <v>14</v>
      </c>
      <c r="L84" s="469">
        <v>0</v>
      </c>
      <c r="Q84" s="565" t="s">
        <v>96</v>
      </c>
      <c r="R84" s="469">
        <v>14</v>
      </c>
      <c r="S84" s="495">
        <v>0</v>
      </c>
      <c r="X84" s="565" t="s">
        <v>98</v>
      </c>
      <c r="Y84" s="469">
        <v>14</v>
      </c>
      <c r="Z84" s="469">
        <v>70</v>
      </c>
      <c r="AE84" s="495" t="s">
        <v>96</v>
      </c>
      <c r="AF84" s="469">
        <v>14</v>
      </c>
      <c r="AG84" s="469"/>
      <c r="AL84" s="495"/>
      <c r="AM84" s="469"/>
      <c r="AT84" s="961" t="s">
        <v>98</v>
      </c>
      <c r="AU84" s="744">
        <f t="shared" si="67"/>
        <v>75.5</v>
      </c>
      <c r="AV84" s="743">
        <f t="shared" si="68"/>
        <v>75.5</v>
      </c>
      <c r="AY84" s="405"/>
      <c r="AZ84" s="405"/>
      <c r="BA84" s="595"/>
      <c r="BB84" s="606"/>
      <c r="BC84" s="606"/>
      <c r="BD84" s="960" t="s">
        <v>98</v>
      </c>
      <c r="BE84" s="595">
        <v>13</v>
      </c>
      <c r="BF84" s="595">
        <v>76</v>
      </c>
      <c r="BG84" s="606"/>
      <c r="BH84" s="963"/>
      <c r="BI84" s="595"/>
      <c r="BJ84" s="606"/>
      <c r="BK84" s="606"/>
      <c r="BL84" s="606"/>
      <c r="BM84" s="606"/>
      <c r="BN84" s="606"/>
      <c r="BO84" s="606"/>
      <c r="BP84" s="405"/>
      <c r="BQ84" s="595"/>
      <c r="BR84" s="606"/>
      <c r="BS84" s="606"/>
      <c r="BT84" s="606"/>
      <c r="BU84" s="606"/>
      <c r="BV84" s="606"/>
      <c r="BW84" s="606"/>
      <c r="BX84" s="962"/>
      <c r="BY84" s="606"/>
    </row>
    <row r="85" spans="3:77" s="508" customFormat="1" x14ac:dyDescent="0.2">
      <c r="C85" s="496" t="s">
        <v>96</v>
      </c>
      <c r="D85" s="469">
        <v>15</v>
      </c>
      <c r="E85" s="469">
        <v>0</v>
      </c>
      <c r="J85" s="496" t="s">
        <v>96</v>
      </c>
      <c r="K85" s="469">
        <v>15</v>
      </c>
      <c r="L85" s="469">
        <v>0</v>
      </c>
      <c r="Q85" s="565" t="s">
        <v>96</v>
      </c>
      <c r="R85" s="469">
        <v>15</v>
      </c>
      <c r="S85" s="495">
        <v>0</v>
      </c>
      <c r="X85" s="565" t="s">
        <v>98</v>
      </c>
      <c r="Y85" s="469">
        <v>15</v>
      </c>
      <c r="Z85" s="469">
        <f>SUM(Z84,Z70)</f>
        <v>75</v>
      </c>
      <c r="AE85" s="495" t="s">
        <v>96</v>
      </c>
      <c r="AF85" s="469">
        <v>15</v>
      </c>
      <c r="AG85" s="469"/>
      <c r="AL85" s="495"/>
      <c r="AM85" s="469"/>
      <c r="AT85" s="961" t="s">
        <v>98</v>
      </c>
      <c r="AU85" s="744">
        <f t="shared" si="67"/>
        <v>76</v>
      </c>
      <c r="AV85" s="743">
        <f t="shared" si="68"/>
        <v>76</v>
      </c>
      <c r="AY85" s="405"/>
      <c r="AZ85" s="405"/>
      <c r="BA85" s="595"/>
      <c r="BB85" s="606"/>
      <c r="BC85" s="606"/>
      <c r="BD85" s="405" t="s">
        <v>98</v>
      </c>
      <c r="BE85" s="595">
        <v>14</v>
      </c>
      <c r="BF85" s="595">
        <v>82</v>
      </c>
      <c r="BG85" s="606"/>
      <c r="BH85" s="963"/>
      <c r="BI85" s="595"/>
      <c r="BJ85" s="606"/>
      <c r="BK85" s="606"/>
      <c r="BL85" s="606"/>
      <c r="BM85" s="606"/>
      <c r="BN85" s="606"/>
      <c r="BO85" s="606"/>
      <c r="BP85" s="405"/>
      <c r="BQ85" s="595"/>
      <c r="BR85" s="606"/>
      <c r="BS85" s="606"/>
      <c r="BT85" s="606"/>
      <c r="BU85" s="606"/>
      <c r="BV85" s="606"/>
      <c r="BW85" s="606"/>
      <c r="BX85" s="962"/>
      <c r="BY85" s="606"/>
    </row>
    <row r="86" spans="3:77" s="508" customFormat="1" x14ac:dyDescent="0.2">
      <c r="C86" s="496" t="s">
        <v>96</v>
      </c>
      <c r="D86" s="469">
        <v>16</v>
      </c>
      <c r="E86" s="469">
        <v>0</v>
      </c>
      <c r="J86" s="496" t="s">
        <v>96</v>
      </c>
      <c r="K86" s="469">
        <v>16</v>
      </c>
      <c r="L86" s="469">
        <v>0</v>
      </c>
      <c r="Q86" s="565" t="s">
        <v>96</v>
      </c>
      <c r="R86" s="469">
        <v>16</v>
      </c>
      <c r="S86" s="495">
        <v>0</v>
      </c>
      <c r="X86" s="565" t="s">
        <v>98</v>
      </c>
      <c r="Y86" s="469">
        <v>16</v>
      </c>
      <c r="Z86" s="469">
        <v>80</v>
      </c>
      <c r="AE86" s="495" t="s">
        <v>96</v>
      </c>
      <c r="AF86" s="469">
        <v>16</v>
      </c>
      <c r="AG86" s="469"/>
      <c r="AL86" s="495"/>
      <c r="AM86" s="469"/>
      <c r="AT86" s="961" t="s">
        <v>98</v>
      </c>
      <c r="AU86" s="744">
        <f t="shared" si="67"/>
        <v>76.5</v>
      </c>
      <c r="AV86" s="743">
        <f t="shared" si="68"/>
        <v>76.5</v>
      </c>
      <c r="AY86" s="405"/>
      <c r="AZ86" s="405"/>
      <c r="BA86" s="595"/>
      <c r="BB86" s="606"/>
      <c r="BC86" s="606"/>
      <c r="BD86" s="405" t="s">
        <v>98</v>
      </c>
      <c r="BE86" s="595">
        <v>15</v>
      </c>
      <c r="BF86" s="595">
        <v>88</v>
      </c>
      <c r="BG86" s="606"/>
      <c r="BH86" s="963"/>
      <c r="BI86" s="595"/>
      <c r="BJ86" s="606"/>
      <c r="BK86" s="606"/>
      <c r="BL86" s="606"/>
      <c r="BM86" s="606"/>
      <c r="BN86" s="606"/>
      <c r="BO86" s="606"/>
      <c r="BP86" s="405"/>
      <c r="BQ86" s="595"/>
      <c r="BR86" s="606"/>
      <c r="BS86" s="606"/>
      <c r="BT86" s="606"/>
      <c r="BU86" s="606"/>
      <c r="BV86" s="606"/>
      <c r="BW86" s="606"/>
      <c r="BX86" s="962"/>
      <c r="BY86" s="606"/>
    </row>
    <row r="87" spans="3:77" s="508" customFormat="1" x14ac:dyDescent="0.2">
      <c r="C87" s="496" t="s">
        <v>96</v>
      </c>
      <c r="D87" s="469">
        <v>17</v>
      </c>
      <c r="E87" s="469">
        <v>0</v>
      </c>
      <c r="J87" s="496" t="s">
        <v>96</v>
      </c>
      <c r="K87" s="469">
        <v>17</v>
      </c>
      <c r="L87" s="469">
        <v>0</v>
      </c>
      <c r="Q87" s="565" t="s">
        <v>96</v>
      </c>
      <c r="R87" s="469">
        <v>17</v>
      </c>
      <c r="S87" s="495">
        <v>0</v>
      </c>
      <c r="X87" s="565" t="s">
        <v>98</v>
      </c>
      <c r="Y87" s="469">
        <v>17</v>
      </c>
      <c r="Z87" s="469">
        <v>85</v>
      </c>
      <c r="AE87" s="495" t="s">
        <v>96</v>
      </c>
      <c r="AF87" s="469">
        <v>17</v>
      </c>
      <c r="AG87" s="469"/>
      <c r="AL87" s="495"/>
      <c r="AM87" s="469"/>
      <c r="AT87" s="961" t="s">
        <v>98</v>
      </c>
      <c r="AU87" s="744">
        <f t="shared" si="67"/>
        <v>77</v>
      </c>
      <c r="AV87" s="743">
        <f t="shared" si="68"/>
        <v>77</v>
      </c>
      <c r="AY87" s="405"/>
      <c r="AZ87" s="405"/>
      <c r="BA87" s="595"/>
      <c r="BB87" s="606"/>
      <c r="BC87" s="606"/>
      <c r="BD87" s="405" t="s">
        <v>97</v>
      </c>
      <c r="BE87" s="595">
        <v>16</v>
      </c>
      <c r="BF87" s="595">
        <v>94</v>
      </c>
      <c r="BG87" s="606"/>
      <c r="BH87" s="963"/>
      <c r="BI87" s="595"/>
      <c r="BJ87" s="606"/>
      <c r="BK87" s="606"/>
      <c r="BL87" s="606"/>
      <c r="BM87" s="606"/>
      <c r="BN87" s="606"/>
      <c r="BO87" s="606"/>
      <c r="BP87" s="405"/>
      <c r="BQ87" s="595"/>
      <c r="BR87" s="606"/>
      <c r="BS87" s="606"/>
      <c r="BT87" s="606"/>
      <c r="BU87" s="606"/>
      <c r="BV87" s="606"/>
      <c r="BW87" s="606"/>
      <c r="BX87" s="962"/>
      <c r="BY87" s="606"/>
    </row>
    <row r="88" spans="3:77" s="508" customFormat="1" x14ac:dyDescent="0.2">
      <c r="C88" s="496" t="s">
        <v>96</v>
      </c>
      <c r="D88" s="469">
        <v>18</v>
      </c>
      <c r="E88" s="469">
        <v>0</v>
      </c>
      <c r="J88" s="496" t="s">
        <v>96</v>
      </c>
      <c r="K88" s="469">
        <v>18</v>
      </c>
      <c r="L88" s="469">
        <v>0</v>
      </c>
      <c r="Q88" s="565" t="s">
        <v>96</v>
      </c>
      <c r="R88" s="469">
        <v>18</v>
      </c>
      <c r="S88" s="495">
        <v>0</v>
      </c>
      <c r="X88" s="565" t="s">
        <v>97</v>
      </c>
      <c r="Y88" s="469">
        <v>18</v>
      </c>
      <c r="Z88" s="469">
        <v>90</v>
      </c>
      <c r="AE88" s="495" t="s">
        <v>96</v>
      </c>
      <c r="AF88" s="469">
        <v>18</v>
      </c>
      <c r="AG88" s="469"/>
      <c r="AL88" s="495"/>
      <c r="AM88" s="469"/>
      <c r="AT88" s="961" t="s">
        <v>98</v>
      </c>
      <c r="AU88" s="744">
        <f t="shared" si="67"/>
        <v>77.5</v>
      </c>
      <c r="AV88" s="743">
        <f t="shared" si="68"/>
        <v>77.5</v>
      </c>
      <c r="AY88" s="405"/>
      <c r="AZ88" s="405"/>
      <c r="BA88" s="595"/>
      <c r="BB88" s="606"/>
      <c r="BC88" s="606"/>
      <c r="BD88" s="405" t="s">
        <v>97</v>
      </c>
      <c r="BE88" s="595">
        <v>17</v>
      </c>
      <c r="BF88" s="595">
        <v>100</v>
      </c>
      <c r="BG88" s="606"/>
      <c r="BH88" s="963"/>
      <c r="BI88" s="595"/>
      <c r="BJ88" s="606"/>
      <c r="BK88" s="606"/>
      <c r="BL88" s="606"/>
      <c r="BM88" s="606"/>
      <c r="BN88" s="606"/>
      <c r="BO88" s="606"/>
      <c r="BP88" s="405"/>
      <c r="BQ88" s="595"/>
      <c r="BR88" s="606"/>
      <c r="BS88" s="606"/>
      <c r="BT88" s="606"/>
      <c r="BU88" s="606"/>
      <c r="BV88" s="606"/>
      <c r="BW88" s="606"/>
      <c r="BX88" s="962"/>
      <c r="BY88" s="606"/>
    </row>
    <row r="89" spans="3:77" s="508" customFormat="1" x14ac:dyDescent="0.2">
      <c r="C89" s="496" t="s">
        <v>96</v>
      </c>
      <c r="D89" s="469">
        <v>19</v>
      </c>
      <c r="E89" s="469">
        <v>0</v>
      </c>
      <c r="J89" s="496" t="s">
        <v>96</v>
      </c>
      <c r="K89" s="469">
        <v>19</v>
      </c>
      <c r="L89" s="469">
        <v>0</v>
      </c>
      <c r="Q89" s="565" t="s">
        <v>96</v>
      </c>
      <c r="R89" s="469">
        <v>19</v>
      </c>
      <c r="S89" s="495">
        <v>0</v>
      </c>
      <c r="X89" s="565" t="s">
        <v>97</v>
      </c>
      <c r="Y89" s="469">
        <v>19</v>
      </c>
      <c r="Z89" s="469">
        <v>95</v>
      </c>
      <c r="AE89" s="495" t="s">
        <v>96</v>
      </c>
      <c r="AF89" s="469">
        <v>19</v>
      </c>
      <c r="AG89" s="469"/>
      <c r="AL89" s="495"/>
      <c r="AM89" s="469"/>
      <c r="AT89" s="961" t="s">
        <v>98</v>
      </c>
      <c r="AU89" s="744">
        <f t="shared" si="67"/>
        <v>78</v>
      </c>
      <c r="AV89" s="743">
        <f t="shared" si="68"/>
        <v>78</v>
      </c>
      <c r="AY89" s="606"/>
      <c r="AZ89" s="606"/>
      <c r="BA89" s="595"/>
      <c r="BB89" s="606"/>
      <c r="BC89" s="606"/>
      <c r="BD89" s="405"/>
      <c r="BE89" s="595"/>
      <c r="BF89" s="606"/>
      <c r="BG89" s="606"/>
      <c r="BH89" s="963"/>
      <c r="BI89" s="595"/>
      <c r="BJ89" s="606"/>
      <c r="BK89" s="606"/>
      <c r="BL89" s="606"/>
      <c r="BM89" s="606"/>
      <c r="BN89" s="606"/>
      <c r="BO89" s="606"/>
      <c r="BP89" s="405"/>
      <c r="BQ89" s="595"/>
      <c r="BR89" s="606"/>
      <c r="BS89" s="606"/>
      <c r="BT89" s="606"/>
      <c r="BU89" s="606"/>
      <c r="BV89" s="606"/>
      <c r="BW89" s="606"/>
      <c r="BX89" s="962"/>
      <c r="BY89" s="606"/>
    </row>
    <row r="90" spans="3:77" s="508" customFormat="1" x14ac:dyDescent="0.2">
      <c r="C90" s="496" t="s">
        <v>96</v>
      </c>
      <c r="D90" s="469">
        <v>20</v>
      </c>
      <c r="E90" s="469">
        <v>0</v>
      </c>
      <c r="J90" s="496" t="s">
        <v>96</v>
      </c>
      <c r="K90" s="469">
        <v>20</v>
      </c>
      <c r="L90" s="469">
        <v>0</v>
      </c>
      <c r="Q90" s="565" t="s">
        <v>96</v>
      </c>
      <c r="R90" s="469">
        <v>20</v>
      </c>
      <c r="S90" s="495">
        <v>0</v>
      </c>
      <c r="X90" s="565" t="s">
        <v>97</v>
      </c>
      <c r="Y90" s="469">
        <v>20</v>
      </c>
      <c r="Z90" s="469">
        <v>100</v>
      </c>
      <c r="AE90" s="495" t="s">
        <v>96</v>
      </c>
      <c r="AF90" s="469">
        <v>20</v>
      </c>
      <c r="AG90" s="469"/>
      <c r="AL90" s="495"/>
      <c r="AM90" s="469"/>
      <c r="AT90" s="961" t="s">
        <v>98</v>
      </c>
      <c r="AU90" s="744">
        <f t="shared" si="67"/>
        <v>78.5</v>
      </c>
      <c r="AV90" s="743">
        <f t="shared" si="68"/>
        <v>78.5</v>
      </c>
      <c r="AY90" s="606"/>
      <c r="AZ90" s="606"/>
      <c r="BA90" s="595"/>
      <c r="BB90" s="606"/>
      <c r="BC90" s="606"/>
      <c r="BD90" s="405"/>
      <c r="BE90" s="595"/>
      <c r="BF90" s="606"/>
      <c r="BG90" s="606"/>
      <c r="BH90" s="963"/>
      <c r="BI90" s="595"/>
      <c r="BJ90" s="606"/>
      <c r="BK90" s="606"/>
      <c r="BL90" s="606"/>
      <c r="BM90" s="606"/>
      <c r="BN90" s="606"/>
      <c r="BO90" s="606"/>
      <c r="BP90" s="405"/>
      <c r="BQ90" s="595"/>
      <c r="BR90" s="606"/>
      <c r="BS90" s="606"/>
      <c r="BT90" s="606"/>
      <c r="BU90" s="606"/>
      <c r="BV90" s="606"/>
      <c r="BW90" s="606"/>
      <c r="BX90" s="962"/>
      <c r="BY90" s="606"/>
    </row>
    <row r="91" spans="3:77" s="508" customFormat="1" x14ac:dyDescent="0.2">
      <c r="C91" s="496" t="s">
        <v>96</v>
      </c>
      <c r="D91" s="469">
        <v>21</v>
      </c>
      <c r="E91" s="469">
        <v>0</v>
      </c>
      <c r="J91" s="496" t="s">
        <v>96</v>
      </c>
      <c r="K91" s="469">
        <v>21</v>
      </c>
      <c r="L91" s="469">
        <v>0</v>
      </c>
      <c r="Q91" s="565" t="s">
        <v>96</v>
      </c>
      <c r="R91" s="469">
        <v>21</v>
      </c>
      <c r="S91" s="495">
        <v>0</v>
      </c>
      <c r="X91" s="565"/>
      <c r="Y91" s="469"/>
      <c r="AE91" s="495" t="s">
        <v>96</v>
      </c>
      <c r="AF91" s="469">
        <v>21</v>
      </c>
      <c r="AG91" s="469"/>
      <c r="AL91" s="495"/>
      <c r="AM91" s="469"/>
      <c r="AT91" s="961" t="s">
        <v>98</v>
      </c>
      <c r="AU91" s="744">
        <f t="shared" si="67"/>
        <v>79</v>
      </c>
      <c r="AV91" s="743">
        <f t="shared" si="68"/>
        <v>79</v>
      </c>
      <c r="AY91" s="606"/>
      <c r="AZ91" s="606"/>
      <c r="BA91" s="595"/>
      <c r="BB91" s="606"/>
      <c r="BC91" s="606"/>
      <c r="BD91" s="405"/>
      <c r="BE91" s="595"/>
      <c r="BF91" s="606"/>
      <c r="BG91" s="606"/>
      <c r="BH91" s="606"/>
      <c r="BI91" s="595"/>
      <c r="BJ91" s="606"/>
      <c r="BK91" s="606"/>
      <c r="BL91" s="606"/>
      <c r="BM91" s="606"/>
      <c r="BN91" s="606"/>
      <c r="BO91" s="606"/>
      <c r="BP91" s="405"/>
      <c r="BQ91" s="595"/>
      <c r="BR91" s="606"/>
      <c r="BS91" s="606"/>
      <c r="BT91" s="606"/>
      <c r="BU91" s="606"/>
      <c r="BV91" s="606"/>
      <c r="BW91" s="606"/>
      <c r="BX91" s="962"/>
      <c r="BY91" s="606"/>
    </row>
    <row r="92" spans="3:77" s="508" customFormat="1" x14ac:dyDescent="0.2">
      <c r="C92" s="496" t="s">
        <v>96</v>
      </c>
      <c r="D92" s="469">
        <v>22</v>
      </c>
      <c r="E92" s="469">
        <v>0</v>
      </c>
      <c r="J92" s="496" t="s">
        <v>96</v>
      </c>
      <c r="K92" s="469">
        <v>22</v>
      </c>
      <c r="L92" s="469">
        <v>0</v>
      </c>
      <c r="Q92" s="565" t="s">
        <v>96</v>
      </c>
      <c r="R92" s="469">
        <v>22</v>
      </c>
      <c r="S92" s="495">
        <v>0</v>
      </c>
      <c r="X92" s="565"/>
      <c r="Y92" s="469"/>
      <c r="AE92" s="495" t="s">
        <v>96</v>
      </c>
      <c r="AF92" s="469">
        <v>22</v>
      </c>
      <c r="AG92" s="469"/>
      <c r="AL92" s="495"/>
      <c r="AM92" s="469"/>
      <c r="AT92" s="961" t="s">
        <v>98</v>
      </c>
      <c r="AU92" s="744">
        <f t="shared" si="67"/>
        <v>79.5</v>
      </c>
      <c r="AV92" s="743">
        <f t="shared" si="68"/>
        <v>79.5</v>
      </c>
      <c r="AY92" s="606"/>
      <c r="AZ92" s="606"/>
      <c r="BA92" s="595"/>
      <c r="BB92" s="606"/>
      <c r="BC92" s="606"/>
      <c r="BD92" s="405"/>
      <c r="BE92" s="595"/>
      <c r="BF92" s="606"/>
      <c r="BG92" s="606"/>
      <c r="BH92" s="606"/>
      <c r="BI92" s="595"/>
      <c r="BJ92" s="606"/>
      <c r="BK92" s="606"/>
      <c r="BL92" s="606"/>
      <c r="BM92" s="606"/>
      <c r="BN92" s="606"/>
      <c r="BO92" s="606"/>
      <c r="BP92" s="405"/>
      <c r="BQ92" s="595"/>
      <c r="BR92" s="606"/>
      <c r="BS92" s="606"/>
      <c r="BT92" s="606"/>
      <c r="BU92" s="606"/>
      <c r="BV92" s="606"/>
      <c r="BW92" s="606"/>
      <c r="BX92" s="962"/>
      <c r="BY92" s="606"/>
    </row>
    <row r="93" spans="3:77" s="508" customFormat="1" x14ac:dyDescent="0.2">
      <c r="C93" s="496" t="s">
        <v>96</v>
      </c>
      <c r="D93" s="469">
        <v>23</v>
      </c>
      <c r="E93" s="469">
        <v>0</v>
      </c>
      <c r="J93" s="496" t="s">
        <v>96</v>
      </c>
      <c r="K93" s="469">
        <v>23</v>
      </c>
      <c r="L93" s="469">
        <v>0</v>
      </c>
      <c r="Q93" s="565" t="s">
        <v>96</v>
      </c>
      <c r="R93" s="469">
        <v>23</v>
      </c>
      <c r="S93" s="495">
        <v>0</v>
      </c>
      <c r="X93" s="565"/>
      <c r="Y93" s="469"/>
      <c r="AE93" s="495" t="s">
        <v>96</v>
      </c>
      <c r="AF93" s="469">
        <v>23</v>
      </c>
      <c r="AG93" s="469"/>
      <c r="AL93" s="495"/>
      <c r="AM93" s="469"/>
      <c r="AT93" s="961" t="s">
        <v>98</v>
      </c>
      <c r="AU93" s="744">
        <f t="shared" si="67"/>
        <v>80</v>
      </c>
      <c r="AV93" s="743">
        <f t="shared" si="68"/>
        <v>80</v>
      </c>
      <c r="AY93" s="606"/>
      <c r="AZ93" s="606"/>
      <c r="BA93" s="595"/>
      <c r="BB93" s="606"/>
      <c r="BC93" s="606"/>
      <c r="BD93" s="405"/>
      <c r="BE93" s="595"/>
      <c r="BF93" s="606"/>
      <c r="BG93" s="606"/>
      <c r="BH93" s="606"/>
      <c r="BI93" s="595"/>
      <c r="BJ93" s="606"/>
      <c r="BK93" s="606"/>
      <c r="BL93" s="606"/>
      <c r="BM93" s="606"/>
      <c r="BN93" s="606"/>
      <c r="BO93" s="606"/>
      <c r="BP93" s="405"/>
      <c r="BQ93" s="595"/>
      <c r="BR93" s="606"/>
      <c r="BS93" s="606"/>
      <c r="BT93" s="606"/>
      <c r="BU93" s="606"/>
      <c r="BV93" s="606"/>
      <c r="BW93" s="606"/>
      <c r="BX93" s="962"/>
      <c r="BY93" s="606"/>
    </row>
    <row r="94" spans="3:77" s="508" customFormat="1" x14ac:dyDescent="0.2">
      <c r="C94" s="496" t="s">
        <v>96</v>
      </c>
      <c r="D94" s="469">
        <v>24</v>
      </c>
      <c r="E94" s="469">
        <v>0</v>
      </c>
      <c r="J94" s="496" t="s">
        <v>96</v>
      </c>
      <c r="K94" s="469">
        <v>24</v>
      </c>
      <c r="L94" s="469">
        <v>0</v>
      </c>
      <c r="Q94" s="565" t="s">
        <v>96</v>
      </c>
      <c r="R94" s="469">
        <v>24</v>
      </c>
      <c r="S94" s="495">
        <v>0</v>
      </c>
      <c r="X94" s="565"/>
      <c r="Y94" s="469"/>
      <c r="AE94" s="495" t="s">
        <v>98</v>
      </c>
      <c r="AF94" s="469">
        <v>24</v>
      </c>
      <c r="AG94" s="469"/>
      <c r="AL94" s="495"/>
      <c r="AM94" s="469"/>
      <c r="AT94" s="961" t="s">
        <v>98</v>
      </c>
      <c r="AU94" s="744">
        <f t="shared" si="67"/>
        <v>80.5</v>
      </c>
      <c r="AV94" s="743">
        <f t="shared" si="68"/>
        <v>80.5</v>
      </c>
      <c r="AY94" s="606"/>
      <c r="AZ94" s="606"/>
      <c r="BA94" s="595"/>
      <c r="BB94" s="606"/>
      <c r="BC94" s="606"/>
      <c r="BD94" s="405"/>
      <c r="BE94" s="595"/>
      <c r="BF94" s="606"/>
      <c r="BG94" s="606"/>
      <c r="BH94" s="606"/>
      <c r="BI94" s="595"/>
      <c r="BJ94" s="606"/>
      <c r="BK94" s="606"/>
      <c r="BL94" s="606"/>
      <c r="BM94" s="606"/>
      <c r="BN94" s="606"/>
      <c r="BO94" s="606"/>
      <c r="BP94" s="405"/>
      <c r="BQ94" s="595"/>
      <c r="BR94" s="606"/>
      <c r="BS94" s="606"/>
      <c r="BT94" s="606"/>
      <c r="BU94" s="606"/>
      <c r="BV94" s="606"/>
      <c r="BW94" s="606"/>
      <c r="BX94" s="962"/>
      <c r="BY94" s="606"/>
    </row>
    <row r="95" spans="3:77" s="508" customFormat="1" x14ac:dyDescent="0.2">
      <c r="C95" s="496" t="s">
        <v>96</v>
      </c>
      <c r="D95" s="469">
        <v>25</v>
      </c>
      <c r="E95" s="469">
        <v>0</v>
      </c>
      <c r="J95" s="496" t="s">
        <v>96</v>
      </c>
      <c r="K95" s="469">
        <v>25</v>
      </c>
      <c r="L95" s="469">
        <v>0</v>
      </c>
      <c r="Q95" s="565" t="s">
        <v>96</v>
      </c>
      <c r="R95" s="469">
        <v>25</v>
      </c>
      <c r="S95" s="495">
        <v>0</v>
      </c>
      <c r="X95" s="565"/>
      <c r="Y95" s="469"/>
      <c r="AE95" s="495" t="s">
        <v>97</v>
      </c>
      <c r="AF95" s="469">
        <v>25</v>
      </c>
      <c r="AG95" s="469"/>
      <c r="AL95" s="495"/>
      <c r="AM95" s="469"/>
      <c r="AT95" s="961" t="s">
        <v>98</v>
      </c>
      <c r="AU95" s="744">
        <f t="shared" si="67"/>
        <v>81</v>
      </c>
      <c r="AV95" s="743">
        <f t="shared" si="68"/>
        <v>81</v>
      </c>
      <c r="AY95" s="606"/>
      <c r="AZ95" s="606"/>
      <c r="BA95" s="595"/>
      <c r="BB95" s="606"/>
      <c r="BC95" s="606"/>
      <c r="BD95" s="405"/>
      <c r="BE95" s="595"/>
      <c r="BF95" s="606"/>
      <c r="BG95" s="606"/>
      <c r="BH95" s="606"/>
      <c r="BI95" s="595"/>
      <c r="BJ95" s="606"/>
      <c r="BK95" s="606"/>
      <c r="BL95" s="606"/>
      <c r="BM95" s="606"/>
      <c r="BN95" s="606"/>
      <c r="BO95" s="606"/>
      <c r="BP95" s="405"/>
      <c r="BQ95" s="595"/>
      <c r="BR95" s="606"/>
      <c r="BS95" s="606"/>
      <c r="BT95" s="606"/>
      <c r="BU95" s="606"/>
      <c r="BV95" s="606"/>
      <c r="BW95" s="606"/>
      <c r="BX95" s="962"/>
      <c r="BY95" s="606"/>
    </row>
    <row r="96" spans="3:77" s="508" customFormat="1" x14ac:dyDescent="0.2">
      <c r="C96" s="496" t="s">
        <v>96</v>
      </c>
      <c r="D96" s="469">
        <v>26</v>
      </c>
      <c r="E96" s="469">
        <v>0</v>
      </c>
      <c r="J96" s="496" t="s">
        <v>96</v>
      </c>
      <c r="K96" s="469">
        <v>26</v>
      </c>
      <c r="L96" s="469">
        <v>0</v>
      </c>
      <c r="Q96" s="565" t="s">
        <v>96</v>
      </c>
      <c r="R96" s="469">
        <v>26</v>
      </c>
      <c r="S96" s="495">
        <v>0</v>
      </c>
      <c r="X96" s="565"/>
      <c r="Y96" s="469"/>
      <c r="AE96" s="495"/>
      <c r="AF96" s="469"/>
      <c r="AG96" s="469"/>
      <c r="AL96" s="495"/>
      <c r="AM96" s="469"/>
      <c r="AT96" s="961" t="s">
        <v>98</v>
      </c>
      <c r="AU96" s="744">
        <f t="shared" si="67"/>
        <v>81.5</v>
      </c>
      <c r="AV96" s="743">
        <f t="shared" si="68"/>
        <v>81.5</v>
      </c>
      <c r="AY96" s="606"/>
      <c r="AZ96" s="606"/>
      <c r="BA96" s="595"/>
      <c r="BB96" s="606"/>
      <c r="BC96" s="606"/>
      <c r="BD96" s="405"/>
      <c r="BE96" s="595"/>
      <c r="BF96" s="606"/>
      <c r="BG96" s="606"/>
      <c r="BH96" s="606"/>
      <c r="BI96" s="595"/>
      <c r="BJ96" s="606"/>
      <c r="BK96" s="606"/>
      <c r="BL96" s="606"/>
      <c r="BM96" s="606"/>
      <c r="BN96" s="606"/>
      <c r="BO96" s="606"/>
      <c r="BP96" s="405"/>
      <c r="BQ96" s="595"/>
      <c r="BR96" s="606"/>
      <c r="BS96" s="606"/>
      <c r="BT96" s="606"/>
      <c r="BU96" s="606"/>
      <c r="BV96" s="606"/>
      <c r="BW96" s="606"/>
      <c r="BX96" s="962"/>
      <c r="BY96" s="606"/>
    </row>
    <row r="97" spans="3:77" s="508" customFormat="1" x14ac:dyDescent="0.2">
      <c r="C97" s="496" t="s">
        <v>96</v>
      </c>
      <c r="D97" s="469">
        <v>27</v>
      </c>
      <c r="E97" s="497">
        <v>0</v>
      </c>
      <c r="J97" s="496" t="s">
        <v>96</v>
      </c>
      <c r="K97" s="469">
        <v>27</v>
      </c>
      <c r="L97" s="469">
        <v>0</v>
      </c>
      <c r="Q97" s="565" t="s">
        <v>96</v>
      </c>
      <c r="R97" s="469">
        <v>27</v>
      </c>
      <c r="S97" s="495">
        <v>0</v>
      </c>
      <c r="X97" s="565"/>
      <c r="Y97" s="469"/>
      <c r="AE97" s="495"/>
      <c r="AF97" s="469"/>
      <c r="AG97" s="469"/>
      <c r="AL97" s="495"/>
      <c r="AM97" s="469"/>
      <c r="AT97" s="961" t="s">
        <v>98</v>
      </c>
      <c r="AU97" s="744">
        <f t="shared" si="67"/>
        <v>82</v>
      </c>
      <c r="AV97" s="743">
        <f t="shared" si="68"/>
        <v>82</v>
      </c>
      <c r="AY97" s="606"/>
      <c r="AZ97" s="606"/>
      <c r="BA97" s="595"/>
      <c r="BB97" s="606"/>
      <c r="BC97" s="606"/>
      <c r="BD97" s="405"/>
      <c r="BE97" s="595"/>
      <c r="BF97" s="606"/>
      <c r="BG97" s="606"/>
      <c r="BH97" s="606"/>
      <c r="BI97" s="595"/>
      <c r="BJ97" s="606"/>
      <c r="BK97" s="606"/>
      <c r="BL97" s="606"/>
      <c r="BM97" s="606"/>
      <c r="BN97" s="606"/>
      <c r="BO97" s="606"/>
      <c r="BP97" s="405"/>
      <c r="BQ97" s="595"/>
      <c r="BR97" s="606"/>
      <c r="BS97" s="606"/>
      <c r="BT97" s="606"/>
      <c r="BU97" s="606"/>
      <c r="BV97" s="606"/>
      <c r="BW97" s="606"/>
      <c r="BX97" s="962"/>
      <c r="BY97" s="606"/>
    </row>
    <row r="98" spans="3:77" s="508" customFormat="1" x14ac:dyDescent="0.2">
      <c r="C98" s="496" t="s">
        <v>98</v>
      </c>
      <c r="D98" s="469">
        <v>28</v>
      </c>
      <c r="E98" s="497">
        <v>70</v>
      </c>
      <c r="J98" s="496" t="s">
        <v>96</v>
      </c>
      <c r="K98" s="469">
        <v>28</v>
      </c>
      <c r="L98" s="469">
        <v>0</v>
      </c>
      <c r="Q98" s="565" t="s">
        <v>96</v>
      </c>
      <c r="R98" s="469">
        <v>28</v>
      </c>
      <c r="S98" s="495">
        <v>0</v>
      </c>
      <c r="X98" s="565"/>
      <c r="Y98" s="469"/>
      <c r="AE98" s="495"/>
      <c r="AF98" s="469"/>
      <c r="AG98" s="469"/>
      <c r="AL98" s="495"/>
      <c r="AM98" s="469"/>
      <c r="AT98" s="961" t="s">
        <v>98</v>
      </c>
      <c r="AU98" s="744">
        <f t="shared" si="67"/>
        <v>82.5</v>
      </c>
      <c r="AV98" s="743">
        <f t="shared" si="68"/>
        <v>82.5</v>
      </c>
      <c r="AY98" s="606"/>
      <c r="AZ98" s="606"/>
      <c r="BA98" s="595"/>
      <c r="BB98" s="606"/>
      <c r="BC98" s="606"/>
      <c r="BD98" s="405"/>
      <c r="BE98" s="595"/>
      <c r="BF98" s="606"/>
      <c r="BG98" s="606"/>
      <c r="BH98" s="606"/>
      <c r="BI98" s="595"/>
      <c r="BJ98" s="606"/>
      <c r="BK98" s="606"/>
      <c r="BL98" s="606"/>
      <c r="BM98" s="606"/>
      <c r="BN98" s="606"/>
      <c r="BO98" s="606"/>
      <c r="BP98" s="405"/>
      <c r="BQ98" s="595"/>
      <c r="BR98" s="606"/>
      <c r="BS98" s="606"/>
      <c r="BT98" s="606"/>
      <c r="BU98" s="606"/>
      <c r="BV98" s="606"/>
      <c r="BW98" s="606"/>
      <c r="BX98" s="962"/>
      <c r="BY98" s="606"/>
    </row>
    <row r="99" spans="3:77" s="508" customFormat="1" x14ac:dyDescent="0.2">
      <c r="C99" s="496" t="s">
        <v>98</v>
      </c>
      <c r="D99" s="469">
        <v>29</v>
      </c>
      <c r="E99" s="497">
        <f>SUM(E98,$E$70)</f>
        <v>73.75</v>
      </c>
      <c r="J99" s="496" t="s">
        <v>96</v>
      </c>
      <c r="K99" s="469">
        <v>29</v>
      </c>
      <c r="L99" s="469">
        <v>0</v>
      </c>
      <c r="Q99" s="565" t="s">
        <v>96</v>
      </c>
      <c r="R99" s="469">
        <v>29</v>
      </c>
      <c r="S99" s="495">
        <v>0</v>
      </c>
      <c r="X99" s="565"/>
      <c r="Y99" s="469"/>
      <c r="AF99" s="469"/>
      <c r="AM99" s="469"/>
      <c r="AT99" s="961" t="s">
        <v>98</v>
      </c>
      <c r="AU99" s="744">
        <f t="shared" si="67"/>
        <v>83</v>
      </c>
      <c r="AV99" s="743">
        <f t="shared" si="68"/>
        <v>83</v>
      </c>
      <c r="AY99" s="606"/>
      <c r="AZ99" s="606"/>
      <c r="BA99" s="595"/>
      <c r="BB99" s="606"/>
      <c r="BC99" s="606"/>
      <c r="BD99" s="405"/>
      <c r="BE99" s="595"/>
      <c r="BF99" s="606"/>
      <c r="BG99" s="606"/>
      <c r="BH99" s="606"/>
      <c r="BI99" s="595"/>
      <c r="BJ99" s="606"/>
      <c r="BK99" s="606"/>
      <c r="BL99" s="606"/>
      <c r="BM99" s="606"/>
      <c r="BN99" s="606"/>
      <c r="BO99" s="606"/>
      <c r="BP99" s="606"/>
      <c r="BQ99" s="595"/>
      <c r="BR99" s="606"/>
      <c r="BS99" s="606"/>
      <c r="BT99" s="606"/>
      <c r="BU99" s="606"/>
      <c r="BV99" s="606"/>
      <c r="BW99" s="606"/>
      <c r="BX99" s="962"/>
      <c r="BY99" s="606"/>
    </row>
    <row r="100" spans="3:77" s="508" customFormat="1" x14ac:dyDescent="0.2">
      <c r="C100" s="496" t="s">
        <v>98</v>
      </c>
      <c r="D100" s="469">
        <v>30</v>
      </c>
      <c r="E100" s="497">
        <f t="shared" ref="E100:E106" si="69">SUM(E99,$E$70)</f>
        <v>77.5</v>
      </c>
      <c r="J100" s="496" t="s">
        <v>96</v>
      </c>
      <c r="K100" s="469">
        <v>30</v>
      </c>
      <c r="L100" s="469">
        <v>0</v>
      </c>
      <c r="Q100" s="565" t="s">
        <v>96</v>
      </c>
      <c r="R100" s="469">
        <v>30</v>
      </c>
      <c r="S100" s="495">
        <v>0</v>
      </c>
      <c r="X100" s="565"/>
      <c r="Y100" s="469"/>
      <c r="AF100" s="469"/>
      <c r="AM100" s="469"/>
      <c r="AT100" s="961" t="s">
        <v>98</v>
      </c>
      <c r="AU100" s="744">
        <f t="shared" si="67"/>
        <v>83.5</v>
      </c>
      <c r="AV100" s="743">
        <f t="shared" si="68"/>
        <v>83.5</v>
      </c>
      <c r="AY100" s="606"/>
      <c r="AZ100" s="606"/>
      <c r="BA100" s="595"/>
      <c r="BB100" s="606"/>
      <c r="BC100" s="606"/>
      <c r="BD100" s="405"/>
      <c r="BE100" s="595"/>
      <c r="BF100" s="606"/>
      <c r="BG100" s="606"/>
      <c r="BH100" s="606"/>
      <c r="BI100" s="595"/>
      <c r="BJ100" s="606"/>
      <c r="BK100" s="606"/>
      <c r="BL100" s="606"/>
      <c r="BM100" s="606"/>
      <c r="BN100" s="606"/>
      <c r="BO100" s="606"/>
      <c r="BP100" s="606"/>
      <c r="BQ100" s="595"/>
      <c r="BR100" s="606"/>
      <c r="BS100" s="606"/>
      <c r="BT100" s="606"/>
      <c r="BU100" s="606"/>
      <c r="BV100" s="606"/>
      <c r="BW100" s="606"/>
      <c r="BX100" s="962"/>
      <c r="BY100" s="606"/>
    </row>
    <row r="101" spans="3:77" s="508" customFormat="1" x14ac:dyDescent="0.2">
      <c r="C101" s="496" t="s">
        <v>98</v>
      </c>
      <c r="D101" s="469">
        <v>31</v>
      </c>
      <c r="E101" s="497">
        <f t="shared" si="69"/>
        <v>81.25</v>
      </c>
      <c r="J101" s="496" t="s">
        <v>96</v>
      </c>
      <c r="K101" s="469">
        <v>31</v>
      </c>
      <c r="L101" s="469">
        <v>0</v>
      </c>
      <c r="Q101" s="565" t="s">
        <v>98</v>
      </c>
      <c r="R101" s="469">
        <v>31</v>
      </c>
      <c r="S101" s="495">
        <v>70</v>
      </c>
      <c r="X101" s="565"/>
      <c r="Y101" s="469"/>
      <c r="AF101" s="469"/>
      <c r="AM101" s="469"/>
      <c r="AT101" s="961" t="s">
        <v>98</v>
      </c>
      <c r="AU101" s="744">
        <f t="shared" si="67"/>
        <v>84</v>
      </c>
      <c r="AV101" s="743">
        <f t="shared" si="68"/>
        <v>84</v>
      </c>
      <c r="AY101" s="606"/>
      <c r="AZ101" s="606"/>
      <c r="BA101" s="595"/>
      <c r="BB101" s="606"/>
      <c r="BC101" s="606"/>
      <c r="BD101" s="405"/>
      <c r="BE101" s="595"/>
      <c r="BF101" s="606"/>
      <c r="BG101" s="606"/>
      <c r="BH101" s="606"/>
      <c r="BI101" s="595"/>
      <c r="BJ101" s="606"/>
      <c r="BK101" s="606"/>
      <c r="BL101" s="606"/>
      <c r="BM101" s="606"/>
      <c r="BN101" s="606"/>
      <c r="BO101" s="606"/>
      <c r="BP101" s="606"/>
      <c r="BQ101" s="595"/>
      <c r="BR101" s="606"/>
      <c r="BS101" s="606"/>
      <c r="BT101" s="606"/>
      <c r="BU101" s="606"/>
      <c r="BV101" s="606"/>
      <c r="BW101" s="606"/>
      <c r="BX101" s="962"/>
      <c r="BY101" s="606"/>
    </row>
    <row r="102" spans="3:77" s="508" customFormat="1" x14ac:dyDescent="0.2">
      <c r="C102" s="496" t="s">
        <v>98</v>
      </c>
      <c r="D102" s="469">
        <v>32</v>
      </c>
      <c r="E102" s="497">
        <f t="shared" si="69"/>
        <v>85</v>
      </c>
      <c r="J102" s="496" t="s">
        <v>96</v>
      </c>
      <c r="K102" s="469">
        <v>32</v>
      </c>
      <c r="L102" s="469">
        <v>0</v>
      </c>
      <c r="Q102" s="565" t="s">
        <v>98</v>
      </c>
      <c r="R102" s="469">
        <v>32</v>
      </c>
      <c r="S102" s="497">
        <f>SUM(S101,S69)</f>
        <v>73.33</v>
      </c>
      <c r="X102" s="565"/>
      <c r="Y102" s="469"/>
      <c r="AF102" s="469"/>
      <c r="AM102" s="469"/>
      <c r="AT102" s="961" t="s">
        <v>98</v>
      </c>
      <c r="AU102" s="744">
        <f t="shared" si="67"/>
        <v>84.5</v>
      </c>
      <c r="AV102" s="743">
        <f t="shared" si="68"/>
        <v>84.5</v>
      </c>
      <c r="AY102" s="606"/>
      <c r="AZ102" s="606"/>
      <c r="BA102" s="595"/>
      <c r="BB102" s="606"/>
      <c r="BC102" s="606"/>
      <c r="BD102" s="405"/>
      <c r="BE102" s="595"/>
      <c r="BF102" s="606"/>
      <c r="BG102" s="606"/>
      <c r="BH102" s="606"/>
      <c r="BI102" s="595"/>
      <c r="BJ102" s="606"/>
      <c r="BK102" s="606"/>
      <c r="BL102" s="606"/>
      <c r="BM102" s="606"/>
      <c r="BN102" s="606"/>
      <c r="BO102" s="606"/>
      <c r="BP102" s="606"/>
      <c r="BQ102" s="595"/>
      <c r="BR102" s="606"/>
      <c r="BS102" s="606"/>
      <c r="BT102" s="606"/>
      <c r="BU102" s="606"/>
      <c r="BV102" s="606"/>
      <c r="BW102" s="606"/>
      <c r="BX102" s="962"/>
      <c r="BY102" s="606"/>
    </row>
    <row r="103" spans="3:77" s="508" customFormat="1" x14ac:dyDescent="0.2">
      <c r="C103" s="496" t="s">
        <v>98</v>
      </c>
      <c r="D103" s="469">
        <v>33</v>
      </c>
      <c r="E103" s="497">
        <f t="shared" si="69"/>
        <v>88.75</v>
      </c>
      <c r="J103" s="496" t="s">
        <v>98</v>
      </c>
      <c r="K103" s="469">
        <v>33</v>
      </c>
      <c r="L103" s="469">
        <v>70</v>
      </c>
      <c r="Q103" s="565" t="s">
        <v>98</v>
      </c>
      <c r="R103" s="469">
        <v>33</v>
      </c>
      <c r="S103" s="497">
        <f>SUM(S102,3.33)</f>
        <v>76.66</v>
      </c>
      <c r="X103" s="565"/>
      <c r="Y103" s="469"/>
      <c r="AF103" s="469"/>
      <c r="AM103" s="469"/>
      <c r="AT103" s="961" t="s">
        <v>98</v>
      </c>
      <c r="AU103" s="744">
        <f t="shared" si="67"/>
        <v>85</v>
      </c>
      <c r="AV103" s="743">
        <f t="shared" si="68"/>
        <v>85</v>
      </c>
      <c r="AY103" s="606"/>
      <c r="AZ103" s="606"/>
      <c r="BA103" s="595"/>
      <c r="BB103" s="606"/>
      <c r="BC103" s="606"/>
      <c r="BD103" s="405"/>
      <c r="BE103" s="595"/>
      <c r="BF103" s="606"/>
      <c r="BG103" s="606"/>
      <c r="BH103" s="606"/>
      <c r="BI103" s="595"/>
      <c r="BJ103" s="606"/>
      <c r="BK103" s="606"/>
      <c r="BL103" s="606"/>
      <c r="BM103" s="606"/>
      <c r="BN103" s="606"/>
      <c r="BO103" s="606"/>
      <c r="BP103" s="606"/>
      <c r="BQ103" s="595"/>
      <c r="BR103" s="606"/>
      <c r="BS103" s="606"/>
      <c r="BT103" s="606"/>
      <c r="BU103" s="606"/>
      <c r="BV103" s="606"/>
      <c r="BW103" s="606"/>
      <c r="BX103" s="962"/>
      <c r="BY103" s="606"/>
    </row>
    <row r="104" spans="3:77" s="508" customFormat="1" x14ac:dyDescent="0.2">
      <c r="C104" s="496" t="s">
        <v>97</v>
      </c>
      <c r="D104" s="469">
        <v>34</v>
      </c>
      <c r="E104" s="497">
        <f t="shared" si="69"/>
        <v>92.5</v>
      </c>
      <c r="J104" s="496" t="s">
        <v>98</v>
      </c>
      <c r="K104" s="469">
        <v>34</v>
      </c>
      <c r="L104" s="469">
        <f t="shared" ref="L104:L109" si="70">SUM(L103,$L$70)</f>
        <v>75</v>
      </c>
      <c r="Q104" s="565" t="s">
        <v>98</v>
      </c>
      <c r="R104" s="469">
        <v>34</v>
      </c>
      <c r="S104" s="497">
        <f>SUM(S103,3.33)</f>
        <v>79.989999999999995</v>
      </c>
      <c r="X104" s="565"/>
      <c r="Y104" s="469"/>
      <c r="AF104" s="469"/>
      <c r="AM104" s="469"/>
      <c r="AT104" s="961" t="s">
        <v>98</v>
      </c>
      <c r="AU104" s="744">
        <f t="shared" si="67"/>
        <v>85.5</v>
      </c>
      <c r="AV104" s="743">
        <f t="shared" si="68"/>
        <v>85.5</v>
      </c>
      <c r="AY104" s="606"/>
      <c r="AZ104" s="606"/>
      <c r="BA104" s="595"/>
      <c r="BB104" s="606"/>
      <c r="BC104" s="606"/>
      <c r="BD104" s="405"/>
      <c r="BE104" s="595"/>
      <c r="BF104" s="606"/>
      <c r="BG104" s="606"/>
      <c r="BH104" s="606"/>
      <c r="BI104" s="595"/>
      <c r="BJ104" s="606"/>
      <c r="BK104" s="606"/>
      <c r="BL104" s="606"/>
      <c r="BM104" s="606"/>
      <c r="BN104" s="606"/>
      <c r="BO104" s="606"/>
      <c r="BP104" s="606"/>
      <c r="BQ104" s="595"/>
      <c r="BR104" s="606"/>
      <c r="BS104" s="606"/>
      <c r="BT104" s="606"/>
      <c r="BU104" s="606"/>
      <c r="BV104" s="606"/>
      <c r="BW104" s="606"/>
      <c r="BX104" s="962"/>
      <c r="BY104" s="606"/>
    </row>
    <row r="105" spans="3:77" s="508" customFormat="1" x14ac:dyDescent="0.2">
      <c r="C105" s="496" t="s">
        <v>97</v>
      </c>
      <c r="D105" s="469">
        <v>35</v>
      </c>
      <c r="E105" s="497">
        <f t="shared" si="69"/>
        <v>96.25</v>
      </c>
      <c r="J105" s="496" t="s">
        <v>98</v>
      </c>
      <c r="K105" s="469">
        <v>35</v>
      </c>
      <c r="L105" s="469">
        <f t="shared" si="70"/>
        <v>80</v>
      </c>
      <c r="Q105" s="565" t="s">
        <v>98</v>
      </c>
      <c r="R105" s="469">
        <v>35</v>
      </c>
      <c r="S105" s="497">
        <v>83.33</v>
      </c>
      <c r="X105" s="565"/>
      <c r="Y105" s="469"/>
      <c r="AF105" s="469"/>
      <c r="AM105" s="469"/>
      <c r="AT105" s="961" t="s">
        <v>98</v>
      </c>
      <c r="AU105" s="744">
        <f t="shared" si="67"/>
        <v>86</v>
      </c>
      <c r="AV105" s="743">
        <f t="shared" si="68"/>
        <v>86</v>
      </c>
      <c r="AY105" s="606"/>
      <c r="AZ105" s="606"/>
      <c r="BA105" s="595"/>
      <c r="BB105" s="606"/>
      <c r="BC105" s="606"/>
      <c r="BD105" s="405"/>
      <c r="BE105" s="595"/>
      <c r="BF105" s="606"/>
      <c r="BG105" s="606"/>
      <c r="BH105" s="606"/>
      <c r="BI105" s="595"/>
      <c r="BJ105" s="606"/>
      <c r="BK105" s="606"/>
      <c r="BL105" s="606"/>
      <c r="BM105" s="606"/>
      <c r="BN105" s="606"/>
      <c r="BO105" s="606"/>
      <c r="BP105" s="606"/>
      <c r="BQ105" s="595"/>
      <c r="BR105" s="606"/>
      <c r="BS105" s="606"/>
      <c r="BT105" s="606"/>
      <c r="BU105" s="606"/>
      <c r="BV105" s="606"/>
      <c r="BW105" s="606"/>
      <c r="BX105" s="962"/>
      <c r="BY105" s="606"/>
    </row>
    <row r="106" spans="3:77" s="508" customFormat="1" x14ac:dyDescent="0.2">
      <c r="C106" s="496" t="s">
        <v>97</v>
      </c>
      <c r="D106" s="469">
        <v>36</v>
      </c>
      <c r="E106" s="497">
        <f t="shared" si="69"/>
        <v>100</v>
      </c>
      <c r="J106" s="496" t="s">
        <v>98</v>
      </c>
      <c r="K106" s="469">
        <v>36</v>
      </c>
      <c r="L106" s="469">
        <f t="shared" si="70"/>
        <v>85</v>
      </c>
      <c r="Q106" s="565" t="s">
        <v>98</v>
      </c>
      <c r="R106" s="469">
        <v>36</v>
      </c>
      <c r="S106" s="497">
        <f>SUM(S105,3.33)</f>
        <v>86.66</v>
      </c>
      <c r="X106" s="565"/>
      <c r="Y106" s="469"/>
      <c r="AF106" s="469"/>
      <c r="AM106" s="469"/>
      <c r="AT106" s="961" t="s">
        <v>98</v>
      </c>
      <c r="AU106" s="744">
        <f t="shared" si="67"/>
        <v>86.5</v>
      </c>
      <c r="AV106" s="743">
        <f t="shared" si="68"/>
        <v>86.5</v>
      </c>
      <c r="AY106" s="606"/>
      <c r="AZ106" s="606"/>
      <c r="BA106" s="595"/>
      <c r="BB106" s="606"/>
      <c r="BC106" s="606"/>
      <c r="BD106" s="405"/>
      <c r="BE106" s="595"/>
      <c r="BF106" s="606"/>
      <c r="BG106" s="606"/>
      <c r="BH106" s="606"/>
      <c r="BI106" s="595"/>
      <c r="BJ106" s="606"/>
      <c r="BK106" s="606"/>
      <c r="BL106" s="606"/>
      <c r="BM106" s="606"/>
      <c r="BN106" s="606"/>
      <c r="BO106" s="606"/>
      <c r="BP106" s="606"/>
      <c r="BQ106" s="595"/>
      <c r="BR106" s="606"/>
      <c r="BS106" s="606"/>
      <c r="BT106" s="606"/>
      <c r="BU106" s="606"/>
      <c r="BV106" s="606"/>
      <c r="BW106" s="606"/>
      <c r="BX106" s="962"/>
      <c r="BY106" s="606"/>
    </row>
    <row r="107" spans="3:77" s="508" customFormat="1" x14ac:dyDescent="0.2">
      <c r="C107" s="565"/>
      <c r="D107" s="469"/>
      <c r="E107" s="497"/>
      <c r="J107" s="496" t="s">
        <v>97</v>
      </c>
      <c r="K107" s="469">
        <v>37</v>
      </c>
      <c r="L107" s="469">
        <f t="shared" si="70"/>
        <v>90</v>
      </c>
      <c r="Q107" s="565" t="s">
        <v>97</v>
      </c>
      <c r="R107" s="469">
        <v>37</v>
      </c>
      <c r="S107" s="497">
        <f>SUM(S106,3.33)</f>
        <v>89.99</v>
      </c>
      <c r="X107" s="565"/>
      <c r="Y107" s="469"/>
      <c r="AF107" s="469"/>
      <c r="AM107" s="469"/>
      <c r="AT107" s="961" t="s">
        <v>98</v>
      </c>
      <c r="AU107" s="744">
        <f t="shared" si="67"/>
        <v>87</v>
      </c>
      <c r="AV107" s="743">
        <f t="shared" si="68"/>
        <v>87</v>
      </c>
      <c r="AY107" s="606"/>
      <c r="AZ107" s="606"/>
      <c r="BA107" s="595"/>
      <c r="BB107" s="606"/>
      <c r="BC107" s="606"/>
      <c r="BD107" s="405"/>
      <c r="BE107" s="595"/>
      <c r="BF107" s="606"/>
      <c r="BG107" s="606"/>
      <c r="BH107" s="606"/>
      <c r="BI107" s="595"/>
      <c r="BJ107" s="606"/>
      <c r="BK107" s="606"/>
      <c r="BL107" s="606"/>
      <c r="BM107" s="606"/>
      <c r="BN107" s="606"/>
      <c r="BO107" s="606"/>
      <c r="BP107" s="606"/>
      <c r="BQ107" s="595"/>
      <c r="BR107" s="606"/>
      <c r="BS107" s="606"/>
      <c r="BT107" s="606"/>
      <c r="BU107" s="606"/>
      <c r="BV107" s="606"/>
      <c r="BW107" s="606"/>
      <c r="BX107" s="962"/>
      <c r="BY107" s="606"/>
    </row>
    <row r="108" spans="3:77" s="508" customFormat="1" x14ac:dyDescent="0.2">
      <c r="J108" s="496" t="s">
        <v>97</v>
      </c>
      <c r="K108" s="469">
        <v>38</v>
      </c>
      <c r="L108" s="469">
        <f t="shared" si="70"/>
        <v>95</v>
      </c>
      <c r="Q108" s="565" t="s">
        <v>97</v>
      </c>
      <c r="R108" s="469">
        <v>38</v>
      </c>
      <c r="S108" s="497">
        <v>93.33</v>
      </c>
      <c r="X108" s="565"/>
      <c r="Y108" s="469"/>
      <c r="AF108" s="469"/>
      <c r="AM108" s="469"/>
      <c r="AT108" s="961" t="s">
        <v>98</v>
      </c>
      <c r="AU108" s="744">
        <f t="shared" si="67"/>
        <v>87.5</v>
      </c>
      <c r="AV108" s="743">
        <f t="shared" si="68"/>
        <v>87.5</v>
      </c>
      <c r="AY108" s="606"/>
      <c r="AZ108" s="606"/>
      <c r="BA108" s="595"/>
      <c r="BB108" s="606"/>
      <c r="BC108" s="606"/>
      <c r="BD108" s="405"/>
      <c r="BE108" s="595"/>
      <c r="BF108" s="606"/>
      <c r="BG108" s="606"/>
      <c r="BH108" s="606"/>
      <c r="BI108" s="595"/>
      <c r="BJ108" s="606"/>
      <c r="BK108" s="606"/>
      <c r="BL108" s="606"/>
      <c r="BM108" s="606"/>
      <c r="BN108" s="606"/>
      <c r="BO108" s="606"/>
      <c r="BP108" s="606"/>
      <c r="BQ108" s="595"/>
      <c r="BR108" s="606"/>
      <c r="BS108" s="606"/>
      <c r="BT108" s="606"/>
      <c r="BU108" s="606"/>
      <c r="BV108" s="606"/>
      <c r="BW108" s="606"/>
      <c r="BX108" s="962"/>
      <c r="BY108" s="606"/>
    </row>
    <row r="109" spans="3:77" s="508" customFormat="1" x14ac:dyDescent="0.2">
      <c r="J109" s="496" t="s">
        <v>97</v>
      </c>
      <c r="K109" s="469">
        <v>39</v>
      </c>
      <c r="L109" s="469">
        <f t="shared" si="70"/>
        <v>100</v>
      </c>
      <c r="Q109" s="565" t="s">
        <v>97</v>
      </c>
      <c r="R109" s="469">
        <v>39</v>
      </c>
      <c r="S109" s="497">
        <f>SUM(S108,3.33)</f>
        <v>96.66</v>
      </c>
      <c r="X109" s="565"/>
      <c r="Y109" s="469"/>
      <c r="AF109" s="469"/>
      <c r="AM109" s="469"/>
      <c r="AT109" s="961" t="s">
        <v>98</v>
      </c>
      <c r="AU109" s="744">
        <f t="shared" si="67"/>
        <v>88</v>
      </c>
      <c r="AV109" s="743">
        <f t="shared" si="68"/>
        <v>88</v>
      </c>
      <c r="AY109" s="606"/>
      <c r="AZ109" s="606"/>
      <c r="BA109" s="595"/>
      <c r="BB109" s="606"/>
      <c r="BC109" s="606"/>
      <c r="BD109" s="405"/>
      <c r="BE109" s="595"/>
      <c r="BF109" s="606"/>
      <c r="BG109" s="606"/>
      <c r="BH109" s="606"/>
      <c r="BI109" s="595"/>
      <c r="BJ109" s="606"/>
      <c r="BK109" s="606"/>
      <c r="BL109" s="606"/>
      <c r="BM109" s="606"/>
      <c r="BN109" s="606"/>
      <c r="BO109" s="606"/>
      <c r="BP109" s="606"/>
      <c r="BQ109" s="595"/>
      <c r="BR109" s="606"/>
      <c r="BS109" s="606"/>
      <c r="BT109" s="606"/>
      <c r="BU109" s="606"/>
      <c r="BV109" s="606"/>
      <c r="BW109" s="606"/>
      <c r="BX109" s="962"/>
      <c r="BY109" s="606"/>
    </row>
    <row r="110" spans="3:77" s="508" customFormat="1" x14ac:dyDescent="0.2">
      <c r="J110" s="496"/>
      <c r="K110" s="469"/>
      <c r="Q110" s="565" t="s">
        <v>97</v>
      </c>
      <c r="R110" s="469">
        <v>40</v>
      </c>
      <c r="S110" s="497">
        <v>100</v>
      </c>
      <c r="X110" s="565"/>
      <c r="Y110" s="469"/>
      <c r="AF110" s="469"/>
      <c r="AM110" s="469"/>
      <c r="AT110" s="961" t="s">
        <v>98</v>
      </c>
      <c r="AU110" s="744">
        <f t="shared" si="67"/>
        <v>88.5</v>
      </c>
      <c r="AV110" s="743">
        <f t="shared" si="68"/>
        <v>88.5</v>
      </c>
      <c r="AY110" s="606"/>
      <c r="AZ110" s="606"/>
      <c r="BA110" s="595"/>
      <c r="BB110" s="606"/>
      <c r="BC110" s="606"/>
      <c r="BD110" s="405"/>
      <c r="BE110" s="595"/>
      <c r="BF110" s="606"/>
      <c r="BG110" s="606"/>
      <c r="BH110" s="606"/>
      <c r="BI110" s="595"/>
      <c r="BJ110" s="606"/>
      <c r="BK110" s="606"/>
      <c r="BL110" s="606"/>
      <c r="BM110" s="606"/>
      <c r="BN110" s="606"/>
      <c r="BO110" s="606"/>
      <c r="BP110" s="606"/>
      <c r="BQ110" s="595"/>
      <c r="BR110" s="606"/>
      <c r="BS110" s="606"/>
      <c r="BT110" s="606"/>
      <c r="BU110" s="606"/>
      <c r="BV110" s="606"/>
      <c r="BW110" s="606"/>
      <c r="BX110" s="962"/>
      <c r="BY110" s="606"/>
    </row>
    <row r="111" spans="3:77" s="508" customFormat="1" x14ac:dyDescent="0.2">
      <c r="J111" s="496"/>
      <c r="K111" s="469"/>
      <c r="Q111" s="565"/>
      <c r="R111" s="469"/>
      <c r="S111" s="498"/>
      <c r="X111" s="565"/>
      <c r="Y111" s="469"/>
      <c r="AF111" s="469"/>
      <c r="AM111" s="469"/>
      <c r="AT111" s="961" t="s">
        <v>98</v>
      </c>
      <c r="AU111" s="744">
        <f t="shared" si="67"/>
        <v>89</v>
      </c>
      <c r="AV111" s="743">
        <f t="shared" si="68"/>
        <v>89</v>
      </c>
      <c r="AY111" s="606"/>
      <c r="AZ111" s="606"/>
      <c r="BA111" s="595"/>
      <c r="BB111" s="606"/>
      <c r="BC111" s="606"/>
      <c r="BD111" s="405"/>
      <c r="BE111" s="595"/>
      <c r="BF111" s="606"/>
      <c r="BG111" s="606"/>
      <c r="BH111" s="606"/>
      <c r="BI111" s="595"/>
      <c r="BJ111" s="606"/>
      <c r="BK111" s="606"/>
      <c r="BL111" s="606"/>
      <c r="BM111" s="606"/>
      <c r="BN111" s="606"/>
      <c r="BO111" s="606"/>
      <c r="BP111" s="606"/>
      <c r="BQ111" s="595"/>
      <c r="BR111" s="606"/>
      <c r="BS111" s="606"/>
      <c r="BT111" s="606"/>
      <c r="BU111" s="606"/>
      <c r="BV111" s="606"/>
      <c r="BW111" s="606"/>
      <c r="BX111" s="962"/>
      <c r="BY111" s="606"/>
    </row>
    <row r="112" spans="3:77" s="508" customFormat="1" x14ac:dyDescent="0.2">
      <c r="J112" s="496"/>
      <c r="K112" s="469"/>
      <c r="Q112" s="565"/>
      <c r="R112" s="469"/>
      <c r="S112" s="498"/>
      <c r="X112" s="565"/>
      <c r="Y112" s="469"/>
      <c r="AF112" s="469"/>
      <c r="AM112" s="469"/>
      <c r="AT112" s="961" t="s">
        <v>98</v>
      </c>
      <c r="AU112" s="744">
        <f t="shared" si="67"/>
        <v>89.5</v>
      </c>
      <c r="AV112" s="743">
        <f t="shared" si="68"/>
        <v>89.5</v>
      </c>
      <c r="AY112" s="606"/>
      <c r="AZ112" s="606"/>
      <c r="BA112" s="595"/>
      <c r="BB112" s="606"/>
      <c r="BC112" s="606"/>
      <c r="BD112" s="405"/>
      <c r="BE112" s="595"/>
      <c r="BF112" s="606"/>
      <c r="BG112" s="606"/>
      <c r="BH112" s="606"/>
      <c r="BI112" s="595"/>
      <c r="BJ112" s="606"/>
      <c r="BK112" s="606"/>
      <c r="BL112" s="606"/>
      <c r="BM112" s="606"/>
      <c r="BN112" s="606"/>
      <c r="BO112" s="606"/>
      <c r="BP112" s="606"/>
      <c r="BQ112" s="595"/>
      <c r="BR112" s="606"/>
      <c r="BS112" s="606"/>
      <c r="BT112" s="606"/>
      <c r="BU112" s="606"/>
      <c r="BV112" s="606"/>
      <c r="BW112" s="606"/>
      <c r="BX112" s="962"/>
      <c r="BY112" s="606"/>
    </row>
    <row r="113" spans="46:77" s="508" customFormat="1" x14ac:dyDescent="0.2">
      <c r="AT113" s="961" t="s">
        <v>97</v>
      </c>
      <c r="AU113" s="744">
        <f t="shared" si="67"/>
        <v>90</v>
      </c>
      <c r="AV113" s="743">
        <f t="shared" si="68"/>
        <v>90</v>
      </c>
      <c r="AY113" s="606"/>
      <c r="AZ113" s="606"/>
      <c r="BA113" s="595"/>
      <c r="BB113" s="606"/>
      <c r="BC113" s="606"/>
      <c r="BD113" s="405"/>
      <c r="BE113" s="595"/>
      <c r="BF113" s="606"/>
      <c r="BG113" s="606"/>
      <c r="BH113" s="606"/>
      <c r="BI113" s="606"/>
      <c r="BJ113" s="606"/>
      <c r="BK113" s="606"/>
      <c r="BL113" s="606"/>
      <c r="BM113" s="606"/>
      <c r="BN113" s="606"/>
      <c r="BO113" s="606"/>
      <c r="BP113" s="606"/>
      <c r="BQ113" s="606"/>
      <c r="BR113" s="606"/>
      <c r="BS113" s="606"/>
      <c r="BT113" s="606"/>
      <c r="BU113" s="606"/>
      <c r="BV113" s="606"/>
      <c r="BW113" s="606"/>
      <c r="BX113" s="962"/>
      <c r="BY113" s="606"/>
    </row>
    <row r="114" spans="46:77" s="508" customFormat="1" x14ac:dyDescent="0.2">
      <c r="AT114" s="961" t="s">
        <v>97</v>
      </c>
      <c r="AU114" s="744">
        <f t="shared" si="67"/>
        <v>90.5</v>
      </c>
      <c r="AV114" s="743">
        <f t="shared" si="68"/>
        <v>90.5</v>
      </c>
      <c r="AY114" s="606"/>
      <c r="AZ114" s="606"/>
      <c r="BA114" s="606"/>
      <c r="BB114" s="606"/>
      <c r="BC114" s="606"/>
      <c r="BD114" s="405"/>
      <c r="BE114" s="595"/>
      <c r="BF114" s="606"/>
      <c r="BG114" s="606"/>
      <c r="BH114" s="606"/>
      <c r="BI114" s="606"/>
      <c r="BJ114" s="606"/>
      <c r="BK114" s="606"/>
      <c r="BL114" s="606"/>
      <c r="BM114" s="606"/>
      <c r="BN114" s="606"/>
      <c r="BO114" s="606"/>
      <c r="BP114" s="606"/>
      <c r="BQ114" s="606"/>
      <c r="BR114" s="606"/>
      <c r="BS114" s="606"/>
      <c r="BT114" s="606"/>
      <c r="BU114" s="606"/>
      <c r="BV114" s="606"/>
      <c r="BW114" s="606"/>
      <c r="BX114" s="962"/>
      <c r="BY114" s="606"/>
    </row>
    <row r="115" spans="46:77" s="508" customFormat="1" x14ac:dyDescent="0.2">
      <c r="AT115" s="961" t="s">
        <v>97</v>
      </c>
      <c r="AU115" s="744">
        <f t="shared" si="67"/>
        <v>91</v>
      </c>
      <c r="AV115" s="743">
        <f t="shared" si="68"/>
        <v>91</v>
      </c>
      <c r="AY115" s="606"/>
      <c r="AZ115" s="606"/>
      <c r="BA115" s="606"/>
      <c r="BB115" s="606"/>
      <c r="BC115" s="606"/>
      <c r="BD115" s="405"/>
      <c r="BE115" s="595"/>
      <c r="BF115" s="606"/>
      <c r="BG115" s="606"/>
      <c r="BH115" s="606"/>
      <c r="BI115" s="606"/>
      <c r="BJ115" s="606"/>
      <c r="BK115" s="606"/>
      <c r="BL115" s="606"/>
      <c r="BM115" s="606"/>
      <c r="BN115" s="606"/>
      <c r="BO115" s="606"/>
      <c r="BP115" s="606"/>
      <c r="BQ115" s="606"/>
      <c r="BR115" s="606"/>
      <c r="BS115" s="606"/>
      <c r="BT115" s="606"/>
      <c r="BU115" s="606"/>
      <c r="BV115" s="606"/>
      <c r="BW115" s="606"/>
      <c r="BX115" s="962"/>
      <c r="BY115" s="606"/>
    </row>
    <row r="116" spans="46:77" s="508" customFormat="1" x14ac:dyDescent="0.2">
      <c r="AT116" s="961" t="s">
        <v>97</v>
      </c>
      <c r="AU116" s="744">
        <f t="shared" si="67"/>
        <v>91.5</v>
      </c>
      <c r="AV116" s="743">
        <f t="shared" si="68"/>
        <v>91.5</v>
      </c>
      <c r="AY116" s="606"/>
      <c r="AZ116" s="606"/>
      <c r="BA116" s="606"/>
      <c r="BB116" s="606"/>
      <c r="BC116" s="606"/>
      <c r="BD116" s="405"/>
      <c r="BE116" s="595"/>
      <c r="BF116" s="606"/>
      <c r="BG116" s="606"/>
      <c r="BH116" s="606"/>
      <c r="BI116" s="606"/>
      <c r="BJ116" s="606"/>
      <c r="BK116" s="606"/>
      <c r="BL116" s="606"/>
      <c r="BM116" s="606"/>
      <c r="BN116" s="606"/>
      <c r="BO116" s="606"/>
      <c r="BP116" s="606"/>
      <c r="BQ116" s="606"/>
      <c r="BR116" s="606"/>
      <c r="BS116" s="606"/>
      <c r="BT116" s="606"/>
      <c r="BU116" s="606"/>
      <c r="BV116" s="606"/>
      <c r="BW116" s="606"/>
      <c r="BX116" s="962"/>
      <c r="BY116" s="606"/>
    </row>
    <row r="117" spans="46:77" s="508" customFormat="1" x14ac:dyDescent="0.2">
      <c r="AT117" s="961" t="s">
        <v>97</v>
      </c>
      <c r="AU117" s="744">
        <f t="shared" si="67"/>
        <v>92</v>
      </c>
      <c r="AV117" s="743">
        <f t="shared" si="68"/>
        <v>92</v>
      </c>
      <c r="AY117" s="606"/>
      <c r="AZ117" s="606"/>
      <c r="BA117" s="606"/>
      <c r="BB117" s="606"/>
      <c r="BC117" s="606"/>
      <c r="BD117" s="405"/>
      <c r="BE117" s="595"/>
      <c r="BF117" s="606"/>
      <c r="BG117" s="606"/>
      <c r="BH117" s="606"/>
      <c r="BI117" s="606"/>
      <c r="BJ117" s="606"/>
      <c r="BK117" s="606"/>
      <c r="BL117" s="606"/>
      <c r="BM117" s="606"/>
      <c r="BN117" s="606"/>
      <c r="BO117" s="606"/>
      <c r="BP117" s="606"/>
      <c r="BQ117" s="606"/>
      <c r="BR117" s="606"/>
      <c r="BS117" s="606"/>
      <c r="BT117" s="606"/>
      <c r="BU117" s="606"/>
      <c r="BV117" s="606"/>
      <c r="BW117" s="606"/>
      <c r="BX117" s="962"/>
      <c r="BY117" s="606"/>
    </row>
    <row r="118" spans="46:77" s="508" customFormat="1" x14ac:dyDescent="0.2">
      <c r="AT118" s="961" t="s">
        <v>97</v>
      </c>
      <c r="AU118" s="744">
        <f t="shared" si="67"/>
        <v>92.5</v>
      </c>
      <c r="AV118" s="743">
        <f t="shared" si="68"/>
        <v>92.5</v>
      </c>
      <c r="AY118" s="606"/>
      <c r="AZ118" s="606"/>
      <c r="BA118" s="606"/>
      <c r="BB118" s="606"/>
      <c r="BC118" s="606"/>
      <c r="BD118" s="405"/>
      <c r="BE118" s="595"/>
      <c r="BF118" s="606"/>
      <c r="BG118" s="606"/>
      <c r="BH118" s="606"/>
      <c r="BI118" s="606"/>
      <c r="BJ118" s="606"/>
      <c r="BK118" s="606"/>
      <c r="BL118" s="606"/>
      <c r="BM118" s="606"/>
      <c r="BN118" s="606"/>
      <c r="BO118" s="606"/>
      <c r="BP118" s="606"/>
      <c r="BQ118" s="606"/>
      <c r="BR118" s="606"/>
      <c r="BS118" s="606"/>
      <c r="BT118" s="606"/>
      <c r="BU118" s="606"/>
      <c r="BV118" s="606"/>
      <c r="BW118" s="606"/>
      <c r="BX118" s="962"/>
      <c r="BY118" s="606"/>
    </row>
    <row r="119" spans="46:77" s="508" customFormat="1" x14ac:dyDescent="0.2">
      <c r="AT119" s="961" t="s">
        <v>97</v>
      </c>
      <c r="AU119" s="744">
        <f t="shared" si="67"/>
        <v>93</v>
      </c>
      <c r="AV119" s="743">
        <f t="shared" si="68"/>
        <v>93</v>
      </c>
      <c r="AY119" s="606"/>
      <c r="AZ119" s="606"/>
      <c r="BA119" s="606"/>
      <c r="BB119" s="606"/>
      <c r="BC119" s="606"/>
      <c r="BD119" s="405"/>
      <c r="BE119" s="595"/>
      <c r="BF119" s="606"/>
      <c r="BG119" s="606"/>
      <c r="BH119" s="606"/>
      <c r="BI119" s="606"/>
      <c r="BJ119" s="606"/>
      <c r="BK119" s="606"/>
      <c r="BL119" s="606"/>
      <c r="BM119" s="606"/>
      <c r="BN119" s="606"/>
      <c r="BO119" s="606"/>
      <c r="BP119" s="606"/>
      <c r="BQ119" s="606"/>
      <c r="BR119" s="606"/>
      <c r="BS119" s="606"/>
      <c r="BT119" s="606"/>
      <c r="BU119" s="606"/>
      <c r="BV119" s="606"/>
      <c r="BW119" s="606"/>
      <c r="BX119" s="962"/>
      <c r="BY119" s="606"/>
    </row>
    <row r="120" spans="46:77" s="508" customFormat="1" x14ac:dyDescent="0.2">
      <c r="AT120" s="961" t="s">
        <v>97</v>
      </c>
      <c r="AU120" s="744">
        <f t="shared" si="67"/>
        <v>93.5</v>
      </c>
      <c r="AV120" s="743">
        <f t="shared" si="68"/>
        <v>93.5</v>
      </c>
      <c r="AY120" s="606"/>
      <c r="AZ120" s="606"/>
      <c r="BA120" s="606"/>
      <c r="BB120" s="606"/>
      <c r="BC120" s="606"/>
      <c r="BD120" s="405"/>
      <c r="BE120" s="595"/>
      <c r="BF120" s="606"/>
      <c r="BG120" s="606"/>
      <c r="BH120" s="606"/>
      <c r="BI120" s="606"/>
      <c r="BJ120" s="606"/>
      <c r="BK120" s="606"/>
      <c r="BL120" s="606"/>
      <c r="BM120" s="606"/>
      <c r="BN120" s="606"/>
      <c r="BO120" s="606"/>
      <c r="BP120" s="606"/>
      <c r="BQ120" s="606"/>
      <c r="BR120" s="606"/>
      <c r="BS120" s="606"/>
      <c r="BT120" s="606"/>
      <c r="BU120" s="606"/>
      <c r="BV120" s="606"/>
      <c r="BW120" s="606"/>
      <c r="BX120" s="962"/>
      <c r="BY120" s="606"/>
    </row>
    <row r="121" spans="46:77" s="508" customFormat="1" x14ac:dyDescent="0.2">
      <c r="AT121" s="961" t="s">
        <v>97</v>
      </c>
      <c r="AU121" s="744">
        <f t="shared" si="67"/>
        <v>94</v>
      </c>
      <c r="AV121" s="743">
        <f t="shared" si="68"/>
        <v>94</v>
      </c>
      <c r="AY121" s="606"/>
      <c r="AZ121" s="606"/>
      <c r="BA121" s="606"/>
      <c r="BB121" s="606"/>
      <c r="BC121" s="606"/>
      <c r="BD121" s="405"/>
      <c r="BE121" s="595"/>
      <c r="BF121" s="606"/>
      <c r="BG121" s="606"/>
      <c r="BH121" s="606"/>
      <c r="BI121" s="606"/>
      <c r="BJ121" s="606"/>
      <c r="BK121" s="606"/>
      <c r="BL121" s="606"/>
      <c r="BM121" s="606"/>
      <c r="BN121" s="606"/>
      <c r="BO121" s="606"/>
      <c r="BP121" s="606"/>
      <c r="BQ121" s="606"/>
      <c r="BR121" s="606"/>
      <c r="BS121" s="606"/>
      <c r="BT121" s="606"/>
      <c r="BU121" s="606"/>
      <c r="BV121" s="606"/>
      <c r="BW121" s="606"/>
      <c r="BX121" s="962"/>
      <c r="BY121" s="606"/>
    </row>
    <row r="122" spans="46:77" s="508" customFormat="1" x14ac:dyDescent="0.2">
      <c r="AT122" s="961" t="s">
        <v>97</v>
      </c>
      <c r="AU122" s="744">
        <f t="shared" si="67"/>
        <v>94.5</v>
      </c>
      <c r="AV122" s="743">
        <f t="shared" si="68"/>
        <v>94.5</v>
      </c>
      <c r="AY122" s="606"/>
      <c r="AZ122" s="606"/>
      <c r="BA122" s="606"/>
      <c r="BB122" s="606"/>
      <c r="BC122" s="606"/>
      <c r="BD122" s="405"/>
      <c r="BE122" s="595"/>
      <c r="BF122" s="606"/>
      <c r="BG122" s="606"/>
      <c r="BH122" s="606"/>
      <c r="BI122" s="606"/>
      <c r="BJ122" s="606"/>
      <c r="BK122" s="606"/>
      <c r="BL122" s="606"/>
      <c r="BM122" s="606"/>
      <c r="BN122" s="606"/>
      <c r="BO122" s="606"/>
      <c r="BP122" s="606"/>
      <c r="BQ122" s="606"/>
      <c r="BR122" s="606"/>
      <c r="BS122" s="606"/>
      <c r="BT122" s="606"/>
      <c r="BU122" s="606"/>
      <c r="BV122" s="606"/>
      <c r="BW122" s="606"/>
      <c r="BX122" s="962"/>
      <c r="BY122" s="606"/>
    </row>
    <row r="123" spans="46:77" s="508" customFormat="1" x14ac:dyDescent="0.2">
      <c r="AT123" s="961" t="s">
        <v>97</v>
      </c>
      <c r="AU123" s="744">
        <f t="shared" si="67"/>
        <v>95</v>
      </c>
      <c r="AV123" s="743">
        <f t="shared" si="68"/>
        <v>95</v>
      </c>
      <c r="AY123" s="606"/>
      <c r="AZ123" s="606"/>
      <c r="BA123" s="606"/>
      <c r="BB123" s="606"/>
      <c r="BC123" s="606"/>
      <c r="BD123" s="405"/>
      <c r="BE123" s="595"/>
      <c r="BF123" s="606"/>
      <c r="BG123" s="606"/>
      <c r="BH123" s="606"/>
      <c r="BI123" s="606"/>
      <c r="BJ123" s="606"/>
      <c r="BK123" s="606"/>
      <c r="BL123" s="606"/>
      <c r="BM123" s="606"/>
      <c r="BN123" s="606"/>
      <c r="BO123" s="606"/>
      <c r="BP123" s="606"/>
      <c r="BQ123" s="606"/>
      <c r="BR123" s="606"/>
      <c r="BS123" s="606"/>
      <c r="BT123" s="606"/>
      <c r="BU123" s="606"/>
      <c r="BV123" s="606"/>
      <c r="BW123" s="606"/>
      <c r="BX123" s="962"/>
      <c r="BY123" s="606"/>
    </row>
    <row r="124" spans="46:77" s="508" customFormat="1" x14ac:dyDescent="0.2">
      <c r="AT124" s="961" t="s">
        <v>97</v>
      </c>
      <c r="AU124" s="744">
        <f t="shared" si="67"/>
        <v>95.5</v>
      </c>
      <c r="AV124" s="743">
        <f t="shared" si="68"/>
        <v>95.5</v>
      </c>
      <c r="AY124" s="606"/>
      <c r="AZ124" s="606"/>
      <c r="BA124" s="606"/>
      <c r="BB124" s="606"/>
      <c r="BC124" s="606"/>
      <c r="BD124" s="405"/>
      <c r="BE124" s="595"/>
      <c r="BF124" s="606"/>
      <c r="BG124" s="606"/>
      <c r="BH124" s="606"/>
      <c r="BI124" s="606"/>
      <c r="BJ124" s="606"/>
      <c r="BK124" s="606"/>
      <c r="BL124" s="606"/>
      <c r="BM124" s="606"/>
      <c r="BN124" s="606"/>
      <c r="BO124" s="606"/>
      <c r="BP124" s="606"/>
      <c r="BQ124" s="606"/>
      <c r="BR124" s="606"/>
      <c r="BS124" s="606"/>
      <c r="BT124" s="606"/>
      <c r="BU124" s="606"/>
      <c r="BV124" s="606"/>
      <c r="BW124" s="606"/>
      <c r="BX124" s="962"/>
      <c r="BY124" s="606"/>
    </row>
    <row r="125" spans="46:77" s="508" customFormat="1" x14ac:dyDescent="0.2">
      <c r="AT125" s="961" t="s">
        <v>97</v>
      </c>
      <c r="AU125" s="744">
        <f t="shared" si="67"/>
        <v>96</v>
      </c>
      <c r="AV125" s="743">
        <f t="shared" si="68"/>
        <v>96</v>
      </c>
      <c r="AY125" s="606"/>
      <c r="AZ125" s="606"/>
      <c r="BA125" s="606"/>
      <c r="BB125" s="606"/>
      <c r="BC125" s="606"/>
      <c r="BD125" s="405"/>
      <c r="BE125" s="595"/>
      <c r="BF125" s="606"/>
      <c r="BG125" s="606"/>
      <c r="BH125" s="606"/>
      <c r="BI125" s="606"/>
      <c r="BJ125" s="606"/>
      <c r="BK125" s="606"/>
      <c r="BL125" s="606"/>
      <c r="BM125" s="606"/>
      <c r="BN125" s="606"/>
      <c r="BO125" s="606"/>
      <c r="BP125" s="606"/>
      <c r="BQ125" s="606"/>
      <c r="BR125" s="606"/>
      <c r="BS125" s="606"/>
      <c r="BT125" s="606"/>
      <c r="BU125" s="606"/>
      <c r="BV125" s="606"/>
      <c r="BW125" s="606"/>
      <c r="BX125" s="962"/>
      <c r="BY125" s="606"/>
    </row>
    <row r="126" spans="46:77" s="508" customFormat="1" x14ac:dyDescent="0.2">
      <c r="AT126" s="961" t="s">
        <v>97</v>
      </c>
      <c r="AU126" s="744">
        <f t="shared" si="67"/>
        <v>96.5</v>
      </c>
      <c r="AV126" s="743">
        <f t="shared" si="68"/>
        <v>96.5</v>
      </c>
      <c r="AY126" s="606"/>
      <c r="AZ126" s="606"/>
      <c r="BA126" s="606"/>
      <c r="BB126" s="606"/>
      <c r="BC126" s="606"/>
      <c r="BD126" s="405"/>
      <c r="BE126" s="595"/>
      <c r="BF126" s="606"/>
      <c r="BG126" s="606"/>
      <c r="BH126" s="606"/>
      <c r="BI126" s="606"/>
      <c r="BJ126" s="606"/>
      <c r="BK126" s="606"/>
      <c r="BL126" s="606"/>
      <c r="BM126" s="606"/>
      <c r="BN126" s="606"/>
      <c r="BO126" s="606"/>
      <c r="BP126" s="606"/>
      <c r="BQ126" s="606"/>
      <c r="BR126" s="606"/>
      <c r="BS126" s="606"/>
      <c r="BT126" s="606"/>
      <c r="BU126" s="606"/>
      <c r="BV126" s="606"/>
      <c r="BW126" s="606"/>
      <c r="BX126" s="962"/>
      <c r="BY126" s="606"/>
    </row>
    <row r="127" spans="46:77" s="508" customFormat="1" x14ac:dyDescent="0.2">
      <c r="AT127" s="961" t="s">
        <v>97</v>
      </c>
      <c r="AU127" s="744">
        <f t="shared" si="67"/>
        <v>97</v>
      </c>
      <c r="AV127" s="743">
        <f t="shared" si="68"/>
        <v>97</v>
      </c>
      <c r="AY127" s="606"/>
      <c r="AZ127" s="606"/>
      <c r="BA127" s="606"/>
      <c r="BB127" s="606"/>
      <c r="BC127" s="606"/>
      <c r="BD127" s="405"/>
      <c r="BE127" s="595"/>
      <c r="BF127" s="606"/>
      <c r="BG127" s="606"/>
      <c r="BH127" s="606"/>
      <c r="BI127" s="606"/>
      <c r="BJ127" s="606"/>
      <c r="BK127" s="606"/>
      <c r="BL127" s="606"/>
      <c r="BM127" s="606"/>
      <c r="BN127" s="606"/>
      <c r="BO127" s="606"/>
      <c r="BP127" s="606"/>
      <c r="BQ127" s="606"/>
      <c r="BR127" s="606"/>
      <c r="BS127" s="606"/>
      <c r="BT127" s="606"/>
      <c r="BU127" s="606"/>
      <c r="BV127" s="606"/>
      <c r="BW127" s="606"/>
      <c r="BX127" s="962"/>
      <c r="BY127" s="606"/>
    </row>
    <row r="128" spans="46:77" s="508" customFormat="1" x14ac:dyDescent="0.2">
      <c r="AT128" s="961" t="s">
        <v>97</v>
      </c>
      <c r="AU128" s="744">
        <f t="shared" si="67"/>
        <v>97.5</v>
      </c>
      <c r="AV128" s="743">
        <f t="shared" si="68"/>
        <v>97.5</v>
      </c>
      <c r="AY128" s="606"/>
      <c r="AZ128" s="606"/>
      <c r="BA128" s="606"/>
      <c r="BB128" s="606"/>
      <c r="BC128" s="606"/>
      <c r="BD128" s="405"/>
      <c r="BE128" s="595"/>
      <c r="BF128" s="606"/>
      <c r="BG128" s="606"/>
      <c r="BH128" s="606"/>
      <c r="BI128" s="606"/>
      <c r="BJ128" s="606"/>
      <c r="BK128" s="606"/>
      <c r="BL128" s="606"/>
      <c r="BM128" s="606"/>
      <c r="BN128" s="606"/>
      <c r="BO128" s="606"/>
      <c r="BP128" s="606"/>
      <c r="BQ128" s="606"/>
      <c r="BR128" s="606"/>
      <c r="BS128" s="606"/>
      <c r="BT128" s="606"/>
      <c r="BU128" s="606"/>
      <c r="BV128" s="606"/>
      <c r="BW128" s="606"/>
      <c r="BX128" s="962"/>
      <c r="BY128" s="606"/>
    </row>
    <row r="129" spans="46:77" s="508" customFormat="1" x14ac:dyDescent="0.2">
      <c r="AT129" s="961" t="s">
        <v>97</v>
      </c>
      <c r="AU129" s="744">
        <f t="shared" si="67"/>
        <v>98</v>
      </c>
      <c r="AV129" s="743">
        <f t="shared" si="68"/>
        <v>98</v>
      </c>
      <c r="AY129" s="606"/>
      <c r="AZ129" s="606"/>
      <c r="BA129" s="606"/>
      <c r="BB129" s="606"/>
      <c r="BC129" s="606"/>
      <c r="BD129" s="405"/>
      <c r="BE129" s="595"/>
      <c r="BF129" s="606"/>
      <c r="BG129" s="606"/>
      <c r="BH129" s="606"/>
      <c r="BI129" s="606"/>
      <c r="BJ129" s="606"/>
      <c r="BK129" s="606"/>
      <c r="BL129" s="606"/>
      <c r="BM129" s="606"/>
      <c r="BN129" s="606"/>
      <c r="BO129" s="606"/>
      <c r="BP129" s="606"/>
      <c r="BQ129" s="606"/>
      <c r="BR129" s="606"/>
      <c r="BS129" s="606"/>
      <c r="BT129" s="606"/>
      <c r="BU129" s="606"/>
      <c r="BV129" s="606"/>
      <c r="BW129" s="606"/>
      <c r="BX129" s="962"/>
      <c r="BY129" s="606"/>
    </row>
    <row r="130" spans="46:77" s="508" customFormat="1" x14ac:dyDescent="0.2">
      <c r="AT130" s="961" t="s">
        <v>97</v>
      </c>
      <c r="AU130" s="744">
        <f t="shared" si="67"/>
        <v>98.5</v>
      </c>
      <c r="AV130" s="743">
        <f t="shared" si="68"/>
        <v>98.5</v>
      </c>
      <c r="AY130" s="606"/>
      <c r="AZ130" s="606"/>
      <c r="BA130" s="606"/>
      <c r="BB130" s="606"/>
      <c r="BC130" s="606"/>
      <c r="BD130" s="405"/>
      <c r="BE130" s="595"/>
      <c r="BF130" s="606"/>
      <c r="BG130" s="606"/>
      <c r="BH130" s="606"/>
      <c r="BI130" s="606"/>
      <c r="BJ130" s="606"/>
      <c r="BK130" s="606"/>
      <c r="BL130" s="606"/>
      <c r="BM130" s="606"/>
      <c r="BN130" s="606"/>
      <c r="BO130" s="606"/>
      <c r="BP130" s="606"/>
      <c r="BQ130" s="606"/>
      <c r="BR130" s="606"/>
      <c r="BS130" s="606"/>
      <c r="BT130" s="606"/>
      <c r="BU130" s="606"/>
      <c r="BV130" s="606"/>
      <c r="BW130" s="606"/>
      <c r="BX130" s="962"/>
      <c r="BY130" s="606"/>
    </row>
    <row r="131" spans="46:77" s="508" customFormat="1" x14ac:dyDescent="0.2">
      <c r="AT131" s="961" t="s">
        <v>97</v>
      </c>
      <c r="AU131" s="744">
        <f t="shared" si="67"/>
        <v>99</v>
      </c>
      <c r="AV131" s="743">
        <f t="shared" si="68"/>
        <v>99</v>
      </c>
      <c r="AY131" s="606"/>
      <c r="AZ131" s="606"/>
      <c r="BA131" s="606"/>
      <c r="BB131" s="606"/>
      <c r="BC131" s="606"/>
      <c r="BD131" s="405"/>
      <c r="BE131" s="595"/>
      <c r="BF131" s="606"/>
      <c r="BG131" s="606"/>
      <c r="BH131" s="606"/>
      <c r="BI131" s="606"/>
      <c r="BJ131" s="606"/>
      <c r="BK131" s="606"/>
      <c r="BL131" s="606"/>
      <c r="BM131" s="606"/>
      <c r="BN131" s="606"/>
      <c r="BO131" s="606"/>
      <c r="BP131" s="606"/>
      <c r="BQ131" s="606"/>
      <c r="BR131" s="606"/>
      <c r="BS131" s="606"/>
      <c r="BT131" s="606"/>
      <c r="BU131" s="606"/>
      <c r="BV131" s="606"/>
      <c r="BW131" s="606"/>
      <c r="BX131" s="962"/>
      <c r="BY131" s="606"/>
    </row>
    <row r="132" spans="46:77" s="508" customFormat="1" x14ac:dyDescent="0.2">
      <c r="AT132" s="961" t="s">
        <v>97</v>
      </c>
      <c r="AU132" s="744">
        <f t="shared" si="67"/>
        <v>99.5</v>
      </c>
      <c r="AV132" s="743">
        <f t="shared" si="68"/>
        <v>99.5</v>
      </c>
      <c r="AY132" s="606"/>
      <c r="AZ132" s="606"/>
      <c r="BA132" s="606"/>
      <c r="BB132" s="606"/>
      <c r="BC132" s="606"/>
      <c r="BD132" s="405"/>
      <c r="BE132" s="595"/>
      <c r="BF132" s="606"/>
      <c r="BG132" s="606"/>
      <c r="BH132" s="606"/>
      <c r="BI132" s="606"/>
      <c r="BJ132" s="606"/>
      <c r="BK132" s="606"/>
      <c r="BL132" s="606"/>
      <c r="BM132" s="606"/>
      <c r="BN132" s="606"/>
      <c r="BO132" s="606"/>
      <c r="BP132" s="606"/>
      <c r="BQ132" s="606"/>
      <c r="BR132" s="606"/>
      <c r="BS132" s="606"/>
      <c r="BT132" s="606"/>
      <c r="BU132" s="606"/>
      <c r="BV132" s="606"/>
      <c r="BW132" s="606"/>
      <c r="BX132" s="962"/>
      <c r="BY132" s="606"/>
    </row>
    <row r="133" spans="46:77" s="508" customFormat="1" x14ac:dyDescent="0.2">
      <c r="AT133" s="961" t="s">
        <v>97</v>
      </c>
      <c r="AU133" s="744">
        <f t="shared" si="67"/>
        <v>100</v>
      </c>
      <c r="AV133" s="743">
        <f t="shared" si="68"/>
        <v>100</v>
      </c>
      <c r="AY133" s="606"/>
      <c r="AZ133" s="606"/>
      <c r="BA133" s="606"/>
      <c r="BB133" s="606"/>
      <c r="BC133" s="606"/>
      <c r="BD133" s="405"/>
      <c r="BE133" s="595"/>
      <c r="BF133" s="606"/>
      <c r="BG133" s="606"/>
      <c r="BH133" s="606"/>
      <c r="BI133" s="606"/>
      <c r="BJ133" s="606"/>
      <c r="BK133" s="606"/>
      <c r="BL133" s="606"/>
      <c r="BM133" s="606"/>
      <c r="BN133" s="606"/>
      <c r="BO133" s="606"/>
      <c r="BP133" s="606"/>
      <c r="BQ133" s="606"/>
      <c r="BR133" s="606"/>
      <c r="BS133" s="606"/>
      <c r="BT133" s="606"/>
      <c r="BU133" s="606"/>
      <c r="BV133" s="606"/>
      <c r="BW133" s="606"/>
      <c r="BX133" s="962"/>
      <c r="BY133" s="606"/>
    </row>
    <row r="134" spans="46:77" s="508" customFormat="1" x14ac:dyDescent="0.2">
      <c r="AT134" s="961"/>
      <c r="AU134" s="744"/>
      <c r="AV134" s="743"/>
      <c r="AY134" s="606"/>
      <c r="AZ134" s="606"/>
      <c r="BA134" s="606"/>
      <c r="BB134" s="606"/>
      <c r="BC134" s="606"/>
      <c r="BD134" s="405"/>
      <c r="BE134" s="595"/>
      <c r="BF134" s="606"/>
      <c r="BG134" s="606"/>
      <c r="BH134" s="606"/>
      <c r="BI134" s="606"/>
      <c r="BJ134" s="606"/>
      <c r="BK134" s="606"/>
      <c r="BL134" s="606"/>
      <c r="BM134" s="606"/>
      <c r="BN134" s="606"/>
      <c r="BO134" s="606"/>
      <c r="BP134" s="606"/>
      <c r="BQ134" s="606"/>
      <c r="BR134" s="606"/>
      <c r="BS134" s="606"/>
      <c r="BT134" s="606"/>
      <c r="BU134" s="606"/>
      <c r="BV134" s="606"/>
      <c r="BW134" s="606"/>
      <c r="BX134" s="962"/>
      <c r="BY134" s="606"/>
    </row>
    <row r="135" spans="46:77" s="508" customFormat="1" x14ac:dyDescent="0.2">
      <c r="AT135" s="961"/>
      <c r="AU135" s="744"/>
      <c r="AV135" s="743"/>
      <c r="AY135" s="606"/>
      <c r="AZ135" s="606"/>
      <c r="BA135" s="606"/>
      <c r="BB135" s="606"/>
      <c r="BC135" s="606"/>
      <c r="BD135" s="405"/>
      <c r="BE135" s="595"/>
      <c r="BF135" s="606"/>
      <c r="BG135" s="606"/>
      <c r="BH135" s="606"/>
      <c r="BI135" s="606"/>
      <c r="BJ135" s="606"/>
      <c r="BK135" s="606"/>
      <c r="BL135" s="606"/>
      <c r="BM135" s="606"/>
      <c r="BN135" s="606"/>
      <c r="BO135" s="606"/>
      <c r="BP135" s="606"/>
      <c r="BQ135" s="606"/>
      <c r="BR135" s="606"/>
      <c r="BS135" s="606"/>
      <c r="BT135" s="606"/>
      <c r="BU135" s="606"/>
      <c r="BV135" s="606"/>
      <c r="BW135" s="606"/>
      <c r="BX135" s="962"/>
      <c r="BY135" s="606"/>
    </row>
    <row r="136" spans="46:77" s="508" customFormat="1" x14ac:dyDescent="0.2">
      <c r="AT136" s="961"/>
      <c r="AU136" s="744"/>
      <c r="AV136" s="743"/>
      <c r="AY136" s="606"/>
      <c r="AZ136" s="606"/>
      <c r="BA136" s="606"/>
      <c r="BB136" s="606"/>
      <c r="BC136" s="606"/>
      <c r="BD136" s="405"/>
      <c r="BE136" s="595"/>
      <c r="BF136" s="606"/>
      <c r="BG136" s="606"/>
      <c r="BH136" s="606"/>
      <c r="BI136" s="606"/>
      <c r="BJ136" s="606"/>
      <c r="BK136" s="606"/>
      <c r="BL136" s="606"/>
      <c r="BM136" s="606"/>
      <c r="BN136" s="606"/>
      <c r="BO136" s="606"/>
      <c r="BP136" s="606"/>
      <c r="BQ136" s="606"/>
      <c r="BR136" s="606"/>
      <c r="BS136" s="606"/>
      <c r="BT136" s="606"/>
      <c r="BU136" s="606"/>
      <c r="BV136" s="606"/>
      <c r="BW136" s="606"/>
      <c r="BX136" s="962"/>
      <c r="BY136" s="606"/>
    </row>
    <row r="137" spans="46:77" s="508" customFormat="1" x14ac:dyDescent="0.2">
      <c r="AT137" s="961"/>
      <c r="AU137" s="744"/>
      <c r="AV137" s="743"/>
      <c r="AY137" s="606"/>
      <c r="AZ137" s="606"/>
      <c r="BA137" s="606"/>
      <c r="BB137" s="606"/>
      <c r="BC137" s="606"/>
      <c r="BD137" s="405"/>
      <c r="BE137" s="595"/>
      <c r="BF137" s="606"/>
      <c r="BG137" s="606"/>
      <c r="BH137" s="606"/>
      <c r="BI137" s="606"/>
      <c r="BJ137" s="606"/>
      <c r="BK137" s="606"/>
      <c r="BL137" s="606"/>
      <c r="BM137" s="606"/>
      <c r="BN137" s="606"/>
      <c r="BO137" s="606"/>
      <c r="BP137" s="606"/>
      <c r="BQ137" s="606"/>
      <c r="BR137" s="606"/>
      <c r="BS137" s="606"/>
      <c r="BT137" s="606"/>
      <c r="BU137" s="606"/>
      <c r="BV137" s="606"/>
      <c r="BW137" s="606"/>
      <c r="BX137" s="962"/>
      <c r="BY137" s="606"/>
    </row>
    <row r="138" spans="46:77" s="508" customFormat="1" x14ac:dyDescent="0.2">
      <c r="AT138" s="961"/>
      <c r="AU138" s="744"/>
      <c r="AV138" s="743"/>
      <c r="AY138" s="606"/>
      <c r="AZ138" s="606"/>
      <c r="BA138" s="606"/>
      <c r="BB138" s="606"/>
      <c r="BC138" s="606"/>
      <c r="BD138" s="405"/>
      <c r="BE138" s="595"/>
      <c r="BF138" s="606"/>
      <c r="BG138" s="606"/>
      <c r="BH138" s="606"/>
      <c r="BI138" s="606"/>
      <c r="BJ138" s="606"/>
      <c r="BK138" s="606"/>
      <c r="BL138" s="606"/>
      <c r="BM138" s="606"/>
      <c r="BN138" s="606"/>
      <c r="BO138" s="606"/>
      <c r="BP138" s="606"/>
      <c r="BQ138" s="606"/>
      <c r="BR138" s="606"/>
      <c r="BS138" s="606"/>
      <c r="BT138" s="606"/>
      <c r="BU138" s="606"/>
      <c r="BV138" s="606"/>
      <c r="BW138" s="606"/>
      <c r="BX138" s="962"/>
      <c r="BY138" s="606"/>
    </row>
    <row r="139" spans="46:77" s="508" customFormat="1" x14ac:dyDescent="0.2">
      <c r="AT139" s="961"/>
      <c r="AU139" s="744"/>
      <c r="AV139" s="743"/>
      <c r="AY139" s="606"/>
      <c r="AZ139" s="606"/>
      <c r="BA139" s="606"/>
      <c r="BB139" s="606"/>
      <c r="BC139" s="606"/>
      <c r="BD139" s="405"/>
      <c r="BE139" s="595"/>
      <c r="BF139" s="606"/>
      <c r="BG139" s="606"/>
      <c r="BH139" s="606"/>
      <c r="BI139" s="606"/>
      <c r="BJ139" s="606"/>
      <c r="BK139" s="606"/>
      <c r="BL139" s="606"/>
      <c r="BM139" s="606"/>
      <c r="BN139" s="606"/>
      <c r="BO139" s="606"/>
      <c r="BP139" s="606"/>
      <c r="BQ139" s="606"/>
      <c r="BR139" s="606"/>
      <c r="BS139" s="606"/>
      <c r="BT139" s="606"/>
      <c r="BU139" s="606"/>
      <c r="BV139" s="606"/>
      <c r="BW139" s="606"/>
      <c r="BX139" s="962"/>
      <c r="BY139" s="606"/>
    </row>
    <row r="140" spans="46:77" s="508" customFormat="1" x14ac:dyDescent="0.2">
      <c r="AT140" s="961"/>
      <c r="AU140" s="744"/>
      <c r="AV140" s="743"/>
      <c r="AY140" s="606"/>
      <c r="AZ140" s="606"/>
      <c r="BA140" s="606"/>
      <c r="BB140" s="606"/>
      <c r="BC140" s="606"/>
      <c r="BD140" s="962"/>
      <c r="BE140" s="595"/>
      <c r="BF140" s="606"/>
      <c r="BG140" s="606"/>
      <c r="BH140" s="606"/>
      <c r="BI140" s="606"/>
      <c r="BJ140" s="606"/>
      <c r="BK140" s="606"/>
      <c r="BL140" s="606"/>
      <c r="BM140" s="606"/>
      <c r="BN140" s="606"/>
      <c r="BO140" s="606"/>
      <c r="BP140" s="606"/>
      <c r="BQ140" s="606"/>
      <c r="BR140" s="606"/>
      <c r="BS140" s="606"/>
      <c r="BT140" s="606"/>
      <c r="BU140" s="606"/>
      <c r="BV140" s="606"/>
      <c r="BW140" s="606"/>
      <c r="BX140" s="962"/>
      <c r="BY140" s="606"/>
    </row>
    <row r="141" spans="46:77" s="508" customFormat="1" x14ac:dyDescent="0.2">
      <c r="AT141" s="961"/>
      <c r="AU141" s="744"/>
      <c r="AV141" s="743"/>
      <c r="AY141" s="606"/>
      <c r="AZ141" s="606"/>
      <c r="BA141" s="606"/>
      <c r="BB141" s="606"/>
      <c r="BC141" s="606"/>
      <c r="BD141" s="962"/>
      <c r="BE141" s="595"/>
      <c r="BF141" s="606"/>
      <c r="BG141" s="606"/>
      <c r="BH141" s="606"/>
      <c r="BI141" s="606"/>
      <c r="BJ141" s="606"/>
      <c r="BK141" s="606"/>
      <c r="BL141" s="606"/>
      <c r="BM141" s="606"/>
      <c r="BN141" s="606"/>
      <c r="BO141" s="606"/>
      <c r="BP141" s="606"/>
      <c r="BQ141" s="606"/>
      <c r="BR141" s="606"/>
      <c r="BS141" s="606"/>
      <c r="BT141" s="606"/>
      <c r="BU141" s="606"/>
      <c r="BV141" s="606"/>
      <c r="BW141" s="606"/>
      <c r="BX141" s="962"/>
      <c r="BY141" s="606"/>
    </row>
    <row r="142" spans="46:77" s="508" customFormat="1" x14ac:dyDescent="0.2">
      <c r="AT142" s="961"/>
      <c r="AU142" s="744"/>
      <c r="AV142" s="743"/>
      <c r="AY142" s="606"/>
      <c r="AZ142" s="606"/>
      <c r="BA142" s="606"/>
      <c r="BB142" s="606"/>
      <c r="BC142" s="606"/>
      <c r="BD142" s="962"/>
      <c r="BE142" s="595"/>
      <c r="BF142" s="606"/>
      <c r="BG142" s="606"/>
      <c r="BH142" s="606"/>
      <c r="BI142" s="606"/>
      <c r="BJ142" s="606"/>
      <c r="BK142" s="606"/>
      <c r="BL142" s="606"/>
      <c r="BM142" s="606"/>
      <c r="BN142" s="606"/>
      <c r="BO142" s="606"/>
      <c r="BP142" s="606"/>
      <c r="BQ142" s="606"/>
      <c r="BR142" s="606"/>
      <c r="BS142" s="606"/>
      <c r="BT142" s="606"/>
      <c r="BU142" s="606"/>
      <c r="BV142" s="606"/>
      <c r="BW142" s="606"/>
      <c r="BX142" s="962"/>
      <c r="BY142" s="606"/>
    </row>
    <row r="143" spans="46:77" s="508" customFormat="1" x14ac:dyDescent="0.2">
      <c r="AT143" s="961"/>
      <c r="AU143" s="744"/>
      <c r="AV143" s="743"/>
      <c r="AY143" s="606"/>
      <c r="AZ143" s="606"/>
      <c r="BA143" s="606"/>
      <c r="BB143" s="606"/>
      <c r="BC143" s="606"/>
      <c r="BD143" s="962"/>
      <c r="BE143" s="595"/>
      <c r="BF143" s="606"/>
      <c r="BG143" s="606"/>
      <c r="BH143" s="606"/>
      <c r="BI143" s="606"/>
      <c r="BJ143" s="606"/>
      <c r="BK143" s="606"/>
      <c r="BL143" s="606"/>
      <c r="BM143" s="606"/>
      <c r="BN143" s="606"/>
      <c r="BO143" s="606"/>
      <c r="BP143" s="606"/>
      <c r="BQ143" s="606"/>
      <c r="BR143" s="606"/>
      <c r="BS143" s="606"/>
      <c r="BT143" s="606"/>
      <c r="BU143" s="606"/>
      <c r="BV143" s="606"/>
      <c r="BW143" s="606"/>
      <c r="BX143" s="962"/>
      <c r="BY143" s="606"/>
    </row>
    <row r="144" spans="46:77" s="508" customFormat="1" x14ac:dyDescent="0.2">
      <c r="AT144" s="961"/>
      <c r="AU144" s="744"/>
      <c r="AV144" s="743"/>
      <c r="AY144" s="606"/>
      <c r="AZ144" s="606"/>
      <c r="BA144" s="606"/>
      <c r="BB144" s="606"/>
      <c r="BC144" s="606"/>
      <c r="BD144" s="962"/>
      <c r="BE144" s="595"/>
      <c r="BF144" s="606"/>
      <c r="BG144" s="606"/>
      <c r="BH144" s="606"/>
      <c r="BI144" s="606"/>
      <c r="BJ144" s="606"/>
      <c r="BK144" s="606"/>
      <c r="BL144" s="606"/>
      <c r="BM144" s="606"/>
      <c r="BN144" s="606"/>
      <c r="BO144" s="606"/>
      <c r="BP144" s="606"/>
      <c r="BQ144" s="606"/>
      <c r="BR144" s="606"/>
      <c r="BS144" s="606"/>
      <c r="BT144" s="606"/>
      <c r="BU144" s="606"/>
      <c r="BV144" s="606"/>
      <c r="BW144" s="606"/>
      <c r="BX144" s="962"/>
      <c r="BY144" s="606"/>
    </row>
    <row r="145" spans="46:77" s="508" customFormat="1" x14ac:dyDescent="0.2">
      <c r="AT145" s="961"/>
      <c r="AU145" s="744"/>
      <c r="AV145" s="743"/>
      <c r="AY145" s="606"/>
      <c r="AZ145" s="606"/>
      <c r="BA145" s="606"/>
      <c r="BB145" s="606"/>
      <c r="BC145" s="606"/>
      <c r="BD145" s="962"/>
      <c r="BE145" s="595"/>
      <c r="BF145" s="606"/>
      <c r="BG145" s="606"/>
      <c r="BH145" s="606"/>
      <c r="BI145" s="606"/>
      <c r="BJ145" s="606"/>
      <c r="BK145" s="606"/>
      <c r="BL145" s="606"/>
      <c r="BM145" s="606"/>
      <c r="BN145" s="606"/>
      <c r="BO145" s="606"/>
      <c r="BP145" s="606"/>
      <c r="BQ145" s="606"/>
      <c r="BR145" s="606"/>
      <c r="BS145" s="606"/>
      <c r="BT145" s="606"/>
      <c r="BU145" s="606"/>
      <c r="BV145" s="606"/>
      <c r="BW145" s="606"/>
      <c r="BX145" s="962"/>
      <c r="BY145" s="606"/>
    </row>
    <row r="146" spans="46:77" s="508" customFormat="1" x14ac:dyDescent="0.2">
      <c r="AT146" s="961"/>
      <c r="AU146" s="744"/>
      <c r="AV146" s="743"/>
      <c r="AY146" s="606"/>
      <c r="AZ146" s="606"/>
      <c r="BA146" s="606"/>
      <c r="BB146" s="606"/>
      <c r="BC146" s="606"/>
      <c r="BD146" s="962"/>
      <c r="BE146" s="595"/>
      <c r="BF146" s="606"/>
      <c r="BG146" s="606"/>
      <c r="BH146" s="606"/>
      <c r="BI146" s="606"/>
      <c r="BJ146" s="606"/>
      <c r="BK146" s="606"/>
      <c r="BL146" s="606"/>
      <c r="BM146" s="606"/>
      <c r="BN146" s="606"/>
      <c r="BO146" s="606"/>
      <c r="BP146" s="606"/>
      <c r="BQ146" s="606"/>
      <c r="BR146" s="606"/>
      <c r="BS146" s="606"/>
      <c r="BT146" s="606"/>
      <c r="BU146" s="606"/>
      <c r="BV146" s="606"/>
      <c r="BW146" s="606"/>
      <c r="BX146" s="962"/>
      <c r="BY146" s="606"/>
    </row>
    <row r="147" spans="46:77" s="508" customFormat="1" x14ac:dyDescent="0.2">
      <c r="AT147" s="961"/>
      <c r="AU147" s="744"/>
      <c r="AV147" s="743"/>
      <c r="AY147" s="606"/>
      <c r="AZ147" s="606"/>
      <c r="BA147" s="606"/>
      <c r="BB147" s="606"/>
      <c r="BC147" s="606"/>
      <c r="BD147" s="962"/>
      <c r="BE147" s="595"/>
      <c r="BF147" s="606"/>
      <c r="BG147" s="606"/>
      <c r="BH147" s="606"/>
      <c r="BI147" s="606"/>
      <c r="BJ147" s="606"/>
      <c r="BK147" s="606"/>
      <c r="BL147" s="606"/>
      <c r="BM147" s="606"/>
      <c r="BN147" s="606"/>
      <c r="BO147" s="606"/>
      <c r="BP147" s="606"/>
      <c r="BQ147" s="606"/>
      <c r="BR147" s="606"/>
      <c r="BS147" s="606"/>
      <c r="BT147" s="606"/>
      <c r="BU147" s="606"/>
      <c r="BV147" s="606"/>
      <c r="BW147" s="606"/>
      <c r="BX147" s="962"/>
      <c r="BY147" s="606"/>
    </row>
    <row r="148" spans="46:77" s="508" customFormat="1" x14ac:dyDescent="0.2">
      <c r="AT148" s="961"/>
      <c r="AU148" s="744"/>
      <c r="AV148" s="743"/>
      <c r="AY148" s="606"/>
      <c r="AZ148" s="606"/>
      <c r="BA148" s="606"/>
      <c r="BB148" s="606"/>
      <c r="BC148" s="606"/>
      <c r="BD148" s="962"/>
      <c r="BE148" s="595"/>
      <c r="BF148" s="606"/>
      <c r="BG148" s="606"/>
      <c r="BH148" s="606"/>
      <c r="BI148" s="606"/>
      <c r="BJ148" s="606"/>
      <c r="BK148" s="606"/>
      <c r="BL148" s="606"/>
      <c r="BM148" s="606"/>
      <c r="BN148" s="606"/>
      <c r="BO148" s="606"/>
      <c r="BP148" s="606"/>
      <c r="BQ148" s="606"/>
      <c r="BR148" s="606"/>
      <c r="BS148" s="606"/>
      <c r="BT148" s="606"/>
      <c r="BU148" s="606"/>
      <c r="BV148" s="606"/>
      <c r="BW148" s="606"/>
      <c r="BX148" s="962"/>
      <c r="BY148" s="606"/>
    </row>
    <row r="149" spans="46:77" s="508" customFormat="1" x14ac:dyDescent="0.2">
      <c r="AT149" s="961"/>
      <c r="AU149" s="744"/>
      <c r="AV149" s="743"/>
      <c r="AY149" s="606"/>
      <c r="AZ149" s="606"/>
      <c r="BA149" s="606"/>
      <c r="BB149" s="606"/>
      <c r="BC149" s="606"/>
      <c r="BD149" s="962"/>
      <c r="BE149" s="595"/>
      <c r="BF149" s="606"/>
      <c r="BG149" s="606"/>
      <c r="BH149" s="606"/>
      <c r="BI149" s="606"/>
      <c r="BJ149" s="606"/>
      <c r="BK149" s="606"/>
      <c r="BL149" s="606"/>
      <c r="BM149" s="606"/>
      <c r="BN149" s="606"/>
      <c r="BO149" s="606"/>
      <c r="BP149" s="606"/>
      <c r="BQ149" s="606"/>
      <c r="BR149" s="606"/>
      <c r="BS149" s="606"/>
      <c r="BT149" s="606"/>
      <c r="BU149" s="606"/>
      <c r="BV149" s="606"/>
      <c r="BW149" s="606"/>
      <c r="BX149" s="962"/>
      <c r="BY149" s="606"/>
    </row>
    <row r="150" spans="46:77" s="508" customFormat="1" x14ac:dyDescent="0.2">
      <c r="AT150" s="961"/>
      <c r="AU150" s="744"/>
      <c r="AV150" s="743"/>
      <c r="AY150" s="606"/>
      <c r="AZ150" s="606"/>
      <c r="BA150" s="606"/>
      <c r="BB150" s="606"/>
      <c r="BC150" s="606"/>
      <c r="BD150" s="962"/>
      <c r="BE150" s="595"/>
      <c r="BF150" s="606"/>
      <c r="BG150" s="606"/>
      <c r="BH150" s="606"/>
      <c r="BI150" s="606"/>
      <c r="BJ150" s="606"/>
      <c r="BK150" s="606"/>
      <c r="BL150" s="606"/>
      <c r="BM150" s="606"/>
      <c r="BN150" s="606"/>
      <c r="BO150" s="606"/>
      <c r="BP150" s="606"/>
      <c r="BQ150" s="606"/>
      <c r="BR150" s="606"/>
      <c r="BS150" s="606"/>
      <c r="BT150" s="606"/>
      <c r="BU150" s="606"/>
      <c r="BV150" s="606"/>
      <c r="BW150" s="606"/>
      <c r="BX150" s="962"/>
      <c r="BY150" s="606"/>
    </row>
    <row r="151" spans="46:77" s="508" customFormat="1" x14ac:dyDescent="0.2">
      <c r="AT151" s="961"/>
      <c r="AU151" s="744"/>
      <c r="AV151" s="743"/>
      <c r="AY151" s="606"/>
      <c r="AZ151" s="606"/>
      <c r="BA151" s="606"/>
      <c r="BB151" s="606"/>
      <c r="BC151" s="606"/>
      <c r="BD151" s="962"/>
      <c r="BE151" s="595"/>
      <c r="BF151" s="606"/>
      <c r="BG151" s="606"/>
      <c r="BH151" s="606"/>
      <c r="BI151" s="606"/>
      <c r="BJ151" s="606"/>
      <c r="BK151" s="606"/>
      <c r="BL151" s="606"/>
      <c r="BM151" s="606"/>
      <c r="BN151" s="606"/>
      <c r="BO151" s="606"/>
      <c r="BP151" s="606"/>
      <c r="BQ151" s="606"/>
      <c r="BR151" s="606"/>
      <c r="BS151" s="606"/>
      <c r="BT151" s="606"/>
      <c r="BU151" s="606"/>
      <c r="BV151" s="606"/>
      <c r="BW151" s="606"/>
      <c r="BX151" s="962"/>
      <c r="BY151" s="606"/>
    </row>
    <row r="152" spans="46:77" s="508" customFormat="1" x14ac:dyDescent="0.2">
      <c r="AT152" s="961"/>
      <c r="AU152" s="744"/>
      <c r="AV152" s="743"/>
      <c r="AY152" s="606"/>
      <c r="AZ152" s="606"/>
      <c r="BA152" s="606"/>
      <c r="BB152" s="606"/>
      <c r="BC152" s="606"/>
      <c r="BD152" s="962"/>
      <c r="BE152" s="595"/>
      <c r="BF152" s="606"/>
      <c r="BG152" s="606"/>
      <c r="BH152" s="606"/>
      <c r="BI152" s="606"/>
      <c r="BJ152" s="606"/>
      <c r="BK152" s="606"/>
      <c r="BL152" s="606"/>
      <c r="BM152" s="606"/>
      <c r="BN152" s="606"/>
      <c r="BO152" s="606"/>
      <c r="BP152" s="606"/>
      <c r="BQ152" s="606"/>
      <c r="BR152" s="606"/>
      <c r="BS152" s="606"/>
      <c r="BT152" s="606"/>
      <c r="BU152" s="606"/>
      <c r="BV152" s="606"/>
      <c r="BW152" s="606"/>
      <c r="BX152" s="962"/>
      <c r="BY152" s="606"/>
    </row>
    <row r="153" spans="46:77" s="508" customFormat="1" x14ac:dyDescent="0.2">
      <c r="AT153" s="961"/>
      <c r="AU153" s="744"/>
      <c r="AV153" s="743"/>
      <c r="AY153" s="606"/>
      <c r="AZ153" s="606"/>
      <c r="BA153" s="606"/>
      <c r="BB153" s="606"/>
      <c r="BC153" s="606"/>
      <c r="BD153" s="962"/>
      <c r="BE153" s="595"/>
      <c r="BF153" s="606"/>
      <c r="BG153" s="606"/>
      <c r="BH153" s="606"/>
      <c r="BI153" s="606"/>
      <c r="BJ153" s="606"/>
      <c r="BK153" s="606"/>
      <c r="BL153" s="606"/>
      <c r="BM153" s="606"/>
      <c r="BN153" s="606"/>
      <c r="BO153" s="606"/>
      <c r="BP153" s="606"/>
      <c r="BQ153" s="606"/>
      <c r="BR153" s="606"/>
      <c r="BS153" s="606"/>
      <c r="BT153" s="606"/>
      <c r="BU153" s="606"/>
      <c r="BV153" s="606"/>
      <c r="BW153" s="606"/>
      <c r="BX153" s="962"/>
      <c r="BY153" s="606"/>
    </row>
    <row r="154" spans="46:77" s="508" customFormat="1" x14ac:dyDescent="0.2">
      <c r="AT154" s="961"/>
      <c r="AU154" s="744"/>
      <c r="AV154" s="743"/>
      <c r="AY154" s="606"/>
      <c r="AZ154" s="606"/>
      <c r="BA154" s="606"/>
      <c r="BB154" s="606"/>
      <c r="BC154" s="606"/>
      <c r="BD154" s="962"/>
      <c r="BE154" s="595"/>
      <c r="BF154" s="606"/>
      <c r="BG154" s="606"/>
      <c r="BH154" s="606"/>
      <c r="BI154" s="606"/>
      <c r="BJ154" s="606"/>
      <c r="BK154" s="606"/>
      <c r="BL154" s="606"/>
      <c r="BM154" s="606"/>
      <c r="BN154" s="606"/>
      <c r="BO154" s="606"/>
      <c r="BP154" s="606"/>
      <c r="BQ154" s="606"/>
      <c r="BR154" s="606"/>
      <c r="BS154" s="606"/>
      <c r="BT154" s="606"/>
      <c r="BU154" s="606"/>
      <c r="BV154" s="606"/>
      <c r="BW154" s="606"/>
      <c r="BX154" s="962"/>
      <c r="BY154" s="606"/>
    </row>
    <row r="155" spans="46:77" s="508" customFormat="1" x14ac:dyDescent="0.2">
      <c r="AT155" s="961"/>
      <c r="AU155" s="744"/>
      <c r="AV155" s="743"/>
      <c r="AY155" s="606"/>
      <c r="AZ155" s="606"/>
      <c r="BA155" s="606"/>
      <c r="BB155" s="606"/>
      <c r="BC155" s="606"/>
      <c r="BD155" s="962"/>
      <c r="BE155" s="595"/>
      <c r="BF155" s="606"/>
      <c r="BG155" s="606"/>
      <c r="BH155" s="606"/>
      <c r="BI155" s="606"/>
      <c r="BJ155" s="606"/>
      <c r="BK155" s="606"/>
      <c r="BL155" s="606"/>
      <c r="BM155" s="606"/>
      <c r="BN155" s="606"/>
      <c r="BO155" s="606"/>
      <c r="BP155" s="606"/>
      <c r="BQ155" s="606"/>
      <c r="BR155" s="606"/>
      <c r="BS155" s="606"/>
      <c r="BT155" s="606"/>
      <c r="BU155" s="606"/>
      <c r="BV155" s="606"/>
      <c r="BW155" s="606"/>
      <c r="BX155" s="962"/>
      <c r="BY155" s="606"/>
    </row>
    <row r="156" spans="46:77" s="508" customFormat="1" x14ac:dyDescent="0.2">
      <c r="AT156" s="961"/>
      <c r="AU156" s="744"/>
      <c r="AV156" s="743"/>
      <c r="AY156" s="606"/>
      <c r="AZ156" s="606"/>
      <c r="BA156" s="606"/>
      <c r="BB156" s="606"/>
      <c r="BC156" s="606"/>
      <c r="BD156" s="962"/>
      <c r="BE156" s="595"/>
      <c r="BF156" s="606"/>
      <c r="BG156" s="606"/>
      <c r="BH156" s="606"/>
      <c r="BI156" s="606"/>
      <c r="BJ156" s="606"/>
      <c r="BK156" s="606"/>
      <c r="BL156" s="606"/>
      <c r="BM156" s="606"/>
      <c r="BN156" s="606"/>
      <c r="BO156" s="606"/>
      <c r="BP156" s="606"/>
      <c r="BQ156" s="606"/>
      <c r="BR156" s="606"/>
      <c r="BS156" s="606"/>
      <c r="BT156" s="606"/>
      <c r="BU156" s="606"/>
      <c r="BV156" s="606"/>
      <c r="BW156" s="606"/>
      <c r="BX156" s="962"/>
      <c r="BY156" s="606"/>
    </row>
    <row r="157" spans="46:77" s="508" customFormat="1" x14ac:dyDescent="0.2">
      <c r="AT157" s="961"/>
      <c r="AU157" s="744"/>
      <c r="AV157" s="743"/>
      <c r="AY157" s="606"/>
      <c r="AZ157" s="606"/>
      <c r="BA157" s="606"/>
      <c r="BB157" s="606"/>
      <c r="BC157" s="606"/>
      <c r="BD157" s="962"/>
      <c r="BE157" s="595"/>
      <c r="BF157" s="606"/>
      <c r="BG157" s="606"/>
      <c r="BH157" s="606"/>
      <c r="BI157" s="606"/>
      <c r="BJ157" s="606"/>
      <c r="BK157" s="606"/>
      <c r="BL157" s="606"/>
      <c r="BM157" s="606"/>
      <c r="BN157" s="606"/>
      <c r="BO157" s="606"/>
      <c r="BP157" s="606"/>
      <c r="BQ157" s="606"/>
      <c r="BR157" s="606"/>
      <c r="BS157" s="606"/>
      <c r="BT157" s="606"/>
      <c r="BU157" s="606"/>
      <c r="BV157" s="606"/>
      <c r="BW157" s="606"/>
      <c r="BX157" s="962"/>
      <c r="BY157" s="606"/>
    </row>
    <row r="158" spans="46:77" s="508" customFormat="1" x14ac:dyDescent="0.2">
      <c r="AT158" s="961"/>
      <c r="AU158" s="744"/>
      <c r="AV158" s="743"/>
      <c r="AY158" s="606"/>
      <c r="AZ158" s="606"/>
      <c r="BA158" s="606"/>
      <c r="BB158" s="606"/>
      <c r="BC158" s="606"/>
      <c r="BD158" s="962"/>
      <c r="BE158" s="595"/>
      <c r="BF158" s="606"/>
      <c r="BG158" s="606"/>
      <c r="BH158" s="606"/>
      <c r="BI158" s="606"/>
      <c r="BJ158" s="606"/>
      <c r="BK158" s="606"/>
      <c r="BL158" s="606"/>
      <c r="BM158" s="606"/>
      <c r="BN158" s="606"/>
      <c r="BO158" s="606"/>
      <c r="BP158" s="606"/>
      <c r="BQ158" s="606"/>
      <c r="BR158" s="606"/>
      <c r="BS158" s="606"/>
      <c r="BT158" s="606"/>
      <c r="BU158" s="606"/>
      <c r="BV158" s="606"/>
      <c r="BW158" s="606"/>
      <c r="BX158" s="962"/>
      <c r="BY158" s="606"/>
    </row>
    <row r="159" spans="46:77" s="508" customFormat="1" x14ac:dyDescent="0.2">
      <c r="AT159" s="961"/>
      <c r="AU159" s="744"/>
      <c r="AV159" s="743"/>
      <c r="AY159" s="606"/>
      <c r="AZ159" s="606"/>
      <c r="BA159" s="606"/>
      <c r="BB159" s="606"/>
      <c r="BC159" s="606"/>
      <c r="BD159" s="962"/>
      <c r="BE159" s="595"/>
      <c r="BF159" s="606"/>
      <c r="BG159" s="606"/>
      <c r="BH159" s="606"/>
      <c r="BI159" s="606"/>
      <c r="BJ159" s="606"/>
      <c r="BK159" s="606"/>
      <c r="BL159" s="606"/>
      <c r="BM159" s="606"/>
      <c r="BN159" s="606"/>
      <c r="BO159" s="606"/>
      <c r="BP159" s="606"/>
      <c r="BQ159" s="606"/>
      <c r="BR159" s="606"/>
      <c r="BS159" s="606"/>
      <c r="BT159" s="606"/>
      <c r="BU159" s="606"/>
      <c r="BV159" s="606"/>
      <c r="BW159" s="606"/>
      <c r="BX159" s="962"/>
      <c r="BY159" s="606"/>
    </row>
    <row r="160" spans="46:77" s="508" customFormat="1" x14ac:dyDescent="0.2">
      <c r="AT160" s="961"/>
      <c r="AU160" s="744"/>
      <c r="AV160" s="743"/>
      <c r="AY160" s="606"/>
      <c r="AZ160" s="606"/>
      <c r="BA160" s="606"/>
      <c r="BB160" s="606"/>
      <c r="BC160" s="606"/>
      <c r="BD160" s="962"/>
      <c r="BE160" s="595"/>
      <c r="BF160" s="606"/>
      <c r="BG160" s="606"/>
      <c r="BH160" s="606"/>
      <c r="BI160" s="606"/>
      <c r="BJ160" s="606"/>
      <c r="BK160" s="606"/>
      <c r="BL160" s="606"/>
      <c r="BM160" s="606"/>
      <c r="BN160" s="606"/>
      <c r="BO160" s="606"/>
      <c r="BP160" s="606"/>
      <c r="BQ160" s="606"/>
      <c r="BR160" s="606"/>
      <c r="BS160" s="606"/>
      <c r="BT160" s="606"/>
      <c r="BU160" s="606"/>
      <c r="BV160" s="606"/>
      <c r="BW160" s="606"/>
      <c r="BX160" s="962"/>
      <c r="BY160" s="606"/>
    </row>
    <row r="161" spans="46:77" s="508" customFormat="1" x14ac:dyDescent="0.2">
      <c r="AT161" s="961"/>
      <c r="AU161" s="744"/>
      <c r="AV161" s="743"/>
      <c r="AY161" s="606"/>
      <c r="AZ161" s="606"/>
      <c r="BA161" s="606"/>
      <c r="BB161" s="606"/>
      <c r="BC161" s="606"/>
      <c r="BD161" s="962"/>
      <c r="BE161" s="595"/>
      <c r="BF161" s="606"/>
      <c r="BG161" s="606"/>
      <c r="BH161" s="606"/>
      <c r="BI161" s="606"/>
      <c r="BJ161" s="606"/>
      <c r="BK161" s="606"/>
      <c r="BL161" s="606"/>
      <c r="BM161" s="606"/>
      <c r="BN161" s="606"/>
      <c r="BO161" s="606"/>
      <c r="BP161" s="606"/>
      <c r="BQ161" s="606"/>
      <c r="BR161" s="606"/>
      <c r="BS161" s="606"/>
      <c r="BT161" s="606"/>
      <c r="BU161" s="606"/>
      <c r="BV161" s="606"/>
      <c r="BW161" s="606"/>
      <c r="BX161" s="962"/>
      <c r="BY161" s="606"/>
    </row>
    <row r="162" spans="46:77" s="508" customFormat="1" x14ac:dyDescent="0.2">
      <c r="AT162" s="961"/>
      <c r="AU162" s="744"/>
      <c r="AV162" s="743"/>
      <c r="AY162" s="606"/>
      <c r="AZ162" s="606"/>
      <c r="BA162" s="606"/>
      <c r="BB162" s="606"/>
      <c r="BC162" s="606"/>
      <c r="BD162" s="962"/>
      <c r="BE162" s="595"/>
      <c r="BF162" s="606"/>
      <c r="BG162" s="606"/>
      <c r="BH162" s="606"/>
      <c r="BI162" s="606"/>
      <c r="BJ162" s="606"/>
      <c r="BK162" s="606"/>
      <c r="BL162" s="606"/>
      <c r="BM162" s="606"/>
      <c r="BN162" s="606"/>
      <c r="BO162" s="606"/>
      <c r="BP162" s="606"/>
      <c r="BQ162" s="606"/>
      <c r="BR162" s="606"/>
      <c r="BS162" s="606"/>
      <c r="BT162" s="606"/>
      <c r="BU162" s="606"/>
      <c r="BV162" s="606"/>
      <c r="BW162" s="606"/>
      <c r="BX162" s="962"/>
      <c r="BY162" s="606"/>
    </row>
    <row r="163" spans="46:77" s="508" customFormat="1" x14ac:dyDescent="0.2">
      <c r="AT163" s="961"/>
      <c r="AU163" s="744"/>
      <c r="AV163" s="743"/>
      <c r="AY163" s="606"/>
      <c r="AZ163" s="606"/>
      <c r="BA163" s="606"/>
      <c r="BB163" s="606"/>
      <c r="BC163" s="606"/>
      <c r="BD163" s="962"/>
      <c r="BE163" s="595"/>
      <c r="BF163" s="606"/>
      <c r="BG163" s="606"/>
      <c r="BH163" s="606"/>
      <c r="BI163" s="606"/>
      <c r="BJ163" s="606"/>
      <c r="BK163" s="606"/>
      <c r="BL163" s="606"/>
      <c r="BM163" s="606"/>
      <c r="BN163" s="606"/>
      <c r="BO163" s="606"/>
      <c r="BP163" s="606"/>
      <c r="BQ163" s="606"/>
      <c r="BR163" s="606"/>
      <c r="BS163" s="606"/>
      <c r="BT163" s="606"/>
      <c r="BU163" s="606"/>
      <c r="BV163" s="606"/>
      <c r="BW163" s="606"/>
      <c r="BX163" s="962"/>
      <c r="BY163" s="606"/>
    </row>
    <row r="164" spans="46:77" s="508" customFormat="1" x14ac:dyDescent="0.2">
      <c r="AT164" s="961"/>
      <c r="AU164" s="744"/>
      <c r="AV164" s="743"/>
      <c r="AY164" s="606"/>
      <c r="AZ164" s="606"/>
      <c r="BA164" s="606"/>
      <c r="BB164" s="606"/>
      <c r="BC164" s="606"/>
      <c r="BD164" s="962"/>
      <c r="BE164" s="595"/>
      <c r="BF164" s="606"/>
      <c r="BG164" s="606"/>
      <c r="BH164" s="606"/>
      <c r="BI164" s="606"/>
      <c r="BJ164" s="606"/>
      <c r="BK164" s="606"/>
      <c r="BL164" s="606"/>
      <c r="BM164" s="606"/>
      <c r="BN164" s="606"/>
      <c r="BO164" s="606"/>
      <c r="BP164" s="606"/>
      <c r="BQ164" s="606"/>
      <c r="BR164" s="606"/>
      <c r="BS164" s="606"/>
      <c r="BT164" s="606"/>
      <c r="BU164" s="606"/>
      <c r="BV164" s="606"/>
      <c r="BW164" s="606"/>
      <c r="BX164" s="962"/>
      <c r="BY164" s="606"/>
    </row>
    <row r="165" spans="46:77" s="508" customFormat="1" x14ac:dyDescent="0.2">
      <c r="AT165" s="961"/>
      <c r="AU165" s="744"/>
      <c r="AV165" s="743"/>
      <c r="AY165" s="606"/>
      <c r="AZ165" s="606"/>
      <c r="BA165" s="606"/>
      <c r="BB165" s="606"/>
      <c r="BC165" s="606"/>
      <c r="BD165" s="962"/>
      <c r="BE165" s="595"/>
      <c r="BF165" s="606"/>
      <c r="BG165" s="606"/>
      <c r="BH165" s="606"/>
      <c r="BI165" s="606"/>
      <c r="BJ165" s="606"/>
      <c r="BK165" s="606"/>
      <c r="BL165" s="606"/>
      <c r="BM165" s="606"/>
      <c r="BN165" s="606"/>
      <c r="BO165" s="606"/>
      <c r="BP165" s="606"/>
      <c r="BQ165" s="606"/>
      <c r="BR165" s="606"/>
      <c r="BS165" s="606"/>
      <c r="BT165" s="606"/>
      <c r="BU165" s="606"/>
      <c r="BV165" s="606"/>
      <c r="BW165" s="606"/>
      <c r="BX165" s="962"/>
      <c r="BY165" s="606"/>
    </row>
    <row r="166" spans="46:77" s="508" customFormat="1" x14ac:dyDescent="0.2">
      <c r="AT166" s="961"/>
      <c r="AU166" s="744"/>
      <c r="AV166" s="743"/>
      <c r="AY166" s="606"/>
      <c r="AZ166" s="606"/>
      <c r="BA166" s="606"/>
      <c r="BB166" s="606"/>
      <c r="BC166" s="606"/>
      <c r="BD166" s="962"/>
      <c r="BE166" s="595"/>
      <c r="BF166" s="606"/>
      <c r="BG166" s="606"/>
      <c r="BH166" s="606"/>
      <c r="BI166" s="606"/>
      <c r="BJ166" s="606"/>
      <c r="BK166" s="606"/>
      <c r="BL166" s="606"/>
      <c r="BM166" s="606"/>
      <c r="BN166" s="606"/>
      <c r="BO166" s="606"/>
      <c r="BP166" s="606"/>
      <c r="BQ166" s="606"/>
      <c r="BR166" s="606"/>
      <c r="BS166" s="606"/>
      <c r="BT166" s="606"/>
      <c r="BU166" s="606"/>
      <c r="BV166" s="606"/>
      <c r="BW166" s="606"/>
      <c r="BX166" s="962"/>
      <c r="BY166" s="606"/>
    </row>
    <row r="167" spans="46:77" s="508" customFormat="1" x14ac:dyDescent="0.2">
      <c r="AT167" s="961"/>
      <c r="AU167" s="744"/>
      <c r="AV167" s="743"/>
      <c r="AY167" s="606"/>
      <c r="AZ167" s="606"/>
      <c r="BA167" s="606"/>
      <c r="BB167" s="606"/>
      <c r="BC167" s="606"/>
      <c r="BD167" s="962"/>
      <c r="BE167" s="595"/>
      <c r="BF167" s="606"/>
      <c r="BG167" s="606"/>
      <c r="BH167" s="606"/>
      <c r="BI167" s="606"/>
      <c r="BJ167" s="606"/>
      <c r="BK167" s="606"/>
      <c r="BL167" s="606"/>
      <c r="BM167" s="606"/>
      <c r="BN167" s="606"/>
      <c r="BO167" s="606"/>
      <c r="BP167" s="606"/>
      <c r="BQ167" s="606"/>
      <c r="BR167" s="606"/>
      <c r="BS167" s="606"/>
      <c r="BT167" s="606"/>
      <c r="BU167" s="606"/>
      <c r="BV167" s="606"/>
      <c r="BW167" s="606"/>
      <c r="BX167" s="962"/>
      <c r="BY167" s="606"/>
    </row>
    <row r="168" spans="46:77" s="508" customFormat="1" x14ac:dyDescent="0.2">
      <c r="AT168" s="961"/>
      <c r="AU168" s="744"/>
      <c r="AV168" s="743"/>
      <c r="AY168" s="606"/>
      <c r="AZ168" s="606"/>
      <c r="BA168" s="606"/>
      <c r="BB168" s="606"/>
      <c r="BC168" s="606"/>
      <c r="BD168" s="962"/>
      <c r="BE168" s="595"/>
      <c r="BF168" s="606"/>
      <c r="BG168" s="606"/>
      <c r="BH168" s="606"/>
      <c r="BI168" s="606"/>
      <c r="BJ168" s="606"/>
      <c r="BK168" s="606"/>
      <c r="BL168" s="606"/>
      <c r="BM168" s="606"/>
      <c r="BN168" s="606"/>
      <c r="BO168" s="606"/>
      <c r="BP168" s="606"/>
      <c r="BQ168" s="606"/>
      <c r="BR168" s="606"/>
      <c r="BS168" s="606"/>
      <c r="BT168" s="606"/>
      <c r="BU168" s="606"/>
      <c r="BV168" s="606"/>
      <c r="BW168" s="606"/>
      <c r="BX168" s="962"/>
      <c r="BY168" s="606"/>
    </row>
    <row r="169" spans="46:77" s="508" customFormat="1" x14ac:dyDescent="0.2">
      <c r="AT169" s="961"/>
      <c r="AU169" s="744"/>
      <c r="AV169" s="743"/>
      <c r="AY169" s="606"/>
      <c r="AZ169" s="606"/>
      <c r="BA169" s="606"/>
      <c r="BB169" s="606"/>
      <c r="BC169" s="606"/>
      <c r="BD169" s="962"/>
      <c r="BE169" s="595"/>
      <c r="BF169" s="606"/>
      <c r="BG169" s="606"/>
      <c r="BH169" s="606"/>
      <c r="BI169" s="606"/>
      <c r="BJ169" s="606"/>
      <c r="BK169" s="606"/>
      <c r="BL169" s="606"/>
      <c r="BM169" s="606"/>
      <c r="BN169" s="606"/>
      <c r="BO169" s="606"/>
      <c r="BP169" s="606"/>
      <c r="BQ169" s="606"/>
      <c r="BR169" s="606"/>
      <c r="BS169" s="606"/>
      <c r="BT169" s="606"/>
      <c r="BU169" s="606"/>
      <c r="BV169" s="606"/>
      <c r="BW169" s="606"/>
      <c r="BX169" s="962"/>
      <c r="BY169" s="606"/>
    </row>
    <row r="170" spans="46:77" s="508" customFormat="1" x14ac:dyDescent="0.2">
      <c r="AT170" s="961"/>
      <c r="AU170" s="744"/>
      <c r="AV170" s="743"/>
      <c r="AY170" s="606"/>
      <c r="AZ170" s="606"/>
      <c r="BA170" s="606"/>
      <c r="BB170" s="606"/>
      <c r="BC170" s="606"/>
      <c r="BD170" s="962"/>
      <c r="BE170" s="595"/>
      <c r="BF170" s="606"/>
      <c r="BG170" s="606"/>
      <c r="BH170" s="606"/>
      <c r="BI170" s="606"/>
      <c r="BJ170" s="606"/>
      <c r="BK170" s="606"/>
      <c r="BL170" s="606"/>
      <c r="BM170" s="606"/>
      <c r="BN170" s="606"/>
      <c r="BO170" s="606"/>
      <c r="BP170" s="606"/>
      <c r="BQ170" s="606"/>
      <c r="BR170" s="606"/>
      <c r="BS170" s="606"/>
      <c r="BT170" s="606"/>
      <c r="BU170" s="606"/>
      <c r="BV170" s="606"/>
      <c r="BW170" s="606"/>
      <c r="BX170" s="962"/>
      <c r="BY170" s="606"/>
    </row>
    <row r="171" spans="46:77" s="508" customFormat="1" x14ac:dyDescent="0.2">
      <c r="AT171" s="961"/>
      <c r="AU171" s="744"/>
      <c r="AV171" s="743"/>
      <c r="AY171" s="606"/>
      <c r="AZ171" s="606"/>
      <c r="BA171" s="606"/>
      <c r="BB171" s="606"/>
      <c r="BC171" s="606"/>
      <c r="BD171" s="606"/>
      <c r="BE171" s="595"/>
      <c r="BF171" s="606"/>
      <c r="BG171" s="606"/>
      <c r="BH171" s="606"/>
      <c r="BI171" s="606"/>
      <c r="BJ171" s="606"/>
      <c r="BK171" s="606"/>
      <c r="BL171" s="606"/>
      <c r="BM171" s="606"/>
      <c r="BN171" s="606"/>
      <c r="BO171" s="606"/>
      <c r="BP171" s="606"/>
      <c r="BQ171" s="606"/>
      <c r="BR171" s="606"/>
      <c r="BS171" s="606"/>
      <c r="BT171" s="606"/>
      <c r="BU171" s="606"/>
      <c r="BV171" s="606"/>
      <c r="BW171" s="606"/>
      <c r="BX171" s="962"/>
      <c r="BY171" s="606"/>
    </row>
    <row r="172" spans="46:77" s="508" customFormat="1" x14ac:dyDescent="0.2">
      <c r="AT172" s="961"/>
      <c r="AU172" s="744"/>
      <c r="AV172" s="743"/>
      <c r="AY172" s="606"/>
      <c r="AZ172" s="606"/>
      <c r="BA172" s="606"/>
      <c r="BB172" s="606"/>
      <c r="BC172" s="606"/>
      <c r="BD172" s="606"/>
      <c r="BE172" s="595"/>
      <c r="BF172" s="606"/>
      <c r="BG172" s="606"/>
      <c r="BH172" s="606"/>
      <c r="BI172" s="606"/>
      <c r="BJ172" s="606"/>
      <c r="BK172" s="606"/>
      <c r="BL172" s="606"/>
      <c r="BM172" s="606"/>
      <c r="BN172" s="606"/>
      <c r="BO172" s="606"/>
      <c r="BP172" s="606"/>
      <c r="BQ172" s="606"/>
      <c r="BR172" s="606"/>
      <c r="BS172" s="606"/>
      <c r="BT172" s="606"/>
      <c r="BU172" s="606"/>
      <c r="BV172" s="606"/>
      <c r="BW172" s="606"/>
      <c r="BX172" s="962"/>
      <c r="BY172" s="606"/>
    </row>
    <row r="173" spans="46:77" s="508" customFormat="1" x14ac:dyDescent="0.2">
      <c r="AT173" s="961"/>
      <c r="AU173" s="744"/>
      <c r="AV173" s="743"/>
      <c r="AY173" s="606"/>
      <c r="AZ173" s="606"/>
      <c r="BA173" s="606"/>
      <c r="BB173" s="606"/>
      <c r="BC173" s="606"/>
      <c r="BD173" s="606"/>
      <c r="BE173" s="595"/>
      <c r="BF173" s="606"/>
      <c r="BG173" s="606"/>
      <c r="BH173" s="606"/>
      <c r="BI173" s="606"/>
      <c r="BJ173" s="606"/>
      <c r="BK173" s="606"/>
      <c r="BL173" s="606"/>
      <c r="BM173" s="606"/>
      <c r="BN173" s="606"/>
      <c r="BO173" s="606"/>
      <c r="BP173" s="606"/>
      <c r="BQ173" s="606"/>
      <c r="BR173" s="606"/>
      <c r="BS173" s="606"/>
      <c r="BT173" s="606"/>
      <c r="BU173" s="606"/>
      <c r="BV173" s="606"/>
      <c r="BW173" s="606"/>
      <c r="BX173" s="962"/>
      <c r="BY173" s="606"/>
    </row>
    <row r="174" spans="46:77" s="508" customFormat="1" x14ac:dyDescent="0.2">
      <c r="AT174" s="961"/>
      <c r="AU174" s="744"/>
      <c r="AV174" s="743"/>
      <c r="AY174" s="606"/>
      <c r="AZ174" s="606"/>
      <c r="BA174" s="606"/>
      <c r="BB174" s="606"/>
      <c r="BC174" s="606"/>
      <c r="BD174" s="606"/>
      <c r="BE174" s="595"/>
      <c r="BF174" s="606"/>
      <c r="BG174" s="606"/>
      <c r="BH174" s="606"/>
      <c r="BI174" s="606"/>
      <c r="BJ174" s="606"/>
      <c r="BK174" s="606"/>
      <c r="BL174" s="606"/>
      <c r="BM174" s="606"/>
      <c r="BN174" s="606"/>
      <c r="BO174" s="606"/>
      <c r="BP174" s="606"/>
      <c r="BQ174" s="606"/>
      <c r="BR174" s="606"/>
      <c r="BS174" s="606"/>
      <c r="BT174" s="606"/>
      <c r="BU174" s="606"/>
      <c r="BV174" s="606"/>
      <c r="BW174" s="606"/>
      <c r="BX174" s="962"/>
      <c r="BY174" s="606"/>
    </row>
    <row r="175" spans="46:77" s="508" customFormat="1" x14ac:dyDescent="0.2">
      <c r="AT175" s="961"/>
      <c r="AU175" s="744"/>
      <c r="AV175" s="743"/>
      <c r="AY175" s="606"/>
      <c r="AZ175" s="606"/>
      <c r="BA175" s="606"/>
      <c r="BB175" s="606"/>
      <c r="BC175" s="606"/>
      <c r="BD175" s="606"/>
      <c r="BE175" s="595"/>
      <c r="BF175" s="606"/>
      <c r="BG175" s="606"/>
      <c r="BH175" s="606"/>
      <c r="BI175" s="606"/>
      <c r="BJ175" s="606"/>
      <c r="BK175" s="606"/>
      <c r="BL175" s="606"/>
      <c r="BM175" s="606"/>
      <c r="BN175" s="606"/>
      <c r="BO175" s="606"/>
      <c r="BP175" s="606"/>
      <c r="BQ175" s="606"/>
      <c r="BR175" s="606"/>
      <c r="BS175" s="606"/>
      <c r="BT175" s="606"/>
      <c r="BU175" s="606"/>
      <c r="BV175" s="606"/>
      <c r="BW175" s="606"/>
      <c r="BX175" s="962"/>
      <c r="BY175" s="606"/>
    </row>
    <row r="176" spans="46:77" s="508" customFormat="1" x14ac:dyDescent="0.2">
      <c r="AT176" s="961"/>
      <c r="AU176" s="744"/>
      <c r="AV176" s="743"/>
      <c r="AY176" s="606"/>
      <c r="AZ176" s="606"/>
      <c r="BA176" s="606"/>
      <c r="BB176" s="606"/>
      <c r="BC176" s="606"/>
      <c r="BD176" s="606"/>
      <c r="BE176" s="595"/>
      <c r="BF176" s="606"/>
      <c r="BG176" s="606"/>
      <c r="BH176" s="606"/>
      <c r="BI176" s="606"/>
      <c r="BJ176" s="606"/>
      <c r="BK176" s="606"/>
      <c r="BL176" s="606"/>
      <c r="BM176" s="606"/>
      <c r="BN176" s="606"/>
      <c r="BO176" s="606"/>
      <c r="BP176" s="606"/>
      <c r="BQ176" s="606"/>
      <c r="BR176" s="606"/>
      <c r="BS176" s="606"/>
      <c r="BT176" s="606"/>
      <c r="BU176" s="606"/>
      <c r="BV176" s="606"/>
      <c r="BW176" s="606"/>
      <c r="BX176" s="962"/>
      <c r="BY176" s="606"/>
    </row>
    <row r="177" spans="38:110" s="508" customFormat="1" x14ac:dyDescent="0.2">
      <c r="AT177" s="961"/>
      <c r="AU177" s="744"/>
      <c r="AV177" s="743"/>
      <c r="AY177" s="606"/>
      <c r="AZ177" s="606"/>
      <c r="BA177" s="606"/>
      <c r="BB177" s="606"/>
      <c r="BC177" s="606"/>
      <c r="BD177" s="606"/>
      <c r="BE177" s="595"/>
      <c r="BF177" s="606"/>
      <c r="BG177" s="606"/>
      <c r="BH177" s="606"/>
      <c r="BI177" s="606"/>
      <c r="BJ177" s="606"/>
      <c r="BK177" s="606"/>
      <c r="BL177" s="606"/>
      <c r="BM177" s="606"/>
      <c r="BN177" s="606"/>
      <c r="BO177" s="606"/>
      <c r="BP177" s="606"/>
      <c r="BQ177" s="606"/>
      <c r="BR177" s="606"/>
      <c r="BS177" s="606"/>
      <c r="BT177" s="606"/>
      <c r="BU177" s="606"/>
      <c r="BV177" s="606"/>
      <c r="BW177" s="606"/>
      <c r="BX177" s="962"/>
      <c r="BY177" s="606"/>
    </row>
    <row r="178" spans="38:110" s="508" customFormat="1" x14ac:dyDescent="0.2">
      <c r="AT178" s="961"/>
      <c r="AU178" s="744"/>
      <c r="AV178" s="743"/>
      <c r="AY178" s="606"/>
      <c r="AZ178" s="606"/>
      <c r="BA178" s="606"/>
      <c r="BB178" s="606"/>
      <c r="BC178" s="606"/>
      <c r="BD178" s="606"/>
      <c r="BE178" s="595"/>
      <c r="BF178" s="606"/>
      <c r="BG178" s="606"/>
      <c r="BH178" s="606"/>
      <c r="BI178" s="606"/>
      <c r="BJ178" s="606"/>
      <c r="BK178" s="606"/>
      <c r="BL178" s="606"/>
      <c r="BM178" s="606"/>
      <c r="BN178" s="606"/>
      <c r="BO178" s="606"/>
      <c r="BP178" s="606"/>
      <c r="BQ178" s="606"/>
      <c r="BR178" s="606"/>
      <c r="BS178" s="606"/>
      <c r="BT178" s="606"/>
      <c r="BU178" s="606"/>
      <c r="BV178" s="606"/>
      <c r="BW178" s="606"/>
      <c r="BX178" s="962"/>
      <c r="BY178" s="606"/>
    </row>
    <row r="179" spans="38:110" s="508" customFormat="1" x14ac:dyDescent="0.2">
      <c r="AT179" s="961"/>
      <c r="AU179" s="744"/>
      <c r="AV179" s="743"/>
      <c r="AY179" s="606"/>
      <c r="AZ179" s="606"/>
      <c r="BA179" s="606"/>
      <c r="BB179" s="606"/>
      <c r="BC179" s="606"/>
      <c r="BD179" s="606"/>
      <c r="BE179" s="595"/>
      <c r="BF179" s="606"/>
      <c r="BG179" s="606"/>
      <c r="BH179" s="606"/>
      <c r="BI179" s="606"/>
      <c r="BJ179" s="606"/>
      <c r="BK179" s="606"/>
      <c r="BL179" s="606"/>
      <c r="BM179" s="606"/>
      <c r="BN179" s="606"/>
      <c r="BO179" s="606"/>
      <c r="BP179" s="606"/>
      <c r="BQ179" s="606"/>
      <c r="BR179" s="606"/>
      <c r="BS179" s="606"/>
      <c r="BT179" s="606"/>
      <c r="BU179" s="606"/>
      <c r="BV179" s="606"/>
      <c r="BW179" s="606"/>
      <c r="BX179" s="962"/>
      <c r="BY179" s="606"/>
    </row>
    <row r="180" spans="38:110" s="508" customFormat="1" x14ac:dyDescent="0.2">
      <c r="AT180" s="961"/>
      <c r="AU180" s="744"/>
      <c r="AV180" s="743"/>
      <c r="AY180" s="606"/>
      <c r="AZ180" s="606"/>
      <c r="BA180" s="606"/>
      <c r="BB180" s="606"/>
      <c r="BC180" s="606"/>
      <c r="BD180" s="606"/>
      <c r="BE180" s="595"/>
      <c r="BF180" s="606"/>
      <c r="BG180" s="606"/>
      <c r="BH180" s="606"/>
      <c r="BI180" s="606"/>
      <c r="BJ180" s="606"/>
      <c r="BK180" s="606"/>
      <c r="BL180" s="606"/>
      <c r="BM180" s="606"/>
      <c r="BN180" s="606"/>
      <c r="BO180" s="606"/>
      <c r="BP180" s="606"/>
      <c r="BQ180" s="606"/>
      <c r="BR180" s="606"/>
      <c r="BS180" s="606"/>
      <c r="BT180" s="606"/>
      <c r="BU180" s="606"/>
      <c r="BV180" s="606"/>
      <c r="BW180" s="606"/>
      <c r="BX180" s="962"/>
      <c r="BY180" s="606"/>
    </row>
    <row r="181" spans="38:110" s="508" customFormat="1" x14ac:dyDescent="0.2">
      <c r="AT181" s="961"/>
      <c r="AU181" s="744"/>
      <c r="AV181" s="743"/>
      <c r="AY181" s="606"/>
      <c r="AZ181" s="606"/>
      <c r="BA181" s="606"/>
      <c r="BB181" s="606"/>
      <c r="BC181" s="606"/>
      <c r="BD181" s="606"/>
      <c r="BE181" s="595"/>
      <c r="BF181" s="606"/>
      <c r="BG181" s="606"/>
      <c r="BH181" s="606"/>
      <c r="BI181" s="606"/>
      <c r="BJ181" s="606"/>
      <c r="BK181" s="606"/>
      <c r="BL181" s="606"/>
      <c r="BM181" s="606"/>
      <c r="BN181" s="606"/>
      <c r="BO181" s="606"/>
      <c r="BP181" s="606"/>
      <c r="BQ181" s="606"/>
      <c r="BR181" s="606"/>
      <c r="BS181" s="606"/>
      <c r="BT181" s="606"/>
      <c r="BU181" s="606"/>
      <c r="BV181" s="606"/>
      <c r="BW181" s="606"/>
      <c r="BX181" s="962"/>
      <c r="BY181" s="606"/>
    </row>
    <row r="182" spans="38:110" s="508" customFormat="1" x14ac:dyDescent="0.2">
      <c r="AT182" s="961"/>
      <c r="AU182" s="744"/>
      <c r="AV182" s="743"/>
      <c r="AY182" s="606"/>
      <c r="AZ182" s="606"/>
      <c r="BA182" s="606"/>
      <c r="BB182" s="606"/>
      <c r="BC182" s="606"/>
      <c r="BD182" s="606"/>
      <c r="BE182" s="595"/>
      <c r="BF182" s="606"/>
      <c r="BG182" s="606"/>
      <c r="BH182" s="606"/>
      <c r="BI182" s="606"/>
      <c r="BJ182" s="606"/>
      <c r="BK182" s="606"/>
      <c r="BL182" s="606"/>
      <c r="BM182" s="606"/>
      <c r="BN182" s="606"/>
      <c r="BO182" s="606"/>
      <c r="BP182" s="606"/>
      <c r="BQ182" s="606"/>
      <c r="BR182" s="606"/>
      <c r="BS182" s="606"/>
      <c r="BT182" s="606"/>
      <c r="BU182" s="606"/>
      <c r="BV182" s="606"/>
      <c r="BW182" s="606"/>
      <c r="BX182" s="962"/>
      <c r="BY182" s="606"/>
    </row>
    <row r="183" spans="38:110" s="508" customFormat="1" x14ac:dyDescent="0.2">
      <c r="AT183" s="961"/>
      <c r="AU183" s="744"/>
      <c r="AV183" s="743"/>
      <c r="AY183" s="606"/>
      <c r="AZ183" s="606"/>
      <c r="BA183" s="606"/>
      <c r="BB183" s="606"/>
      <c r="BC183" s="606"/>
      <c r="BD183" s="606"/>
      <c r="BE183" s="595"/>
      <c r="BF183" s="606"/>
      <c r="BG183" s="606"/>
      <c r="BH183" s="606"/>
      <c r="BI183" s="606"/>
      <c r="BJ183" s="606"/>
      <c r="BK183" s="606"/>
      <c r="BL183" s="606"/>
      <c r="BM183" s="606"/>
      <c r="BN183" s="606"/>
      <c r="BO183" s="606"/>
      <c r="BP183" s="606"/>
      <c r="BQ183" s="606"/>
      <c r="BR183" s="606"/>
      <c r="BS183" s="606"/>
      <c r="BT183" s="606"/>
      <c r="BU183" s="606"/>
      <c r="BV183" s="606"/>
      <c r="BW183" s="606"/>
      <c r="BX183" s="962"/>
      <c r="BY183" s="606"/>
    </row>
    <row r="184" spans="38:110" s="508" customFormat="1" x14ac:dyDescent="0.2">
      <c r="AT184" s="961"/>
      <c r="AU184" s="744"/>
      <c r="AV184" s="743"/>
      <c r="AY184" s="606"/>
      <c r="AZ184" s="606"/>
      <c r="BA184" s="606"/>
      <c r="BB184" s="606"/>
      <c r="BC184" s="606"/>
      <c r="BD184" s="606"/>
      <c r="BE184" s="595"/>
      <c r="BF184" s="606"/>
      <c r="BG184" s="606"/>
      <c r="BH184" s="606"/>
      <c r="BI184" s="606"/>
      <c r="BJ184" s="606"/>
      <c r="BK184" s="606"/>
      <c r="BL184" s="606"/>
      <c r="BM184" s="606"/>
      <c r="BN184" s="606"/>
      <c r="BO184" s="606"/>
      <c r="BP184" s="606"/>
      <c r="BQ184" s="606"/>
      <c r="BR184" s="606"/>
      <c r="BS184" s="606"/>
      <c r="BT184" s="606"/>
      <c r="BU184" s="606"/>
      <c r="BV184" s="606"/>
      <c r="BW184" s="606"/>
      <c r="BX184" s="962"/>
      <c r="BY184" s="606"/>
    </row>
    <row r="185" spans="38:110" s="508" customFormat="1" x14ac:dyDescent="0.2">
      <c r="AT185" s="961"/>
      <c r="AU185" s="744"/>
      <c r="AV185" s="743"/>
      <c r="AY185" s="606"/>
      <c r="AZ185" s="606"/>
      <c r="BA185" s="606"/>
      <c r="BB185" s="606"/>
      <c r="BC185" s="606"/>
      <c r="BD185" s="606"/>
      <c r="BE185" s="595"/>
      <c r="BF185" s="606"/>
      <c r="BG185" s="606"/>
      <c r="BH185" s="606"/>
      <c r="BI185" s="606"/>
      <c r="BJ185" s="606"/>
      <c r="BK185" s="606"/>
      <c r="BL185" s="606"/>
      <c r="BM185" s="606"/>
      <c r="BN185" s="606"/>
      <c r="BO185" s="606"/>
      <c r="BP185" s="606"/>
      <c r="BQ185" s="606"/>
      <c r="BR185" s="606"/>
      <c r="BS185" s="606"/>
      <c r="BT185" s="606"/>
      <c r="BU185" s="606"/>
      <c r="BV185" s="606"/>
      <c r="BW185" s="606"/>
      <c r="BX185" s="962"/>
      <c r="BY185" s="606"/>
    </row>
    <row r="186" spans="38:110" s="508" customFormat="1" x14ac:dyDescent="0.2">
      <c r="AT186" s="961"/>
      <c r="AU186" s="744"/>
      <c r="AV186" s="743"/>
      <c r="AY186" s="606"/>
      <c r="AZ186" s="606"/>
      <c r="BA186" s="606"/>
      <c r="BB186" s="606"/>
      <c r="BC186" s="606"/>
      <c r="BD186" s="606"/>
      <c r="BE186" s="595"/>
      <c r="BF186" s="606"/>
      <c r="BG186" s="606"/>
      <c r="BH186" s="606"/>
      <c r="BI186" s="606"/>
      <c r="BJ186" s="606"/>
      <c r="BK186" s="606"/>
      <c r="BL186" s="606"/>
      <c r="BM186" s="606"/>
      <c r="BN186" s="606"/>
      <c r="BO186" s="606"/>
      <c r="BP186" s="606"/>
      <c r="BQ186" s="606"/>
      <c r="BR186" s="606"/>
      <c r="BS186" s="606"/>
      <c r="BT186" s="606"/>
      <c r="BU186" s="606"/>
      <c r="BV186" s="606"/>
      <c r="BW186" s="606"/>
      <c r="BX186" s="962"/>
      <c r="BY186" s="606"/>
    </row>
    <row r="187" spans="38:110" s="508" customFormat="1" x14ac:dyDescent="0.2">
      <c r="AT187" s="961"/>
      <c r="AU187" s="744"/>
      <c r="AV187" s="743"/>
      <c r="AY187" s="606"/>
      <c r="AZ187" s="606"/>
      <c r="BA187" s="606"/>
      <c r="BB187" s="606"/>
      <c r="BC187" s="606"/>
      <c r="BD187" s="606"/>
      <c r="BE187" s="595"/>
      <c r="BF187" s="606"/>
      <c r="BG187" s="606"/>
      <c r="BH187" s="606"/>
      <c r="BI187" s="606"/>
      <c r="BJ187" s="606"/>
      <c r="BK187" s="606"/>
      <c r="BL187" s="606"/>
      <c r="BM187" s="606"/>
      <c r="BN187" s="606"/>
      <c r="BO187" s="606"/>
      <c r="BP187" s="606"/>
      <c r="BQ187" s="606"/>
      <c r="BR187" s="606"/>
      <c r="BS187" s="606"/>
      <c r="BT187" s="606"/>
      <c r="BU187" s="606"/>
      <c r="BV187" s="606"/>
      <c r="BW187" s="606"/>
      <c r="BX187" s="962"/>
      <c r="BY187" s="606"/>
    </row>
    <row r="188" spans="38:110" s="404" customFormat="1" x14ac:dyDescent="0.2">
      <c r="AL188" s="508"/>
      <c r="AM188" s="508"/>
      <c r="AN188" s="508"/>
      <c r="AO188" s="508"/>
      <c r="AP188" s="508"/>
      <c r="AQ188" s="508"/>
      <c r="AR188" s="508"/>
      <c r="AS188" s="508"/>
      <c r="AT188" s="961"/>
      <c r="AU188" s="744"/>
      <c r="AV188" s="743"/>
      <c r="AW188" s="508"/>
      <c r="AX188" s="508"/>
      <c r="AY188" s="606"/>
      <c r="AZ188" s="606"/>
      <c r="BA188" s="606"/>
      <c r="BB188" s="606"/>
      <c r="BC188" s="606"/>
      <c r="BD188" s="606"/>
      <c r="BE188" s="595"/>
      <c r="BF188" s="606"/>
      <c r="BG188" s="606"/>
      <c r="BH188" s="606"/>
      <c r="BI188" s="606"/>
      <c r="BJ188" s="606"/>
      <c r="BK188" s="606"/>
      <c r="BL188" s="606"/>
      <c r="BM188" s="606"/>
      <c r="BN188" s="606"/>
      <c r="BO188" s="606"/>
      <c r="BP188" s="606"/>
      <c r="BQ188" s="606"/>
      <c r="BR188" s="606"/>
      <c r="BS188" s="606"/>
      <c r="BT188" s="606"/>
      <c r="BU188" s="606"/>
      <c r="BV188" s="606"/>
      <c r="BW188" s="606"/>
      <c r="BX188" s="962"/>
      <c r="BY188" s="606"/>
      <c r="BZ188" s="508"/>
      <c r="CA188" s="508"/>
      <c r="CB188" s="508"/>
      <c r="CC188" s="508"/>
      <c r="CD188" s="508"/>
      <c r="CE188" s="508"/>
      <c r="CF188" s="508"/>
      <c r="CG188" s="508"/>
      <c r="CH188" s="508"/>
      <c r="CI188" s="508"/>
      <c r="CJ188" s="508"/>
      <c r="CK188" s="508"/>
      <c r="CL188" s="508"/>
      <c r="CM188" s="508"/>
      <c r="CN188" s="508"/>
      <c r="CO188" s="508"/>
      <c r="CP188" s="508"/>
      <c r="CQ188" s="508"/>
      <c r="CR188" s="508"/>
      <c r="CS188" s="508"/>
      <c r="CT188" s="508"/>
      <c r="CU188" s="508"/>
      <c r="CV188" s="508"/>
      <c r="CW188" s="508"/>
      <c r="CX188" s="508"/>
      <c r="CY188" s="508"/>
      <c r="CZ188" s="508"/>
      <c r="DA188" s="508"/>
      <c r="DB188" s="508"/>
      <c r="DC188" s="508"/>
      <c r="DD188" s="508"/>
      <c r="DE188" s="508"/>
      <c r="DF188" s="508"/>
    </row>
    <row r="189" spans="38:110" s="404" customFormat="1" x14ac:dyDescent="0.2">
      <c r="AL189" s="508"/>
      <c r="AM189" s="508"/>
      <c r="AN189" s="508"/>
      <c r="AO189" s="508"/>
      <c r="AP189" s="508"/>
      <c r="AQ189" s="508"/>
      <c r="AR189" s="508"/>
      <c r="AS189" s="508"/>
      <c r="AT189" s="961"/>
      <c r="AU189" s="744"/>
      <c r="AV189" s="743"/>
      <c r="AW189" s="508"/>
      <c r="AX189" s="508"/>
      <c r="AY189" s="606"/>
      <c r="AZ189" s="606"/>
      <c r="BA189" s="606"/>
      <c r="BB189" s="606"/>
      <c r="BC189" s="606"/>
      <c r="BD189" s="606"/>
      <c r="BE189" s="595"/>
      <c r="BF189" s="606"/>
      <c r="BG189" s="606"/>
      <c r="BH189" s="606"/>
      <c r="BI189" s="606"/>
      <c r="BJ189" s="606"/>
      <c r="BK189" s="606"/>
      <c r="BL189" s="606"/>
      <c r="BM189" s="606"/>
      <c r="BN189" s="606"/>
      <c r="BO189" s="606"/>
      <c r="BP189" s="606"/>
      <c r="BQ189" s="606"/>
      <c r="BR189" s="606"/>
      <c r="BS189" s="606"/>
      <c r="BT189" s="606"/>
      <c r="BU189" s="606"/>
      <c r="BV189" s="606"/>
      <c r="BW189" s="606"/>
      <c r="BX189" s="962"/>
      <c r="BY189" s="606"/>
      <c r="BZ189" s="508"/>
      <c r="CA189" s="508"/>
      <c r="CB189" s="508"/>
      <c r="CC189" s="508"/>
      <c r="CD189" s="508"/>
      <c r="CE189" s="508"/>
      <c r="CF189" s="508"/>
      <c r="CG189" s="508"/>
      <c r="CH189" s="508"/>
      <c r="CI189" s="508"/>
      <c r="CJ189" s="508"/>
      <c r="CK189" s="508"/>
      <c r="CL189" s="508"/>
      <c r="CM189" s="508"/>
      <c r="CN189" s="508"/>
      <c r="CO189" s="508"/>
      <c r="CP189" s="508"/>
      <c r="CQ189" s="508"/>
      <c r="CR189" s="508"/>
      <c r="CS189" s="508"/>
      <c r="CT189" s="508"/>
      <c r="CU189" s="508"/>
      <c r="CV189" s="508"/>
      <c r="CW189" s="508"/>
      <c r="CX189" s="508"/>
      <c r="CY189" s="508"/>
      <c r="CZ189" s="508"/>
      <c r="DA189" s="508"/>
      <c r="DB189" s="508"/>
      <c r="DC189" s="508"/>
      <c r="DD189" s="508"/>
      <c r="DE189" s="508"/>
      <c r="DF189" s="508"/>
    </row>
    <row r="190" spans="38:110" s="404" customFormat="1" x14ac:dyDescent="0.2">
      <c r="AL190" s="508"/>
      <c r="AM190" s="508"/>
      <c r="AN190" s="508"/>
      <c r="AO190" s="508"/>
      <c r="AP190" s="508"/>
      <c r="AQ190" s="508"/>
      <c r="AR190" s="508"/>
      <c r="AS190" s="508"/>
      <c r="AT190" s="961"/>
      <c r="AU190" s="744"/>
      <c r="AV190" s="743"/>
      <c r="AW190" s="508"/>
      <c r="AX190" s="508"/>
      <c r="AY190" s="606"/>
      <c r="AZ190" s="606"/>
      <c r="BA190" s="606"/>
      <c r="BB190" s="606"/>
      <c r="BC190" s="606"/>
      <c r="BD190" s="606"/>
      <c r="BE190" s="595"/>
      <c r="BF190" s="606"/>
      <c r="BG190" s="606"/>
      <c r="BH190" s="606"/>
      <c r="BI190" s="606"/>
      <c r="BJ190" s="606"/>
      <c r="BK190" s="606"/>
      <c r="BL190" s="606"/>
      <c r="BM190" s="606"/>
      <c r="BN190" s="606"/>
      <c r="BO190" s="606"/>
      <c r="BP190" s="606"/>
      <c r="BQ190" s="606"/>
      <c r="BR190" s="606"/>
      <c r="BS190" s="606"/>
      <c r="BT190" s="606"/>
      <c r="BU190" s="606"/>
      <c r="BV190" s="606"/>
      <c r="BW190" s="606"/>
      <c r="BX190" s="962"/>
      <c r="BY190" s="606"/>
      <c r="BZ190" s="508"/>
      <c r="CA190" s="508"/>
      <c r="CB190" s="508"/>
      <c r="CC190" s="508"/>
      <c r="CD190" s="508"/>
      <c r="CE190" s="508"/>
      <c r="CF190" s="508"/>
      <c r="CG190" s="508"/>
      <c r="CH190" s="508"/>
      <c r="CI190" s="508"/>
      <c r="CJ190" s="508"/>
      <c r="CK190" s="508"/>
      <c r="CL190" s="508"/>
      <c r="CM190" s="508"/>
      <c r="CN190" s="508"/>
      <c r="CO190" s="508"/>
      <c r="CP190" s="508"/>
      <c r="CQ190" s="508"/>
      <c r="CR190" s="508"/>
      <c r="CS190" s="508"/>
      <c r="CT190" s="508"/>
      <c r="CU190" s="508"/>
      <c r="CV190" s="508"/>
      <c r="CW190" s="508"/>
      <c r="CX190" s="508"/>
      <c r="CY190" s="508"/>
      <c r="CZ190" s="508"/>
      <c r="DA190" s="508"/>
      <c r="DB190" s="508"/>
      <c r="DC190" s="508"/>
      <c r="DD190" s="508"/>
      <c r="DE190" s="508"/>
      <c r="DF190" s="508"/>
    </row>
    <row r="191" spans="38:110" s="404" customFormat="1" x14ac:dyDescent="0.2">
      <c r="AL191" s="508"/>
      <c r="AM191" s="508"/>
      <c r="AN191" s="508"/>
      <c r="AO191" s="508"/>
      <c r="AP191" s="508"/>
      <c r="AQ191" s="508"/>
      <c r="AR191" s="508"/>
      <c r="AS191" s="508"/>
      <c r="AT191" s="961"/>
      <c r="AU191" s="744"/>
      <c r="AV191" s="743"/>
      <c r="AW191" s="508"/>
      <c r="AX191" s="508"/>
      <c r="AY191" s="606"/>
      <c r="AZ191" s="606"/>
      <c r="BA191" s="606"/>
      <c r="BB191" s="606"/>
      <c r="BC191" s="606"/>
      <c r="BD191" s="606"/>
      <c r="BE191" s="595"/>
      <c r="BF191" s="606"/>
      <c r="BG191" s="606"/>
      <c r="BH191" s="606"/>
      <c r="BI191" s="606"/>
      <c r="BJ191" s="606"/>
      <c r="BK191" s="606"/>
      <c r="BL191" s="606"/>
      <c r="BM191" s="606"/>
      <c r="BN191" s="606"/>
      <c r="BO191" s="606"/>
      <c r="BP191" s="606"/>
      <c r="BQ191" s="606"/>
      <c r="BR191" s="606"/>
      <c r="BS191" s="606"/>
      <c r="BT191" s="606"/>
      <c r="BU191" s="606"/>
      <c r="BV191" s="606"/>
      <c r="BW191" s="606"/>
      <c r="BX191" s="962"/>
      <c r="BY191" s="606"/>
      <c r="BZ191" s="508"/>
      <c r="CA191" s="508"/>
      <c r="CB191" s="508"/>
      <c r="CC191" s="508"/>
      <c r="CD191" s="508"/>
      <c r="CE191" s="508"/>
      <c r="CF191" s="508"/>
      <c r="CG191" s="508"/>
      <c r="CH191" s="508"/>
      <c r="CI191" s="508"/>
      <c r="CJ191" s="508"/>
      <c r="CK191" s="508"/>
      <c r="CL191" s="508"/>
      <c r="CM191" s="508"/>
      <c r="CN191" s="508"/>
      <c r="CO191" s="508"/>
      <c r="CP191" s="508"/>
      <c r="CQ191" s="508"/>
      <c r="CR191" s="508"/>
      <c r="CS191" s="508"/>
      <c r="CT191" s="508"/>
      <c r="CU191" s="508"/>
      <c r="CV191" s="508"/>
      <c r="CW191" s="508"/>
      <c r="CX191" s="508"/>
      <c r="CY191" s="508"/>
      <c r="CZ191" s="508"/>
      <c r="DA191" s="508"/>
      <c r="DB191" s="508"/>
      <c r="DC191" s="508"/>
      <c r="DD191" s="508"/>
      <c r="DE191" s="508"/>
      <c r="DF191" s="508"/>
    </row>
    <row r="192" spans="38:110" s="404" customFormat="1" x14ac:dyDescent="0.2">
      <c r="AL192" s="508"/>
      <c r="AM192" s="508"/>
      <c r="AN192" s="508"/>
      <c r="AO192" s="508"/>
      <c r="AP192" s="508"/>
      <c r="AQ192" s="508"/>
      <c r="AR192" s="508"/>
      <c r="AS192" s="508"/>
      <c r="AT192" s="961"/>
      <c r="AU192" s="744"/>
      <c r="AV192" s="743"/>
      <c r="AW192" s="508"/>
      <c r="AX192" s="508"/>
      <c r="AY192" s="606"/>
      <c r="AZ192" s="606"/>
      <c r="BA192" s="606"/>
      <c r="BB192" s="606"/>
      <c r="BC192" s="606"/>
      <c r="BD192" s="606"/>
      <c r="BE192" s="595"/>
      <c r="BF192" s="606"/>
      <c r="BG192" s="606"/>
      <c r="BH192" s="606"/>
      <c r="BI192" s="606"/>
      <c r="BJ192" s="606"/>
      <c r="BK192" s="606"/>
      <c r="BL192" s="606"/>
      <c r="BM192" s="606"/>
      <c r="BN192" s="606"/>
      <c r="BO192" s="606"/>
      <c r="BP192" s="606"/>
      <c r="BQ192" s="606"/>
      <c r="BR192" s="606"/>
      <c r="BS192" s="606"/>
      <c r="BT192" s="606"/>
      <c r="BU192" s="606"/>
      <c r="BV192" s="606"/>
      <c r="BW192" s="606"/>
      <c r="BX192" s="962"/>
      <c r="BY192" s="606"/>
      <c r="BZ192" s="508"/>
      <c r="CA192" s="508"/>
      <c r="CB192" s="508"/>
      <c r="CC192" s="508"/>
      <c r="CD192" s="508"/>
      <c r="CE192" s="508"/>
      <c r="CF192" s="508"/>
      <c r="CG192" s="508"/>
      <c r="CH192" s="508"/>
      <c r="CI192" s="508"/>
      <c r="CJ192" s="508"/>
      <c r="CK192" s="508"/>
      <c r="CL192" s="508"/>
      <c r="CM192" s="508"/>
      <c r="CN192" s="508"/>
      <c r="CO192" s="508"/>
      <c r="CP192" s="508"/>
      <c r="CQ192" s="508"/>
      <c r="CR192" s="508"/>
      <c r="CS192" s="508"/>
      <c r="CT192" s="508"/>
      <c r="CU192" s="508"/>
      <c r="CV192" s="508"/>
      <c r="CW192" s="508"/>
      <c r="CX192" s="508"/>
      <c r="CY192" s="508"/>
      <c r="CZ192" s="508"/>
      <c r="DA192" s="508"/>
      <c r="DB192" s="508"/>
      <c r="DC192" s="508"/>
      <c r="DD192" s="508"/>
      <c r="DE192" s="508"/>
      <c r="DF192" s="508"/>
    </row>
    <row r="193" spans="38:110" s="404" customFormat="1" x14ac:dyDescent="0.2">
      <c r="AL193" s="508"/>
      <c r="AM193" s="508"/>
      <c r="AN193" s="508"/>
      <c r="AO193" s="508"/>
      <c r="AP193" s="508"/>
      <c r="AQ193" s="508"/>
      <c r="AR193" s="508"/>
      <c r="AS193" s="508"/>
      <c r="AT193" s="961"/>
      <c r="AU193" s="744"/>
      <c r="AV193" s="743"/>
      <c r="AW193" s="508"/>
      <c r="AX193" s="508"/>
      <c r="AY193" s="606"/>
      <c r="AZ193" s="606"/>
      <c r="BA193" s="606"/>
      <c r="BB193" s="606"/>
      <c r="BC193" s="606"/>
      <c r="BD193" s="606"/>
      <c r="BE193" s="595"/>
      <c r="BF193" s="606"/>
      <c r="BG193" s="606"/>
      <c r="BH193" s="606"/>
      <c r="BI193" s="606"/>
      <c r="BJ193" s="606"/>
      <c r="BK193" s="606"/>
      <c r="BL193" s="606"/>
      <c r="BM193" s="606"/>
      <c r="BN193" s="606"/>
      <c r="BO193" s="606"/>
      <c r="BP193" s="606"/>
      <c r="BQ193" s="606"/>
      <c r="BR193" s="606"/>
      <c r="BS193" s="606"/>
      <c r="BT193" s="606"/>
      <c r="BU193" s="606"/>
      <c r="BV193" s="606"/>
      <c r="BW193" s="606"/>
      <c r="BX193" s="962"/>
      <c r="BY193" s="606"/>
      <c r="BZ193" s="508"/>
      <c r="CA193" s="508"/>
      <c r="CB193" s="508"/>
      <c r="CC193" s="508"/>
      <c r="CD193" s="508"/>
      <c r="CE193" s="508"/>
      <c r="CF193" s="508"/>
      <c r="CG193" s="508"/>
      <c r="CH193" s="508"/>
      <c r="CI193" s="508"/>
      <c r="CJ193" s="508"/>
      <c r="CK193" s="508"/>
      <c r="CL193" s="508"/>
      <c r="CM193" s="508"/>
      <c r="CN193" s="508"/>
      <c r="CO193" s="508"/>
      <c r="CP193" s="508"/>
      <c r="CQ193" s="508"/>
      <c r="CR193" s="508"/>
      <c r="CS193" s="508"/>
      <c r="CT193" s="508"/>
      <c r="CU193" s="508"/>
      <c r="CV193" s="508"/>
      <c r="CW193" s="508"/>
      <c r="CX193" s="508"/>
      <c r="CY193" s="508"/>
      <c r="CZ193" s="508"/>
      <c r="DA193" s="508"/>
      <c r="DB193" s="508"/>
      <c r="DC193" s="508"/>
      <c r="DD193" s="508"/>
      <c r="DE193" s="508"/>
      <c r="DF193" s="508"/>
    </row>
    <row r="194" spans="38:110" s="404" customFormat="1" x14ac:dyDescent="0.2">
      <c r="AL194" s="508"/>
      <c r="AM194" s="508"/>
      <c r="AN194" s="508"/>
      <c r="AO194" s="508"/>
      <c r="AP194" s="508"/>
      <c r="AQ194" s="508"/>
      <c r="AR194" s="508"/>
      <c r="AS194" s="508"/>
      <c r="AT194" s="961"/>
      <c r="AU194" s="744"/>
      <c r="AV194" s="743"/>
      <c r="AW194" s="508"/>
      <c r="AX194" s="508"/>
      <c r="AY194" s="606"/>
      <c r="AZ194" s="606"/>
      <c r="BA194" s="606"/>
      <c r="BB194" s="606"/>
      <c r="BC194" s="606"/>
      <c r="BD194" s="606"/>
      <c r="BE194" s="595"/>
      <c r="BF194" s="606"/>
      <c r="BG194" s="606"/>
      <c r="BH194" s="606"/>
      <c r="BI194" s="606"/>
      <c r="BJ194" s="606"/>
      <c r="BK194" s="606"/>
      <c r="BL194" s="606"/>
      <c r="BM194" s="606"/>
      <c r="BN194" s="606"/>
      <c r="BO194" s="606"/>
      <c r="BP194" s="606"/>
      <c r="BQ194" s="606"/>
      <c r="BR194" s="606"/>
      <c r="BS194" s="606"/>
      <c r="BT194" s="606"/>
      <c r="BU194" s="606"/>
      <c r="BV194" s="606"/>
      <c r="BW194" s="606"/>
      <c r="BX194" s="962"/>
      <c r="BY194" s="606"/>
      <c r="BZ194" s="508"/>
      <c r="CA194" s="508"/>
      <c r="CB194" s="508"/>
      <c r="CC194" s="508"/>
      <c r="CD194" s="508"/>
      <c r="CE194" s="508"/>
      <c r="CF194" s="508"/>
      <c r="CG194" s="508"/>
      <c r="CH194" s="508"/>
      <c r="CI194" s="508"/>
      <c r="CJ194" s="508"/>
      <c r="CK194" s="508"/>
      <c r="CL194" s="508"/>
      <c r="CM194" s="508"/>
      <c r="CN194" s="508"/>
      <c r="CO194" s="508"/>
      <c r="CP194" s="508"/>
      <c r="CQ194" s="508"/>
      <c r="CR194" s="508"/>
      <c r="CS194" s="508"/>
      <c r="CT194" s="508"/>
      <c r="CU194" s="508"/>
      <c r="CV194" s="508"/>
      <c r="CW194" s="508"/>
      <c r="CX194" s="508"/>
      <c r="CY194" s="508"/>
      <c r="CZ194" s="508"/>
      <c r="DA194" s="508"/>
      <c r="DB194" s="508"/>
      <c r="DC194" s="508"/>
      <c r="DD194" s="508"/>
      <c r="DE194" s="508"/>
      <c r="DF194" s="508"/>
    </row>
    <row r="195" spans="38:110" s="404" customFormat="1" x14ac:dyDescent="0.2">
      <c r="AL195" s="508"/>
      <c r="AM195" s="508"/>
      <c r="AN195" s="508"/>
      <c r="AO195" s="508"/>
      <c r="AP195" s="508"/>
      <c r="AQ195" s="508"/>
      <c r="AR195" s="508"/>
      <c r="AS195" s="508"/>
      <c r="AT195" s="961"/>
      <c r="AU195" s="744"/>
      <c r="AV195" s="743"/>
      <c r="AW195" s="508"/>
      <c r="AX195" s="508"/>
      <c r="AY195" s="606"/>
      <c r="AZ195" s="606"/>
      <c r="BA195" s="606"/>
      <c r="BB195" s="606"/>
      <c r="BC195" s="606"/>
      <c r="BD195" s="606"/>
      <c r="BE195" s="595"/>
      <c r="BF195" s="606"/>
      <c r="BG195" s="606"/>
      <c r="BH195" s="606"/>
      <c r="BI195" s="606"/>
      <c r="BJ195" s="606"/>
      <c r="BK195" s="606"/>
      <c r="BL195" s="606"/>
      <c r="BM195" s="606"/>
      <c r="BN195" s="606"/>
      <c r="BO195" s="606"/>
      <c r="BP195" s="606"/>
      <c r="BQ195" s="606"/>
      <c r="BR195" s="606"/>
      <c r="BS195" s="606"/>
      <c r="BT195" s="606"/>
      <c r="BU195" s="606"/>
      <c r="BV195" s="606"/>
      <c r="BW195" s="606"/>
      <c r="BX195" s="962"/>
      <c r="BY195" s="606"/>
      <c r="BZ195" s="508"/>
      <c r="CA195" s="508"/>
      <c r="CB195" s="508"/>
      <c r="CC195" s="508"/>
      <c r="CD195" s="508"/>
      <c r="CE195" s="508"/>
      <c r="CF195" s="508"/>
      <c r="CG195" s="508"/>
      <c r="CH195" s="508"/>
      <c r="CI195" s="508"/>
      <c r="CJ195" s="508"/>
      <c r="CK195" s="508"/>
      <c r="CL195" s="508"/>
      <c r="CM195" s="508"/>
      <c r="CN195" s="508"/>
      <c r="CO195" s="508"/>
      <c r="CP195" s="508"/>
      <c r="CQ195" s="508"/>
      <c r="CR195" s="508"/>
      <c r="CS195" s="508"/>
      <c r="CT195" s="508"/>
      <c r="CU195" s="508"/>
      <c r="CV195" s="508"/>
      <c r="CW195" s="508"/>
      <c r="CX195" s="508"/>
      <c r="CY195" s="508"/>
      <c r="CZ195" s="508"/>
      <c r="DA195" s="508"/>
      <c r="DB195" s="508"/>
      <c r="DC195" s="508"/>
      <c r="DD195" s="508"/>
      <c r="DE195" s="508"/>
      <c r="DF195" s="508"/>
    </row>
    <row r="196" spans="38:110" s="404" customFormat="1" x14ac:dyDescent="0.2">
      <c r="AL196" s="508"/>
      <c r="AM196" s="508"/>
      <c r="AN196" s="508"/>
      <c r="AO196" s="508"/>
      <c r="AP196" s="508"/>
      <c r="AQ196" s="508"/>
      <c r="AR196" s="508"/>
      <c r="AS196" s="508"/>
      <c r="AT196" s="961"/>
      <c r="AU196" s="744"/>
      <c r="AV196" s="743"/>
      <c r="AW196" s="508"/>
      <c r="AX196" s="508"/>
      <c r="AY196" s="606"/>
      <c r="AZ196" s="606"/>
      <c r="BA196" s="606"/>
      <c r="BB196" s="606"/>
      <c r="BC196" s="606"/>
      <c r="BD196" s="606"/>
      <c r="BE196" s="595"/>
      <c r="BF196" s="606"/>
      <c r="BG196" s="606"/>
      <c r="BH196" s="606"/>
      <c r="BI196" s="606"/>
      <c r="BJ196" s="606"/>
      <c r="BK196" s="606"/>
      <c r="BL196" s="606"/>
      <c r="BM196" s="606"/>
      <c r="BN196" s="606"/>
      <c r="BO196" s="606"/>
      <c r="BP196" s="606"/>
      <c r="BQ196" s="606"/>
      <c r="BR196" s="606"/>
      <c r="BS196" s="606"/>
      <c r="BT196" s="606"/>
      <c r="BU196" s="606"/>
      <c r="BV196" s="606"/>
      <c r="BW196" s="606"/>
      <c r="BX196" s="962"/>
      <c r="BY196" s="606"/>
      <c r="BZ196" s="508"/>
      <c r="CA196" s="508"/>
      <c r="CB196" s="508"/>
      <c r="CC196" s="508"/>
      <c r="CD196" s="508"/>
      <c r="CE196" s="508"/>
      <c r="CF196" s="508"/>
      <c r="CG196" s="508"/>
      <c r="CH196" s="508"/>
      <c r="CI196" s="508"/>
      <c r="CJ196" s="508"/>
      <c r="CK196" s="508"/>
      <c r="CL196" s="508"/>
      <c r="CM196" s="508"/>
      <c r="CN196" s="508"/>
      <c r="CO196" s="508"/>
      <c r="CP196" s="508"/>
      <c r="CQ196" s="508"/>
      <c r="CR196" s="508"/>
      <c r="CS196" s="508"/>
      <c r="CT196" s="508"/>
      <c r="CU196" s="508"/>
      <c r="CV196" s="508"/>
      <c r="CW196" s="508"/>
      <c r="CX196" s="508"/>
      <c r="CY196" s="508"/>
      <c r="CZ196" s="508"/>
      <c r="DA196" s="508"/>
      <c r="DB196" s="508"/>
      <c r="DC196" s="508"/>
      <c r="DD196" s="508"/>
      <c r="DE196" s="508"/>
      <c r="DF196" s="508"/>
    </row>
    <row r="197" spans="38:110" s="404" customFormat="1" x14ac:dyDescent="0.2">
      <c r="AL197" s="508"/>
      <c r="AM197" s="508"/>
      <c r="AN197" s="508"/>
      <c r="AO197" s="508"/>
      <c r="AP197" s="508"/>
      <c r="AQ197" s="508"/>
      <c r="AR197" s="508"/>
      <c r="AS197" s="508"/>
      <c r="AT197" s="961"/>
      <c r="AU197" s="744"/>
      <c r="AV197" s="743"/>
      <c r="AW197" s="508"/>
      <c r="AX197" s="508"/>
      <c r="AY197" s="606"/>
      <c r="AZ197" s="606"/>
      <c r="BA197" s="606"/>
      <c r="BB197" s="606"/>
      <c r="BC197" s="606"/>
      <c r="BD197" s="606"/>
      <c r="BE197" s="595"/>
      <c r="BF197" s="606"/>
      <c r="BG197" s="606"/>
      <c r="BH197" s="606"/>
      <c r="BI197" s="606"/>
      <c r="BJ197" s="606"/>
      <c r="BK197" s="606"/>
      <c r="BL197" s="606"/>
      <c r="BM197" s="606"/>
      <c r="BN197" s="606"/>
      <c r="BO197" s="606"/>
      <c r="BP197" s="606"/>
      <c r="BQ197" s="606"/>
      <c r="BR197" s="606"/>
      <c r="BS197" s="606"/>
      <c r="BT197" s="606"/>
      <c r="BU197" s="606"/>
      <c r="BV197" s="606"/>
      <c r="BW197" s="606"/>
      <c r="BX197" s="962"/>
      <c r="BY197" s="606"/>
      <c r="BZ197" s="508"/>
      <c r="CA197" s="508"/>
      <c r="CB197" s="508"/>
      <c r="CC197" s="508"/>
      <c r="CD197" s="508"/>
      <c r="CE197" s="508"/>
      <c r="CF197" s="508"/>
      <c r="CG197" s="508"/>
      <c r="CH197" s="508"/>
      <c r="CI197" s="508"/>
      <c r="CJ197" s="508"/>
      <c r="CK197" s="508"/>
      <c r="CL197" s="508"/>
      <c r="CM197" s="508"/>
      <c r="CN197" s="508"/>
      <c r="CO197" s="508"/>
      <c r="CP197" s="508"/>
      <c r="CQ197" s="508"/>
      <c r="CR197" s="508"/>
      <c r="CS197" s="508"/>
      <c r="CT197" s="508"/>
      <c r="CU197" s="508"/>
      <c r="CV197" s="508"/>
      <c r="CW197" s="508"/>
      <c r="CX197" s="508"/>
      <c r="CY197" s="508"/>
      <c r="CZ197" s="508"/>
      <c r="DA197" s="508"/>
      <c r="DB197" s="508"/>
      <c r="DC197" s="508"/>
      <c r="DD197" s="508"/>
      <c r="DE197" s="508"/>
      <c r="DF197" s="508"/>
    </row>
    <row r="198" spans="38:110" s="404" customFormat="1" x14ac:dyDescent="0.2">
      <c r="AL198" s="508"/>
      <c r="AM198" s="508"/>
      <c r="AN198" s="508"/>
      <c r="AO198" s="508"/>
      <c r="AP198" s="508"/>
      <c r="AQ198" s="508"/>
      <c r="AR198" s="508"/>
      <c r="AS198" s="508"/>
      <c r="AT198" s="961"/>
      <c r="AU198" s="744"/>
      <c r="AV198" s="743"/>
      <c r="AW198" s="508"/>
      <c r="AX198" s="508"/>
      <c r="AY198" s="606"/>
      <c r="AZ198" s="606"/>
      <c r="BA198" s="606"/>
      <c r="BB198" s="606"/>
      <c r="BC198" s="606"/>
      <c r="BD198" s="606"/>
      <c r="BE198" s="595"/>
      <c r="BF198" s="606"/>
      <c r="BG198" s="606"/>
      <c r="BH198" s="606"/>
      <c r="BI198" s="606"/>
      <c r="BJ198" s="606"/>
      <c r="BK198" s="606"/>
      <c r="BL198" s="606"/>
      <c r="BM198" s="606"/>
      <c r="BN198" s="606"/>
      <c r="BO198" s="606"/>
      <c r="BP198" s="606"/>
      <c r="BQ198" s="606"/>
      <c r="BR198" s="606"/>
      <c r="BS198" s="606"/>
      <c r="BT198" s="606"/>
      <c r="BU198" s="606"/>
      <c r="BV198" s="606"/>
      <c r="BW198" s="606"/>
      <c r="BX198" s="962"/>
      <c r="BY198" s="606"/>
      <c r="BZ198" s="508"/>
      <c r="CA198" s="508"/>
      <c r="CB198" s="508"/>
      <c r="CC198" s="508"/>
      <c r="CD198" s="508"/>
      <c r="CE198" s="508"/>
      <c r="CF198" s="508"/>
      <c r="CG198" s="508"/>
      <c r="CH198" s="508"/>
      <c r="CI198" s="508"/>
      <c r="CJ198" s="508"/>
      <c r="CK198" s="508"/>
      <c r="CL198" s="508"/>
      <c r="CM198" s="508"/>
      <c r="CN198" s="508"/>
      <c r="CO198" s="508"/>
      <c r="CP198" s="508"/>
      <c r="CQ198" s="508"/>
      <c r="CR198" s="508"/>
      <c r="CS198" s="508"/>
      <c r="CT198" s="508"/>
      <c r="CU198" s="508"/>
      <c r="CV198" s="508"/>
      <c r="CW198" s="508"/>
      <c r="CX198" s="508"/>
      <c r="CY198" s="508"/>
      <c r="CZ198" s="508"/>
      <c r="DA198" s="508"/>
      <c r="DB198" s="508"/>
      <c r="DC198" s="508"/>
      <c r="DD198" s="508"/>
      <c r="DE198" s="508"/>
      <c r="DF198" s="508"/>
    </row>
    <row r="199" spans="38:110" s="404" customFormat="1" x14ac:dyDescent="0.2">
      <c r="AL199" s="508"/>
      <c r="AM199" s="508"/>
      <c r="AN199" s="508"/>
      <c r="AO199" s="508"/>
      <c r="AP199" s="508"/>
      <c r="AQ199" s="508"/>
      <c r="AR199" s="508"/>
      <c r="AS199" s="508"/>
      <c r="AT199" s="961"/>
      <c r="AU199" s="744"/>
      <c r="AV199" s="743"/>
      <c r="AW199" s="508"/>
      <c r="AX199" s="508"/>
      <c r="AY199" s="606"/>
      <c r="AZ199" s="606"/>
      <c r="BA199" s="606"/>
      <c r="BB199" s="606"/>
      <c r="BC199" s="606"/>
      <c r="BD199" s="606"/>
      <c r="BE199" s="595"/>
      <c r="BF199" s="606"/>
      <c r="BG199" s="606"/>
      <c r="BH199" s="606"/>
      <c r="BI199" s="606"/>
      <c r="BJ199" s="606"/>
      <c r="BK199" s="606"/>
      <c r="BL199" s="606"/>
      <c r="BM199" s="606"/>
      <c r="BN199" s="606"/>
      <c r="BO199" s="606"/>
      <c r="BP199" s="606"/>
      <c r="BQ199" s="606"/>
      <c r="BR199" s="606"/>
      <c r="BS199" s="606"/>
      <c r="BT199" s="606"/>
      <c r="BU199" s="606"/>
      <c r="BV199" s="606"/>
      <c r="BW199" s="606"/>
      <c r="BX199" s="962"/>
      <c r="BY199" s="606"/>
      <c r="BZ199" s="508"/>
      <c r="CA199" s="508"/>
      <c r="CB199" s="508"/>
      <c r="CC199" s="508"/>
      <c r="CD199" s="508"/>
      <c r="CE199" s="508"/>
      <c r="CF199" s="508"/>
      <c r="CG199" s="508"/>
      <c r="CH199" s="508"/>
      <c r="CI199" s="508"/>
      <c r="CJ199" s="508"/>
      <c r="CK199" s="508"/>
      <c r="CL199" s="508"/>
      <c r="CM199" s="508"/>
      <c r="CN199" s="508"/>
      <c r="CO199" s="508"/>
      <c r="CP199" s="508"/>
      <c r="CQ199" s="508"/>
      <c r="CR199" s="508"/>
      <c r="CS199" s="508"/>
      <c r="CT199" s="508"/>
      <c r="CU199" s="508"/>
      <c r="CV199" s="508"/>
      <c r="CW199" s="508"/>
      <c r="CX199" s="508"/>
      <c r="CY199" s="508"/>
      <c r="CZ199" s="508"/>
      <c r="DA199" s="508"/>
      <c r="DB199" s="508"/>
      <c r="DC199" s="508"/>
      <c r="DD199" s="508"/>
      <c r="DE199" s="508"/>
      <c r="DF199" s="508"/>
    </row>
    <row r="200" spans="38:110" s="404" customFormat="1" x14ac:dyDescent="0.2">
      <c r="AL200" s="508"/>
      <c r="AM200" s="508"/>
      <c r="AN200" s="508"/>
      <c r="AO200" s="508"/>
      <c r="AP200" s="508"/>
      <c r="AQ200" s="508"/>
      <c r="AR200" s="508"/>
      <c r="AS200" s="508"/>
      <c r="AT200" s="961"/>
      <c r="AU200" s="744"/>
      <c r="AV200" s="743"/>
      <c r="AW200" s="508"/>
      <c r="AX200" s="508"/>
      <c r="AY200" s="606"/>
      <c r="AZ200" s="606"/>
      <c r="BA200" s="606"/>
      <c r="BB200" s="606"/>
      <c r="BC200" s="606"/>
      <c r="BD200" s="606"/>
      <c r="BE200" s="595"/>
      <c r="BF200" s="606"/>
      <c r="BG200" s="606"/>
      <c r="BH200" s="606"/>
      <c r="BI200" s="606"/>
      <c r="BJ200" s="606"/>
      <c r="BK200" s="606"/>
      <c r="BL200" s="606"/>
      <c r="BM200" s="606"/>
      <c r="BN200" s="606"/>
      <c r="BO200" s="606"/>
      <c r="BP200" s="606"/>
      <c r="BQ200" s="606"/>
      <c r="BR200" s="606"/>
      <c r="BS200" s="606"/>
      <c r="BT200" s="606"/>
      <c r="BU200" s="606"/>
      <c r="BV200" s="606"/>
      <c r="BW200" s="606"/>
      <c r="BX200" s="962"/>
      <c r="BY200" s="606"/>
      <c r="BZ200" s="508"/>
      <c r="CA200" s="508"/>
      <c r="CB200" s="508"/>
      <c r="CC200" s="508"/>
      <c r="CD200" s="508"/>
      <c r="CE200" s="508"/>
      <c r="CF200" s="508"/>
      <c r="CG200" s="508"/>
      <c r="CH200" s="508"/>
      <c r="CI200" s="508"/>
      <c r="CJ200" s="508"/>
      <c r="CK200" s="508"/>
      <c r="CL200" s="508"/>
      <c r="CM200" s="508"/>
      <c r="CN200" s="508"/>
      <c r="CO200" s="508"/>
      <c r="CP200" s="508"/>
      <c r="CQ200" s="508"/>
      <c r="CR200" s="508"/>
      <c r="CS200" s="508"/>
      <c r="CT200" s="508"/>
      <c r="CU200" s="508"/>
      <c r="CV200" s="508"/>
      <c r="CW200" s="508"/>
      <c r="CX200" s="508"/>
      <c r="CY200" s="508"/>
      <c r="CZ200" s="508"/>
      <c r="DA200" s="508"/>
      <c r="DB200" s="508"/>
      <c r="DC200" s="508"/>
      <c r="DD200" s="508"/>
      <c r="DE200" s="508"/>
      <c r="DF200" s="508"/>
    </row>
    <row r="201" spans="38:110" s="404" customFormat="1" x14ac:dyDescent="0.2">
      <c r="AL201" s="508"/>
      <c r="AM201" s="508"/>
      <c r="AN201" s="508"/>
      <c r="AO201" s="508"/>
      <c r="AP201" s="508"/>
      <c r="AQ201" s="508"/>
      <c r="AR201" s="508"/>
      <c r="AS201" s="508"/>
      <c r="AT201" s="961"/>
      <c r="AU201" s="744"/>
      <c r="AV201" s="743"/>
      <c r="AW201" s="508"/>
      <c r="AX201" s="508"/>
      <c r="AY201" s="606"/>
      <c r="AZ201" s="606"/>
      <c r="BA201" s="606"/>
      <c r="BB201" s="606"/>
      <c r="BC201" s="606"/>
      <c r="BD201" s="606"/>
      <c r="BE201" s="595"/>
      <c r="BF201" s="606"/>
      <c r="BG201" s="606"/>
      <c r="BH201" s="606"/>
      <c r="BI201" s="606"/>
      <c r="BJ201" s="606"/>
      <c r="BK201" s="606"/>
      <c r="BL201" s="606"/>
      <c r="BM201" s="606"/>
      <c r="BN201" s="606"/>
      <c r="BO201" s="606"/>
      <c r="BP201" s="606"/>
      <c r="BQ201" s="606"/>
      <c r="BR201" s="606"/>
      <c r="BS201" s="606"/>
      <c r="BT201" s="606"/>
      <c r="BU201" s="606"/>
      <c r="BV201" s="606"/>
      <c r="BW201" s="606"/>
      <c r="BX201" s="962"/>
      <c r="BY201" s="606"/>
      <c r="BZ201" s="508"/>
      <c r="CA201" s="508"/>
      <c r="CB201" s="508"/>
      <c r="CC201" s="508"/>
      <c r="CD201" s="508"/>
      <c r="CE201" s="508"/>
      <c r="CF201" s="508"/>
      <c r="CG201" s="508"/>
      <c r="CH201" s="508"/>
      <c r="CI201" s="508"/>
      <c r="CJ201" s="508"/>
      <c r="CK201" s="508"/>
      <c r="CL201" s="508"/>
      <c r="CM201" s="508"/>
      <c r="CN201" s="508"/>
      <c r="CO201" s="508"/>
      <c r="CP201" s="508"/>
      <c r="CQ201" s="508"/>
      <c r="CR201" s="508"/>
      <c r="CS201" s="508"/>
      <c r="CT201" s="508"/>
      <c r="CU201" s="508"/>
      <c r="CV201" s="508"/>
      <c r="CW201" s="508"/>
      <c r="CX201" s="508"/>
      <c r="CY201" s="508"/>
      <c r="CZ201" s="508"/>
      <c r="DA201" s="508"/>
      <c r="DB201" s="508"/>
      <c r="DC201" s="508"/>
      <c r="DD201" s="508"/>
      <c r="DE201" s="508"/>
      <c r="DF201" s="508"/>
    </row>
    <row r="202" spans="38:110" s="404" customFormat="1" x14ac:dyDescent="0.2">
      <c r="AL202" s="508"/>
      <c r="AM202" s="508"/>
      <c r="AN202" s="508"/>
      <c r="AO202" s="508"/>
      <c r="AP202" s="508"/>
      <c r="AQ202" s="508"/>
      <c r="AR202" s="508"/>
      <c r="AS202" s="508"/>
      <c r="AT202" s="961"/>
      <c r="AU202" s="744"/>
      <c r="AV202" s="743"/>
      <c r="AW202" s="508"/>
      <c r="AX202" s="508"/>
      <c r="AY202" s="606"/>
      <c r="AZ202" s="606"/>
      <c r="BA202" s="606"/>
      <c r="BB202" s="606"/>
      <c r="BC202" s="606"/>
      <c r="BD202" s="606"/>
      <c r="BE202" s="595"/>
      <c r="BF202" s="606"/>
      <c r="BG202" s="606"/>
      <c r="BH202" s="606"/>
      <c r="BI202" s="606"/>
      <c r="BJ202" s="606"/>
      <c r="BK202" s="606"/>
      <c r="BL202" s="606"/>
      <c r="BM202" s="606"/>
      <c r="BN202" s="606"/>
      <c r="BO202" s="606"/>
      <c r="BP202" s="606"/>
      <c r="BQ202" s="606"/>
      <c r="BR202" s="606"/>
      <c r="BS202" s="606"/>
      <c r="BT202" s="606"/>
      <c r="BU202" s="606"/>
      <c r="BV202" s="606"/>
      <c r="BW202" s="606"/>
      <c r="BX202" s="962"/>
      <c r="BY202" s="606"/>
      <c r="BZ202" s="508"/>
      <c r="CA202" s="508"/>
      <c r="CB202" s="508"/>
      <c r="CC202" s="508"/>
      <c r="CD202" s="508"/>
      <c r="CE202" s="508"/>
      <c r="CF202" s="508"/>
      <c r="CG202" s="508"/>
      <c r="CH202" s="508"/>
      <c r="CI202" s="508"/>
      <c r="CJ202" s="508"/>
      <c r="CK202" s="508"/>
      <c r="CL202" s="508"/>
      <c r="CM202" s="508"/>
      <c r="CN202" s="508"/>
      <c r="CO202" s="508"/>
      <c r="CP202" s="508"/>
      <c r="CQ202" s="508"/>
      <c r="CR202" s="508"/>
      <c r="CS202" s="508"/>
      <c r="CT202" s="508"/>
      <c r="CU202" s="508"/>
      <c r="CV202" s="508"/>
      <c r="CW202" s="508"/>
      <c r="CX202" s="508"/>
      <c r="CY202" s="508"/>
      <c r="CZ202" s="508"/>
      <c r="DA202" s="508"/>
      <c r="DB202" s="508"/>
      <c r="DC202" s="508"/>
      <c r="DD202" s="508"/>
      <c r="DE202" s="508"/>
      <c r="DF202" s="508"/>
    </row>
    <row r="203" spans="38:110" s="404" customFormat="1" x14ac:dyDescent="0.2">
      <c r="AL203" s="508"/>
      <c r="AM203" s="508"/>
      <c r="AN203" s="508"/>
      <c r="AO203" s="508"/>
      <c r="AP203" s="508"/>
      <c r="AQ203" s="508"/>
      <c r="AR203" s="508"/>
      <c r="AS203" s="508"/>
      <c r="AT203" s="961"/>
      <c r="AU203" s="744"/>
      <c r="AV203" s="743"/>
      <c r="AW203" s="508"/>
      <c r="AX203" s="508"/>
      <c r="AY203" s="606"/>
      <c r="AZ203" s="606"/>
      <c r="BA203" s="606"/>
      <c r="BB203" s="606"/>
      <c r="BC203" s="606"/>
      <c r="BD203" s="606"/>
      <c r="BE203" s="595"/>
      <c r="BF203" s="606"/>
      <c r="BG203" s="606"/>
      <c r="BH203" s="606"/>
      <c r="BI203" s="606"/>
      <c r="BJ203" s="606"/>
      <c r="BK203" s="606"/>
      <c r="BL203" s="606"/>
      <c r="BM203" s="606"/>
      <c r="BN203" s="606"/>
      <c r="BO203" s="606"/>
      <c r="BP203" s="606"/>
      <c r="BQ203" s="606"/>
      <c r="BR203" s="606"/>
      <c r="BS203" s="606"/>
      <c r="BT203" s="606"/>
      <c r="BU203" s="606"/>
      <c r="BV203" s="606"/>
      <c r="BW203" s="606"/>
      <c r="BX203" s="962"/>
      <c r="BY203" s="606"/>
      <c r="BZ203" s="508"/>
      <c r="CA203" s="508"/>
      <c r="CB203" s="508"/>
      <c r="CC203" s="508"/>
      <c r="CD203" s="508"/>
      <c r="CE203" s="508"/>
      <c r="CF203" s="508"/>
      <c r="CG203" s="508"/>
      <c r="CH203" s="508"/>
      <c r="CI203" s="508"/>
      <c r="CJ203" s="508"/>
      <c r="CK203" s="508"/>
      <c r="CL203" s="508"/>
      <c r="CM203" s="508"/>
      <c r="CN203" s="508"/>
      <c r="CO203" s="508"/>
      <c r="CP203" s="508"/>
      <c r="CQ203" s="508"/>
      <c r="CR203" s="508"/>
      <c r="CS203" s="508"/>
      <c r="CT203" s="508"/>
      <c r="CU203" s="508"/>
      <c r="CV203" s="508"/>
      <c r="CW203" s="508"/>
      <c r="CX203" s="508"/>
      <c r="CY203" s="508"/>
      <c r="CZ203" s="508"/>
      <c r="DA203" s="508"/>
      <c r="DB203" s="508"/>
      <c r="DC203" s="508"/>
      <c r="DD203" s="508"/>
      <c r="DE203" s="508"/>
      <c r="DF203" s="508"/>
    </row>
    <row r="204" spans="38:110" s="404" customFormat="1" x14ac:dyDescent="0.2">
      <c r="AL204" s="508"/>
      <c r="AM204" s="508"/>
      <c r="AN204" s="508"/>
      <c r="AO204" s="508"/>
      <c r="AP204" s="508"/>
      <c r="AQ204" s="508"/>
      <c r="AR204" s="508"/>
      <c r="AS204" s="508"/>
      <c r="AT204" s="961"/>
      <c r="AU204" s="744"/>
      <c r="AV204" s="743"/>
      <c r="AW204" s="508"/>
      <c r="AX204" s="508"/>
      <c r="AY204" s="606"/>
      <c r="AZ204" s="606"/>
      <c r="BA204" s="606"/>
      <c r="BB204" s="606"/>
      <c r="BC204" s="606"/>
      <c r="BD204" s="606"/>
      <c r="BE204" s="595"/>
      <c r="BF204" s="606"/>
      <c r="BG204" s="606"/>
      <c r="BH204" s="606"/>
      <c r="BI204" s="606"/>
      <c r="BJ204" s="606"/>
      <c r="BK204" s="606"/>
      <c r="BL204" s="606"/>
      <c r="BM204" s="606"/>
      <c r="BN204" s="606"/>
      <c r="BO204" s="606"/>
      <c r="BP204" s="606"/>
      <c r="BQ204" s="606"/>
      <c r="BR204" s="606"/>
      <c r="BS204" s="606"/>
      <c r="BT204" s="606"/>
      <c r="BU204" s="606"/>
      <c r="BV204" s="606"/>
      <c r="BW204" s="606"/>
      <c r="BX204" s="962"/>
      <c r="BY204" s="606"/>
      <c r="BZ204" s="508"/>
      <c r="CA204" s="508"/>
      <c r="CB204" s="508"/>
      <c r="CC204" s="508"/>
      <c r="CD204" s="508"/>
      <c r="CE204" s="508"/>
      <c r="CF204" s="508"/>
      <c r="CG204" s="508"/>
      <c r="CH204" s="508"/>
      <c r="CI204" s="508"/>
      <c r="CJ204" s="508"/>
      <c r="CK204" s="508"/>
      <c r="CL204" s="508"/>
      <c r="CM204" s="508"/>
      <c r="CN204" s="508"/>
      <c r="CO204" s="508"/>
      <c r="CP204" s="508"/>
      <c r="CQ204" s="508"/>
      <c r="CR204" s="508"/>
      <c r="CS204" s="508"/>
      <c r="CT204" s="508"/>
      <c r="CU204" s="508"/>
      <c r="CV204" s="508"/>
      <c r="CW204" s="508"/>
      <c r="CX204" s="508"/>
      <c r="CY204" s="508"/>
      <c r="CZ204" s="508"/>
      <c r="DA204" s="508"/>
      <c r="DB204" s="508"/>
      <c r="DC204" s="508"/>
      <c r="DD204" s="508"/>
      <c r="DE204" s="508"/>
      <c r="DF204" s="508"/>
    </row>
    <row r="205" spans="38:110" s="404" customFormat="1" x14ac:dyDescent="0.2">
      <c r="AL205" s="508"/>
      <c r="AM205" s="508"/>
      <c r="AN205" s="508"/>
      <c r="AO205" s="508"/>
      <c r="AP205" s="508"/>
      <c r="AQ205" s="508"/>
      <c r="AR205" s="508"/>
      <c r="AS205" s="508"/>
      <c r="AT205" s="961"/>
      <c r="AU205" s="744"/>
      <c r="AV205" s="743"/>
      <c r="AW205" s="508"/>
      <c r="AX205" s="508"/>
      <c r="AY205" s="606"/>
      <c r="AZ205" s="606"/>
      <c r="BA205" s="606"/>
      <c r="BB205" s="606"/>
      <c r="BC205" s="606"/>
      <c r="BD205" s="606"/>
      <c r="BE205" s="595"/>
      <c r="BF205" s="606"/>
      <c r="BG205" s="606"/>
      <c r="BH205" s="606"/>
      <c r="BI205" s="606"/>
      <c r="BJ205" s="606"/>
      <c r="BK205" s="606"/>
      <c r="BL205" s="606"/>
      <c r="BM205" s="606"/>
      <c r="BN205" s="606"/>
      <c r="BO205" s="606"/>
      <c r="BP205" s="606"/>
      <c r="BQ205" s="606"/>
      <c r="BR205" s="606"/>
      <c r="BS205" s="606"/>
      <c r="BT205" s="606"/>
      <c r="BU205" s="606"/>
      <c r="BV205" s="606"/>
      <c r="BW205" s="606"/>
      <c r="BX205" s="962"/>
      <c r="BY205" s="606"/>
      <c r="BZ205" s="508"/>
      <c r="CA205" s="508"/>
      <c r="CB205" s="508"/>
      <c r="CC205" s="508"/>
      <c r="CD205" s="508"/>
      <c r="CE205" s="508"/>
      <c r="CF205" s="508"/>
      <c r="CG205" s="508"/>
      <c r="CH205" s="508"/>
      <c r="CI205" s="508"/>
      <c r="CJ205" s="508"/>
      <c r="CK205" s="508"/>
      <c r="CL205" s="508"/>
      <c r="CM205" s="508"/>
      <c r="CN205" s="508"/>
      <c r="CO205" s="508"/>
      <c r="CP205" s="508"/>
      <c r="CQ205" s="508"/>
      <c r="CR205" s="508"/>
      <c r="CS205" s="508"/>
      <c r="CT205" s="508"/>
      <c r="CU205" s="508"/>
      <c r="CV205" s="508"/>
      <c r="CW205" s="508"/>
      <c r="CX205" s="508"/>
      <c r="CY205" s="508"/>
      <c r="CZ205" s="508"/>
      <c r="DA205" s="508"/>
      <c r="DB205" s="508"/>
      <c r="DC205" s="508"/>
      <c r="DD205" s="508"/>
      <c r="DE205" s="508"/>
      <c r="DF205" s="508"/>
    </row>
    <row r="206" spans="38:110" s="404" customFormat="1" x14ac:dyDescent="0.2">
      <c r="AL206" s="508"/>
      <c r="AM206" s="508"/>
      <c r="AN206" s="508"/>
      <c r="AO206" s="508"/>
      <c r="AP206" s="508"/>
      <c r="AQ206" s="508"/>
      <c r="AR206" s="508"/>
      <c r="AS206" s="508"/>
      <c r="AT206" s="961"/>
      <c r="AU206" s="744"/>
      <c r="AV206" s="743"/>
      <c r="AW206" s="508"/>
      <c r="AX206" s="508"/>
      <c r="AY206" s="606"/>
      <c r="AZ206" s="606"/>
      <c r="BA206" s="606"/>
      <c r="BB206" s="606"/>
      <c r="BC206" s="606"/>
      <c r="BD206" s="606"/>
      <c r="BE206" s="595"/>
      <c r="BF206" s="606"/>
      <c r="BG206" s="606"/>
      <c r="BH206" s="606"/>
      <c r="BI206" s="606"/>
      <c r="BJ206" s="606"/>
      <c r="BK206" s="606"/>
      <c r="BL206" s="606"/>
      <c r="BM206" s="606"/>
      <c r="BN206" s="606"/>
      <c r="BO206" s="606"/>
      <c r="BP206" s="606"/>
      <c r="BQ206" s="606"/>
      <c r="BR206" s="606"/>
      <c r="BS206" s="606"/>
      <c r="BT206" s="606"/>
      <c r="BU206" s="606"/>
      <c r="BV206" s="606"/>
      <c r="BW206" s="606"/>
      <c r="BX206" s="962"/>
      <c r="BY206" s="606"/>
      <c r="BZ206" s="508"/>
      <c r="CA206" s="508"/>
      <c r="CB206" s="508"/>
      <c r="CC206" s="508"/>
      <c r="CD206" s="508"/>
      <c r="CE206" s="508"/>
      <c r="CF206" s="508"/>
      <c r="CG206" s="508"/>
      <c r="CH206" s="508"/>
      <c r="CI206" s="508"/>
      <c r="CJ206" s="508"/>
      <c r="CK206" s="508"/>
      <c r="CL206" s="508"/>
      <c r="CM206" s="508"/>
      <c r="CN206" s="508"/>
      <c r="CO206" s="508"/>
      <c r="CP206" s="508"/>
      <c r="CQ206" s="508"/>
      <c r="CR206" s="508"/>
      <c r="CS206" s="508"/>
      <c r="CT206" s="508"/>
      <c r="CU206" s="508"/>
      <c r="CV206" s="508"/>
      <c r="CW206" s="508"/>
      <c r="CX206" s="508"/>
      <c r="CY206" s="508"/>
      <c r="CZ206" s="508"/>
      <c r="DA206" s="508"/>
      <c r="DB206" s="508"/>
      <c r="DC206" s="508"/>
      <c r="DD206" s="508"/>
      <c r="DE206" s="508"/>
      <c r="DF206" s="508"/>
    </row>
    <row r="207" spans="38:110" s="404" customFormat="1" x14ac:dyDescent="0.2">
      <c r="AL207" s="508"/>
      <c r="AM207" s="508"/>
      <c r="AN207" s="508"/>
      <c r="AO207" s="508"/>
      <c r="AP207" s="508"/>
      <c r="AQ207" s="508"/>
      <c r="AR207" s="508"/>
      <c r="AS207" s="508"/>
      <c r="AT207" s="961"/>
      <c r="AU207" s="744"/>
      <c r="AV207" s="743"/>
      <c r="AW207" s="508"/>
      <c r="AX207" s="508"/>
      <c r="AY207" s="606"/>
      <c r="AZ207" s="606"/>
      <c r="BA207" s="606"/>
      <c r="BB207" s="606"/>
      <c r="BC207" s="606"/>
      <c r="BD207" s="606"/>
      <c r="BE207" s="595"/>
      <c r="BF207" s="606"/>
      <c r="BG207" s="606"/>
      <c r="BH207" s="606"/>
      <c r="BI207" s="606"/>
      <c r="BJ207" s="606"/>
      <c r="BK207" s="606"/>
      <c r="BL207" s="606"/>
      <c r="BM207" s="606"/>
      <c r="BN207" s="606"/>
      <c r="BO207" s="606"/>
      <c r="BP207" s="606"/>
      <c r="BQ207" s="606"/>
      <c r="BR207" s="606"/>
      <c r="BS207" s="606"/>
      <c r="BT207" s="606"/>
      <c r="BU207" s="606"/>
      <c r="BV207" s="606"/>
      <c r="BW207" s="606"/>
      <c r="BX207" s="962"/>
      <c r="BY207" s="606"/>
      <c r="BZ207" s="508"/>
      <c r="CA207" s="508"/>
      <c r="CB207" s="508"/>
      <c r="CC207" s="508"/>
      <c r="CD207" s="508"/>
      <c r="CE207" s="508"/>
      <c r="CF207" s="508"/>
      <c r="CG207" s="508"/>
      <c r="CH207" s="508"/>
      <c r="CI207" s="508"/>
      <c r="CJ207" s="508"/>
      <c r="CK207" s="508"/>
      <c r="CL207" s="508"/>
      <c r="CM207" s="508"/>
      <c r="CN207" s="508"/>
      <c r="CO207" s="508"/>
      <c r="CP207" s="508"/>
      <c r="CQ207" s="508"/>
      <c r="CR207" s="508"/>
      <c r="CS207" s="508"/>
      <c r="CT207" s="508"/>
      <c r="CU207" s="508"/>
      <c r="CV207" s="508"/>
      <c r="CW207" s="508"/>
      <c r="CX207" s="508"/>
      <c r="CY207" s="508"/>
      <c r="CZ207" s="508"/>
      <c r="DA207" s="508"/>
      <c r="DB207" s="508"/>
      <c r="DC207" s="508"/>
      <c r="DD207" s="508"/>
      <c r="DE207" s="508"/>
      <c r="DF207" s="508"/>
    </row>
    <row r="208" spans="38:110" s="404" customFormat="1" x14ac:dyDescent="0.2">
      <c r="AL208" s="508"/>
      <c r="AM208" s="508"/>
      <c r="AN208" s="508"/>
      <c r="AO208" s="508"/>
      <c r="AP208" s="508"/>
      <c r="AQ208" s="508"/>
      <c r="AR208" s="508"/>
      <c r="AS208" s="508"/>
      <c r="AT208" s="961"/>
      <c r="AU208" s="744"/>
      <c r="AV208" s="743"/>
      <c r="AW208" s="508"/>
      <c r="AX208" s="508"/>
      <c r="AY208" s="606"/>
      <c r="AZ208" s="606"/>
      <c r="BA208" s="606"/>
      <c r="BB208" s="606"/>
      <c r="BC208" s="606"/>
      <c r="BD208" s="606"/>
      <c r="BE208" s="595"/>
      <c r="BF208" s="606"/>
      <c r="BG208" s="606"/>
      <c r="BH208" s="606"/>
      <c r="BI208" s="606"/>
      <c r="BJ208" s="606"/>
      <c r="BK208" s="606"/>
      <c r="BL208" s="606"/>
      <c r="BM208" s="606"/>
      <c r="BN208" s="606"/>
      <c r="BO208" s="606"/>
      <c r="BP208" s="606"/>
      <c r="BQ208" s="606"/>
      <c r="BR208" s="606"/>
      <c r="BS208" s="606"/>
      <c r="BT208" s="606"/>
      <c r="BU208" s="606"/>
      <c r="BV208" s="606"/>
      <c r="BW208" s="606"/>
      <c r="BX208" s="962"/>
      <c r="BY208" s="606"/>
      <c r="BZ208" s="508"/>
      <c r="CA208" s="508"/>
      <c r="CB208" s="508"/>
      <c r="CC208" s="508"/>
      <c r="CD208" s="508"/>
      <c r="CE208" s="508"/>
      <c r="CF208" s="508"/>
      <c r="CG208" s="508"/>
      <c r="CH208" s="508"/>
      <c r="CI208" s="508"/>
      <c r="CJ208" s="508"/>
      <c r="CK208" s="508"/>
      <c r="CL208" s="508"/>
      <c r="CM208" s="508"/>
      <c r="CN208" s="508"/>
      <c r="CO208" s="508"/>
      <c r="CP208" s="508"/>
      <c r="CQ208" s="508"/>
      <c r="CR208" s="508"/>
      <c r="CS208" s="508"/>
      <c r="CT208" s="508"/>
      <c r="CU208" s="508"/>
      <c r="CV208" s="508"/>
      <c r="CW208" s="508"/>
      <c r="CX208" s="508"/>
      <c r="CY208" s="508"/>
      <c r="CZ208" s="508"/>
      <c r="DA208" s="508"/>
      <c r="DB208" s="508"/>
      <c r="DC208" s="508"/>
      <c r="DD208" s="508"/>
      <c r="DE208" s="508"/>
      <c r="DF208" s="508"/>
    </row>
    <row r="209" spans="38:110" s="404" customFormat="1" x14ac:dyDescent="0.2">
      <c r="AL209" s="508"/>
      <c r="AM209" s="508"/>
      <c r="AN209" s="508"/>
      <c r="AO209" s="508"/>
      <c r="AP209" s="508"/>
      <c r="AQ209" s="508"/>
      <c r="AR209" s="508"/>
      <c r="AS209" s="508"/>
      <c r="AT209" s="961"/>
      <c r="AU209" s="744"/>
      <c r="AV209" s="743"/>
      <c r="AW209" s="508"/>
      <c r="AX209" s="508"/>
      <c r="AY209" s="606"/>
      <c r="AZ209" s="606"/>
      <c r="BA209" s="606"/>
      <c r="BB209" s="606"/>
      <c r="BC209" s="606"/>
      <c r="BD209" s="606"/>
      <c r="BE209" s="595"/>
      <c r="BF209" s="606"/>
      <c r="BG209" s="606"/>
      <c r="BH209" s="606"/>
      <c r="BI209" s="606"/>
      <c r="BJ209" s="606"/>
      <c r="BK209" s="606"/>
      <c r="BL209" s="606"/>
      <c r="BM209" s="606"/>
      <c r="BN209" s="606"/>
      <c r="BO209" s="606"/>
      <c r="BP209" s="606"/>
      <c r="BQ209" s="606"/>
      <c r="BR209" s="606"/>
      <c r="BS209" s="606"/>
      <c r="BT209" s="606"/>
      <c r="BU209" s="606"/>
      <c r="BV209" s="606"/>
      <c r="BW209" s="606"/>
      <c r="BX209" s="962"/>
      <c r="BY209" s="606"/>
      <c r="BZ209" s="508"/>
      <c r="CA209" s="508"/>
      <c r="CB209" s="508"/>
      <c r="CC209" s="508"/>
      <c r="CD209" s="508"/>
      <c r="CE209" s="508"/>
      <c r="CF209" s="508"/>
      <c r="CG209" s="508"/>
      <c r="CH209" s="508"/>
      <c r="CI209" s="508"/>
      <c r="CJ209" s="508"/>
      <c r="CK209" s="508"/>
      <c r="CL209" s="508"/>
      <c r="CM209" s="508"/>
      <c r="CN209" s="508"/>
      <c r="CO209" s="508"/>
      <c r="CP209" s="508"/>
      <c r="CQ209" s="508"/>
      <c r="CR209" s="508"/>
      <c r="CS209" s="508"/>
      <c r="CT209" s="508"/>
      <c r="CU209" s="508"/>
      <c r="CV209" s="508"/>
      <c r="CW209" s="508"/>
      <c r="CX209" s="508"/>
      <c r="CY209" s="508"/>
      <c r="CZ209" s="508"/>
      <c r="DA209" s="508"/>
      <c r="DB209" s="508"/>
      <c r="DC209" s="508"/>
      <c r="DD209" s="508"/>
      <c r="DE209" s="508"/>
      <c r="DF209" s="508"/>
    </row>
    <row r="210" spans="38:110" s="404" customFormat="1" x14ac:dyDescent="0.2">
      <c r="AL210" s="508"/>
      <c r="AM210" s="508"/>
      <c r="AN210" s="508"/>
      <c r="AO210" s="508"/>
      <c r="AP210" s="508"/>
      <c r="AQ210" s="508"/>
      <c r="AR210" s="508"/>
      <c r="AS210" s="508"/>
      <c r="AT210" s="961"/>
      <c r="AU210" s="744"/>
      <c r="AV210" s="744"/>
      <c r="AW210" s="508"/>
      <c r="AX210" s="508"/>
      <c r="AY210" s="606"/>
      <c r="AZ210" s="606"/>
      <c r="BA210" s="606"/>
      <c r="BB210" s="606"/>
      <c r="BC210" s="606"/>
      <c r="BD210" s="606"/>
      <c r="BE210" s="595"/>
      <c r="BF210" s="606"/>
      <c r="BG210" s="606"/>
      <c r="BH210" s="606"/>
      <c r="BI210" s="606"/>
      <c r="BJ210" s="606"/>
      <c r="BK210" s="606"/>
      <c r="BL210" s="606"/>
      <c r="BM210" s="606"/>
      <c r="BN210" s="606"/>
      <c r="BO210" s="606"/>
      <c r="BP210" s="606"/>
      <c r="BQ210" s="606"/>
      <c r="BR210" s="606"/>
      <c r="BS210" s="606"/>
      <c r="BT210" s="606"/>
      <c r="BU210" s="606"/>
      <c r="BV210" s="606"/>
      <c r="BW210" s="606"/>
      <c r="BX210" s="962"/>
      <c r="BY210" s="606"/>
      <c r="BZ210" s="508"/>
      <c r="CA210" s="508"/>
      <c r="CB210" s="508"/>
      <c r="CC210" s="508"/>
      <c r="CD210" s="508"/>
      <c r="CE210" s="508"/>
      <c r="CF210" s="508"/>
      <c r="CG210" s="508"/>
      <c r="CH210" s="508"/>
      <c r="CI210" s="508"/>
      <c r="CJ210" s="508"/>
      <c r="CK210" s="508"/>
      <c r="CL210" s="508"/>
      <c r="CM210" s="508"/>
      <c r="CN210" s="508"/>
      <c r="CO210" s="508"/>
      <c r="CP210" s="508"/>
      <c r="CQ210" s="508"/>
      <c r="CR210" s="508"/>
      <c r="CS210" s="508"/>
      <c r="CT210" s="508"/>
      <c r="CU210" s="508"/>
      <c r="CV210" s="508"/>
      <c r="CW210" s="508"/>
      <c r="CX210" s="508"/>
      <c r="CY210" s="508"/>
      <c r="CZ210" s="508"/>
      <c r="DA210" s="508"/>
      <c r="DB210" s="508"/>
      <c r="DC210" s="508"/>
      <c r="DD210" s="508"/>
      <c r="DE210" s="508"/>
      <c r="DF210" s="508"/>
    </row>
    <row r="211" spans="38:110" s="404" customFormat="1" x14ac:dyDescent="0.2">
      <c r="AL211" s="508"/>
      <c r="AM211" s="508"/>
      <c r="AN211" s="508"/>
      <c r="AO211" s="508"/>
      <c r="AP211" s="508"/>
      <c r="AQ211" s="508"/>
      <c r="AR211" s="508"/>
      <c r="AS211" s="508"/>
      <c r="AT211" s="961"/>
      <c r="AU211" s="744"/>
      <c r="AV211" s="744"/>
      <c r="AW211" s="508"/>
      <c r="AX211" s="508"/>
      <c r="AY211" s="606"/>
      <c r="AZ211" s="606"/>
      <c r="BA211" s="606"/>
      <c r="BB211" s="606"/>
      <c r="BC211" s="606"/>
      <c r="BD211" s="606"/>
      <c r="BE211" s="595"/>
      <c r="BF211" s="606"/>
      <c r="BG211" s="606"/>
      <c r="BH211" s="606"/>
      <c r="BI211" s="606"/>
      <c r="BJ211" s="606"/>
      <c r="BK211" s="606"/>
      <c r="BL211" s="606"/>
      <c r="BM211" s="606"/>
      <c r="BN211" s="606"/>
      <c r="BO211" s="606"/>
      <c r="BP211" s="606"/>
      <c r="BQ211" s="606"/>
      <c r="BR211" s="606"/>
      <c r="BS211" s="606"/>
      <c r="BT211" s="606"/>
      <c r="BU211" s="606"/>
      <c r="BV211" s="606"/>
      <c r="BW211" s="606"/>
      <c r="BX211" s="962"/>
      <c r="BY211" s="606"/>
      <c r="BZ211" s="508"/>
      <c r="CA211" s="508"/>
      <c r="CB211" s="508"/>
      <c r="CC211" s="508"/>
      <c r="CD211" s="508"/>
      <c r="CE211" s="508"/>
      <c r="CF211" s="508"/>
      <c r="CG211" s="508"/>
      <c r="CH211" s="508"/>
      <c r="CI211" s="508"/>
      <c r="CJ211" s="508"/>
      <c r="CK211" s="508"/>
      <c r="CL211" s="508"/>
      <c r="CM211" s="508"/>
      <c r="CN211" s="508"/>
      <c r="CO211" s="508"/>
      <c r="CP211" s="508"/>
      <c r="CQ211" s="508"/>
      <c r="CR211" s="508"/>
      <c r="CS211" s="508"/>
      <c r="CT211" s="508"/>
      <c r="CU211" s="508"/>
      <c r="CV211" s="508"/>
      <c r="CW211" s="508"/>
      <c r="CX211" s="508"/>
      <c r="CY211" s="508"/>
      <c r="CZ211" s="508"/>
      <c r="DA211" s="508"/>
      <c r="DB211" s="508"/>
      <c r="DC211" s="508"/>
      <c r="DD211" s="508"/>
      <c r="DE211" s="508"/>
      <c r="DF211" s="508"/>
    </row>
    <row r="212" spans="38:110" s="404" customFormat="1" x14ac:dyDescent="0.2">
      <c r="AL212" s="508"/>
      <c r="AM212" s="508"/>
      <c r="AN212" s="508"/>
      <c r="AO212" s="508"/>
      <c r="AP212" s="508"/>
      <c r="AQ212" s="508"/>
      <c r="AR212" s="508"/>
      <c r="AS212" s="508"/>
      <c r="AT212" s="961"/>
      <c r="AU212" s="744"/>
      <c r="AV212" s="744"/>
      <c r="AW212" s="508"/>
      <c r="AX212" s="508"/>
      <c r="AY212" s="606"/>
      <c r="AZ212" s="606"/>
      <c r="BA212" s="606"/>
      <c r="BB212" s="606"/>
      <c r="BC212" s="606"/>
      <c r="BD212" s="606"/>
      <c r="BE212" s="595"/>
      <c r="BF212" s="606"/>
      <c r="BG212" s="606"/>
      <c r="BH212" s="606"/>
      <c r="BI212" s="606"/>
      <c r="BJ212" s="606"/>
      <c r="BK212" s="606"/>
      <c r="BL212" s="606"/>
      <c r="BM212" s="606"/>
      <c r="BN212" s="606"/>
      <c r="BO212" s="606"/>
      <c r="BP212" s="606"/>
      <c r="BQ212" s="606"/>
      <c r="BR212" s="606"/>
      <c r="BS212" s="606"/>
      <c r="BT212" s="606"/>
      <c r="BU212" s="606"/>
      <c r="BV212" s="606"/>
      <c r="BW212" s="606"/>
      <c r="BX212" s="962"/>
      <c r="BY212" s="606"/>
      <c r="BZ212" s="508"/>
      <c r="CA212" s="508"/>
      <c r="CB212" s="508"/>
      <c r="CC212" s="508"/>
      <c r="CD212" s="508"/>
      <c r="CE212" s="508"/>
      <c r="CF212" s="508"/>
      <c r="CG212" s="508"/>
      <c r="CH212" s="508"/>
      <c r="CI212" s="508"/>
      <c r="CJ212" s="508"/>
      <c r="CK212" s="508"/>
      <c r="CL212" s="508"/>
      <c r="CM212" s="508"/>
      <c r="CN212" s="508"/>
      <c r="CO212" s="508"/>
      <c r="CP212" s="508"/>
      <c r="CQ212" s="508"/>
      <c r="CR212" s="508"/>
      <c r="CS212" s="508"/>
      <c r="CT212" s="508"/>
      <c r="CU212" s="508"/>
      <c r="CV212" s="508"/>
      <c r="CW212" s="508"/>
      <c r="CX212" s="508"/>
      <c r="CY212" s="508"/>
      <c r="CZ212" s="508"/>
      <c r="DA212" s="508"/>
      <c r="DB212" s="508"/>
      <c r="DC212" s="508"/>
      <c r="DD212" s="508"/>
      <c r="DE212" s="508"/>
      <c r="DF212" s="508"/>
    </row>
    <row r="213" spans="38:110" s="404" customFormat="1" x14ac:dyDescent="0.2">
      <c r="AL213" s="508"/>
      <c r="AM213" s="508"/>
      <c r="AN213" s="508"/>
      <c r="AO213" s="508"/>
      <c r="AP213" s="508"/>
      <c r="AQ213" s="508"/>
      <c r="AR213" s="508"/>
      <c r="AS213" s="508"/>
      <c r="AT213" s="961"/>
      <c r="AU213" s="744"/>
      <c r="AV213" s="744"/>
      <c r="AW213" s="508"/>
      <c r="AX213" s="508"/>
      <c r="AY213" s="606"/>
      <c r="AZ213" s="606"/>
      <c r="BA213" s="606"/>
      <c r="BB213" s="606"/>
      <c r="BC213" s="606"/>
      <c r="BD213" s="606"/>
      <c r="BE213" s="595"/>
      <c r="BF213" s="606"/>
      <c r="BG213" s="606"/>
      <c r="BH213" s="606"/>
      <c r="BI213" s="606"/>
      <c r="BJ213" s="606"/>
      <c r="BK213" s="606"/>
      <c r="BL213" s="606"/>
      <c r="BM213" s="606"/>
      <c r="BN213" s="606"/>
      <c r="BO213" s="606"/>
      <c r="BP213" s="606"/>
      <c r="BQ213" s="606"/>
      <c r="BR213" s="606"/>
      <c r="BS213" s="606"/>
      <c r="BT213" s="606"/>
      <c r="BU213" s="606"/>
      <c r="BV213" s="606"/>
      <c r="BW213" s="606"/>
      <c r="BX213" s="962"/>
      <c r="BY213" s="606"/>
      <c r="BZ213" s="508"/>
      <c r="CA213" s="508"/>
      <c r="CB213" s="508"/>
      <c r="CC213" s="508"/>
      <c r="CD213" s="508"/>
      <c r="CE213" s="508"/>
      <c r="CF213" s="508"/>
      <c r="CG213" s="508"/>
      <c r="CH213" s="508"/>
      <c r="CI213" s="508"/>
      <c r="CJ213" s="508"/>
      <c r="CK213" s="508"/>
      <c r="CL213" s="508"/>
      <c r="CM213" s="508"/>
      <c r="CN213" s="508"/>
      <c r="CO213" s="508"/>
      <c r="CP213" s="508"/>
      <c r="CQ213" s="508"/>
      <c r="CR213" s="508"/>
      <c r="CS213" s="508"/>
      <c r="CT213" s="508"/>
      <c r="CU213" s="508"/>
      <c r="CV213" s="508"/>
      <c r="CW213" s="508"/>
      <c r="CX213" s="508"/>
      <c r="CY213" s="508"/>
      <c r="CZ213" s="508"/>
      <c r="DA213" s="508"/>
      <c r="DB213" s="508"/>
      <c r="DC213" s="508"/>
      <c r="DD213" s="508"/>
      <c r="DE213" s="508"/>
      <c r="DF213" s="508"/>
    </row>
    <row r="214" spans="38:110" s="404" customFormat="1" x14ac:dyDescent="0.2">
      <c r="AL214" s="508"/>
      <c r="AM214" s="508"/>
      <c r="AN214" s="508"/>
      <c r="AO214" s="508"/>
      <c r="AP214" s="508"/>
      <c r="AQ214" s="508"/>
      <c r="AR214" s="508"/>
      <c r="AS214" s="508"/>
      <c r="AT214" s="961"/>
      <c r="AU214" s="744"/>
      <c r="AV214" s="744"/>
      <c r="AW214" s="508"/>
      <c r="AX214" s="508"/>
      <c r="AY214" s="606"/>
      <c r="AZ214" s="606"/>
      <c r="BA214" s="606"/>
      <c r="BB214" s="606"/>
      <c r="BC214" s="606"/>
      <c r="BD214" s="606"/>
      <c r="BE214" s="595"/>
      <c r="BF214" s="606"/>
      <c r="BG214" s="606"/>
      <c r="BH214" s="606"/>
      <c r="BI214" s="606"/>
      <c r="BJ214" s="606"/>
      <c r="BK214" s="606"/>
      <c r="BL214" s="606"/>
      <c r="BM214" s="606"/>
      <c r="BN214" s="606"/>
      <c r="BO214" s="606"/>
      <c r="BP214" s="606"/>
      <c r="BQ214" s="606"/>
      <c r="BR214" s="606"/>
      <c r="BS214" s="606"/>
      <c r="BT214" s="606"/>
      <c r="BU214" s="606"/>
      <c r="BV214" s="606"/>
      <c r="BW214" s="606"/>
      <c r="BX214" s="962"/>
      <c r="BY214" s="606"/>
      <c r="BZ214" s="508"/>
      <c r="CA214" s="508"/>
      <c r="CB214" s="508"/>
      <c r="CC214" s="508"/>
      <c r="CD214" s="508"/>
      <c r="CE214" s="508"/>
      <c r="CF214" s="508"/>
      <c r="CG214" s="508"/>
      <c r="CH214" s="508"/>
      <c r="CI214" s="508"/>
      <c r="CJ214" s="508"/>
      <c r="CK214" s="508"/>
      <c r="CL214" s="508"/>
      <c r="CM214" s="508"/>
      <c r="CN214" s="508"/>
      <c r="CO214" s="508"/>
      <c r="CP214" s="508"/>
      <c r="CQ214" s="508"/>
      <c r="CR214" s="508"/>
      <c r="CS214" s="508"/>
      <c r="CT214" s="508"/>
      <c r="CU214" s="508"/>
      <c r="CV214" s="508"/>
      <c r="CW214" s="508"/>
      <c r="CX214" s="508"/>
      <c r="CY214" s="508"/>
      <c r="CZ214" s="508"/>
      <c r="DA214" s="508"/>
      <c r="DB214" s="508"/>
      <c r="DC214" s="508"/>
      <c r="DD214" s="508"/>
      <c r="DE214" s="508"/>
      <c r="DF214" s="508"/>
    </row>
    <row r="215" spans="38:110" s="404" customFormat="1" x14ac:dyDescent="0.2">
      <c r="AL215" s="508"/>
      <c r="AM215" s="508"/>
      <c r="AN215" s="508"/>
      <c r="AO215" s="508"/>
      <c r="AP215" s="508"/>
      <c r="AQ215" s="508"/>
      <c r="AR215" s="508"/>
      <c r="AS215" s="508"/>
      <c r="AT215" s="961"/>
      <c r="AU215" s="744"/>
      <c r="AV215" s="744"/>
      <c r="AW215" s="508"/>
      <c r="AX215" s="508"/>
      <c r="AY215" s="606"/>
      <c r="AZ215" s="606"/>
      <c r="BA215" s="606"/>
      <c r="BB215" s="606"/>
      <c r="BC215" s="606"/>
      <c r="BD215" s="606"/>
      <c r="BE215" s="595"/>
      <c r="BF215" s="606"/>
      <c r="BG215" s="606"/>
      <c r="BH215" s="606"/>
      <c r="BI215" s="606"/>
      <c r="BJ215" s="606"/>
      <c r="BK215" s="606"/>
      <c r="BL215" s="606"/>
      <c r="BM215" s="606"/>
      <c r="BN215" s="606"/>
      <c r="BO215" s="606"/>
      <c r="BP215" s="606"/>
      <c r="BQ215" s="606"/>
      <c r="BR215" s="606"/>
      <c r="BS215" s="606"/>
      <c r="BT215" s="606"/>
      <c r="BU215" s="606"/>
      <c r="BV215" s="606"/>
      <c r="BW215" s="606"/>
      <c r="BX215" s="962"/>
      <c r="BY215" s="606"/>
      <c r="BZ215" s="508"/>
      <c r="CA215" s="508"/>
      <c r="CB215" s="508"/>
      <c r="CC215" s="508"/>
      <c r="CD215" s="508"/>
      <c r="CE215" s="508"/>
      <c r="CF215" s="508"/>
      <c r="CG215" s="508"/>
      <c r="CH215" s="508"/>
      <c r="CI215" s="508"/>
      <c r="CJ215" s="508"/>
      <c r="CK215" s="508"/>
      <c r="CL215" s="508"/>
      <c r="CM215" s="508"/>
      <c r="CN215" s="508"/>
      <c r="CO215" s="508"/>
      <c r="CP215" s="508"/>
      <c r="CQ215" s="508"/>
      <c r="CR215" s="508"/>
      <c r="CS215" s="508"/>
      <c r="CT215" s="508"/>
      <c r="CU215" s="508"/>
      <c r="CV215" s="508"/>
      <c r="CW215" s="508"/>
      <c r="CX215" s="508"/>
      <c r="CY215" s="508"/>
      <c r="CZ215" s="508"/>
      <c r="DA215" s="508"/>
      <c r="DB215" s="508"/>
      <c r="DC215" s="508"/>
      <c r="DD215" s="508"/>
      <c r="DE215" s="508"/>
      <c r="DF215" s="508"/>
    </row>
    <row r="216" spans="38:110" s="404" customFormat="1" x14ac:dyDescent="0.2">
      <c r="AL216" s="508"/>
      <c r="AM216" s="508"/>
      <c r="AN216" s="508"/>
      <c r="AO216" s="508"/>
      <c r="AP216" s="508"/>
      <c r="AQ216" s="508"/>
      <c r="AR216" s="508"/>
      <c r="AS216" s="508"/>
      <c r="AT216" s="961"/>
      <c r="AU216" s="744"/>
      <c r="AV216" s="744"/>
      <c r="AW216" s="508"/>
      <c r="AX216" s="508"/>
      <c r="AY216" s="606"/>
      <c r="AZ216" s="606"/>
      <c r="BA216" s="606"/>
      <c r="BB216" s="606"/>
      <c r="BC216" s="606"/>
      <c r="BD216" s="606"/>
      <c r="BE216" s="595"/>
      <c r="BF216" s="606"/>
      <c r="BG216" s="606"/>
      <c r="BH216" s="606"/>
      <c r="BI216" s="606"/>
      <c r="BJ216" s="606"/>
      <c r="BK216" s="606"/>
      <c r="BL216" s="606"/>
      <c r="BM216" s="606"/>
      <c r="BN216" s="606"/>
      <c r="BO216" s="606"/>
      <c r="BP216" s="606"/>
      <c r="BQ216" s="606"/>
      <c r="BR216" s="606"/>
      <c r="BS216" s="606"/>
      <c r="BT216" s="606"/>
      <c r="BU216" s="606"/>
      <c r="BV216" s="606"/>
      <c r="BW216" s="606"/>
      <c r="BX216" s="962"/>
      <c r="BY216" s="606"/>
      <c r="BZ216" s="508"/>
      <c r="CA216" s="508"/>
      <c r="CB216" s="508"/>
      <c r="CC216" s="508"/>
      <c r="CD216" s="508"/>
      <c r="CE216" s="508"/>
      <c r="CF216" s="508"/>
      <c r="CG216" s="508"/>
      <c r="CH216" s="508"/>
      <c r="CI216" s="508"/>
      <c r="CJ216" s="508"/>
      <c r="CK216" s="508"/>
      <c r="CL216" s="508"/>
      <c r="CM216" s="508"/>
      <c r="CN216" s="508"/>
      <c r="CO216" s="508"/>
      <c r="CP216" s="508"/>
      <c r="CQ216" s="508"/>
      <c r="CR216" s="508"/>
      <c r="CS216" s="508"/>
      <c r="CT216" s="508"/>
      <c r="CU216" s="508"/>
      <c r="CV216" s="508"/>
      <c r="CW216" s="508"/>
      <c r="CX216" s="508"/>
      <c r="CY216" s="508"/>
      <c r="CZ216" s="508"/>
      <c r="DA216" s="508"/>
      <c r="DB216" s="508"/>
      <c r="DC216" s="508"/>
      <c r="DD216" s="508"/>
      <c r="DE216" s="508"/>
      <c r="DF216" s="508"/>
    </row>
    <row r="217" spans="38:110" s="404" customFormat="1" x14ac:dyDescent="0.2">
      <c r="AL217" s="508"/>
      <c r="AM217" s="508"/>
      <c r="AN217" s="508"/>
      <c r="AO217" s="508"/>
      <c r="AP217" s="508"/>
      <c r="AQ217" s="508"/>
      <c r="AR217" s="508"/>
      <c r="AS217" s="508"/>
      <c r="AT217" s="961"/>
      <c r="AU217" s="744"/>
      <c r="AV217" s="744"/>
      <c r="AW217" s="508"/>
      <c r="AX217" s="508"/>
      <c r="AY217" s="606"/>
      <c r="AZ217" s="606"/>
      <c r="BA217" s="606"/>
      <c r="BB217" s="606"/>
      <c r="BC217" s="606"/>
      <c r="BD217" s="606"/>
      <c r="BE217" s="595"/>
      <c r="BF217" s="606"/>
      <c r="BG217" s="606"/>
      <c r="BH217" s="606"/>
      <c r="BI217" s="606"/>
      <c r="BJ217" s="606"/>
      <c r="BK217" s="606"/>
      <c r="BL217" s="606"/>
      <c r="BM217" s="606"/>
      <c r="BN217" s="606"/>
      <c r="BO217" s="606"/>
      <c r="BP217" s="606"/>
      <c r="BQ217" s="606"/>
      <c r="BR217" s="606"/>
      <c r="BS217" s="606"/>
      <c r="BT217" s="606"/>
      <c r="BU217" s="606"/>
      <c r="BV217" s="606"/>
      <c r="BW217" s="606"/>
      <c r="BX217" s="962"/>
      <c r="BY217" s="606"/>
      <c r="BZ217" s="508"/>
      <c r="CA217" s="508"/>
      <c r="CB217" s="508"/>
      <c r="CC217" s="508"/>
      <c r="CD217" s="508"/>
      <c r="CE217" s="508"/>
      <c r="CF217" s="508"/>
      <c r="CG217" s="508"/>
      <c r="CH217" s="508"/>
      <c r="CI217" s="508"/>
      <c r="CJ217" s="508"/>
      <c r="CK217" s="508"/>
      <c r="CL217" s="508"/>
      <c r="CM217" s="508"/>
      <c r="CN217" s="508"/>
      <c r="CO217" s="508"/>
      <c r="CP217" s="508"/>
      <c r="CQ217" s="508"/>
      <c r="CR217" s="508"/>
      <c r="CS217" s="508"/>
      <c r="CT217" s="508"/>
      <c r="CU217" s="508"/>
      <c r="CV217" s="508"/>
      <c r="CW217" s="508"/>
      <c r="CX217" s="508"/>
      <c r="CY217" s="508"/>
      <c r="CZ217" s="508"/>
      <c r="DA217" s="508"/>
      <c r="DB217" s="508"/>
      <c r="DC217" s="508"/>
      <c r="DD217" s="508"/>
      <c r="DE217" s="508"/>
      <c r="DF217" s="508"/>
    </row>
    <row r="218" spans="38:110" s="404" customFormat="1" x14ac:dyDescent="0.2">
      <c r="AL218" s="508"/>
      <c r="AM218" s="508"/>
      <c r="AN218" s="508"/>
      <c r="AO218" s="508"/>
      <c r="AP218" s="508"/>
      <c r="AQ218" s="508"/>
      <c r="AR218" s="508"/>
      <c r="AS218" s="508"/>
      <c r="AT218" s="961"/>
      <c r="AU218" s="744"/>
      <c r="AV218" s="744"/>
      <c r="AW218" s="508"/>
      <c r="AX218" s="508"/>
      <c r="AY218" s="606"/>
      <c r="AZ218" s="606"/>
      <c r="BA218" s="606"/>
      <c r="BB218" s="606"/>
      <c r="BC218" s="606"/>
      <c r="BD218" s="606"/>
      <c r="BE218" s="595"/>
      <c r="BF218" s="606"/>
      <c r="BG218" s="606"/>
      <c r="BH218" s="606"/>
      <c r="BI218" s="606"/>
      <c r="BJ218" s="606"/>
      <c r="BK218" s="606"/>
      <c r="BL218" s="606"/>
      <c r="BM218" s="606"/>
      <c r="BN218" s="606"/>
      <c r="BO218" s="606"/>
      <c r="BP218" s="606"/>
      <c r="BQ218" s="606"/>
      <c r="BR218" s="606"/>
      <c r="BS218" s="606"/>
      <c r="BT218" s="606"/>
      <c r="BU218" s="606"/>
      <c r="BV218" s="606"/>
      <c r="BW218" s="606"/>
      <c r="BX218" s="962"/>
      <c r="BY218" s="606"/>
      <c r="BZ218" s="508"/>
      <c r="CA218" s="508"/>
      <c r="CB218" s="508"/>
      <c r="CC218" s="508"/>
      <c r="CD218" s="508"/>
      <c r="CE218" s="508"/>
      <c r="CF218" s="508"/>
      <c r="CG218" s="508"/>
      <c r="CH218" s="508"/>
      <c r="CI218" s="508"/>
      <c r="CJ218" s="508"/>
      <c r="CK218" s="508"/>
      <c r="CL218" s="508"/>
      <c r="CM218" s="508"/>
      <c r="CN218" s="508"/>
      <c r="CO218" s="508"/>
      <c r="CP218" s="508"/>
      <c r="CQ218" s="508"/>
      <c r="CR218" s="508"/>
      <c r="CS218" s="508"/>
      <c r="CT218" s="508"/>
      <c r="CU218" s="508"/>
      <c r="CV218" s="508"/>
      <c r="CW218" s="508"/>
      <c r="CX218" s="508"/>
      <c r="CY218" s="508"/>
      <c r="CZ218" s="508"/>
      <c r="DA218" s="508"/>
      <c r="DB218" s="508"/>
      <c r="DC218" s="508"/>
      <c r="DD218" s="508"/>
      <c r="DE218" s="508"/>
      <c r="DF218" s="508"/>
    </row>
    <row r="219" spans="38:110" s="404" customFormat="1" x14ac:dyDescent="0.2">
      <c r="AL219" s="508"/>
      <c r="AM219" s="508"/>
      <c r="AN219" s="508"/>
      <c r="AO219" s="508"/>
      <c r="AP219" s="508"/>
      <c r="AQ219" s="508"/>
      <c r="AR219" s="508"/>
      <c r="AS219" s="508"/>
      <c r="AT219" s="961"/>
      <c r="AU219" s="744"/>
      <c r="AV219" s="744"/>
      <c r="AW219" s="508"/>
      <c r="AX219" s="508"/>
      <c r="AY219" s="606"/>
      <c r="AZ219" s="606"/>
      <c r="BA219" s="606"/>
      <c r="BB219" s="606"/>
      <c r="BC219" s="606"/>
      <c r="BD219" s="606"/>
      <c r="BE219" s="595"/>
      <c r="BF219" s="606"/>
      <c r="BG219" s="606"/>
      <c r="BH219" s="606"/>
      <c r="BI219" s="606"/>
      <c r="BJ219" s="606"/>
      <c r="BK219" s="606"/>
      <c r="BL219" s="606"/>
      <c r="BM219" s="606"/>
      <c r="BN219" s="606"/>
      <c r="BO219" s="606"/>
      <c r="BP219" s="606"/>
      <c r="BQ219" s="606"/>
      <c r="BR219" s="606"/>
      <c r="BS219" s="606"/>
      <c r="BT219" s="606"/>
      <c r="BU219" s="606"/>
      <c r="BV219" s="606"/>
      <c r="BW219" s="606"/>
      <c r="BX219" s="962"/>
      <c r="BY219" s="606"/>
      <c r="BZ219" s="508"/>
      <c r="CA219" s="508"/>
      <c r="CB219" s="508"/>
      <c r="CC219" s="508"/>
      <c r="CD219" s="508"/>
      <c r="CE219" s="508"/>
      <c r="CF219" s="508"/>
      <c r="CG219" s="508"/>
      <c r="CH219" s="508"/>
      <c r="CI219" s="508"/>
      <c r="CJ219" s="508"/>
      <c r="CK219" s="508"/>
      <c r="CL219" s="508"/>
      <c r="CM219" s="508"/>
      <c r="CN219" s="508"/>
      <c r="CO219" s="508"/>
      <c r="CP219" s="508"/>
      <c r="CQ219" s="508"/>
      <c r="CR219" s="508"/>
      <c r="CS219" s="508"/>
      <c r="CT219" s="508"/>
      <c r="CU219" s="508"/>
      <c r="CV219" s="508"/>
      <c r="CW219" s="508"/>
      <c r="CX219" s="508"/>
      <c r="CY219" s="508"/>
      <c r="CZ219" s="508"/>
      <c r="DA219" s="508"/>
      <c r="DB219" s="508"/>
      <c r="DC219" s="508"/>
      <c r="DD219" s="508"/>
      <c r="DE219" s="508"/>
      <c r="DF219" s="508"/>
    </row>
    <row r="220" spans="38:110" s="404" customFormat="1" x14ac:dyDescent="0.2">
      <c r="AL220" s="508"/>
      <c r="AM220" s="508"/>
      <c r="AN220" s="508"/>
      <c r="AO220" s="508"/>
      <c r="AP220" s="508"/>
      <c r="AQ220" s="508"/>
      <c r="AR220" s="508"/>
      <c r="AS220" s="508"/>
      <c r="AT220" s="961"/>
      <c r="AU220" s="744"/>
      <c r="AV220" s="744"/>
      <c r="AW220" s="508"/>
      <c r="AX220" s="508"/>
      <c r="AY220" s="606"/>
      <c r="AZ220" s="606"/>
      <c r="BA220" s="606"/>
      <c r="BB220" s="606"/>
      <c r="BC220" s="606"/>
      <c r="BD220" s="606"/>
      <c r="BE220" s="595"/>
      <c r="BF220" s="606"/>
      <c r="BG220" s="606"/>
      <c r="BH220" s="606"/>
      <c r="BI220" s="606"/>
      <c r="BJ220" s="606"/>
      <c r="BK220" s="606"/>
      <c r="BL220" s="606"/>
      <c r="BM220" s="606"/>
      <c r="BN220" s="606"/>
      <c r="BO220" s="606"/>
      <c r="BP220" s="606"/>
      <c r="BQ220" s="606"/>
      <c r="BR220" s="606"/>
      <c r="BS220" s="606"/>
      <c r="BT220" s="606"/>
      <c r="BU220" s="606"/>
      <c r="BV220" s="606"/>
      <c r="BW220" s="606"/>
      <c r="BX220" s="962"/>
      <c r="BY220" s="606"/>
      <c r="BZ220" s="508"/>
      <c r="CA220" s="508"/>
      <c r="CB220" s="508"/>
      <c r="CC220" s="508"/>
      <c r="CD220" s="508"/>
      <c r="CE220" s="508"/>
      <c r="CF220" s="508"/>
      <c r="CG220" s="508"/>
      <c r="CH220" s="508"/>
      <c r="CI220" s="508"/>
      <c r="CJ220" s="508"/>
      <c r="CK220" s="508"/>
      <c r="CL220" s="508"/>
      <c r="CM220" s="508"/>
      <c r="CN220" s="508"/>
      <c r="CO220" s="508"/>
      <c r="CP220" s="508"/>
      <c r="CQ220" s="508"/>
      <c r="CR220" s="508"/>
      <c r="CS220" s="508"/>
      <c r="CT220" s="508"/>
      <c r="CU220" s="508"/>
      <c r="CV220" s="508"/>
      <c r="CW220" s="508"/>
      <c r="CX220" s="508"/>
      <c r="CY220" s="508"/>
      <c r="CZ220" s="508"/>
      <c r="DA220" s="508"/>
      <c r="DB220" s="508"/>
      <c r="DC220" s="508"/>
      <c r="DD220" s="508"/>
      <c r="DE220" s="508"/>
      <c r="DF220" s="508"/>
    </row>
    <row r="221" spans="38:110" s="404" customFormat="1" x14ac:dyDescent="0.2">
      <c r="AL221" s="508"/>
      <c r="AM221" s="508"/>
      <c r="AN221" s="508"/>
      <c r="AO221" s="508"/>
      <c r="AP221" s="508"/>
      <c r="AQ221" s="508"/>
      <c r="AR221" s="508"/>
      <c r="AS221" s="508"/>
      <c r="AT221" s="961"/>
      <c r="AU221" s="744"/>
      <c r="AV221" s="744"/>
      <c r="AW221" s="508"/>
      <c r="AX221" s="508"/>
      <c r="AY221" s="606"/>
      <c r="AZ221" s="606"/>
      <c r="BA221" s="606"/>
      <c r="BB221" s="606"/>
      <c r="BC221" s="606"/>
      <c r="BD221" s="606"/>
      <c r="BE221" s="595"/>
      <c r="BF221" s="606"/>
      <c r="BG221" s="606"/>
      <c r="BH221" s="606"/>
      <c r="BI221" s="606"/>
      <c r="BJ221" s="606"/>
      <c r="BK221" s="606"/>
      <c r="BL221" s="606"/>
      <c r="BM221" s="606"/>
      <c r="BN221" s="606"/>
      <c r="BO221" s="606"/>
      <c r="BP221" s="606"/>
      <c r="BQ221" s="606"/>
      <c r="BR221" s="606"/>
      <c r="BS221" s="606"/>
      <c r="BT221" s="606"/>
      <c r="BU221" s="606"/>
      <c r="BV221" s="606"/>
      <c r="BW221" s="606"/>
      <c r="BX221" s="962"/>
      <c r="BY221" s="606"/>
      <c r="BZ221" s="508"/>
      <c r="CA221" s="508"/>
      <c r="CB221" s="508"/>
      <c r="CC221" s="508"/>
      <c r="CD221" s="508"/>
      <c r="CE221" s="508"/>
      <c r="CF221" s="508"/>
      <c r="CG221" s="508"/>
      <c r="CH221" s="508"/>
      <c r="CI221" s="508"/>
      <c r="CJ221" s="508"/>
      <c r="CK221" s="508"/>
      <c r="CL221" s="508"/>
      <c r="CM221" s="508"/>
      <c r="CN221" s="508"/>
      <c r="CO221" s="508"/>
      <c r="CP221" s="508"/>
      <c r="CQ221" s="508"/>
      <c r="CR221" s="508"/>
      <c r="CS221" s="508"/>
      <c r="CT221" s="508"/>
      <c r="CU221" s="508"/>
      <c r="CV221" s="508"/>
      <c r="CW221" s="508"/>
      <c r="CX221" s="508"/>
      <c r="CY221" s="508"/>
      <c r="CZ221" s="508"/>
      <c r="DA221" s="508"/>
      <c r="DB221" s="508"/>
      <c r="DC221" s="508"/>
      <c r="DD221" s="508"/>
      <c r="DE221" s="508"/>
      <c r="DF221" s="508"/>
    </row>
    <row r="222" spans="38:110" s="404" customFormat="1" x14ac:dyDescent="0.2">
      <c r="AL222" s="508"/>
      <c r="AM222" s="508"/>
      <c r="AN222" s="508"/>
      <c r="AO222" s="508"/>
      <c r="AP222" s="508"/>
      <c r="AQ222" s="508"/>
      <c r="AR222" s="508"/>
      <c r="AS222" s="508"/>
      <c r="AT222" s="961"/>
      <c r="AU222" s="744"/>
      <c r="AV222" s="744"/>
      <c r="AW222" s="508"/>
      <c r="AX222" s="508"/>
      <c r="AY222" s="606"/>
      <c r="AZ222" s="606"/>
      <c r="BA222" s="606"/>
      <c r="BB222" s="606"/>
      <c r="BC222" s="606"/>
      <c r="BD222" s="606"/>
      <c r="BE222" s="595"/>
      <c r="BF222" s="606"/>
      <c r="BG222" s="606"/>
      <c r="BH222" s="606"/>
      <c r="BI222" s="606"/>
      <c r="BJ222" s="606"/>
      <c r="BK222" s="606"/>
      <c r="BL222" s="606"/>
      <c r="BM222" s="606"/>
      <c r="BN222" s="606"/>
      <c r="BO222" s="606"/>
      <c r="BP222" s="606"/>
      <c r="BQ222" s="606"/>
      <c r="BR222" s="606"/>
      <c r="BS222" s="606"/>
      <c r="BT222" s="606"/>
      <c r="BU222" s="606"/>
      <c r="BV222" s="606"/>
      <c r="BW222" s="606"/>
      <c r="BX222" s="962"/>
      <c r="BY222" s="606"/>
      <c r="BZ222" s="508"/>
      <c r="CA222" s="508"/>
      <c r="CB222" s="508"/>
      <c r="CC222" s="508"/>
      <c r="CD222" s="508"/>
      <c r="CE222" s="508"/>
      <c r="CF222" s="508"/>
      <c r="CG222" s="508"/>
      <c r="CH222" s="508"/>
      <c r="CI222" s="508"/>
      <c r="CJ222" s="508"/>
      <c r="CK222" s="508"/>
      <c r="CL222" s="508"/>
      <c r="CM222" s="508"/>
      <c r="CN222" s="508"/>
      <c r="CO222" s="508"/>
      <c r="CP222" s="508"/>
      <c r="CQ222" s="508"/>
      <c r="CR222" s="508"/>
      <c r="CS222" s="508"/>
      <c r="CT222" s="508"/>
      <c r="CU222" s="508"/>
      <c r="CV222" s="508"/>
      <c r="CW222" s="508"/>
      <c r="CX222" s="508"/>
      <c r="CY222" s="508"/>
      <c r="CZ222" s="508"/>
      <c r="DA222" s="508"/>
      <c r="DB222" s="508"/>
      <c r="DC222" s="508"/>
      <c r="DD222" s="508"/>
      <c r="DE222" s="508"/>
      <c r="DF222" s="508"/>
    </row>
    <row r="223" spans="38:110" s="404" customFormat="1" x14ac:dyDescent="0.2">
      <c r="AL223" s="508"/>
      <c r="AM223" s="508"/>
      <c r="AN223" s="508"/>
      <c r="AO223" s="508"/>
      <c r="AP223" s="508"/>
      <c r="AQ223" s="508"/>
      <c r="AR223" s="508"/>
      <c r="AS223" s="508"/>
      <c r="AT223" s="961"/>
      <c r="AU223" s="744"/>
      <c r="AV223" s="744"/>
      <c r="AW223" s="508"/>
      <c r="AX223" s="508"/>
      <c r="AY223" s="606"/>
      <c r="AZ223" s="606"/>
      <c r="BA223" s="606"/>
      <c r="BB223" s="606"/>
      <c r="BC223" s="606"/>
      <c r="BD223" s="606"/>
      <c r="BE223" s="595"/>
      <c r="BF223" s="606"/>
      <c r="BG223" s="606"/>
      <c r="BH223" s="606"/>
      <c r="BI223" s="606"/>
      <c r="BJ223" s="606"/>
      <c r="BK223" s="606"/>
      <c r="BL223" s="606"/>
      <c r="BM223" s="606"/>
      <c r="BN223" s="606"/>
      <c r="BO223" s="606"/>
      <c r="BP223" s="606"/>
      <c r="BQ223" s="606"/>
      <c r="BR223" s="606"/>
      <c r="BS223" s="606"/>
      <c r="BT223" s="606"/>
      <c r="BU223" s="606"/>
      <c r="BV223" s="606"/>
      <c r="BW223" s="606"/>
      <c r="BX223" s="962"/>
      <c r="BY223" s="606"/>
      <c r="BZ223" s="508"/>
      <c r="CA223" s="508"/>
      <c r="CB223" s="508"/>
      <c r="CC223" s="508"/>
      <c r="CD223" s="508"/>
      <c r="CE223" s="508"/>
      <c r="CF223" s="508"/>
      <c r="CG223" s="508"/>
      <c r="CH223" s="508"/>
      <c r="CI223" s="508"/>
      <c r="CJ223" s="508"/>
      <c r="CK223" s="508"/>
      <c r="CL223" s="508"/>
      <c r="CM223" s="508"/>
      <c r="CN223" s="508"/>
      <c r="CO223" s="508"/>
      <c r="CP223" s="508"/>
      <c r="CQ223" s="508"/>
      <c r="CR223" s="508"/>
      <c r="CS223" s="508"/>
      <c r="CT223" s="508"/>
      <c r="CU223" s="508"/>
      <c r="CV223" s="508"/>
      <c r="CW223" s="508"/>
      <c r="CX223" s="508"/>
      <c r="CY223" s="508"/>
      <c r="CZ223" s="508"/>
      <c r="DA223" s="508"/>
      <c r="DB223" s="508"/>
      <c r="DC223" s="508"/>
      <c r="DD223" s="508"/>
      <c r="DE223" s="508"/>
      <c r="DF223" s="508"/>
    </row>
    <row r="224" spans="38:110" s="404" customFormat="1" x14ac:dyDescent="0.2">
      <c r="AL224" s="508"/>
      <c r="AM224" s="508"/>
      <c r="AN224" s="508"/>
      <c r="AO224" s="508"/>
      <c r="AP224" s="508"/>
      <c r="AQ224" s="508"/>
      <c r="AR224" s="508"/>
      <c r="AS224" s="508"/>
      <c r="AT224" s="961"/>
      <c r="AU224" s="744"/>
      <c r="AV224" s="744"/>
      <c r="AW224" s="508"/>
      <c r="AX224" s="508"/>
      <c r="AY224" s="606"/>
      <c r="AZ224" s="606"/>
      <c r="BA224" s="606"/>
      <c r="BB224" s="606"/>
      <c r="BC224" s="606"/>
      <c r="BD224" s="606"/>
      <c r="BE224" s="595"/>
      <c r="BF224" s="606"/>
      <c r="BG224" s="606"/>
      <c r="BH224" s="606"/>
      <c r="BI224" s="606"/>
      <c r="BJ224" s="606"/>
      <c r="BK224" s="606"/>
      <c r="BL224" s="606"/>
      <c r="BM224" s="606"/>
      <c r="BN224" s="606"/>
      <c r="BO224" s="606"/>
      <c r="BP224" s="606"/>
      <c r="BQ224" s="606"/>
      <c r="BR224" s="606"/>
      <c r="BS224" s="606"/>
      <c r="BT224" s="606"/>
      <c r="BU224" s="606"/>
      <c r="BV224" s="606"/>
      <c r="BW224" s="606"/>
      <c r="BX224" s="962"/>
      <c r="BY224" s="606"/>
      <c r="BZ224" s="508"/>
      <c r="CA224" s="508"/>
      <c r="CB224" s="508"/>
      <c r="CC224" s="508"/>
      <c r="CD224" s="508"/>
      <c r="CE224" s="508"/>
      <c r="CF224" s="508"/>
      <c r="CG224" s="508"/>
      <c r="CH224" s="508"/>
      <c r="CI224" s="508"/>
      <c r="CJ224" s="508"/>
      <c r="CK224" s="508"/>
      <c r="CL224" s="508"/>
      <c r="CM224" s="508"/>
      <c r="CN224" s="508"/>
      <c r="CO224" s="508"/>
      <c r="CP224" s="508"/>
      <c r="CQ224" s="508"/>
      <c r="CR224" s="508"/>
      <c r="CS224" s="508"/>
      <c r="CT224" s="508"/>
      <c r="CU224" s="508"/>
      <c r="CV224" s="508"/>
      <c r="CW224" s="508"/>
      <c r="CX224" s="508"/>
      <c r="CY224" s="508"/>
      <c r="CZ224" s="508"/>
      <c r="DA224" s="508"/>
      <c r="DB224" s="508"/>
      <c r="DC224" s="508"/>
      <c r="DD224" s="508"/>
      <c r="DE224" s="508"/>
      <c r="DF224" s="508"/>
    </row>
    <row r="225" spans="38:110" s="404" customFormat="1" x14ac:dyDescent="0.2">
      <c r="AL225" s="508"/>
      <c r="AM225" s="508"/>
      <c r="AN225" s="508"/>
      <c r="AO225" s="508"/>
      <c r="AP225" s="508"/>
      <c r="AQ225" s="508"/>
      <c r="AR225" s="508"/>
      <c r="AS225" s="508"/>
      <c r="AT225" s="961"/>
      <c r="AU225" s="744"/>
      <c r="AV225" s="744"/>
      <c r="AW225" s="508"/>
      <c r="AX225" s="508"/>
      <c r="AY225" s="606"/>
      <c r="AZ225" s="606"/>
      <c r="BA225" s="606"/>
      <c r="BB225" s="606"/>
      <c r="BC225" s="606"/>
      <c r="BD225" s="606"/>
      <c r="BE225" s="595"/>
      <c r="BF225" s="606"/>
      <c r="BG225" s="606"/>
      <c r="BH225" s="606"/>
      <c r="BI225" s="606"/>
      <c r="BJ225" s="606"/>
      <c r="BK225" s="606"/>
      <c r="BL225" s="606"/>
      <c r="BM225" s="606"/>
      <c r="BN225" s="606"/>
      <c r="BO225" s="606"/>
      <c r="BP225" s="606"/>
      <c r="BQ225" s="606"/>
      <c r="BR225" s="606"/>
      <c r="BS225" s="606"/>
      <c r="BT225" s="606"/>
      <c r="BU225" s="606"/>
      <c r="BV225" s="606"/>
      <c r="BW225" s="606"/>
      <c r="BX225" s="962"/>
      <c r="BY225" s="606"/>
      <c r="BZ225" s="508"/>
      <c r="CA225" s="508"/>
      <c r="CB225" s="508"/>
      <c r="CC225" s="508"/>
      <c r="CD225" s="508"/>
      <c r="CE225" s="508"/>
      <c r="CF225" s="508"/>
      <c r="CG225" s="508"/>
      <c r="CH225" s="508"/>
      <c r="CI225" s="508"/>
      <c r="CJ225" s="508"/>
      <c r="CK225" s="508"/>
      <c r="CL225" s="508"/>
      <c r="CM225" s="508"/>
      <c r="CN225" s="508"/>
      <c r="CO225" s="508"/>
      <c r="CP225" s="508"/>
      <c r="CQ225" s="508"/>
      <c r="CR225" s="508"/>
      <c r="CS225" s="508"/>
      <c r="CT225" s="508"/>
      <c r="CU225" s="508"/>
      <c r="CV225" s="508"/>
      <c r="CW225" s="508"/>
      <c r="CX225" s="508"/>
      <c r="CY225" s="508"/>
      <c r="CZ225" s="508"/>
      <c r="DA225" s="508"/>
      <c r="DB225" s="508"/>
      <c r="DC225" s="508"/>
      <c r="DD225" s="508"/>
      <c r="DE225" s="508"/>
      <c r="DF225" s="508"/>
    </row>
    <row r="226" spans="38:110" s="404" customFormat="1" x14ac:dyDescent="0.2">
      <c r="AL226" s="508"/>
      <c r="AM226" s="508"/>
      <c r="AN226" s="508"/>
      <c r="AO226" s="508"/>
      <c r="AP226" s="508"/>
      <c r="AQ226" s="508"/>
      <c r="AR226" s="508"/>
      <c r="AS226" s="508"/>
      <c r="AT226" s="961"/>
      <c r="AU226" s="744"/>
      <c r="AV226" s="744"/>
      <c r="AW226" s="508"/>
      <c r="AX226" s="508"/>
      <c r="AY226" s="606"/>
      <c r="AZ226" s="606"/>
      <c r="BA226" s="606"/>
      <c r="BB226" s="606"/>
      <c r="BC226" s="606"/>
      <c r="BD226" s="606"/>
      <c r="BE226" s="595"/>
      <c r="BF226" s="606"/>
      <c r="BG226" s="606"/>
      <c r="BH226" s="606"/>
      <c r="BI226" s="606"/>
      <c r="BJ226" s="606"/>
      <c r="BK226" s="606"/>
      <c r="BL226" s="606"/>
      <c r="BM226" s="606"/>
      <c r="BN226" s="606"/>
      <c r="BO226" s="606"/>
      <c r="BP226" s="606"/>
      <c r="BQ226" s="606"/>
      <c r="BR226" s="606"/>
      <c r="BS226" s="606"/>
      <c r="BT226" s="606"/>
      <c r="BU226" s="606"/>
      <c r="BV226" s="606"/>
      <c r="BW226" s="606"/>
      <c r="BX226" s="962"/>
      <c r="BY226" s="606"/>
      <c r="BZ226" s="508"/>
      <c r="CA226" s="508"/>
      <c r="CB226" s="508"/>
      <c r="CC226" s="508"/>
      <c r="CD226" s="508"/>
      <c r="CE226" s="508"/>
      <c r="CF226" s="508"/>
      <c r="CG226" s="508"/>
      <c r="CH226" s="508"/>
      <c r="CI226" s="508"/>
      <c r="CJ226" s="508"/>
      <c r="CK226" s="508"/>
      <c r="CL226" s="508"/>
      <c r="CM226" s="508"/>
      <c r="CN226" s="508"/>
      <c r="CO226" s="508"/>
      <c r="CP226" s="508"/>
      <c r="CQ226" s="508"/>
      <c r="CR226" s="508"/>
      <c r="CS226" s="508"/>
      <c r="CT226" s="508"/>
      <c r="CU226" s="508"/>
      <c r="CV226" s="508"/>
      <c r="CW226" s="508"/>
      <c r="CX226" s="508"/>
      <c r="CY226" s="508"/>
      <c r="CZ226" s="508"/>
      <c r="DA226" s="508"/>
      <c r="DB226" s="508"/>
      <c r="DC226" s="508"/>
      <c r="DD226" s="508"/>
      <c r="DE226" s="508"/>
      <c r="DF226" s="508"/>
    </row>
    <row r="227" spans="38:110" s="404" customFormat="1" x14ac:dyDescent="0.2">
      <c r="AL227" s="508"/>
      <c r="AM227" s="508"/>
      <c r="AN227" s="508"/>
      <c r="AO227" s="508"/>
      <c r="AP227" s="508"/>
      <c r="AQ227" s="508"/>
      <c r="AR227" s="508"/>
      <c r="AS227" s="508"/>
      <c r="AT227" s="961"/>
      <c r="AU227" s="744"/>
      <c r="AV227" s="744"/>
      <c r="AW227" s="508"/>
      <c r="AX227" s="508"/>
      <c r="AY227" s="606"/>
      <c r="AZ227" s="606"/>
      <c r="BA227" s="606"/>
      <c r="BB227" s="606"/>
      <c r="BC227" s="606"/>
      <c r="BD227" s="606"/>
      <c r="BE227" s="595"/>
      <c r="BF227" s="606"/>
      <c r="BG227" s="606"/>
      <c r="BH227" s="606"/>
      <c r="BI227" s="606"/>
      <c r="BJ227" s="606"/>
      <c r="BK227" s="606"/>
      <c r="BL227" s="606"/>
      <c r="BM227" s="606"/>
      <c r="BN227" s="606"/>
      <c r="BO227" s="606"/>
      <c r="BP227" s="606"/>
      <c r="BQ227" s="606"/>
      <c r="BR227" s="606"/>
      <c r="BS227" s="606"/>
      <c r="BT227" s="606"/>
      <c r="BU227" s="606"/>
      <c r="BV227" s="606"/>
      <c r="BW227" s="606"/>
      <c r="BX227" s="962"/>
      <c r="BY227" s="606"/>
      <c r="BZ227" s="508"/>
      <c r="CA227" s="508"/>
      <c r="CB227" s="508"/>
      <c r="CC227" s="508"/>
      <c r="CD227" s="508"/>
      <c r="CE227" s="508"/>
      <c r="CF227" s="508"/>
      <c r="CG227" s="508"/>
      <c r="CH227" s="508"/>
      <c r="CI227" s="508"/>
      <c r="CJ227" s="508"/>
      <c r="CK227" s="508"/>
      <c r="CL227" s="508"/>
      <c r="CM227" s="508"/>
      <c r="CN227" s="508"/>
      <c r="CO227" s="508"/>
      <c r="CP227" s="508"/>
      <c r="CQ227" s="508"/>
      <c r="CR227" s="508"/>
      <c r="CS227" s="508"/>
      <c r="CT227" s="508"/>
      <c r="CU227" s="508"/>
      <c r="CV227" s="508"/>
      <c r="CW227" s="508"/>
      <c r="CX227" s="508"/>
      <c r="CY227" s="508"/>
      <c r="CZ227" s="508"/>
      <c r="DA227" s="508"/>
      <c r="DB227" s="508"/>
      <c r="DC227" s="508"/>
      <c r="DD227" s="508"/>
      <c r="DE227" s="508"/>
      <c r="DF227" s="508"/>
    </row>
    <row r="228" spans="38:110" s="404" customFormat="1" x14ac:dyDescent="0.2">
      <c r="AL228" s="508"/>
      <c r="AM228" s="508"/>
      <c r="AN228" s="508"/>
      <c r="AO228" s="508"/>
      <c r="AP228" s="508"/>
      <c r="AQ228" s="508"/>
      <c r="AR228" s="508"/>
      <c r="AS228" s="508"/>
      <c r="AT228" s="961"/>
      <c r="AU228" s="744"/>
      <c r="AV228" s="744"/>
      <c r="AW228" s="508"/>
      <c r="AX228" s="508"/>
      <c r="AY228" s="606"/>
      <c r="AZ228" s="606"/>
      <c r="BA228" s="606"/>
      <c r="BB228" s="606"/>
      <c r="BC228" s="606"/>
      <c r="BD228" s="606"/>
      <c r="BE228" s="595"/>
      <c r="BF228" s="606"/>
      <c r="BG228" s="606"/>
      <c r="BH228" s="606"/>
      <c r="BI228" s="606"/>
      <c r="BJ228" s="606"/>
      <c r="BK228" s="606"/>
      <c r="BL228" s="606"/>
      <c r="BM228" s="606"/>
      <c r="BN228" s="606"/>
      <c r="BO228" s="606"/>
      <c r="BP228" s="606"/>
      <c r="BQ228" s="606"/>
      <c r="BR228" s="606"/>
      <c r="BS228" s="606"/>
      <c r="BT228" s="606"/>
      <c r="BU228" s="606"/>
      <c r="BV228" s="606"/>
      <c r="BW228" s="606"/>
      <c r="BX228" s="962"/>
      <c r="BY228" s="606"/>
      <c r="BZ228" s="508"/>
      <c r="CA228" s="508"/>
      <c r="CB228" s="508"/>
      <c r="CC228" s="508"/>
      <c r="CD228" s="508"/>
      <c r="CE228" s="508"/>
      <c r="CF228" s="508"/>
      <c r="CG228" s="508"/>
      <c r="CH228" s="508"/>
      <c r="CI228" s="508"/>
      <c r="CJ228" s="508"/>
      <c r="CK228" s="508"/>
      <c r="CL228" s="508"/>
      <c r="CM228" s="508"/>
      <c r="CN228" s="508"/>
      <c r="CO228" s="508"/>
      <c r="CP228" s="508"/>
      <c r="CQ228" s="508"/>
      <c r="CR228" s="508"/>
      <c r="CS228" s="508"/>
      <c r="CT228" s="508"/>
      <c r="CU228" s="508"/>
      <c r="CV228" s="508"/>
      <c r="CW228" s="508"/>
      <c r="CX228" s="508"/>
      <c r="CY228" s="508"/>
      <c r="CZ228" s="508"/>
      <c r="DA228" s="508"/>
      <c r="DB228" s="508"/>
      <c r="DC228" s="508"/>
      <c r="DD228" s="508"/>
      <c r="DE228" s="508"/>
      <c r="DF228" s="508"/>
    </row>
    <row r="229" spans="38:110" s="404" customFormat="1" x14ac:dyDescent="0.2">
      <c r="AL229" s="508"/>
      <c r="AM229" s="508"/>
      <c r="AN229" s="508"/>
      <c r="AO229" s="508"/>
      <c r="AP229" s="508"/>
      <c r="AQ229" s="508"/>
      <c r="AR229" s="508"/>
      <c r="AS229" s="508"/>
      <c r="AT229" s="961"/>
      <c r="AU229" s="744"/>
      <c r="AV229" s="744"/>
      <c r="AW229" s="508"/>
      <c r="AX229" s="508"/>
      <c r="AY229" s="606"/>
      <c r="AZ229" s="606"/>
      <c r="BA229" s="606"/>
      <c r="BB229" s="606"/>
      <c r="BC229" s="606"/>
      <c r="BD229" s="606"/>
      <c r="BE229" s="595"/>
      <c r="BF229" s="606"/>
      <c r="BG229" s="606"/>
      <c r="BH229" s="606"/>
      <c r="BI229" s="606"/>
      <c r="BJ229" s="606"/>
      <c r="BK229" s="606"/>
      <c r="BL229" s="606"/>
      <c r="BM229" s="606"/>
      <c r="BN229" s="606"/>
      <c r="BO229" s="606"/>
      <c r="BP229" s="606"/>
      <c r="BQ229" s="606"/>
      <c r="BR229" s="606"/>
      <c r="BS229" s="606"/>
      <c r="BT229" s="606"/>
      <c r="BU229" s="606"/>
      <c r="BV229" s="606"/>
      <c r="BW229" s="606"/>
      <c r="BX229" s="962"/>
      <c r="BY229" s="606"/>
      <c r="BZ229" s="508"/>
      <c r="CA229" s="508"/>
      <c r="CB229" s="508"/>
      <c r="CC229" s="508"/>
      <c r="CD229" s="508"/>
      <c r="CE229" s="508"/>
      <c r="CF229" s="508"/>
      <c r="CG229" s="508"/>
      <c r="CH229" s="508"/>
      <c r="CI229" s="508"/>
      <c r="CJ229" s="508"/>
      <c r="CK229" s="508"/>
      <c r="CL229" s="508"/>
      <c r="CM229" s="508"/>
      <c r="CN229" s="508"/>
      <c r="CO229" s="508"/>
      <c r="CP229" s="508"/>
      <c r="CQ229" s="508"/>
      <c r="CR229" s="508"/>
      <c r="CS229" s="508"/>
      <c r="CT229" s="508"/>
      <c r="CU229" s="508"/>
      <c r="CV229" s="508"/>
      <c r="CW229" s="508"/>
      <c r="CX229" s="508"/>
      <c r="CY229" s="508"/>
      <c r="CZ229" s="508"/>
      <c r="DA229" s="508"/>
      <c r="DB229" s="508"/>
      <c r="DC229" s="508"/>
      <c r="DD229" s="508"/>
      <c r="DE229" s="508"/>
      <c r="DF229" s="508"/>
    </row>
    <row r="230" spans="38:110" s="404" customFormat="1" x14ac:dyDescent="0.2">
      <c r="AL230" s="508"/>
      <c r="AM230" s="508"/>
      <c r="AN230" s="508"/>
      <c r="AO230" s="508"/>
      <c r="AP230" s="508"/>
      <c r="AQ230" s="508"/>
      <c r="AR230" s="508"/>
      <c r="AS230" s="508"/>
      <c r="AT230" s="961"/>
      <c r="AU230" s="744"/>
      <c r="AV230" s="744"/>
      <c r="AW230" s="508"/>
      <c r="AX230" s="508"/>
      <c r="AY230" s="606"/>
      <c r="AZ230" s="606"/>
      <c r="BA230" s="606"/>
      <c r="BB230" s="606"/>
      <c r="BC230" s="606"/>
      <c r="BD230" s="606"/>
      <c r="BE230" s="595"/>
      <c r="BF230" s="606"/>
      <c r="BG230" s="606"/>
      <c r="BH230" s="606"/>
      <c r="BI230" s="606"/>
      <c r="BJ230" s="606"/>
      <c r="BK230" s="606"/>
      <c r="BL230" s="606"/>
      <c r="BM230" s="606"/>
      <c r="BN230" s="606"/>
      <c r="BO230" s="606"/>
      <c r="BP230" s="606"/>
      <c r="BQ230" s="606"/>
      <c r="BR230" s="606"/>
      <c r="BS230" s="606"/>
      <c r="BT230" s="606"/>
      <c r="BU230" s="606"/>
      <c r="BV230" s="606"/>
      <c r="BW230" s="606"/>
      <c r="BX230" s="962"/>
      <c r="BY230" s="606"/>
      <c r="BZ230" s="508"/>
      <c r="CA230" s="508"/>
      <c r="CB230" s="508"/>
      <c r="CC230" s="508"/>
      <c r="CD230" s="508"/>
      <c r="CE230" s="508"/>
      <c r="CF230" s="508"/>
      <c r="CG230" s="508"/>
      <c r="CH230" s="508"/>
      <c r="CI230" s="508"/>
      <c r="CJ230" s="508"/>
      <c r="CK230" s="508"/>
      <c r="CL230" s="508"/>
      <c r="CM230" s="508"/>
      <c r="CN230" s="508"/>
      <c r="CO230" s="508"/>
      <c r="CP230" s="508"/>
      <c r="CQ230" s="508"/>
      <c r="CR230" s="508"/>
      <c r="CS230" s="508"/>
      <c r="CT230" s="508"/>
      <c r="CU230" s="508"/>
      <c r="CV230" s="508"/>
      <c r="CW230" s="508"/>
      <c r="CX230" s="508"/>
      <c r="CY230" s="508"/>
      <c r="CZ230" s="508"/>
      <c r="DA230" s="508"/>
      <c r="DB230" s="508"/>
      <c r="DC230" s="508"/>
      <c r="DD230" s="508"/>
      <c r="DE230" s="508"/>
      <c r="DF230" s="508"/>
    </row>
    <row r="231" spans="38:110" s="404" customFormat="1" x14ac:dyDescent="0.2">
      <c r="AL231" s="508"/>
      <c r="AM231" s="508"/>
      <c r="AN231" s="508"/>
      <c r="AO231" s="508"/>
      <c r="AP231" s="508"/>
      <c r="AQ231" s="508"/>
      <c r="AR231" s="508"/>
      <c r="AS231" s="508"/>
      <c r="AT231" s="961"/>
      <c r="AU231" s="744"/>
      <c r="AV231" s="744"/>
      <c r="AW231" s="508"/>
      <c r="AX231" s="508"/>
      <c r="AY231" s="606"/>
      <c r="AZ231" s="606"/>
      <c r="BA231" s="606"/>
      <c r="BB231" s="606"/>
      <c r="BC231" s="606"/>
      <c r="BD231" s="606"/>
      <c r="BE231" s="595"/>
      <c r="BF231" s="606"/>
      <c r="BG231" s="606"/>
      <c r="BH231" s="606"/>
      <c r="BI231" s="606"/>
      <c r="BJ231" s="606"/>
      <c r="BK231" s="606"/>
      <c r="BL231" s="606"/>
      <c r="BM231" s="606"/>
      <c r="BN231" s="606"/>
      <c r="BO231" s="606"/>
      <c r="BP231" s="606"/>
      <c r="BQ231" s="606"/>
      <c r="BR231" s="606"/>
      <c r="BS231" s="606"/>
      <c r="BT231" s="606"/>
      <c r="BU231" s="606"/>
      <c r="BV231" s="606"/>
      <c r="BW231" s="606"/>
      <c r="BX231" s="962"/>
      <c r="BY231" s="606"/>
      <c r="BZ231" s="508"/>
      <c r="CA231" s="508"/>
      <c r="CB231" s="508"/>
      <c r="CC231" s="508"/>
      <c r="CD231" s="508"/>
      <c r="CE231" s="508"/>
      <c r="CF231" s="508"/>
      <c r="CG231" s="508"/>
      <c r="CH231" s="508"/>
      <c r="CI231" s="508"/>
      <c r="CJ231" s="508"/>
      <c r="CK231" s="508"/>
      <c r="CL231" s="508"/>
      <c r="CM231" s="508"/>
      <c r="CN231" s="508"/>
      <c r="CO231" s="508"/>
      <c r="CP231" s="508"/>
      <c r="CQ231" s="508"/>
      <c r="CR231" s="508"/>
      <c r="CS231" s="508"/>
      <c r="CT231" s="508"/>
      <c r="CU231" s="508"/>
      <c r="CV231" s="508"/>
      <c r="CW231" s="508"/>
      <c r="CX231" s="508"/>
      <c r="CY231" s="508"/>
      <c r="CZ231" s="508"/>
      <c r="DA231" s="508"/>
      <c r="DB231" s="508"/>
      <c r="DC231" s="508"/>
      <c r="DD231" s="508"/>
      <c r="DE231" s="508"/>
      <c r="DF231" s="508"/>
    </row>
    <row r="232" spans="38:110" s="404" customFormat="1" x14ac:dyDescent="0.2">
      <c r="AL232" s="508"/>
      <c r="AM232" s="508"/>
      <c r="AN232" s="508"/>
      <c r="AO232" s="508"/>
      <c r="AP232" s="508"/>
      <c r="AQ232" s="508"/>
      <c r="AR232" s="508"/>
      <c r="AS232" s="508"/>
      <c r="AT232" s="961"/>
      <c r="AU232" s="744"/>
      <c r="AV232" s="744"/>
      <c r="AW232" s="508"/>
      <c r="AX232" s="508"/>
      <c r="AY232" s="606"/>
      <c r="AZ232" s="606"/>
      <c r="BA232" s="606"/>
      <c r="BB232" s="606"/>
      <c r="BC232" s="606"/>
      <c r="BD232" s="606"/>
      <c r="BE232" s="595"/>
      <c r="BF232" s="606"/>
      <c r="BG232" s="606"/>
      <c r="BH232" s="606"/>
      <c r="BI232" s="606"/>
      <c r="BJ232" s="606"/>
      <c r="BK232" s="606"/>
      <c r="BL232" s="606"/>
      <c r="BM232" s="606"/>
      <c r="BN232" s="606"/>
      <c r="BO232" s="606"/>
      <c r="BP232" s="606"/>
      <c r="BQ232" s="606"/>
      <c r="BR232" s="606"/>
      <c r="BS232" s="606"/>
      <c r="BT232" s="606"/>
      <c r="BU232" s="606"/>
      <c r="BV232" s="606"/>
      <c r="BW232" s="606"/>
      <c r="BX232" s="962"/>
      <c r="BY232" s="606"/>
      <c r="BZ232" s="508"/>
      <c r="CA232" s="508"/>
      <c r="CB232" s="508"/>
      <c r="CC232" s="508"/>
      <c r="CD232" s="508"/>
      <c r="CE232" s="508"/>
      <c r="CF232" s="508"/>
      <c r="CG232" s="508"/>
      <c r="CH232" s="508"/>
      <c r="CI232" s="508"/>
      <c r="CJ232" s="508"/>
      <c r="CK232" s="508"/>
      <c r="CL232" s="508"/>
      <c r="CM232" s="508"/>
      <c r="CN232" s="508"/>
      <c r="CO232" s="508"/>
      <c r="CP232" s="508"/>
      <c r="CQ232" s="508"/>
      <c r="CR232" s="508"/>
      <c r="CS232" s="508"/>
      <c r="CT232" s="508"/>
      <c r="CU232" s="508"/>
      <c r="CV232" s="508"/>
      <c r="CW232" s="508"/>
      <c r="CX232" s="508"/>
      <c r="CY232" s="508"/>
      <c r="CZ232" s="508"/>
      <c r="DA232" s="508"/>
      <c r="DB232" s="508"/>
      <c r="DC232" s="508"/>
      <c r="DD232" s="508"/>
      <c r="DE232" s="508"/>
      <c r="DF232" s="508"/>
    </row>
    <row r="233" spans="38:110" s="404" customFormat="1" x14ac:dyDescent="0.2">
      <c r="AL233" s="508"/>
      <c r="AM233" s="508"/>
      <c r="AN233" s="508"/>
      <c r="AO233" s="508"/>
      <c r="AP233" s="508"/>
      <c r="AQ233" s="508"/>
      <c r="AR233" s="508"/>
      <c r="AS233" s="508"/>
      <c r="AT233" s="961"/>
      <c r="AU233" s="744"/>
      <c r="AV233" s="744"/>
      <c r="AW233" s="508"/>
      <c r="AX233" s="508"/>
      <c r="AY233" s="606"/>
      <c r="AZ233" s="606"/>
      <c r="BA233" s="606"/>
      <c r="BB233" s="606"/>
      <c r="BC233" s="606"/>
      <c r="BD233" s="606"/>
      <c r="BE233" s="595"/>
      <c r="BF233" s="606"/>
      <c r="BG233" s="606"/>
      <c r="BH233" s="606"/>
      <c r="BI233" s="606"/>
      <c r="BJ233" s="606"/>
      <c r="BK233" s="606"/>
      <c r="BL233" s="606"/>
      <c r="BM233" s="606"/>
      <c r="BN233" s="606"/>
      <c r="BO233" s="606"/>
      <c r="BP233" s="606"/>
      <c r="BQ233" s="606"/>
      <c r="BR233" s="606"/>
      <c r="BS233" s="606"/>
      <c r="BT233" s="606"/>
      <c r="BU233" s="606"/>
      <c r="BV233" s="606"/>
      <c r="BW233" s="606"/>
      <c r="BX233" s="962"/>
      <c r="BY233" s="606"/>
      <c r="BZ233" s="508"/>
      <c r="CA233" s="508"/>
      <c r="CB233" s="508"/>
      <c r="CC233" s="508"/>
      <c r="CD233" s="508"/>
      <c r="CE233" s="508"/>
      <c r="CF233" s="508"/>
      <c r="CG233" s="508"/>
      <c r="CH233" s="508"/>
      <c r="CI233" s="508"/>
      <c r="CJ233" s="508"/>
      <c r="CK233" s="508"/>
      <c r="CL233" s="508"/>
      <c r="CM233" s="508"/>
      <c r="CN233" s="508"/>
      <c r="CO233" s="508"/>
      <c r="CP233" s="508"/>
      <c r="CQ233" s="508"/>
      <c r="CR233" s="508"/>
      <c r="CS233" s="508"/>
      <c r="CT233" s="508"/>
      <c r="CU233" s="508"/>
      <c r="CV233" s="508"/>
      <c r="CW233" s="508"/>
      <c r="CX233" s="508"/>
      <c r="CY233" s="508"/>
      <c r="CZ233" s="508"/>
      <c r="DA233" s="508"/>
      <c r="DB233" s="508"/>
      <c r="DC233" s="508"/>
      <c r="DD233" s="508"/>
      <c r="DE233" s="508"/>
      <c r="DF233" s="508"/>
    </row>
    <row r="234" spans="38:110" s="404" customFormat="1" x14ac:dyDescent="0.2">
      <c r="AL234" s="508"/>
      <c r="AM234" s="508"/>
      <c r="AN234" s="508"/>
      <c r="AO234" s="508"/>
      <c r="AP234" s="508"/>
      <c r="AQ234" s="508"/>
      <c r="AR234" s="508"/>
      <c r="AS234" s="508"/>
      <c r="AT234" s="961"/>
      <c r="AU234" s="744"/>
      <c r="AV234" s="744"/>
      <c r="AW234" s="508"/>
      <c r="AX234" s="508"/>
      <c r="AY234" s="606"/>
      <c r="AZ234" s="606"/>
      <c r="BA234" s="606"/>
      <c r="BB234" s="606"/>
      <c r="BC234" s="606"/>
      <c r="BD234" s="606"/>
      <c r="BE234" s="595"/>
      <c r="BF234" s="606"/>
      <c r="BG234" s="606"/>
      <c r="BH234" s="606"/>
      <c r="BI234" s="606"/>
      <c r="BJ234" s="606"/>
      <c r="BK234" s="606"/>
      <c r="BL234" s="606"/>
      <c r="BM234" s="606"/>
      <c r="BN234" s="606"/>
      <c r="BO234" s="606"/>
      <c r="BP234" s="606"/>
      <c r="BQ234" s="606"/>
      <c r="BR234" s="606"/>
      <c r="BS234" s="606"/>
      <c r="BT234" s="606"/>
      <c r="BU234" s="606"/>
      <c r="BV234" s="606"/>
      <c r="BW234" s="606"/>
      <c r="BX234" s="962"/>
      <c r="BY234" s="606"/>
      <c r="BZ234" s="508"/>
      <c r="CA234" s="508"/>
      <c r="CB234" s="508"/>
      <c r="CC234" s="508"/>
      <c r="CD234" s="508"/>
      <c r="CE234" s="508"/>
      <c r="CF234" s="508"/>
      <c r="CG234" s="508"/>
      <c r="CH234" s="508"/>
      <c r="CI234" s="508"/>
      <c r="CJ234" s="508"/>
      <c r="CK234" s="508"/>
      <c r="CL234" s="508"/>
      <c r="CM234" s="508"/>
      <c r="CN234" s="508"/>
      <c r="CO234" s="508"/>
      <c r="CP234" s="508"/>
      <c r="CQ234" s="508"/>
      <c r="CR234" s="508"/>
      <c r="CS234" s="508"/>
      <c r="CT234" s="508"/>
      <c r="CU234" s="508"/>
      <c r="CV234" s="508"/>
      <c r="CW234" s="508"/>
      <c r="CX234" s="508"/>
      <c r="CY234" s="508"/>
      <c r="CZ234" s="508"/>
      <c r="DA234" s="508"/>
      <c r="DB234" s="508"/>
      <c r="DC234" s="508"/>
      <c r="DD234" s="508"/>
      <c r="DE234" s="508"/>
      <c r="DF234" s="508"/>
    </row>
    <row r="235" spans="38:110" s="404" customFormat="1" x14ac:dyDescent="0.2">
      <c r="AL235" s="508"/>
      <c r="AM235" s="508"/>
      <c r="AN235" s="508"/>
      <c r="AO235" s="508"/>
      <c r="AP235" s="508"/>
      <c r="AQ235" s="508"/>
      <c r="AR235" s="508"/>
      <c r="AS235" s="508"/>
      <c r="AT235" s="961"/>
      <c r="AU235" s="744"/>
      <c r="AV235" s="744"/>
      <c r="AW235" s="508"/>
      <c r="AX235" s="508"/>
      <c r="AY235" s="606"/>
      <c r="AZ235" s="606"/>
      <c r="BA235" s="606"/>
      <c r="BB235" s="606"/>
      <c r="BC235" s="606"/>
      <c r="BD235" s="606"/>
      <c r="BE235" s="595"/>
      <c r="BF235" s="606"/>
      <c r="BG235" s="606"/>
      <c r="BH235" s="606"/>
      <c r="BI235" s="606"/>
      <c r="BJ235" s="606"/>
      <c r="BK235" s="606"/>
      <c r="BL235" s="606"/>
      <c r="BM235" s="606"/>
      <c r="BN235" s="606"/>
      <c r="BO235" s="606"/>
      <c r="BP235" s="606"/>
      <c r="BQ235" s="606"/>
      <c r="BR235" s="606"/>
      <c r="BS235" s="606"/>
      <c r="BT235" s="606"/>
      <c r="BU235" s="606"/>
      <c r="BV235" s="606"/>
      <c r="BW235" s="606"/>
      <c r="BX235" s="962"/>
      <c r="BY235" s="606"/>
      <c r="BZ235" s="508"/>
      <c r="CA235" s="508"/>
      <c r="CB235" s="508"/>
      <c r="CC235" s="508"/>
      <c r="CD235" s="508"/>
      <c r="CE235" s="508"/>
      <c r="CF235" s="508"/>
      <c r="CG235" s="508"/>
      <c r="CH235" s="508"/>
      <c r="CI235" s="508"/>
      <c r="CJ235" s="508"/>
      <c r="CK235" s="508"/>
      <c r="CL235" s="508"/>
      <c r="CM235" s="508"/>
      <c r="CN235" s="508"/>
      <c r="CO235" s="508"/>
      <c r="CP235" s="508"/>
      <c r="CQ235" s="508"/>
      <c r="CR235" s="508"/>
      <c r="CS235" s="508"/>
      <c r="CT235" s="508"/>
      <c r="CU235" s="508"/>
      <c r="CV235" s="508"/>
      <c r="CW235" s="508"/>
      <c r="CX235" s="508"/>
      <c r="CY235" s="508"/>
      <c r="CZ235" s="508"/>
      <c r="DA235" s="508"/>
      <c r="DB235" s="508"/>
      <c r="DC235" s="508"/>
      <c r="DD235" s="508"/>
      <c r="DE235" s="508"/>
      <c r="DF235" s="508"/>
    </row>
    <row r="236" spans="38:110" s="404" customFormat="1" x14ac:dyDescent="0.2">
      <c r="AL236" s="508"/>
      <c r="AM236" s="508"/>
      <c r="AN236" s="508"/>
      <c r="AO236" s="508"/>
      <c r="AP236" s="508"/>
      <c r="AQ236" s="508"/>
      <c r="AR236" s="508"/>
      <c r="AS236" s="508"/>
      <c r="AT236" s="961"/>
      <c r="AU236" s="744"/>
      <c r="AV236" s="744"/>
      <c r="AW236" s="508"/>
      <c r="AX236" s="508"/>
      <c r="AY236" s="606"/>
      <c r="AZ236" s="606"/>
      <c r="BA236" s="606"/>
      <c r="BB236" s="606"/>
      <c r="BC236" s="606"/>
      <c r="BD236" s="606"/>
      <c r="BE236" s="595"/>
      <c r="BF236" s="606"/>
      <c r="BG236" s="606"/>
      <c r="BH236" s="606"/>
      <c r="BI236" s="606"/>
      <c r="BJ236" s="606"/>
      <c r="BK236" s="606"/>
      <c r="BL236" s="606"/>
      <c r="BM236" s="606"/>
      <c r="BN236" s="606"/>
      <c r="BO236" s="606"/>
      <c r="BP236" s="606"/>
      <c r="BQ236" s="606"/>
      <c r="BR236" s="606"/>
      <c r="BS236" s="606"/>
      <c r="BT236" s="606"/>
      <c r="BU236" s="606"/>
      <c r="BV236" s="606"/>
      <c r="BW236" s="606"/>
      <c r="BX236" s="962"/>
      <c r="BY236" s="606"/>
      <c r="BZ236" s="508"/>
      <c r="CA236" s="508"/>
      <c r="CB236" s="508"/>
      <c r="CC236" s="508"/>
      <c r="CD236" s="508"/>
      <c r="CE236" s="508"/>
      <c r="CF236" s="508"/>
      <c r="CG236" s="508"/>
      <c r="CH236" s="508"/>
      <c r="CI236" s="508"/>
      <c r="CJ236" s="508"/>
      <c r="CK236" s="508"/>
      <c r="CL236" s="508"/>
      <c r="CM236" s="508"/>
      <c r="CN236" s="508"/>
      <c r="CO236" s="508"/>
      <c r="CP236" s="508"/>
      <c r="CQ236" s="508"/>
      <c r="CR236" s="508"/>
      <c r="CS236" s="508"/>
      <c r="CT236" s="508"/>
      <c r="CU236" s="508"/>
      <c r="CV236" s="508"/>
      <c r="CW236" s="508"/>
      <c r="CX236" s="508"/>
      <c r="CY236" s="508"/>
      <c r="CZ236" s="508"/>
      <c r="DA236" s="508"/>
      <c r="DB236" s="508"/>
      <c r="DC236" s="508"/>
      <c r="DD236" s="508"/>
      <c r="DE236" s="508"/>
      <c r="DF236" s="508"/>
    </row>
    <row r="237" spans="38:110" s="404" customFormat="1" x14ac:dyDescent="0.2">
      <c r="AL237" s="508"/>
      <c r="AM237" s="508"/>
      <c r="AN237" s="508"/>
      <c r="AO237" s="508"/>
      <c r="AP237" s="508"/>
      <c r="AQ237" s="508"/>
      <c r="AR237" s="508"/>
      <c r="AS237" s="508"/>
      <c r="AT237" s="961"/>
      <c r="AU237" s="744"/>
      <c r="AV237" s="744"/>
      <c r="AW237" s="508"/>
      <c r="AX237" s="508"/>
      <c r="AY237" s="606"/>
      <c r="AZ237" s="606"/>
      <c r="BA237" s="606"/>
      <c r="BB237" s="606"/>
      <c r="BC237" s="606"/>
      <c r="BD237" s="606"/>
      <c r="BE237" s="595"/>
      <c r="BF237" s="606"/>
      <c r="BG237" s="606"/>
      <c r="BH237" s="606"/>
      <c r="BI237" s="606"/>
      <c r="BJ237" s="606"/>
      <c r="BK237" s="606"/>
      <c r="BL237" s="606"/>
      <c r="BM237" s="606"/>
      <c r="BN237" s="606"/>
      <c r="BO237" s="606"/>
      <c r="BP237" s="606"/>
      <c r="BQ237" s="606"/>
      <c r="BR237" s="606"/>
      <c r="BS237" s="606"/>
      <c r="BT237" s="606"/>
      <c r="BU237" s="606"/>
      <c r="BV237" s="606"/>
      <c r="BW237" s="606"/>
      <c r="BX237" s="962"/>
      <c r="BY237" s="606"/>
      <c r="BZ237" s="508"/>
      <c r="CA237" s="508"/>
      <c r="CB237" s="508"/>
      <c r="CC237" s="508"/>
      <c r="CD237" s="508"/>
      <c r="CE237" s="508"/>
      <c r="CF237" s="508"/>
      <c r="CG237" s="508"/>
      <c r="CH237" s="508"/>
      <c r="CI237" s="508"/>
      <c r="CJ237" s="508"/>
      <c r="CK237" s="508"/>
      <c r="CL237" s="508"/>
      <c r="CM237" s="508"/>
      <c r="CN237" s="508"/>
      <c r="CO237" s="508"/>
      <c r="CP237" s="508"/>
      <c r="CQ237" s="508"/>
      <c r="CR237" s="508"/>
      <c r="CS237" s="508"/>
      <c r="CT237" s="508"/>
      <c r="CU237" s="508"/>
      <c r="CV237" s="508"/>
      <c r="CW237" s="508"/>
      <c r="CX237" s="508"/>
      <c r="CY237" s="508"/>
      <c r="CZ237" s="508"/>
      <c r="DA237" s="508"/>
      <c r="DB237" s="508"/>
      <c r="DC237" s="508"/>
      <c r="DD237" s="508"/>
      <c r="DE237" s="508"/>
      <c r="DF237" s="508"/>
    </row>
    <row r="238" spans="38:110" s="404" customFormat="1" x14ac:dyDescent="0.2">
      <c r="AL238" s="508"/>
      <c r="AM238" s="508"/>
      <c r="AN238" s="508"/>
      <c r="AO238" s="508"/>
      <c r="AP238" s="508"/>
      <c r="AQ238" s="508"/>
      <c r="AR238" s="508"/>
      <c r="AS238" s="508"/>
      <c r="AT238" s="961"/>
      <c r="AU238" s="744"/>
      <c r="AV238" s="744"/>
      <c r="AW238" s="508"/>
      <c r="AX238" s="508"/>
      <c r="AY238" s="606"/>
      <c r="AZ238" s="606"/>
      <c r="BA238" s="606"/>
      <c r="BB238" s="606"/>
      <c r="BC238" s="606"/>
      <c r="BD238" s="606"/>
      <c r="BE238" s="595"/>
      <c r="BF238" s="606"/>
      <c r="BG238" s="606"/>
      <c r="BH238" s="606"/>
      <c r="BI238" s="606"/>
      <c r="BJ238" s="606"/>
      <c r="BK238" s="606"/>
      <c r="BL238" s="606"/>
      <c r="BM238" s="606"/>
      <c r="BN238" s="606"/>
      <c r="BO238" s="606"/>
      <c r="BP238" s="606"/>
      <c r="BQ238" s="606"/>
      <c r="BR238" s="606"/>
      <c r="BS238" s="606"/>
      <c r="BT238" s="606"/>
      <c r="BU238" s="606"/>
      <c r="BV238" s="606"/>
      <c r="BW238" s="606"/>
      <c r="BX238" s="962"/>
      <c r="BY238" s="606"/>
      <c r="BZ238" s="508"/>
      <c r="CA238" s="508"/>
      <c r="CB238" s="508"/>
      <c r="CC238" s="508"/>
      <c r="CD238" s="508"/>
      <c r="CE238" s="508"/>
      <c r="CF238" s="508"/>
      <c r="CG238" s="508"/>
      <c r="CH238" s="508"/>
      <c r="CI238" s="508"/>
      <c r="CJ238" s="508"/>
      <c r="CK238" s="508"/>
      <c r="CL238" s="508"/>
      <c r="CM238" s="508"/>
      <c r="CN238" s="508"/>
      <c r="CO238" s="508"/>
      <c r="CP238" s="508"/>
      <c r="CQ238" s="508"/>
      <c r="CR238" s="508"/>
      <c r="CS238" s="508"/>
      <c r="CT238" s="508"/>
      <c r="CU238" s="508"/>
      <c r="CV238" s="508"/>
      <c r="CW238" s="508"/>
      <c r="CX238" s="508"/>
      <c r="CY238" s="508"/>
      <c r="CZ238" s="508"/>
      <c r="DA238" s="508"/>
      <c r="DB238" s="508"/>
      <c r="DC238" s="508"/>
      <c r="DD238" s="508"/>
      <c r="DE238" s="508"/>
      <c r="DF238" s="508"/>
    </row>
    <row r="239" spans="38:110" s="404" customFormat="1" x14ac:dyDescent="0.2">
      <c r="AL239" s="508"/>
      <c r="AM239" s="508"/>
      <c r="AN239" s="508"/>
      <c r="AO239" s="508"/>
      <c r="AP239" s="508"/>
      <c r="AQ239" s="508"/>
      <c r="AR239" s="508"/>
      <c r="AS239" s="508"/>
      <c r="AT239" s="961"/>
      <c r="AU239" s="744"/>
      <c r="AV239" s="744"/>
      <c r="AW239" s="508"/>
      <c r="AX239" s="508"/>
      <c r="AY239" s="606"/>
      <c r="AZ239" s="606"/>
      <c r="BA239" s="606"/>
      <c r="BB239" s="606"/>
      <c r="BC239" s="606"/>
      <c r="BD239" s="606"/>
      <c r="BE239" s="595"/>
      <c r="BF239" s="606"/>
      <c r="BG239" s="606"/>
      <c r="BH239" s="606"/>
      <c r="BI239" s="606"/>
      <c r="BJ239" s="606"/>
      <c r="BK239" s="606"/>
      <c r="BL239" s="606"/>
      <c r="BM239" s="606"/>
      <c r="BN239" s="606"/>
      <c r="BO239" s="606"/>
      <c r="BP239" s="606"/>
      <c r="BQ239" s="606"/>
      <c r="BR239" s="606"/>
      <c r="BS239" s="606"/>
      <c r="BT239" s="606"/>
      <c r="BU239" s="606"/>
      <c r="BV239" s="606"/>
      <c r="BW239" s="606"/>
      <c r="BX239" s="962"/>
      <c r="BY239" s="606"/>
      <c r="BZ239" s="508"/>
      <c r="CA239" s="508"/>
      <c r="CB239" s="508"/>
      <c r="CC239" s="508"/>
      <c r="CD239" s="508"/>
      <c r="CE239" s="508"/>
      <c r="CF239" s="508"/>
      <c r="CG239" s="508"/>
      <c r="CH239" s="508"/>
      <c r="CI239" s="508"/>
      <c r="CJ239" s="508"/>
      <c r="CK239" s="508"/>
      <c r="CL239" s="508"/>
      <c r="CM239" s="508"/>
      <c r="CN239" s="508"/>
      <c r="CO239" s="508"/>
      <c r="CP239" s="508"/>
      <c r="CQ239" s="508"/>
      <c r="CR239" s="508"/>
      <c r="CS239" s="508"/>
      <c r="CT239" s="508"/>
      <c r="CU239" s="508"/>
      <c r="CV239" s="508"/>
      <c r="CW239" s="508"/>
      <c r="CX239" s="508"/>
      <c r="CY239" s="508"/>
      <c r="CZ239" s="508"/>
      <c r="DA239" s="508"/>
      <c r="DB239" s="508"/>
      <c r="DC239" s="508"/>
      <c r="DD239" s="508"/>
      <c r="DE239" s="508"/>
      <c r="DF239" s="508"/>
    </row>
    <row r="240" spans="38:110" s="404" customFormat="1" x14ac:dyDescent="0.2">
      <c r="AL240" s="508"/>
      <c r="AM240" s="508"/>
      <c r="AN240" s="508"/>
      <c r="AO240" s="508"/>
      <c r="AP240" s="508"/>
      <c r="AQ240" s="508"/>
      <c r="AR240" s="508"/>
      <c r="AS240" s="508"/>
      <c r="AT240" s="961"/>
      <c r="AU240" s="744"/>
      <c r="AV240" s="744"/>
      <c r="AW240" s="508"/>
      <c r="AX240" s="508"/>
      <c r="AY240" s="606"/>
      <c r="AZ240" s="606"/>
      <c r="BA240" s="606"/>
      <c r="BB240" s="606"/>
      <c r="BC240" s="606"/>
      <c r="BD240" s="606"/>
      <c r="BE240" s="595"/>
      <c r="BF240" s="606"/>
      <c r="BG240" s="606"/>
      <c r="BH240" s="606"/>
      <c r="BI240" s="606"/>
      <c r="BJ240" s="606"/>
      <c r="BK240" s="606"/>
      <c r="BL240" s="606"/>
      <c r="BM240" s="606"/>
      <c r="BN240" s="606"/>
      <c r="BO240" s="606"/>
      <c r="BP240" s="606"/>
      <c r="BQ240" s="606"/>
      <c r="BR240" s="606"/>
      <c r="BS240" s="606"/>
      <c r="BT240" s="606"/>
      <c r="BU240" s="606"/>
      <c r="BV240" s="606"/>
      <c r="BW240" s="606"/>
      <c r="BX240" s="962"/>
      <c r="BY240" s="606"/>
      <c r="BZ240" s="508"/>
      <c r="CA240" s="508"/>
      <c r="CB240" s="508"/>
      <c r="CC240" s="508"/>
      <c r="CD240" s="508"/>
      <c r="CE240" s="508"/>
      <c r="CF240" s="508"/>
      <c r="CG240" s="508"/>
      <c r="CH240" s="508"/>
      <c r="CI240" s="508"/>
      <c r="CJ240" s="508"/>
      <c r="CK240" s="508"/>
      <c r="CL240" s="508"/>
      <c r="CM240" s="508"/>
      <c r="CN240" s="508"/>
      <c r="CO240" s="508"/>
      <c r="CP240" s="508"/>
      <c r="CQ240" s="508"/>
      <c r="CR240" s="508"/>
      <c r="CS240" s="508"/>
      <c r="CT240" s="508"/>
      <c r="CU240" s="508"/>
      <c r="CV240" s="508"/>
      <c r="CW240" s="508"/>
      <c r="CX240" s="508"/>
      <c r="CY240" s="508"/>
      <c r="CZ240" s="508"/>
      <c r="DA240" s="508"/>
      <c r="DB240" s="508"/>
      <c r="DC240" s="508"/>
      <c r="DD240" s="508"/>
      <c r="DE240" s="508"/>
      <c r="DF240" s="508"/>
    </row>
    <row r="241" spans="38:110" s="404" customFormat="1" x14ac:dyDescent="0.2">
      <c r="AL241" s="508"/>
      <c r="AM241" s="508"/>
      <c r="AN241" s="508"/>
      <c r="AO241" s="508"/>
      <c r="AP241" s="508"/>
      <c r="AQ241" s="508"/>
      <c r="AR241" s="508"/>
      <c r="AS241" s="508"/>
      <c r="AT241" s="961"/>
      <c r="AU241" s="744"/>
      <c r="AV241" s="744"/>
      <c r="AW241" s="508"/>
      <c r="AX241" s="508"/>
      <c r="AY241" s="606"/>
      <c r="AZ241" s="606"/>
      <c r="BA241" s="606"/>
      <c r="BB241" s="606"/>
      <c r="BC241" s="606"/>
      <c r="BD241" s="606"/>
      <c r="BE241" s="595"/>
      <c r="BF241" s="606"/>
      <c r="BG241" s="606"/>
      <c r="BH241" s="606"/>
      <c r="BI241" s="606"/>
      <c r="BJ241" s="606"/>
      <c r="BK241" s="606"/>
      <c r="BL241" s="606"/>
      <c r="BM241" s="606"/>
      <c r="BN241" s="606"/>
      <c r="BO241" s="606"/>
      <c r="BP241" s="606"/>
      <c r="BQ241" s="606"/>
      <c r="BR241" s="606"/>
      <c r="BS241" s="606"/>
      <c r="BT241" s="606"/>
      <c r="BU241" s="606"/>
      <c r="BV241" s="606"/>
      <c r="BW241" s="606"/>
      <c r="BX241" s="962"/>
      <c r="BY241" s="606"/>
      <c r="BZ241" s="508"/>
      <c r="CA241" s="508"/>
      <c r="CB241" s="508"/>
      <c r="CC241" s="508"/>
      <c r="CD241" s="508"/>
      <c r="CE241" s="508"/>
      <c r="CF241" s="508"/>
      <c r="CG241" s="508"/>
      <c r="CH241" s="508"/>
      <c r="CI241" s="508"/>
      <c r="CJ241" s="508"/>
      <c r="CK241" s="508"/>
      <c r="CL241" s="508"/>
      <c r="CM241" s="508"/>
      <c r="CN241" s="508"/>
      <c r="CO241" s="508"/>
      <c r="CP241" s="508"/>
      <c r="CQ241" s="508"/>
      <c r="CR241" s="508"/>
      <c r="CS241" s="508"/>
      <c r="CT241" s="508"/>
      <c r="CU241" s="508"/>
      <c r="CV241" s="508"/>
      <c r="CW241" s="508"/>
      <c r="CX241" s="508"/>
      <c r="CY241" s="508"/>
      <c r="CZ241" s="508"/>
      <c r="DA241" s="508"/>
      <c r="DB241" s="508"/>
      <c r="DC241" s="508"/>
      <c r="DD241" s="508"/>
      <c r="DE241" s="508"/>
      <c r="DF241" s="508"/>
    </row>
    <row r="242" spans="38:110" s="404" customFormat="1" x14ac:dyDescent="0.2">
      <c r="AL242" s="508"/>
      <c r="AM242" s="508"/>
      <c r="AN242" s="508"/>
      <c r="AO242" s="508"/>
      <c r="AP242" s="508"/>
      <c r="AQ242" s="508"/>
      <c r="AR242" s="508"/>
      <c r="AS242" s="508"/>
      <c r="AT242" s="961"/>
      <c r="AU242" s="744"/>
      <c r="AV242" s="744"/>
      <c r="AW242" s="508"/>
      <c r="AX242" s="508"/>
      <c r="AY242" s="606"/>
      <c r="AZ242" s="606"/>
      <c r="BA242" s="606"/>
      <c r="BB242" s="606"/>
      <c r="BC242" s="606"/>
      <c r="BD242" s="606"/>
      <c r="BE242" s="595"/>
      <c r="BF242" s="606"/>
      <c r="BG242" s="606"/>
      <c r="BH242" s="606"/>
      <c r="BI242" s="606"/>
      <c r="BJ242" s="606"/>
      <c r="BK242" s="606"/>
      <c r="BL242" s="606"/>
      <c r="BM242" s="606"/>
      <c r="BN242" s="606"/>
      <c r="BO242" s="606"/>
      <c r="BP242" s="606"/>
      <c r="BQ242" s="606"/>
      <c r="BR242" s="606"/>
      <c r="BS242" s="606"/>
      <c r="BT242" s="606"/>
      <c r="BU242" s="606"/>
      <c r="BV242" s="606"/>
      <c r="BW242" s="606"/>
      <c r="BX242" s="962"/>
      <c r="BY242" s="606"/>
      <c r="BZ242" s="508"/>
      <c r="CA242" s="508"/>
      <c r="CB242" s="508"/>
      <c r="CC242" s="508"/>
      <c r="CD242" s="508"/>
      <c r="CE242" s="508"/>
      <c r="CF242" s="508"/>
      <c r="CG242" s="508"/>
      <c r="CH242" s="508"/>
      <c r="CI242" s="508"/>
      <c r="CJ242" s="508"/>
      <c r="CK242" s="508"/>
      <c r="CL242" s="508"/>
      <c r="CM242" s="508"/>
      <c r="CN242" s="508"/>
      <c r="CO242" s="508"/>
      <c r="CP242" s="508"/>
      <c r="CQ242" s="508"/>
      <c r="CR242" s="508"/>
      <c r="CS242" s="508"/>
      <c r="CT242" s="508"/>
      <c r="CU242" s="508"/>
      <c r="CV242" s="508"/>
      <c r="CW242" s="508"/>
      <c r="CX242" s="508"/>
      <c r="CY242" s="508"/>
      <c r="CZ242" s="508"/>
      <c r="DA242" s="508"/>
      <c r="DB242" s="508"/>
      <c r="DC242" s="508"/>
      <c r="DD242" s="508"/>
      <c r="DE242" s="508"/>
      <c r="DF242" s="508"/>
    </row>
    <row r="243" spans="38:110" s="404" customFormat="1" x14ac:dyDescent="0.2">
      <c r="AL243" s="508"/>
      <c r="AM243" s="508"/>
      <c r="AN243" s="508"/>
      <c r="AO243" s="508"/>
      <c r="AP243" s="508"/>
      <c r="AQ243" s="508"/>
      <c r="AR243" s="508"/>
      <c r="AS243" s="508"/>
      <c r="AT243" s="961"/>
      <c r="AU243" s="744"/>
      <c r="AV243" s="744"/>
      <c r="AW243" s="508"/>
      <c r="AX243" s="508"/>
      <c r="AY243" s="606"/>
      <c r="AZ243" s="606"/>
      <c r="BA243" s="606"/>
      <c r="BB243" s="606"/>
      <c r="BC243" s="606"/>
      <c r="BD243" s="606"/>
      <c r="BE243" s="595"/>
      <c r="BF243" s="606"/>
      <c r="BG243" s="606"/>
      <c r="BH243" s="606"/>
      <c r="BI243" s="606"/>
      <c r="BJ243" s="606"/>
      <c r="BK243" s="606"/>
      <c r="BL243" s="606"/>
      <c r="BM243" s="606"/>
      <c r="BN243" s="606"/>
      <c r="BO243" s="606"/>
      <c r="BP243" s="606"/>
      <c r="BQ243" s="606"/>
      <c r="BR243" s="606"/>
      <c r="BS243" s="606"/>
      <c r="BT243" s="606"/>
      <c r="BU243" s="606"/>
      <c r="BV243" s="606"/>
      <c r="BW243" s="606"/>
      <c r="BX243" s="962"/>
      <c r="BY243" s="606"/>
      <c r="BZ243" s="508"/>
      <c r="CA243" s="508"/>
      <c r="CB243" s="508"/>
      <c r="CC243" s="508"/>
      <c r="CD243" s="508"/>
      <c r="CE243" s="508"/>
      <c r="CF243" s="508"/>
      <c r="CG243" s="508"/>
      <c r="CH243" s="508"/>
      <c r="CI243" s="508"/>
      <c r="CJ243" s="508"/>
      <c r="CK243" s="508"/>
      <c r="CL243" s="508"/>
      <c r="CM243" s="508"/>
      <c r="CN243" s="508"/>
      <c r="CO243" s="508"/>
      <c r="CP243" s="508"/>
      <c r="CQ243" s="508"/>
      <c r="CR243" s="508"/>
      <c r="CS243" s="508"/>
      <c r="CT243" s="508"/>
      <c r="CU243" s="508"/>
      <c r="CV243" s="508"/>
      <c r="CW243" s="508"/>
      <c r="CX243" s="508"/>
      <c r="CY243" s="508"/>
      <c r="CZ243" s="508"/>
      <c r="DA243" s="508"/>
      <c r="DB243" s="508"/>
      <c r="DC243" s="508"/>
      <c r="DD243" s="508"/>
      <c r="DE243" s="508"/>
      <c r="DF243" s="508"/>
    </row>
    <row r="244" spans="38:110" s="404" customFormat="1" x14ac:dyDescent="0.2">
      <c r="AL244" s="508"/>
      <c r="AM244" s="508"/>
      <c r="AN244" s="508"/>
      <c r="AO244" s="508"/>
      <c r="AP244" s="508"/>
      <c r="AQ244" s="508"/>
      <c r="AR244" s="508"/>
      <c r="AS244" s="508"/>
      <c r="AT244" s="961"/>
      <c r="AU244" s="744"/>
      <c r="AV244" s="744"/>
      <c r="AW244" s="508"/>
      <c r="AX244" s="508"/>
      <c r="AY244" s="606"/>
      <c r="AZ244" s="606"/>
      <c r="BA244" s="606"/>
      <c r="BB244" s="606"/>
      <c r="BC244" s="606"/>
      <c r="BD244" s="606"/>
      <c r="BE244" s="595"/>
      <c r="BF244" s="606"/>
      <c r="BG244" s="606"/>
      <c r="BH244" s="606"/>
      <c r="BI244" s="606"/>
      <c r="BJ244" s="606"/>
      <c r="BK244" s="606"/>
      <c r="BL244" s="606"/>
      <c r="BM244" s="606"/>
      <c r="BN244" s="606"/>
      <c r="BO244" s="606"/>
      <c r="BP244" s="606"/>
      <c r="BQ244" s="606"/>
      <c r="BR244" s="606"/>
      <c r="BS244" s="606"/>
      <c r="BT244" s="606"/>
      <c r="BU244" s="606"/>
      <c r="BV244" s="606"/>
      <c r="BW244" s="606"/>
      <c r="BX244" s="962"/>
      <c r="BY244" s="606"/>
      <c r="BZ244" s="508"/>
      <c r="CA244" s="508"/>
      <c r="CB244" s="508"/>
      <c r="CC244" s="508"/>
      <c r="CD244" s="508"/>
      <c r="CE244" s="508"/>
      <c r="CF244" s="508"/>
      <c r="CG244" s="508"/>
      <c r="CH244" s="508"/>
      <c r="CI244" s="508"/>
      <c r="CJ244" s="508"/>
      <c r="CK244" s="508"/>
      <c r="CL244" s="508"/>
      <c r="CM244" s="508"/>
      <c r="CN244" s="508"/>
      <c r="CO244" s="508"/>
      <c r="CP244" s="508"/>
      <c r="CQ244" s="508"/>
      <c r="CR244" s="508"/>
      <c r="CS244" s="508"/>
      <c r="CT244" s="508"/>
      <c r="CU244" s="508"/>
      <c r="CV244" s="508"/>
      <c r="CW244" s="508"/>
      <c r="CX244" s="508"/>
      <c r="CY244" s="508"/>
      <c r="CZ244" s="508"/>
      <c r="DA244" s="508"/>
      <c r="DB244" s="508"/>
      <c r="DC244" s="508"/>
      <c r="DD244" s="508"/>
      <c r="DE244" s="508"/>
      <c r="DF244" s="508"/>
    </row>
    <row r="245" spans="38:110" s="404" customFormat="1" x14ac:dyDescent="0.2">
      <c r="AL245" s="508"/>
      <c r="AM245" s="508"/>
      <c r="AN245" s="508"/>
      <c r="AO245" s="508"/>
      <c r="AP245" s="508"/>
      <c r="AQ245" s="508"/>
      <c r="AR245" s="508"/>
      <c r="AS245" s="508"/>
      <c r="AT245" s="961"/>
      <c r="AU245" s="744"/>
      <c r="AV245" s="744"/>
      <c r="AW245" s="508"/>
      <c r="AX245" s="508"/>
      <c r="AY245" s="606"/>
      <c r="AZ245" s="606"/>
      <c r="BA245" s="606"/>
      <c r="BB245" s="606"/>
      <c r="BC245" s="606"/>
      <c r="BD245" s="606"/>
      <c r="BE245" s="595"/>
      <c r="BF245" s="606"/>
      <c r="BG245" s="606"/>
      <c r="BH245" s="606"/>
      <c r="BI245" s="606"/>
      <c r="BJ245" s="606"/>
      <c r="BK245" s="606"/>
      <c r="BL245" s="606"/>
      <c r="BM245" s="606"/>
      <c r="BN245" s="606"/>
      <c r="BO245" s="606"/>
      <c r="BP245" s="606"/>
      <c r="BQ245" s="606"/>
      <c r="BR245" s="606"/>
      <c r="BS245" s="606"/>
      <c r="BT245" s="606"/>
      <c r="BU245" s="606"/>
      <c r="BV245" s="606"/>
      <c r="BW245" s="606"/>
      <c r="BX245" s="962"/>
      <c r="BY245" s="606"/>
      <c r="BZ245" s="508"/>
      <c r="CA245" s="508"/>
      <c r="CB245" s="508"/>
      <c r="CC245" s="508"/>
      <c r="CD245" s="508"/>
      <c r="CE245" s="508"/>
      <c r="CF245" s="508"/>
      <c r="CG245" s="508"/>
      <c r="CH245" s="508"/>
      <c r="CI245" s="508"/>
      <c r="CJ245" s="508"/>
      <c r="CK245" s="508"/>
      <c r="CL245" s="508"/>
      <c r="CM245" s="508"/>
      <c r="CN245" s="508"/>
      <c r="CO245" s="508"/>
      <c r="CP245" s="508"/>
      <c r="CQ245" s="508"/>
      <c r="CR245" s="508"/>
      <c r="CS245" s="508"/>
      <c r="CT245" s="508"/>
      <c r="CU245" s="508"/>
      <c r="CV245" s="508"/>
      <c r="CW245" s="508"/>
      <c r="CX245" s="508"/>
      <c r="CY245" s="508"/>
      <c r="CZ245" s="508"/>
      <c r="DA245" s="508"/>
      <c r="DB245" s="508"/>
      <c r="DC245" s="508"/>
      <c r="DD245" s="508"/>
      <c r="DE245" s="508"/>
      <c r="DF245" s="508"/>
    </row>
    <row r="246" spans="38:110" s="404" customFormat="1" x14ac:dyDescent="0.2">
      <c r="AL246" s="508"/>
      <c r="AM246" s="508"/>
      <c r="AN246" s="508"/>
      <c r="AO246" s="508"/>
      <c r="AP246" s="508"/>
      <c r="AQ246" s="508"/>
      <c r="AR246" s="508"/>
      <c r="AS246" s="508"/>
      <c r="AT246" s="961"/>
      <c r="AU246" s="744"/>
      <c r="AV246" s="744"/>
      <c r="AW246" s="508"/>
      <c r="AX246" s="508"/>
      <c r="AY246" s="606"/>
      <c r="AZ246" s="606"/>
      <c r="BA246" s="606"/>
      <c r="BB246" s="606"/>
      <c r="BC246" s="606"/>
      <c r="BD246" s="606"/>
      <c r="BE246" s="595"/>
      <c r="BF246" s="606"/>
      <c r="BG246" s="606"/>
      <c r="BH246" s="606"/>
      <c r="BI246" s="606"/>
      <c r="BJ246" s="606"/>
      <c r="BK246" s="606"/>
      <c r="BL246" s="606"/>
      <c r="BM246" s="606"/>
      <c r="BN246" s="606"/>
      <c r="BO246" s="606"/>
      <c r="BP246" s="606"/>
      <c r="BQ246" s="606"/>
      <c r="BR246" s="606"/>
      <c r="BS246" s="606"/>
      <c r="BT246" s="606"/>
      <c r="BU246" s="606"/>
      <c r="BV246" s="606"/>
      <c r="BW246" s="606"/>
      <c r="BX246" s="962"/>
      <c r="BY246" s="606"/>
      <c r="BZ246" s="508"/>
      <c r="CA246" s="508"/>
      <c r="CB246" s="508"/>
      <c r="CC246" s="508"/>
      <c r="CD246" s="508"/>
      <c r="CE246" s="508"/>
      <c r="CF246" s="508"/>
      <c r="CG246" s="508"/>
      <c r="CH246" s="508"/>
      <c r="CI246" s="508"/>
      <c r="CJ246" s="508"/>
      <c r="CK246" s="508"/>
      <c r="CL246" s="508"/>
      <c r="CM246" s="508"/>
      <c r="CN246" s="508"/>
      <c r="CO246" s="508"/>
      <c r="CP246" s="508"/>
      <c r="CQ246" s="508"/>
      <c r="CR246" s="508"/>
      <c r="CS246" s="508"/>
      <c r="CT246" s="508"/>
      <c r="CU246" s="508"/>
      <c r="CV246" s="508"/>
      <c r="CW246" s="508"/>
      <c r="CX246" s="508"/>
      <c r="CY246" s="508"/>
      <c r="CZ246" s="508"/>
      <c r="DA246" s="508"/>
      <c r="DB246" s="508"/>
      <c r="DC246" s="508"/>
      <c r="DD246" s="508"/>
      <c r="DE246" s="508"/>
      <c r="DF246" s="508"/>
    </row>
    <row r="247" spans="38:110" s="404" customFormat="1" x14ac:dyDescent="0.2">
      <c r="AL247" s="508"/>
      <c r="AM247" s="508"/>
      <c r="AN247" s="508"/>
      <c r="AO247" s="508"/>
      <c r="AP247" s="508"/>
      <c r="AQ247" s="508"/>
      <c r="AR247" s="508"/>
      <c r="AS247" s="508"/>
      <c r="AT247" s="961"/>
      <c r="AU247" s="744"/>
      <c r="AV247" s="744"/>
      <c r="AW247" s="508"/>
      <c r="AX247" s="508"/>
      <c r="AY247" s="606"/>
      <c r="AZ247" s="606"/>
      <c r="BA247" s="606"/>
      <c r="BB247" s="606"/>
      <c r="BC247" s="606"/>
      <c r="BD247" s="606"/>
      <c r="BE247" s="595"/>
      <c r="BF247" s="606"/>
      <c r="BG247" s="606"/>
      <c r="BH247" s="606"/>
      <c r="BI247" s="606"/>
      <c r="BJ247" s="606"/>
      <c r="BK247" s="606"/>
      <c r="BL247" s="606"/>
      <c r="BM247" s="606"/>
      <c r="BN247" s="606"/>
      <c r="BO247" s="606"/>
      <c r="BP247" s="606"/>
      <c r="BQ247" s="606"/>
      <c r="BR247" s="606"/>
      <c r="BS247" s="606"/>
      <c r="BT247" s="606"/>
      <c r="BU247" s="606"/>
      <c r="BV247" s="606"/>
      <c r="BW247" s="606"/>
      <c r="BX247" s="962"/>
      <c r="BY247" s="606"/>
      <c r="BZ247" s="508"/>
      <c r="CA247" s="508"/>
      <c r="CB247" s="508"/>
      <c r="CC247" s="508"/>
      <c r="CD247" s="508"/>
      <c r="CE247" s="508"/>
      <c r="CF247" s="508"/>
      <c r="CG247" s="508"/>
      <c r="CH247" s="508"/>
      <c r="CI247" s="508"/>
      <c r="CJ247" s="508"/>
      <c r="CK247" s="508"/>
      <c r="CL247" s="508"/>
      <c r="CM247" s="508"/>
      <c r="CN247" s="508"/>
      <c r="CO247" s="508"/>
      <c r="CP247" s="508"/>
      <c r="CQ247" s="508"/>
      <c r="CR247" s="508"/>
      <c r="CS247" s="508"/>
      <c r="CT247" s="508"/>
      <c r="CU247" s="508"/>
      <c r="CV247" s="508"/>
      <c r="CW247" s="508"/>
      <c r="CX247" s="508"/>
      <c r="CY247" s="508"/>
      <c r="CZ247" s="508"/>
      <c r="DA247" s="508"/>
      <c r="DB247" s="508"/>
      <c r="DC247" s="508"/>
      <c r="DD247" s="508"/>
      <c r="DE247" s="508"/>
      <c r="DF247" s="508"/>
    </row>
    <row r="248" spans="38:110" s="404" customFormat="1" x14ac:dyDescent="0.2">
      <c r="AL248" s="508"/>
      <c r="AM248" s="508"/>
      <c r="AN248" s="508"/>
      <c r="AO248" s="508"/>
      <c r="AP248" s="508"/>
      <c r="AQ248" s="508"/>
      <c r="AR248" s="508"/>
      <c r="AS248" s="508"/>
      <c r="AT248" s="961"/>
      <c r="AU248" s="744"/>
      <c r="AV248" s="744"/>
      <c r="AW248" s="508"/>
      <c r="AX248" s="508"/>
      <c r="AY248" s="606"/>
      <c r="AZ248" s="606"/>
      <c r="BA248" s="606"/>
      <c r="BB248" s="606"/>
      <c r="BC248" s="606"/>
      <c r="BD248" s="606"/>
      <c r="BE248" s="595"/>
      <c r="BF248" s="606"/>
      <c r="BG248" s="606"/>
      <c r="BH248" s="606"/>
      <c r="BI248" s="606"/>
      <c r="BJ248" s="606"/>
      <c r="BK248" s="606"/>
      <c r="BL248" s="606"/>
      <c r="BM248" s="606"/>
      <c r="BN248" s="606"/>
      <c r="BO248" s="606"/>
      <c r="BP248" s="606"/>
      <c r="BQ248" s="606"/>
      <c r="BR248" s="606"/>
      <c r="BS248" s="606"/>
      <c r="BT248" s="606"/>
      <c r="BU248" s="606"/>
      <c r="BV248" s="606"/>
      <c r="BW248" s="606"/>
      <c r="BX248" s="962"/>
      <c r="BY248" s="606"/>
      <c r="BZ248" s="508"/>
      <c r="CA248" s="508"/>
      <c r="CB248" s="508"/>
      <c r="CC248" s="508"/>
      <c r="CD248" s="508"/>
      <c r="CE248" s="508"/>
      <c r="CF248" s="508"/>
      <c r="CG248" s="508"/>
      <c r="CH248" s="508"/>
      <c r="CI248" s="508"/>
      <c r="CJ248" s="508"/>
      <c r="CK248" s="508"/>
      <c r="CL248" s="508"/>
      <c r="CM248" s="508"/>
      <c r="CN248" s="508"/>
      <c r="CO248" s="508"/>
      <c r="CP248" s="508"/>
      <c r="CQ248" s="508"/>
      <c r="CR248" s="508"/>
      <c r="CS248" s="508"/>
      <c r="CT248" s="508"/>
      <c r="CU248" s="508"/>
      <c r="CV248" s="508"/>
      <c r="CW248" s="508"/>
      <c r="CX248" s="508"/>
      <c r="CY248" s="508"/>
      <c r="CZ248" s="508"/>
      <c r="DA248" s="508"/>
      <c r="DB248" s="508"/>
      <c r="DC248" s="508"/>
      <c r="DD248" s="508"/>
      <c r="DE248" s="508"/>
      <c r="DF248" s="508"/>
    </row>
    <row r="249" spans="38:110" s="404" customFormat="1" x14ac:dyDescent="0.2">
      <c r="AL249" s="508"/>
      <c r="AM249" s="508"/>
      <c r="AN249" s="508"/>
      <c r="AO249" s="508"/>
      <c r="AP249" s="508"/>
      <c r="AQ249" s="508"/>
      <c r="AR249" s="508"/>
      <c r="AS249" s="508"/>
      <c r="AT249" s="961"/>
      <c r="AU249" s="744"/>
      <c r="AV249" s="744"/>
      <c r="AW249" s="508"/>
      <c r="AX249" s="508"/>
      <c r="AY249" s="606"/>
      <c r="AZ249" s="606"/>
      <c r="BA249" s="606"/>
      <c r="BB249" s="606"/>
      <c r="BC249" s="606"/>
      <c r="BD249" s="606"/>
      <c r="BE249" s="595"/>
      <c r="BF249" s="606"/>
      <c r="BG249" s="606"/>
      <c r="BH249" s="606"/>
      <c r="BI249" s="606"/>
      <c r="BJ249" s="606"/>
      <c r="BK249" s="606"/>
      <c r="BL249" s="606"/>
      <c r="BM249" s="606"/>
      <c r="BN249" s="606"/>
      <c r="BO249" s="606"/>
      <c r="BP249" s="606"/>
      <c r="BQ249" s="606"/>
      <c r="BR249" s="606"/>
      <c r="BS249" s="606"/>
      <c r="BT249" s="606"/>
      <c r="BU249" s="606"/>
      <c r="BV249" s="606"/>
      <c r="BW249" s="606"/>
      <c r="BX249" s="962"/>
      <c r="BY249" s="606"/>
      <c r="BZ249" s="508"/>
      <c r="CA249" s="508"/>
      <c r="CB249" s="508"/>
      <c r="CC249" s="508"/>
      <c r="CD249" s="508"/>
      <c r="CE249" s="508"/>
      <c r="CF249" s="508"/>
      <c r="CG249" s="508"/>
      <c r="CH249" s="508"/>
      <c r="CI249" s="508"/>
      <c r="CJ249" s="508"/>
      <c r="CK249" s="508"/>
      <c r="CL249" s="508"/>
      <c r="CM249" s="508"/>
      <c r="CN249" s="508"/>
      <c r="CO249" s="508"/>
      <c r="CP249" s="508"/>
      <c r="CQ249" s="508"/>
      <c r="CR249" s="508"/>
      <c r="CS249" s="508"/>
      <c r="CT249" s="508"/>
      <c r="CU249" s="508"/>
      <c r="CV249" s="508"/>
      <c r="CW249" s="508"/>
      <c r="CX249" s="508"/>
      <c r="CY249" s="508"/>
      <c r="CZ249" s="508"/>
      <c r="DA249" s="508"/>
      <c r="DB249" s="508"/>
      <c r="DC249" s="508"/>
      <c r="DD249" s="508"/>
      <c r="DE249" s="508"/>
      <c r="DF249" s="508"/>
    </row>
    <row r="250" spans="38:110" s="404" customFormat="1" x14ac:dyDescent="0.2">
      <c r="AL250" s="508"/>
      <c r="AM250" s="508"/>
      <c r="AN250" s="508"/>
      <c r="AO250" s="508"/>
      <c r="AP250" s="508"/>
      <c r="AQ250" s="508"/>
      <c r="AR250" s="508"/>
      <c r="AS250" s="508"/>
      <c r="AT250" s="961"/>
      <c r="AU250" s="744"/>
      <c r="AV250" s="744"/>
      <c r="AW250" s="508"/>
      <c r="AX250" s="508"/>
      <c r="AY250" s="606"/>
      <c r="AZ250" s="606"/>
      <c r="BA250" s="606"/>
      <c r="BB250" s="606"/>
      <c r="BC250" s="606"/>
      <c r="BD250" s="606"/>
      <c r="BE250" s="595"/>
      <c r="BF250" s="606"/>
      <c r="BG250" s="606"/>
      <c r="BH250" s="606"/>
      <c r="BI250" s="606"/>
      <c r="BJ250" s="606"/>
      <c r="BK250" s="606"/>
      <c r="BL250" s="606"/>
      <c r="BM250" s="606"/>
      <c r="BN250" s="606"/>
      <c r="BO250" s="606"/>
      <c r="BP250" s="606"/>
      <c r="BQ250" s="606"/>
      <c r="BR250" s="606"/>
      <c r="BS250" s="606"/>
      <c r="BT250" s="606"/>
      <c r="BU250" s="606"/>
      <c r="BV250" s="606"/>
      <c r="BW250" s="606"/>
      <c r="BX250" s="962"/>
      <c r="BY250" s="606"/>
      <c r="BZ250" s="508"/>
      <c r="CA250" s="508"/>
      <c r="CB250" s="508"/>
      <c r="CC250" s="508"/>
      <c r="CD250" s="508"/>
      <c r="CE250" s="508"/>
      <c r="CF250" s="508"/>
      <c r="CG250" s="508"/>
      <c r="CH250" s="508"/>
      <c r="CI250" s="508"/>
      <c r="CJ250" s="508"/>
      <c r="CK250" s="508"/>
      <c r="CL250" s="508"/>
      <c r="CM250" s="508"/>
      <c r="CN250" s="508"/>
      <c r="CO250" s="508"/>
      <c r="CP250" s="508"/>
      <c r="CQ250" s="508"/>
      <c r="CR250" s="508"/>
      <c r="CS250" s="508"/>
      <c r="CT250" s="508"/>
      <c r="CU250" s="508"/>
      <c r="CV250" s="508"/>
      <c r="CW250" s="508"/>
      <c r="CX250" s="508"/>
      <c r="CY250" s="508"/>
      <c r="CZ250" s="508"/>
      <c r="DA250" s="508"/>
      <c r="DB250" s="508"/>
      <c r="DC250" s="508"/>
      <c r="DD250" s="508"/>
      <c r="DE250" s="508"/>
      <c r="DF250" s="508"/>
    </row>
    <row r="251" spans="38:110" s="404" customFormat="1" x14ac:dyDescent="0.2">
      <c r="AL251" s="508"/>
      <c r="AM251" s="508"/>
      <c r="AN251" s="508"/>
      <c r="AO251" s="508"/>
      <c r="AP251" s="508"/>
      <c r="AQ251" s="508"/>
      <c r="AR251" s="508"/>
      <c r="AS251" s="508"/>
      <c r="AT251" s="961"/>
      <c r="AU251" s="744"/>
      <c r="AV251" s="744"/>
      <c r="AW251" s="508"/>
      <c r="AX251" s="508"/>
      <c r="AY251" s="606"/>
      <c r="AZ251" s="606"/>
      <c r="BA251" s="606"/>
      <c r="BB251" s="606"/>
      <c r="BC251" s="606"/>
      <c r="BD251" s="606"/>
      <c r="BE251" s="595"/>
      <c r="BF251" s="606"/>
      <c r="BG251" s="606"/>
      <c r="BH251" s="606"/>
      <c r="BI251" s="606"/>
      <c r="BJ251" s="606"/>
      <c r="BK251" s="606"/>
      <c r="BL251" s="606"/>
      <c r="BM251" s="606"/>
      <c r="BN251" s="606"/>
      <c r="BO251" s="606"/>
      <c r="BP251" s="606"/>
      <c r="BQ251" s="606"/>
      <c r="BR251" s="606"/>
      <c r="BS251" s="606"/>
      <c r="BT251" s="606"/>
      <c r="BU251" s="606"/>
      <c r="BV251" s="606"/>
      <c r="BW251" s="606"/>
      <c r="BX251" s="962"/>
      <c r="BY251" s="606"/>
      <c r="BZ251" s="508"/>
      <c r="CA251" s="508"/>
      <c r="CB251" s="508"/>
      <c r="CC251" s="508"/>
      <c r="CD251" s="508"/>
      <c r="CE251" s="508"/>
      <c r="CF251" s="508"/>
      <c r="CG251" s="508"/>
      <c r="CH251" s="508"/>
      <c r="CI251" s="508"/>
      <c r="CJ251" s="508"/>
      <c r="CK251" s="508"/>
      <c r="CL251" s="508"/>
      <c r="CM251" s="508"/>
      <c r="CN251" s="508"/>
      <c r="CO251" s="508"/>
      <c r="CP251" s="508"/>
      <c r="CQ251" s="508"/>
      <c r="CR251" s="508"/>
      <c r="CS251" s="508"/>
      <c r="CT251" s="508"/>
      <c r="CU251" s="508"/>
      <c r="CV251" s="508"/>
      <c r="CW251" s="508"/>
      <c r="CX251" s="508"/>
      <c r="CY251" s="508"/>
      <c r="CZ251" s="508"/>
      <c r="DA251" s="508"/>
      <c r="DB251" s="508"/>
      <c r="DC251" s="508"/>
      <c r="DD251" s="508"/>
      <c r="DE251" s="508"/>
      <c r="DF251" s="508"/>
    </row>
    <row r="252" spans="38:110" s="404" customFormat="1" x14ac:dyDescent="0.2">
      <c r="AL252" s="508"/>
      <c r="AM252" s="508"/>
      <c r="AN252" s="508"/>
      <c r="AO252" s="508"/>
      <c r="AP252" s="508"/>
      <c r="AQ252" s="508"/>
      <c r="AR252" s="508"/>
      <c r="AS252" s="508"/>
      <c r="AT252" s="961"/>
      <c r="AU252" s="744"/>
      <c r="AV252" s="744"/>
      <c r="AW252" s="508"/>
      <c r="AX252" s="508"/>
      <c r="AY252" s="606"/>
      <c r="AZ252" s="606"/>
      <c r="BA252" s="606"/>
      <c r="BB252" s="606"/>
      <c r="BC252" s="606"/>
      <c r="BD252" s="606"/>
      <c r="BE252" s="595"/>
      <c r="BF252" s="606"/>
      <c r="BG252" s="606"/>
      <c r="BH252" s="606"/>
      <c r="BI252" s="606"/>
      <c r="BJ252" s="606"/>
      <c r="BK252" s="606"/>
      <c r="BL252" s="606"/>
      <c r="BM252" s="606"/>
      <c r="BN252" s="606"/>
      <c r="BO252" s="606"/>
      <c r="BP252" s="606"/>
      <c r="BQ252" s="606"/>
      <c r="BR252" s="606"/>
      <c r="BS252" s="606"/>
      <c r="BT252" s="606"/>
      <c r="BU252" s="606"/>
      <c r="BV252" s="606"/>
      <c r="BW252" s="606"/>
      <c r="BX252" s="962"/>
      <c r="BY252" s="606"/>
      <c r="BZ252" s="508"/>
      <c r="CA252" s="508"/>
      <c r="CB252" s="508"/>
      <c r="CC252" s="508"/>
      <c r="CD252" s="508"/>
      <c r="CE252" s="508"/>
      <c r="CF252" s="508"/>
      <c r="CG252" s="508"/>
      <c r="CH252" s="508"/>
      <c r="CI252" s="508"/>
      <c r="CJ252" s="508"/>
      <c r="CK252" s="508"/>
      <c r="CL252" s="508"/>
      <c r="CM252" s="508"/>
      <c r="CN252" s="508"/>
      <c r="CO252" s="508"/>
      <c r="CP252" s="508"/>
      <c r="CQ252" s="508"/>
      <c r="CR252" s="508"/>
      <c r="CS252" s="508"/>
      <c r="CT252" s="508"/>
      <c r="CU252" s="508"/>
      <c r="CV252" s="508"/>
      <c r="CW252" s="508"/>
      <c r="CX252" s="508"/>
      <c r="CY252" s="508"/>
      <c r="CZ252" s="508"/>
      <c r="DA252" s="508"/>
      <c r="DB252" s="508"/>
      <c r="DC252" s="508"/>
      <c r="DD252" s="508"/>
      <c r="DE252" s="508"/>
      <c r="DF252" s="508"/>
    </row>
    <row r="253" spans="38:110" s="404" customFormat="1" x14ac:dyDescent="0.2">
      <c r="AL253" s="508"/>
      <c r="AM253" s="508"/>
      <c r="AN253" s="508"/>
      <c r="AO253" s="508"/>
      <c r="AP253" s="508"/>
      <c r="AQ253" s="508"/>
      <c r="AR253" s="508"/>
      <c r="AS253" s="508"/>
      <c r="AT253" s="961"/>
      <c r="AU253" s="744"/>
      <c r="AV253" s="744"/>
      <c r="AW253" s="508"/>
      <c r="AX253" s="508"/>
      <c r="AY253" s="606"/>
      <c r="AZ253" s="606"/>
      <c r="BA253" s="606"/>
      <c r="BB253" s="606"/>
      <c r="BC253" s="606"/>
      <c r="BD253" s="606"/>
      <c r="BE253" s="595"/>
      <c r="BF253" s="606"/>
      <c r="BG253" s="606"/>
      <c r="BH253" s="606"/>
      <c r="BI253" s="606"/>
      <c r="BJ253" s="606"/>
      <c r="BK253" s="606"/>
      <c r="BL253" s="606"/>
      <c r="BM253" s="606"/>
      <c r="BN253" s="606"/>
      <c r="BO253" s="606"/>
      <c r="BP253" s="606"/>
      <c r="BQ253" s="606"/>
      <c r="BR253" s="606"/>
      <c r="BS253" s="606"/>
      <c r="BT253" s="606"/>
      <c r="BU253" s="606"/>
      <c r="BV253" s="606"/>
      <c r="BW253" s="606"/>
      <c r="BX253" s="962"/>
      <c r="BY253" s="606"/>
      <c r="BZ253" s="508"/>
      <c r="CA253" s="508"/>
      <c r="CB253" s="508"/>
      <c r="CC253" s="508"/>
      <c r="CD253" s="508"/>
      <c r="CE253" s="508"/>
      <c r="CF253" s="508"/>
      <c r="CG253" s="508"/>
      <c r="CH253" s="508"/>
      <c r="CI253" s="508"/>
      <c r="CJ253" s="508"/>
      <c r="CK253" s="508"/>
      <c r="CL253" s="508"/>
      <c r="CM253" s="508"/>
      <c r="CN253" s="508"/>
      <c r="CO253" s="508"/>
      <c r="CP253" s="508"/>
      <c r="CQ253" s="508"/>
      <c r="CR253" s="508"/>
      <c r="CS253" s="508"/>
      <c r="CT253" s="508"/>
      <c r="CU253" s="508"/>
      <c r="CV253" s="508"/>
      <c r="CW253" s="508"/>
      <c r="CX253" s="508"/>
      <c r="CY253" s="508"/>
      <c r="CZ253" s="508"/>
      <c r="DA253" s="508"/>
      <c r="DB253" s="508"/>
      <c r="DC253" s="508"/>
      <c r="DD253" s="508"/>
      <c r="DE253" s="508"/>
      <c r="DF253" s="508"/>
    </row>
    <row r="254" spans="38:110" s="404" customFormat="1" x14ac:dyDescent="0.2">
      <c r="AL254" s="508"/>
      <c r="AM254" s="508"/>
      <c r="AN254" s="508"/>
      <c r="AO254" s="508"/>
      <c r="AP254" s="508"/>
      <c r="AQ254" s="508"/>
      <c r="AR254" s="508"/>
      <c r="AS254" s="508"/>
      <c r="AT254" s="961"/>
      <c r="AU254" s="744"/>
      <c r="AV254" s="744"/>
      <c r="AW254" s="508"/>
      <c r="AX254" s="508"/>
      <c r="AY254" s="606"/>
      <c r="AZ254" s="606"/>
      <c r="BA254" s="606"/>
      <c r="BB254" s="606"/>
      <c r="BC254" s="606"/>
      <c r="BD254" s="606"/>
      <c r="BE254" s="595"/>
      <c r="BF254" s="606"/>
      <c r="BG254" s="606"/>
      <c r="BH254" s="606"/>
      <c r="BI254" s="606"/>
      <c r="BJ254" s="606"/>
      <c r="BK254" s="606"/>
      <c r="BL254" s="606"/>
      <c r="BM254" s="606"/>
      <c r="BN254" s="606"/>
      <c r="BO254" s="606"/>
      <c r="BP254" s="606"/>
      <c r="BQ254" s="606"/>
      <c r="BR254" s="606"/>
      <c r="BS254" s="606"/>
      <c r="BT254" s="606"/>
      <c r="BU254" s="606"/>
      <c r="BV254" s="606"/>
      <c r="BW254" s="606"/>
      <c r="BX254" s="962"/>
      <c r="BY254" s="606"/>
      <c r="BZ254" s="508"/>
      <c r="CA254" s="508"/>
      <c r="CB254" s="508"/>
      <c r="CC254" s="508"/>
      <c r="CD254" s="508"/>
      <c r="CE254" s="508"/>
      <c r="CF254" s="508"/>
      <c r="CG254" s="508"/>
      <c r="CH254" s="508"/>
      <c r="CI254" s="508"/>
      <c r="CJ254" s="508"/>
      <c r="CK254" s="508"/>
      <c r="CL254" s="508"/>
      <c r="CM254" s="508"/>
      <c r="CN254" s="508"/>
      <c r="CO254" s="508"/>
      <c r="CP254" s="508"/>
      <c r="CQ254" s="508"/>
      <c r="CR254" s="508"/>
      <c r="CS254" s="508"/>
      <c r="CT254" s="508"/>
      <c r="CU254" s="508"/>
      <c r="CV254" s="508"/>
      <c r="CW254" s="508"/>
      <c r="CX254" s="508"/>
      <c r="CY254" s="508"/>
      <c r="CZ254" s="508"/>
      <c r="DA254" s="508"/>
      <c r="DB254" s="508"/>
      <c r="DC254" s="508"/>
      <c r="DD254" s="508"/>
      <c r="DE254" s="508"/>
      <c r="DF254" s="508"/>
    </row>
    <row r="255" spans="38:110" s="404" customFormat="1" x14ac:dyDescent="0.2">
      <c r="AL255" s="508"/>
      <c r="AM255" s="508"/>
      <c r="AN255" s="508"/>
      <c r="AO255" s="508"/>
      <c r="AP255" s="508"/>
      <c r="AQ255" s="508"/>
      <c r="AR255" s="508"/>
      <c r="AS255" s="508"/>
      <c r="AT255" s="961"/>
      <c r="AU255" s="744"/>
      <c r="AV255" s="744"/>
      <c r="AW255" s="508"/>
      <c r="AX255" s="508"/>
      <c r="AY255" s="606"/>
      <c r="AZ255" s="606"/>
      <c r="BA255" s="606"/>
      <c r="BB255" s="606"/>
      <c r="BC255" s="606"/>
      <c r="BD255" s="606"/>
      <c r="BE255" s="595"/>
      <c r="BF255" s="606"/>
      <c r="BG255" s="606"/>
      <c r="BH255" s="606"/>
      <c r="BI255" s="606"/>
      <c r="BJ255" s="606"/>
      <c r="BK255" s="606"/>
      <c r="BL255" s="606"/>
      <c r="BM255" s="606"/>
      <c r="BN255" s="606"/>
      <c r="BO255" s="606"/>
      <c r="BP255" s="606"/>
      <c r="BQ255" s="606"/>
      <c r="BR255" s="606"/>
      <c r="BS255" s="606"/>
      <c r="BT255" s="606"/>
      <c r="BU255" s="606"/>
      <c r="BV255" s="606"/>
      <c r="BW255" s="606"/>
      <c r="BX255" s="962"/>
      <c r="BY255" s="606"/>
      <c r="BZ255" s="508"/>
      <c r="CA255" s="508"/>
      <c r="CB255" s="508"/>
      <c r="CC255" s="508"/>
      <c r="CD255" s="508"/>
      <c r="CE255" s="508"/>
      <c r="CF255" s="508"/>
      <c r="CG255" s="508"/>
      <c r="CH255" s="508"/>
      <c r="CI255" s="508"/>
      <c r="CJ255" s="508"/>
      <c r="CK255" s="508"/>
      <c r="CL255" s="508"/>
      <c r="CM255" s="508"/>
      <c r="CN255" s="508"/>
      <c r="CO255" s="508"/>
      <c r="CP255" s="508"/>
      <c r="CQ255" s="508"/>
      <c r="CR255" s="508"/>
      <c r="CS255" s="508"/>
      <c r="CT255" s="508"/>
      <c r="CU255" s="508"/>
      <c r="CV255" s="508"/>
      <c r="CW255" s="508"/>
      <c r="CX255" s="508"/>
      <c r="CY255" s="508"/>
      <c r="CZ255" s="508"/>
      <c r="DA255" s="508"/>
      <c r="DB255" s="508"/>
      <c r="DC255" s="508"/>
      <c r="DD255" s="508"/>
      <c r="DE255" s="508"/>
      <c r="DF255" s="508"/>
    </row>
    <row r="256" spans="38:110" s="404" customFormat="1" x14ac:dyDescent="0.2">
      <c r="AL256" s="508"/>
      <c r="AM256" s="508"/>
      <c r="AN256" s="508"/>
      <c r="AO256" s="508"/>
      <c r="AP256" s="508"/>
      <c r="AQ256" s="508"/>
      <c r="AR256" s="508"/>
      <c r="AS256" s="508"/>
      <c r="AT256" s="961"/>
      <c r="AU256" s="744"/>
      <c r="AV256" s="744"/>
      <c r="AW256" s="508"/>
      <c r="AX256" s="508"/>
      <c r="AY256" s="606"/>
      <c r="AZ256" s="606"/>
      <c r="BA256" s="606"/>
      <c r="BB256" s="606"/>
      <c r="BC256" s="606"/>
      <c r="BD256" s="606"/>
      <c r="BE256" s="595"/>
      <c r="BF256" s="606"/>
      <c r="BG256" s="606"/>
      <c r="BH256" s="606"/>
      <c r="BI256" s="606"/>
      <c r="BJ256" s="606"/>
      <c r="BK256" s="606"/>
      <c r="BL256" s="606"/>
      <c r="BM256" s="606"/>
      <c r="BN256" s="606"/>
      <c r="BO256" s="606"/>
      <c r="BP256" s="606"/>
      <c r="BQ256" s="606"/>
      <c r="BR256" s="606"/>
      <c r="BS256" s="606"/>
      <c r="BT256" s="606"/>
      <c r="BU256" s="606"/>
      <c r="BV256" s="606"/>
      <c r="BW256" s="606"/>
      <c r="BX256" s="962"/>
      <c r="BY256" s="606"/>
      <c r="BZ256" s="508"/>
      <c r="CA256" s="508"/>
      <c r="CB256" s="508"/>
      <c r="CC256" s="508"/>
      <c r="CD256" s="508"/>
      <c r="CE256" s="508"/>
      <c r="CF256" s="508"/>
      <c r="CG256" s="508"/>
      <c r="CH256" s="508"/>
      <c r="CI256" s="508"/>
      <c r="CJ256" s="508"/>
      <c r="CK256" s="508"/>
      <c r="CL256" s="508"/>
      <c r="CM256" s="508"/>
      <c r="CN256" s="508"/>
      <c r="CO256" s="508"/>
      <c r="CP256" s="508"/>
      <c r="CQ256" s="508"/>
      <c r="CR256" s="508"/>
      <c r="CS256" s="508"/>
      <c r="CT256" s="508"/>
      <c r="CU256" s="508"/>
      <c r="CV256" s="508"/>
      <c r="CW256" s="508"/>
      <c r="CX256" s="508"/>
      <c r="CY256" s="508"/>
      <c r="CZ256" s="508"/>
      <c r="DA256" s="508"/>
      <c r="DB256" s="508"/>
      <c r="DC256" s="508"/>
      <c r="DD256" s="508"/>
      <c r="DE256" s="508"/>
      <c r="DF256" s="508"/>
    </row>
    <row r="257" spans="38:110" s="404" customFormat="1" x14ac:dyDescent="0.2">
      <c r="AL257" s="508"/>
      <c r="AM257" s="508"/>
      <c r="AN257" s="508"/>
      <c r="AO257" s="508"/>
      <c r="AP257" s="508"/>
      <c r="AQ257" s="508"/>
      <c r="AR257" s="508"/>
      <c r="AS257" s="508"/>
      <c r="AT257" s="961"/>
      <c r="AU257" s="744"/>
      <c r="AV257" s="744"/>
      <c r="AW257" s="508"/>
      <c r="AX257" s="508"/>
      <c r="AY257" s="606"/>
      <c r="AZ257" s="606"/>
      <c r="BA257" s="606"/>
      <c r="BB257" s="606"/>
      <c r="BC257" s="606"/>
      <c r="BD257" s="606"/>
      <c r="BE257" s="595"/>
      <c r="BF257" s="606"/>
      <c r="BG257" s="606"/>
      <c r="BH257" s="606"/>
      <c r="BI257" s="606"/>
      <c r="BJ257" s="606"/>
      <c r="BK257" s="606"/>
      <c r="BL257" s="606"/>
      <c r="BM257" s="606"/>
      <c r="BN257" s="606"/>
      <c r="BO257" s="606"/>
      <c r="BP257" s="606"/>
      <c r="BQ257" s="606"/>
      <c r="BR257" s="606"/>
      <c r="BS257" s="606"/>
      <c r="BT257" s="606"/>
      <c r="BU257" s="606"/>
      <c r="BV257" s="606"/>
      <c r="BW257" s="606"/>
      <c r="BX257" s="962"/>
      <c r="BY257" s="606"/>
      <c r="BZ257" s="508"/>
      <c r="CA257" s="508"/>
      <c r="CB257" s="508"/>
      <c r="CC257" s="508"/>
      <c r="CD257" s="508"/>
      <c r="CE257" s="508"/>
      <c r="CF257" s="508"/>
      <c r="CG257" s="508"/>
      <c r="CH257" s="508"/>
      <c r="CI257" s="508"/>
      <c r="CJ257" s="508"/>
      <c r="CK257" s="508"/>
      <c r="CL257" s="508"/>
      <c r="CM257" s="508"/>
      <c r="CN257" s="508"/>
      <c r="CO257" s="508"/>
      <c r="CP257" s="508"/>
      <c r="CQ257" s="508"/>
      <c r="CR257" s="508"/>
      <c r="CS257" s="508"/>
      <c r="CT257" s="508"/>
      <c r="CU257" s="508"/>
      <c r="CV257" s="508"/>
      <c r="CW257" s="508"/>
      <c r="CX257" s="508"/>
      <c r="CY257" s="508"/>
      <c r="CZ257" s="508"/>
      <c r="DA257" s="508"/>
      <c r="DB257" s="508"/>
      <c r="DC257" s="508"/>
      <c r="DD257" s="508"/>
      <c r="DE257" s="508"/>
      <c r="DF257" s="508"/>
    </row>
    <row r="258" spans="38:110" s="404" customFormat="1" x14ac:dyDescent="0.2">
      <c r="AL258" s="508"/>
      <c r="AM258" s="508"/>
      <c r="AN258" s="508"/>
      <c r="AO258" s="508"/>
      <c r="AP258" s="508"/>
      <c r="AQ258" s="508"/>
      <c r="AR258" s="508"/>
      <c r="AS258" s="508"/>
      <c r="AT258" s="961"/>
      <c r="AU258" s="744"/>
      <c r="AV258" s="744"/>
      <c r="AW258" s="508"/>
      <c r="AX258" s="508"/>
      <c r="AY258" s="606"/>
      <c r="AZ258" s="606"/>
      <c r="BA258" s="606"/>
      <c r="BB258" s="606"/>
      <c r="BC258" s="606"/>
      <c r="BD258" s="606"/>
      <c r="BE258" s="595"/>
      <c r="BF258" s="606"/>
      <c r="BG258" s="606"/>
      <c r="BH258" s="606"/>
      <c r="BI258" s="606"/>
      <c r="BJ258" s="606"/>
      <c r="BK258" s="606"/>
      <c r="BL258" s="606"/>
      <c r="BM258" s="606"/>
      <c r="BN258" s="606"/>
      <c r="BO258" s="606"/>
      <c r="BP258" s="606"/>
      <c r="BQ258" s="606"/>
      <c r="BR258" s="606"/>
      <c r="BS258" s="606"/>
      <c r="BT258" s="606"/>
      <c r="BU258" s="606"/>
      <c r="BV258" s="606"/>
      <c r="BW258" s="606"/>
      <c r="BX258" s="962"/>
      <c r="BY258" s="606"/>
      <c r="BZ258" s="508"/>
      <c r="CA258" s="508"/>
      <c r="CB258" s="508"/>
      <c r="CC258" s="508"/>
      <c r="CD258" s="508"/>
      <c r="CE258" s="508"/>
      <c r="CF258" s="508"/>
      <c r="CG258" s="508"/>
      <c r="CH258" s="508"/>
      <c r="CI258" s="508"/>
      <c r="CJ258" s="508"/>
      <c r="CK258" s="508"/>
      <c r="CL258" s="508"/>
      <c r="CM258" s="508"/>
      <c r="CN258" s="508"/>
      <c r="CO258" s="508"/>
      <c r="CP258" s="508"/>
      <c r="CQ258" s="508"/>
      <c r="CR258" s="508"/>
      <c r="CS258" s="508"/>
      <c r="CT258" s="508"/>
      <c r="CU258" s="508"/>
      <c r="CV258" s="508"/>
      <c r="CW258" s="508"/>
      <c r="CX258" s="508"/>
      <c r="CY258" s="508"/>
      <c r="CZ258" s="508"/>
      <c r="DA258" s="508"/>
      <c r="DB258" s="508"/>
      <c r="DC258" s="508"/>
      <c r="DD258" s="508"/>
      <c r="DE258" s="508"/>
      <c r="DF258" s="508"/>
    </row>
    <row r="259" spans="38:110" s="404" customFormat="1" x14ac:dyDescent="0.2">
      <c r="AL259" s="508"/>
      <c r="AM259" s="508"/>
      <c r="AN259" s="508"/>
      <c r="AO259" s="508"/>
      <c r="AP259" s="508"/>
      <c r="AQ259" s="508"/>
      <c r="AR259" s="508"/>
      <c r="AS259" s="508"/>
      <c r="AT259" s="961"/>
      <c r="AU259" s="744"/>
      <c r="AV259" s="744"/>
      <c r="AW259" s="508"/>
      <c r="AX259" s="508"/>
      <c r="AY259" s="606"/>
      <c r="AZ259" s="606"/>
      <c r="BA259" s="606"/>
      <c r="BB259" s="606"/>
      <c r="BC259" s="606"/>
      <c r="BD259" s="606"/>
      <c r="BE259" s="595"/>
      <c r="BF259" s="606"/>
      <c r="BG259" s="606"/>
      <c r="BH259" s="606"/>
      <c r="BI259" s="606"/>
      <c r="BJ259" s="606"/>
      <c r="BK259" s="606"/>
      <c r="BL259" s="606"/>
      <c r="BM259" s="606"/>
      <c r="BN259" s="606"/>
      <c r="BO259" s="606"/>
      <c r="BP259" s="606"/>
      <c r="BQ259" s="606"/>
      <c r="BR259" s="606"/>
      <c r="BS259" s="606"/>
      <c r="BT259" s="606"/>
      <c r="BU259" s="606"/>
      <c r="BV259" s="606"/>
      <c r="BW259" s="606"/>
      <c r="BX259" s="962"/>
      <c r="BY259" s="606"/>
      <c r="BZ259" s="508"/>
      <c r="CA259" s="508"/>
      <c r="CB259" s="508"/>
      <c r="CC259" s="508"/>
      <c r="CD259" s="508"/>
      <c r="CE259" s="508"/>
      <c r="CF259" s="508"/>
      <c r="CG259" s="508"/>
      <c r="CH259" s="508"/>
      <c r="CI259" s="508"/>
      <c r="CJ259" s="508"/>
      <c r="CK259" s="508"/>
      <c r="CL259" s="508"/>
      <c r="CM259" s="508"/>
      <c r="CN259" s="508"/>
      <c r="CO259" s="508"/>
      <c r="CP259" s="508"/>
      <c r="CQ259" s="508"/>
      <c r="CR259" s="508"/>
      <c r="CS259" s="508"/>
      <c r="CT259" s="508"/>
      <c r="CU259" s="508"/>
      <c r="CV259" s="508"/>
      <c r="CW259" s="508"/>
      <c r="CX259" s="508"/>
      <c r="CY259" s="508"/>
      <c r="CZ259" s="508"/>
      <c r="DA259" s="508"/>
      <c r="DB259" s="508"/>
      <c r="DC259" s="508"/>
      <c r="DD259" s="508"/>
      <c r="DE259" s="508"/>
      <c r="DF259" s="508"/>
    </row>
    <row r="260" spans="38:110" s="404" customFormat="1" x14ac:dyDescent="0.2">
      <c r="AL260" s="508"/>
      <c r="AM260" s="508"/>
      <c r="AN260" s="508"/>
      <c r="AO260" s="508"/>
      <c r="AP260" s="508"/>
      <c r="AQ260" s="508"/>
      <c r="AR260" s="508"/>
      <c r="AS260" s="508"/>
      <c r="AT260" s="961"/>
      <c r="AU260" s="744"/>
      <c r="AV260" s="744"/>
      <c r="AW260" s="508"/>
      <c r="AX260" s="508"/>
      <c r="AY260" s="606"/>
      <c r="AZ260" s="606"/>
      <c r="BA260" s="606"/>
      <c r="BB260" s="606"/>
      <c r="BC260" s="606"/>
      <c r="BD260" s="606"/>
      <c r="BE260" s="595"/>
      <c r="BF260" s="606"/>
      <c r="BG260" s="606"/>
      <c r="BH260" s="606"/>
      <c r="BI260" s="606"/>
      <c r="BJ260" s="606"/>
      <c r="BK260" s="606"/>
      <c r="BL260" s="606"/>
      <c r="BM260" s="606"/>
      <c r="BN260" s="606"/>
      <c r="BO260" s="606"/>
      <c r="BP260" s="606"/>
      <c r="BQ260" s="606"/>
      <c r="BR260" s="606"/>
      <c r="BS260" s="606"/>
      <c r="BT260" s="606"/>
      <c r="BU260" s="606"/>
      <c r="BV260" s="606"/>
      <c r="BW260" s="606"/>
      <c r="BX260" s="962"/>
      <c r="BY260" s="606"/>
      <c r="BZ260" s="508"/>
      <c r="CA260" s="508"/>
      <c r="CB260" s="508"/>
      <c r="CC260" s="508"/>
      <c r="CD260" s="508"/>
      <c r="CE260" s="508"/>
      <c r="CF260" s="508"/>
      <c r="CG260" s="508"/>
      <c r="CH260" s="508"/>
      <c r="CI260" s="508"/>
      <c r="CJ260" s="508"/>
      <c r="CK260" s="508"/>
      <c r="CL260" s="508"/>
      <c r="CM260" s="508"/>
      <c r="CN260" s="508"/>
      <c r="CO260" s="508"/>
      <c r="CP260" s="508"/>
      <c r="CQ260" s="508"/>
      <c r="CR260" s="508"/>
      <c r="CS260" s="508"/>
      <c r="CT260" s="508"/>
      <c r="CU260" s="508"/>
      <c r="CV260" s="508"/>
      <c r="CW260" s="508"/>
      <c r="CX260" s="508"/>
      <c r="CY260" s="508"/>
      <c r="CZ260" s="508"/>
      <c r="DA260" s="508"/>
      <c r="DB260" s="508"/>
      <c r="DC260" s="508"/>
      <c r="DD260" s="508"/>
      <c r="DE260" s="508"/>
      <c r="DF260" s="508"/>
    </row>
    <row r="261" spans="38:110" s="404" customFormat="1" x14ac:dyDescent="0.2">
      <c r="AL261" s="508"/>
      <c r="AM261" s="508"/>
      <c r="AN261" s="508"/>
      <c r="AO261" s="508"/>
      <c r="AP261" s="508"/>
      <c r="AQ261" s="508"/>
      <c r="AR261" s="508"/>
      <c r="AS261" s="508"/>
      <c r="AT261" s="961"/>
      <c r="AU261" s="744"/>
      <c r="AV261" s="744"/>
      <c r="AW261" s="508"/>
      <c r="AX261" s="508"/>
      <c r="AY261" s="606"/>
      <c r="AZ261" s="606"/>
      <c r="BA261" s="606"/>
      <c r="BB261" s="606"/>
      <c r="BC261" s="606"/>
      <c r="BD261" s="606"/>
      <c r="BE261" s="595"/>
      <c r="BF261" s="606"/>
      <c r="BG261" s="606"/>
      <c r="BH261" s="606"/>
      <c r="BI261" s="606"/>
      <c r="BJ261" s="606"/>
      <c r="BK261" s="606"/>
      <c r="BL261" s="606"/>
      <c r="BM261" s="606"/>
      <c r="BN261" s="606"/>
      <c r="BO261" s="606"/>
      <c r="BP261" s="606"/>
      <c r="BQ261" s="606"/>
      <c r="BR261" s="606"/>
      <c r="BS261" s="606"/>
      <c r="BT261" s="606"/>
      <c r="BU261" s="606"/>
      <c r="BV261" s="606"/>
      <c r="BW261" s="606"/>
      <c r="BX261" s="962"/>
      <c r="BY261" s="606"/>
      <c r="BZ261" s="508"/>
      <c r="CA261" s="508"/>
      <c r="CB261" s="508"/>
      <c r="CC261" s="508"/>
      <c r="CD261" s="508"/>
      <c r="CE261" s="508"/>
      <c r="CF261" s="508"/>
      <c r="CG261" s="508"/>
      <c r="CH261" s="508"/>
      <c r="CI261" s="508"/>
      <c r="CJ261" s="508"/>
      <c r="CK261" s="508"/>
      <c r="CL261" s="508"/>
      <c r="CM261" s="508"/>
      <c r="CN261" s="508"/>
      <c r="CO261" s="508"/>
      <c r="CP261" s="508"/>
      <c r="CQ261" s="508"/>
      <c r="CR261" s="508"/>
      <c r="CS261" s="508"/>
      <c r="CT261" s="508"/>
      <c r="CU261" s="508"/>
      <c r="CV261" s="508"/>
      <c r="CW261" s="508"/>
      <c r="CX261" s="508"/>
      <c r="CY261" s="508"/>
      <c r="CZ261" s="508"/>
      <c r="DA261" s="508"/>
      <c r="DB261" s="508"/>
      <c r="DC261" s="508"/>
      <c r="DD261" s="508"/>
      <c r="DE261" s="508"/>
      <c r="DF261" s="508"/>
    </row>
    <row r="262" spans="38:110" s="404" customFormat="1" x14ac:dyDescent="0.2">
      <c r="AL262" s="508"/>
      <c r="AM262" s="508"/>
      <c r="AN262" s="508"/>
      <c r="AO262" s="508"/>
      <c r="AP262" s="508"/>
      <c r="AQ262" s="508"/>
      <c r="AR262" s="508"/>
      <c r="AS262" s="508"/>
      <c r="AT262" s="961"/>
      <c r="AU262" s="744"/>
      <c r="AV262" s="744"/>
      <c r="AW262" s="508"/>
      <c r="AX262" s="508"/>
      <c r="AY262" s="606"/>
      <c r="AZ262" s="606"/>
      <c r="BA262" s="606"/>
      <c r="BB262" s="606"/>
      <c r="BC262" s="606"/>
      <c r="BD262" s="606"/>
      <c r="BE262" s="595"/>
      <c r="BF262" s="606"/>
      <c r="BG262" s="606"/>
      <c r="BH262" s="606"/>
      <c r="BI262" s="606"/>
      <c r="BJ262" s="606"/>
      <c r="BK262" s="606"/>
      <c r="BL262" s="606"/>
      <c r="BM262" s="606"/>
      <c r="BN262" s="606"/>
      <c r="BO262" s="606"/>
      <c r="BP262" s="606"/>
      <c r="BQ262" s="606"/>
      <c r="BR262" s="606"/>
      <c r="BS262" s="606"/>
      <c r="BT262" s="606"/>
      <c r="BU262" s="606"/>
      <c r="BV262" s="606"/>
      <c r="BW262" s="606"/>
      <c r="BX262" s="962"/>
      <c r="BY262" s="606"/>
      <c r="BZ262" s="508"/>
      <c r="CA262" s="508"/>
      <c r="CB262" s="508"/>
      <c r="CC262" s="508"/>
      <c r="CD262" s="508"/>
      <c r="CE262" s="508"/>
      <c r="CF262" s="508"/>
      <c r="CG262" s="508"/>
      <c r="CH262" s="508"/>
      <c r="CI262" s="508"/>
      <c r="CJ262" s="508"/>
      <c r="CK262" s="508"/>
      <c r="CL262" s="508"/>
      <c r="CM262" s="508"/>
      <c r="CN262" s="508"/>
      <c r="CO262" s="508"/>
      <c r="CP262" s="508"/>
      <c r="CQ262" s="508"/>
      <c r="CR262" s="508"/>
      <c r="CS262" s="508"/>
      <c r="CT262" s="508"/>
      <c r="CU262" s="508"/>
      <c r="CV262" s="508"/>
      <c r="CW262" s="508"/>
      <c r="CX262" s="508"/>
      <c r="CY262" s="508"/>
      <c r="CZ262" s="508"/>
      <c r="DA262" s="508"/>
      <c r="DB262" s="508"/>
      <c r="DC262" s="508"/>
      <c r="DD262" s="508"/>
      <c r="DE262" s="508"/>
      <c r="DF262" s="508"/>
    </row>
    <row r="263" spans="38:110" s="404" customFormat="1" x14ac:dyDescent="0.2">
      <c r="AL263" s="508"/>
      <c r="AM263" s="508"/>
      <c r="AN263" s="508"/>
      <c r="AO263" s="508"/>
      <c r="AP263" s="508"/>
      <c r="AQ263" s="508"/>
      <c r="AR263" s="508"/>
      <c r="AS263" s="508"/>
      <c r="AT263" s="961"/>
      <c r="AU263" s="744"/>
      <c r="AV263" s="744"/>
      <c r="AW263" s="508"/>
      <c r="AX263" s="508"/>
      <c r="AY263" s="606"/>
      <c r="AZ263" s="606"/>
      <c r="BA263" s="606"/>
      <c r="BB263" s="606"/>
      <c r="BC263" s="606"/>
      <c r="BD263" s="606"/>
      <c r="BE263" s="595"/>
      <c r="BF263" s="606"/>
      <c r="BG263" s="606"/>
      <c r="BH263" s="606"/>
      <c r="BI263" s="606"/>
      <c r="BJ263" s="606"/>
      <c r="BK263" s="606"/>
      <c r="BL263" s="606"/>
      <c r="BM263" s="606"/>
      <c r="BN263" s="606"/>
      <c r="BO263" s="606"/>
      <c r="BP263" s="606"/>
      <c r="BQ263" s="606"/>
      <c r="BR263" s="606"/>
      <c r="BS263" s="606"/>
      <c r="BT263" s="606"/>
      <c r="BU263" s="606"/>
      <c r="BV263" s="606"/>
      <c r="BW263" s="606"/>
      <c r="BX263" s="962"/>
      <c r="BY263" s="606"/>
      <c r="BZ263" s="508"/>
      <c r="CA263" s="508"/>
      <c r="CB263" s="508"/>
      <c r="CC263" s="508"/>
      <c r="CD263" s="508"/>
      <c r="CE263" s="508"/>
      <c r="CF263" s="508"/>
      <c r="CG263" s="508"/>
      <c r="CH263" s="508"/>
      <c r="CI263" s="508"/>
      <c r="CJ263" s="508"/>
      <c r="CK263" s="508"/>
      <c r="CL263" s="508"/>
      <c r="CM263" s="508"/>
      <c r="CN263" s="508"/>
      <c r="CO263" s="508"/>
      <c r="CP263" s="508"/>
      <c r="CQ263" s="508"/>
      <c r="CR263" s="508"/>
      <c r="CS263" s="508"/>
      <c r="CT263" s="508"/>
      <c r="CU263" s="508"/>
      <c r="CV263" s="508"/>
      <c r="CW263" s="508"/>
      <c r="CX263" s="508"/>
      <c r="CY263" s="508"/>
      <c r="CZ263" s="508"/>
      <c r="DA263" s="508"/>
      <c r="DB263" s="508"/>
      <c r="DC263" s="508"/>
      <c r="DD263" s="508"/>
      <c r="DE263" s="508"/>
      <c r="DF263" s="508"/>
    </row>
    <row r="264" spans="38:110" s="404" customFormat="1" x14ac:dyDescent="0.2">
      <c r="AL264" s="508"/>
      <c r="AM264" s="508"/>
      <c r="AN264" s="508"/>
      <c r="AO264" s="508"/>
      <c r="AP264" s="508"/>
      <c r="AQ264" s="508"/>
      <c r="AR264" s="508"/>
      <c r="AS264" s="508"/>
      <c r="AT264" s="961"/>
      <c r="AU264" s="744"/>
      <c r="AV264" s="744"/>
      <c r="AW264" s="508"/>
      <c r="AX264" s="508"/>
      <c r="AY264" s="606"/>
      <c r="AZ264" s="606"/>
      <c r="BA264" s="606"/>
      <c r="BB264" s="606"/>
      <c r="BC264" s="606"/>
      <c r="BD264" s="606"/>
      <c r="BE264" s="595"/>
      <c r="BF264" s="606"/>
      <c r="BG264" s="606"/>
      <c r="BH264" s="606"/>
      <c r="BI264" s="606"/>
      <c r="BJ264" s="606"/>
      <c r="BK264" s="606"/>
      <c r="BL264" s="606"/>
      <c r="BM264" s="606"/>
      <c r="BN264" s="606"/>
      <c r="BO264" s="606"/>
      <c r="BP264" s="606"/>
      <c r="BQ264" s="606"/>
      <c r="BR264" s="606"/>
      <c r="BS264" s="606"/>
      <c r="BT264" s="606"/>
      <c r="BU264" s="606"/>
      <c r="BV264" s="606"/>
      <c r="BW264" s="606"/>
      <c r="BX264" s="962"/>
      <c r="BY264" s="606"/>
      <c r="BZ264" s="508"/>
      <c r="CA264" s="508"/>
      <c r="CB264" s="508"/>
      <c r="CC264" s="508"/>
      <c r="CD264" s="508"/>
      <c r="CE264" s="508"/>
      <c r="CF264" s="508"/>
      <c r="CG264" s="508"/>
      <c r="CH264" s="508"/>
      <c r="CI264" s="508"/>
      <c r="CJ264" s="508"/>
      <c r="CK264" s="508"/>
      <c r="CL264" s="508"/>
      <c r="CM264" s="508"/>
      <c r="CN264" s="508"/>
      <c r="CO264" s="508"/>
      <c r="CP264" s="508"/>
      <c r="CQ264" s="508"/>
      <c r="CR264" s="508"/>
      <c r="CS264" s="508"/>
      <c r="CT264" s="508"/>
      <c r="CU264" s="508"/>
      <c r="CV264" s="508"/>
      <c r="CW264" s="508"/>
      <c r="CX264" s="508"/>
      <c r="CY264" s="508"/>
      <c r="CZ264" s="508"/>
      <c r="DA264" s="508"/>
      <c r="DB264" s="508"/>
      <c r="DC264" s="508"/>
      <c r="DD264" s="508"/>
      <c r="DE264" s="508"/>
      <c r="DF264" s="508"/>
    </row>
    <row r="265" spans="38:110" s="404" customFormat="1" x14ac:dyDescent="0.2">
      <c r="AL265" s="508"/>
      <c r="AM265" s="508"/>
      <c r="AN265" s="508"/>
      <c r="AO265" s="508"/>
      <c r="AP265" s="508"/>
      <c r="AQ265" s="508"/>
      <c r="AR265" s="508"/>
      <c r="AS265" s="508"/>
      <c r="AT265" s="961"/>
      <c r="AU265" s="744"/>
      <c r="AV265" s="744"/>
      <c r="AW265" s="508"/>
      <c r="AX265" s="508"/>
      <c r="AY265" s="606"/>
      <c r="AZ265" s="606"/>
      <c r="BA265" s="606"/>
      <c r="BB265" s="606"/>
      <c r="BC265" s="606"/>
      <c r="BD265" s="606"/>
      <c r="BE265" s="595"/>
      <c r="BF265" s="606"/>
      <c r="BG265" s="606"/>
      <c r="BH265" s="606"/>
      <c r="BI265" s="606"/>
      <c r="BJ265" s="606"/>
      <c r="BK265" s="606"/>
      <c r="BL265" s="606"/>
      <c r="BM265" s="606"/>
      <c r="BN265" s="606"/>
      <c r="BO265" s="606"/>
      <c r="BP265" s="606"/>
      <c r="BQ265" s="606"/>
      <c r="BR265" s="606"/>
      <c r="BS265" s="606"/>
      <c r="BT265" s="606"/>
      <c r="BU265" s="606"/>
      <c r="BV265" s="606"/>
      <c r="BW265" s="606"/>
      <c r="BX265" s="962"/>
      <c r="BY265" s="606"/>
      <c r="BZ265" s="508"/>
      <c r="CA265" s="508"/>
      <c r="CB265" s="508"/>
      <c r="CC265" s="508"/>
      <c r="CD265" s="508"/>
      <c r="CE265" s="508"/>
      <c r="CF265" s="508"/>
      <c r="CG265" s="508"/>
      <c r="CH265" s="508"/>
      <c r="CI265" s="508"/>
      <c r="CJ265" s="508"/>
      <c r="CK265" s="508"/>
      <c r="CL265" s="508"/>
      <c r="CM265" s="508"/>
      <c r="CN265" s="508"/>
      <c r="CO265" s="508"/>
      <c r="CP265" s="508"/>
      <c r="CQ265" s="508"/>
      <c r="CR265" s="508"/>
      <c r="CS265" s="508"/>
      <c r="CT265" s="508"/>
      <c r="CU265" s="508"/>
      <c r="CV265" s="508"/>
      <c r="CW265" s="508"/>
      <c r="CX265" s="508"/>
      <c r="CY265" s="508"/>
      <c r="CZ265" s="508"/>
      <c r="DA265" s="508"/>
      <c r="DB265" s="508"/>
      <c r="DC265" s="508"/>
      <c r="DD265" s="508"/>
      <c r="DE265" s="508"/>
      <c r="DF265" s="508"/>
    </row>
    <row r="266" spans="38:110" s="404" customFormat="1" x14ac:dyDescent="0.2">
      <c r="AL266" s="508"/>
      <c r="AM266" s="508"/>
      <c r="AN266" s="508"/>
      <c r="AO266" s="508"/>
      <c r="AP266" s="508"/>
      <c r="AQ266" s="508"/>
      <c r="AR266" s="508"/>
      <c r="AS266" s="508"/>
      <c r="AT266" s="961"/>
      <c r="AU266" s="744"/>
      <c r="AV266" s="744"/>
      <c r="AW266" s="508"/>
      <c r="AX266" s="508"/>
      <c r="AY266" s="606"/>
      <c r="AZ266" s="606"/>
      <c r="BA266" s="606"/>
      <c r="BB266" s="606"/>
      <c r="BC266" s="606"/>
      <c r="BD266" s="606"/>
      <c r="BE266" s="595"/>
      <c r="BF266" s="606"/>
      <c r="BG266" s="606"/>
      <c r="BH266" s="606"/>
      <c r="BI266" s="606"/>
      <c r="BJ266" s="606"/>
      <c r="BK266" s="606"/>
      <c r="BL266" s="606"/>
      <c r="BM266" s="606"/>
      <c r="BN266" s="606"/>
      <c r="BO266" s="606"/>
      <c r="BP266" s="606"/>
      <c r="BQ266" s="606"/>
      <c r="BR266" s="606"/>
      <c r="BS266" s="606"/>
      <c r="BT266" s="606"/>
      <c r="BU266" s="606"/>
      <c r="BV266" s="606"/>
      <c r="BW266" s="606"/>
      <c r="BX266" s="962"/>
      <c r="BY266" s="606"/>
      <c r="BZ266" s="508"/>
      <c r="CA266" s="508"/>
      <c r="CB266" s="508"/>
      <c r="CC266" s="508"/>
      <c r="CD266" s="508"/>
      <c r="CE266" s="508"/>
      <c r="CF266" s="508"/>
      <c r="CG266" s="508"/>
      <c r="CH266" s="508"/>
      <c r="CI266" s="508"/>
      <c r="CJ266" s="508"/>
      <c r="CK266" s="508"/>
      <c r="CL266" s="508"/>
      <c r="CM266" s="508"/>
      <c r="CN266" s="508"/>
      <c r="CO266" s="508"/>
      <c r="CP266" s="508"/>
      <c r="CQ266" s="508"/>
      <c r="CR266" s="508"/>
      <c r="CS266" s="508"/>
      <c r="CT266" s="508"/>
      <c r="CU266" s="508"/>
      <c r="CV266" s="508"/>
      <c r="CW266" s="508"/>
      <c r="CX266" s="508"/>
      <c r="CY266" s="508"/>
      <c r="CZ266" s="508"/>
      <c r="DA266" s="508"/>
      <c r="DB266" s="508"/>
      <c r="DC266" s="508"/>
      <c r="DD266" s="508"/>
      <c r="DE266" s="508"/>
      <c r="DF266" s="508"/>
    </row>
    <row r="267" spans="38:110" s="404" customFormat="1" x14ac:dyDescent="0.2">
      <c r="AL267" s="508"/>
      <c r="AM267" s="508"/>
      <c r="AN267" s="508"/>
      <c r="AO267" s="508"/>
      <c r="AP267" s="508"/>
      <c r="AQ267" s="508"/>
      <c r="AR267" s="508"/>
      <c r="AS267" s="508"/>
      <c r="AT267" s="961"/>
      <c r="AU267" s="744"/>
      <c r="AV267" s="744"/>
      <c r="AW267" s="508"/>
      <c r="AX267" s="508"/>
      <c r="AY267" s="606"/>
      <c r="AZ267" s="606"/>
      <c r="BA267" s="606"/>
      <c r="BB267" s="606"/>
      <c r="BC267" s="606"/>
      <c r="BD267" s="606"/>
      <c r="BE267" s="595"/>
      <c r="BF267" s="606"/>
      <c r="BG267" s="606"/>
      <c r="BH267" s="606"/>
      <c r="BI267" s="606"/>
      <c r="BJ267" s="606"/>
      <c r="BK267" s="606"/>
      <c r="BL267" s="606"/>
      <c r="BM267" s="606"/>
      <c r="BN267" s="606"/>
      <c r="BO267" s="606"/>
      <c r="BP267" s="606"/>
      <c r="BQ267" s="606"/>
      <c r="BR267" s="606"/>
      <c r="BS267" s="606"/>
      <c r="BT267" s="606"/>
      <c r="BU267" s="606"/>
      <c r="BV267" s="606"/>
      <c r="BW267" s="606"/>
      <c r="BX267" s="962"/>
      <c r="BY267" s="606"/>
      <c r="BZ267" s="508"/>
      <c r="CA267" s="508"/>
      <c r="CB267" s="508"/>
      <c r="CC267" s="508"/>
      <c r="CD267" s="508"/>
      <c r="CE267" s="508"/>
      <c r="CF267" s="508"/>
      <c r="CG267" s="508"/>
      <c r="CH267" s="508"/>
      <c r="CI267" s="508"/>
      <c r="CJ267" s="508"/>
      <c r="CK267" s="508"/>
      <c r="CL267" s="508"/>
      <c r="CM267" s="508"/>
      <c r="CN267" s="508"/>
      <c r="CO267" s="508"/>
      <c r="CP267" s="508"/>
      <c r="CQ267" s="508"/>
      <c r="CR267" s="508"/>
      <c r="CS267" s="508"/>
      <c r="CT267" s="508"/>
      <c r="CU267" s="508"/>
      <c r="CV267" s="508"/>
      <c r="CW267" s="508"/>
      <c r="CX267" s="508"/>
      <c r="CY267" s="508"/>
      <c r="CZ267" s="508"/>
      <c r="DA267" s="508"/>
      <c r="DB267" s="508"/>
      <c r="DC267" s="508"/>
      <c r="DD267" s="508"/>
      <c r="DE267" s="508"/>
      <c r="DF267" s="508"/>
    </row>
    <row r="268" spans="38:110" s="404" customFormat="1" x14ac:dyDescent="0.2">
      <c r="AL268" s="508"/>
      <c r="AM268" s="508"/>
      <c r="AN268" s="508"/>
      <c r="AO268" s="508"/>
      <c r="AP268" s="508"/>
      <c r="AQ268" s="508"/>
      <c r="AR268" s="508"/>
      <c r="AS268" s="508"/>
      <c r="AT268" s="961"/>
      <c r="AU268" s="744"/>
      <c r="AV268" s="744"/>
      <c r="AW268" s="508"/>
      <c r="AX268" s="508"/>
      <c r="AY268" s="606"/>
      <c r="AZ268" s="606"/>
      <c r="BA268" s="606"/>
      <c r="BB268" s="606"/>
      <c r="BC268" s="606"/>
      <c r="BD268" s="606"/>
      <c r="BE268" s="595"/>
      <c r="BF268" s="606"/>
      <c r="BG268" s="606"/>
      <c r="BH268" s="606"/>
      <c r="BI268" s="606"/>
      <c r="BJ268" s="606"/>
      <c r="BK268" s="606"/>
      <c r="BL268" s="606"/>
      <c r="BM268" s="606"/>
      <c r="BN268" s="606"/>
      <c r="BO268" s="606"/>
      <c r="BP268" s="606"/>
      <c r="BQ268" s="606"/>
      <c r="BR268" s="606"/>
      <c r="BS268" s="606"/>
      <c r="BT268" s="606"/>
      <c r="BU268" s="606"/>
      <c r="BV268" s="606"/>
      <c r="BW268" s="606"/>
      <c r="BX268" s="962"/>
      <c r="BY268" s="606"/>
      <c r="BZ268" s="508"/>
      <c r="CA268" s="508"/>
      <c r="CB268" s="508"/>
      <c r="CC268" s="508"/>
      <c r="CD268" s="508"/>
      <c r="CE268" s="508"/>
      <c r="CF268" s="508"/>
      <c r="CG268" s="508"/>
      <c r="CH268" s="508"/>
      <c r="CI268" s="508"/>
      <c r="CJ268" s="508"/>
      <c r="CK268" s="508"/>
      <c r="CL268" s="508"/>
      <c r="CM268" s="508"/>
      <c r="CN268" s="508"/>
      <c r="CO268" s="508"/>
      <c r="CP268" s="508"/>
      <c r="CQ268" s="508"/>
      <c r="CR268" s="508"/>
      <c r="CS268" s="508"/>
      <c r="CT268" s="508"/>
      <c r="CU268" s="508"/>
      <c r="CV268" s="508"/>
      <c r="CW268" s="508"/>
      <c r="CX268" s="508"/>
      <c r="CY268" s="508"/>
      <c r="CZ268" s="508"/>
      <c r="DA268" s="508"/>
      <c r="DB268" s="508"/>
      <c r="DC268" s="508"/>
      <c r="DD268" s="508"/>
      <c r="DE268" s="508"/>
      <c r="DF268" s="508"/>
    </row>
    <row r="269" spans="38:110" s="404" customFormat="1" x14ac:dyDescent="0.2">
      <c r="AL269" s="508"/>
      <c r="AM269" s="508"/>
      <c r="AN269" s="508"/>
      <c r="AO269" s="508"/>
      <c r="AP269" s="508"/>
      <c r="AQ269" s="508"/>
      <c r="AR269" s="508"/>
      <c r="AS269" s="508"/>
      <c r="AT269" s="961"/>
      <c r="AU269" s="744"/>
      <c r="AV269" s="744"/>
      <c r="AW269" s="508"/>
      <c r="AX269" s="508"/>
      <c r="AY269" s="606"/>
      <c r="AZ269" s="606"/>
      <c r="BA269" s="606"/>
      <c r="BB269" s="606"/>
      <c r="BC269" s="606"/>
      <c r="BD269" s="606"/>
      <c r="BE269" s="595"/>
      <c r="BF269" s="606"/>
      <c r="BG269" s="606"/>
      <c r="BH269" s="606"/>
      <c r="BI269" s="606"/>
      <c r="BJ269" s="606"/>
      <c r="BK269" s="606"/>
      <c r="BL269" s="606"/>
      <c r="BM269" s="606"/>
      <c r="BN269" s="606"/>
      <c r="BO269" s="606"/>
      <c r="BP269" s="606"/>
      <c r="BQ269" s="606"/>
      <c r="BR269" s="606"/>
      <c r="BS269" s="606"/>
      <c r="BT269" s="606"/>
      <c r="BU269" s="606"/>
      <c r="BV269" s="606"/>
      <c r="BW269" s="606"/>
      <c r="BX269" s="962"/>
      <c r="BY269" s="606"/>
      <c r="BZ269" s="508"/>
      <c r="CA269" s="508"/>
      <c r="CB269" s="508"/>
      <c r="CC269" s="508"/>
      <c r="CD269" s="508"/>
      <c r="CE269" s="508"/>
      <c r="CF269" s="508"/>
      <c r="CG269" s="508"/>
      <c r="CH269" s="508"/>
      <c r="CI269" s="508"/>
      <c r="CJ269" s="508"/>
      <c r="CK269" s="508"/>
      <c r="CL269" s="508"/>
      <c r="CM269" s="508"/>
      <c r="CN269" s="508"/>
      <c r="CO269" s="508"/>
      <c r="CP269" s="508"/>
      <c r="CQ269" s="508"/>
      <c r="CR269" s="508"/>
      <c r="CS269" s="508"/>
      <c r="CT269" s="508"/>
      <c r="CU269" s="508"/>
      <c r="CV269" s="508"/>
      <c r="CW269" s="508"/>
      <c r="CX269" s="508"/>
      <c r="CY269" s="508"/>
      <c r="CZ269" s="508"/>
      <c r="DA269" s="508"/>
      <c r="DB269" s="508"/>
      <c r="DC269" s="508"/>
      <c r="DD269" s="508"/>
      <c r="DE269" s="508"/>
      <c r="DF269" s="508"/>
    </row>
    <row r="270" spans="38:110" s="404" customFormat="1" x14ac:dyDescent="0.2">
      <c r="AL270" s="508"/>
      <c r="AM270" s="508"/>
      <c r="AN270" s="508"/>
      <c r="AO270" s="508"/>
      <c r="AP270" s="508"/>
      <c r="AQ270" s="508"/>
      <c r="AR270" s="508"/>
      <c r="AS270" s="508"/>
      <c r="AT270" s="961"/>
      <c r="AU270" s="744"/>
      <c r="AV270" s="744"/>
      <c r="AW270" s="508"/>
      <c r="AX270" s="508"/>
      <c r="AY270" s="606"/>
      <c r="AZ270" s="606"/>
      <c r="BA270" s="606"/>
      <c r="BB270" s="606"/>
      <c r="BC270" s="606"/>
      <c r="BD270" s="606"/>
      <c r="BE270" s="595"/>
      <c r="BF270" s="606"/>
      <c r="BG270" s="606"/>
      <c r="BH270" s="606"/>
      <c r="BI270" s="606"/>
      <c r="BJ270" s="606"/>
      <c r="BK270" s="606"/>
      <c r="BL270" s="606"/>
      <c r="BM270" s="606"/>
      <c r="BN270" s="606"/>
      <c r="BO270" s="606"/>
      <c r="BP270" s="606"/>
      <c r="BQ270" s="606"/>
      <c r="BR270" s="606"/>
      <c r="BS270" s="606"/>
      <c r="BT270" s="606"/>
      <c r="BU270" s="606"/>
      <c r="BV270" s="606"/>
      <c r="BW270" s="606"/>
      <c r="BX270" s="962"/>
      <c r="BY270" s="606"/>
      <c r="BZ270" s="508"/>
      <c r="CA270" s="508"/>
      <c r="CB270" s="508"/>
      <c r="CC270" s="508"/>
      <c r="CD270" s="508"/>
      <c r="CE270" s="508"/>
      <c r="CF270" s="508"/>
      <c r="CG270" s="508"/>
      <c r="CH270" s="508"/>
      <c r="CI270" s="508"/>
      <c r="CJ270" s="508"/>
      <c r="CK270" s="508"/>
      <c r="CL270" s="508"/>
      <c r="CM270" s="508"/>
      <c r="CN270" s="508"/>
      <c r="CO270" s="508"/>
      <c r="CP270" s="508"/>
      <c r="CQ270" s="508"/>
      <c r="CR270" s="508"/>
      <c r="CS270" s="508"/>
      <c r="CT270" s="508"/>
      <c r="CU270" s="508"/>
      <c r="CV270" s="508"/>
      <c r="CW270" s="508"/>
      <c r="CX270" s="508"/>
      <c r="CY270" s="508"/>
      <c r="CZ270" s="508"/>
      <c r="DA270" s="508"/>
      <c r="DB270" s="508"/>
      <c r="DC270" s="508"/>
      <c r="DD270" s="508"/>
      <c r="DE270" s="508"/>
      <c r="DF270" s="508"/>
    </row>
    <row r="271" spans="38:110" s="364" customFormat="1" x14ac:dyDescent="0.2">
      <c r="AL271" s="506"/>
      <c r="AM271" s="506"/>
      <c r="AN271" s="506"/>
      <c r="AO271" s="506"/>
      <c r="AP271" s="506"/>
      <c r="AQ271" s="506"/>
      <c r="AR271" s="506"/>
      <c r="AS271" s="506"/>
      <c r="AT271" s="220"/>
      <c r="AU271" s="226"/>
      <c r="AV271" s="735"/>
      <c r="AW271" s="506"/>
      <c r="AX271" s="506"/>
      <c r="AY271" s="507"/>
      <c r="AZ271" s="507"/>
      <c r="BA271" s="507"/>
      <c r="BB271" s="507"/>
      <c r="BC271" s="507"/>
      <c r="BD271" s="507"/>
      <c r="BE271" s="745"/>
      <c r="BF271" s="507"/>
      <c r="BG271" s="507"/>
      <c r="BH271" s="507"/>
      <c r="BI271" s="507"/>
      <c r="BJ271" s="507"/>
      <c r="BK271" s="507"/>
      <c r="BL271" s="507"/>
      <c r="BM271" s="507"/>
      <c r="BN271" s="507"/>
      <c r="BO271" s="507"/>
      <c r="BP271" s="507"/>
      <c r="BQ271" s="507"/>
      <c r="BR271" s="507"/>
      <c r="BS271" s="507"/>
      <c r="BT271" s="507"/>
      <c r="BU271" s="507"/>
      <c r="BV271" s="507"/>
      <c r="BW271" s="507"/>
      <c r="BX271" s="957"/>
      <c r="BY271" s="507"/>
      <c r="BZ271" s="506"/>
      <c r="CA271" s="506"/>
      <c r="CB271" s="506"/>
      <c r="CC271" s="506"/>
      <c r="CD271" s="506"/>
      <c r="CE271" s="506"/>
      <c r="CF271" s="506"/>
      <c r="CG271" s="506"/>
      <c r="CH271" s="506"/>
      <c r="CI271" s="506"/>
      <c r="CJ271" s="506"/>
      <c r="CK271" s="506"/>
      <c r="CL271" s="506"/>
      <c r="CM271" s="506"/>
      <c r="CN271" s="506"/>
      <c r="CO271" s="506"/>
      <c r="CP271" s="506"/>
      <c r="CQ271" s="506"/>
      <c r="CR271" s="506"/>
      <c r="CS271" s="506"/>
      <c r="CT271" s="506"/>
      <c r="CU271" s="506"/>
      <c r="CV271" s="506"/>
      <c r="CW271" s="506"/>
      <c r="CX271" s="506"/>
      <c r="CY271" s="506"/>
      <c r="CZ271" s="506"/>
      <c r="DA271" s="506"/>
      <c r="DB271" s="506"/>
      <c r="DC271" s="506"/>
      <c r="DD271" s="506"/>
      <c r="DE271" s="506"/>
      <c r="DF271" s="506"/>
    </row>
    <row r="272" spans="38:110" s="364" customFormat="1" x14ac:dyDescent="0.2">
      <c r="AL272" s="506"/>
      <c r="AM272" s="506"/>
      <c r="AN272" s="506"/>
      <c r="AO272" s="506"/>
      <c r="AP272" s="506"/>
      <c r="AQ272" s="506"/>
      <c r="AR272" s="506"/>
      <c r="AS272" s="506"/>
      <c r="AT272" s="220"/>
      <c r="AU272" s="226"/>
      <c r="AV272" s="735"/>
      <c r="AW272" s="506"/>
      <c r="AX272" s="506"/>
      <c r="AY272" s="507"/>
      <c r="AZ272" s="507"/>
      <c r="BA272" s="507"/>
      <c r="BB272" s="507"/>
      <c r="BC272" s="507"/>
      <c r="BD272" s="507"/>
      <c r="BE272" s="745"/>
      <c r="BF272" s="507"/>
      <c r="BG272" s="507"/>
      <c r="BH272" s="507"/>
      <c r="BI272" s="507"/>
      <c r="BJ272" s="507"/>
      <c r="BK272" s="507"/>
      <c r="BL272" s="507"/>
      <c r="BM272" s="507"/>
      <c r="BN272" s="507"/>
      <c r="BO272" s="507"/>
      <c r="BP272" s="507"/>
      <c r="BQ272" s="507"/>
      <c r="BR272" s="507"/>
      <c r="BS272" s="507"/>
      <c r="BT272" s="507"/>
      <c r="BU272" s="507"/>
      <c r="BV272" s="507"/>
      <c r="BW272" s="507"/>
      <c r="BX272" s="957"/>
      <c r="BY272" s="507"/>
      <c r="BZ272" s="506"/>
      <c r="CA272" s="506"/>
      <c r="CB272" s="506"/>
      <c r="CC272" s="506"/>
      <c r="CD272" s="506"/>
      <c r="CE272" s="506"/>
      <c r="CF272" s="506"/>
      <c r="CG272" s="506"/>
      <c r="CH272" s="506"/>
      <c r="CI272" s="506"/>
      <c r="CJ272" s="506"/>
      <c r="CK272" s="506"/>
      <c r="CL272" s="506"/>
      <c r="CM272" s="506"/>
      <c r="CN272" s="506"/>
      <c r="CO272" s="506"/>
      <c r="CP272" s="506"/>
      <c r="CQ272" s="506"/>
      <c r="CR272" s="506"/>
      <c r="CS272" s="506"/>
      <c r="CT272" s="506"/>
      <c r="CU272" s="506"/>
      <c r="CV272" s="506"/>
      <c r="CW272" s="506"/>
      <c r="CX272" s="506"/>
      <c r="CY272" s="506"/>
      <c r="CZ272" s="506"/>
      <c r="DA272" s="506"/>
      <c r="DB272" s="506"/>
      <c r="DC272" s="506"/>
      <c r="DD272" s="506"/>
      <c r="DE272" s="506"/>
      <c r="DF272" s="506"/>
    </row>
    <row r="273" spans="38:110" s="364" customFormat="1" x14ac:dyDescent="0.2">
      <c r="AL273" s="506"/>
      <c r="AM273" s="506"/>
      <c r="AN273" s="506"/>
      <c r="AO273" s="506"/>
      <c r="AP273" s="506"/>
      <c r="AQ273" s="506"/>
      <c r="AR273" s="506"/>
      <c r="AS273" s="506"/>
      <c r="AT273" s="220"/>
      <c r="AU273" s="226"/>
      <c r="AV273" s="735"/>
      <c r="AW273" s="506"/>
      <c r="AX273" s="506"/>
      <c r="AY273" s="507"/>
      <c r="AZ273" s="507"/>
      <c r="BA273" s="507"/>
      <c r="BB273" s="507"/>
      <c r="BC273" s="507"/>
      <c r="BD273" s="507"/>
      <c r="BE273" s="745"/>
      <c r="BF273" s="507"/>
      <c r="BG273" s="507"/>
      <c r="BH273" s="507"/>
      <c r="BI273" s="507"/>
      <c r="BJ273" s="507"/>
      <c r="BK273" s="507"/>
      <c r="BL273" s="507"/>
      <c r="BM273" s="507"/>
      <c r="BN273" s="507"/>
      <c r="BO273" s="507"/>
      <c r="BP273" s="507"/>
      <c r="BQ273" s="507"/>
      <c r="BR273" s="507"/>
      <c r="BS273" s="507"/>
      <c r="BT273" s="507"/>
      <c r="BU273" s="507"/>
      <c r="BV273" s="507"/>
      <c r="BW273" s="507"/>
      <c r="BX273" s="957"/>
      <c r="BY273" s="507"/>
      <c r="BZ273" s="506"/>
      <c r="CA273" s="506"/>
      <c r="CB273" s="506"/>
      <c r="CC273" s="506"/>
      <c r="CD273" s="506"/>
      <c r="CE273" s="506"/>
      <c r="CF273" s="506"/>
      <c r="CG273" s="506"/>
      <c r="CH273" s="506"/>
      <c r="CI273" s="506"/>
      <c r="CJ273" s="506"/>
      <c r="CK273" s="506"/>
      <c r="CL273" s="506"/>
      <c r="CM273" s="506"/>
      <c r="CN273" s="506"/>
      <c r="CO273" s="506"/>
      <c r="CP273" s="506"/>
      <c r="CQ273" s="506"/>
      <c r="CR273" s="506"/>
      <c r="CS273" s="506"/>
      <c r="CT273" s="506"/>
      <c r="CU273" s="506"/>
      <c r="CV273" s="506"/>
      <c r="CW273" s="506"/>
      <c r="CX273" s="506"/>
      <c r="CY273" s="506"/>
      <c r="CZ273" s="506"/>
      <c r="DA273" s="506"/>
      <c r="DB273" s="506"/>
      <c r="DC273" s="506"/>
      <c r="DD273" s="506"/>
      <c r="DE273" s="506"/>
      <c r="DF273" s="506"/>
    </row>
    <row r="274" spans="38:110" s="364" customFormat="1" x14ac:dyDescent="0.2">
      <c r="AL274" s="506"/>
      <c r="AM274" s="506"/>
      <c r="AN274" s="506"/>
      <c r="AO274" s="506"/>
      <c r="AP274" s="506"/>
      <c r="AQ274" s="506"/>
      <c r="AR274" s="506"/>
      <c r="AS274" s="506"/>
      <c r="AT274" s="220"/>
      <c r="AU274" s="226"/>
      <c r="AV274" s="735"/>
      <c r="AW274" s="506"/>
      <c r="AX274" s="506"/>
      <c r="AY274" s="507"/>
      <c r="AZ274" s="507"/>
      <c r="BA274" s="507"/>
      <c r="BB274" s="507"/>
      <c r="BC274" s="507"/>
      <c r="BD274" s="507"/>
      <c r="BE274" s="745"/>
      <c r="BF274" s="507"/>
      <c r="BG274" s="507"/>
      <c r="BH274" s="507"/>
      <c r="BI274" s="507"/>
      <c r="BJ274" s="507"/>
      <c r="BK274" s="507"/>
      <c r="BL274" s="507"/>
      <c r="BM274" s="507"/>
      <c r="BN274" s="507"/>
      <c r="BO274" s="507"/>
      <c r="BP274" s="507"/>
      <c r="BQ274" s="507"/>
      <c r="BR274" s="507"/>
      <c r="BS274" s="507"/>
      <c r="BT274" s="507"/>
      <c r="BU274" s="507"/>
      <c r="BV274" s="507"/>
      <c r="BW274" s="507"/>
      <c r="BX274" s="957"/>
      <c r="BY274" s="507"/>
      <c r="BZ274" s="506"/>
      <c r="CA274" s="506"/>
      <c r="CB274" s="506"/>
      <c r="CC274" s="506"/>
      <c r="CD274" s="506"/>
      <c r="CE274" s="506"/>
      <c r="CF274" s="506"/>
      <c r="CG274" s="506"/>
      <c r="CH274" s="506"/>
      <c r="CI274" s="506"/>
      <c r="CJ274" s="506"/>
      <c r="CK274" s="506"/>
      <c r="CL274" s="506"/>
      <c r="CM274" s="506"/>
      <c r="CN274" s="506"/>
      <c r="CO274" s="506"/>
      <c r="CP274" s="506"/>
      <c r="CQ274" s="506"/>
      <c r="CR274" s="506"/>
      <c r="CS274" s="506"/>
      <c r="CT274" s="506"/>
      <c r="CU274" s="506"/>
      <c r="CV274" s="506"/>
      <c r="CW274" s="506"/>
      <c r="CX274" s="506"/>
      <c r="CY274" s="506"/>
      <c r="CZ274" s="506"/>
      <c r="DA274" s="506"/>
      <c r="DB274" s="506"/>
      <c r="DC274" s="506"/>
      <c r="DD274" s="506"/>
      <c r="DE274" s="506"/>
      <c r="DF274" s="506"/>
    </row>
    <row r="275" spans="38:110" s="364" customFormat="1" x14ac:dyDescent="0.2">
      <c r="AL275" s="506"/>
      <c r="AM275" s="506"/>
      <c r="AN275" s="506"/>
      <c r="AO275" s="506"/>
      <c r="AP275" s="506"/>
      <c r="AQ275" s="506"/>
      <c r="AR275" s="506"/>
      <c r="AS275" s="506"/>
      <c r="AT275" s="220"/>
      <c r="AU275" s="226"/>
      <c r="AV275" s="735"/>
      <c r="AW275" s="506"/>
      <c r="AX275" s="506"/>
      <c r="AY275" s="507"/>
      <c r="AZ275" s="507"/>
      <c r="BA275" s="507"/>
      <c r="BB275" s="507"/>
      <c r="BC275" s="507"/>
      <c r="BD275" s="507"/>
      <c r="BE275" s="745"/>
      <c r="BF275" s="507"/>
      <c r="BG275" s="507"/>
      <c r="BH275" s="507"/>
      <c r="BI275" s="507"/>
      <c r="BJ275" s="507"/>
      <c r="BK275" s="507"/>
      <c r="BL275" s="507"/>
      <c r="BM275" s="507"/>
      <c r="BN275" s="507"/>
      <c r="BO275" s="507"/>
      <c r="BP275" s="507"/>
      <c r="BQ275" s="507"/>
      <c r="BR275" s="507"/>
      <c r="BS275" s="507"/>
      <c r="BT275" s="507"/>
      <c r="BU275" s="507"/>
      <c r="BV275" s="507"/>
      <c r="BW275" s="507"/>
      <c r="BX275" s="957"/>
      <c r="BY275" s="507"/>
      <c r="BZ275" s="506"/>
      <c r="CA275" s="506"/>
      <c r="CB275" s="506"/>
      <c r="CC275" s="506"/>
      <c r="CD275" s="506"/>
      <c r="CE275" s="506"/>
      <c r="CF275" s="506"/>
      <c r="CG275" s="506"/>
      <c r="CH275" s="506"/>
      <c r="CI275" s="506"/>
      <c r="CJ275" s="506"/>
      <c r="CK275" s="506"/>
      <c r="CL275" s="506"/>
      <c r="CM275" s="506"/>
      <c r="CN275" s="506"/>
      <c r="CO275" s="506"/>
      <c r="CP275" s="506"/>
      <c r="CQ275" s="506"/>
      <c r="CR275" s="506"/>
      <c r="CS275" s="506"/>
      <c r="CT275" s="506"/>
      <c r="CU275" s="506"/>
      <c r="CV275" s="506"/>
      <c r="CW275" s="506"/>
      <c r="CX275" s="506"/>
      <c r="CY275" s="506"/>
      <c r="CZ275" s="506"/>
      <c r="DA275" s="506"/>
      <c r="DB275" s="506"/>
      <c r="DC275" s="506"/>
      <c r="DD275" s="506"/>
      <c r="DE275" s="506"/>
      <c r="DF275" s="506"/>
    </row>
    <row r="276" spans="38:110" s="364" customFormat="1" x14ac:dyDescent="0.2">
      <c r="AL276" s="506"/>
      <c r="AM276" s="506"/>
      <c r="AN276" s="506"/>
      <c r="AO276" s="506"/>
      <c r="AP276" s="506"/>
      <c r="AQ276" s="506"/>
      <c r="AR276" s="506"/>
      <c r="AS276" s="506"/>
      <c r="AT276" s="220"/>
      <c r="AU276" s="226"/>
      <c r="AV276" s="735"/>
      <c r="AW276" s="506"/>
      <c r="AX276" s="506"/>
      <c r="AY276" s="507"/>
      <c r="AZ276" s="507"/>
      <c r="BA276" s="507"/>
      <c r="BB276" s="507"/>
      <c r="BC276" s="507"/>
      <c r="BD276" s="507"/>
      <c r="BE276" s="745"/>
      <c r="BF276" s="507"/>
      <c r="BG276" s="507"/>
      <c r="BH276" s="507"/>
      <c r="BI276" s="507"/>
      <c r="BJ276" s="507"/>
      <c r="BK276" s="507"/>
      <c r="BL276" s="507"/>
      <c r="BM276" s="507"/>
      <c r="BN276" s="507"/>
      <c r="BO276" s="507"/>
      <c r="BP276" s="507"/>
      <c r="BQ276" s="507"/>
      <c r="BR276" s="507"/>
      <c r="BS276" s="507"/>
      <c r="BT276" s="507"/>
      <c r="BU276" s="507"/>
      <c r="BV276" s="507"/>
      <c r="BW276" s="507"/>
      <c r="BX276" s="957"/>
      <c r="BY276" s="507"/>
      <c r="BZ276" s="506"/>
      <c r="CA276" s="506"/>
      <c r="CB276" s="506"/>
      <c r="CC276" s="506"/>
      <c r="CD276" s="506"/>
      <c r="CE276" s="506"/>
      <c r="CF276" s="506"/>
      <c r="CG276" s="506"/>
      <c r="CH276" s="506"/>
      <c r="CI276" s="506"/>
      <c r="CJ276" s="506"/>
      <c r="CK276" s="506"/>
      <c r="CL276" s="506"/>
      <c r="CM276" s="506"/>
      <c r="CN276" s="506"/>
      <c r="CO276" s="506"/>
      <c r="CP276" s="506"/>
      <c r="CQ276" s="506"/>
      <c r="CR276" s="506"/>
      <c r="CS276" s="506"/>
      <c r="CT276" s="506"/>
      <c r="CU276" s="506"/>
      <c r="CV276" s="506"/>
      <c r="CW276" s="506"/>
      <c r="CX276" s="506"/>
      <c r="CY276" s="506"/>
      <c r="CZ276" s="506"/>
      <c r="DA276" s="506"/>
      <c r="DB276" s="506"/>
      <c r="DC276" s="506"/>
      <c r="DD276" s="506"/>
      <c r="DE276" s="506"/>
      <c r="DF276" s="506"/>
    </row>
    <row r="277" spans="38:110" s="364" customFormat="1" x14ac:dyDescent="0.2">
      <c r="AL277" s="506"/>
      <c r="AM277" s="506"/>
      <c r="AN277" s="506"/>
      <c r="AO277" s="506"/>
      <c r="AP277" s="506"/>
      <c r="AQ277" s="506"/>
      <c r="AR277" s="506"/>
      <c r="AS277" s="506"/>
      <c r="AT277" s="220"/>
      <c r="AU277" s="226"/>
      <c r="AV277" s="735"/>
      <c r="AW277" s="506"/>
      <c r="AX277" s="506"/>
      <c r="AY277" s="507"/>
      <c r="AZ277" s="507"/>
      <c r="BA277" s="507"/>
      <c r="BB277" s="507"/>
      <c r="BC277" s="507"/>
      <c r="BD277" s="507"/>
      <c r="BE277" s="745"/>
      <c r="BF277" s="507"/>
      <c r="BG277" s="507"/>
      <c r="BH277" s="507"/>
      <c r="BI277" s="507"/>
      <c r="BJ277" s="507"/>
      <c r="BK277" s="507"/>
      <c r="BL277" s="507"/>
      <c r="BM277" s="507"/>
      <c r="BN277" s="507"/>
      <c r="BO277" s="507"/>
      <c r="BP277" s="507"/>
      <c r="BQ277" s="507"/>
      <c r="BR277" s="507"/>
      <c r="BS277" s="507"/>
      <c r="BT277" s="507"/>
      <c r="BU277" s="507"/>
      <c r="BV277" s="507"/>
      <c r="BW277" s="507"/>
      <c r="BX277" s="957"/>
      <c r="BY277" s="507"/>
      <c r="BZ277" s="506"/>
      <c r="CA277" s="506"/>
      <c r="CB277" s="506"/>
      <c r="CC277" s="506"/>
      <c r="CD277" s="506"/>
      <c r="CE277" s="506"/>
      <c r="CF277" s="506"/>
      <c r="CG277" s="506"/>
      <c r="CH277" s="506"/>
      <c r="CI277" s="506"/>
      <c r="CJ277" s="506"/>
      <c r="CK277" s="506"/>
      <c r="CL277" s="506"/>
      <c r="CM277" s="506"/>
      <c r="CN277" s="506"/>
      <c r="CO277" s="506"/>
      <c r="CP277" s="506"/>
      <c r="CQ277" s="506"/>
      <c r="CR277" s="506"/>
      <c r="CS277" s="506"/>
      <c r="CT277" s="506"/>
      <c r="CU277" s="506"/>
      <c r="CV277" s="506"/>
      <c r="CW277" s="506"/>
      <c r="CX277" s="506"/>
      <c r="CY277" s="506"/>
      <c r="CZ277" s="506"/>
      <c r="DA277" s="506"/>
      <c r="DB277" s="506"/>
      <c r="DC277" s="506"/>
      <c r="DD277" s="506"/>
      <c r="DE277" s="506"/>
      <c r="DF277" s="506"/>
    </row>
    <row r="278" spans="38:110" s="364" customFormat="1" x14ac:dyDescent="0.2">
      <c r="AL278" s="506"/>
      <c r="AM278" s="506"/>
      <c r="AN278" s="506"/>
      <c r="AO278" s="506"/>
      <c r="AP278" s="506"/>
      <c r="AQ278" s="506"/>
      <c r="AR278" s="506"/>
      <c r="AS278" s="506"/>
      <c r="AT278" s="220"/>
      <c r="AU278" s="226"/>
      <c r="AV278" s="735"/>
      <c r="AW278" s="506"/>
      <c r="AX278" s="506"/>
      <c r="AY278" s="507"/>
      <c r="AZ278" s="507"/>
      <c r="BA278" s="507"/>
      <c r="BB278" s="507"/>
      <c r="BC278" s="507"/>
      <c r="BD278" s="507"/>
      <c r="BE278" s="745"/>
      <c r="BF278" s="507"/>
      <c r="BG278" s="507"/>
      <c r="BH278" s="507"/>
      <c r="BI278" s="507"/>
      <c r="BJ278" s="507"/>
      <c r="BK278" s="507"/>
      <c r="BL278" s="507"/>
      <c r="BM278" s="507"/>
      <c r="BN278" s="507"/>
      <c r="BO278" s="507"/>
      <c r="BP278" s="507"/>
      <c r="BQ278" s="507"/>
      <c r="BR278" s="507"/>
      <c r="BS278" s="507"/>
      <c r="BT278" s="507"/>
      <c r="BU278" s="507"/>
      <c r="BV278" s="507"/>
      <c r="BW278" s="507"/>
      <c r="BX278" s="957"/>
      <c r="BY278" s="507"/>
      <c r="BZ278" s="506"/>
      <c r="CA278" s="506"/>
      <c r="CB278" s="506"/>
      <c r="CC278" s="506"/>
      <c r="CD278" s="506"/>
      <c r="CE278" s="506"/>
      <c r="CF278" s="506"/>
      <c r="CG278" s="506"/>
      <c r="CH278" s="506"/>
      <c r="CI278" s="506"/>
      <c r="CJ278" s="506"/>
      <c r="CK278" s="506"/>
      <c r="CL278" s="506"/>
      <c r="CM278" s="506"/>
      <c r="CN278" s="506"/>
      <c r="CO278" s="506"/>
      <c r="CP278" s="506"/>
      <c r="CQ278" s="506"/>
      <c r="CR278" s="506"/>
      <c r="CS278" s="506"/>
      <c r="CT278" s="506"/>
      <c r="CU278" s="506"/>
      <c r="CV278" s="506"/>
      <c r="CW278" s="506"/>
      <c r="CX278" s="506"/>
      <c r="CY278" s="506"/>
      <c r="CZ278" s="506"/>
      <c r="DA278" s="506"/>
      <c r="DB278" s="506"/>
      <c r="DC278" s="506"/>
      <c r="DD278" s="506"/>
      <c r="DE278" s="506"/>
      <c r="DF278" s="506"/>
    </row>
    <row r="279" spans="38:110" s="364" customFormat="1" x14ac:dyDescent="0.2">
      <c r="AL279" s="506"/>
      <c r="AM279" s="506"/>
      <c r="AN279" s="506"/>
      <c r="AO279" s="506"/>
      <c r="AP279" s="506"/>
      <c r="AQ279" s="506"/>
      <c r="AR279" s="506"/>
      <c r="AS279" s="506"/>
      <c r="AT279" s="220"/>
      <c r="AU279" s="226"/>
      <c r="AV279" s="735"/>
      <c r="AW279" s="506"/>
      <c r="AX279" s="506"/>
      <c r="AY279" s="507"/>
      <c r="AZ279" s="507"/>
      <c r="BA279" s="507"/>
      <c r="BB279" s="507"/>
      <c r="BC279" s="507"/>
      <c r="BD279" s="507"/>
      <c r="BE279" s="745"/>
      <c r="BF279" s="507"/>
      <c r="BG279" s="507"/>
      <c r="BH279" s="507"/>
      <c r="BI279" s="507"/>
      <c r="BJ279" s="507"/>
      <c r="BK279" s="507"/>
      <c r="BL279" s="507"/>
      <c r="BM279" s="507"/>
      <c r="BN279" s="507"/>
      <c r="BO279" s="507"/>
      <c r="BP279" s="507"/>
      <c r="BQ279" s="507"/>
      <c r="BR279" s="507"/>
      <c r="BS279" s="507"/>
      <c r="BT279" s="507"/>
      <c r="BU279" s="507"/>
      <c r="BV279" s="507"/>
      <c r="BW279" s="507"/>
      <c r="BX279" s="957"/>
      <c r="BY279" s="507"/>
      <c r="BZ279" s="506"/>
      <c r="CA279" s="506"/>
      <c r="CB279" s="506"/>
      <c r="CC279" s="506"/>
      <c r="CD279" s="506"/>
      <c r="CE279" s="506"/>
      <c r="CF279" s="506"/>
      <c r="CG279" s="506"/>
      <c r="CH279" s="506"/>
      <c r="CI279" s="506"/>
      <c r="CJ279" s="506"/>
      <c r="CK279" s="506"/>
      <c r="CL279" s="506"/>
      <c r="CM279" s="506"/>
      <c r="CN279" s="506"/>
      <c r="CO279" s="506"/>
      <c r="CP279" s="506"/>
      <c r="CQ279" s="506"/>
      <c r="CR279" s="506"/>
      <c r="CS279" s="506"/>
      <c r="CT279" s="506"/>
      <c r="CU279" s="506"/>
      <c r="CV279" s="506"/>
      <c r="CW279" s="506"/>
      <c r="CX279" s="506"/>
      <c r="CY279" s="506"/>
      <c r="CZ279" s="506"/>
      <c r="DA279" s="506"/>
      <c r="DB279" s="506"/>
      <c r="DC279" s="506"/>
      <c r="DD279" s="506"/>
      <c r="DE279" s="506"/>
      <c r="DF279" s="506"/>
    </row>
    <row r="280" spans="38:110" s="364" customFormat="1" x14ac:dyDescent="0.2">
      <c r="AL280" s="506"/>
      <c r="AM280" s="506"/>
      <c r="AN280" s="506"/>
      <c r="AO280" s="506"/>
      <c r="AP280" s="506"/>
      <c r="AQ280" s="506"/>
      <c r="AR280" s="506"/>
      <c r="AS280" s="506"/>
      <c r="AT280" s="220"/>
      <c r="AU280" s="134"/>
      <c r="AV280" s="735"/>
      <c r="AW280" s="506"/>
      <c r="AX280" s="506"/>
      <c r="AY280" s="507"/>
      <c r="AZ280" s="507"/>
      <c r="BA280" s="507"/>
      <c r="BB280" s="507"/>
      <c r="BC280" s="507"/>
      <c r="BD280" s="507"/>
      <c r="BE280" s="745"/>
      <c r="BF280" s="507"/>
      <c r="BG280" s="507"/>
      <c r="BH280" s="507"/>
      <c r="BI280" s="507"/>
      <c r="BJ280" s="507"/>
      <c r="BK280" s="507"/>
      <c r="BL280" s="507"/>
      <c r="BM280" s="507"/>
      <c r="BN280" s="507"/>
      <c r="BO280" s="507"/>
      <c r="BP280" s="507"/>
      <c r="BQ280" s="507"/>
      <c r="BR280" s="507"/>
      <c r="BS280" s="507"/>
      <c r="BT280" s="507"/>
      <c r="BU280" s="507"/>
      <c r="BV280" s="507"/>
      <c r="BW280" s="507"/>
      <c r="BX280" s="957"/>
      <c r="BY280" s="507"/>
      <c r="BZ280" s="506"/>
      <c r="CA280" s="506"/>
      <c r="CB280" s="506"/>
      <c r="CC280" s="506"/>
      <c r="CD280" s="506"/>
      <c r="CE280" s="506"/>
      <c r="CF280" s="506"/>
      <c r="CG280" s="506"/>
      <c r="CH280" s="506"/>
      <c r="CI280" s="506"/>
      <c r="CJ280" s="506"/>
      <c r="CK280" s="506"/>
      <c r="CL280" s="506"/>
      <c r="CM280" s="506"/>
      <c r="CN280" s="506"/>
      <c r="CO280" s="506"/>
      <c r="CP280" s="506"/>
      <c r="CQ280" s="506"/>
      <c r="CR280" s="506"/>
      <c r="CS280" s="506"/>
      <c r="CT280" s="506"/>
      <c r="CU280" s="506"/>
      <c r="CV280" s="506"/>
      <c r="CW280" s="506"/>
      <c r="CX280" s="506"/>
      <c r="CY280" s="506"/>
      <c r="CZ280" s="506"/>
      <c r="DA280" s="506"/>
      <c r="DB280" s="506"/>
      <c r="DC280" s="506"/>
      <c r="DD280" s="506"/>
      <c r="DE280" s="506"/>
      <c r="DF280" s="506"/>
    </row>
    <row r="281" spans="38:110" s="364" customFormat="1" x14ac:dyDescent="0.2">
      <c r="AL281" s="506"/>
      <c r="AM281" s="506"/>
      <c r="AN281" s="506"/>
      <c r="AO281" s="506"/>
      <c r="AP281" s="506"/>
      <c r="AQ281" s="506"/>
      <c r="AR281" s="506"/>
      <c r="AS281" s="506"/>
      <c r="AT281" s="220"/>
      <c r="AU281" s="134"/>
      <c r="AV281" s="735"/>
      <c r="AW281" s="506"/>
      <c r="AX281" s="506"/>
      <c r="AY281" s="507"/>
      <c r="AZ281" s="507"/>
      <c r="BA281" s="507"/>
      <c r="BB281" s="507"/>
      <c r="BC281" s="507"/>
      <c r="BD281" s="507"/>
      <c r="BE281" s="745"/>
      <c r="BF281" s="507"/>
      <c r="BG281" s="507"/>
      <c r="BH281" s="507"/>
      <c r="BI281" s="507"/>
      <c r="BJ281" s="507"/>
      <c r="BK281" s="507"/>
      <c r="BL281" s="507"/>
      <c r="BM281" s="507"/>
      <c r="BN281" s="507"/>
      <c r="BO281" s="507"/>
      <c r="BP281" s="507"/>
      <c r="BQ281" s="507"/>
      <c r="BR281" s="507"/>
      <c r="BS281" s="507"/>
      <c r="BT281" s="507"/>
      <c r="BU281" s="507"/>
      <c r="BV281" s="507"/>
      <c r="BW281" s="507"/>
      <c r="BX281" s="957"/>
      <c r="BY281" s="507"/>
      <c r="BZ281" s="506"/>
      <c r="CA281" s="506"/>
      <c r="CB281" s="506"/>
      <c r="CC281" s="506"/>
      <c r="CD281" s="506"/>
      <c r="CE281" s="506"/>
      <c r="CF281" s="506"/>
      <c r="CG281" s="506"/>
      <c r="CH281" s="506"/>
      <c r="CI281" s="506"/>
      <c r="CJ281" s="506"/>
      <c r="CK281" s="506"/>
      <c r="CL281" s="506"/>
      <c r="CM281" s="506"/>
      <c r="CN281" s="506"/>
      <c r="CO281" s="506"/>
      <c r="CP281" s="506"/>
      <c r="CQ281" s="506"/>
      <c r="CR281" s="506"/>
      <c r="CS281" s="506"/>
      <c r="CT281" s="506"/>
      <c r="CU281" s="506"/>
      <c r="CV281" s="506"/>
      <c r="CW281" s="506"/>
      <c r="CX281" s="506"/>
      <c r="CY281" s="506"/>
      <c r="CZ281" s="506"/>
      <c r="DA281" s="506"/>
      <c r="DB281" s="506"/>
      <c r="DC281" s="506"/>
      <c r="DD281" s="506"/>
      <c r="DE281" s="506"/>
      <c r="DF281" s="506"/>
    </row>
    <row r="282" spans="38:110" s="364" customFormat="1" x14ac:dyDescent="0.2">
      <c r="AL282" s="506"/>
      <c r="AM282" s="506"/>
      <c r="AN282" s="506"/>
      <c r="AO282" s="506"/>
      <c r="AP282" s="506"/>
      <c r="AQ282" s="506"/>
      <c r="AR282" s="506"/>
      <c r="AS282" s="506"/>
      <c r="AT282" s="220"/>
      <c r="AU282" s="134"/>
      <c r="AV282" s="735"/>
      <c r="AW282" s="506"/>
      <c r="AX282" s="506"/>
      <c r="AY282" s="507"/>
      <c r="AZ282" s="507"/>
      <c r="BA282" s="507"/>
      <c r="BB282" s="507"/>
      <c r="BC282" s="507"/>
      <c r="BD282" s="507"/>
      <c r="BE282" s="745"/>
      <c r="BF282" s="507"/>
      <c r="BG282" s="507"/>
      <c r="BH282" s="507"/>
      <c r="BI282" s="507"/>
      <c r="BJ282" s="507"/>
      <c r="BK282" s="507"/>
      <c r="BL282" s="507"/>
      <c r="BM282" s="507"/>
      <c r="BN282" s="507"/>
      <c r="BO282" s="507"/>
      <c r="BP282" s="507"/>
      <c r="BQ282" s="507"/>
      <c r="BR282" s="507"/>
      <c r="BS282" s="507"/>
      <c r="BT282" s="507"/>
      <c r="BU282" s="507"/>
      <c r="BV282" s="507"/>
      <c r="BW282" s="507"/>
      <c r="BX282" s="957"/>
      <c r="BY282" s="507"/>
      <c r="BZ282" s="506"/>
      <c r="CA282" s="506"/>
      <c r="CB282" s="506"/>
      <c r="CC282" s="506"/>
      <c r="CD282" s="506"/>
      <c r="CE282" s="506"/>
      <c r="CF282" s="506"/>
      <c r="CG282" s="506"/>
      <c r="CH282" s="506"/>
      <c r="CI282" s="506"/>
      <c r="CJ282" s="506"/>
      <c r="CK282" s="506"/>
      <c r="CL282" s="506"/>
      <c r="CM282" s="506"/>
      <c r="CN282" s="506"/>
      <c r="CO282" s="506"/>
      <c r="CP282" s="506"/>
      <c r="CQ282" s="506"/>
      <c r="CR282" s="506"/>
      <c r="CS282" s="506"/>
      <c r="CT282" s="506"/>
      <c r="CU282" s="506"/>
      <c r="CV282" s="506"/>
      <c r="CW282" s="506"/>
      <c r="CX282" s="506"/>
      <c r="CY282" s="506"/>
      <c r="CZ282" s="506"/>
      <c r="DA282" s="506"/>
      <c r="DB282" s="506"/>
      <c r="DC282" s="506"/>
      <c r="DD282" s="506"/>
      <c r="DE282" s="506"/>
      <c r="DF282" s="506"/>
    </row>
    <row r="283" spans="38:110" s="364" customFormat="1" x14ac:dyDescent="0.2">
      <c r="AL283" s="506"/>
      <c r="AM283" s="506"/>
      <c r="AN283" s="506"/>
      <c r="AO283" s="506"/>
      <c r="AP283" s="506"/>
      <c r="AQ283" s="506"/>
      <c r="AR283" s="506"/>
      <c r="AS283" s="506"/>
      <c r="AT283" s="220"/>
      <c r="AU283" s="134"/>
      <c r="AV283" s="735"/>
      <c r="AW283" s="506"/>
      <c r="AX283" s="506"/>
      <c r="AY283" s="507"/>
      <c r="AZ283" s="507"/>
      <c r="BA283" s="507"/>
      <c r="BB283" s="507"/>
      <c r="BC283" s="507"/>
      <c r="BD283" s="507"/>
      <c r="BE283" s="745"/>
      <c r="BF283" s="507"/>
      <c r="BG283" s="507"/>
      <c r="BH283" s="507"/>
      <c r="BI283" s="507"/>
      <c r="BJ283" s="507"/>
      <c r="BK283" s="507"/>
      <c r="BL283" s="507"/>
      <c r="BM283" s="507"/>
      <c r="BN283" s="507"/>
      <c r="BO283" s="507"/>
      <c r="BP283" s="507"/>
      <c r="BQ283" s="507"/>
      <c r="BR283" s="507"/>
      <c r="BS283" s="507"/>
      <c r="BT283" s="507"/>
      <c r="BU283" s="507"/>
      <c r="BV283" s="507"/>
      <c r="BW283" s="507"/>
      <c r="BX283" s="957"/>
      <c r="BY283" s="507"/>
      <c r="BZ283" s="506"/>
      <c r="CA283" s="506"/>
      <c r="CB283" s="506"/>
      <c r="CC283" s="506"/>
      <c r="CD283" s="506"/>
      <c r="CE283" s="506"/>
      <c r="CF283" s="506"/>
      <c r="CG283" s="506"/>
      <c r="CH283" s="506"/>
      <c r="CI283" s="506"/>
      <c r="CJ283" s="506"/>
      <c r="CK283" s="506"/>
      <c r="CL283" s="506"/>
      <c r="CM283" s="506"/>
      <c r="CN283" s="506"/>
      <c r="CO283" s="506"/>
      <c r="CP283" s="506"/>
      <c r="CQ283" s="506"/>
      <c r="CR283" s="506"/>
      <c r="CS283" s="506"/>
      <c r="CT283" s="506"/>
      <c r="CU283" s="506"/>
      <c r="CV283" s="506"/>
      <c r="CW283" s="506"/>
      <c r="CX283" s="506"/>
      <c r="CY283" s="506"/>
      <c r="CZ283" s="506"/>
      <c r="DA283" s="506"/>
      <c r="DB283" s="506"/>
      <c r="DC283" s="506"/>
      <c r="DD283" s="506"/>
      <c r="DE283" s="506"/>
      <c r="DF283" s="506"/>
    </row>
    <row r="284" spans="38:110" s="364" customFormat="1" x14ac:dyDescent="0.2">
      <c r="AL284" s="506"/>
      <c r="AM284" s="506"/>
      <c r="AN284" s="506"/>
      <c r="AO284" s="506"/>
      <c r="AP284" s="506"/>
      <c r="AQ284" s="506"/>
      <c r="AR284" s="506"/>
      <c r="AS284" s="506"/>
      <c r="AT284" s="220"/>
      <c r="AU284" s="134"/>
      <c r="AV284" s="735"/>
      <c r="AW284" s="506"/>
      <c r="AX284" s="506"/>
      <c r="AY284" s="507"/>
      <c r="AZ284" s="507"/>
      <c r="BA284" s="507"/>
      <c r="BB284" s="507"/>
      <c r="BC284" s="507"/>
      <c r="BD284" s="507"/>
      <c r="BE284" s="745"/>
      <c r="BF284" s="507"/>
      <c r="BG284" s="507"/>
      <c r="BH284" s="507"/>
      <c r="BI284" s="507"/>
      <c r="BJ284" s="507"/>
      <c r="BK284" s="507"/>
      <c r="BL284" s="507"/>
      <c r="BM284" s="507"/>
      <c r="BN284" s="507"/>
      <c r="BO284" s="507"/>
      <c r="BP284" s="507"/>
      <c r="BQ284" s="507"/>
      <c r="BR284" s="507"/>
      <c r="BS284" s="507"/>
      <c r="BT284" s="507"/>
      <c r="BU284" s="507"/>
      <c r="BV284" s="507"/>
      <c r="BW284" s="507"/>
      <c r="BX284" s="957"/>
      <c r="BY284" s="507"/>
      <c r="BZ284" s="506"/>
      <c r="CA284" s="506"/>
      <c r="CB284" s="506"/>
      <c r="CC284" s="506"/>
      <c r="CD284" s="506"/>
      <c r="CE284" s="506"/>
      <c r="CF284" s="506"/>
      <c r="CG284" s="506"/>
      <c r="CH284" s="506"/>
      <c r="CI284" s="506"/>
      <c r="CJ284" s="506"/>
      <c r="CK284" s="506"/>
      <c r="CL284" s="506"/>
      <c r="CM284" s="506"/>
      <c r="CN284" s="506"/>
      <c r="CO284" s="506"/>
      <c r="CP284" s="506"/>
      <c r="CQ284" s="506"/>
      <c r="CR284" s="506"/>
      <c r="CS284" s="506"/>
      <c r="CT284" s="506"/>
      <c r="CU284" s="506"/>
      <c r="CV284" s="506"/>
      <c r="CW284" s="506"/>
      <c r="CX284" s="506"/>
      <c r="CY284" s="506"/>
      <c r="CZ284" s="506"/>
      <c r="DA284" s="506"/>
      <c r="DB284" s="506"/>
      <c r="DC284" s="506"/>
      <c r="DD284" s="506"/>
      <c r="DE284" s="506"/>
      <c r="DF284" s="506"/>
    </row>
    <row r="285" spans="38:110" s="364" customFormat="1" x14ac:dyDescent="0.2">
      <c r="AL285" s="506"/>
      <c r="AM285" s="506"/>
      <c r="AN285" s="506"/>
      <c r="AO285" s="506"/>
      <c r="AP285" s="506"/>
      <c r="AQ285" s="506"/>
      <c r="AR285" s="506"/>
      <c r="AS285" s="506"/>
      <c r="AT285" s="220"/>
      <c r="AU285" s="134"/>
      <c r="AV285" s="735"/>
      <c r="AW285" s="506"/>
      <c r="AX285" s="506"/>
      <c r="AY285" s="507"/>
      <c r="AZ285" s="507"/>
      <c r="BA285" s="507"/>
      <c r="BB285" s="507"/>
      <c r="BC285" s="507"/>
      <c r="BD285" s="507"/>
      <c r="BE285" s="745"/>
      <c r="BF285" s="507"/>
      <c r="BG285" s="507"/>
      <c r="BH285" s="507"/>
      <c r="BI285" s="507"/>
      <c r="BJ285" s="507"/>
      <c r="BK285" s="507"/>
      <c r="BL285" s="507"/>
      <c r="BM285" s="507"/>
      <c r="BN285" s="507"/>
      <c r="BO285" s="507"/>
      <c r="BP285" s="507"/>
      <c r="BQ285" s="507"/>
      <c r="BR285" s="507"/>
      <c r="BS285" s="507"/>
      <c r="BT285" s="507"/>
      <c r="BU285" s="507"/>
      <c r="BV285" s="507"/>
      <c r="BW285" s="507"/>
      <c r="BX285" s="957"/>
      <c r="BY285" s="507"/>
      <c r="BZ285" s="506"/>
      <c r="CA285" s="506"/>
      <c r="CB285" s="506"/>
      <c r="CC285" s="506"/>
      <c r="CD285" s="506"/>
      <c r="CE285" s="506"/>
      <c r="CF285" s="506"/>
      <c r="CG285" s="506"/>
      <c r="CH285" s="506"/>
      <c r="CI285" s="506"/>
      <c r="CJ285" s="506"/>
      <c r="CK285" s="506"/>
      <c r="CL285" s="506"/>
      <c r="CM285" s="506"/>
      <c r="CN285" s="506"/>
      <c r="CO285" s="506"/>
      <c r="CP285" s="506"/>
      <c r="CQ285" s="506"/>
      <c r="CR285" s="506"/>
      <c r="CS285" s="506"/>
      <c r="CT285" s="506"/>
      <c r="CU285" s="506"/>
      <c r="CV285" s="506"/>
      <c r="CW285" s="506"/>
      <c r="CX285" s="506"/>
      <c r="CY285" s="506"/>
      <c r="CZ285" s="506"/>
      <c r="DA285" s="506"/>
      <c r="DB285" s="506"/>
      <c r="DC285" s="506"/>
      <c r="DD285" s="506"/>
      <c r="DE285" s="506"/>
      <c r="DF285" s="506"/>
    </row>
    <row r="286" spans="38:110" s="364" customFormat="1" x14ac:dyDescent="0.2">
      <c r="AL286" s="506"/>
      <c r="AM286" s="506"/>
      <c r="AN286" s="506"/>
      <c r="AO286" s="506"/>
      <c r="AP286" s="506"/>
      <c r="AQ286" s="506"/>
      <c r="AR286" s="506"/>
      <c r="AS286" s="506"/>
      <c r="AT286" s="220"/>
      <c r="AU286" s="134"/>
      <c r="AV286" s="735"/>
      <c r="AW286" s="506"/>
      <c r="AX286" s="506"/>
      <c r="AY286" s="507"/>
      <c r="AZ286" s="507"/>
      <c r="BA286" s="507"/>
      <c r="BB286" s="507"/>
      <c r="BC286" s="507"/>
      <c r="BD286" s="507"/>
      <c r="BE286" s="745"/>
      <c r="BF286" s="507"/>
      <c r="BG286" s="507"/>
      <c r="BH286" s="507"/>
      <c r="BI286" s="507"/>
      <c r="BJ286" s="507"/>
      <c r="BK286" s="507"/>
      <c r="BL286" s="507"/>
      <c r="BM286" s="507"/>
      <c r="BN286" s="507"/>
      <c r="BO286" s="507"/>
      <c r="BP286" s="507"/>
      <c r="BQ286" s="507"/>
      <c r="BR286" s="507"/>
      <c r="BS286" s="507"/>
      <c r="BT286" s="507"/>
      <c r="BU286" s="507"/>
      <c r="BV286" s="507"/>
      <c r="BW286" s="507"/>
      <c r="BX286" s="957"/>
      <c r="BY286" s="507"/>
      <c r="BZ286" s="506"/>
      <c r="CA286" s="506"/>
      <c r="CB286" s="506"/>
      <c r="CC286" s="506"/>
      <c r="CD286" s="506"/>
      <c r="CE286" s="506"/>
      <c r="CF286" s="506"/>
      <c r="CG286" s="506"/>
      <c r="CH286" s="506"/>
      <c r="CI286" s="506"/>
      <c r="CJ286" s="506"/>
      <c r="CK286" s="506"/>
      <c r="CL286" s="506"/>
      <c r="CM286" s="506"/>
      <c r="CN286" s="506"/>
      <c r="CO286" s="506"/>
      <c r="CP286" s="506"/>
      <c r="CQ286" s="506"/>
      <c r="CR286" s="506"/>
      <c r="CS286" s="506"/>
      <c r="CT286" s="506"/>
      <c r="CU286" s="506"/>
      <c r="CV286" s="506"/>
      <c r="CW286" s="506"/>
      <c r="CX286" s="506"/>
      <c r="CY286" s="506"/>
      <c r="CZ286" s="506"/>
      <c r="DA286" s="506"/>
      <c r="DB286" s="506"/>
      <c r="DC286" s="506"/>
      <c r="DD286" s="506"/>
      <c r="DE286" s="506"/>
      <c r="DF286" s="506"/>
    </row>
    <row r="287" spans="38:110" s="364" customFormat="1" x14ac:dyDescent="0.2">
      <c r="AL287" s="506"/>
      <c r="AM287" s="506"/>
      <c r="AN287" s="506"/>
      <c r="AO287" s="506"/>
      <c r="AP287" s="506"/>
      <c r="AQ287" s="506"/>
      <c r="AR287" s="506"/>
      <c r="AS287" s="506"/>
      <c r="AT287" s="220"/>
      <c r="AU287" s="134"/>
      <c r="AV287" s="735"/>
      <c r="AW287" s="506"/>
      <c r="AX287" s="506"/>
      <c r="AY287" s="507"/>
      <c r="AZ287" s="507"/>
      <c r="BA287" s="507"/>
      <c r="BB287" s="507"/>
      <c r="BC287" s="507"/>
      <c r="BD287" s="507"/>
      <c r="BE287" s="745"/>
      <c r="BF287" s="507"/>
      <c r="BG287" s="507"/>
      <c r="BH287" s="507"/>
      <c r="BI287" s="507"/>
      <c r="BJ287" s="507"/>
      <c r="BK287" s="507"/>
      <c r="BL287" s="507"/>
      <c r="BM287" s="507"/>
      <c r="BN287" s="507"/>
      <c r="BO287" s="507"/>
      <c r="BP287" s="507"/>
      <c r="BQ287" s="507"/>
      <c r="BR287" s="507"/>
      <c r="BS287" s="507"/>
      <c r="BT287" s="507"/>
      <c r="BU287" s="507"/>
      <c r="BV287" s="507"/>
      <c r="BW287" s="507"/>
      <c r="BX287" s="957"/>
      <c r="BY287" s="507"/>
      <c r="BZ287" s="506"/>
      <c r="CA287" s="506"/>
      <c r="CB287" s="506"/>
      <c r="CC287" s="506"/>
      <c r="CD287" s="506"/>
      <c r="CE287" s="506"/>
      <c r="CF287" s="506"/>
      <c r="CG287" s="506"/>
      <c r="CH287" s="506"/>
      <c r="CI287" s="506"/>
      <c r="CJ287" s="506"/>
      <c r="CK287" s="506"/>
      <c r="CL287" s="506"/>
      <c r="CM287" s="506"/>
      <c r="CN287" s="506"/>
      <c r="CO287" s="506"/>
      <c r="CP287" s="506"/>
      <c r="CQ287" s="506"/>
      <c r="CR287" s="506"/>
      <c r="CS287" s="506"/>
      <c r="CT287" s="506"/>
      <c r="CU287" s="506"/>
      <c r="CV287" s="506"/>
      <c r="CW287" s="506"/>
      <c r="CX287" s="506"/>
      <c r="CY287" s="506"/>
      <c r="CZ287" s="506"/>
      <c r="DA287" s="506"/>
      <c r="DB287" s="506"/>
      <c r="DC287" s="506"/>
      <c r="DD287" s="506"/>
      <c r="DE287" s="506"/>
      <c r="DF287" s="506"/>
    </row>
    <row r="288" spans="38:110" s="364" customFormat="1" x14ac:dyDescent="0.2">
      <c r="AL288" s="506"/>
      <c r="AM288" s="506"/>
      <c r="AN288" s="506"/>
      <c r="AO288" s="506"/>
      <c r="AP288" s="506"/>
      <c r="AQ288" s="506"/>
      <c r="AR288" s="506"/>
      <c r="AS288" s="506"/>
      <c r="AT288" s="220"/>
      <c r="AU288" s="134"/>
      <c r="AV288" s="735"/>
      <c r="AW288" s="506"/>
      <c r="AX288" s="506"/>
      <c r="AY288" s="507"/>
      <c r="AZ288" s="507"/>
      <c r="BA288" s="507"/>
      <c r="BB288" s="507"/>
      <c r="BC288" s="507"/>
      <c r="BD288" s="507"/>
      <c r="BE288" s="745"/>
      <c r="BF288" s="507"/>
      <c r="BG288" s="507"/>
      <c r="BH288" s="507"/>
      <c r="BI288" s="507"/>
      <c r="BJ288" s="507"/>
      <c r="BK288" s="507"/>
      <c r="BL288" s="507"/>
      <c r="BM288" s="507"/>
      <c r="BN288" s="507"/>
      <c r="BO288" s="507"/>
      <c r="BP288" s="507"/>
      <c r="BQ288" s="507"/>
      <c r="BR288" s="507"/>
      <c r="BS288" s="507"/>
      <c r="BT288" s="507"/>
      <c r="BU288" s="507"/>
      <c r="BV288" s="507"/>
      <c r="BW288" s="507"/>
      <c r="BX288" s="957"/>
      <c r="BY288" s="507"/>
      <c r="BZ288" s="506"/>
      <c r="CA288" s="506"/>
      <c r="CB288" s="506"/>
      <c r="CC288" s="506"/>
      <c r="CD288" s="506"/>
      <c r="CE288" s="506"/>
      <c r="CF288" s="506"/>
      <c r="CG288" s="506"/>
      <c r="CH288" s="506"/>
      <c r="CI288" s="506"/>
      <c r="CJ288" s="506"/>
      <c r="CK288" s="506"/>
      <c r="CL288" s="506"/>
      <c r="CM288" s="506"/>
      <c r="CN288" s="506"/>
      <c r="CO288" s="506"/>
      <c r="CP288" s="506"/>
      <c r="CQ288" s="506"/>
      <c r="CR288" s="506"/>
      <c r="CS288" s="506"/>
      <c r="CT288" s="506"/>
      <c r="CU288" s="506"/>
      <c r="CV288" s="506"/>
      <c r="CW288" s="506"/>
      <c r="CX288" s="506"/>
      <c r="CY288" s="506"/>
      <c r="CZ288" s="506"/>
      <c r="DA288" s="506"/>
      <c r="DB288" s="506"/>
      <c r="DC288" s="506"/>
      <c r="DD288" s="506"/>
      <c r="DE288" s="506"/>
      <c r="DF288" s="506"/>
    </row>
    <row r="289" spans="38:110" s="364" customFormat="1" x14ac:dyDescent="0.2">
      <c r="AL289" s="506"/>
      <c r="AM289" s="506"/>
      <c r="AN289" s="506"/>
      <c r="AO289" s="506"/>
      <c r="AP289" s="506"/>
      <c r="AQ289" s="506"/>
      <c r="AR289" s="506"/>
      <c r="AS289" s="506"/>
      <c r="AT289" s="220"/>
      <c r="AU289" s="134"/>
      <c r="AV289" s="735"/>
      <c r="AW289" s="506"/>
      <c r="AX289" s="506"/>
      <c r="AY289" s="507"/>
      <c r="AZ289" s="507"/>
      <c r="BA289" s="507"/>
      <c r="BB289" s="507"/>
      <c r="BC289" s="507"/>
      <c r="BD289" s="507"/>
      <c r="BE289" s="745"/>
      <c r="BF289" s="507"/>
      <c r="BG289" s="507"/>
      <c r="BH289" s="507"/>
      <c r="BI289" s="507"/>
      <c r="BJ289" s="507"/>
      <c r="BK289" s="507"/>
      <c r="BL289" s="507"/>
      <c r="BM289" s="507"/>
      <c r="BN289" s="507"/>
      <c r="BO289" s="507"/>
      <c r="BP289" s="507"/>
      <c r="BQ289" s="507"/>
      <c r="BR289" s="507"/>
      <c r="BS289" s="507"/>
      <c r="BT289" s="507"/>
      <c r="BU289" s="507"/>
      <c r="BV289" s="507"/>
      <c r="BW289" s="507"/>
      <c r="BX289" s="957"/>
      <c r="BY289" s="507"/>
      <c r="BZ289" s="506"/>
      <c r="CA289" s="506"/>
      <c r="CB289" s="506"/>
      <c r="CC289" s="506"/>
      <c r="CD289" s="506"/>
      <c r="CE289" s="506"/>
      <c r="CF289" s="506"/>
      <c r="CG289" s="506"/>
      <c r="CH289" s="506"/>
      <c r="CI289" s="506"/>
      <c r="CJ289" s="506"/>
      <c r="CK289" s="506"/>
      <c r="CL289" s="506"/>
      <c r="CM289" s="506"/>
      <c r="CN289" s="506"/>
      <c r="CO289" s="506"/>
      <c r="CP289" s="506"/>
      <c r="CQ289" s="506"/>
      <c r="CR289" s="506"/>
      <c r="CS289" s="506"/>
      <c r="CT289" s="506"/>
      <c r="CU289" s="506"/>
      <c r="CV289" s="506"/>
      <c r="CW289" s="506"/>
      <c r="CX289" s="506"/>
      <c r="CY289" s="506"/>
      <c r="CZ289" s="506"/>
      <c r="DA289" s="506"/>
      <c r="DB289" s="506"/>
      <c r="DC289" s="506"/>
      <c r="DD289" s="506"/>
      <c r="DE289" s="506"/>
      <c r="DF289" s="506"/>
    </row>
    <row r="290" spans="38:110" s="364" customFormat="1" x14ac:dyDescent="0.2">
      <c r="AL290" s="506"/>
      <c r="AM290" s="506"/>
      <c r="AN290" s="506"/>
      <c r="AO290" s="506"/>
      <c r="AP290" s="506"/>
      <c r="AQ290" s="506"/>
      <c r="AR290" s="506"/>
      <c r="AS290" s="506"/>
      <c r="AT290" s="220"/>
      <c r="AU290" s="134"/>
      <c r="AV290" s="735"/>
      <c r="AW290" s="506"/>
      <c r="AX290" s="506"/>
      <c r="AY290" s="507"/>
      <c r="AZ290" s="507"/>
      <c r="BA290" s="507"/>
      <c r="BB290" s="507"/>
      <c r="BC290" s="507"/>
      <c r="BD290" s="507"/>
      <c r="BE290" s="745"/>
      <c r="BF290" s="507"/>
      <c r="BG290" s="507"/>
      <c r="BH290" s="507"/>
      <c r="BI290" s="507"/>
      <c r="BJ290" s="507"/>
      <c r="BK290" s="507"/>
      <c r="BL290" s="507"/>
      <c r="BM290" s="507"/>
      <c r="BN290" s="507"/>
      <c r="BO290" s="507"/>
      <c r="BP290" s="507"/>
      <c r="BQ290" s="507"/>
      <c r="BR290" s="507"/>
      <c r="BS290" s="507"/>
      <c r="BT290" s="507"/>
      <c r="BU290" s="507"/>
      <c r="BV290" s="507"/>
      <c r="BW290" s="507"/>
      <c r="BX290" s="957"/>
      <c r="BY290" s="507"/>
      <c r="BZ290" s="506"/>
      <c r="CA290" s="506"/>
      <c r="CB290" s="506"/>
      <c r="CC290" s="506"/>
      <c r="CD290" s="506"/>
      <c r="CE290" s="506"/>
      <c r="CF290" s="506"/>
      <c r="CG290" s="506"/>
      <c r="CH290" s="506"/>
      <c r="CI290" s="506"/>
      <c r="CJ290" s="506"/>
      <c r="CK290" s="506"/>
      <c r="CL290" s="506"/>
      <c r="CM290" s="506"/>
      <c r="CN290" s="506"/>
      <c r="CO290" s="506"/>
      <c r="CP290" s="506"/>
      <c r="CQ290" s="506"/>
      <c r="CR290" s="506"/>
      <c r="CS290" s="506"/>
      <c r="CT290" s="506"/>
      <c r="CU290" s="506"/>
      <c r="CV290" s="506"/>
      <c r="CW290" s="506"/>
      <c r="CX290" s="506"/>
      <c r="CY290" s="506"/>
      <c r="CZ290" s="506"/>
      <c r="DA290" s="506"/>
      <c r="DB290" s="506"/>
      <c r="DC290" s="506"/>
      <c r="DD290" s="506"/>
      <c r="DE290" s="506"/>
      <c r="DF290" s="506"/>
    </row>
    <row r="291" spans="38:110" s="364" customFormat="1" x14ac:dyDescent="0.2">
      <c r="AL291" s="506"/>
      <c r="AM291" s="506"/>
      <c r="AN291" s="506"/>
      <c r="AO291" s="506"/>
      <c r="AP291" s="506"/>
      <c r="AQ291" s="506"/>
      <c r="AR291" s="506"/>
      <c r="AS291" s="506"/>
      <c r="AT291" s="220"/>
      <c r="AU291" s="134"/>
      <c r="AV291" s="735"/>
      <c r="AW291" s="506"/>
      <c r="AX291" s="506"/>
      <c r="AY291" s="507"/>
      <c r="AZ291" s="507"/>
      <c r="BA291" s="507"/>
      <c r="BB291" s="507"/>
      <c r="BC291" s="507"/>
      <c r="BD291" s="507"/>
      <c r="BE291" s="745"/>
      <c r="BF291" s="507"/>
      <c r="BG291" s="507"/>
      <c r="BH291" s="507"/>
      <c r="BI291" s="507"/>
      <c r="BJ291" s="507"/>
      <c r="BK291" s="507"/>
      <c r="BL291" s="507"/>
      <c r="BM291" s="507"/>
      <c r="BN291" s="507"/>
      <c r="BO291" s="507"/>
      <c r="BP291" s="507"/>
      <c r="BQ291" s="507"/>
      <c r="BR291" s="507"/>
      <c r="BS291" s="507"/>
      <c r="BT291" s="507"/>
      <c r="BU291" s="507"/>
      <c r="BV291" s="507"/>
      <c r="BW291" s="507"/>
      <c r="BX291" s="957"/>
      <c r="BY291" s="507"/>
      <c r="BZ291" s="506"/>
      <c r="CA291" s="506"/>
      <c r="CB291" s="506"/>
      <c r="CC291" s="506"/>
      <c r="CD291" s="506"/>
      <c r="CE291" s="506"/>
      <c r="CF291" s="506"/>
      <c r="CG291" s="506"/>
      <c r="CH291" s="506"/>
      <c r="CI291" s="506"/>
      <c r="CJ291" s="506"/>
      <c r="CK291" s="506"/>
      <c r="CL291" s="506"/>
      <c r="CM291" s="506"/>
      <c r="CN291" s="506"/>
      <c r="CO291" s="506"/>
      <c r="CP291" s="506"/>
      <c r="CQ291" s="506"/>
      <c r="CR291" s="506"/>
      <c r="CS291" s="506"/>
      <c r="CT291" s="506"/>
      <c r="CU291" s="506"/>
      <c r="CV291" s="506"/>
      <c r="CW291" s="506"/>
      <c r="CX291" s="506"/>
      <c r="CY291" s="506"/>
      <c r="CZ291" s="506"/>
      <c r="DA291" s="506"/>
      <c r="DB291" s="506"/>
      <c r="DC291" s="506"/>
      <c r="DD291" s="506"/>
      <c r="DE291" s="506"/>
      <c r="DF291" s="506"/>
    </row>
    <row r="292" spans="38:110" s="364" customFormat="1" x14ac:dyDescent="0.2">
      <c r="AL292" s="506"/>
      <c r="AM292" s="506"/>
      <c r="AN292" s="506"/>
      <c r="AO292" s="506"/>
      <c r="AP292" s="506"/>
      <c r="AQ292" s="506"/>
      <c r="AR292" s="506"/>
      <c r="AS292" s="506"/>
      <c r="AT292" s="220"/>
      <c r="AU292" s="134"/>
      <c r="AV292" s="735"/>
      <c r="AW292" s="506"/>
      <c r="AX292" s="506"/>
      <c r="AY292" s="507"/>
      <c r="AZ292" s="507"/>
      <c r="BA292" s="507"/>
      <c r="BB292" s="507"/>
      <c r="BC292" s="507"/>
      <c r="BD292" s="507"/>
      <c r="BE292" s="745"/>
      <c r="BF292" s="507"/>
      <c r="BG292" s="507"/>
      <c r="BH292" s="507"/>
      <c r="BI292" s="507"/>
      <c r="BJ292" s="507"/>
      <c r="BK292" s="507"/>
      <c r="BL292" s="507"/>
      <c r="BM292" s="507"/>
      <c r="BN292" s="507"/>
      <c r="BO292" s="507"/>
      <c r="BP292" s="507"/>
      <c r="BQ292" s="507"/>
      <c r="BR292" s="507"/>
      <c r="BS292" s="507"/>
      <c r="BT292" s="507"/>
      <c r="BU292" s="507"/>
      <c r="BV292" s="507"/>
      <c r="BW292" s="507"/>
      <c r="BX292" s="957"/>
      <c r="BY292" s="507"/>
      <c r="BZ292" s="506"/>
      <c r="CA292" s="506"/>
      <c r="CB292" s="506"/>
      <c r="CC292" s="506"/>
      <c r="CD292" s="506"/>
      <c r="CE292" s="506"/>
      <c r="CF292" s="506"/>
      <c r="CG292" s="506"/>
      <c r="CH292" s="506"/>
      <c r="CI292" s="506"/>
      <c r="CJ292" s="506"/>
      <c r="CK292" s="506"/>
      <c r="CL292" s="506"/>
      <c r="CM292" s="506"/>
      <c r="CN292" s="506"/>
      <c r="CO292" s="506"/>
      <c r="CP292" s="506"/>
      <c r="CQ292" s="506"/>
      <c r="CR292" s="506"/>
      <c r="CS292" s="506"/>
      <c r="CT292" s="506"/>
      <c r="CU292" s="506"/>
      <c r="CV292" s="506"/>
      <c r="CW292" s="506"/>
      <c r="CX292" s="506"/>
      <c r="CY292" s="506"/>
      <c r="CZ292" s="506"/>
      <c r="DA292" s="506"/>
      <c r="DB292" s="506"/>
      <c r="DC292" s="506"/>
      <c r="DD292" s="506"/>
      <c r="DE292" s="506"/>
      <c r="DF292" s="506"/>
    </row>
    <row r="293" spans="38:110" s="364" customFormat="1" x14ac:dyDescent="0.2">
      <c r="AL293" s="506"/>
      <c r="AM293" s="506"/>
      <c r="AN293" s="506"/>
      <c r="AO293" s="506"/>
      <c r="AP293" s="506"/>
      <c r="AQ293" s="506"/>
      <c r="AR293" s="506"/>
      <c r="AS293" s="506"/>
      <c r="AT293" s="220"/>
      <c r="AU293" s="134"/>
      <c r="AV293" s="735"/>
      <c r="AW293" s="506"/>
      <c r="AX293" s="506"/>
      <c r="AY293" s="507"/>
      <c r="AZ293" s="507"/>
      <c r="BA293" s="507"/>
      <c r="BB293" s="507"/>
      <c r="BC293" s="507"/>
      <c r="BD293" s="507"/>
      <c r="BE293" s="745"/>
      <c r="BF293" s="507"/>
      <c r="BG293" s="507"/>
      <c r="BH293" s="507"/>
      <c r="BI293" s="507"/>
      <c r="BJ293" s="507"/>
      <c r="BK293" s="507"/>
      <c r="BL293" s="507"/>
      <c r="BM293" s="507"/>
      <c r="BN293" s="507"/>
      <c r="BO293" s="507"/>
      <c r="BP293" s="507"/>
      <c r="BQ293" s="507"/>
      <c r="BR293" s="507"/>
      <c r="BS293" s="507"/>
      <c r="BT293" s="507"/>
      <c r="BU293" s="507"/>
      <c r="BV293" s="507"/>
      <c r="BW293" s="507"/>
      <c r="BX293" s="957"/>
      <c r="BY293" s="507"/>
      <c r="BZ293" s="506"/>
      <c r="CA293" s="506"/>
      <c r="CB293" s="506"/>
      <c r="CC293" s="506"/>
      <c r="CD293" s="506"/>
      <c r="CE293" s="506"/>
      <c r="CF293" s="506"/>
      <c r="CG293" s="506"/>
      <c r="CH293" s="506"/>
      <c r="CI293" s="506"/>
      <c r="CJ293" s="506"/>
      <c r="CK293" s="506"/>
      <c r="CL293" s="506"/>
      <c r="CM293" s="506"/>
      <c r="CN293" s="506"/>
      <c r="CO293" s="506"/>
      <c r="CP293" s="506"/>
      <c r="CQ293" s="506"/>
      <c r="CR293" s="506"/>
      <c r="CS293" s="506"/>
      <c r="CT293" s="506"/>
      <c r="CU293" s="506"/>
      <c r="CV293" s="506"/>
      <c r="CW293" s="506"/>
      <c r="CX293" s="506"/>
      <c r="CY293" s="506"/>
      <c r="CZ293" s="506"/>
      <c r="DA293" s="506"/>
      <c r="DB293" s="506"/>
      <c r="DC293" s="506"/>
      <c r="DD293" s="506"/>
      <c r="DE293" s="506"/>
      <c r="DF293" s="506"/>
    </row>
    <row r="294" spans="38:110" s="364" customFormat="1" x14ac:dyDescent="0.2">
      <c r="AL294" s="506"/>
      <c r="AM294" s="506"/>
      <c r="AN294" s="506"/>
      <c r="AO294" s="506"/>
      <c r="AP294" s="506"/>
      <c r="AQ294" s="506"/>
      <c r="AR294" s="506"/>
      <c r="AS294" s="506"/>
      <c r="AT294" s="220"/>
      <c r="AU294" s="134"/>
      <c r="AV294" s="735"/>
      <c r="AW294" s="506"/>
      <c r="AX294" s="506"/>
      <c r="AY294" s="507"/>
      <c r="AZ294" s="507"/>
      <c r="BA294" s="507"/>
      <c r="BB294" s="507"/>
      <c r="BC294" s="507"/>
      <c r="BD294" s="507"/>
      <c r="BE294" s="745"/>
      <c r="BF294" s="507"/>
      <c r="BG294" s="507"/>
      <c r="BH294" s="507"/>
      <c r="BI294" s="507"/>
      <c r="BJ294" s="507"/>
      <c r="BK294" s="507"/>
      <c r="BL294" s="507"/>
      <c r="BM294" s="507"/>
      <c r="BN294" s="507"/>
      <c r="BO294" s="507"/>
      <c r="BP294" s="507"/>
      <c r="BQ294" s="507"/>
      <c r="BR294" s="507"/>
      <c r="BS294" s="507"/>
      <c r="BT294" s="507"/>
      <c r="BU294" s="507"/>
      <c r="BV294" s="507"/>
      <c r="BW294" s="507"/>
      <c r="BX294" s="957"/>
      <c r="BY294" s="507"/>
      <c r="BZ294" s="506"/>
      <c r="CA294" s="506"/>
      <c r="CB294" s="506"/>
      <c r="CC294" s="506"/>
      <c r="CD294" s="506"/>
      <c r="CE294" s="506"/>
      <c r="CF294" s="506"/>
      <c r="CG294" s="506"/>
      <c r="CH294" s="506"/>
      <c r="CI294" s="506"/>
      <c r="CJ294" s="506"/>
      <c r="CK294" s="506"/>
      <c r="CL294" s="506"/>
      <c r="CM294" s="506"/>
      <c r="CN294" s="506"/>
      <c r="CO294" s="506"/>
      <c r="CP294" s="506"/>
      <c r="CQ294" s="506"/>
      <c r="CR294" s="506"/>
      <c r="CS294" s="506"/>
      <c r="CT294" s="506"/>
      <c r="CU294" s="506"/>
      <c r="CV294" s="506"/>
      <c r="CW294" s="506"/>
      <c r="CX294" s="506"/>
      <c r="CY294" s="506"/>
      <c r="CZ294" s="506"/>
      <c r="DA294" s="506"/>
      <c r="DB294" s="506"/>
      <c r="DC294" s="506"/>
      <c r="DD294" s="506"/>
      <c r="DE294" s="506"/>
      <c r="DF294" s="506"/>
    </row>
    <row r="295" spans="38:110" s="364" customFormat="1" x14ac:dyDescent="0.2">
      <c r="AL295" s="506"/>
      <c r="AM295" s="506"/>
      <c r="AN295" s="506"/>
      <c r="AO295" s="506"/>
      <c r="AP295" s="506"/>
      <c r="AQ295" s="506"/>
      <c r="AR295" s="506"/>
      <c r="AS295" s="506"/>
      <c r="AT295" s="220"/>
      <c r="AU295" s="134"/>
      <c r="AV295" s="735"/>
      <c r="AW295" s="506"/>
      <c r="AX295" s="506"/>
      <c r="AY295" s="507"/>
      <c r="AZ295" s="507"/>
      <c r="BA295" s="507"/>
      <c r="BB295" s="507"/>
      <c r="BC295" s="507"/>
      <c r="BD295" s="507"/>
      <c r="BE295" s="745"/>
      <c r="BF295" s="507"/>
      <c r="BG295" s="507"/>
      <c r="BH295" s="507"/>
      <c r="BI295" s="507"/>
      <c r="BJ295" s="507"/>
      <c r="BK295" s="507"/>
      <c r="BL295" s="507"/>
      <c r="BM295" s="507"/>
      <c r="BN295" s="507"/>
      <c r="BO295" s="507"/>
      <c r="BP295" s="507"/>
      <c r="BQ295" s="507"/>
      <c r="BR295" s="507"/>
      <c r="BS295" s="507"/>
      <c r="BT295" s="507"/>
      <c r="BU295" s="507"/>
      <c r="BV295" s="507"/>
      <c r="BW295" s="507"/>
      <c r="BX295" s="957"/>
      <c r="BY295" s="507"/>
      <c r="BZ295" s="506"/>
      <c r="CA295" s="506"/>
      <c r="CB295" s="506"/>
      <c r="CC295" s="506"/>
      <c r="CD295" s="506"/>
      <c r="CE295" s="506"/>
      <c r="CF295" s="506"/>
      <c r="CG295" s="506"/>
      <c r="CH295" s="506"/>
      <c r="CI295" s="506"/>
      <c r="CJ295" s="506"/>
      <c r="CK295" s="506"/>
      <c r="CL295" s="506"/>
      <c r="CM295" s="506"/>
      <c r="CN295" s="506"/>
      <c r="CO295" s="506"/>
      <c r="CP295" s="506"/>
      <c r="CQ295" s="506"/>
      <c r="CR295" s="506"/>
      <c r="CS295" s="506"/>
      <c r="CT295" s="506"/>
      <c r="CU295" s="506"/>
      <c r="CV295" s="506"/>
      <c r="CW295" s="506"/>
      <c r="CX295" s="506"/>
      <c r="CY295" s="506"/>
      <c r="CZ295" s="506"/>
      <c r="DA295" s="506"/>
      <c r="DB295" s="506"/>
      <c r="DC295" s="506"/>
      <c r="DD295" s="506"/>
      <c r="DE295" s="506"/>
      <c r="DF295" s="506"/>
    </row>
    <row r="296" spans="38:110" s="364" customFormat="1" x14ac:dyDescent="0.2">
      <c r="AL296" s="506"/>
      <c r="AM296" s="506"/>
      <c r="AN296" s="506"/>
      <c r="AO296" s="506"/>
      <c r="AP296" s="506"/>
      <c r="AQ296" s="506"/>
      <c r="AR296" s="506"/>
      <c r="AS296" s="506"/>
      <c r="AT296" s="220"/>
      <c r="AU296" s="134"/>
      <c r="AV296" s="735"/>
      <c r="AW296" s="506"/>
      <c r="AX296" s="506"/>
      <c r="AY296" s="507"/>
      <c r="AZ296" s="507"/>
      <c r="BA296" s="507"/>
      <c r="BB296" s="507"/>
      <c r="BC296" s="507"/>
      <c r="BD296" s="507"/>
      <c r="BE296" s="745"/>
      <c r="BF296" s="507"/>
      <c r="BG296" s="507"/>
      <c r="BH296" s="507"/>
      <c r="BI296" s="507"/>
      <c r="BJ296" s="507"/>
      <c r="BK296" s="507"/>
      <c r="BL296" s="507"/>
      <c r="BM296" s="507"/>
      <c r="BN296" s="507"/>
      <c r="BO296" s="507"/>
      <c r="BP296" s="507"/>
      <c r="BQ296" s="507"/>
      <c r="BR296" s="507"/>
      <c r="BS296" s="507"/>
      <c r="BT296" s="507"/>
      <c r="BU296" s="507"/>
      <c r="BV296" s="507"/>
      <c r="BW296" s="507"/>
      <c r="BX296" s="957"/>
      <c r="BY296" s="507"/>
      <c r="BZ296" s="506"/>
      <c r="CA296" s="506"/>
      <c r="CB296" s="506"/>
      <c r="CC296" s="506"/>
      <c r="CD296" s="506"/>
      <c r="CE296" s="506"/>
      <c r="CF296" s="506"/>
      <c r="CG296" s="506"/>
      <c r="CH296" s="506"/>
      <c r="CI296" s="506"/>
      <c r="CJ296" s="506"/>
      <c r="CK296" s="506"/>
      <c r="CL296" s="506"/>
      <c r="CM296" s="506"/>
      <c r="CN296" s="506"/>
      <c r="CO296" s="506"/>
      <c r="CP296" s="506"/>
      <c r="CQ296" s="506"/>
      <c r="CR296" s="506"/>
      <c r="CS296" s="506"/>
      <c r="CT296" s="506"/>
      <c r="CU296" s="506"/>
      <c r="CV296" s="506"/>
      <c r="CW296" s="506"/>
      <c r="CX296" s="506"/>
      <c r="CY296" s="506"/>
      <c r="CZ296" s="506"/>
      <c r="DA296" s="506"/>
      <c r="DB296" s="506"/>
      <c r="DC296" s="506"/>
      <c r="DD296" s="506"/>
      <c r="DE296" s="506"/>
      <c r="DF296" s="506"/>
    </row>
    <row r="297" spans="38:110" s="364" customFormat="1" x14ac:dyDescent="0.2">
      <c r="AL297" s="506"/>
      <c r="AM297" s="506"/>
      <c r="AN297" s="506"/>
      <c r="AO297" s="506"/>
      <c r="AP297" s="506"/>
      <c r="AQ297" s="506"/>
      <c r="AR297" s="506"/>
      <c r="AS297" s="506"/>
      <c r="AT297" s="220"/>
      <c r="AU297" s="134"/>
      <c r="AV297" s="735"/>
      <c r="AW297" s="506"/>
      <c r="AX297" s="506"/>
      <c r="AY297" s="507"/>
      <c r="AZ297" s="507"/>
      <c r="BA297" s="507"/>
      <c r="BB297" s="507"/>
      <c r="BC297" s="507"/>
      <c r="BD297" s="507"/>
      <c r="BE297" s="745"/>
      <c r="BF297" s="507"/>
      <c r="BG297" s="507"/>
      <c r="BH297" s="507"/>
      <c r="BI297" s="507"/>
      <c r="BJ297" s="507"/>
      <c r="BK297" s="507"/>
      <c r="BL297" s="507"/>
      <c r="BM297" s="507"/>
      <c r="BN297" s="507"/>
      <c r="BO297" s="507"/>
      <c r="BP297" s="507"/>
      <c r="BQ297" s="507"/>
      <c r="BR297" s="507"/>
      <c r="BS297" s="507"/>
      <c r="BT297" s="507"/>
      <c r="BU297" s="507"/>
      <c r="BV297" s="507"/>
      <c r="BW297" s="507"/>
      <c r="BX297" s="957"/>
      <c r="BY297" s="507"/>
      <c r="BZ297" s="506"/>
      <c r="CA297" s="506"/>
      <c r="CB297" s="506"/>
      <c r="CC297" s="506"/>
      <c r="CD297" s="506"/>
      <c r="CE297" s="506"/>
      <c r="CF297" s="506"/>
      <c r="CG297" s="506"/>
      <c r="CH297" s="506"/>
      <c r="CI297" s="506"/>
      <c r="CJ297" s="506"/>
      <c r="CK297" s="506"/>
      <c r="CL297" s="506"/>
      <c r="CM297" s="506"/>
      <c r="CN297" s="506"/>
      <c r="CO297" s="506"/>
      <c r="CP297" s="506"/>
      <c r="CQ297" s="506"/>
      <c r="CR297" s="506"/>
      <c r="CS297" s="506"/>
      <c r="CT297" s="506"/>
      <c r="CU297" s="506"/>
      <c r="CV297" s="506"/>
      <c r="CW297" s="506"/>
      <c r="CX297" s="506"/>
      <c r="CY297" s="506"/>
      <c r="CZ297" s="506"/>
      <c r="DA297" s="506"/>
      <c r="DB297" s="506"/>
      <c r="DC297" s="506"/>
      <c r="DD297" s="506"/>
      <c r="DE297" s="506"/>
      <c r="DF297" s="506"/>
    </row>
    <row r="298" spans="38:110" s="364" customFormat="1" x14ac:dyDescent="0.2">
      <c r="AL298" s="506"/>
      <c r="AM298" s="506"/>
      <c r="AN298" s="506"/>
      <c r="AO298" s="506"/>
      <c r="AP298" s="506"/>
      <c r="AQ298" s="506"/>
      <c r="AR298" s="506"/>
      <c r="AS298" s="506"/>
      <c r="AT298" s="220"/>
      <c r="AU298" s="134"/>
      <c r="AV298" s="735"/>
      <c r="AW298" s="506"/>
      <c r="AX298" s="506"/>
      <c r="AY298" s="507"/>
      <c r="AZ298" s="507"/>
      <c r="BA298" s="507"/>
      <c r="BB298" s="507"/>
      <c r="BC298" s="507"/>
      <c r="BD298" s="507"/>
      <c r="BE298" s="745"/>
      <c r="BF298" s="507"/>
      <c r="BG298" s="507"/>
      <c r="BH298" s="507"/>
      <c r="BI298" s="507"/>
      <c r="BJ298" s="507"/>
      <c r="BK298" s="507"/>
      <c r="BL298" s="507"/>
      <c r="BM298" s="507"/>
      <c r="BN298" s="507"/>
      <c r="BO298" s="507"/>
      <c r="BP298" s="507"/>
      <c r="BQ298" s="507"/>
      <c r="BR298" s="507"/>
      <c r="BS298" s="507"/>
      <c r="BT298" s="507"/>
      <c r="BU298" s="507"/>
      <c r="BV298" s="507"/>
      <c r="BW298" s="507"/>
      <c r="BX298" s="957"/>
      <c r="BY298" s="507"/>
      <c r="BZ298" s="506"/>
      <c r="CA298" s="506"/>
      <c r="CB298" s="506"/>
      <c r="CC298" s="506"/>
      <c r="CD298" s="506"/>
      <c r="CE298" s="506"/>
      <c r="CF298" s="506"/>
      <c r="CG298" s="506"/>
      <c r="CH298" s="506"/>
      <c r="CI298" s="506"/>
      <c r="CJ298" s="506"/>
      <c r="CK298" s="506"/>
      <c r="CL298" s="506"/>
      <c r="CM298" s="506"/>
      <c r="CN298" s="506"/>
      <c r="CO298" s="506"/>
      <c r="CP298" s="506"/>
      <c r="CQ298" s="506"/>
      <c r="CR298" s="506"/>
      <c r="CS298" s="506"/>
      <c r="CT298" s="506"/>
      <c r="CU298" s="506"/>
      <c r="CV298" s="506"/>
      <c r="CW298" s="506"/>
      <c r="CX298" s="506"/>
      <c r="CY298" s="506"/>
      <c r="CZ298" s="506"/>
      <c r="DA298" s="506"/>
      <c r="DB298" s="506"/>
      <c r="DC298" s="506"/>
      <c r="DD298" s="506"/>
      <c r="DE298" s="506"/>
      <c r="DF298" s="506"/>
    </row>
    <row r="299" spans="38:110" s="364" customFormat="1" x14ac:dyDescent="0.2">
      <c r="AL299" s="506"/>
      <c r="AM299" s="506"/>
      <c r="AN299" s="506"/>
      <c r="AO299" s="506"/>
      <c r="AP299" s="506"/>
      <c r="AQ299" s="506"/>
      <c r="AR299" s="506"/>
      <c r="AS299" s="506"/>
      <c r="AT299" s="220"/>
      <c r="AU299" s="134"/>
      <c r="AV299" s="735"/>
      <c r="AW299" s="506"/>
      <c r="AX299" s="506"/>
      <c r="AY299" s="507"/>
      <c r="AZ299" s="507"/>
      <c r="BA299" s="507"/>
      <c r="BB299" s="507"/>
      <c r="BC299" s="507"/>
      <c r="BD299" s="507"/>
      <c r="BE299" s="745"/>
      <c r="BF299" s="507"/>
      <c r="BG299" s="507"/>
      <c r="BH299" s="507"/>
      <c r="BI299" s="507"/>
      <c r="BJ299" s="507"/>
      <c r="BK299" s="507"/>
      <c r="BL299" s="507"/>
      <c r="BM299" s="507"/>
      <c r="BN299" s="507"/>
      <c r="BO299" s="507"/>
      <c r="BP299" s="507"/>
      <c r="BQ299" s="507"/>
      <c r="BR299" s="507"/>
      <c r="BS299" s="507"/>
      <c r="BT299" s="507"/>
      <c r="BU299" s="507"/>
      <c r="BV299" s="507"/>
      <c r="BW299" s="507"/>
      <c r="BX299" s="957"/>
      <c r="BY299" s="507"/>
      <c r="BZ299" s="506"/>
      <c r="CA299" s="506"/>
      <c r="CB299" s="506"/>
      <c r="CC299" s="506"/>
      <c r="CD299" s="506"/>
      <c r="CE299" s="506"/>
      <c r="CF299" s="506"/>
      <c r="CG299" s="506"/>
      <c r="CH299" s="506"/>
      <c r="CI299" s="506"/>
      <c r="CJ299" s="506"/>
      <c r="CK299" s="506"/>
      <c r="CL299" s="506"/>
      <c r="CM299" s="506"/>
      <c r="CN299" s="506"/>
      <c r="CO299" s="506"/>
      <c r="CP299" s="506"/>
      <c r="CQ299" s="506"/>
      <c r="CR299" s="506"/>
      <c r="CS299" s="506"/>
      <c r="CT299" s="506"/>
      <c r="CU299" s="506"/>
      <c r="CV299" s="506"/>
      <c r="CW299" s="506"/>
      <c r="CX299" s="506"/>
      <c r="CY299" s="506"/>
      <c r="CZ299" s="506"/>
      <c r="DA299" s="506"/>
      <c r="DB299" s="506"/>
      <c r="DC299" s="506"/>
      <c r="DD299" s="506"/>
      <c r="DE299" s="506"/>
      <c r="DF299" s="506"/>
    </row>
    <row r="300" spans="38:110" s="364" customFormat="1" x14ac:dyDescent="0.2">
      <c r="AL300" s="506"/>
      <c r="AM300" s="506"/>
      <c r="AN300" s="506"/>
      <c r="AO300" s="506"/>
      <c r="AP300" s="506"/>
      <c r="AQ300" s="506"/>
      <c r="AR300" s="506"/>
      <c r="AS300" s="506"/>
      <c r="AT300" s="220"/>
      <c r="AU300" s="134"/>
      <c r="AV300" s="735"/>
      <c r="AW300" s="506"/>
      <c r="AX300" s="506"/>
      <c r="AY300" s="507"/>
      <c r="AZ300" s="507"/>
      <c r="BA300" s="507"/>
      <c r="BB300" s="507"/>
      <c r="BC300" s="507"/>
      <c r="BD300" s="507"/>
      <c r="BE300" s="745"/>
      <c r="BF300" s="507"/>
      <c r="BG300" s="507"/>
      <c r="BH300" s="507"/>
      <c r="BI300" s="507"/>
      <c r="BJ300" s="507"/>
      <c r="BK300" s="507"/>
      <c r="BL300" s="507"/>
      <c r="BM300" s="507"/>
      <c r="BN300" s="507"/>
      <c r="BO300" s="507"/>
      <c r="BP300" s="507"/>
      <c r="BQ300" s="507"/>
      <c r="BR300" s="507"/>
      <c r="BS300" s="507"/>
      <c r="BT300" s="507"/>
      <c r="BU300" s="507"/>
      <c r="BV300" s="507"/>
      <c r="BW300" s="507"/>
      <c r="BX300" s="957"/>
      <c r="BY300" s="507"/>
      <c r="BZ300" s="506"/>
      <c r="CA300" s="506"/>
      <c r="CB300" s="506"/>
      <c r="CC300" s="506"/>
      <c r="CD300" s="506"/>
      <c r="CE300" s="506"/>
      <c r="CF300" s="506"/>
      <c r="CG300" s="506"/>
      <c r="CH300" s="506"/>
      <c r="CI300" s="506"/>
      <c r="CJ300" s="506"/>
      <c r="CK300" s="506"/>
      <c r="CL300" s="506"/>
      <c r="CM300" s="506"/>
      <c r="CN300" s="506"/>
      <c r="CO300" s="506"/>
      <c r="CP300" s="506"/>
      <c r="CQ300" s="506"/>
      <c r="CR300" s="506"/>
      <c r="CS300" s="506"/>
      <c r="CT300" s="506"/>
      <c r="CU300" s="506"/>
      <c r="CV300" s="506"/>
      <c r="CW300" s="506"/>
      <c r="CX300" s="506"/>
      <c r="CY300" s="506"/>
      <c r="CZ300" s="506"/>
      <c r="DA300" s="506"/>
      <c r="DB300" s="506"/>
      <c r="DC300" s="506"/>
      <c r="DD300" s="506"/>
      <c r="DE300" s="506"/>
      <c r="DF300" s="506"/>
    </row>
    <row r="301" spans="38:110" s="364" customFormat="1" x14ac:dyDescent="0.2">
      <c r="AL301" s="506"/>
      <c r="AM301" s="506"/>
      <c r="AN301" s="506"/>
      <c r="AO301" s="506"/>
      <c r="AP301" s="506"/>
      <c r="AQ301" s="506"/>
      <c r="AR301" s="506"/>
      <c r="AS301" s="506"/>
      <c r="AT301" s="220"/>
      <c r="AU301" s="134"/>
      <c r="AV301" s="735"/>
      <c r="AW301" s="506"/>
      <c r="AX301" s="506"/>
      <c r="AY301" s="507"/>
      <c r="AZ301" s="507"/>
      <c r="BA301" s="507"/>
      <c r="BB301" s="507"/>
      <c r="BC301" s="507"/>
      <c r="BD301" s="507"/>
      <c r="BE301" s="745"/>
      <c r="BF301" s="507"/>
      <c r="BG301" s="507"/>
      <c r="BH301" s="507"/>
      <c r="BI301" s="507"/>
      <c r="BJ301" s="507"/>
      <c r="BK301" s="507"/>
      <c r="BL301" s="507"/>
      <c r="BM301" s="507"/>
      <c r="BN301" s="507"/>
      <c r="BO301" s="507"/>
      <c r="BP301" s="507"/>
      <c r="BQ301" s="507"/>
      <c r="BR301" s="507"/>
      <c r="BS301" s="507"/>
      <c r="BT301" s="507"/>
      <c r="BU301" s="507"/>
      <c r="BV301" s="507"/>
      <c r="BW301" s="507"/>
      <c r="BX301" s="957"/>
      <c r="BY301" s="507"/>
      <c r="BZ301" s="506"/>
      <c r="CA301" s="506"/>
      <c r="CB301" s="506"/>
      <c r="CC301" s="506"/>
      <c r="CD301" s="506"/>
      <c r="CE301" s="506"/>
      <c r="CF301" s="506"/>
      <c r="CG301" s="506"/>
      <c r="CH301" s="506"/>
      <c r="CI301" s="506"/>
      <c r="CJ301" s="506"/>
      <c r="CK301" s="506"/>
      <c r="CL301" s="506"/>
      <c r="CM301" s="506"/>
      <c r="CN301" s="506"/>
      <c r="CO301" s="506"/>
      <c r="CP301" s="506"/>
      <c r="CQ301" s="506"/>
      <c r="CR301" s="506"/>
      <c r="CS301" s="506"/>
      <c r="CT301" s="506"/>
      <c r="CU301" s="506"/>
      <c r="CV301" s="506"/>
      <c r="CW301" s="506"/>
      <c r="CX301" s="506"/>
      <c r="CY301" s="506"/>
      <c r="CZ301" s="506"/>
      <c r="DA301" s="506"/>
      <c r="DB301" s="506"/>
      <c r="DC301" s="506"/>
      <c r="DD301" s="506"/>
      <c r="DE301" s="506"/>
      <c r="DF301" s="506"/>
    </row>
    <row r="302" spans="38:110" s="364" customFormat="1" x14ac:dyDescent="0.2">
      <c r="AL302" s="506"/>
      <c r="AM302" s="506"/>
      <c r="AN302" s="506"/>
      <c r="AO302" s="506"/>
      <c r="AP302" s="506"/>
      <c r="AQ302" s="506"/>
      <c r="AR302" s="506"/>
      <c r="AS302" s="506"/>
      <c r="AT302" s="220"/>
      <c r="AU302" s="134"/>
      <c r="AV302" s="735"/>
      <c r="AW302" s="506"/>
      <c r="AX302" s="506"/>
      <c r="AY302" s="507"/>
      <c r="AZ302" s="507"/>
      <c r="BA302" s="507"/>
      <c r="BB302" s="507"/>
      <c r="BC302" s="507"/>
      <c r="BD302" s="507"/>
      <c r="BE302" s="745"/>
      <c r="BF302" s="507"/>
      <c r="BG302" s="507"/>
      <c r="BH302" s="507"/>
      <c r="BI302" s="507"/>
      <c r="BJ302" s="507"/>
      <c r="BK302" s="507"/>
      <c r="BL302" s="507"/>
      <c r="BM302" s="507"/>
      <c r="BN302" s="507"/>
      <c r="BO302" s="507"/>
      <c r="BP302" s="507"/>
      <c r="BQ302" s="507"/>
      <c r="BR302" s="507"/>
      <c r="BS302" s="507"/>
      <c r="BT302" s="507"/>
      <c r="BU302" s="507"/>
      <c r="BV302" s="507"/>
      <c r="BW302" s="507"/>
      <c r="BX302" s="957"/>
      <c r="BY302" s="507"/>
      <c r="BZ302" s="506"/>
      <c r="CA302" s="506"/>
      <c r="CB302" s="506"/>
      <c r="CC302" s="506"/>
      <c r="CD302" s="506"/>
      <c r="CE302" s="506"/>
      <c r="CF302" s="506"/>
      <c r="CG302" s="506"/>
      <c r="CH302" s="506"/>
      <c r="CI302" s="506"/>
      <c r="CJ302" s="506"/>
      <c r="CK302" s="506"/>
      <c r="CL302" s="506"/>
      <c r="CM302" s="506"/>
      <c r="CN302" s="506"/>
      <c r="CO302" s="506"/>
      <c r="CP302" s="506"/>
      <c r="CQ302" s="506"/>
      <c r="CR302" s="506"/>
      <c r="CS302" s="506"/>
      <c r="CT302" s="506"/>
      <c r="CU302" s="506"/>
      <c r="CV302" s="506"/>
      <c r="CW302" s="506"/>
      <c r="CX302" s="506"/>
      <c r="CY302" s="506"/>
      <c r="CZ302" s="506"/>
      <c r="DA302" s="506"/>
      <c r="DB302" s="506"/>
      <c r="DC302" s="506"/>
      <c r="DD302" s="506"/>
      <c r="DE302" s="506"/>
      <c r="DF302" s="506"/>
    </row>
    <row r="303" spans="38:110" s="364" customFormat="1" x14ac:dyDescent="0.2">
      <c r="AL303" s="506"/>
      <c r="AM303" s="506"/>
      <c r="AN303" s="506"/>
      <c r="AO303" s="506"/>
      <c r="AP303" s="506"/>
      <c r="AQ303" s="506"/>
      <c r="AR303" s="506"/>
      <c r="AS303" s="506"/>
      <c r="AT303" s="220"/>
      <c r="AU303" s="134"/>
      <c r="AV303" s="735"/>
      <c r="AW303" s="506"/>
      <c r="AX303" s="506"/>
      <c r="AY303" s="507"/>
      <c r="AZ303" s="507"/>
      <c r="BA303" s="507"/>
      <c r="BB303" s="507"/>
      <c r="BC303" s="507"/>
      <c r="BD303" s="507"/>
      <c r="BE303" s="745"/>
      <c r="BF303" s="507"/>
      <c r="BG303" s="507"/>
      <c r="BH303" s="507"/>
      <c r="BI303" s="507"/>
      <c r="BJ303" s="507"/>
      <c r="BK303" s="507"/>
      <c r="BL303" s="507"/>
      <c r="BM303" s="507"/>
      <c r="BN303" s="507"/>
      <c r="BO303" s="507"/>
      <c r="BP303" s="507"/>
      <c r="BQ303" s="507"/>
      <c r="BR303" s="507"/>
      <c r="BS303" s="507"/>
      <c r="BT303" s="507"/>
      <c r="BU303" s="507"/>
      <c r="BV303" s="507"/>
      <c r="BW303" s="507"/>
      <c r="BX303" s="957"/>
      <c r="BY303" s="507"/>
      <c r="BZ303" s="506"/>
      <c r="CA303" s="506"/>
      <c r="CB303" s="506"/>
      <c r="CC303" s="506"/>
      <c r="CD303" s="506"/>
      <c r="CE303" s="506"/>
      <c r="CF303" s="506"/>
      <c r="CG303" s="506"/>
      <c r="CH303" s="506"/>
      <c r="CI303" s="506"/>
      <c r="CJ303" s="506"/>
      <c r="CK303" s="506"/>
      <c r="CL303" s="506"/>
      <c r="CM303" s="506"/>
      <c r="CN303" s="506"/>
      <c r="CO303" s="506"/>
      <c r="CP303" s="506"/>
      <c r="CQ303" s="506"/>
      <c r="CR303" s="506"/>
      <c r="CS303" s="506"/>
      <c r="CT303" s="506"/>
      <c r="CU303" s="506"/>
      <c r="CV303" s="506"/>
      <c r="CW303" s="506"/>
      <c r="CX303" s="506"/>
      <c r="CY303" s="506"/>
      <c r="CZ303" s="506"/>
      <c r="DA303" s="506"/>
      <c r="DB303" s="506"/>
      <c r="DC303" s="506"/>
      <c r="DD303" s="506"/>
      <c r="DE303" s="506"/>
      <c r="DF303" s="506"/>
    </row>
    <row r="304" spans="38:110" s="364" customFormat="1" x14ac:dyDescent="0.2">
      <c r="AL304" s="506"/>
      <c r="AM304" s="506"/>
      <c r="AN304" s="506"/>
      <c r="AO304" s="506"/>
      <c r="AP304" s="506"/>
      <c r="AQ304" s="506"/>
      <c r="AR304" s="506"/>
      <c r="AS304" s="506"/>
      <c r="AT304" s="220"/>
      <c r="AU304" s="134"/>
      <c r="AV304" s="735"/>
      <c r="AW304" s="506"/>
      <c r="AX304" s="506"/>
      <c r="AY304" s="507"/>
      <c r="AZ304" s="507"/>
      <c r="BA304" s="507"/>
      <c r="BB304" s="507"/>
      <c r="BC304" s="507"/>
      <c r="BD304" s="507"/>
      <c r="BE304" s="745"/>
      <c r="BF304" s="507"/>
      <c r="BG304" s="507"/>
      <c r="BH304" s="507"/>
      <c r="BI304" s="507"/>
      <c r="BJ304" s="507"/>
      <c r="BK304" s="507"/>
      <c r="BL304" s="507"/>
      <c r="BM304" s="507"/>
      <c r="BN304" s="507"/>
      <c r="BO304" s="507"/>
      <c r="BP304" s="507"/>
      <c r="BQ304" s="507"/>
      <c r="BR304" s="507"/>
      <c r="BS304" s="507"/>
      <c r="BT304" s="507"/>
      <c r="BU304" s="507"/>
      <c r="BV304" s="507"/>
      <c r="BW304" s="507"/>
      <c r="BX304" s="957"/>
      <c r="BY304" s="507"/>
      <c r="BZ304" s="506"/>
      <c r="CA304" s="506"/>
      <c r="CB304" s="506"/>
      <c r="CC304" s="506"/>
      <c r="CD304" s="506"/>
      <c r="CE304" s="506"/>
      <c r="CF304" s="506"/>
      <c r="CG304" s="506"/>
      <c r="CH304" s="506"/>
      <c r="CI304" s="506"/>
      <c r="CJ304" s="506"/>
      <c r="CK304" s="506"/>
      <c r="CL304" s="506"/>
      <c r="CM304" s="506"/>
      <c r="CN304" s="506"/>
      <c r="CO304" s="506"/>
      <c r="CP304" s="506"/>
      <c r="CQ304" s="506"/>
      <c r="CR304" s="506"/>
      <c r="CS304" s="506"/>
      <c r="CT304" s="506"/>
      <c r="CU304" s="506"/>
      <c r="CV304" s="506"/>
      <c r="CW304" s="506"/>
      <c r="CX304" s="506"/>
      <c r="CY304" s="506"/>
      <c r="CZ304" s="506"/>
      <c r="DA304" s="506"/>
      <c r="DB304" s="506"/>
      <c r="DC304" s="506"/>
      <c r="DD304" s="506"/>
      <c r="DE304" s="506"/>
      <c r="DF304" s="506"/>
    </row>
    <row r="305" spans="38:110" s="364" customFormat="1" x14ac:dyDescent="0.2">
      <c r="AL305" s="506"/>
      <c r="AM305" s="506"/>
      <c r="AN305" s="506"/>
      <c r="AO305" s="506"/>
      <c r="AP305" s="506"/>
      <c r="AQ305" s="506"/>
      <c r="AR305" s="506"/>
      <c r="AS305" s="506"/>
      <c r="AT305" s="220"/>
      <c r="AU305" s="134"/>
      <c r="AV305" s="735"/>
      <c r="AW305" s="506"/>
      <c r="AX305" s="506"/>
      <c r="AY305" s="507"/>
      <c r="AZ305" s="507"/>
      <c r="BA305" s="507"/>
      <c r="BB305" s="507"/>
      <c r="BC305" s="507"/>
      <c r="BD305" s="507"/>
      <c r="BE305" s="745"/>
      <c r="BF305" s="507"/>
      <c r="BG305" s="507"/>
      <c r="BH305" s="507"/>
      <c r="BI305" s="507"/>
      <c r="BJ305" s="507"/>
      <c r="BK305" s="507"/>
      <c r="BL305" s="507"/>
      <c r="BM305" s="507"/>
      <c r="BN305" s="507"/>
      <c r="BO305" s="507"/>
      <c r="BP305" s="507"/>
      <c r="BQ305" s="507"/>
      <c r="BR305" s="507"/>
      <c r="BS305" s="507"/>
      <c r="BT305" s="507"/>
      <c r="BU305" s="507"/>
      <c r="BV305" s="507"/>
      <c r="BW305" s="507"/>
      <c r="BX305" s="957"/>
      <c r="BY305" s="507"/>
      <c r="BZ305" s="506"/>
      <c r="CA305" s="506"/>
      <c r="CB305" s="506"/>
      <c r="CC305" s="506"/>
      <c r="CD305" s="506"/>
      <c r="CE305" s="506"/>
      <c r="CF305" s="506"/>
      <c r="CG305" s="506"/>
      <c r="CH305" s="506"/>
      <c r="CI305" s="506"/>
      <c r="CJ305" s="506"/>
      <c r="CK305" s="506"/>
      <c r="CL305" s="506"/>
      <c r="CM305" s="506"/>
      <c r="CN305" s="506"/>
      <c r="CO305" s="506"/>
      <c r="CP305" s="506"/>
      <c r="CQ305" s="506"/>
      <c r="CR305" s="506"/>
      <c r="CS305" s="506"/>
      <c r="CT305" s="506"/>
      <c r="CU305" s="506"/>
      <c r="CV305" s="506"/>
      <c r="CW305" s="506"/>
      <c r="CX305" s="506"/>
      <c r="CY305" s="506"/>
      <c r="CZ305" s="506"/>
      <c r="DA305" s="506"/>
      <c r="DB305" s="506"/>
      <c r="DC305" s="506"/>
      <c r="DD305" s="506"/>
      <c r="DE305" s="506"/>
      <c r="DF305" s="506"/>
    </row>
    <row r="306" spans="38:110" s="364" customFormat="1" x14ac:dyDescent="0.2">
      <c r="AL306" s="506"/>
      <c r="AM306" s="506"/>
      <c r="AN306" s="506"/>
      <c r="AO306" s="506"/>
      <c r="AP306" s="506"/>
      <c r="AQ306" s="506"/>
      <c r="AR306" s="506"/>
      <c r="AS306" s="506"/>
      <c r="AT306" s="220"/>
      <c r="AU306" s="134"/>
      <c r="AV306" s="735"/>
      <c r="AW306" s="506"/>
      <c r="AX306" s="506"/>
      <c r="AY306" s="507"/>
      <c r="AZ306" s="507"/>
      <c r="BA306" s="507"/>
      <c r="BB306" s="507"/>
      <c r="BC306" s="507"/>
      <c r="BD306" s="507"/>
      <c r="BE306" s="745"/>
      <c r="BF306" s="507"/>
      <c r="BG306" s="507"/>
      <c r="BH306" s="507"/>
      <c r="BI306" s="507"/>
      <c r="BJ306" s="507"/>
      <c r="BK306" s="507"/>
      <c r="BL306" s="507"/>
      <c r="BM306" s="507"/>
      <c r="BN306" s="507"/>
      <c r="BO306" s="507"/>
      <c r="BP306" s="507"/>
      <c r="BQ306" s="507"/>
      <c r="BR306" s="507"/>
      <c r="BS306" s="507"/>
      <c r="BT306" s="507"/>
      <c r="BU306" s="507"/>
      <c r="BV306" s="507"/>
      <c r="BW306" s="507"/>
      <c r="BX306" s="957"/>
      <c r="BY306" s="507"/>
      <c r="BZ306" s="506"/>
      <c r="CA306" s="506"/>
      <c r="CB306" s="506"/>
      <c r="CC306" s="506"/>
      <c r="CD306" s="506"/>
      <c r="CE306" s="506"/>
      <c r="CF306" s="506"/>
      <c r="CG306" s="506"/>
      <c r="CH306" s="506"/>
      <c r="CI306" s="506"/>
      <c r="CJ306" s="506"/>
      <c r="CK306" s="506"/>
      <c r="CL306" s="506"/>
      <c r="CM306" s="506"/>
      <c r="CN306" s="506"/>
      <c r="CO306" s="506"/>
      <c r="CP306" s="506"/>
      <c r="CQ306" s="506"/>
      <c r="CR306" s="506"/>
      <c r="CS306" s="506"/>
      <c r="CT306" s="506"/>
      <c r="CU306" s="506"/>
      <c r="CV306" s="506"/>
      <c r="CW306" s="506"/>
      <c r="CX306" s="506"/>
      <c r="CY306" s="506"/>
      <c r="CZ306" s="506"/>
      <c r="DA306" s="506"/>
      <c r="DB306" s="506"/>
      <c r="DC306" s="506"/>
      <c r="DD306" s="506"/>
      <c r="DE306" s="506"/>
      <c r="DF306" s="506"/>
    </row>
    <row r="307" spans="38:110" s="364" customFormat="1" x14ac:dyDescent="0.2">
      <c r="AL307" s="506"/>
      <c r="AM307" s="506"/>
      <c r="AN307" s="506"/>
      <c r="AO307" s="506"/>
      <c r="AP307" s="506"/>
      <c r="AQ307" s="506"/>
      <c r="AR307" s="506"/>
      <c r="AS307" s="506"/>
      <c r="AT307" s="220"/>
      <c r="AU307" s="134"/>
      <c r="AV307" s="735"/>
      <c r="AW307" s="506"/>
      <c r="AX307" s="506"/>
      <c r="AY307" s="507"/>
      <c r="AZ307" s="507"/>
      <c r="BA307" s="507"/>
      <c r="BB307" s="507"/>
      <c r="BC307" s="507"/>
      <c r="BD307" s="507"/>
      <c r="BE307" s="745"/>
      <c r="BF307" s="507"/>
      <c r="BG307" s="507"/>
      <c r="BH307" s="507"/>
      <c r="BI307" s="507"/>
      <c r="BJ307" s="507"/>
      <c r="BK307" s="507"/>
      <c r="BL307" s="507"/>
      <c r="BM307" s="507"/>
      <c r="BN307" s="507"/>
      <c r="BO307" s="507"/>
      <c r="BP307" s="507"/>
      <c r="BQ307" s="507"/>
      <c r="BR307" s="507"/>
      <c r="BS307" s="507"/>
      <c r="BT307" s="507"/>
      <c r="BU307" s="507"/>
      <c r="BV307" s="507"/>
      <c r="BW307" s="507"/>
      <c r="BX307" s="957"/>
      <c r="BY307" s="507"/>
      <c r="BZ307" s="506"/>
      <c r="CA307" s="506"/>
      <c r="CB307" s="506"/>
      <c r="CC307" s="506"/>
      <c r="CD307" s="506"/>
      <c r="CE307" s="506"/>
      <c r="CF307" s="506"/>
      <c r="CG307" s="506"/>
      <c r="CH307" s="506"/>
      <c r="CI307" s="506"/>
      <c r="CJ307" s="506"/>
      <c r="CK307" s="506"/>
      <c r="CL307" s="506"/>
      <c r="CM307" s="506"/>
      <c r="CN307" s="506"/>
      <c r="CO307" s="506"/>
      <c r="CP307" s="506"/>
      <c r="CQ307" s="506"/>
      <c r="CR307" s="506"/>
      <c r="CS307" s="506"/>
      <c r="CT307" s="506"/>
      <c r="CU307" s="506"/>
      <c r="CV307" s="506"/>
      <c r="CW307" s="506"/>
      <c r="CX307" s="506"/>
      <c r="CY307" s="506"/>
      <c r="CZ307" s="506"/>
      <c r="DA307" s="506"/>
      <c r="DB307" s="506"/>
      <c r="DC307" s="506"/>
      <c r="DD307" s="506"/>
      <c r="DE307" s="506"/>
      <c r="DF307" s="506"/>
    </row>
    <row r="308" spans="38:110" s="364" customFormat="1" x14ac:dyDescent="0.2">
      <c r="AL308" s="506"/>
      <c r="AM308" s="506"/>
      <c r="AN308" s="506"/>
      <c r="AO308" s="506"/>
      <c r="AP308" s="506"/>
      <c r="AQ308" s="506"/>
      <c r="AR308" s="506"/>
      <c r="AS308" s="506"/>
      <c r="AT308" s="220"/>
      <c r="AU308" s="134"/>
      <c r="AV308" s="735"/>
      <c r="AW308" s="506"/>
      <c r="AX308" s="506"/>
      <c r="AY308" s="507"/>
      <c r="AZ308" s="507"/>
      <c r="BA308" s="507"/>
      <c r="BB308" s="507"/>
      <c r="BC308" s="507"/>
      <c r="BD308" s="507"/>
      <c r="BE308" s="745"/>
      <c r="BF308" s="507"/>
      <c r="BG308" s="507"/>
      <c r="BH308" s="507"/>
      <c r="BI308" s="507"/>
      <c r="BJ308" s="507"/>
      <c r="BK308" s="507"/>
      <c r="BL308" s="507"/>
      <c r="BM308" s="507"/>
      <c r="BN308" s="507"/>
      <c r="BO308" s="507"/>
      <c r="BP308" s="507"/>
      <c r="BQ308" s="507"/>
      <c r="BR308" s="507"/>
      <c r="BS308" s="507"/>
      <c r="BT308" s="507"/>
      <c r="BU308" s="507"/>
      <c r="BV308" s="507"/>
      <c r="BW308" s="507"/>
      <c r="BX308" s="957"/>
      <c r="BY308" s="507"/>
      <c r="BZ308" s="506"/>
      <c r="CA308" s="506"/>
      <c r="CB308" s="506"/>
      <c r="CC308" s="506"/>
      <c r="CD308" s="506"/>
      <c r="CE308" s="506"/>
      <c r="CF308" s="506"/>
      <c r="CG308" s="506"/>
      <c r="CH308" s="506"/>
      <c r="CI308" s="506"/>
      <c r="CJ308" s="506"/>
      <c r="CK308" s="506"/>
      <c r="CL308" s="506"/>
      <c r="CM308" s="506"/>
      <c r="CN308" s="506"/>
      <c r="CO308" s="506"/>
      <c r="CP308" s="506"/>
      <c r="CQ308" s="506"/>
      <c r="CR308" s="506"/>
      <c r="CS308" s="506"/>
      <c r="CT308" s="506"/>
      <c r="CU308" s="506"/>
      <c r="CV308" s="506"/>
      <c r="CW308" s="506"/>
      <c r="CX308" s="506"/>
      <c r="CY308" s="506"/>
      <c r="CZ308" s="506"/>
      <c r="DA308" s="506"/>
      <c r="DB308" s="506"/>
      <c r="DC308" s="506"/>
      <c r="DD308" s="506"/>
      <c r="DE308" s="506"/>
      <c r="DF308" s="506"/>
    </row>
    <row r="309" spans="38:110" s="364" customFormat="1" x14ac:dyDescent="0.2">
      <c r="AL309" s="506"/>
      <c r="AM309" s="506"/>
      <c r="AN309" s="506"/>
      <c r="AO309" s="506"/>
      <c r="AP309" s="506"/>
      <c r="AQ309" s="506"/>
      <c r="AR309" s="506"/>
      <c r="AS309" s="506"/>
      <c r="AT309" s="220"/>
      <c r="AU309" s="134"/>
      <c r="AV309" s="735"/>
      <c r="AW309" s="506"/>
      <c r="AX309" s="506"/>
      <c r="AY309" s="507"/>
      <c r="AZ309" s="507"/>
      <c r="BA309" s="507"/>
      <c r="BB309" s="507"/>
      <c r="BC309" s="507"/>
      <c r="BD309" s="507"/>
      <c r="BE309" s="745"/>
      <c r="BF309" s="507"/>
      <c r="BG309" s="507"/>
      <c r="BH309" s="507"/>
      <c r="BI309" s="507"/>
      <c r="BJ309" s="507"/>
      <c r="BK309" s="507"/>
      <c r="BL309" s="507"/>
      <c r="BM309" s="507"/>
      <c r="BN309" s="507"/>
      <c r="BO309" s="507"/>
      <c r="BP309" s="507"/>
      <c r="BQ309" s="507"/>
      <c r="BR309" s="507"/>
      <c r="BS309" s="507"/>
      <c r="BT309" s="507"/>
      <c r="BU309" s="507"/>
      <c r="BV309" s="507"/>
      <c r="BW309" s="507"/>
      <c r="BX309" s="957"/>
      <c r="BY309" s="507"/>
      <c r="BZ309" s="506"/>
      <c r="CA309" s="506"/>
      <c r="CB309" s="506"/>
      <c r="CC309" s="506"/>
      <c r="CD309" s="506"/>
      <c r="CE309" s="506"/>
      <c r="CF309" s="506"/>
      <c r="CG309" s="506"/>
      <c r="CH309" s="506"/>
      <c r="CI309" s="506"/>
      <c r="CJ309" s="506"/>
      <c r="CK309" s="506"/>
      <c r="CL309" s="506"/>
      <c r="CM309" s="506"/>
      <c r="CN309" s="506"/>
      <c r="CO309" s="506"/>
      <c r="CP309" s="506"/>
      <c r="CQ309" s="506"/>
      <c r="CR309" s="506"/>
      <c r="CS309" s="506"/>
      <c r="CT309" s="506"/>
      <c r="CU309" s="506"/>
      <c r="CV309" s="506"/>
      <c r="CW309" s="506"/>
      <c r="CX309" s="506"/>
      <c r="CY309" s="506"/>
      <c r="CZ309" s="506"/>
      <c r="DA309" s="506"/>
      <c r="DB309" s="506"/>
      <c r="DC309" s="506"/>
      <c r="DD309" s="506"/>
      <c r="DE309" s="506"/>
      <c r="DF309" s="506"/>
    </row>
    <row r="310" spans="38:110" s="364" customFormat="1" x14ac:dyDescent="0.2">
      <c r="AL310" s="506"/>
      <c r="AM310" s="506"/>
      <c r="AN310" s="506"/>
      <c r="AO310" s="506"/>
      <c r="AP310" s="506"/>
      <c r="AQ310" s="506"/>
      <c r="AR310" s="506"/>
      <c r="AS310" s="506"/>
      <c r="AT310" s="220"/>
      <c r="AU310" s="134"/>
      <c r="AV310" s="735"/>
      <c r="AW310" s="506"/>
      <c r="AX310" s="506"/>
      <c r="AY310" s="507"/>
      <c r="AZ310" s="507"/>
      <c r="BA310" s="507"/>
      <c r="BB310" s="507"/>
      <c r="BC310" s="507"/>
      <c r="BD310" s="507"/>
      <c r="BE310" s="745"/>
      <c r="BF310" s="507"/>
      <c r="BG310" s="507"/>
      <c r="BH310" s="507"/>
      <c r="BI310" s="507"/>
      <c r="BJ310" s="507"/>
      <c r="BK310" s="507"/>
      <c r="BL310" s="507"/>
      <c r="BM310" s="507"/>
      <c r="BN310" s="507"/>
      <c r="BO310" s="507"/>
      <c r="BP310" s="507"/>
      <c r="BQ310" s="507"/>
      <c r="BR310" s="507"/>
      <c r="BS310" s="507"/>
      <c r="BT310" s="507"/>
      <c r="BU310" s="507"/>
      <c r="BV310" s="507"/>
      <c r="BW310" s="507"/>
      <c r="BX310" s="957"/>
      <c r="BY310" s="507"/>
      <c r="BZ310" s="506"/>
      <c r="CA310" s="506"/>
      <c r="CB310" s="506"/>
      <c r="CC310" s="506"/>
      <c r="CD310" s="506"/>
      <c r="CE310" s="506"/>
      <c r="CF310" s="506"/>
      <c r="CG310" s="506"/>
      <c r="CH310" s="506"/>
      <c r="CI310" s="506"/>
      <c r="CJ310" s="506"/>
      <c r="CK310" s="506"/>
      <c r="CL310" s="506"/>
      <c r="CM310" s="506"/>
      <c r="CN310" s="506"/>
      <c r="CO310" s="506"/>
      <c r="CP310" s="506"/>
      <c r="CQ310" s="506"/>
      <c r="CR310" s="506"/>
      <c r="CS310" s="506"/>
      <c r="CT310" s="506"/>
      <c r="CU310" s="506"/>
      <c r="CV310" s="506"/>
      <c r="CW310" s="506"/>
      <c r="CX310" s="506"/>
      <c r="CY310" s="506"/>
      <c r="CZ310" s="506"/>
      <c r="DA310" s="506"/>
      <c r="DB310" s="506"/>
      <c r="DC310" s="506"/>
      <c r="DD310" s="506"/>
      <c r="DE310" s="506"/>
      <c r="DF310" s="506"/>
    </row>
    <row r="311" spans="38:110" s="364" customFormat="1" x14ac:dyDescent="0.2">
      <c r="AL311" s="506"/>
      <c r="AM311" s="506"/>
      <c r="AN311" s="506"/>
      <c r="AO311" s="506"/>
      <c r="AP311" s="506"/>
      <c r="AQ311" s="506"/>
      <c r="AR311" s="506"/>
      <c r="AS311" s="506"/>
      <c r="AT311" s="220"/>
      <c r="AU311" s="134"/>
      <c r="AV311" s="735"/>
      <c r="AW311" s="506"/>
      <c r="AX311" s="506"/>
      <c r="AY311" s="507"/>
      <c r="AZ311" s="507"/>
      <c r="BA311" s="507"/>
      <c r="BB311" s="507"/>
      <c r="BC311" s="507"/>
      <c r="BD311" s="507"/>
      <c r="BE311" s="745"/>
      <c r="BF311" s="507"/>
      <c r="BG311" s="507"/>
      <c r="BH311" s="507"/>
      <c r="BI311" s="507"/>
      <c r="BJ311" s="507"/>
      <c r="BK311" s="507"/>
      <c r="BL311" s="507"/>
      <c r="BM311" s="507"/>
      <c r="BN311" s="507"/>
      <c r="BO311" s="507"/>
      <c r="BP311" s="507"/>
      <c r="BQ311" s="507"/>
      <c r="BR311" s="507"/>
      <c r="BS311" s="507"/>
      <c r="BT311" s="507"/>
      <c r="BU311" s="507"/>
      <c r="BV311" s="507"/>
      <c r="BW311" s="507"/>
      <c r="BX311" s="957"/>
      <c r="BY311" s="507"/>
      <c r="BZ311" s="506"/>
      <c r="CA311" s="506"/>
      <c r="CB311" s="506"/>
      <c r="CC311" s="506"/>
      <c r="CD311" s="506"/>
      <c r="CE311" s="506"/>
      <c r="CF311" s="506"/>
      <c r="CG311" s="506"/>
      <c r="CH311" s="506"/>
      <c r="CI311" s="506"/>
      <c r="CJ311" s="506"/>
      <c r="CK311" s="506"/>
      <c r="CL311" s="506"/>
      <c r="CM311" s="506"/>
      <c r="CN311" s="506"/>
      <c r="CO311" s="506"/>
      <c r="CP311" s="506"/>
      <c r="CQ311" s="506"/>
      <c r="CR311" s="506"/>
      <c r="CS311" s="506"/>
      <c r="CT311" s="506"/>
      <c r="CU311" s="506"/>
      <c r="CV311" s="506"/>
      <c r="CW311" s="506"/>
      <c r="CX311" s="506"/>
      <c r="CY311" s="506"/>
      <c r="CZ311" s="506"/>
      <c r="DA311" s="506"/>
      <c r="DB311" s="506"/>
      <c r="DC311" s="506"/>
      <c r="DD311" s="506"/>
      <c r="DE311" s="506"/>
      <c r="DF311" s="506"/>
    </row>
    <row r="312" spans="38:110" s="364" customFormat="1" x14ac:dyDescent="0.2">
      <c r="AL312" s="506"/>
      <c r="AM312" s="506"/>
      <c r="AN312" s="506"/>
      <c r="AO312" s="506"/>
      <c r="AP312" s="506"/>
      <c r="AQ312" s="506"/>
      <c r="AR312" s="506"/>
      <c r="AS312" s="506"/>
      <c r="AT312" s="220"/>
      <c r="AU312" s="134"/>
      <c r="AV312" s="735"/>
      <c r="AW312" s="506"/>
      <c r="AX312" s="506"/>
      <c r="AY312" s="507"/>
      <c r="AZ312" s="507"/>
      <c r="BA312" s="507"/>
      <c r="BB312" s="507"/>
      <c r="BC312" s="507"/>
      <c r="BD312" s="507"/>
      <c r="BE312" s="745"/>
      <c r="BF312" s="507"/>
      <c r="BG312" s="507"/>
      <c r="BH312" s="507"/>
      <c r="BI312" s="507"/>
      <c r="BJ312" s="507"/>
      <c r="BK312" s="507"/>
      <c r="BL312" s="507"/>
      <c r="BM312" s="507"/>
      <c r="BN312" s="507"/>
      <c r="BO312" s="507"/>
      <c r="BP312" s="507"/>
      <c r="BQ312" s="507"/>
      <c r="BR312" s="507"/>
      <c r="BS312" s="507"/>
      <c r="BT312" s="507"/>
      <c r="BU312" s="507"/>
      <c r="BV312" s="507"/>
      <c r="BW312" s="507"/>
      <c r="BX312" s="957"/>
      <c r="BY312" s="507"/>
      <c r="BZ312" s="506"/>
      <c r="CA312" s="506"/>
      <c r="CB312" s="506"/>
      <c r="CC312" s="506"/>
      <c r="CD312" s="506"/>
      <c r="CE312" s="506"/>
      <c r="CF312" s="506"/>
      <c r="CG312" s="506"/>
      <c r="CH312" s="506"/>
      <c r="CI312" s="506"/>
      <c r="CJ312" s="506"/>
      <c r="CK312" s="506"/>
      <c r="CL312" s="506"/>
      <c r="CM312" s="506"/>
      <c r="CN312" s="506"/>
      <c r="CO312" s="506"/>
      <c r="CP312" s="506"/>
      <c r="CQ312" s="506"/>
      <c r="CR312" s="506"/>
      <c r="CS312" s="506"/>
      <c r="CT312" s="506"/>
      <c r="CU312" s="506"/>
      <c r="CV312" s="506"/>
      <c r="CW312" s="506"/>
      <c r="CX312" s="506"/>
      <c r="CY312" s="506"/>
      <c r="CZ312" s="506"/>
      <c r="DA312" s="506"/>
      <c r="DB312" s="506"/>
      <c r="DC312" s="506"/>
      <c r="DD312" s="506"/>
      <c r="DE312" s="506"/>
      <c r="DF312" s="506"/>
    </row>
    <row r="313" spans="38:110" s="364" customFormat="1" x14ac:dyDescent="0.2">
      <c r="AL313" s="506"/>
      <c r="AM313" s="506"/>
      <c r="AN313" s="506"/>
      <c r="AO313" s="506"/>
      <c r="AP313" s="506"/>
      <c r="AQ313" s="506"/>
      <c r="AR313" s="506"/>
      <c r="AS313" s="506"/>
      <c r="AT313" s="220"/>
      <c r="AU313" s="134"/>
      <c r="AV313" s="735"/>
      <c r="AW313" s="506"/>
      <c r="AX313" s="506"/>
      <c r="AY313" s="507"/>
      <c r="AZ313" s="507"/>
      <c r="BA313" s="507"/>
      <c r="BB313" s="507"/>
      <c r="BC313" s="507"/>
      <c r="BD313" s="507"/>
      <c r="BE313" s="745"/>
      <c r="BF313" s="507"/>
      <c r="BG313" s="507"/>
      <c r="BH313" s="507"/>
      <c r="BI313" s="507"/>
      <c r="BJ313" s="507"/>
      <c r="BK313" s="507"/>
      <c r="BL313" s="507"/>
      <c r="BM313" s="507"/>
      <c r="BN313" s="507"/>
      <c r="BO313" s="507"/>
      <c r="BP313" s="507"/>
      <c r="BQ313" s="507"/>
      <c r="BR313" s="507"/>
      <c r="BS313" s="507"/>
      <c r="BT313" s="507"/>
      <c r="BU313" s="507"/>
      <c r="BV313" s="507"/>
      <c r="BW313" s="507"/>
      <c r="BX313" s="957"/>
      <c r="BY313" s="507"/>
      <c r="BZ313" s="506"/>
      <c r="CA313" s="506"/>
      <c r="CB313" s="506"/>
      <c r="CC313" s="506"/>
      <c r="CD313" s="506"/>
      <c r="CE313" s="506"/>
      <c r="CF313" s="506"/>
      <c r="CG313" s="506"/>
      <c r="CH313" s="506"/>
      <c r="CI313" s="506"/>
      <c r="CJ313" s="506"/>
      <c r="CK313" s="506"/>
      <c r="CL313" s="506"/>
      <c r="CM313" s="506"/>
      <c r="CN313" s="506"/>
      <c r="CO313" s="506"/>
      <c r="CP313" s="506"/>
      <c r="CQ313" s="506"/>
      <c r="CR313" s="506"/>
      <c r="CS313" s="506"/>
      <c r="CT313" s="506"/>
      <c r="CU313" s="506"/>
      <c r="CV313" s="506"/>
      <c r="CW313" s="506"/>
      <c r="CX313" s="506"/>
      <c r="CY313" s="506"/>
      <c r="CZ313" s="506"/>
      <c r="DA313" s="506"/>
      <c r="DB313" s="506"/>
      <c r="DC313" s="506"/>
      <c r="DD313" s="506"/>
      <c r="DE313" s="506"/>
      <c r="DF313" s="506"/>
    </row>
    <row r="314" spans="38:110" s="364" customFormat="1" x14ac:dyDescent="0.2">
      <c r="AL314" s="506"/>
      <c r="AM314" s="506"/>
      <c r="AN314" s="506"/>
      <c r="AO314" s="506"/>
      <c r="AP314" s="506"/>
      <c r="AQ314" s="506"/>
      <c r="AR314" s="506"/>
      <c r="AS314" s="506"/>
      <c r="AT314" s="220"/>
      <c r="AU314" s="134"/>
      <c r="AV314" s="735"/>
      <c r="AW314" s="506"/>
      <c r="AX314" s="506"/>
      <c r="AY314" s="507"/>
      <c r="AZ314" s="507"/>
      <c r="BA314" s="507"/>
      <c r="BB314" s="507"/>
      <c r="BC314" s="507"/>
      <c r="BD314" s="507"/>
      <c r="BE314" s="745"/>
      <c r="BF314" s="507"/>
      <c r="BG314" s="507"/>
      <c r="BH314" s="507"/>
      <c r="BI314" s="507"/>
      <c r="BJ314" s="507"/>
      <c r="BK314" s="507"/>
      <c r="BL314" s="507"/>
      <c r="BM314" s="507"/>
      <c r="BN314" s="507"/>
      <c r="BO314" s="507"/>
      <c r="BP314" s="507"/>
      <c r="BQ314" s="507"/>
      <c r="BR314" s="507"/>
      <c r="BS314" s="507"/>
      <c r="BT314" s="507"/>
      <c r="BU314" s="507"/>
      <c r="BV314" s="507"/>
      <c r="BW314" s="507"/>
      <c r="BX314" s="957"/>
      <c r="BY314" s="507"/>
      <c r="BZ314" s="506"/>
      <c r="CA314" s="506"/>
      <c r="CB314" s="506"/>
      <c r="CC314" s="506"/>
      <c r="CD314" s="506"/>
      <c r="CE314" s="506"/>
      <c r="CF314" s="506"/>
      <c r="CG314" s="506"/>
      <c r="CH314" s="506"/>
      <c r="CI314" s="506"/>
      <c r="CJ314" s="506"/>
      <c r="CK314" s="506"/>
      <c r="CL314" s="506"/>
      <c r="CM314" s="506"/>
      <c r="CN314" s="506"/>
      <c r="CO314" s="506"/>
      <c r="CP314" s="506"/>
      <c r="CQ314" s="506"/>
      <c r="CR314" s="506"/>
      <c r="CS314" s="506"/>
      <c r="CT314" s="506"/>
      <c r="CU314" s="506"/>
      <c r="CV314" s="506"/>
      <c r="CW314" s="506"/>
      <c r="CX314" s="506"/>
      <c r="CY314" s="506"/>
      <c r="CZ314" s="506"/>
      <c r="DA314" s="506"/>
      <c r="DB314" s="506"/>
      <c r="DC314" s="506"/>
      <c r="DD314" s="506"/>
      <c r="DE314" s="506"/>
      <c r="DF314" s="506"/>
    </row>
    <row r="315" spans="38:110" s="364" customFormat="1" x14ac:dyDescent="0.2">
      <c r="AL315" s="506"/>
      <c r="AM315" s="506"/>
      <c r="AN315" s="506"/>
      <c r="AO315" s="506"/>
      <c r="AP315" s="506"/>
      <c r="AQ315" s="506"/>
      <c r="AR315" s="506"/>
      <c r="AS315" s="506"/>
      <c r="AT315" s="220"/>
      <c r="AU315" s="134"/>
      <c r="AV315" s="735"/>
      <c r="AW315" s="506"/>
      <c r="AX315" s="506"/>
      <c r="AY315" s="507"/>
      <c r="AZ315" s="507"/>
      <c r="BA315" s="507"/>
      <c r="BB315" s="507"/>
      <c r="BC315" s="507"/>
      <c r="BD315" s="507"/>
      <c r="BE315" s="745"/>
      <c r="BF315" s="507"/>
      <c r="BG315" s="507"/>
      <c r="BH315" s="507"/>
      <c r="BI315" s="507"/>
      <c r="BJ315" s="507"/>
      <c r="BK315" s="507"/>
      <c r="BL315" s="507"/>
      <c r="BM315" s="507"/>
      <c r="BN315" s="507"/>
      <c r="BO315" s="507"/>
      <c r="BP315" s="507"/>
      <c r="BQ315" s="507"/>
      <c r="BR315" s="507"/>
      <c r="BS315" s="507"/>
      <c r="BT315" s="507"/>
      <c r="BU315" s="507"/>
      <c r="BV315" s="507"/>
      <c r="BW315" s="507"/>
      <c r="BX315" s="957"/>
      <c r="BY315" s="507"/>
      <c r="BZ315" s="506"/>
      <c r="CA315" s="506"/>
      <c r="CB315" s="506"/>
      <c r="CC315" s="506"/>
      <c r="CD315" s="506"/>
      <c r="CE315" s="506"/>
      <c r="CF315" s="506"/>
      <c r="CG315" s="506"/>
      <c r="CH315" s="506"/>
      <c r="CI315" s="506"/>
      <c r="CJ315" s="506"/>
      <c r="CK315" s="506"/>
      <c r="CL315" s="506"/>
      <c r="CM315" s="506"/>
      <c r="CN315" s="506"/>
      <c r="CO315" s="506"/>
      <c r="CP315" s="506"/>
      <c r="CQ315" s="506"/>
      <c r="CR315" s="506"/>
      <c r="CS315" s="506"/>
      <c r="CT315" s="506"/>
      <c r="CU315" s="506"/>
      <c r="CV315" s="506"/>
      <c r="CW315" s="506"/>
      <c r="CX315" s="506"/>
      <c r="CY315" s="506"/>
      <c r="CZ315" s="506"/>
      <c r="DA315" s="506"/>
      <c r="DB315" s="506"/>
      <c r="DC315" s="506"/>
      <c r="DD315" s="506"/>
      <c r="DE315" s="506"/>
      <c r="DF315" s="506"/>
    </row>
    <row r="316" spans="38:110" s="364" customFormat="1" x14ac:dyDescent="0.2">
      <c r="AL316" s="506"/>
      <c r="AM316" s="506"/>
      <c r="AN316" s="506"/>
      <c r="AO316" s="506"/>
      <c r="AP316" s="506"/>
      <c r="AQ316" s="506"/>
      <c r="AR316" s="506"/>
      <c r="AS316" s="506"/>
      <c r="AT316" s="220"/>
      <c r="AU316" s="134"/>
      <c r="AV316" s="735"/>
      <c r="AW316" s="506"/>
      <c r="AX316" s="506"/>
      <c r="AY316" s="507"/>
      <c r="AZ316" s="507"/>
      <c r="BA316" s="507"/>
      <c r="BB316" s="507"/>
      <c r="BC316" s="507"/>
      <c r="BD316" s="507"/>
      <c r="BE316" s="745"/>
      <c r="BF316" s="507"/>
      <c r="BG316" s="507"/>
      <c r="BH316" s="507"/>
      <c r="BI316" s="507"/>
      <c r="BJ316" s="507"/>
      <c r="BK316" s="507"/>
      <c r="BL316" s="507"/>
      <c r="BM316" s="507"/>
      <c r="BN316" s="507"/>
      <c r="BO316" s="507"/>
      <c r="BP316" s="507"/>
      <c r="BQ316" s="507"/>
      <c r="BR316" s="507"/>
      <c r="BS316" s="507"/>
      <c r="BT316" s="507"/>
      <c r="BU316" s="507"/>
      <c r="BV316" s="507"/>
      <c r="BW316" s="507"/>
      <c r="BX316" s="957"/>
      <c r="BY316" s="507"/>
      <c r="BZ316" s="506"/>
      <c r="CA316" s="506"/>
      <c r="CB316" s="506"/>
      <c r="CC316" s="506"/>
      <c r="CD316" s="506"/>
      <c r="CE316" s="506"/>
      <c r="CF316" s="506"/>
      <c r="CG316" s="506"/>
      <c r="CH316" s="506"/>
      <c r="CI316" s="506"/>
      <c r="CJ316" s="506"/>
      <c r="CK316" s="506"/>
      <c r="CL316" s="506"/>
      <c r="CM316" s="506"/>
      <c r="CN316" s="506"/>
      <c r="CO316" s="506"/>
      <c r="CP316" s="506"/>
      <c r="CQ316" s="506"/>
      <c r="CR316" s="506"/>
      <c r="CS316" s="506"/>
      <c r="CT316" s="506"/>
      <c r="CU316" s="506"/>
      <c r="CV316" s="506"/>
      <c r="CW316" s="506"/>
      <c r="CX316" s="506"/>
      <c r="CY316" s="506"/>
      <c r="CZ316" s="506"/>
      <c r="DA316" s="506"/>
      <c r="DB316" s="506"/>
      <c r="DC316" s="506"/>
      <c r="DD316" s="506"/>
      <c r="DE316" s="506"/>
      <c r="DF316" s="506"/>
    </row>
    <row r="317" spans="38:110" s="364" customFormat="1" x14ac:dyDescent="0.2">
      <c r="AL317" s="506"/>
      <c r="AM317" s="506"/>
      <c r="AN317" s="506"/>
      <c r="AO317" s="506"/>
      <c r="AP317" s="506"/>
      <c r="AQ317" s="506"/>
      <c r="AR317" s="506"/>
      <c r="AS317" s="506"/>
      <c r="AT317" s="220"/>
      <c r="AU317" s="134"/>
      <c r="AV317" s="735"/>
      <c r="AW317" s="506"/>
      <c r="AX317" s="506"/>
      <c r="AY317" s="507"/>
      <c r="AZ317" s="507"/>
      <c r="BA317" s="507"/>
      <c r="BB317" s="507"/>
      <c r="BC317" s="507"/>
      <c r="BD317" s="507"/>
      <c r="BE317" s="745"/>
      <c r="BF317" s="507"/>
      <c r="BG317" s="507"/>
      <c r="BH317" s="507"/>
      <c r="BI317" s="507"/>
      <c r="BJ317" s="507"/>
      <c r="BK317" s="507"/>
      <c r="BL317" s="507"/>
      <c r="BM317" s="507"/>
      <c r="BN317" s="507"/>
      <c r="BO317" s="507"/>
      <c r="BP317" s="507"/>
      <c r="BQ317" s="507"/>
      <c r="BR317" s="507"/>
      <c r="BS317" s="507"/>
      <c r="BT317" s="507"/>
      <c r="BU317" s="507"/>
      <c r="BV317" s="507"/>
      <c r="BW317" s="507"/>
      <c r="BX317" s="957"/>
      <c r="BY317" s="507"/>
      <c r="BZ317" s="506"/>
      <c r="CA317" s="506"/>
      <c r="CB317" s="506"/>
      <c r="CC317" s="506"/>
      <c r="CD317" s="506"/>
      <c r="CE317" s="506"/>
      <c r="CF317" s="506"/>
      <c r="CG317" s="506"/>
      <c r="CH317" s="506"/>
      <c r="CI317" s="506"/>
      <c r="CJ317" s="506"/>
      <c r="CK317" s="506"/>
      <c r="CL317" s="506"/>
      <c r="CM317" s="506"/>
      <c r="CN317" s="506"/>
      <c r="CO317" s="506"/>
      <c r="CP317" s="506"/>
      <c r="CQ317" s="506"/>
      <c r="CR317" s="506"/>
      <c r="CS317" s="506"/>
      <c r="CT317" s="506"/>
      <c r="CU317" s="506"/>
      <c r="CV317" s="506"/>
      <c r="CW317" s="506"/>
      <c r="CX317" s="506"/>
      <c r="CY317" s="506"/>
      <c r="CZ317" s="506"/>
      <c r="DA317" s="506"/>
      <c r="DB317" s="506"/>
      <c r="DC317" s="506"/>
      <c r="DD317" s="506"/>
      <c r="DE317" s="506"/>
      <c r="DF317" s="506"/>
    </row>
    <row r="318" spans="38:110" s="364" customFormat="1" x14ac:dyDescent="0.2">
      <c r="AL318" s="506"/>
      <c r="AM318" s="506"/>
      <c r="AN318" s="506"/>
      <c r="AO318" s="506"/>
      <c r="AP318" s="506"/>
      <c r="AQ318" s="506"/>
      <c r="AR318" s="506"/>
      <c r="AS318" s="506"/>
      <c r="AT318" s="220"/>
      <c r="AU318" s="134"/>
      <c r="AV318" s="735"/>
      <c r="AW318" s="506"/>
      <c r="AX318" s="506"/>
      <c r="AY318" s="507"/>
      <c r="AZ318" s="507"/>
      <c r="BA318" s="507"/>
      <c r="BB318" s="507"/>
      <c r="BC318" s="507"/>
      <c r="BD318" s="507"/>
      <c r="BE318" s="745"/>
      <c r="BF318" s="507"/>
      <c r="BG318" s="507"/>
      <c r="BH318" s="507"/>
      <c r="BI318" s="507"/>
      <c r="BJ318" s="507"/>
      <c r="BK318" s="507"/>
      <c r="BL318" s="507"/>
      <c r="BM318" s="507"/>
      <c r="BN318" s="507"/>
      <c r="BO318" s="507"/>
      <c r="BP318" s="507"/>
      <c r="BQ318" s="507"/>
      <c r="BR318" s="507"/>
      <c r="BS318" s="507"/>
      <c r="BT318" s="507"/>
      <c r="BU318" s="507"/>
      <c r="BV318" s="507"/>
      <c r="BW318" s="507"/>
      <c r="BX318" s="957"/>
      <c r="BY318" s="507"/>
      <c r="BZ318" s="506"/>
      <c r="CA318" s="506"/>
      <c r="CB318" s="506"/>
      <c r="CC318" s="506"/>
      <c r="CD318" s="506"/>
      <c r="CE318" s="506"/>
      <c r="CF318" s="506"/>
      <c r="CG318" s="506"/>
      <c r="CH318" s="506"/>
      <c r="CI318" s="506"/>
      <c r="CJ318" s="506"/>
      <c r="CK318" s="506"/>
      <c r="CL318" s="506"/>
      <c r="CM318" s="506"/>
      <c r="CN318" s="506"/>
      <c r="CO318" s="506"/>
      <c r="CP318" s="506"/>
      <c r="CQ318" s="506"/>
      <c r="CR318" s="506"/>
      <c r="CS318" s="506"/>
      <c r="CT318" s="506"/>
      <c r="CU318" s="506"/>
      <c r="CV318" s="506"/>
      <c r="CW318" s="506"/>
      <c r="CX318" s="506"/>
      <c r="CY318" s="506"/>
      <c r="CZ318" s="506"/>
      <c r="DA318" s="506"/>
      <c r="DB318" s="506"/>
      <c r="DC318" s="506"/>
      <c r="DD318" s="506"/>
      <c r="DE318" s="506"/>
      <c r="DF318" s="506"/>
    </row>
    <row r="319" spans="38:110" s="364" customFormat="1" x14ac:dyDescent="0.2">
      <c r="AL319" s="506"/>
      <c r="AM319" s="506"/>
      <c r="AN319" s="506"/>
      <c r="AO319" s="506"/>
      <c r="AP319" s="506"/>
      <c r="AQ319" s="506"/>
      <c r="AR319" s="506"/>
      <c r="AS319" s="506"/>
      <c r="AT319" s="220"/>
      <c r="AU319" s="134"/>
      <c r="AV319" s="735"/>
      <c r="AW319" s="506"/>
      <c r="AX319" s="506"/>
      <c r="AY319" s="507"/>
      <c r="AZ319" s="507"/>
      <c r="BA319" s="507"/>
      <c r="BB319" s="507"/>
      <c r="BC319" s="507"/>
      <c r="BD319" s="507"/>
      <c r="BE319" s="745"/>
      <c r="BF319" s="507"/>
      <c r="BG319" s="507"/>
      <c r="BH319" s="507"/>
      <c r="BI319" s="507"/>
      <c r="BJ319" s="507"/>
      <c r="BK319" s="507"/>
      <c r="BL319" s="507"/>
      <c r="BM319" s="507"/>
      <c r="BN319" s="507"/>
      <c r="BO319" s="507"/>
      <c r="BP319" s="507"/>
      <c r="BQ319" s="507"/>
      <c r="BR319" s="507"/>
      <c r="BS319" s="507"/>
      <c r="BT319" s="507"/>
      <c r="BU319" s="507"/>
      <c r="BV319" s="507"/>
      <c r="BW319" s="507"/>
      <c r="BX319" s="957"/>
      <c r="BY319" s="507"/>
      <c r="BZ319" s="506"/>
      <c r="CA319" s="506"/>
      <c r="CB319" s="506"/>
      <c r="CC319" s="506"/>
      <c r="CD319" s="506"/>
      <c r="CE319" s="506"/>
      <c r="CF319" s="506"/>
      <c r="CG319" s="506"/>
      <c r="CH319" s="506"/>
      <c r="CI319" s="506"/>
      <c r="CJ319" s="506"/>
      <c r="CK319" s="506"/>
      <c r="CL319" s="506"/>
      <c r="CM319" s="506"/>
      <c r="CN319" s="506"/>
      <c r="CO319" s="506"/>
      <c r="CP319" s="506"/>
      <c r="CQ319" s="506"/>
      <c r="CR319" s="506"/>
      <c r="CS319" s="506"/>
      <c r="CT319" s="506"/>
      <c r="CU319" s="506"/>
      <c r="CV319" s="506"/>
      <c r="CW319" s="506"/>
      <c r="CX319" s="506"/>
      <c r="CY319" s="506"/>
      <c r="CZ319" s="506"/>
      <c r="DA319" s="506"/>
      <c r="DB319" s="506"/>
      <c r="DC319" s="506"/>
      <c r="DD319" s="506"/>
      <c r="DE319" s="506"/>
      <c r="DF319" s="506"/>
    </row>
    <row r="320" spans="38:110" s="364" customFormat="1" x14ac:dyDescent="0.2">
      <c r="AL320" s="506"/>
      <c r="AM320" s="506"/>
      <c r="AN320" s="506"/>
      <c r="AO320" s="506"/>
      <c r="AP320" s="506"/>
      <c r="AQ320" s="506"/>
      <c r="AR320" s="506"/>
      <c r="AS320" s="506"/>
      <c r="AT320" s="220"/>
      <c r="AU320" s="134"/>
      <c r="AV320" s="735"/>
      <c r="AW320" s="506"/>
      <c r="AX320" s="506"/>
      <c r="AY320" s="507"/>
      <c r="AZ320" s="507"/>
      <c r="BA320" s="507"/>
      <c r="BB320" s="507"/>
      <c r="BC320" s="507"/>
      <c r="BD320" s="507"/>
      <c r="BE320" s="745"/>
      <c r="BF320" s="507"/>
      <c r="BG320" s="507"/>
      <c r="BH320" s="507"/>
      <c r="BI320" s="507"/>
      <c r="BJ320" s="507"/>
      <c r="BK320" s="507"/>
      <c r="BL320" s="507"/>
      <c r="BM320" s="507"/>
      <c r="BN320" s="507"/>
      <c r="BO320" s="507"/>
      <c r="BP320" s="507"/>
      <c r="BQ320" s="507"/>
      <c r="BR320" s="507"/>
      <c r="BS320" s="507"/>
      <c r="BT320" s="507"/>
      <c r="BU320" s="507"/>
      <c r="BV320" s="507"/>
      <c r="BW320" s="507"/>
      <c r="BX320" s="957"/>
      <c r="BY320" s="507"/>
      <c r="BZ320" s="506"/>
      <c r="CA320" s="506"/>
      <c r="CB320" s="506"/>
      <c r="CC320" s="506"/>
      <c r="CD320" s="506"/>
      <c r="CE320" s="506"/>
      <c r="CF320" s="506"/>
      <c r="CG320" s="506"/>
      <c r="CH320" s="506"/>
      <c r="CI320" s="506"/>
      <c r="CJ320" s="506"/>
      <c r="CK320" s="506"/>
      <c r="CL320" s="506"/>
      <c r="CM320" s="506"/>
      <c r="CN320" s="506"/>
      <c r="CO320" s="506"/>
      <c r="CP320" s="506"/>
      <c r="CQ320" s="506"/>
      <c r="CR320" s="506"/>
      <c r="CS320" s="506"/>
      <c r="CT320" s="506"/>
      <c r="CU320" s="506"/>
      <c r="CV320" s="506"/>
      <c r="CW320" s="506"/>
      <c r="CX320" s="506"/>
      <c r="CY320" s="506"/>
      <c r="CZ320" s="506"/>
      <c r="DA320" s="506"/>
      <c r="DB320" s="506"/>
      <c r="DC320" s="506"/>
      <c r="DD320" s="506"/>
      <c r="DE320" s="506"/>
      <c r="DF320" s="506"/>
    </row>
    <row r="321" spans="38:110" s="364" customFormat="1" x14ac:dyDescent="0.2">
      <c r="AL321" s="506"/>
      <c r="AM321" s="506"/>
      <c r="AN321" s="506"/>
      <c r="AO321" s="506"/>
      <c r="AP321" s="506"/>
      <c r="AQ321" s="506"/>
      <c r="AR321" s="506"/>
      <c r="AS321" s="506"/>
      <c r="AT321" s="220"/>
      <c r="AU321" s="134"/>
      <c r="AV321" s="735"/>
      <c r="AW321" s="506"/>
      <c r="AX321" s="506"/>
      <c r="AY321" s="507"/>
      <c r="AZ321" s="507"/>
      <c r="BA321" s="507"/>
      <c r="BB321" s="507"/>
      <c r="BC321" s="507"/>
      <c r="BD321" s="507"/>
      <c r="BE321" s="745"/>
      <c r="BF321" s="507"/>
      <c r="BG321" s="507"/>
      <c r="BH321" s="507"/>
      <c r="BI321" s="507"/>
      <c r="BJ321" s="507"/>
      <c r="BK321" s="507"/>
      <c r="BL321" s="507"/>
      <c r="BM321" s="507"/>
      <c r="BN321" s="507"/>
      <c r="BO321" s="507"/>
      <c r="BP321" s="507"/>
      <c r="BQ321" s="507"/>
      <c r="BR321" s="507"/>
      <c r="BS321" s="507"/>
      <c r="BT321" s="507"/>
      <c r="BU321" s="507"/>
      <c r="BV321" s="507"/>
      <c r="BW321" s="507"/>
      <c r="BX321" s="957"/>
      <c r="BY321" s="507"/>
      <c r="BZ321" s="506"/>
      <c r="CA321" s="506"/>
      <c r="CB321" s="506"/>
      <c r="CC321" s="506"/>
      <c r="CD321" s="506"/>
      <c r="CE321" s="506"/>
      <c r="CF321" s="506"/>
      <c r="CG321" s="506"/>
      <c r="CH321" s="506"/>
      <c r="CI321" s="506"/>
      <c r="CJ321" s="506"/>
      <c r="CK321" s="506"/>
      <c r="CL321" s="506"/>
      <c r="CM321" s="506"/>
      <c r="CN321" s="506"/>
      <c r="CO321" s="506"/>
      <c r="CP321" s="506"/>
      <c r="CQ321" s="506"/>
      <c r="CR321" s="506"/>
      <c r="CS321" s="506"/>
      <c r="CT321" s="506"/>
      <c r="CU321" s="506"/>
      <c r="CV321" s="506"/>
      <c r="CW321" s="506"/>
      <c r="CX321" s="506"/>
      <c r="CY321" s="506"/>
      <c r="CZ321" s="506"/>
      <c r="DA321" s="506"/>
      <c r="DB321" s="506"/>
      <c r="DC321" s="506"/>
      <c r="DD321" s="506"/>
      <c r="DE321" s="506"/>
      <c r="DF321" s="506"/>
    </row>
    <row r="322" spans="38:110" s="364" customFormat="1" x14ac:dyDescent="0.2">
      <c r="AL322" s="506"/>
      <c r="AM322" s="506"/>
      <c r="AN322" s="506"/>
      <c r="AO322" s="506"/>
      <c r="AP322" s="506"/>
      <c r="AQ322" s="506"/>
      <c r="AR322" s="506"/>
      <c r="AS322" s="506"/>
      <c r="AT322" s="220"/>
      <c r="AU322" s="134"/>
      <c r="AV322" s="735"/>
      <c r="AW322" s="506"/>
      <c r="AX322" s="506"/>
      <c r="AY322" s="507"/>
      <c r="AZ322" s="507"/>
      <c r="BA322" s="507"/>
      <c r="BB322" s="507"/>
      <c r="BC322" s="507"/>
      <c r="BD322" s="507"/>
      <c r="BE322" s="745"/>
      <c r="BF322" s="507"/>
      <c r="BG322" s="507"/>
      <c r="BH322" s="507"/>
      <c r="BI322" s="507"/>
      <c r="BJ322" s="507"/>
      <c r="BK322" s="507"/>
      <c r="BL322" s="507"/>
      <c r="BM322" s="507"/>
      <c r="BN322" s="507"/>
      <c r="BO322" s="507"/>
      <c r="BP322" s="507"/>
      <c r="BQ322" s="507"/>
      <c r="BR322" s="507"/>
      <c r="BS322" s="507"/>
      <c r="BT322" s="507"/>
      <c r="BU322" s="507"/>
      <c r="BV322" s="507"/>
      <c r="BW322" s="507"/>
      <c r="BX322" s="957"/>
      <c r="BY322" s="507"/>
      <c r="BZ322" s="506"/>
      <c r="CA322" s="506"/>
      <c r="CB322" s="506"/>
      <c r="CC322" s="506"/>
      <c r="CD322" s="506"/>
      <c r="CE322" s="506"/>
      <c r="CF322" s="506"/>
      <c r="CG322" s="506"/>
      <c r="CH322" s="506"/>
      <c r="CI322" s="506"/>
      <c r="CJ322" s="506"/>
      <c r="CK322" s="506"/>
      <c r="CL322" s="506"/>
      <c r="CM322" s="506"/>
      <c r="CN322" s="506"/>
      <c r="CO322" s="506"/>
      <c r="CP322" s="506"/>
      <c r="CQ322" s="506"/>
      <c r="CR322" s="506"/>
      <c r="CS322" s="506"/>
      <c r="CT322" s="506"/>
      <c r="CU322" s="506"/>
      <c r="CV322" s="506"/>
      <c r="CW322" s="506"/>
      <c r="CX322" s="506"/>
      <c r="CY322" s="506"/>
      <c r="CZ322" s="506"/>
      <c r="DA322" s="506"/>
      <c r="DB322" s="506"/>
      <c r="DC322" s="506"/>
      <c r="DD322" s="506"/>
      <c r="DE322" s="506"/>
      <c r="DF322" s="506"/>
    </row>
    <row r="323" spans="38:110" s="364" customFormat="1" x14ac:dyDescent="0.2">
      <c r="AL323" s="506"/>
      <c r="AM323" s="506"/>
      <c r="AN323" s="506"/>
      <c r="AO323" s="506"/>
      <c r="AP323" s="506"/>
      <c r="AQ323" s="506"/>
      <c r="AR323" s="506"/>
      <c r="AS323" s="506"/>
      <c r="AT323" s="220"/>
      <c r="AU323" s="134"/>
      <c r="AV323" s="735"/>
      <c r="AW323" s="506"/>
      <c r="AX323" s="506"/>
      <c r="AY323" s="507"/>
      <c r="AZ323" s="507"/>
      <c r="BA323" s="507"/>
      <c r="BB323" s="507"/>
      <c r="BC323" s="507"/>
      <c r="BD323" s="507"/>
      <c r="BE323" s="745"/>
      <c r="BF323" s="507"/>
      <c r="BG323" s="507"/>
      <c r="BH323" s="507"/>
      <c r="BI323" s="507"/>
      <c r="BJ323" s="507"/>
      <c r="BK323" s="507"/>
      <c r="BL323" s="507"/>
      <c r="BM323" s="507"/>
      <c r="BN323" s="507"/>
      <c r="BO323" s="507"/>
      <c r="BP323" s="507"/>
      <c r="BQ323" s="507"/>
      <c r="BR323" s="507"/>
      <c r="BS323" s="507"/>
      <c r="BT323" s="507"/>
      <c r="BU323" s="507"/>
      <c r="BV323" s="507"/>
      <c r="BW323" s="507"/>
      <c r="BX323" s="957"/>
      <c r="BY323" s="507"/>
      <c r="BZ323" s="506"/>
      <c r="CA323" s="506"/>
      <c r="CB323" s="506"/>
      <c r="CC323" s="506"/>
      <c r="CD323" s="506"/>
      <c r="CE323" s="506"/>
      <c r="CF323" s="506"/>
      <c r="CG323" s="506"/>
      <c r="CH323" s="506"/>
      <c r="CI323" s="506"/>
      <c r="CJ323" s="506"/>
      <c r="CK323" s="506"/>
      <c r="CL323" s="506"/>
      <c r="CM323" s="506"/>
      <c r="CN323" s="506"/>
      <c r="CO323" s="506"/>
      <c r="CP323" s="506"/>
      <c r="CQ323" s="506"/>
      <c r="CR323" s="506"/>
      <c r="CS323" s="506"/>
      <c r="CT323" s="506"/>
      <c r="CU323" s="506"/>
      <c r="CV323" s="506"/>
      <c r="CW323" s="506"/>
      <c r="CX323" s="506"/>
      <c r="CY323" s="506"/>
      <c r="CZ323" s="506"/>
      <c r="DA323" s="506"/>
      <c r="DB323" s="506"/>
      <c r="DC323" s="506"/>
      <c r="DD323" s="506"/>
      <c r="DE323" s="506"/>
      <c r="DF323" s="506"/>
    </row>
    <row r="324" spans="38:110" s="364" customFormat="1" x14ac:dyDescent="0.2">
      <c r="AL324" s="506"/>
      <c r="AM324" s="506"/>
      <c r="AN324" s="506"/>
      <c r="AO324" s="506"/>
      <c r="AP324" s="506"/>
      <c r="AQ324" s="506"/>
      <c r="AR324" s="506"/>
      <c r="AS324" s="506"/>
      <c r="AT324" s="220"/>
      <c r="AU324" s="134"/>
      <c r="AV324" s="735"/>
      <c r="AW324" s="506"/>
      <c r="AX324" s="506"/>
      <c r="AY324" s="507"/>
      <c r="AZ324" s="507"/>
      <c r="BA324" s="507"/>
      <c r="BB324" s="507"/>
      <c r="BC324" s="507"/>
      <c r="BD324" s="507"/>
      <c r="BE324" s="745"/>
      <c r="BF324" s="507"/>
      <c r="BG324" s="507"/>
      <c r="BH324" s="507"/>
      <c r="BI324" s="507"/>
      <c r="BJ324" s="507"/>
      <c r="BK324" s="507"/>
      <c r="BL324" s="507"/>
      <c r="BM324" s="507"/>
      <c r="BN324" s="507"/>
      <c r="BO324" s="507"/>
      <c r="BP324" s="507"/>
      <c r="BQ324" s="507"/>
      <c r="BR324" s="507"/>
      <c r="BS324" s="507"/>
      <c r="BT324" s="507"/>
      <c r="BU324" s="507"/>
      <c r="BV324" s="507"/>
      <c r="BW324" s="507"/>
      <c r="BX324" s="957"/>
      <c r="BY324" s="507"/>
      <c r="BZ324" s="506"/>
      <c r="CA324" s="506"/>
      <c r="CB324" s="506"/>
      <c r="CC324" s="506"/>
      <c r="CD324" s="506"/>
      <c r="CE324" s="506"/>
      <c r="CF324" s="506"/>
      <c r="CG324" s="506"/>
      <c r="CH324" s="506"/>
      <c r="CI324" s="506"/>
      <c r="CJ324" s="506"/>
      <c r="CK324" s="506"/>
      <c r="CL324" s="506"/>
      <c r="CM324" s="506"/>
      <c r="CN324" s="506"/>
      <c r="CO324" s="506"/>
      <c r="CP324" s="506"/>
      <c r="CQ324" s="506"/>
      <c r="CR324" s="506"/>
      <c r="CS324" s="506"/>
      <c r="CT324" s="506"/>
      <c r="CU324" s="506"/>
      <c r="CV324" s="506"/>
      <c r="CW324" s="506"/>
      <c r="CX324" s="506"/>
      <c r="CY324" s="506"/>
      <c r="CZ324" s="506"/>
      <c r="DA324" s="506"/>
      <c r="DB324" s="506"/>
      <c r="DC324" s="506"/>
      <c r="DD324" s="506"/>
      <c r="DE324" s="506"/>
      <c r="DF324" s="506"/>
    </row>
    <row r="325" spans="38:110" s="364" customFormat="1" x14ac:dyDescent="0.2">
      <c r="AL325" s="506"/>
      <c r="AM325" s="506"/>
      <c r="AN325" s="506"/>
      <c r="AO325" s="506"/>
      <c r="AP325" s="506"/>
      <c r="AQ325" s="506"/>
      <c r="AR325" s="506"/>
      <c r="AS325" s="506"/>
      <c r="AT325" s="220"/>
      <c r="AU325" s="134"/>
      <c r="AV325" s="735"/>
      <c r="AW325" s="506"/>
      <c r="AX325" s="506"/>
      <c r="AY325" s="507"/>
      <c r="AZ325" s="507"/>
      <c r="BA325" s="507"/>
      <c r="BB325" s="507"/>
      <c r="BC325" s="507"/>
      <c r="BD325" s="507"/>
      <c r="BE325" s="745"/>
      <c r="BF325" s="507"/>
      <c r="BG325" s="507"/>
      <c r="BH325" s="507"/>
      <c r="BI325" s="507"/>
      <c r="BJ325" s="507"/>
      <c r="BK325" s="507"/>
      <c r="BL325" s="507"/>
      <c r="BM325" s="507"/>
      <c r="BN325" s="507"/>
      <c r="BO325" s="507"/>
      <c r="BP325" s="507"/>
      <c r="BQ325" s="507"/>
      <c r="BR325" s="507"/>
      <c r="BS325" s="507"/>
      <c r="BT325" s="507"/>
      <c r="BU325" s="507"/>
      <c r="BV325" s="507"/>
      <c r="BW325" s="507"/>
      <c r="BX325" s="957"/>
      <c r="BY325" s="507"/>
      <c r="BZ325" s="506"/>
      <c r="CA325" s="506"/>
      <c r="CB325" s="506"/>
      <c r="CC325" s="506"/>
      <c r="CD325" s="506"/>
      <c r="CE325" s="506"/>
      <c r="CF325" s="506"/>
      <c r="CG325" s="506"/>
      <c r="CH325" s="506"/>
      <c r="CI325" s="506"/>
      <c r="CJ325" s="506"/>
      <c r="CK325" s="506"/>
      <c r="CL325" s="506"/>
      <c r="CM325" s="506"/>
      <c r="CN325" s="506"/>
      <c r="CO325" s="506"/>
      <c r="CP325" s="506"/>
      <c r="CQ325" s="506"/>
      <c r="CR325" s="506"/>
      <c r="CS325" s="506"/>
      <c r="CT325" s="506"/>
      <c r="CU325" s="506"/>
      <c r="CV325" s="506"/>
      <c r="CW325" s="506"/>
      <c r="CX325" s="506"/>
      <c r="CY325" s="506"/>
      <c r="CZ325" s="506"/>
      <c r="DA325" s="506"/>
      <c r="DB325" s="506"/>
      <c r="DC325" s="506"/>
      <c r="DD325" s="506"/>
      <c r="DE325" s="506"/>
      <c r="DF325" s="506"/>
    </row>
    <row r="326" spans="38:110" s="364" customFormat="1" x14ac:dyDescent="0.2">
      <c r="AL326" s="506"/>
      <c r="AM326" s="506"/>
      <c r="AN326" s="506"/>
      <c r="AO326" s="506"/>
      <c r="AP326" s="506"/>
      <c r="AQ326" s="506"/>
      <c r="AR326" s="506"/>
      <c r="AS326" s="506"/>
      <c r="AT326" s="220"/>
      <c r="AU326" s="134"/>
      <c r="AV326" s="735"/>
      <c r="AW326" s="506"/>
      <c r="AX326" s="506"/>
      <c r="AY326" s="507"/>
      <c r="AZ326" s="507"/>
      <c r="BA326" s="507"/>
      <c r="BB326" s="507"/>
      <c r="BC326" s="507"/>
      <c r="BD326" s="507"/>
      <c r="BE326" s="745"/>
      <c r="BF326" s="507"/>
      <c r="BG326" s="507"/>
      <c r="BH326" s="507"/>
      <c r="BI326" s="507"/>
      <c r="BJ326" s="507"/>
      <c r="BK326" s="507"/>
      <c r="BL326" s="507"/>
      <c r="BM326" s="507"/>
      <c r="BN326" s="507"/>
      <c r="BO326" s="507"/>
      <c r="BP326" s="507"/>
      <c r="BQ326" s="507"/>
      <c r="BR326" s="507"/>
      <c r="BS326" s="507"/>
      <c r="BT326" s="507"/>
      <c r="BU326" s="507"/>
      <c r="BV326" s="507"/>
      <c r="BW326" s="507"/>
      <c r="BX326" s="957"/>
      <c r="BY326" s="507"/>
      <c r="BZ326" s="506"/>
      <c r="CA326" s="506"/>
      <c r="CB326" s="506"/>
      <c r="CC326" s="506"/>
      <c r="CD326" s="506"/>
      <c r="CE326" s="506"/>
      <c r="CF326" s="506"/>
      <c r="CG326" s="506"/>
      <c r="CH326" s="506"/>
      <c r="CI326" s="506"/>
      <c r="CJ326" s="506"/>
      <c r="CK326" s="506"/>
      <c r="CL326" s="506"/>
      <c r="CM326" s="506"/>
      <c r="CN326" s="506"/>
      <c r="CO326" s="506"/>
      <c r="CP326" s="506"/>
      <c r="CQ326" s="506"/>
      <c r="CR326" s="506"/>
      <c r="CS326" s="506"/>
      <c r="CT326" s="506"/>
      <c r="CU326" s="506"/>
      <c r="CV326" s="506"/>
      <c r="CW326" s="506"/>
      <c r="CX326" s="506"/>
      <c r="CY326" s="506"/>
      <c r="CZ326" s="506"/>
      <c r="DA326" s="506"/>
      <c r="DB326" s="506"/>
      <c r="DC326" s="506"/>
      <c r="DD326" s="506"/>
      <c r="DE326" s="506"/>
      <c r="DF326" s="506"/>
    </row>
    <row r="327" spans="38:110" s="364" customFormat="1" x14ac:dyDescent="0.2">
      <c r="AL327" s="506"/>
      <c r="AM327" s="506"/>
      <c r="AN327" s="506"/>
      <c r="AO327" s="506"/>
      <c r="AP327" s="506"/>
      <c r="AQ327" s="506"/>
      <c r="AR327" s="506"/>
      <c r="AS327" s="506"/>
      <c r="AT327" s="220"/>
      <c r="AU327" s="134"/>
      <c r="AV327" s="735"/>
      <c r="AW327" s="506"/>
      <c r="AX327" s="506"/>
      <c r="AY327" s="507"/>
      <c r="AZ327" s="507"/>
      <c r="BA327" s="507"/>
      <c r="BB327" s="507"/>
      <c r="BC327" s="507"/>
      <c r="BD327" s="507"/>
      <c r="BE327" s="745"/>
      <c r="BF327" s="507"/>
      <c r="BG327" s="507"/>
      <c r="BH327" s="507"/>
      <c r="BI327" s="507"/>
      <c r="BJ327" s="507"/>
      <c r="BK327" s="507"/>
      <c r="BL327" s="507"/>
      <c r="BM327" s="507"/>
      <c r="BN327" s="507"/>
      <c r="BO327" s="507"/>
      <c r="BP327" s="507"/>
      <c r="BQ327" s="507"/>
      <c r="BR327" s="507"/>
      <c r="BS327" s="507"/>
      <c r="BT327" s="507"/>
      <c r="BU327" s="507"/>
      <c r="BV327" s="507"/>
      <c r="BW327" s="507"/>
      <c r="BX327" s="957"/>
      <c r="BY327" s="507"/>
      <c r="BZ327" s="506"/>
      <c r="CA327" s="506"/>
      <c r="CB327" s="506"/>
      <c r="CC327" s="506"/>
      <c r="CD327" s="506"/>
      <c r="CE327" s="506"/>
      <c r="CF327" s="506"/>
      <c r="CG327" s="506"/>
      <c r="CH327" s="506"/>
      <c r="CI327" s="506"/>
      <c r="CJ327" s="506"/>
      <c r="CK327" s="506"/>
      <c r="CL327" s="506"/>
      <c r="CM327" s="506"/>
      <c r="CN327" s="506"/>
      <c r="CO327" s="506"/>
      <c r="CP327" s="506"/>
      <c r="CQ327" s="506"/>
      <c r="CR327" s="506"/>
      <c r="CS327" s="506"/>
      <c r="CT327" s="506"/>
      <c r="CU327" s="506"/>
      <c r="CV327" s="506"/>
      <c r="CW327" s="506"/>
      <c r="CX327" s="506"/>
      <c r="CY327" s="506"/>
      <c r="CZ327" s="506"/>
      <c r="DA327" s="506"/>
      <c r="DB327" s="506"/>
      <c r="DC327" s="506"/>
      <c r="DD327" s="506"/>
      <c r="DE327" s="506"/>
      <c r="DF327" s="506"/>
    </row>
    <row r="328" spans="38:110" x14ac:dyDescent="0.2">
      <c r="AL328" s="506"/>
      <c r="AM328" s="506"/>
      <c r="AN328" s="506"/>
      <c r="AO328" s="506"/>
      <c r="BE328" s="745"/>
    </row>
    <row r="329" spans="38:110" x14ac:dyDescent="0.2">
      <c r="AL329" s="506"/>
      <c r="AM329" s="506"/>
      <c r="AN329" s="506"/>
      <c r="AO329" s="506"/>
      <c r="BE329" s="745"/>
    </row>
    <row r="330" spans="38:110" x14ac:dyDescent="0.2">
      <c r="AL330" s="506"/>
      <c r="AM330" s="506"/>
      <c r="AN330" s="506"/>
      <c r="AO330" s="506"/>
      <c r="BE330" s="745"/>
    </row>
    <row r="331" spans="38:110" x14ac:dyDescent="0.2">
      <c r="AL331" s="506"/>
      <c r="AM331" s="506"/>
      <c r="AN331" s="506"/>
      <c r="AO331" s="506"/>
      <c r="BE331" s="745"/>
    </row>
    <row r="332" spans="38:110" x14ac:dyDescent="0.2">
      <c r="AL332" s="506"/>
      <c r="AM332" s="506"/>
      <c r="AN332" s="506"/>
      <c r="AO332" s="506"/>
      <c r="BE332" s="745"/>
    </row>
    <row r="333" spans="38:110" x14ac:dyDescent="0.2">
      <c r="AL333" s="506"/>
      <c r="AM333" s="506"/>
      <c r="AN333" s="506"/>
      <c r="AO333" s="506"/>
      <c r="BE333" s="745"/>
    </row>
    <row r="334" spans="38:110" x14ac:dyDescent="0.2">
      <c r="AL334" s="506"/>
      <c r="AM334" s="506"/>
      <c r="AN334" s="506"/>
      <c r="AO334" s="506"/>
      <c r="BE334" s="745"/>
    </row>
    <row r="335" spans="38:110" x14ac:dyDescent="0.2">
      <c r="AL335" s="506"/>
      <c r="AM335" s="506"/>
      <c r="AN335" s="506"/>
      <c r="AO335" s="506"/>
      <c r="BE335" s="745"/>
    </row>
    <row r="336" spans="38:110" x14ac:dyDescent="0.2">
      <c r="AL336" s="506"/>
      <c r="AM336" s="506"/>
      <c r="AN336" s="506"/>
      <c r="AO336" s="506"/>
      <c r="BE336" s="745"/>
    </row>
    <row r="337" spans="38:57" x14ac:dyDescent="0.2">
      <c r="AL337" s="506"/>
      <c r="AM337" s="506"/>
      <c r="AN337" s="506"/>
      <c r="AO337" s="506"/>
      <c r="BE337" s="745"/>
    </row>
    <row r="338" spans="38:57" x14ac:dyDescent="0.2">
      <c r="AL338" s="506"/>
      <c r="AM338" s="506"/>
      <c r="AN338" s="506"/>
      <c r="AO338" s="506"/>
      <c r="BE338" s="745"/>
    </row>
    <row r="339" spans="38:57" x14ac:dyDescent="0.2">
      <c r="AL339" s="506"/>
      <c r="AM339" s="506"/>
      <c r="AN339" s="506"/>
      <c r="AO339" s="506"/>
      <c r="BE339" s="745"/>
    </row>
    <row r="340" spans="38:57" x14ac:dyDescent="0.2">
      <c r="AL340" s="506"/>
      <c r="AM340" s="506"/>
      <c r="AN340" s="506"/>
      <c r="AO340" s="506"/>
      <c r="BE340" s="745"/>
    </row>
    <row r="341" spans="38:57" x14ac:dyDescent="0.2">
      <c r="AL341" s="506"/>
      <c r="AM341" s="506"/>
      <c r="AN341" s="506"/>
      <c r="AO341" s="506"/>
      <c r="BE341" s="745"/>
    </row>
    <row r="342" spans="38:57" x14ac:dyDescent="0.2">
      <c r="AL342" s="506"/>
      <c r="AM342" s="506"/>
      <c r="AN342" s="506"/>
      <c r="AO342" s="506"/>
      <c r="BE342" s="745"/>
    </row>
    <row r="343" spans="38:57" x14ac:dyDescent="0.2">
      <c r="AL343" s="506"/>
      <c r="AM343" s="506"/>
      <c r="AN343" s="506"/>
      <c r="AO343" s="506"/>
      <c r="BE343" s="745"/>
    </row>
    <row r="344" spans="38:57" x14ac:dyDescent="0.2">
      <c r="AL344" s="506"/>
      <c r="AM344" s="506"/>
      <c r="AN344" s="506"/>
      <c r="AO344" s="506"/>
      <c r="BE344" s="745"/>
    </row>
    <row r="345" spans="38:57" x14ac:dyDescent="0.2">
      <c r="AL345" s="506"/>
      <c r="AM345" s="506"/>
      <c r="AN345" s="506"/>
      <c r="AO345" s="506"/>
      <c r="BE345" s="745"/>
    </row>
    <row r="346" spans="38:57" x14ac:dyDescent="0.2">
      <c r="AL346" s="506"/>
      <c r="AM346" s="506"/>
      <c r="AN346" s="506"/>
      <c r="AO346" s="506"/>
      <c r="BE346" s="745"/>
    </row>
    <row r="347" spans="38:57" x14ac:dyDescent="0.2">
      <c r="AL347" s="506"/>
      <c r="AM347" s="506"/>
      <c r="AN347" s="506"/>
      <c r="AO347" s="506"/>
      <c r="BE347" s="745"/>
    </row>
    <row r="348" spans="38:57" x14ac:dyDescent="0.2">
      <c r="AL348" s="506"/>
      <c r="AM348" s="506"/>
      <c r="AN348" s="506"/>
      <c r="AO348" s="506"/>
      <c r="BE348" s="745"/>
    </row>
    <row r="349" spans="38:57" x14ac:dyDescent="0.2">
      <c r="AL349" s="506"/>
      <c r="AM349" s="506"/>
      <c r="AN349" s="506"/>
      <c r="AO349" s="506"/>
      <c r="BE349" s="745"/>
    </row>
    <row r="350" spans="38:57" x14ac:dyDescent="0.2">
      <c r="AL350" s="506"/>
      <c r="AM350" s="506"/>
      <c r="AN350" s="506"/>
      <c r="AO350" s="506"/>
      <c r="BE350" s="745"/>
    </row>
    <row r="351" spans="38:57" x14ac:dyDescent="0.2">
      <c r="AL351" s="506"/>
      <c r="AM351" s="506"/>
      <c r="AN351" s="506"/>
      <c r="AO351" s="506"/>
      <c r="BE351" s="745"/>
    </row>
    <row r="352" spans="38:57" x14ac:dyDescent="0.2">
      <c r="AL352" s="506"/>
      <c r="AM352" s="506"/>
      <c r="AN352" s="506"/>
      <c r="AO352" s="506"/>
      <c r="BE352" s="745"/>
    </row>
    <row r="353" spans="38:57" x14ac:dyDescent="0.2">
      <c r="AL353" s="506"/>
      <c r="AM353" s="506"/>
      <c r="AN353" s="506"/>
      <c r="AO353" s="506"/>
      <c r="BE353" s="745"/>
    </row>
    <row r="354" spans="38:57" x14ac:dyDescent="0.2">
      <c r="AL354" s="506"/>
      <c r="AM354" s="506"/>
      <c r="AN354" s="506"/>
      <c r="AO354" s="506"/>
      <c r="BE354" s="745"/>
    </row>
    <row r="355" spans="38:57" x14ac:dyDescent="0.2">
      <c r="AL355" s="506"/>
      <c r="AM355" s="506"/>
      <c r="AN355" s="506"/>
      <c r="AO355" s="506"/>
      <c r="BE355" s="745"/>
    </row>
    <row r="356" spans="38:57" x14ac:dyDescent="0.2">
      <c r="AL356" s="506"/>
      <c r="AM356" s="506"/>
      <c r="AN356" s="506"/>
      <c r="AO356" s="506"/>
      <c r="BE356" s="745"/>
    </row>
    <row r="357" spans="38:57" x14ac:dyDescent="0.2">
      <c r="AL357" s="506"/>
      <c r="AM357" s="506"/>
      <c r="AN357" s="506"/>
      <c r="AO357" s="506"/>
      <c r="BE357" s="745"/>
    </row>
    <row r="358" spans="38:57" x14ac:dyDescent="0.2">
      <c r="AL358" s="506"/>
      <c r="AM358" s="506"/>
      <c r="AN358" s="506"/>
      <c r="AO358" s="506"/>
      <c r="BE358" s="745"/>
    </row>
    <row r="359" spans="38:57" x14ac:dyDescent="0.2">
      <c r="AL359" s="506"/>
      <c r="AM359" s="506"/>
      <c r="AN359" s="506"/>
      <c r="AO359" s="506"/>
      <c r="BE359" s="745"/>
    </row>
    <row r="360" spans="38:57" x14ac:dyDescent="0.2">
      <c r="AL360" s="506"/>
      <c r="AM360" s="506"/>
      <c r="AN360" s="506"/>
      <c r="AO360" s="506"/>
      <c r="BE360" s="745"/>
    </row>
    <row r="361" spans="38:57" x14ac:dyDescent="0.2">
      <c r="AL361" s="506"/>
      <c r="AM361" s="506"/>
      <c r="AN361" s="506"/>
      <c r="AO361" s="506"/>
      <c r="BE361" s="745"/>
    </row>
    <row r="362" spans="38:57" x14ac:dyDescent="0.2">
      <c r="AL362" s="506"/>
      <c r="AM362" s="506"/>
      <c r="AN362" s="506"/>
      <c r="AO362" s="506"/>
      <c r="BE362" s="745"/>
    </row>
    <row r="363" spans="38:57" x14ac:dyDescent="0.2">
      <c r="AL363" s="506"/>
      <c r="AM363" s="506"/>
      <c r="AN363" s="506"/>
      <c r="AO363" s="506"/>
      <c r="BE363" s="745"/>
    </row>
    <row r="364" spans="38:57" x14ac:dyDescent="0.2">
      <c r="AL364" s="506"/>
      <c r="AM364" s="506"/>
      <c r="AN364" s="506"/>
      <c r="AO364" s="506"/>
      <c r="BE364" s="745"/>
    </row>
    <row r="365" spans="38:57" x14ac:dyDescent="0.2">
      <c r="AL365" s="506"/>
      <c r="AM365" s="506"/>
      <c r="AN365" s="506"/>
      <c r="AO365" s="506"/>
      <c r="BE365" s="745"/>
    </row>
    <row r="366" spans="38:57" x14ac:dyDescent="0.2">
      <c r="AL366" s="506"/>
      <c r="AM366" s="506"/>
      <c r="AN366" s="506"/>
      <c r="AO366" s="506"/>
      <c r="BE366" s="745"/>
    </row>
    <row r="367" spans="38:57" x14ac:dyDescent="0.2">
      <c r="AL367" s="506"/>
      <c r="AM367" s="506"/>
      <c r="AN367" s="506"/>
      <c r="AO367" s="506"/>
      <c r="BE367" s="745"/>
    </row>
    <row r="368" spans="38:57" x14ac:dyDescent="0.2">
      <c r="AL368" s="506"/>
      <c r="AM368" s="506"/>
      <c r="AN368" s="506"/>
      <c r="AO368" s="506"/>
    </row>
    <row r="369" spans="38:41" x14ac:dyDescent="0.2">
      <c r="AL369" s="506"/>
      <c r="AM369" s="506"/>
      <c r="AN369" s="506"/>
      <c r="AO369" s="506"/>
    </row>
    <row r="370" spans="38:41" x14ac:dyDescent="0.2">
      <c r="AL370" s="506"/>
      <c r="AM370" s="506"/>
      <c r="AN370" s="506"/>
      <c r="AO370" s="506"/>
    </row>
    <row r="371" spans="38:41" x14ac:dyDescent="0.2">
      <c r="AL371" s="506"/>
      <c r="AM371" s="506"/>
      <c r="AN371" s="506"/>
      <c r="AO371" s="506"/>
    </row>
    <row r="372" spans="38:41" x14ac:dyDescent="0.2">
      <c r="AL372" s="506"/>
      <c r="AM372" s="506"/>
      <c r="AN372" s="506"/>
      <c r="AO372" s="506"/>
    </row>
    <row r="373" spans="38:41" x14ac:dyDescent="0.2">
      <c r="AL373" s="506"/>
      <c r="AM373" s="506"/>
      <c r="AN373" s="506"/>
      <c r="AO373" s="506"/>
    </row>
    <row r="374" spans="38:41" x14ac:dyDescent="0.2">
      <c r="AL374" s="506"/>
      <c r="AM374" s="506"/>
      <c r="AN374" s="506"/>
      <c r="AO374" s="506"/>
    </row>
    <row r="375" spans="38:41" x14ac:dyDescent="0.2">
      <c r="AL375" s="506"/>
      <c r="AM375" s="506"/>
      <c r="AN375" s="506"/>
      <c r="AO375" s="506"/>
    </row>
    <row r="376" spans="38:41" x14ac:dyDescent="0.2">
      <c r="AL376" s="506"/>
      <c r="AM376" s="506"/>
      <c r="AN376" s="506"/>
      <c r="AO376" s="506"/>
    </row>
    <row r="377" spans="38:41" x14ac:dyDescent="0.2">
      <c r="AL377" s="506"/>
      <c r="AM377" s="506"/>
      <c r="AN377" s="506"/>
      <c r="AO377" s="506"/>
    </row>
    <row r="378" spans="38:41" x14ac:dyDescent="0.2">
      <c r="AL378" s="506"/>
      <c r="AM378" s="506"/>
      <c r="AN378" s="506"/>
      <c r="AO378" s="506"/>
    </row>
    <row r="379" spans="38:41" x14ac:dyDescent="0.2">
      <c r="AL379" s="506"/>
      <c r="AM379" s="506"/>
      <c r="AN379" s="506"/>
      <c r="AO379" s="506"/>
    </row>
    <row r="380" spans="38:41" x14ac:dyDescent="0.2">
      <c r="AL380" s="506"/>
      <c r="AM380" s="506"/>
      <c r="AN380" s="506"/>
      <c r="AO380" s="506"/>
    </row>
    <row r="381" spans="38:41" x14ac:dyDescent="0.2">
      <c r="AL381" s="506"/>
      <c r="AM381" s="506"/>
      <c r="AN381" s="506"/>
      <c r="AO381" s="506"/>
    </row>
    <row r="382" spans="38:41" x14ac:dyDescent="0.2">
      <c r="AL382" s="506"/>
      <c r="AM382" s="506"/>
      <c r="AN382" s="506"/>
      <c r="AO382" s="506"/>
    </row>
    <row r="383" spans="38:41" x14ac:dyDescent="0.2">
      <c r="AL383" s="506"/>
      <c r="AM383" s="506"/>
      <c r="AN383" s="506"/>
      <c r="AO383" s="506"/>
    </row>
    <row r="384" spans="38:41" x14ac:dyDescent="0.2">
      <c r="AL384" s="506"/>
      <c r="AM384" s="506"/>
      <c r="AN384" s="506"/>
      <c r="AO384" s="506"/>
    </row>
    <row r="385" spans="38:41" x14ac:dyDescent="0.2">
      <c r="AL385" s="506"/>
      <c r="AM385" s="506"/>
      <c r="AN385" s="506"/>
      <c r="AO385" s="506"/>
    </row>
    <row r="386" spans="38:41" x14ac:dyDescent="0.2">
      <c r="AL386" s="506"/>
      <c r="AM386" s="506"/>
      <c r="AN386" s="506"/>
      <c r="AO386" s="506"/>
    </row>
    <row r="387" spans="38:41" x14ac:dyDescent="0.2">
      <c r="AL387" s="506"/>
      <c r="AM387" s="506"/>
      <c r="AN387" s="506"/>
      <c r="AO387" s="506"/>
    </row>
    <row r="388" spans="38:41" x14ac:dyDescent="0.2">
      <c r="AL388" s="506"/>
      <c r="AM388" s="506"/>
      <c r="AN388" s="506"/>
      <c r="AO388" s="506"/>
    </row>
    <row r="389" spans="38:41" x14ac:dyDescent="0.2">
      <c r="AL389" s="506"/>
      <c r="AM389" s="506"/>
      <c r="AN389" s="506"/>
      <c r="AO389" s="506"/>
    </row>
    <row r="390" spans="38:41" x14ac:dyDescent="0.2">
      <c r="AL390" s="506"/>
      <c r="AM390" s="506"/>
      <c r="AN390" s="506"/>
      <c r="AO390" s="506"/>
    </row>
    <row r="391" spans="38:41" x14ac:dyDescent="0.2">
      <c r="AL391" s="506"/>
      <c r="AM391" s="506"/>
      <c r="AN391" s="506"/>
      <c r="AO391" s="506"/>
    </row>
    <row r="392" spans="38:41" x14ac:dyDescent="0.2">
      <c r="AL392" s="506"/>
      <c r="AM392" s="506"/>
      <c r="AN392" s="506"/>
      <c r="AO392" s="506"/>
    </row>
    <row r="393" spans="38:41" x14ac:dyDescent="0.2">
      <c r="AL393" s="506"/>
      <c r="AM393" s="506"/>
      <c r="AN393" s="506"/>
      <c r="AO393" s="506"/>
    </row>
    <row r="394" spans="38:41" x14ac:dyDescent="0.2">
      <c r="AL394" s="506"/>
      <c r="AM394" s="506"/>
      <c r="AN394" s="506"/>
      <c r="AO394" s="506"/>
    </row>
    <row r="395" spans="38:41" x14ac:dyDescent="0.2">
      <c r="AL395" s="506"/>
      <c r="AM395" s="506"/>
      <c r="AN395" s="506"/>
      <c r="AO395" s="506"/>
    </row>
    <row r="396" spans="38:41" x14ac:dyDescent="0.2">
      <c r="AL396" s="506"/>
      <c r="AM396" s="506"/>
      <c r="AN396" s="506"/>
      <c r="AO396" s="506"/>
    </row>
    <row r="397" spans="38:41" x14ac:dyDescent="0.2">
      <c r="AL397" s="506"/>
      <c r="AM397" s="506"/>
      <c r="AN397" s="506"/>
      <c r="AO397" s="506"/>
    </row>
    <row r="398" spans="38:41" x14ac:dyDescent="0.2">
      <c r="AL398" s="506"/>
      <c r="AM398" s="506"/>
      <c r="AN398" s="506"/>
      <c r="AO398" s="506"/>
    </row>
    <row r="399" spans="38:41" x14ac:dyDescent="0.2">
      <c r="AL399" s="506"/>
      <c r="AM399" s="506"/>
      <c r="AN399" s="506"/>
      <c r="AO399" s="506"/>
    </row>
    <row r="400" spans="38:41" x14ac:dyDescent="0.2">
      <c r="AL400" s="506"/>
      <c r="AM400" s="506"/>
      <c r="AN400" s="506"/>
      <c r="AO400" s="506"/>
    </row>
    <row r="401" spans="38:41" x14ac:dyDescent="0.2">
      <c r="AL401" s="506"/>
      <c r="AM401" s="506"/>
      <c r="AN401" s="506"/>
      <c r="AO401" s="506"/>
    </row>
    <row r="402" spans="38:41" x14ac:dyDescent="0.2">
      <c r="AL402" s="506"/>
      <c r="AM402" s="506"/>
      <c r="AN402" s="506"/>
      <c r="AO402" s="506"/>
    </row>
    <row r="403" spans="38:41" x14ac:dyDescent="0.2">
      <c r="AL403" s="506"/>
      <c r="AM403" s="506"/>
      <c r="AN403" s="506"/>
      <c r="AO403" s="506"/>
    </row>
    <row r="404" spans="38:41" x14ac:dyDescent="0.2">
      <c r="AL404" s="506"/>
      <c r="AM404" s="506"/>
      <c r="AN404" s="506"/>
      <c r="AO404" s="506"/>
    </row>
    <row r="405" spans="38:41" x14ac:dyDescent="0.2">
      <c r="AL405" s="506"/>
      <c r="AM405" s="506"/>
      <c r="AN405" s="506"/>
      <c r="AO405" s="506"/>
    </row>
    <row r="406" spans="38:41" x14ac:dyDescent="0.2">
      <c r="AL406" s="506"/>
      <c r="AM406" s="506"/>
      <c r="AN406" s="506"/>
      <c r="AO406" s="506"/>
    </row>
    <row r="407" spans="38:41" x14ac:dyDescent="0.2">
      <c r="AL407" s="506"/>
      <c r="AM407" s="506"/>
      <c r="AN407" s="506"/>
      <c r="AO407" s="506"/>
    </row>
    <row r="408" spans="38:41" x14ac:dyDescent="0.2">
      <c r="AL408" s="506"/>
      <c r="AM408" s="506"/>
      <c r="AN408" s="506"/>
      <c r="AO408" s="506"/>
    </row>
    <row r="409" spans="38:41" x14ac:dyDescent="0.2">
      <c r="AL409" s="506"/>
      <c r="AM409" s="506"/>
      <c r="AN409" s="506"/>
      <c r="AO409" s="506"/>
    </row>
    <row r="410" spans="38:41" x14ac:dyDescent="0.2">
      <c r="AL410" s="506"/>
      <c r="AM410" s="506"/>
      <c r="AN410" s="506"/>
      <c r="AO410" s="506"/>
    </row>
    <row r="411" spans="38:41" x14ac:dyDescent="0.2">
      <c r="AL411" s="506"/>
      <c r="AM411" s="506"/>
      <c r="AN411" s="506"/>
      <c r="AO411" s="506"/>
    </row>
    <row r="412" spans="38:41" x14ac:dyDescent="0.2">
      <c r="AL412" s="506"/>
      <c r="AM412" s="506"/>
      <c r="AN412" s="506"/>
      <c r="AO412" s="506"/>
    </row>
    <row r="413" spans="38:41" x14ac:dyDescent="0.2">
      <c r="AL413" s="506"/>
      <c r="AM413" s="506"/>
      <c r="AN413" s="506"/>
      <c r="AO413" s="506"/>
    </row>
    <row r="414" spans="38:41" x14ac:dyDescent="0.2">
      <c r="AL414" s="506"/>
      <c r="AM414" s="506"/>
      <c r="AN414" s="506"/>
      <c r="AO414" s="506"/>
    </row>
    <row r="415" spans="38:41" x14ac:dyDescent="0.2">
      <c r="AL415" s="506"/>
      <c r="AM415" s="506"/>
      <c r="AN415" s="506"/>
      <c r="AO415" s="506"/>
    </row>
    <row r="416" spans="38:41" x14ac:dyDescent="0.2">
      <c r="AL416" s="506"/>
      <c r="AM416" s="506"/>
      <c r="AN416" s="506"/>
      <c r="AO416" s="506"/>
    </row>
    <row r="417" spans="38:41" x14ac:dyDescent="0.2">
      <c r="AL417" s="506"/>
      <c r="AM417" s="506"/>
      <c r="AN417" s="506"/>
      <c r="AO417" s="506"/>
    </row>
    <row r="418" spans="38:41" x14ac:dyDescent="0.2">
      <c r="AL418" s="506"/>
      <c r="AM418" s="506"/>
      <c r="AN418" s="506"/>
      <c r="AO418" s="506"/>
    </row>
    <row r="419" spans="38:41" x14ac:dyDescent="0.2">
      <c r="AL419" s="506"/>
      <c r="AM419" s="506"/>
      <c r="AN419" s="506"/>
      <c r="AO419" s="506"/>
    </row>
    <row r="420" spans="38:41" x14ac:dyDescent="0.2">
      <c r="AL420" s="506"/>
      <c r="AM420" s="506"/>
      <c r="AN420" s="506"/>
      <c r="AO420" s="506"/>
    </row>
    <row r="421" spans="38:41" x14ac:dyDescent="0.2">
      <c r="AL421" s="506"/>
      <c r="AM421" s="506"/>
      <c r="AN421" s="506"/>
      <c r="AO421" s="506"/>
    </row>
    <row r="422" spans="38:41" x14ac:dyDescent="0.2">
      <c r="AL422" s="506"/>
      <c r="AM422" s="506"/>
      <c r="AN422" s="506"/>
      <c r="AO422" s="506"/>
    </row>
    <row r="423" spans="38:41" x14ac:dyDescent="0.2">
      <c r="AL423" s="506"/>
      <c r="AM423" s="506"/>
      <c r="AN423" s="506"/>
      <c r="AO423" s="506"/>
    </row>
    <row r="424" spans="38:41" x14ac:dyDescent="0.2">
      <c r="AL424" s="506"/>
      <c r="AM424" s="506"/>
      <c r="AN424" s="506"/>
      <c r="AO424" s="506"/>
    </row>
    <row r="425" spans="38:41" x14ac:dyDescent="0.2">
      <c r="AL425" s="506"/>
      <c r="AM425" s="506"/>
      <c r="AN425" s="506"/>
      <c r="AO425" s="506"/>
    </row>
    <row r="426" spans="38:41" x14ac:dyDescent="0.2">
      <c r="AL426" s="506"/>
      <c r="AM426" s="506"/>
      <c r="AN426" s="506"/>
      <c r="AO426" s="506"/>
    </row>
    <row r="427" spans="38:41" x14ac:dyDescent="0.2">
      <c r="AL427" s="506"/>
      <c r="AM427" s="506"/>
      <c r="AN427" s="506"/>
      <c r="AO427" s="506"/>
    </row>
    <row r="428" spans="38:41" x14ac:dyDescent="0.2">
      <c r="AL428" s="506"/>
      <c r="AM428" s="506"/>
      <c r="AN428" s="506"/>
      <c r="AO428" s="506"/>
    </row>
    <row r="429" spans="38:41" x14ac:dyDescent="0.2">
      <c r="AL429" s="506"/>
      <c r="AM429" s="506"/>
      <c r="AN429" s="506"/>
      <c r="AO429" s="506"/>
    </row>
    <row r="430" spans="38:41" x14ac:dyDescent="0.2">
      <c r="AL430" s="506"/>
      <c r="AM430" s="506"/>
      <c r="AN430" s="506"/>
      <c r="AO430" s="506"/>
    </row>
    <row r="431" spans="38:41" x14ac:dyDescent="0.2">
      <c r="AL431" s="506"/>
      <c r="AM431" s="506"/>
      <c r="AN431" s="506"/>
      <c r="AO431" s="506"/>
    </row>
    <row r="432" spans="38:41" x14ac:dyDescent="0.2">
      <c r="AL432" s="506"/>
      <c r="AM432" s="506"/>
      <c r="AN432" s="506"/>
      <c r="AO432" s="506"/>
    </row>
    <row r="433" spans="38:41" x14ac:dyDescent="0.2">
      <c r="AL433" s="506"/>
      <c r="AM433" s="506"/>
      <c r="AN433" s="506"/>
      <c r="AO433" s="506"/>
    </row>
    <row r="434" spans="38:41" x14ac:dyDescent="0.2">
      <c r="AL434" s="506"/>
      <c r="AM434" s="506"/>
      <c r="AN434" s="506"/>
      <c r="AO434" s="506"/>
    </row>
    <row r="435" spans="38:41" x14ac:dyDescent="0.2">
      <c r="AL435" s="506"/>
      <c r="AM435" s="506"/>
      <c r="AN435" s="506"/>
      <c r="AO435" s="506"/>
    </row>
    <row r="436" spans="38:41" x14ac:dyDescent="0.2">
      <c r="AL436" s="506"/>
      <c r="AM436" s="506"/>
      <c r="AN436" s="506"/>
      <c r="AO436" s="506"/>
    </row>
    <row r="437" spans="38:41" x14ac:dyDescent="0.2">
      <c r="AL437" s="506"/>
      <c r="AM437" s="506"/>
      <c r="AN437" s="506"/>
      <c r="AO437" s="506"/>
    </row>
    <row r="438" spans="38:41" x14ac:dyDescent="0.2">
      <c r="AL438" s="506"/>
      <c r="AM438" s="506"/>
      <c r="AN438" s="506"/>
      <c r="AO438" s="506"/>
    </row>
    <row r="439" spans="38:41" x14ac:dyDescent="0.2">
      <c r="AL439" s="506"/>
      <c r="AM439" s="506"/>
      <c r="AN439" s="506"/>
      <c r="AO439" s="506"/>
    </row>
    <row r="440" spans="38:41" x14ac:dyDescent="0.2">
      <c r="AL440" s="506"/>
      <c r="AM440" s="506"/>
      <c r="AN440" s="506"/>
      <c r="AO440" s="506"/>
    </row>
    <row r="441" spans="38:41" x14ac:dyDescent="0.2">
      <c r="AL441" s="506"/>
      <c r="AM441" s="506"/>
      <c r="AN441" s="506"/>
      <c r="AO441" s="506"/>
    </row>
    <row r="442" spans="38:41" x14ac:dyDescent="0.2">
      <c r="AL442" s="506"/>
      <c r="AM442" s="506"/>
      <c r="AN442" s="506"/>
      <c r="AO442" s="506"/>
    </row>
    <row r="443" spans="38:41" x14ac:dyDescent="0.2">
      <c r="AL443" s="506"/>
      <c r="AM443" s="506"/>
      <c r="AN443" s="506"/>
      <c r="AO443" s="506"/>
    </row>
    <row r="444" spans="38:41" x14ac:dyDescent="0.2">
      <c r="AL444" s="506"/>
      <c r="AM444" s="506"/>
      <c r="AN444" s="506"/>
      <c r="AO444" s="506"/>
    </row>
    <row r="445" spans="38:41" x14ac:dyDescent="0.2">
      <c r="AL445" s="506"/>
      <c r="AM445" s="506"/>
      <c r="AN445" s="506"/>
      <c r="AO445" s="506"/>
    </row>
    <row r="446" spans="38:41" x14ac:dyDescent="0.2">
      <c r="AL446" s="506"/>
      <c r="AM446" s="506"/>
      <c r="AN446" s="506"/>
      <c r="AO446" s="506"/>
    </row>
    <row r="447" spans="38:41" x14ac:dyDescent="0.2">
      <c r="AL447" s="506"/>
      <c r="AM447" s="506"/>
      <c r="AN447" s="506"/>
      <c r="AO447" s="506"/>
    </row>
    <row r="448" spans="38:41" x14ac:dyDescent="0.2">
      <c r="AL448" s="506"/>
      <c r="AM448" s="506"/>
      <c r="AN448" s="506"/>
      <c r="AO448" s="506"/>
    </row>
    <row r="449" spans="38:41" x14ac:dyDescent="0.2">
      <c r="AL449" s="506"/>
      <c r="AM449" s="506"/>
      <c r="AN449" s="506"/>
      <c r="AO449" s="506"/>
    </row>
  </sheetData>
  <sheetProtection password="C64F" sheet="1" objects="1" scenarios="1" formatRows="0"/>
  <protectedRanges>
    <protectedRange password="C64F" sqref="A4:J33 AI4:AL33 A37:C66 G37:J66 N37:Q66 U37:X66 AB35:AO66 N4:Q33 A67:BZ134 U4:X33 AB4:AE33 AP4:BZ66" name="Admin"/>
    <protectedRange sqref="K4:M33 Y37:AA66 AF4:AH33 R4:T33 Y4:AA33 AM4:AO33 D37:F66 K37:M66 R37:T66" name="Evals"/>
  </protectedRanges>
  <customSheetViews>
    <customSheetView guid="{902EEF54-E42B-473F-A94F-90608D9CB1C3}" fitToPage="1" topLeftCell="A17">
      <pane xSplit="2" topLeftCell="C1" activePane="topRight" state="frozen"/>
      <selection pane="topRight" activeCell="R57" sqref="R57"/>
      <pageMargins left="0" right="0" top="0" bottom="0" header="0" footer="0"/>
      <printOptions horizontalCentered="1" verticalCentered="1"/>
      <pageSetup scale="60" orientation="landscape" horizontalDpi="300" verticalDpi="300" r:id="rId1"/>
    </customSheetView>
    <customSheetView guid="{C48D4376-7E6E-43E1-BDDA-4583E8F77408}" scale="90" topLeftCell="A13">
      <pane xSplit="2" topLeftCell="C1" activePane="topRight" state="frozen"/>
      <selection pane="topRight" activeCell="S44" sqref="S44"/>
      <pageMargins left="0.7" right="0.7" top="0.75" bottom="0.75" header="0.3" footer="0.3"/>
      <pageSetup orientation="portrait" horizontalDpi="300" verticalDpi="300" r:id="rId2"/>
    </customSheetView>
    <customSheetView guid="{8168B4B8-9A02-4791-AD5C-7A76A87A620E}" scale="90" topLeftCell="A13">
      <pane xSplit="2" topLeftCell="C1" activePane="topRight" state="frozen"/>
      <selection pane="topRight" activeCell="S44" sqref="S44"/>
      <pageMargins left="0.7" right="0.7" top="0.75" bottom="0.75" header="0.3" footer="0.3"/>
      <pageSetup orientation="portrait" horizontalDpi="300" verticalDpi="300" r:id="rId3"/>
    </customSheetView>
    <customSheetView guid="{7F7D5A8C-9A56-4905-9300-15A5D4F74565}" scale="90" fitToPage="1">
      <pane xSplit="2" topLeftCell="C1" activePane="topRight" state="frozen"/>
      <selection pane="topRight" activeCell="R21" sqref="R21"/>
      <pageMargins left="0" right="0" top="0" bottom="0" header="0" footer="0"/>
      <printOptions horizontalCentered="1" verticalCentered="1"/>
      <pageSetup scale="60" orientation="landscape" horizontalDpi="300" verticalDpi="300" r:id="rId4"/>
    </customSheetView>
  </customSheetViews>
  <mergeCells count="186">
    <mergeCell ref="AE4:AH33"/>
    <mergeCell ref="C2:F2"/>
    <mergeCell ref="AL2:AO2"/>
    <mergeCell ref="AL3:AM3"/>
    <mergeCell ref="Q2:T2"/>
    <mergeCell ref="X2:AA2"/>
    <mergeCell ref="AE2:AH2"/>
    <mergeCell ref="AE3:AF3"/>
    <mergeCell ref="BG2:BN3"/>
    <mergeCell ref="AY2:BD3"/>
    <mergeCell ref="X3:Y3"/>
    <mergeCell ref="AV2:AV3"/>
    <mergeCell ref="J3:K3"/>
    <mergeCell ref="Q3:R3"/>
    <mergeCell ref="A9:B9"/>
    <mergeCell ref="J4:M33"/>
    <mergeCell ref="A1:B2"/>
    <mergeCell ref="CB2:CE3"/>
    <mergeCell ref="CF2:CI3"/>
    <mergeCell ref="AT16:AU16"/>
    <mergeCell ref="AT17:AU17"/>
    <mergeCell ref="AT12:AU12"/>
    <mergeCell ref="AT13:AU13"/>
    <mergeCell ref="AT14:AU14"/>
    <mergeCell ref="A10:B10"/>
    <mergeCell ref="A11:B11"/>
    <mergeCell ref="C3:D3"/>
    <mergeCell ref="A7:B7"/>
    <mergeCell ref="A3:B3"/>
    <mergeCell ref="A4:B4"/>
    <mergeCell ref="A5:B5"/>
    <mergeCell ref="A6:B6"/>
    <mergeCell ref="C4:F33"/>
    <mergeCell ref="A8:B8"/>
    <mergeCell ref="AW1:BZ1"/>
    <mergeCell ref="J2:M2"/>
    <mergeCell ref="AT10:AU10"/>
    <mergeCell ref="AT11:AU11"/>
    <mergeCell ref="AT5:AU5"/>
    <mergeCell ref="AT15:AU15"/>
    <mergeCell ref="AT4:AU4"/>
    <mergeCell ref="AT2:AU3"/>
    <mergeCell ref="AT9:AU9"/>
    <mergeCell ref="AT6:AU6"/>
    <mergeCell ref="AT7:AU7"/>
    <mergeCell ref="AT8:AU8"/>
    <mergeCell ref="AT18:AU18"/>
    <mergeCell ref="AT35:AU36"/>
    <mergeCell ref="AT31:AU31"/>
    <mergeCell ref="AL35:AO36"/>
    <mergeCell ref="AT26:AU26"/>
    <mergeCell ref="AT20:AU20"/>
    <mergeCell ref="AT21:AU21"/>
    <mergeCell ref="AT22:AU22"/>
    <mergeCell ref="C69:F69"/>
    <mergeCell ref="J69:M69"/>
    <mergeCell ref="X69:AA69"/>
    <mergeCell ref="AE69:AH69"/>
    <mergeCell ref="AT69:AW69"/>
    <mergeCell ref="AT57:AU57"/>
    <mergeCell ref="AT58:AU58"/>
    <mergeCell ref="AT59:AU59"/>
    <mergeCell ref="X37:AA66"/>
    <mergeCell ref="AL69:AO69"/>
    <mergeCell ref="AT52:AU52"/>
    <mergeCell ref="AT53:AU53"/>
    <mergeCell ref="AT54:AU54"/>
    <mergeCell ref="AT43:AU43"/>
    <mergeCell ref="AT44:AU44"/>
    <mergeCell ref="AT45:AU45"/>
    <mergeCell ref="AT42:AU42"/>
    <mergeCell ref="AT39:AU39"/>
    <mergeCell ref="AT40:AU40"/>
    <mergeCell ref="AT37:AU37"/>
    <mergeCell ref="AT38:AU38"/>
    <mergeCell ref="AT41:AU41"/>
    <mergeCell ref="BH69:BK69"/>
    <mergeCell ref="AT63:AU63"/>
    <mergeCell ref="AT64:AU64"/>
    <mergeCell ref="AT65:AU65"/>
    <mergeCell ref="AT66:AU66"/>
    <mergeCell ref="AT55:AU55"/>
    <mergeCell ref="AT56:AU56"/>
    <mergeCell ref="AT62:AU62"/>
    <mergeCell ref="AT60:AU60"/>
    <mergeCell ref="AT61:AU61"/>
    <mergeCell ref="Q68:T68"/>
    <mergeCell ref="AY69:BC69"/>
    <mergeCell ref="BD69:BG69"/>
    <mergeCell ref="AT46:AU46"/>
    <mergeCell ref="AT47:AU47"/>
    <mergeCell ref="AT48:AU48"/>
    <mergeCell ref="AT49:AU49"/>
    <mergeCell ref="AT50:AU50"/>
    <mergeCell ref="AH49:AH50"/>
    <mergeCell ref="AT51:AU51"/>
    <mergeCell ref="AH52:AH53"/>
    <mergeCell ref="AE52:AG53"/>
    <mergeCell ref="BR36:BT36"/>
    <mergeCell ref="BU36:BW36"/>
    <mergeCell ref="A12:B12"/>
    <mergeCell ref="A13:B13"/>
    <mergeCell ref="A14:B14"/>
    <mergeCell ref="A15:B15"/>
    <mergeCell ref="A16:B16"/>
    <mergeCell ref="A17:B17"/>
    <mergeCell ref="BI36:BK36"/>
    <mergeCell ref="AT28:AU28"/>
    <mergeCell ref="AT32:AU32"/>
    <mergeCell ref="AT33:AU33"/>
    <mergeCell ref="Q36:R36"/>
    <mergeCell ref="Q35:T35"/>
    <mergeCell ref="AZ35:BP35"/>
    <mergeCell ref="BC36:BE36"/>
    <mergeCell ref="BF36:BH36"/>
    <mergeCell ref="AT23:AU23"/>
    <mergeCell ref="AT24:AU24"/>
    <mergeCell ref="AT25:AU25"/>
    <mergeCell ref="AT27:AU27"/>
    <mergeCell ref="AT29:AU29"/>
    <mergeCell ref="AT30:AU30"/>
    <mergeCell ref="AT19:AU19"/>
    <mergeCell ref="BL36:BN36"/>
    <mergeCell ref="BO36:BQ36"/>
    <mergeCell ref="A18:B18"/>
    <mergeCell ref="A19:B19"/>
    <mergeCell ref="A20:B20"/>
    <mergeCell ref="A21:B21"/>
    <mergeCell ref="A22:B22"/>
    <mergeCell ref="A23:B23"/>
    <mergeCell ref="J35:M35"/>
    <mergeCell ref="A24:B24"/>
    <mergeCell ref="A25:B25"/>
    <mergeCell ref="A26:B26"/>
    <mergeCell ref="A27:B27"/>
    <mergeCell ref="A28:B28"/>
    <mergeCell ref="A29:B29"/>
    <mergeCell ref="AV35:AV36"/>
    <mergeCell ref="AE35:AH36"/>
    <mergeCell ref="A30:B30"/>
    <mergeCell ref="A31:B31"/>
    <mergeCell ref="A32:B32"/>
    <mergeCell ref="A33:B33"/>
    <mergeCell ref="A36:B36"/>
    <mergeCell ref="J36:K36"/>
    <mergeCell ref="C35:F35"/>
    <mergeCell ref="AH43:AH44"/>
    <mergeCell ref="AE38:AG38"/>
    <mergeCell ref="AE40:AG41"/>
    <mergeCell ref="A38:B38"/>
    <mergeCell ref="AE43:AG44"/>
    <mergeCell ref="AH46:AH47"/>
    <mergeCell ref="A44:B44"/>
    <mergeCell ref="A40:B40"/>
    <mergeCell ref="X36:Y36"/>
    <mergeCell ref="AE46:AG47"/>
    <mergeCell ref="X35:AA35"/>
    <mergeCell ref="A43:B43"/>
    <mergeCell ref="A39:B39"/>
    <mergeCell ref="A37:B37"/>
    <mergeCell ref="C36:D36"/>
    <mergeCell ref="AE49:AG50"/>
    <mergeCell ref="A41:B41"/>
    <mergeCell ref="A45:B45"/>
    <mergeCell ref="A52:B52"/>
    <mergeCell ref="A53:B53"/>
    <mergeCell ref="A46:B46"/>
    <mergeCell ref="A47:B47"/>
    <mergeCell ref="A48:B48"/>
    <mergeCell ref="A42:B42"/>
    <mergeCell ref="A49:B49"/>
    <mergeCell ref="A66:B66"/>
    <mergeCell ref="A59:B59"/>
    <mergeCell ref="A60:B60"/>
    <mergeCell ref="A61:B61"/>
    <mergeCell ref="A62:B62"/>
    <mergeCell ref="A64:B64"/>
    <mergeCell ref="A63:B63"/>
    <mergeCell ref="A65:B65"/>
    <mergeCell ref="A57:B57"/>
    <mergeCell ref="A58:B58"/>
    <mergeCell ref="A50:B50"/>
    <mergeCell ref="A56:B56"/>
    <mergeCell ref="A51:B51"/>
    <mergeCell ref="A54:B54"/>
    <mergeCell ref="A55:B55"/>
  </mergeCells>
  <conditionalFormatting sqref="BW4:BY24 CE4:CG24 BO4:BR24 AT37:AT66 AV37:AV66 AU38:AU66 J49:L66 Q49:S66 C49:E66 T17:T24 AV4:AV33 AU5:AU33 C4 U4:U33 AB4:AC33 X4:Z33 Q17:S33 X37 Q4:Q16 S16 AI4:AL15 C37:C48 J37:J48 Q37:Q48 AA17:AA24 AI17:AS24 AI16:AN33 AP4:AT33">
    <cfRule type="containsText" dxfId="138" priority="100" operator="containsText" text="No-Go">
      <formula>NOT(ISERROR(SEARCH("No-Go",C4)))</formula>
    </cfRule>
    <cfRule type="containsText" dxfId="137" priority="101" operator="containsText" text="SAT">
      <formula>NOT(ISERROR(SEARCH("SAT",C4)))</formula>
    </cfRule>
    <cfRule type="containsText" dxfId="136" priority="102" operator="containsText" text="SUP">
      <formula>NOT(ISERROR(SEARCH("SUP",C4)))</formula>
    </cfRule>
  </conditionalFormatting>
  <conditionalFormatting sqref="AU38:AU56 AT37:AT66 AV37:AV66 AU5:AU23 AT4:AT33 AV4:AV33 AI4:AL15 AI16:AN33">
    <cfRule type="containsText" dxfId="135" priority="93" operator="containsText" text="No-Go">
      <formula>NOT(ISERROR(SEARCH("No-Go",AI4)))</formula>
    </cfRule>
    <cfRule type="containsText" dxfId="134" priority="94" operator="containsText" text="Go">
      <formula>NOT(ISERROR(SEARCH("Go",AI4)))</formula>
    </cfRule>
  </conditionalFormatting>
  <conditionalFormatting sqref="J4">
    <cfRule type="containsText" dxfId="133" priority="72" operator="containsText" text="No-Go">
      <formula>NOT(ISERROR(SEARCH("No-Go",J4)))</formula>
    </cfRule>
    <cfRule type="containsText" dxfId="132" priority="73" operator="containsText" text="SAT">
      <formula>NOT(ISERROR(SEARCH("SAT",J4)))</formula>
    </cfRule>
    <cfRule type="containsText" dxfId="131" priority="74" operator="containsText" text="SUP">
      <formula>NOT(ISERROR(SEARCH("SUP",J4)))</formula>
    </cfRule>
  </conditionalFormatting>
  <conditionalFormatting sqref="S15:T15">
    <cfRule type="containsText" dxfId="130" priority="69" operator="containsText" text="No-Go">
      <formula>NOT(ISERROR(SEARCH("No-Go",S15)))</formula>
    </cfRule>
    <cfRule type="containsText" dxfId="129" priority="70" operator="containsText" text="SAT">
      <formula>NOT(ISERROR(SEARCH("SAT",S15)))</formula>
    </cfRule>
    <cfRule type="containsText" dxfId="128" priority="71" operator="containsText" text="SUP">
      <formula>NOT(ISERROR(SEARCH("SUP",S15)))</formula>
    </cfRule>
  </conditionalFormatting>
  <conditionalFormatting sqref="R15:R16">
    <cfRule type="containsText" dxfId="127" priority="66" operator="containsText" text="No-Go">
      <formula>NOT(ISERROR(SEARCH("No-Go",R15)))</formula>
    </cfRule>
    <cfRule type="containsText" dxfId="126" priority="67" operator="containsText" text="SAT">
      <formula>NOT(ISERROR(SEARCH("SAT",R15)))</formula>
    </cfRule>
    <cfRule type="containsText" dxfId="125" priority="68" operator="containsText" text="SUP">
      <formula>NOT(ISERROR(SEARCH("SUP",R15)))</formula>
    </cfRule>
  </conditionalFormatting>
  <conditionalFormatting sqref="AM15:AO15">
    <cfRule type="containsText" dxfId="124" priority="58" operator="containsText" text="No-Go">
      <formula>NOT(ISERROR(SEARCH("No-Go",AM15)))</formula>
    </cfRule>
    <cfRule type="containsText" dxfId="123" priority="59" operator="containsText" text="SAT">
      <formula>NOT(ISERROR(SEARCH("SAT",AM15)))</formula>
    </cfRule>
    <cfRule type="containsText" dxfId="122" priority="60" operator="containsText" text="SUP">
      <formula>NOT(ISERROR(SEARCH("SUP",AM15)))</formula>
    </cfRule>
  </conditionalFormatting>
  <conditionalFormatting sqref="AM15:AN15">
    <cfRule type="containsText" dxfId="121" priority="56" operator="containsText" text="No-Go">
      <formula>NOT(ISERROR(SEARCH("No-Go",AM15)))</formula>
    </cfRule>
    <cfRule type="containsText" dxfId="120" priority="57" operator="containsText" text="Go">
      <formula>NOT(ISERROR(SEARCH("Go",AM15)))</formula>
    </cfRule>
  </conditionalFormatting>
  <conditionalFormatting sqref="D48:E48">
    <cfRule type="containsText" dxfId="119" priority="53" operator="containsText" text="No-Go">
      <formula>NOT(ISERROR(SEARCH("No-Go",D48)))</formula>
    </cfRule>
    <cfRule type="containsText" dxfId="118" priority="54" operator="containsText" text="SAT">
      <formula>NOT(ISERROR(SEARCH("SAT",D48)))</formula>
    </cfRule>
    <cfRule type="containsText" dxfId="117" priority="55" operator="containsText" text="SUP">
      <formula>NOT(ISERROR(SEARCH("SUP",D48)))</formula>
    </cfRule>
  </conditionalFormatting>
  <conditionalFormatting sqref="K48:L48">
    <cfRule type="containsText" dxfId="116" priority="50" operator="containsText" text="No-Go">
      <formula>NOT(ISERROR(SEARCH("No-Go",K48)))</formula>
    </cfRule>
    <cfRule type="containsText" dxfId="115" priority="51" operator="containsText" text="SAT">
      <formula>NOT(ISERROR(SEARCH("SAT",K48)))</formula>
    </cfRule>
    <cfRule type="containsText" dxfId="114" priority="52" operator="containsText" text="SUP">
      <formula>NOT(ISERROR(SEARCH("SUP",K48)))</formula>
    </cfRule>
  </conditionalFormatting>
  <conditionalFormatting sqref="R48:S48">
    <cfRule type="containsText" dxfId="113" priority="47" operator="containsText" text="No-Go">
      <formula>NOT(ISERROR(SEARCH("No-Go",R48)))</formula>
    </cfRule>
    <cfRule type="containsText" dxfId="112" priority="48" operator="containsText" text="SAT">
      <formula>NOT(ISERROR(SEARCH("SAT",R48)))</formula>
    </cfRule>
    <cfRule type="containsText" dxfId="111" priority="49" operator="containsText" text="SUP">
      <formula>NOT(ISERROR(SEARCH("SUP",R48)))</formula>
    </cfRule>
  </conditionalFormatting>
  <conditionalFormatting sqref="T14 R4:S14">
    <cfRule type="containsText" dxfId="110" priority="44" operator="containsText" text="No-Go">
      <formula>NOT(ISERROR(SEARCH("No-Go",R4)))</formula>
    </cfRule>
    <cfRule type="containsText" dxfId="109" priority="45" operator="containsText" text="SAT">
      <formula>NOT(ISERROR(SEARCH("SAT",R4)))</formula>
    </cfRule>
    <cfRule type="containsText" dxfId="108" priority="46" operator="containsText" text="SUP">
      <formula>NOT(ISERROR(SEARCH("SUP",R4)))</formula>
    </cfRule>
  </conditionalFormatting>
  <conditionalFormatting sqref="AM9:AO14 AM4:AN8">
    <cfRule type="containsText" dxfId="102" priority="36" operator="containsText" text="No-Go">
      <formula>NOT(ISERROR(SEARCH("No-Go",AM4)))</formula>
    </cfRule>
    <cfRule type="containsText" dxfId="101" priority="37" operator="containsText" text="SAT">
      <formula>NOT(ISERROR(SEARCH("SAT",AM4)))</formula>
    </cfRule>
    <cfRule type="containsText" dxfId="100" priority="38" operator="containsText" text="SUP">
      <formula>NOT(ISERROR(SEARCH("SUP",AM4)))</formula>
    </cfRule>
  </conditionalFormatting>
  <conditionalFormatting sqref="AM4:AN14">
    <cfRule type="containsText" dxfId="99" priority="34" operator="containsText" text="No-Go">
      <formula>NOT(ISERROR(SEARCH("No-Go",AM4)))</formula>
    </cfRule>
    <cfRule type="containsText" dxfId="98" priority="35" operator="containsText" text="Go">
      <formula>NOT(ISERROR(SEARCH("Go",AM4)))</formula>
    </cfRule>
  </conditionalFormatting>
  <conditionalFormatting sqref="D37:E47">
    <cfRule type="containsText" dxfId="97" priority="31" operator="containsText" text="No-Go">
      <formula>NOT(ISERROR(SEARCH("No-Go",D37)))</formula>
    </cfRule>
    <cfRule type="containsText" dxfId="96" priority="32" operator="containsText" text="SAT">
      <formula>NOT(ISERROR(SEARCH("SAT",D37)))</formula>
    </cfRule>
    <cfRule type="containsText" dxfId="95" priority="33" operator="containsText" text="SUP">
      <formula>NOT(ISERROR(SEARCH("SUP",D37)))</formula>
    </cfRule>
  </conditionalFormatting>
  <conditionalFormatting sqref="K37:L47">
    <cfRule type="containsText" dxfId="94" priority="28" operator="containsText" text="No-Go">
      <formula>NOT(ISERROR(SEARCH("No-Go",K37)))</formula>
    </cfRule>
    <cfRule type="containsText" dxfId="93" priority="29" operator="containsText" text="SAT">
      <formula>NOT(ISERROR(SEARCH("SAT",K37)))</formula>
    </cfRule>
    <cfRule type="containsText" dxfId="92" priority="30" operator="containsText" text="SUP">
      <formula>NOT(ISERROR(SEARCH("SUP",K37)))</formula>
    </cfRule>
  </conditionalFormatting>
  <conditionalFormatting sqref="R37:S47">
    <cfRule type="containsText" dxfId="91" priority="25" operator="containsText" text="No-Go">
      <formula>NOT(ISERROR(SEARCH("No-Go",R37)))</formula>
    </cfRule>
    <cfRule type="containsText" dxfId="90" priority="26" operator="containsText" text="SAT">
      <formula>NOT(ISERROR(SEARCH("SAT",R37)))</formula>
    </cfRule>
    <cfRule type="containsText" dxfId="89" priority="27" operator="containsText" text="SUP">
      <formula>NOT(ISERROR(SEARCH("SUP",R37)))</formula>
    </cfRule>
  </conditionalFormatting>
  <conditionalFormatting sqref="T16">
    <cfRule type="containsText" dxfId="88" priority="22" operator="containsText" text="No-Go">
      <formula>NOT(ISERROR(SEARCH("No-Go",T16)))</formula>
    </cfRule>
    <cfRule type="containsText" dxfId="87" priority="23" operator="containsText" text="SAT">
      <formula>NOT(ISERROR(SEARCH("SAT",T16)))</formula>
    </cfRule>
    <cfRule type="containsText" dxfId="86" priority="24" operator="containsText" text="SUP">
      <formula>NOT(ISERROR(SEARCH("SUP",T16)))</formula>
    </cfRule>
  </conditionalFormatting>
  <conditionalFormatting sqref="AA16">
    <cfRule type="containsText" dxfId="85" priority="19" operator="containsText" text="No-Go">
      <formula>NOT(ISERROR(SEARCH("No-Go",AA16)))</formula>
    </cfRule>
    <cfRule type="containsText" dxfId="84" priority="20" operator="containsText" text="SAT">
      <formula>NOT(ISERROR(SEARCH("SAT",AA16)))</formula>
    </cfRule>
    <cfRule type="containsText" dxfId="83" priority="21" operator="containsText" text="SUP">
      <formula>NOT(ISERROR(SEARCH("SUP",AA16)))</formula>
    </cfRule>
  </conditionalFormatting>
  <conditionalFormatting sqref="AO16">
    <cfRule type="containsText" dxfId="79" priority="13" operator="containsText" text="No-Go">
      <formula>NOT(ISERROR(SEARCH("No-Go",AO16)))</formula>
    </cfRule>
    <cfRule type="containsText" dxfId="78" priority="14" operator="containsText" text="SAT">
      <formula>NOT(ISERROR(SEARCH("SAT",AO16)))</formula>
    </cfRule>
    <cfRule type="containsText" dxfId="77" priority="15" operator="containsText" text="SUP">
      <formula>NOT(ISERROR(SEARCH("SUP",AO16)))</formula>
    </cfRule>
  </conditionalFormatting>
  <conditionalFormatting sqref="T49">
    <cfRule type="containsText" dxfId="76" priority="10" operator="containsText" text="No-Go">
      <formula>NOT(ISERROR(SEARCH("No-Go",T49)))</formula>
    </cfRule>
    <cfRule type="containsText" dxfId="75" priority="11" operator="containsText" text="SAT">
      <formula>NOT(ISERROR(SEARCH("SAT",T49)))</formula>
    </cfRule>
    <cfRule type="containsText" dxfId="74" priority="12" operator="containsText" text="SUP">
      <formula>NOT(ISERROR(SEARCH("SUP",T49)))</formula>
    </cfRule>
  </conditionalFormatting>
  <conditionalFormatting sqref="M49">
    <cfRule type="containsText" dxfId="73" priority="7" operator="containsText" text="No-Go">
      <formula>NOT(ISERROR(SEARCH("No-Go",M49)))</formula>
    </cfRule>
    <cfRule type="containsText" dxfId="72" priority="8" operator="containsText" text="SAT">
      <formula>NOT(ISERROR(SEARCH("SAT",M49)))</formula>
    </cfRule>
    <cfRule type="containsText" dxfId="71" priority="9" operator="containsText" text="SUP">
      <formula>NOT(ISERROR(SEARCH("SUP",M49)))</formula>
    </cfRule>
  </conditionalFormatting>
  <conditionalFormatting sqref="F49">
    <cfRule type="containsText" dxfId="70" priority="4" operator="containsText" text="No-Go">
      <formula>NOT(ISERROR(SEARCH("No-Go",F49)))</formula>
    </cfRule>
    <cfRule type="containsText" dxfId="69" priority="5" operator="containsText" text="SAT">
      <formula>NOT(ISERROR(SEARCH("SAT",F49)))</formula>
    </cfRule>
    <cfRule type="containsText" dxfId="68" priority="6" operator="containsText" text="SUP">
      <formula>NOT(ISERROR(SEARCH("SUP",F49)))</formula>
    </cfRule>
  </conditionalFormatting>
  <conditionalFormatting sqref="AE4">
    <cfRule type="containsText" dxfId="2" priority="1" operator="containsText" text="No-Go">
      <formula>NOT(ISERROR(SEARCH("No-Go",AE4)))</formula>
    </cfRule>
    <cfRule type="containsText" dxfId="1" priority="2" operator="containsText" text="SAT">
      <formula>NOT(ISERROR(SEARCH("SAT",AE4)))</formula>
    </cfRule>
    <cfRule type="containsText" dxfId="0" priority="3" operator="containsText" text="SUP">
      <formula>NOT(ISERROR(SEARCH("SUP",AE4)))</formula>
    </cfRule>
  </conditionalFormatting>
  <dataValidations count="10">
    <dataValidation type="list" allowBlank="1" showInputMessage="1" showErrorMessage="1" promptTitle="Total Superiors" prompt="Enter total number of Superiors student achieved" sqref="IT4:IT23">
      <formula1>$E$68:$E$96</formula1>
    </dataValidation>
    <dataValidation type="list" allowBlank="1" showInputMessage="1" showErrorMessage="1" sqref="K66">
      <formula1>$K$70:$K$110</formula1>
    </dataValidation>
    <dataValidation type="list" allowBlank="1" showInputMessage="1" showErrorMessage="1" sqref="R37:R66">
      <formula1>$R$69:$R$111</formula1>
    </dataValidation>
    <dataValidation type="list" allowBlank="1" showInputMessage="1" showErrorMessage="1" sqref="D37:D66">
      <formula1>$D$70:$D$107</formula1>
    </dataValidation>
    <dataValidation type="list" allowBlank="1" showInputMessage="1" showErrorMessage="1" sqref="Y4:Y33">
      <formula1>$BE$70:$BE$89</formula1>
    </dataValidation>
    <dataValidation type="list" allowBlank="1" showInputMessage="1" showErrorMessage="1" sqref="L4:L33 S4:S33 S37:S66 L37:L66 E37:E66 AN4:AN33 Z4:Z33 AG4:AG33">
      <formula1>$AW$70:$AW$72</formula1>
    </dataValidation>
    <dataValidation type="list" allowBlank="1" showInputMessage="1" showErrorMessage="1" sqref="K4:K33 AF4:AF33">
      <formula1>$AU$70:$AU$134</formula1>
    </dataValidation>
    <dataValidation type="list" allowBlank="1" showInputMessage="1" showErrorMessage="1" sqref="AM4:AM33">
      <formula1>$AZ$70:$AZ$77</formula1>
    </dataValidation>
    <dataValidation type="list" allowBlank="1" showInputMessage="1" showErrorMessage="1" sqref="R4:R33">
      <formula1>$AM$70:$AM$81</formula1>
    </dataValidation>
    <dataValidation type="list" allowBlank="1" showInputMessage="1" showErrorMessage="1" sqref="K37:K65">
      <formula1>$K$70:$K$110</formula1>
    </dataValidation>
  </dataValidations>
  <printOptions horizontalCentered="1" verticalCentered="1"/>
  <pageMargins left="0" right="0" top="0" bottom="0" header="0" footer="0"/>
  <pageSetup scale="60" orientation="landscape" horizontalDpi="300" verticalDpi="300"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EE119"/>
  <sheetViews>
    <sheetView zoomScale="80" zoomScaleNormal="80" workbookViewId="0">
      <pane xSplit="2" topLeftCell="BZ1" activePane="topRight" state="frozen"/>
      <selection pane="topRight" activeCell="AV1" sqref="AV1:CS1048576"/>
    </sheetView>
  </sheetViews>
  <sheetFormatPr defaultRowHeight="12.75" x14ac:dyDescent="0.2"/>
  <cols>
    <col min="1" max="1" width="11.7109375" style="143" customWidth="1"/>
    <col min="2" max="2" width="15.5703125" style="132" customWidth="1"/>
    <col min="3" max="3" width="8.7109375" style="149" customWidth="1"/>
    <col min="4" max="4" width="3.85546875" style="149" customWidth="1"/>
    <col min="5" max="6" width="2.7109375" style="149" customWidth="1"/>
    <col min="7" max="7" width="8.7109375" style="150" customWidth="1"/>
    <col min="8" max="8" width="3.85546875" style="149" customWidth="1"/>
    <col min="9" max="10" width="2.7109375" style="150" customWidth="1"/>
    <col min="11" max="11" width="8.7109375" style="150" customWidth="1"/>
    <col min="12" max="12" width="3.85546875" style="149" customWidth="1"/>
    <col min="13" max="14" width="2.7109375" style="150" customWidth="1"/>
    <col min="15" max="15" width="8.7109375" style="150" customWidth="1"/>
    <col min="16" max="16" width="3.85546875" style="149" customWidth="1"/>
    <col min="17" max="18" width="2.7109375" style="150" customWidth="1"/>
    <col min="19" max="19" width="8.85546875" style="150" customWidth="1"/>
    <col min="20" max="20" width="4" style="150" customWidth="1"/>
    <col min="21" max="22" width="2.7109375" style="150" customWidth="1"/>
    <col min="23" max="24" width="8.85546875" style="150" customWidth="1"/>
    <col min="25" max="25" width="2.7109375" style="136" customWidth="1"/>
    <col min="26" max="26" width="7.5703125" style="150" customWidth="1"/>
    <col min="27" max="27" width="2.7109375" style="136" customWidth="1"/>
    <col min="28" max="35" width="7.5703125" style="150" customWidth="1"/>
    <col min="36" max="37" width="2.5703125" style="226" customWidth="1"/>
    <col min="38" max="39" width="9.28515625" style="150" customWidth="1"/>
    <col min="40" max="41" width="5.7109375" style="151" customWidth="1"/>
    <col min="42" max="42" width="40.5703125" style="151" customWidth="1"/>
    <col min="43" max="43" width="3.7109375" style="1583" customWidth="1"/>
    <col min="44" max="47" width="3.7109375" style="1585" customWidth="1"/>
    <col min="48" max="48" width="3.7109375" style="1592" customWidth="1"/>
    <col min="49" max="49" width="3.7109375" style="1593" customWidth="1"/>
    <col min="50" max="50" width="10" style="1590" customWidth="1"/>
    <col min="51" max="55" width="6.7109375" style="1590" customWidth="1"/>
    <col min="56" max="56" width="6" style="1590" customWidth="1"/>
    <col min="57" max="57" width="8.5703125" style="1594" customWidth="1"/>
    <col min="58" max="60" width="9.140625" style="1594"/>
    <col min="61" max="68" width="9.140625" style="1595"/>
    <col min="69" max="69" width="9.140625" style="1596"/>
    <col min="70" max="70" width="9.140625" style="1595"/>
    <col min="71" max="73" width="9.140625" style="1594"/>
    <col min="74" max="97" width="9.140625" style="1590"/>
    <col min="98" max="135" width="9.140625" style="506"/>
    <col min="136" max="16384" width="9.140625" style="143"/>
  </cols>
  <sheetData>
    <row r="1" spans="1:135" ht="30" customHeight="1" x14ac:dyDescent="0.2">
      <c r="A1" s="130"/>
      <c r="B1" s="1278"/>
      <c r="C1" s="1292"/>
      <c r="D1" s="1292"/>
      <c r="E1" s="1292"/>
      <c r="F1" s="1292"/>
      <c r="G1" s="1292"/>
      <c r="H1" s="1292"/>
      <c r="I1" s="1292"/>
      <c r="J1" s="1292"/>
      <c r="K1" s="1292"/>
      <c r="L1" s="1292"/>
      <c r="M1" s="1292"/>
      <c r="N1" s="1292"/>
      <c r="O1" s="1292"/>
      <c r="P1" s="1292"/>
      <c r="Q1" s="1292"/>
      <c r="R1" s="1292"/>
      <c r="S1" s="1292"/>
      <c r="T1" s="1292"/>
      <c r="U1" s="1292"/>
      <c r="V1" s="1292"/>
      <c r="W1" s="1292"/>
      <c r="X1" s="1292"/>
      <c r="Z1" s="136"/>
      <c r="AB1" s="1293"/>
      <c r="AC1" s="1293"/>
      <c r="AD1" s="1293"/>
      <c r="AE1" s="1293"/>
      <c r="AF1" s="1293"/>
      <c r="AG1" s="1293"/>
      <c r="AH1" s="1293"/>
      <c r="AI1" s="1293"/>
      <c r="AL1" s="1301"/>
      <c r="AM1" s="1301"/>
      <c r="AN1" s="1301"/>
      <c r="AO1" s="1301"/>
      <c r="AP1" s="1301"/>
    </row>
    <row r="2" spans="1:135" ht="96" customHeight="1" x14ac:dyDescent="0.25">
      <c r="A2" s="506"/>
      <c r="B2" s="1278"/>
      <c r="C2" s="575"/>
      <c r="D2" s="575"/>
      <c r="E2" s="575"/>
      <c r="F2" s="575"/>
      <c r="G2" s="575"/>
      <c r="H2" s="575"/>
      <c r="I2" s="575"/>
      <c r="J2" s="575"/>
      <c r="K2" s="575"/>
      <c r="L2" s="575"/>
      <c r="M2" s="575"/>
      <c r="N2" s="575"/>
      <c r="O2" s="575"/>
      <c r="P2" s="575"/>
      <c r="Q2" s="575"/>
      <c r="R2" s="575"/>
      <c r="S2" s="575"/>
      <c r="T2" s="575"/>
      <c r="U2" s="575"/>
      <c r="V2" s="575"/>
      <c r="W2" s="575"/>
      <c r="X2" s="575"/>
      <c r="Z2" s="136"/>
      <c r="AB2" s="575"/>
      <c r="AC2" s="575"/>
      <c r="AD2" s="575"/>
      <c r="AE2" s="575"/>
      <c r="AF2" s="575"/>
      <c r="AG2" s="575"/>
      <c r="AH2" s="575"/>
      <c r="AI2" s="575"/>
      <c r="AL2" s="579">
        <f>COUNTIF(Admin!D5:D34,"*")</f>
        <v>5</v>
      </c>
      <c r="AM2" s="580">
        <f>ROUND(SUM(AL2*0.2), 1)</f>
        <v>1</v>
      </c>
      <c r="AN2" s="580"/>
      <c r="AO2" s="577"/>
      <c r="AP2" s="578"/>
      <c r="AQ2" s="1586" t="s">
        <v>102</v>
      </c>
      <c r="AR2" s="1586"/>
      <c r="AS2" s="1586"/>
      <c r="AT2" s="1586"/>
      <c r="AU2" s="1586"/>
      <c r="AV2" s="1586"/>
      <c r="AW2" s="1586"/>
      <c r="AX2" s="1586"/>
      <c r="AY2" s="1586"/>
      <c r="AZ2" s="1586"/>
      <c r="BA2" s="1586"/>
      <c r="BB2" s="1586"/>
      <c r="BC2" s="1586"/>
      <c r="BE2" s="1597" t="s">
        <v>321</v>
      </c>
      <c r="BF2" s="1597"/>
      <c r="BG2" s="1597"/>
      <c r="BH2" s="1597"/>
      <c r="BI2" s="1597"/>
      <c r="BJ2" s="1597"/>
      <c r="BK2" s="1597"/>
      <c r="BL2" s="1597"/>
      <c r="BM2" s="1597"/>
      <c r="BN2" s="1597"/>
      <c r="BO2" s="1597"/>
      <c r="BP2" s="1597"/>
      <c r="BQ2" s="1597"/>
    </row>
    <row r="3" spans="1:135" s="130" customFormat="1" ht="18" customHeight="1" thickBot="1" x14ac:dyDescent="0.25">
      <c r="B3" s="1233"/>
      <c r="C3" s="1276" t="s">
        <v>324</v>
      </c>
      <c r="D3" s="1276"/>
      <c r="E3" s="1276"/>
      <c r="F3" s="1276"/>
      <c r="G3" s="1276"/>
      <c r="H3" s="1276"/>
      <c r="I3" s="1276"/>
      <c r="J3" s="1276"/>
      <c r="K3" s="1276"/>
      <c r="L3" s="1276"/>
      <c r="M3" s="1276"/>
      <c r="N3" s="1276"/>
      <c r="O3" s="1276"/>
      <c r="P3" s="1276"/>
      <c r="Q3" s="1276"/>
      <c r="R3" s="1276"/>
      <c r="S3" s="1277"/>
      <c r="T3" s="1277"/>
      <c r="U3" s="1276"/>
      <c r="V3" s="1276"/>
      <c r="W3" s="1276"/>
      <c r="X3" s="1276"/>
      <c r="Y3" s="137"/>
      <c r="Z3" s="137"/>
      <c r="AA3" s="137"/>
      <c r="AB3" s="1308" t="s">
        <v>325</v>
      </c>
      <c r="AC3" s="1308"/>
      <c r="AD3" s="1308"/>
      <c r="AE3" s="1308"/>
      <c r="AF3" s="1308"/>
      <c r="AG3" s="1308"/>
      <c r="AH3" s="1308"/>
      <c r="AI3" s="1308"/>
      <c r="AJ3" s="225"/>
      <c r="AK3" s="225"/>
      <c r="AL3" s="1276" t="s">
        <v>102</v>
      </c>
      <c r="AM3" s="1276"/>
      <c r="AN3" s="1276"/>
      <c r="AO3" s="1276"/>
      <c r="AP3" s="576"/>
      <c r="AQ3" s="1587" t="s">
        <v>118</v>
      </c>
      <c r="AR3" s="1587" t="s">
        <v>100</v>
      </c>
      <c r="AS3" s="1587" t="s">
        <v>252</v>
      </c>
      <c r="AT3" s="1587" t="s">
        <v>117</v>
      </c>
      <c r="AU3" s="1588" t="s">
        <v>153</v>
      </c>
      <c r="AV3" s="1598">
        <v>1059</v>
      </c>
      <c r="AW3" s="1599" t="s">
        <v>102</v>
      </c>
      <c r="AX3" s="1600">
        <v>0.45</v>
      </c>
      <c r="AY3" s="1600"/>
      <c r="AZ3" s="1600">
        <v>0.2</v>
      </c>
      <c r="BA3" s="1600"/>
      <c r="BB3" s="1600">
        <v>0.35</v>
      </c>
      <c r="BC3" s="1600"/>
      <c r="BD3" s="1594"/>
      <c r="BE3" s="1597"/>
      <c r="BF3" s="1597"/>
      <c r="BG3" s="1597"/>
      <c r="BH3" s="1597"/>
      <c r="BI3" s="1597"/>
      <c r="BJ3" s="1597"/>
      <c r="BK3" s="1597"/>
      <c r="BL3" s="1597"/>
      <c r="BM3" s="1597"/>
      <c r="BN3" s="1597"/>
      <c r="BO3" s="1597"/>
      <c r="BP3" s="1597"/>
      <c r="BQ3" s="1597"/>
      <c r="BR3" s="1595"/>
      <c r="BS3" s="1594"/>
      <c r="BT3" s="1594"/>
      <c r="BU3" s="1594"/>
      <c r="BV3" s="1590"/>
      <c r="BW3" s="1590"/>
      <c r="BX3" s="1590"/>
      <c r="BY3" s="1590"/>
      <c r="BZ3" s="1590"/>
      <c r="CA3" s="1590"/>
      <c r="CB3" s="1590"/>
      <c r="CC3" s="1590"/>
      <c r="CD3" s="1590"/>
      <c r="CE3" s="1590"/>
      <c r="CF3" s="1590"/>
      <c r="CG3" s="1590"/>
      <c r="CH3" s="1590"/>
      <c r="CI3" s="1590"/>
      <c r="CJ3" s="1590"/>
      <c r="CK3" s="1590"/>
      <c r="CL3" s="1590"/>
      <c r="CM3" s="1590"/>
      <c r="CN3" s="1590"/>
      <c r="CO3" s="1590"/>
      <c r="CP3" s="1590"/>
      <c r="CQ3" s="1590"/>
      <c r="CR3" s="1590"/>
      <c r="CS3" s="1590"/>
      <c r="CT3" s="506"/>
      <c r="CU3" s="506"/>
      <c r="CV3" s="506"/>
      <c r="CW3" s="506"/>
      <c r="CX3" s="506"/>
      <c r="CY3" s="506"/>
      <c r="CZ3" s="506"/>
      <c r="DA3" s="506"/>
      <c r="DB3" s="506"/>
      <c r="DC3" s="506"/>
      <c r="DD3" s="506"/>
      <c r="DE3" s="506"/>
      <c r="DF3" s="506"/>
      <c r="DG3" s="506"/>
      <c r="DH3" s="506"/>
      <c r="DI3" s="506"/>
      <c r="DJ3" s="506"/>
      <c r="DK3" s="506"/>
      <c r="DL3" s="506"/>
      <c r="DM3" s="506"/>
      <c r="DN3" s="506"/>
      <c r="DO3" s="506"/>
      <c r="DP3" s="506"/>
      <c r="DQ3" s="506"/>
      <c r="DR3" s="506"/>
      <c r="DS3" s="506"/>
      <c r="DT3" s="506"/>
      <c r="DU3" s="506"/>
      <c r="DV3" s="506"/>
      <c r="DW3" s="506"/>
      <c r="DX3" s="506"/>
      <c r="DY3" s="506"/>
      <c r="DZ3" s="506"/>
      <c r="EA3" s="506"/>
      <c r="EB3" s="506"/>
      <c r="EC3" s="506"/>
      <c r="ED3" s="506"/>
      <c r="EE3" s="506"/>
    </row>
    <row r="4" spans="1:135" s="140" customFormat="1" ht="68.25" customHeight="1" x14ac:dyDescent="0.2">
      <c r="A4" s="1270" t="str">
        <f>Admin!A1</f>
        <v>15P ALC CLASS 15-005</v>
      </c>
      <c r="B4" s="1271"/>
      <c r="C4" s="1261" t="s">
        <v>343</v>
      </c>
      <c r="D4" s="527" t="s">
        <v>297</v>
      </c>
      <c r="E4" s="1282" t="s">
        <v>154</v>
      </c>
      <c r="F4" s="1252" t="s">
        <v>315</v>
      </c>
      <c r="G4" s="1261" t="s">
        <v>343</v>
      </c>
      <c r="H4" s="527" t="s">
        <v>297</v>
      </c>
      <c r="I4" s="1282" t="s">
        <v>154</v>
      </c>
      <c r="J4" s="1252" t="s">
        <v>315</v>
      </c>
      <c r="K4" s="1263" t="s">
        <v>343</v>
      </c>
      <c r="L4" s="527" t="s">
        <v>297</v>
      </c>
      <c r="M4" s="1282" t="s">
        <v>154</v>
      </c>
      <c r="N4" s="1252" t="s">
        <v>315</v>
      </c>
      <c r="O4" s="1263" t="s">
        <v>343</v>
      </c>
      <c r="P4" s="527" t="s">
        <v>297</v>
      </c>
      <c r="Q4" s="1282" t="s">
        <v>154</v>
      </c>
      <c r="R4" s="1287" t="s">
        <v>315</v>
      </c>
      <c r="S4" s="1284" t="s">
        <v>343</v>
      </c>
      <c r="T4" s="660" t="s">
        <v>297</v>
      </c>
      <c r="U4" s="1250" t="s">
        <v>154</v>
      </c>
      <c r="V4" s="1252" t="s">
        <v>315</v>
      </c>
      <c r="W4" s="1302" t="s">
        <v>26</v>
      </c>
      <c r="X4" s="1304" t="s">
        <v>99</v>
      </c>
      <c r="Y4" s="526"/>
      <c r="Z4" s="1306" t="s">
        <v>100</v>
      </c>
      <c r="AA4" s="1246"/>
      <c r="AB4" s="1248" t="s">
        <v>113</v>
      </c>
      <c r="AC4" s="1244" t="s">
        <v>86</v>
      </c>
      <c r="AD4" s="1244" t="s">
        <v>88</v>
      </c>
      <c r="AE4" s="1244" t="s">
        <v>101</v>
      </c>
      <c r="AF4" s="1244" t="s">
        <v>89</v>
      </c>
      <c r="AG4" s="1298" t="s">
        <v>329</v>
      </c>
      <c r="AH4" s="1244" t="s">
        <v>110</v>
      </c>
      <c r="AI4" s="1244" t="s">
        <v>91</v>
      </c>
      <c r="AJ4" s="1294" t="s">
        <v>276</v>
      </c>
      <c r="AK4" s="1295"/>
      <c r="AL4" s="566" t="s">
        <v>326</v>
      </c>
      <c r="AM4" s="1309" t="s">
        <v>116</v>
      </c>
      <c r="AN4" s="1311" t="s">
        <v>103</v>
      </c>
      <c r="AO4" s="1313" t="s">
        <v>114</v>
      </c>
      <c r="AP4" s="1315" t="s">
        <v>104</v>
      </c>
      <c r="AQ4" s="1587"/>
      <c r="AR4" s="1587"/>
      <c r="AS4" s="1587"/>
      <c r="AT4" s="1587"/>
      <c r="AU4" s="1588"/>
      <c r="AV4" s="1601"/>
      <c r="AW4" s="1599"/>
      <c r="AX4" s="1602" t="s">
        <v>118</v>
      </c>
      <c r="AY4" s="1602"/>
      <c r="AZ4" s="1602" t="s">
        <v>100</v>
      </c>
      <c r="BA4" s="1602"/>
      <c r="BB4" s="1602" t="s">
        <v>117</v>
      </c>
      <c r="BC4" s="1602"/>
      <c r="BD4" s="1591"/>
      <c r="BE4" s="1603" t="s">
        <v>252</v>
      </c>
      <c r="BF4" s="1603" t="s">
        <v>100</v>
      </c>
      <c r="BG4" s="1603" t="s">
        <v>153</v>
      </c>
      <c r="BH4" s="1603" t="s">
        <v>99</v>
      </c>
      <c r="BI4" s="1603">
        <v>1059</v>
      </c>
      <c r="BJ4" s="1604" t="s">
        <v>322</v>
      </c>
      <c r="BK4" s="1605"/>
      <c r="BL4" s="1605"/>
      <c r="BM4" s="1605"/>
      <c r="BN4" s="1605"/>
      <c r="BO4" s="1605"/>
      <c r="BP4" s="1605"/>
      <c r="BQ4" s="1606"/>
      <c r="BR4" s="1607"/>
      <c r="BS4" s="1608"/>
      <c r="BT4" s="1608"/>
      <c r="BU4" s="1608"/>
      <c r="BV4" s="1591"/>
      <c r="BW4" s="1591"/>
      <c r="BX4" s="1591"/>
      <c r="BY4" s="1591"/>
      <c r="BZ4" s="1591"/>
      <c r="CA4" s="1591"/>
      <c r="CB4" s="1591"/>
      <c r="CC4" s="1591"/>
      <c r="CD4" s="1591"/>
      <c r="CE4" s="1591"/>
      <c r="CF4" s="1591"/>
      <c r="CG4" s="1591"/>
      <c r="CH4" s="1591"/>
      <c r="CI4" s="1591"/>
      <c r="CJ4" s="1591"/>
      <c r="CK4" s="1591"/>
      <c r="CL4" s="1591"/>
      <c r="CM4" s="1591"/>
      <c r="CN4" s="1591"/>
      <c r="CO4" s="1591"/>
      <c r="CP4" s="1591"/>
      <c r="CQ4" s="1591"/>
      <c r="CR4" s="1591"/>
      <c r="CS4" s="1591"/>
      <c r="CT4" s="139"/>
      <c r="CU4" s="139"/>
      <c r="CV4" s="139"/>
      <c r="CW4" s="139"/>
      <c r="CX4" s="139"/>
      <c r="CY4" s="139"/>
      <c r="CZ4" s="139"/>
      <c r="DA4" s="139"/>
      <c r="DB4" s="139"/>
      <c r="DC4" s="139"/>
      <c r="DD4" s="139"/>
      <c r="DE4" s="139"/>
      <c r="DF4" s="139"/>
      <c r="DG4" s="139"/>
      <c r="DH4" s="139"/>
      <c r="DI4" s="139"/>
      <c r="DJ4" s="139"/>
      <c r="DK4" s="139"/>
      <c r="DL4" s="139"/>
      <c r="DM4" s="139"/>
      <c r="DN4" s="139"/>
      <c r="DO4" s="139"/>
      <c r="DP4" s="139"/>
      <c r="DQ4" s="139"/>
      <c r="DR4" s="139"/>
      <c r="DS4" s="139"/>
      <c r="DT4" s="139"/>
      <c r="DU4" s="139"/>
      <c r="DV4" s="139"/>
      <c r="DW4" s="139"/>
      <c r="DX4" s="139"/>
      <c r="DY4" s="139"/>
      <c r="DZ4" s="139"/>
      <c r="EA4" s="139"/>
      <c r="EB4" s="139"/>
      <c r="EC4" s="139"/>
      <c r="ED4" s="139"/>
      <c r="EE4" s="139"/>
    </row>
    <row r="5" spans="1:135" s="141" customFormat="1" ht="21" customHeight="1" thickBot="1" x14ac:dyDescent="0.25">
      <c r="A5" s="1272"/>
      <c r="B5" s="1273"/>
      <c r="C5" s="1269"/>
      <c r="D5" s="874" t="s">
        <v>340</v>
      </c>
      <c r="E5" s="1283"/>
      <c r="F5" s="1253"/>
      <c r="G5" s="1262"/>
      <c r="H5" s="874" t="s">
        <v>344</v>
      </c>
      <c r="I5" s="1283"/>
      <c r="J5" s="1253"/>
      <c r="K5" s="1264"/>
      <c r="L5" s="874" t="s">
        <v>340</v>
      </c>
      <c r="M5" s="1283"/>
      <c r="N5" s="1253"/>
      <c r="O5" s="1264"/>
      <c r="P5" s="874" t="s">
        <v>344</v>
      </c>
      <c r="Q5" s="1283"/>
      <c r="R5" s="1288"/>
      <c r="S5" s="1285"/>
      <c r="T5" s="662" t="s">
        <v>340</v>
      </c>
      <c r="U5" s="1251"/>
      <c r="V5" s="1253"/>
      <c r="W5" s="1303"/>
      <c r="X5" s="1305"/>
      <c r="Y5" s="467"/>
      <c r="Z5" s="1307"/>
      <c r="AA5" s="1247"/>
      <c r="AB5" s="1249"/>
      <c r="AC5" s="1245"/>
      <c r="AD5" s="1245"/>
      <c r="AE5" s="1245"/>
      <c r="AF5" s="1245"/>
      <c r="AG5" s="1299"/>
      <c r="AH5" s="1245"/>
      <c r="AI5" s="1245"/>
      <c r="AJ5" s="1296"/>
      <c r="AK5" s="1297"/>
      <c r="AL5" s="628">
        <f>ROUND(AM2,0)</f>
        <v>1</v>
      </c>
      <c r="AM5" s="1310"/>
      <c r="AN5" s="1312"/>
      <c r="AO5" s="1314"/>
      <c r="AP5" s="1316"/>
      <c r="AQ5" s="1587"/>
      <c r="AR5" s="1587"/>
      <c r="AS5" s="1587"/>
      <c r="AT5" s="1587"/>
      <c r="AU5" s="1588"/>
      <c r="AV5" s="1609"/>
      <c r="AW5" s="1599"/>
      <c r="AX5" s="1602"/>
      <c r="AY5" s="1602"/>
      <c r="AZ5" s="1602"/>
      <c r="BA5" s="1602"/>
      <c r="BB5" s="1602"/>
      <c r="BC5" s="1602"/>
      <c r="BD5" s="1610"/>
      <c r="BE5" s="1603"/>
      <c r="BF5" s="1603"/>
      <c r="BG5" s="1603"/>
      <c r="BH5" s="1603"/>
      <c r="BI5" s="1603"/>
      <c r="BJ5" s="1611" t="s">
        <v>167</v>
      </c>
      <c r="BK5" s="1611" t="s">
        <v>168</v>
      </c>
      <c r="BL5" s="1611" t="s">
        <v>330</v>
      </c>
      <c r="BM5" s="1611" t="s">
        <v>99</v>
      </c>
      <c r="BN5" s="1611" t="s">
        <v>331</v>
      </c>
      <c r="BO5" s="1612"/>
      <c r="BP5" s="1612"/>
      <c r="BQ5" s="1612"/>
      <c r="BR5" s="1613" t="s">
        <v>102</v>
      </c>
      <c r="BS5" s="1594"/>
      <c r="BT5" s="1594"/>
      <c r="BU5" s="1594"/>
      <c r="BV5" s="1590"/>
      <c r="BW5" s="1590"/>
      <c r="BX5" s="1590"/>
      <c r="BY5" s="1590"/>
      <c r="BZ5" s="1590"/>
      <c r="CA5" s="1590"/>
      <c r="CB5" s="1590"/>
      <c r="CC5" s="1590"/>
      <c r="CD5" s="1590"/>
      <c r="CE5" s="1590"/>
      <c r="CF5" s="1590"/>
      <c r="CG5" s="1590"/>
      <c r="CH5" s="1590"/>
      <c r="CI5" s="1590"/>
      <c r="CJ5" s="1590"/>
      <c r="CK5" s="1590"/>
      <c r="CL5" s="1590"/>
      <c r="CM5" s="1590"/>
      <c r="CN5" s="1590"/>
      <c r="CO5" s="1590"/>
      <c r="CP5" s="1590"/>
      <c r="CQ5" s="1590"/>
      <c r="CR5" s="1590"/>
      <c r="CS5" s="1590"/>
      <c r="CT5" s="153"/>
      <c r="CU5" s="153"/>
      <c r="CV5" s="153"/>
      <c r="CW5" s="153"/>
      <c r="CX5" s="153"/>
      <c r="CY5" s="153"/>
      <c r="CZ5" s="153"/>
      <c r="DA5" s="153"/>
      <c r="DB5" s="153"/>
      <c r="DC5" s="153"/>
      <c r="DD5" s="153"/>
      <c r="DE5" s="153"/>
      <c r="DF5" s="153"/>
      <c r="DG5" s="153"/>
      <c r="DH5" s="153"/>
      <c r="DI5" s="153"/>
      <c r="DJ5" s="153"/>
      <c r="DK5" s="153"/>
      <c r="DL5" s="153"/>
      <c r="DM5" s="153"/>
      <c r="DN5" s="153"/>
      <c r="DO5" s="153"/>
      <c r="DP5" s="153"/>
      <c r="DQ5" s="153"/>
      <c r="DR5" s="153"/>
      <c r="DS5" s="153"/>
      <c r="DT5" s="153"/>
      <c r="DU5" s="153"/>
      <c r="DV5" s="153"/>
      <c r="DW5" s="153"/>
      <c r="DX5" s="153"/>
      <c r="DY5" s="153"/>
      <c r="DZ5" s="153"/>
      <c r="EA5" s="153"/>
      <c r="EB5" s="153"/>
      <c r="EC5" s="153"/>
      <c r="ED5" s="153"/>
      <c r="EE5" s="153"/>
    </row>
    <row r="6" spans="1:135" s="141" customFormat="1" ht="21.95" customHeight="1" thickBot="1" x14ac:dyDescent="0.3">
      <c r="A6" s="1274" t="str">
        <f>T(Admin!D5)</f>
        <v>a</v>
      </c>
      <c r="B6" s="1275"/>
      <c r="C6" s="1279">
        <v>0.95</v>
      </c>
      <c r="D6" s="1280"/>
      <c r="E6" s="536"/>
      <c r="F6" s="536"/>
      <c r="G6" s="1300">
        <v>0.85</v>
      </c>
      <c r="H6" s="1280"/>
      <c r="I6" s="536"/>
      <c r="J6" s="536"/>
      <c r="K6" s="1279">
        <v>0.7</v>
      </c>
      <c r="L6" s="1281"/>
      <c r="M6" s="536"/>
      <c r="N6" s="536"/>
      <c r="O6" s="1279">
        <v>0.89</v>
      </c>
      <c r="P6" s="1281"/>
      <c r="Q6" s="313"/>
      <c r="R6" s="313"/>
      <c r="S6" s="1286">
        <v>0.99</v>
      </c>
      <c r="T6" s="1286"/>
      <c r="U6" s="313"/>
      <c r="V6" s="313"/>
      <c r="W6" s="559">
        <f>IF(C6="","",'Exam Records Sheets'!F26)</f>
        <v>4.38</v>
      </c>
      <c r="X6" s="560">
        <f>IF(C6="","",'Exam Records Sheets'!J26)</f>
        <v>0.876</v>
      </c>
      <c r="Y6" s="530">
        <f>COUNTIF(E6:V6,"X")</f>
        <v>0</v>
      </c>
      <c r="Z6" s="480">
        <f ca="1">IF('APFT Data'!T5="","",'APFT Data'!T5)</f>
        <v>88</v>
      </c>
      <c r="AA6" s="567"/>
      <c r="AB6" s="483" t="str">
        <f>IF(Evals!D37="","","X")</f>
        <v>X</v>
      </c>
      <c r="AC6" s="210" t="str">
        <f>IF(Evals!K37="","","X")</f>
        <v>X</v>
      </c>
      <c r="AD6" s="210" t="str">
        <f>IF(Evals!R37="","","X")</f>
        <v>X</v>
      </c>
      <c r="AE6" s="210" t="str">
        <f>IF(Evals!R4="","","X")</f>
        <v>X</v>
      </c>
      <c r="AF6" s="210" t="str">
        <f>IF(Evals!AM4="","","X")</f>
        <v>X</v>
      </c>
      <c r="AG6" s="210" t="str">
        <f>IF(Evals!Y4="","","X")</f>
        <v>X</v>
      </c>
      <c r="AH6" s="1317" t="s">
        <v>187</v>
      </c>
      <c r="AI6" s="210" t="str">
        <f>IF(Evals!AF4="","","X")</f>
        <v/>
      </c>
      <c r="AJ6" s="491">
        <f ca="1">COUNTIF(BE6:BI6,"X")</f>
        <v>1</v>
      </c>
      <c r="AK6" s="492" t="str">
        <f ca="1">IF(AJ6&gt;=1,"","X")</f>
        <v/>
      </c>
      <c r="AL6" s="488" t="str">
        <f ca="1">IF(AM6="","","X")</f>
        <v/>
      </c>
      <c r="AM6" s="449" t="str">
        <f ca="1">IF(BD6&gt;=90,BD6,"")</f>
        <v/>
      </c>
      <c r="AN6" s="462" t="e">
        <f ca="1">RANK(AM6,$AM$6:$AM$17,0)</f>
        <v>#VALUE!</v>
      </c>
      <c r="AO6" s="465"/>
      <c r="AP6" s="568"/>
      <c r="AQ6" s="723" t="str">
        <f t="shared" ref="AQ6:AQ35" si="0">IF(Y6&gt;=1,"X","")</f>
        <v/>
      </c>
      <c r="AR6" s="1589" t="str">
        <f>IF('APFT Data'!G5="RETEST","X","")</f>
        <v/>
      </c>
      <c r="AS6" s="1589" t="str">
        <f>IF('Ht-Wt'!J4="NO-GO","X","")</f>
        <v/>
      </c>
      <c r="AT6" s="1589" t="str">
        <f>IF(Evals!AX37&gt;=1,"X","")</f>
        <v/>
      </c>
      <c r="AU6" s="723" t="str">
        <f>T(AO6)</f>
        <v/>
      </c>
      <c r="AV6" s="1611" t="str">
        <f t="shared" ref="AV6:AV16" si="1">IF(BR6&lt;4,"X","")</f>
        <v>X</v>
      </c>
      <c r="AW6" s="1611" t="str">
        <f t="shared" ref="AW6:AW16" si="2">IF(X6="",COUNTIF(AQ6:AV6,"X"),"")</f>
        <v/>
      </c>
      <c r="AX6" s="1614">
        <f t="shared" ref="AX6:AX35" si="3">IF(AW6&gt;=1,X6,"")</f>
        <v>0.876</v>
      </c>
      <c r="AY6" s="1615">
        <f>SUM(AX6)*45</f>
        <v>39.42</v>
      </c>
      <c r="AZ6" s="1615">
        <f t="shared" ref="AZ6:AZ16" ca="1" si="4">IF(AW6&gt;=1,Z6,"")</f>
        <v>88</v>
      </c>
      <c r="BA6" s="1615">
        <f ca="1">PRODUCT($AZ$3,AZ6)</f>
        <v>17.600000000000001</v>
      </c>
      <c r="BB6" s="1616">
        <f>IF(AW6&gt;=1,Evals!BX37,"")</f>
        <v>88.873333333333349</v>
      </c>
      <c r="BC6" s="1615">
        <f>SUM(BB6)*0.35</f>
        <v>31.105666666666671</v>
      </c>
      <c r="BD6" s="1617">
        <f t="shared" ref="BD6:BD16" ca="1" si="5">IF(AW6&gt;=1,SUM(AY6,BA6,BC6),"")</f>
        <v>88.125666666666675</v>
      </c>
      <c r="BE6" s="1618" t="str">
        <f>IF('Ht-Wt'!J4="NO-GO","X","")</f>
        <v/>
      </c>
      <c r="BF6" s="1619" t="str">
        <f ca="1">IF('APFT Data'!P5="FAIL","X","")</f>
        <v/>
      </c>
      <c r="BG6" s="1619" t="str">
        <f>T(AO6)</f>
        <v/>
      </c>
      <c r="BH6" s="1619" t="str">
        <f t="shared" ref="BH6:BH35" si="6">IF(X6&lt;85%,"X","")</f>
        <v/>
      </c>
      <c r="BI6" s="1611" t="str">
        <f>IF(BQ6="","X","")</f>
        <v>X</v>
      </c>
      <c r="BJ6" s="1611">
        <f>COUNTIF('1059 Data'!C7,"SUP")</f>
        <v>0</v>
      </c>
      <c r="BK6" s="1611">
        <f>COUNTIF('1059 Data'!G7,"SUP")</f>
        <v>0</v>
      </c>
      <c r="BL6" s="1611">
        <f>COUNTIF('1059 Data'!V7,"SUP")</f>
        <v>0</v>
      </c>
      <c r="BM6" s="1611">
        <f>COUNTIF('1059 Data'!Y7,"SUP")</f>
        <v>0</v>
      </c>
      <c r="BN6" s="1611">
        <f>COUNTIF('1059 Data'!O7,"SUP")</f>
        <v>0</v>
      </c>
      <c r="BO6" s="1611">
        <f>SUM(BJ6:BM6)</f>
        <v>0</v>
      </c>
      <c r="BP6" s="1611">
        <f>BN6</f>
        <v>0</v>
      </c>
      <c r="BQ6" s="1611" t="str">
        <f>IF(BP6=0,"",SUM(BO6:BP6))</f>
        <v/>
      </c>
      <c r="BR6" s="1595">
        <f>SUM(BJ6:BN6)</f>
        <v>0</v>
      </c>
      <c r="BS6" s="1594"/>
      <c r="BT6" s="1594"/>
      <c r="BU6" s="1594"/>
      <c r="BV6" s="1590"/>
      <c r="BW6" s="1590"/>
      <c r="BX6" s="1590"/>
      <c r="BY6" s="1590"/>
      <c r="BZ6" s="1590"/>
      <c r="CA6" s="1590"/>
      <c r="CB6" s="1590"/>
      <c r="CC6" s="1590"/>
      <c r="CD6" s="1590"/>
      <c r="CE6" s="1590"/>
      <c r="CF6" s="1590"/>
      <c r="CG6" s="1590"/>
      <c r="CH6" s="1590"/>
      <c r="CI6" s="1590"/>
      <c r="CJ6" s="1590"/>
      <c r="CK6" s="1590"/>
      <c r="CL6" s="1590"/>
      <c r="CM6" s="1590"/>
      <c r="CN6" s="1590"/>
      <c r="CO6" s="1590"/>
      <c r="CP6" s="1590"/>
      <c r="CQ6" s="1590"/>
      <c r="CR6" s="1590"/>
      <c r="CS6" s="1590"/>
      <c r="CT6" s="153"/>
      <c r="CU6" s="153"/>
      <c r="CV6" s="153"/>
      <c r="CW6" s="153"/>
      <c r="CX6" s="153"/>
      <c r="CY6" s="153"/>
      <c r="CZ6" s="153"/>
      <c r="DA6" s="153"/>
      <c r="DB6" s="153"/>
      <c r="DC6" s="153"/>
      <c r="DD6" s="153"/>
      <c r="DE6" s="153"/>
      <c r="DF6" s="153"/>
      <c r="DG6" s="153"/>
      <c r="DH6" s="153"/>
      <c r="DI6" s="153"/>
      <c r="DJ6" s="153"/>
      <c r="DK6" s="153"/>
      <c r="DL6" s="153"/>
      <c r="DM6" s="153"/>
      <c r="DN6" s="153"/>
      <c r="DO6" s="153"/>
      <c r="DP6" s="153"/>
      <c r="DQ6" s="153"/>
      <c r="DR6" s="153"/>
      <c r="DS6" s="153"/>
      <c r="DT6" s="153"/>
      <c r="DU6" s="153"/>
      <c r="DV6" s="153"/>
      <c r="DW6" s="153"/>
      <c r="DX6" s="153"/>
      <c r="DY6" s="153"/>
      <c r="DZ6" s="153"/>
      <c r="EA6" s="153"/>
      <c r="EB6" s="153"/>
      <c r="EC6" s="153"/>
      <c r="ED6" s="153"/>
      <c r="EE6" s="153"/>
    </row>
    <row r="7" spans="1:135" s="141" customFormat="1" ht="21.95" customHeight="1" x14ac:dyDescent="0.25">
      <c r="A7" s="1265" t="str">
        <f>T(Admin!D6)</f>
        <v>a</v>
      </c>
      <c r="B7" s="1266"/>
      <c r="C7" s="1259">
        <v>0.7</v>
      </c>
      <c r="D7" s="1260"/>
      <c r="E7" s="537"/>
      <c r="F7" s="537"/>
      <c r="G7" s="1259">
        <v>0.88</v>
      </c>
      <c r="H7" s="1260"/>
      <c r="I7" s="537"/>
      <c r="J7" s="537"/>
      <c r="K7" s="1239">
        <v>0.94499999999999995</v>
      </c>
      <c r="L7" s="1240"/>
      <c r="M7" s="537"/>
      <c r="N7" s="537"/>
      <c r="O7" s="1239">
        <v>0.78459999999999996</v>
      </c>
      <c r="P7" s="1240"/>
      <c r="Q7" s="314"/>
      <c r="R7" s="314"/>
      <c r="S7" s="1243">
        <v>1</v>
      </c>
      <c r="T7" s="1243"/>
      <c r="U7" s="314"/>
      <c r="V7" s="314"/>
      <c r="W7" s="559">
        <f>IF(C7="","",'Exam Records Sheets'!F55)</f>
        <v>4.3095999999999997</v>
      </c>
      <c r="X7" s="558">
        <f>IF(C7="","",'Exam Records Sheets'!J55)</f>
        <v>0.86191999999999991</v>
      </c>
      <c r="Y7" s="467">
        <f>COUNTIF(E7:V7,"X")</f>
        <v>0</v>
      </c>
      <c r="Z7" s="481">
        <f ca="1">IF('APFT Data'!T6="","",'APFT Data'!T6)</f>
        <v>67</v>
      </c>
      <c r="AA7" s="486">
        <f>COUNTIF('1059 Data'!C8:AB8,"SUP")</f>
        <v>0</v>
      </c>
      <c r="AB7" s="484" t="str">
        <f>IF(Evals!F38="","","X")</f>
        <v>X</v>
      </c>
      <c r="AC7" s="320" t="str">
        <f>IF(Evals!M38="","","X")</f>
        <v>X</v>
      </c>
      <c r="AD7" s="320" t="str">
        <f>IF(Evals!T38="","","X")</f>
        <v>X</v>
      </c>
      <c r="AE7" s="320" t="str">
        <f>IF(Evals!T5="","","X")</f>
        <v>X</v>
      </c>
      <c r="AF7" s="478" t="str">
        <f>IF(Evals!AO5="","","X")</f>
        <v>X</v>
      </c>
      <c r="AG7" s="320" t="str">
        <f>IF(Evals!AA5="","","X")</f>
        <v>X</v>
      </c>
      <c r="AH7" s="1318"/>
      <c r="AI7" s="320" t="str">
        <f>IF(Evals!AH5="","","X")</f>
        <v/>
      </c>
      <c r="AJ7" s="493">
        <f ca="1">COUNTIF(BE7:BI7,"X")</f>
        <v>1</v>
      </c>
      <c r="AK7" s="494" t="str">
        <f ca="1">IF(AJ7&gt;=1,"","X")</f>
        <v/>
      </c>
      <c r="AL7" s="489" t="str">
        <f t="shared" ref="AL7:AL35" ca="1" si="7">IF(AM7="","","X")</f>
        <v/>
      </c>
      <c r="AM7" s="450" t="str">
        <f t="shared" ref="AM7:AM35" ca="1" si="8">IF(BD7&gt;=90,BD7,"")</f>
        <v/>
      </c>
      <c r="AN7" s="463" t="e">
        <f t="shared" ref="AN7:AN35" ca="1" si="9">RANK(AM7,$AM$6:$AM$17,0)</f>
        <v>#VALUE!</v>
      </c>
      <c r="AO7" s="460"/>
      <c r="AP7" s="569"/>
      <c r="AQ7" s="723" t="str">
        <f t="shared" si="0"/>
        <v/>
      </c>
      <c r="AR7" s="1589" t="str">
        <f>IF('APFT Data'!G6="RETEST","X","")</f>
        <v/>
      </c>
      <c r="AS7" s="1589" t="str">
        <f>IF('Ht-Wt'!J5="NO-GO","X","")</f>
        <v/>
      </c>
      <c r="AT7" s="1589" t="str">
        <f>IF(Evals!AX38&gt;=1,"X","")</f>
        <v>X</v>
      </c>
      <c r="AU7" s="723" t="str">
        <f t="shared" ref="AU7:AU35" si="10">T(AO7)</f>
        <v/>
      </c>
      <c r="AV7" s="1611" t="str">
        <f t="shared" si="1"/>
        <v>X</v>
      </c>
      <c r="AW7" s="1611" t="str">
        <f t="shared" si="2"/>
        <v/>
      </c>
      <c r="AX7" s="1614">
        <f t="shared" si="3"/>
        <v>0.86191999999999991</v>
      </c>
      <c r="AY7" s="1615">
        <f t="shared" ref="AY7:AY35" si="11">SUM(AX7)*45</f>
        <v>38.786399999999993</v>
      </c>
      <c r="AZ7" s="1615">
        <f t="shared" ca="1" si="4"/>
        <v>67</v>
      </c>
      <c r="BA7" s="1615">
        <f t="shared" ref="BA7:BA35" ca="1" si="12">PRODUCT($AZ$3,AZ7)</f>
        <v>13.4</v>
      </c>
      <c r="BB7" s="1616">
        <f>IF(AW7&gt;=1,Evals!BX38,"")</f>
        <v>73.86</v>
      </c>
      <c r="BC7" s="1615">
        <f t="shared" ref="BC7:BC35" si="13">PRODUCT($BB$3,BB7)</f>
        <v>25.850999999999999</v>
      </c>
      <c r="BD7" s="1617">
        <f t="shared" ca="1" si="5"/>
        <v>78.037399999999991</v>
      </c>
      <c r="BE7" s="1618" t="str">
        <f>IF('Ht-Wt'!J5="NO-GO","X","")</f>
        <v/>
      </c>
      <c r="BF7" s="1619" t="str">
        <f ca="1">IF('APFT Data'!P6="FAIL","X","")</f>
        <v/>
      </c>
      <c r="BG7" s="1619" t="str">
        <f t="shared" ref="BG7:BG35" si="14">T(AO7)</f>
        <v/>
      </c>
      <c r="BH7" s="1619" t="str">
        <f t="shared" si="6"/>
        <v/>
      </c>
      <c r="BI7" s="1611" t="str">
        <f t="shared" ref="BI7:BI35" si="15">IF(BQ7="","X","")</f>
        <v>X</v>
      </c>
      <c r="BJ7" s="1611">
        <f>COUNTIF('1059 Data'!C8,"SUP")</f>
        <v>0</v>
      </c>
      <c r="BK7" s="1611">
        <f>COUNTIF('1059 Data'!G8,"SUP")</f>
        <v>0</v>
      </c>
      <c r="BL7" s="1611">
        <f>COUNTIF('1059 Data'!V8,"SUP")</f>
        <v>0</v>
      </c>
      <c r="BM7" s="1611">
        <f>COUNTIF('1059 Data'!Y8,"SUP")</f>
        <v>0</v>
      </c>
      <c r="BN7" s="1611">
        <f>COUNTIF('1059 Data'!O8,"SUP")</f>
        <v>0</v>
      </c>
      <c r="BO7" s="1611">
        <f t="shared" ref="BO7:BO35" si="16">SUM(BJ7:BM7)</f>
        <v>0</v>
      </c>
      <c r="BP7" s="1611">
        <f t="shared" ref="BP7:BP35" si="17">BN7</f>
        <v>0</v>
      </c>
      <c r="BQ7" s="1611" t="str">
        <f t="shared" ref="BQ7:BQ35" si="18">IF(BP7=0,"",SUM(BO7:BP7))</f>
        <v/>
      </c>
      <c r="BR7" s="1595">
        <f t="shared" ref="BR7:BR35" si="19">SUM(BJ7:BN7)</f>
        <v>0</v>
      </c>
      <c r="BS7" s="1594"/>
      <c r="BT7" s="1594"/>
      <c r="BU7" s="1594"/>
      <c r="BV7" s="1590"/>
      <c r="BW7" s="1590"/>
      <c r="BX7" s="1590"/>
      <c r="BY7" s="1590"/>
      <c r="BZ7" s="1590"/>
      <c r="CA7" s="1590"/>
      <c r="CB7" s="1590"/>
      <c r="CC7" s="1590"/>
      <c r="CD7" s="1590"/>
      <c r="CE7" s="1590"/>
      <c r="CF7" s="1590"/>
      <c r="CG7" s="1590"/>
      <c r="CH7" s="1590"/>
      <c r="CI7" s="1590"/>
      <c r="CJ7" s="1590"/>
      <c r="CK7" s="1590"/>
      <c r="CL7" s="1590"/>
      <c r="CM7" s="1590"/>
      <c r="CN7" s="1590"/>
      <c r="CO7" s="1590"/>
      <c r="CP7" s="1590"/>
      <c r="CQ7" s="1590"/>
      <c r="CR7" s="1590"/>
      <c r="CS7" s="1590"/>
      <c r="CT7" s="153"/>
      <c r="CU7" s="153"/>
      <c r="CV7" s="153"/>
      <c r="CW7" s="153"/>
      <c r="CX7" s="153"/>
      <c r="CY7" s="153"/>
      <c r="CZ7" s="153"/>
      <c r="DA7" s="153"/>
      <c r="DB7" s="153"/>
      <c r="DC7" s="153"/>
      <c r="DD7" s="153"/>
      <c r="DE7" s="153"/>
      <c r="DF7" s="153"/>
      <c r="DG7" s="153"/>
      <c r="DH7" s="153"/>
      <c r="DI7" s="153"/>
      <c r="DJ7" s="153"/>
      <c r="DK7" s="153"/>
      <c r="DL7" s="153"/>
      <c r="DM7" s="153"/>
      <c r="DN7" s="153"/>
      <c r="DO7" s="153"/>
      <c r="DP7" s="153"/>
      <c r="DQ7" s="153"/>
      <c r="DR7" s="153"/>
      <c r="DS7" s="153"/>
      <c r="DT7" s="153"/>
      <c r="DU7" s="153"/>
      <c r="DV7" s="153"/>
      <c r="DW7" s="153"/>
      <c r="DX7" s="153"/>
      <c r="DY7" s="153"/>
      <c r="DZ7" s="153"/>
      <c r="EA7" s="153"/>
      <c r="EB7" s="153"/>
      <c r="EC7" s="153"/>
      <c r="ED7" s="153"/>
      <c r="EE7" s="153"/>
    </row>
    <row r="8" spans="1:135" s="142" customFormat="1" ht="21.95" customHeight="1" thickBot="1" x14ac:dyDescent="0.3">
      <c r="A8" s="1265" t="str">
        <f>T(Admin!D7)</f>
        <v>a</v>
      </c>
      <c r="B8" s="1266"/>
      <c r="C8" s="1259">
        <v>0.88539999999999996</v>
      </c>
      <c r="D8" s="1260"/>
      <c r="E8" s="537"/>
      <c r="F8" s="537"/>
      <c r="G8" s="1259">
        <v>0.90669999999999995</v>
      </c>
      <c r="H8" s="1260"/>
      <c r="I8" s="537"/>
      <c r="J8" s="537"/>
      <c r="K8" s="1239">
        <v>0.75560000000000005</v>
      </c>
      <c r="L8" s="1240"/>
      <c r="M8" s="537"/>
      <c r="N8" s="537"/>
      <c r="O8" s="1239">
        <v>0.8</v>
      </c>
      <c r="P8" s="1240"/>
      <c r="Q8" s="314"/>
      <c r="R8" s="314"/>
      <c r="S8" s="1243">
        <v>0.78290000000000004</v>
      </c>
      <c r="T8" s="1243"/>
      <c r="U8" s="314"/>
      <c r="V8" s="314"/>
      <c r="W8" s="557">
        <f>IF(C8="","",'Exam Records Sheets'!F84)</f>
        <v>4.1305999999999994</v>
      </c>
      <c r="X8" s="558">
        <f>IF(C8="","",'Exam Records Sheets'!J84)</f>
        <v>0.82611999999999985</v>
      </c>
      <c r="Y8" s="467">
        <f t="shared" ref="Y8:Y34" si="20">COUNTIF(E8:V8,"X")</f>
        <v>0</v>
      </c>
      <c r="Z8" s="481">
        <f ca="1">IF('APFT Data'!T7="","",'APFT Data'!T7)</f>
        <v>63</v>
      </c>
      <c r="AA8" s="486">
        <f>COUNTIF('1059 Data'!C9:AB9,"SUP")</f>
        <v>0</v>
      </c>
      <c r="AB8" s="484" t="str">
        <f>IF(Evals!F39="","","X")</f>
        <v>X</v>
      </c>
      <c r="AC8" s="320" t="str">
        <f>IF(Evals!M39="","","X")</f>
        <v>X</v>
      </c>
      <c r="AD8" s="320" t="str">
        <f>IF(Evals!T39="","","X")</f>
        <v>X</v>
      </c>
      <c r="AE8" s="320" t="str">
        <f>IF(Evals!T6="","","X")</f>
        <v>X</v>
      </c>
      <c r="AF8" s="478" t="str">
        <f>IF(Evals!AO6="","","X")</f>
        <v>X</v>
      </c>
      <c r="AG8" s="320" t="str">
        <f>IF(Evals!AA6="","","X")</f>
        <v>X</v>
      </c>
      <c r="AH8" s="1318"/>
      <c r="AI8" s="478" t="str">
        <f>IF(Evals!AH6="","","X")</f>
        <v/>
      </c>
      <c r="AJ8" s="493">
        <f t="shared" ref="AJ8:AJ35" ca="1" si="21">COUNTIF(BE8:BI8,"X")</f>
        <v>2</v>
      </c>
      <c r="AK8" s="494" t="str">
        <f t="shared" ref="AK8:AK35" ca="1" si="22">IF(AJ8&gt;=1,"","X")</f>
        <v/>
      </c>
      <c r="AL8" s="489" t="str">
        <f t="shared" ca="1" si="7"/>
        <v/>
      </c>
      <c r="AM8" s="450" t="str">
        <f t="shared" ca="1" si="8"/>
        <v/>
      </c>
      <c r="AN8" s="463" t="e">
        <f t="shared" ca="1" si="9"/>
        <v>#VALUE!</v>
      </c>
      <c r="AO8" s="460"/>
      <c r="AP8" s="569"/>
      <c r="AQ8" s="723" t="str">
        <f t="shared" si="0"/>
        <v/>
      </c>
      <c r="AR8" s="1589" t="str">
        <f>IF('APFT Data'!G7="RETEST","X","")</f>
        <v/>
      </c>
      <c r="AS8" s="1589" t="str">
        <f>IF('Ht-Wt'!J6="NO-GO","X","")</f>
        <v/>
      </c>
      <c r="AT8" s="1589" t="str">
        <f>IF(Evals!AX39&gt;=1,"X","")</f>
        <v/>
      </c>
      <c r="AU8" s="723" t="str">
        <f t="shared" si="10"/>
        <v/>
      </c>
      <c r="AV8" s="1611" t="str">
        <f t="shared" si="1"/>
        <v>X</v>
      </c>
      <c r="AW8" s="1611" t="str">
        <f t="shared" si="2"/>
        <v/>
      </c>
      <c r="AX8" s="1614">
        <f t="shared" si="3"/>
        <v>0.82611999999999985</v>
      </c>
      <c r="AY8" s="1615">
        <f t="shared" si="11"/>
        <v>37.175399999999996</v>
      </c>
      <c r="AZ8" s="1615">
        <f t="shared" ca="1" si="4"/>
        <v>63</v>
      </c>
      <c r="BA8" s="1615">
        <f t="shared" ca="1" si="12"/>
        <v>12.600000000000001</v>
      </c>
      <c r="BB8" s="1616">
        <f>IF(AW8&gt;=1,Evals!BX39,"")</f>
        <v>89.693333333333328</v>
      </c>
      <c r="BC8" s="1615">
        <f t="shared" si="13"/>
        <v>31.392666666666663</v>
      </c>
      <c r="BD8" s="1617">
        <f t="shared" ca="1" si="5"/>
        <v>81.168066666666661</v>
      </c>
      <c r="BE8" s="1618" t="str">
        <f>IF('Ht-Wt'!J6="NO-GO","X","")</f>
        <v/>
      </c>
      <c r="BF8" s="1619" t="str">
        <f ca="1">IF('APFT Data'!P7="FAIL","X","")</f>
        <v/>
      </c>
      <c r="BG8" s="1619" t="str">
        <f t="shared" si="14"/>
        <v/>
      </c>
      <c r="BH8" s="1619" t="str">
        <f t="shared" si="6"/>
        <v>X</v>
      </c>
      <c r="BI8" s="1611" t="str">
        <f t="shared" si="15"/>
        <v>X</v>
      </c>
      <c r="BJ8" s="1611">
        <f>COUNTIF('1059 Data'!C9,"SUP")</f>
        <v>0</v>
      </c>
      <c r="BK8" s="1611">
        <f>COUNTIF('1059 Data'!G9,"SUP")</f>
        <v>0</v>
      </c>
      <c r="BL8" s="1611">
        <f>COUNTIF('1059 Data'!V9,"SUP")</f>
        <v>0</v>
      </c>
      <c r="BM8" s="1611">
        <f>COUNTIF('1059 Data'!Y9,"SUP")</f>
        <v>0</v>
      </c>
      <c r="BN8" s="1611">
        <f>COUNTIF('1059 Data'!O9,"SUP")</f>
        <v>0</v>
      </c>
      <c r="BO8" s="1611">
        <f t="shared" si="16"/>
        <v>0</v>
      </c>
      <c r="BP8" s="1611">
        <f t="shared" si="17"/>
        <v>0</v>
      </c>
      <c r="BQ8" s="1611" t="str">
        <f t="shared" si="18"/>
        <v/>
      </c>
      <c r="BR8" s="1595">
        <f t="shared" si="19"/>
        <v>0</v>
      </c>
      <c r="BS8" s="1594"/>
      <c r="BT8" s="1594"/>
      <c r="BU8" s="1594"/>
      <c r="BV8" s="1590"/>
      <c r="BW8" s="1590"/>
      <c r="BX8" s="1590"/>
      <c r="BY8" s="1590"/>
      <c r="BZ8" s="1590"/>
      <c r="CA8" s="1590"/>
      <c r="CB8" s="1590"/>
      <c r="CC8" s="1590"/>
      <c r="CD8" s="1590"/>
      <c r="CE8" s="1590"/>
      <c r="CF8" s="1590"/>
      <c r="CG8" s="1590"/>
      <c r="CH8" s="1590"/>
      <c r="CI8" s="1590"/>
      <c r="CJ8" s="1590"/>
      <c r="CK8" s="1590"/>
      <c r="CL8" s="1590"/>
      <c r="CM8" s="1590"/>
      <c r="CN8" s="1590"/>
      <c r="CO8" s="1590"/>
      <c r="CP8" s="1590"/>
      <c r="CQ8" s="1590"/>
      <c r="CR8" s="1590"/>
      <c r="CS8" s="1590"/>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row>
    <row r="9" spans="1:135" s="142" customFormat="1" ht="21.95" customHeight="1" x14ac:dyDescent="0.25">
      <c r="A9" s="1265" t="str">
        <f>T(Admin!D8)</f>
        <v>a</v>
      </c>
      <c r="B9" s="1266"/>
      <c r="C9" s="1239">
        <v>0.94499999999999995</v>
      </c>
      <c r="D9" s="1240"/>
      <c r="E9" s="537"/>
      <c r="F9" s="537"/>
      <c r="G9" s="1259">
        <v>0.9</v>
      </c>
      <c r="H9" s="1260"/>
      <c r="I9" s="537"/>
      <c r="J9" s="537"/>
      <c r="K9" s="1279">
        <v>0.85</v>
      </c>
      <c r="L9" s="1281"/>
      <c r="M9" s="537"/>
      <c r="N9" s="537"/>
      <c r="O9" s="1243">
        <v>1</v>
      </c>
      <c r="P9" s="1243"/>
      <c r="Q9" s="314"/>
      <c r="R9" s="314"/>
      <c r="S9" s="1239">
        <v>0.82</v>
      </c>
      <c r="T9" s="1240"/>
      <c r="U9" s="314"/>
      <c r="V9" s="314"/>
      <c r="W9" s="557">
        <f>IF(C9="","",'Exam Records Sheets'!F113)</f>
        <v>4.5149999999999997</v>
      </c>
      <c r="X9" s="558">
        <f>IF(C9="","",'Exam Records Sheets'!J113)</f>
        <v>0.90299999999999991</v>
      </c>
      <c r="Y9" s="467">
        <f t="shared" si="20"/>
        <v>0</v>
      </c>
      <c r="Z9" s="481">
        <f ca="1">IF('APFT Data'!T8="","",'APFT Data'!T8)</f>
        <v>87</v>
      </c>
      <c r="AA9" s="486">
        <f>COUNTIF('1059 Data'!C10:AB10,"SUP")</f>
        <v>5</v>
      </c>
      <c r="AB9" s="484" t="str">
        <f>IF(Evals!F40="","","X")</f>
        <v>X</v>
      </c>
      <c r="AC9" s="320" t="str">
        <f>IF(Evals!M40="","","X")</f>
        <v>X</v>
      </c>
      <c r="AD9" s="320" t="str">
        <f>IF(Evals!T40="","","X")</f>
        <v>X</v>
      </c>
      <c r="AE9" s="320" t="str">
        <f>IF(Evals!T7="","","X")</f>
        <v>X</v>
      </c>
      <c r="AF9" s="478" t="str">
        <f>IF(Evals!AO7="","","X")</f>
        <v>X</v>
      </c>
      <c r="AG9" s="320" t="str">
        <f>IF(Evals!AA7="","","X")</f>
        <v>X</v>
      </c>
      <c r="AH9" s="1318"/>
      <c r="AI9" s="478" t="str">
        <f>IF(Evals!AH7="","","X")</f>
        <v/>
      </c>
      <c r="AJ9" s="493">
        <f t="shared" ca="1" si="21"/>
        <v>0</v>
      </c>
      <c r="AK9" s="494" t="str">
        <f t="shared" ca="1" si="22"/>
        <v>X</v>
      </c>
      <c r="AL9" s="489" t="str">
        <f t="shared" ca="1" si="7"/>
        <v/>
      </c>
      <c r="AM9" s="450" t="str">
        <f ca="1">IF(AND(BD9&gt;=90,AX9&gt;=90),BD9,"")</f>
        <v/>
      </c>
      <c r="AN9" s="463" t="e">
        <f t="shared" ca="1" si="9"/>
        <v>#VALUE!</v>
      </c>
      <c r="AO9" s="460"/>
      <c r="AP9" s="569"/>
      <c r="AQ9" s="723" t="str">
        <f t="shared" si="0"/>
        <v/>
      </c>
      <c r="AR9" s="1589" t="str">
        <f>IF('APFT Data'!G8="RETEST","X","")</f>
        <v/>
      </c>
      <c r="AS9" s="1589" t="str">
        <f>IF('Ht-Wt'!J7="NO-GO","X","")</f>
        <v/>
      </c>
      <c r="AT9" s="1589" t="str">
        <f>IF(Evals!AX40&gt;=1,"X","")</f>
        <v/>
      </c>
      <c r="AU9" s="723" t="str">
        <f t="shared" si="10"/>
        <v/>
      </c>
      <c r="AV9" s="1611" t="str">
        <f t="shared" si="1"/>
        <v>X</v>
      </c>
      <c r="AW9" s="1611" t="str">
        <f t="shared" si="2"/>
        <v/>
      </c>
      <c r="AX9" s="1614">
        <f t="shared" si="3"/>
        <v>0.90299999999999991</v>
      </c>
      <c r="AY9" s="1615">
        <f t="shared" si="11"/>
        <v>40.634999999999998</v>
      </c>
      <c r="AZ9" s="1615">
        <f t="shared" ca="1" si="4"/>
        <v>87</v>
      </c>
      <c r="BA9" s="1615">
        <f t="shared" ca="1" si="12"/>
        <v>17.400000000000002</v>
      </c>
      <c r="BB9" s="1616">
        <f>IF(AW9&gt;=1,Evals!BX40,"")</f>
        <v>95.206666666666678</v>
      </c>
      <c r="BC9" s="1615">
        <f t="shared" si="13"/>
        <v>33.322333333333333</v>
      </c>
      <c r="BD9" s="1617">
        <f t="shared" ca="1" si="5"/>
        <v>91.35733333333333</v>
      </c>
      <c r="BE9" s="1618" t="str">
        <f>IF('Ht-Wt'!J7="NO-GO","X","")</f>
        <v/>
      </c>
      <c r="BF9" s="1619" t="str">
        <f ca="1">IF('APFT Data'!P8="FAIL","X","")</f>
        <v/>
      </c>
      <c r="BG9" s="1619" t="str">
        <f t="shared" si="14"/>
        <v/>
      </c>
      <c r="BH9" s="1619" t="str">
        <f t="shared" si="6"/>
        <v/>
      </c>
      <c r="BI9" s="1611" t="str">
        <f t="shared" si="15"/>
        <v/>
      </c>
      <c r="BJ9" s="1611">
        <f>COUNTIF('1059 Data'!C10,"SUP")</f>
        <v>0</v>
      </c>
      <c r="BK9" s="1611">
        <f>COUNTIF('1059 Data'!G10,"SUP")</f>
        <v>0</v>
      </c>
      <c r="BL9" s="1611">
        <f>COUNTIF('1059 Data'!V10,"SUP")</f>
        <v>1</v>
      </c>
      <c r="BM9" s="1611">
        <f>COUNTIF('1059 Data'!Y10,"SUP")</f>
        <v>1</v>
      </c>
      <c r="BN9" s="1611">
        <f>COUNTIF('1059 Data'!O10,"SUP")</f>
        <v>1</v>
      </c>
      <c r="BO9" s="1611">
        <f t="shared" si="16"/>
        <v>2</v>
      </c>
      <c r="BP9" s="1611">
        <f t="shared" si="17"/>
        <v>1</v>
      </c>
      <c r="BQ9" s="1611">
        <f t="shared" si="18"/>
        <v>3</v>
      </c>
      <c r="BR9" s="1595">
        <f t="shared" si="19"/>
        <v>3</v>
      </c>
      <c r="BS9" s="1594"/>
      <c r="BT9" s="1594"/>
      <c r="BU9" s="1594"/>
      <c r="BV9" s="1590"/>
      <c r="BW9" s="1590"/>
      <c r="BX9" s="1590"/>
      <c r="BY9" s="1590"/>
      <c r="BZ9" s="1590"/>
      <c r="CA9" s="1590"/>
      <c r="CB9" s="1590"/>
      <c r="CC9" s="1590"/>
      <c r="CD9" s="1590"/>
      <c r="CE9" s="1590"/>
      <c r="CF9" s="1590"/>
      <c r="CG9" s="1590"/>
      <c r="CH9" s="1590"/>
      <c r="CI9" s="1590"/>
      <c r="CJ9" s="1590"/>
      <c r="CK9" s="1590"/>
      <c r="CL9" s="1590"/>
      <c r="CM9" s="1590"/>
      <c r="CN9" s="1590"/>
      <c r="CO9" s="1590"/>
      <c r="CP9" s="1590"/>
      <c r="CQ9" s="1590"/>
      <c r="CR9" s="1590"/>
      <c r="CS9" s="1590"/>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row>
    <row r="10" spans="1:135" s="142" customFormat="1" ht="21.95" customHeight="1" x14ac:dyDescent="0.25">
      <c r="A10" s="1265" t="str">
        <f>T(Admin!D9)</f>
        <v>a</v>
      </c>
      <c r="B10" s="1266"/>
      <c r="C10" s="1239">
        <v>0.75560000000000005</v>
      </c>
      <c r="D10" s="1240"/>
      <c r="E10" s="537"/>
      <c r="F10" s="537"/>
      <c r="G10" s="1259">
        <v>0.88539999999999996</v>
      </c>
      <c r="H10" s="1260"/>
      <c r="I10" s="537"/>
      <c r="J10" s="537"/>
      <c r="K10" s="1239">
        <v>0.94499999999999995</v>
      </c>
      <c r="L10" s="1240"/>
      <c r="M10" s="537"/>
      <c r="N10" s="537"/>
      <c r="O10" s="1243">
        <v>0.78290000000000004</v>
      </c>
      <c r="P10" s="1243"/>
      <c r="Q10" s="314"/>
      <c r="R10" s="314"/>
      <c r="S10" s="1239">
        <v>0.85</v>
      </c>
      <c r="T10" s="1240"/>
      <c r="U10" s="314"/>
      <c r="V10" s="314"/>
      <c r="W10" s="557">
        <f>IF(C10="","",'Exam Records Sheets'!F142)</f>
        <v>4.2188999999999997</v>
      </c>
      <c r="X10" s="558">
        <f>IF(C10="","",'Exam Records Sheets'!J142)</f>
        <v>0.84377999999999997</v>
      </c>
      <c r="Y10" s="467">
        <f t="shared" si="20"/>
        <v>0</v>
      </c>
      <c r="Z10" s="481">
        <f ca="1">IF('APFT Data'!T9="","",'APFT Data'!T9)</f>
        <v>66</v>
      </c>
      <c r="AA10" s="486">
        <f>COUNTIF('1059 Data'!C11:AB11,"SUP")</f>
        <v>0</v>
      </c>
      <c r="AB10" s="484" t="str">
        <f>IF(Evals!F41="","","X")</f>
        <v>X</v>
      </c>
      <c r="AC10" s="320" t="str">
        <f>IF(Evals!M41="","","X")</f>
        <v>X</v>
      </c>
      <c r="AD10" s="320" t="str">
        <f>IF(Evals!T41="","","X")</f>
        <v>X</v>
      </c>
      <c r="AE10" s="320" t="str">
        <f>IF(Evals!T8="","","X")</f>
        <v>X</v>
      </c>
      <c r="AF10" s="478" t="str">
        <f>IF(Evals!AO8="","","X")</f>
        <v>X</v>
      </c>
      <c r="AG10" s="320" t="str">
        <f>IF(Evals!AA8="","","X")</f>
        <v>X</v>
      </c>
      <c r="AH10" s="1318"/>
      <c r="AI10" s="478" t="str">
        <f>IF(Evals!AH8="","","X")</f>
        <v/>
      </c>
      <c r="AJ10" s="493">
        <f t="shared" ca="1" si="21"/>
        <v>2</v>
      </c>
      <c r="AK10" s="494" t="str">
        <f t="shared" ca="1" si="22"/>
        <v/>
      </c>
      <c r="AL10" s="489" t="str">
        <f t="shared" ca="1" si="7"/>
        <v/>
      </c>
      <c r="AM10" s="450" t="str">
        <f t="shared" ca="1" si="8"/>
        <v/>
      </c>
      <c r="AN10" s="463" t="e">
        <f t="shared" ca="1" si="9"/>
        <v>#VALUE!</v>
      </c>
      <c r="AO10" s="460"/>
      <c r="AP10" s="569"/>
      <c r="AQ10" s="723" t="str">
        <f t="shared" si="0"/>
        <v/>
      </c>
      <c r="AR10" s="1589" t="str">
        <f>IF('APFT Data'!G9="RETEST","X","")</f>
        <v/>
      </c>
      <c r="AS10" s="1589" t="str">
        <f>IF('Ht-Wt'!J8="NO-GO","X","")</f>
        <v/>
      </c>
      <c r="AT10" s="1589" t="str">
        <f>IF(Evals!AX41&gt;=1,"X","")</f>
        <v/>
      </c>
      <c r="AU10" s="723" t="str">
        <f t="shared" si="10"/>
        <v/>
      </c>
      <c r="AV10" s="1611" t="str">
        <f t="shared" si="1"/>
        <v>X</v>
      </c>
      <c r="AW10" s="1611" t="str">
        <f t="shared" si="2"/>
        <v/>
      </c>
      <c r="AX10" s="1614">
        <f t="shared" si="3"/>
        <v>0.84377999999999997</v>
      </c>
      <c r="AY10" s="1615">
        <f t="shared" si="11"/>
        <v>37.970100000000002</v>
      </c>
      <c r="AZ10" s="1615">
        <f t="shared" ca="1" si="4"/>
        <v>66</v>
      </c>
      <c r="BA10" s="1615">
        <f t="shared" ca="1" si="12"/>
        <v>13.200000000000001</v>
      </c>
      <c r="BB10" s="1616">
        <f>IF(AW10&gt;=1,Evals!BX41,"")</f>
        <v>72.998333333333335</v>
      </c>
      <c r="BC10" s="1615">
        <f t="shared" si="13"/>
        <v>25.549416666666666</v>
      </c>
      <c r="BD10" s="1617">
        <f t="shared" ca="1" si="5"/>
        <v>76.719516666666664</v>
      </c>
      <c r="BE10" s="1618" t="str">
        <f>IF('Ht-Wt'!J8="NO-GO","X","")</f>
        <v/>
      </c>
      <c r="BF10" s="1619" t="str">
        <f ca="1">IF('APFT Data'!P9="FAIL","X","")</f>
        <v/>
      </c>
      <c r="BG10" s="1619" t="str">
        <f t="shared" si="14"/>
        <v/>
      </c>
      <c r="BH10" s="1619" t="str">
        <f t="shared" si="6"/>
        <v>X</v>
      </c>
      <c r="BI10" s="1611" t="str">
        <f t="shared" si="15"/>
        <v>X</v>
      </c>
      <c r="BJ10" s="1611">
        <f>COUNTIF('1059 Data'!C11,"SUP")</f>
        <v>0</v>
      </c>
      <c r="BK10" s="1611">
        <f>COUNTIF('1059 Data'!G11,"SUP")</f>
        <v>0</v>
      </c>
      <c r="BL10" s="1611">
        <f>COUNTIF('1059 Data'!V11,"SUP")</f>
        <v>0</v>
      </c>
      <c r="BM10" s="1611">
        <f>COUNTIF('1059 Data'!Y11,"SUP")</f>
        <v>0</v>
      </c>
      <c r="BN10" s="1611">
        <f>COUNTIF('1059 Data'!O11,"SUP")</f>
        <v>0</v>
      </c>
      <c r="BO10" s="1611">
        <f t="shared" si="16"/>
        <v>0</v>
      </c>
      <c r="BP10" s="1611">
        <f t="shared" si="17"/>
        <v>0</v>
      </c>
      <c r="BQ10" s="1611" t="str">
        <f t="shared" si="18"/>
        <v/>
      </c>
      <c r="BR10" s="1595">
        <f t="shared" si="19"/>
        <v>0</v>
      </c>
      <c r="BS10" s="1594"/>
      <c r="BT10" s="1594"/>
      <c r="BU10" s="1594"/>
      <c r="BV10" s="1590"/>
      <c r="BW10" s="1590"/>
      <c r="BX10" s="1590"/>
      <c r="BY10" s="1590"/>
      <c r="BZ10" s="1590"/>
      <c r="CA10" s="1590"/>
      <c r="CB10" s="1590"/>
      <c r="CC10" s="1590"/>
      <c r="CD10" s="1590"/>
      <c r="CE10" s="1590"/>
      <c r="CF10" s="1590"/>
      <c r="CG10" s="1590"/>
      <c r="CH10" s="1590"/>
      <c r="CI10" s="1590"/>
      <c r="CJ10" s="1590"/>
      <c r="CK10" s="1590"/>
      <c r="CL10" s="1590"/>
      <c r="CM10" s="1590"/>
      <c r="CN10" s="1590"/>
      <c r="CO10" s="1590"/>
      <c r="CP10" s="1590"/>
      <c r="CQ10" s="1590"/>
      <c r="CR10" s="1590"/>
      <c r="CS10" s="1590"/>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row>
    <row r="11" spans="1:135" s="142" customFormat="1" ht="21.95" customHeight="1" x14ac:dyDescent="0.25">
      <c r="A11" s="1265" t="str">
        <f>T(Admin!D10)</f>
        <v/>
      </c>
      <c r="B11" s="1266"/>
      <c r="C11" s="1259"/>
      <c r="D11" s="1260"/>
      <c r="E11" s="537"/>
      <c r="F11" s="537"/>
      <c r="G11" s="1259"/>
      <c r="H11" s="1260"/>
      <c r="I11" s="537"/>
      <c r="J11" s="537"/>
      <c r="K11" s="1239"/>
      <c r="L11" s="1240"/>
      <c r="M11" s="537"/>
      <c r="N11" s="537"/>
      <c r="O11" s="1239"/>
      <c r="P11" s="1240"/>
      <c r="Q11" s="314"/>
      <c r="R11" s="314"/>
      <c r="S11" s="1243"/>
      <c r="T11" s="1243"/>
      <c r="U11" s="314"/>
      <c r="V11" s="314"/>
      <c r="W11" s="557" t="str">
        <f>IF(C11="","",'Exam Records Sheets'!F171)</f>
        <v/>
      </c>
      <c r="X11" s="558" t="str">
        <f>IF(C11="","",'Exam Records Sheets'!J171)</f>
        <v/>
      </c>
      <c r="Y11" s="467">
        <f t="shared" si="20"/>
        <v>0</v>
      </c>
      <c r="Z11" s="481" t="str">
        <f ca="1">IF('APFT Data'!T10="","",'APFT Data'!T10)</f>
        <v/>
      </c>
      <c r="AA11" s="486">
        <f>COUNTIF('1059 Data'!C12:AB12,"SUP")</f>
        <v>0</v>
      </c>
      <c r="AB11" s="484" t="str">
        <f>IF(Evals!F42="","","X")</f>
        <v/>
      </c>
      <c r="AC11" s="320" t="str">
        <f>IF(Evals!M42="","","X")</f>
        <v/>
      </c>
      <c r="AD11" s="320" t="str">
        <f>IF(Evals!T42="","","X")</f>
        <v/>
      </c>
      <c r="AE11" s="320" t="str">
        <f>IF(Evals!T9="","","X")</f>
        <v/>
      </c>
      <c r="AF11" s="478" t="str">
        <f>IF(Evals!AO9="","","X")</f>
        <v/>
      </c>
      <c r="AG11" s="320" t="str">
        <f>IF(Evals!AA9="","","X")</f>
        <v/>
      </c>
      <c r="AH11" s="1318"/>
      <c r="AI11" s="478" t="str">
        <f>IF(Evals!AH9="","","X")</f>
        <v/>
      </c>
      <c r="AJ11" s="493">
        <f t="shared" si="21"/>
        <v>1</v>
      </c>
      <c r="AK11" s="494" t="str">
        <f t="shared" si="22"/>
        <v/>
      </c>
      <c r="AL11" s="489" t="str">
        <f t="shared" ca="1" si="7"/>
        <v/>
      </c>
      <c r="AM11" s="450" t="str">
        <f t="shared" ca="1" si="8"/>
        <v/>
      </c>
      <c r="AN11" s="463" t="e">
        <f t="shared" ca="1" si="9"/>
        <v>#VALUE!</v>
      </c>
      <c r="AO11" s="460"/>
      <c r="AP11" s="570"/>
      <c r="AQ11" s="723" t="str">
        <f t="shared" si="0"/>
        <v/>
      </c>
      <c r="AR11" s="1589" t="str">
        <f>IF('APFT Data'!G10="RETEST","X","")</f>
        <v/>
      </c>
      <c r="AS11" s="1589" t="str">
        <f>IF('Ht-Wt'!J9="NO-GO","X","")</f>
        <v/>
      </c>
      <c r="AT11" s="1589" t="str">
        <f>IF(Evals!AX42&gt;=1,"X","")</f>
        <v/>
      </c>
      <c r="AU11" s="723" t="str">
        <f t="shared" si="10"/>
        <v/>
      </c>
      <c r="AV11" s="1611" t="str">
        <f t="shared" si="1"/>
        <v>X</v>
      </c>
      <c r="AW11" s="1611">
        <f t="shared" si="2"/>
        <v>1</v>
      </c>
      <c r="AX11" s="1614" t="str">
        <f t="shared" si="3"/>
        <v/>
      </c>
      <c r="AY11" s="1615">
        <f t="shared" si="11"/>
        <v>0</v>
      </c>
      <c r="AZ11" s="1615" t="str">
        <f t="shared" ca="1" si="4"/>
        <v/>
      </c>
      <c r="BA11" s="1615">
        <f t="shared" ca="1" si="12"/>
        <v>0.2</v>
      </c>
      <c r="BB11" s="1616">
        <f>IF(AW11&gt;=1,Evals!BX42,"")</f>
        <v>0</v>
      </c>
      <c r="BC11" s="1615">
        <f t="shared" si="13"/>
        <v>0</v>
      </c>
      <c r="BD11" s="1617">
        <f t="shared" ca="1" si="5"/>
        <v>0.2</v>
      </c>
      <c r="BE11" s="1618" t="str">
        <f>IF('Ht-Wt'!J9="NO-GO","X","")</f>
        <v/>
      </c>
      <c r="BF11" s="1619" t="str">
        <f>IF('APFT Data'!P10="FAIL","X","")</f>
        <v/>
      </c>
      <c r="BG11" s="1619" t="str">
        <f t="shared" si="14"/>
        <v/>
      </c>
      <c r="BH11" s="1619" t="str">
        <f t="shared" si="6"/>
        <v/>
      </c>
      <c r="BI11" s="1611" t="str">
        <f t="shared" si="15"/>
        <v>X</v>
      </c>
      <c r="BJ11" s="1611">
        <f>COUNTIF('1059 Data'!C12,"SUP")</f>
        <v>0</v>
      </c>
      <c r="BK11" s="1611">
        <f>COUNTIF('1059 Data'!G12,"SUP")</f>
        <v>0</v>
      </c>
      <c r="BL11" s="1611">
        <f>COUNTIF('1059 Data'!V12,"SUP")</f>
        <v>0</v>
      </c>
      <c r="BM11" s="1611">
        <f>COUNTIF('1059 Data'!Y12,"SUP")</f>
        <v>0</v>
      </c>
      <c r="BN11" s="1611">
        <f>COUNTIF('1059 Data'!O12,"SUP")</f>
        <v>0</v>
      </c>
      <c r="BO11" s="1611">
        <f t="shared" si="16"/>
        <v>0</v>
      </c>
      <c r="BP11" s="1611">
        <f t="shared" si="17"/>
        <v>0</v>
      </c>
      <c r="BQ11" s="1611" t="str">
        <f t="shared" si="18"/>
        <v/>
      </c>
      <c r="BR11" s="1595">
        <f t="shared" si="19"/>
        <v>0</v>
      </c>
      <c r="BS11" s="1594"/>
      <c r="BT11" s="1594"/>
      <c r="BU11" s="1594"/>
      <c r="BV11" s="1590"/>
      <c r="BW11" s="1590"/>
      <c r="BX11" s="1590"/>
      <c r="BY11" s="1590"/>
      <c r="BZ11" s="1590"/>
      <c r="CA11" s="1590"/>
      <c r="CB11" s="1590"/>
      <c r="CC11" s="1590"/>
      <c r="CD11" s="1590"/>
      <c r="CE11" s="1590"/>
      <c r="CF11" s="1590"/>
      <c r="CG11" s="1590"/>
      <c r="CH11" s="1590"/>
      <c r="CI11" s="1590"/>
      <c r="CJ11" s="1590"/>
      <c r="CK11" s="1590"/>
      <c r="CL11" s="1590"/>
      <c r="CM11" s="1590"/>
      <c r="CN11" s="1590"/>
      <c r="CO11" s="1590"/>
      <c r="CP11" s="1590"/>
      <c r="CQ11" s="1590"/>
      <c r="CR11" s="1590"/>
      <c r="CS11" s="1590"/>
      <c r="CT11" s="154"/>
      <c r="CU11" s="154"/>
      <c r="CV11" s="154"/>
      <c r="CW11" s="154"/>
      <c r="CX11" s="154"/>
      <c r="CY11" s="154"/>
      <c r="CZ11" s="154"/>
      <c r="DA11" s="154"/>
      <c r="DB11" s="154"/>
      <c r="DC11" s="154"/>
      <c r="DD11" s="154"/>
      <c r="DE11" s="154"/>
      <c r="DF11" s="154"/>
      <c r="DG11" s="154"/>
      <c r="DH11" s="154"/>
      <c r="DI11" s="154"/>
      <c r="DJ11" s="154"/>
      <c r="DK11" s="154"/>
      <c r="DL11" s="154"/>
      <c r="DM11" s="154"/>
      <c r="DN11" s="154"/>
      <c r="DO11" s="154"/>
      <c r="DP11" s="154"/>
      <c r="DQ11" s="154"/>
      <c r="DR11" s="154"/>
      <c r="DS11" s="154"/>
      <c r="DT11" s="154"/>
      <c r="DU11" s="154"/>
      <c r="DV11" s="154"/>
      <c r="DW11" s="154"/>
      <c r="DX11" s="154"/>
      <c r="DY11" s="154"/>
      <c r="DZ11" s="154"/>
      <c r="EA11" s="154"/>
      <c r="EB11" s="154"/>
      <c r="EC11" s="154"/>
      <c r="ED11" s="154"/>
      <c r="EE11" s="154"/>
    </row>
    <row r="12" spans="1:135" s="141" customFormat="1" ht="21.95" customHeight="1" x14ac:dyDescent="0.25">
      <c r="A12" s="1265" t="str">
        <f>T(Admin!D11)</f>
        <v/>
      </c>
      <c r="B12" s="1266"/>
      <c r="C12" s="1259"/>
      <c r="D12" s="1260"/>
      <c r="E12" s="537"/>
      <c r="F12" s="537"/>
      <c r="G12" s="1259"/>
      <c r="H12" s="1260"/>
      <c r="I12" s="537"/>
      <c r="J12" s="537"/>
      <c r="K12" s="1239"/>
      <c r="L12" s="1240"/>
      <c r="M12" s="537"/>
      <c r="N12" s="537"/>
      <c r="O12" s="1239"/>
      <c r="P12" s="1240"/>
      <c r="Q12" s="314"/>
      <c r="R12" s="314"/>
      <c r="S12" s="1243"/>
      <c r="T12" s="1243"/>
      <c r="U12" s="314"/>
      <c r="V12" s="314"/>
      <c r="W12" s="557" t="str">
        <f>IF(C12="","",'Exam Records Sheets'!F200)</f>
        <v/>
      </c>
      <c r="X12" s="558" t="str">
        <f>IF(C12="","",'Exam Records Sheets'!J200)</f>
        <v/>
      </c>
      <c r="Y12" s="467">
        <f t="shared" si="20"/>
        <v>0</v>
      </c>
      <c r="Z12" s="481" t="str">
        <f ca="1">IF('APFT Data'!T11="","",'APFT Data'!T11)</f>
        <v/>
      </c>
      <c r="AA12" s="486">
        <f>COUNTIF('1059 Data'!C13:AB13,"SUP")</f>
        <v>0</v>
      </c>
      <c r="AB12" s="484" t="str">
        <f>IF(Evals!F43="","","X")</f>
        <v/>
      </c>
      <c r="AC12" s="320" t="str">
        <f>IF(Evals!M43="","","X")</f>
        <v/>
      </c>
      <c r="AD12" s="320" t="str">
        <f>IF(Evals!T43="","","X")</f>
        <v/>
      </c>
      <c r="AE12" s="320" t="str">
        <f>IF(Evals!T10="","","X")</f>
        <v/>
      </c>
      <c r="AF12" s="478" t="str">
        <f>IF(Evals!AO10="","","X")</f>
        <v/>
      </c>
      <c r="AG12" s="320" t="str">
        <f>IF(Evals!AA10="","","X")</f>
        <v/>
      </c>
      <c r="AH12" s="1318"/>
      <c r="AI12" s="478" t="str">
        <f>IF(Evals!AH10="","","X")</f>
        <v/>
      </c>
      <c r="AJ12" s="493">
        <f t="shared" si="21"/>
        <v>1</v>
      </c>
      <c r="AK12" s="494" t="str">
        <f t="shared" si="22"/>
        <v/>
      </c>
      <c r="AL12" s="489" t="str">
        <f t="shared" ca="1" si="7"/>
        <v/>
      </c>
      <c r="AM12" s="450" t="str">
        <f t="shared" ca="1" si="8"/>
        <v/>
      </c>
      <c r="AN12" s="463" t="e">
        <f t="shared" ca="1" si="9"/>
        <v>#VALUE!</v>
      </c>
      <c r="AO12" s="460"/>
      <c r="AP12" s="569"/>
      <c r="AQ12" s="723" t="str">
        <f t="shared" si="0"/>
        <v/>
      </c>
      <c r="AR12" s="1589" t="str">
        <f>IF('APFT Data'!G11="RETEST","X","")</f>
        <v/>
      </c>
      <c r="AS12" s="1589" t="str">
        <f>IF('Ht-Wt'!J10="NO-GO","X","")</f>
        <v/>
      </c>
      <c r="AT12" s="1589" t="str">
        <f>IF(Evals!AX43&gt;=1,"X","")</f>
        <v/>
      </c>
      <c r="AU12" s="723" t="str">
        <f t="shared" si="10"/>
        <v/>
      </c>
      <c r="AV12" s="1611" t="str">
        <f t="shared" si="1"/>
        <v>X</v>
      </c>
      <c r="AW12" s="1611">
        <f t="shared" si="2"/>
        <v>1</v>
      </c>
      <c r="AX12" s="1614" t="str">
        <f t="shared" si="3"/>
        <v/>
      </c>
      <c r="AY12" s="1615">
        <f t="shared" si="11"/>
        <v>0</v>
      </c>
      <c r="AZ12" s="1615" t="str">
        <f t="shared" ca="1" si="4"/>
        <v/>
      </c>
      <c r="BA12" s="1615">
        <f t="shared" ca="1" si="12"/>
        <v>0.2</v>
      </c>
      <c r="BB12" s="1616">
        <f>IF(AW12&gt;=1,Evals!BX43,"")</f>
        <v>0</v>
      </c>
      <c r="BC12" s="1615">
        <f t="shared" si="13"/>
        <v>0</v>
      </c>
      <c r="BD12" s="1617">
        <f t="shared" ca="1" si="5"/>
        <v>0.2</v>
      </c>
      <c r="BE12" s="1618" t="str">
        <f>IF('Ht-Wt'!J10="NO-GO","X","")</f>
        <v/>
      </c>
      <c r="BF12" s="1619" t="str">
        <f>IF('APFT Data'!P11="FAIL","X","")</f>
        <v/>
      </c>
      <c r="BG12" s="1619" t="str">
        <f t="shared" si="14"/>
        <v/>
      </c>
      <c r="BH12" s="1619" t="str">
        <f t="shared" si="6"/>
        <v/>
      </c>
      <c r="BI12" s="1611" t="str">
        <f t="shared" si="15"/>
        <v>X</v>
      </c>
      <c r="BJ12" s="1611">
        <f>COUNTIF('1059 Data'!C13,"SUP")</f>
        <v>0</v>
      </c>
      <c r="BK12" s="1611">
        <f>COUNTIF('1059 Data'!G13,"SUP")</f>
        <v>0</v>
      </c>
      <c r="BL12" s="1611">
        <f>COUNTIF('1059 Data'!V13,"SUP")</f>
        <v>0</v>
      </c>
      <c r="BM12" s="1611">
        <f>COUNTIF('1059 Data'!Y13,"SUP")</f>
        <v>0</v>
      </c>
      <c r="BN12" s="1611">
        <f>COUNTIF('1059 Data'!O13,"SUP")</f>
        <v>0</v>
      </c>
      <c r="BO12" s="1611">
        <f t="shared" si="16"/>
        <v>0</v>
      </c>
      <c r="BP12" s="1611">
        <f t="shared" si="17"/>
        <v>0</v>
      </c>
      <c r="BQ12" s="1611" t="str">
        <f t="shared" si="18"/>
        <v/>
      </c>
      <c r="BR12" s="1595">
        <f t="shared" si="19"/>
        <v>0</v>
      </c>
      <c r="BS12" s="1594"/>
      <c r="BT12" s="1594"/>
      <c r="BU12" s="1594"/>
      <c r="BV12" s="1590"/>
      <c r="BW12" s="1590"/>
      <c r="BX12" s="1590"/>
      <c r="BY12" s="1590"/>
      <c r="BZ12" s="1590"/>
      <c r="CA12" s="1590"/>
      <c r="CB12" s="1590"/>
      <c r="CC12" s="1590"/>
      <c r="CD12" s="1590"/>
      <c r="CE12" s="1590"/>
      <c r="CF12" s="1590"/>
      <c r="CG12" s="1590"/>
      <c r="CH12" s="1590"/>
      <c r="CI12" s="1590"/>
      <c r="CJ12" s="1590"/>
      <c r="CK12" s="1590"/>
      <c r="CL12" s="1590"/>
      <c r="CM12" s="1590"/>
      <c r="CN12" s="1590"/>
      <c r="CO12" s="1590"/>
      <c r="CP12" s="1590"/>
      <c r="CQ12" s="1590"/>
      <c r="CR12" s="1590"/>
      <c r="CS12" s="1590"/>
      <c r="CT12" s="153"/>
      <c r="CU12" s="153"/>
      <c r="CV12" s="153"/>
      <c r="CW12" s="153"/>
      <c r="CX12" s="153"/>
      <c r="CY12" s="153"/>
      <c r="CZ12" s="153"/>
      <c r="DA12" s="153"/>
      <c r="DB12" s="153"/>
      <c r="DC12" s="153"/>
      <c r="DD12" s="153"/>
      <c r="DE12" s="153"/>
      <c r="DF12" s="153"/>
      <c r="DG12" s="153"/>
      <c r="DH12" s="153"/>
      <c r="DI12" s="153"/>
      <c r="DJ12" s="153"/>
      <c r="DK12" s="153"/>
      <c r="DL12" s="153"/>
      <c r="DM12" s="153"/>
      <c r="DN12" s="153"/>
      <c r="DO12" s="153"/>
      <c r="DP12" s="153"/>
      <c r="DQ12" s="153"/>
      <c r="DR12" s="153"/>
      <c r="DS12" s="153"/>
      <c r="DT12" s="153"/>
      <c r="DU12" s="153"/>
      <c r="DV12" s="153"/>
      <c r="DW12" s="153"/>
      <c r="DX12" s="153"/>
      <c r="DY12" s="153"/>
      <c r="DZ12" s="153"/>
      <c r="EA12" s="153"/>
      <c r="EB12" s="153"/>
      <c r="EC12" s="153"/>
      <c r="ED12" s="153"/>
      <c r="EE12" s="153"/>
    </row>
    <row r="13" spans="1:135" s="141" customFormat="1" ht="21.95" customHeight="1" x14ac:dyDescent="0.25">
      <c r="A13" s="1265" t="str">
        <f>T(Admin!D12)</f>
        <v/>
      </c>
      <c r="B13" s="1266"/>
      <c r="C13" s="1259"/>
      <c r="D13" s="1260"/>
      <c r="E13" s="537"/>
      <c r="F13" s="537"/>
      <c r="G13" s="1259"/>
      <c r="H13" s="1260"/>
      <c r="I13" s="537"/>
      <c r="J13" s="537"/>
      <c r="K13" s="1239"/>
      <c r="L13" s="1240"/>
      <c r="M13" s="537"/>
      <c r="N13" s="537"/>
      <c r="O13" s="1239"/>
      <c r="P13" s="1240"/>
      <c r="Q13" s="314"/>
      <c r="R13" s="314"/>
      <c r="S13" s="1243"/>
      <c r="T13" s="1243"/>
      <c r="U13" s="314"/>
      <c r="V13" s="314"/>
      <c r="W13" s="557" t="str">
        <f>IF(C13="","",'Exam Records Sheets'!F229)</f>
        <v/>
      </c>
      <c r="X13" s="558" t="str">
        <f>IF(C13="","",'Exam Records Sheets'!J229)</f>
        <v/>
      </c>
      <c r="Y13" s="467">
        <f t="shared" si="20"/>
        <v>0</v>
      </c>
      <c r="Z13" s="481" t="str">
        <f ca="1">IF('APFT Data'!T12="","",'APFT Data'!T12)</f>
        <v/>
      </c>
      <c r="AA13" s="486">
        <f>COUNTIF('1059 Data'!C14:AB14,"SUP")</f>
        <v>0</v>
      </c>
      <c r="AB13" s="484" t="str">
        <f>IF(Evals!F44="","","X")</f>
        <v/>
      </c>
      <c r="AC13" s="320" t="str">
        <f>IF(Evals!M44="","","X")</f>
        <v/>
      </c>
      <c r="AD13" s="320" t="str">
        <f>IF(Evals!T44="","","X")</f>
        <v/>
      </c>
      <c r="AE13" s="320" t="str">
        <f>IF(Evals!T11="","","X")</f>
        <v/>
      </c>
      <c r="AF13" s="478" t="str">
        <f>IF(Evals!AO11="","","X")</f>
        <v/>
      </c>
      <c r="AG13" s="320" t="str">
        <f>IF(Evals!AA11="","","X")</f>
        <v/>
      </c>
      <c r="AH13" s="1318"/>
      <c r="AI13" s="478" t="str">
        <f>IF(Evals!AH11="","","X")</f>
        <v/>
      </c>
      <c r="AJ13" s="493">
        <f t="shared" si="21"/>
        <v>1</v>
      </c>
      <c r="AK13" s="494" t="str">
        <f t="shared" si="22"/>
        <v/>
      </c>
      <c r="AL13" s="489" t="str">
        <f t="shared" ca="1" si="7"/>
        <v/>
      </c>
      <c r="AM13" s="450" t="str">
        <f t="shared" ca="1" si="8"/>
        <v/>
      </c>
      <c r="AN13" s="463" t="e">
        <f t="shared" ca="1" si="9"/>
        <v>#VALUE!</v>
      </c>
      <c r="AO13" s="460"/>
      <c r="AP13" s="569"/>
      <c r="AQ13" s="723" t="str">
        <f t="shared" si="0"/>
        <v/>
      </c>
      <c r="AR13" s="1589" t="str">
        <f>IF('APFT Data'!G12="RETEST","X","")</f>
        <v/>
      </c>
      <c r="AS13" s="1589" t="str">
        <f>IF('Ht-Wt'!J11="NO-GO","X","")</f>
        <v/>
      </c>
      <c r="AT13" s="1589" t="str">
        <f>IF(Evals!AX44&gt;=1,"X","")</f>
        <v/>
      </c>
      <c r="AU13" s="723" t="str">
        <f t="shared" si="10"/>
        <v/>
      </c>
      <c r="AV13" s="1611" t="str">
        <f t="shared" si="1"/>
        <v>X</v>
      </c>
      <c r="AW13" s="1611">
        <f t="shared" si="2"/>
        <v>1</v>
      </c>
      <c r="AX13" s="1614" t="str">
        <f t="shared" si="3"/>
        <v/>
      </c>
      <c r="AY13" s="1615">
        <f t="shared" si="11"/>
        <v>0</v>
      </c>
      <c r="AZ13" s="1615" t="str">
        <f t="shared" ca="1" si="4"/>
        <v/>
      </c>
      <c r="BA13" s="1615">
        <f t="shared" ca="1" si="12"/>
        <v>0.2</v>
      </c>
      <c r="BB13" s="1616">
        <f>IF(AW13&gt;=1,Evals!BX44,"")</f>
        <v>0</v>
      </c>
      <c r="BC13" s="1615">
        <f t="shared" si="13"/>
        <v>0</v>
      </c>
      <c r="BD13" s="1617">
        <f t="shared" ca="1" si="5"/>
        <v>0.2</v>
      </c>
      <c r="BE13" s="1618" t="str">
        <f>IF('Ht-Wt'!J11="NO-GO","X","")</f>
        <v/>
      </c>
      <c r="BF13" s="1619" t="str">
        <f>IF('APFT Data'!P12="FAIL","X","")</f>
        <v/>
      </c>
      <c r="BG13" s="1619" t="str">
        <f t="shared" si="14"/>
        <v/>
      </c>
      <c r="BH13" s="1619" t="str">
        <f t="shared" si="6"/>
        <v/>
      </c>
      <c r="BI13" s="1611" t="str">
        <f t="shared" si="15"/>
        <v>X</v>
      </c>
      <c r="BJ13" s="1611">
        <f>COUNTIF('1059 Data'!C14,"SUP")</f>
        <v>0</v>
      </c>
      <c r="BK13" s="1611">
        <f>COUNTIF('1059 Data'!G14,"SUP")</f>
        <v>0</v>
      </c>
      <c r="BL13" s="1611">
        <f>COUNTIF('1059 Data'!V14,"SUP")</f>
        <v>0</v>
      </c>
      <c r="BM13" s="1611">
        <f>COUNTIF('1059 Data'!Y14,"SUP")</f>
        <v>0</v>
      </c>
      <c r="BN13" s="1611">
        <f>COUNTIF('1059 Data'!O14,"SUP")</f>
        <v>0</v>
      </c>
      <c r="BO13" s="1611">
        <f t="shared" si="16"/>
        <v>0</v>
      </c>
      <c r="BP13" s="1611">
        <f t="shared" si="17"/>
        <v>0</v>
      </c>
      <c r="BQ13" s="1611" t="str">
        <f t="shared" si="18"/>
        <v/>
      </c>
      <c r="BR13" s="1595">
        <f t="shared" si="19"/>
        <v>0</v>
      </c>
      <c r="BS13" s="1594"/>
      <c r="BT13" s="1594"/>
      <c r="BU13" s="1594"/>
      <c r="BV13" s="1590"/>
      <c r="BW13" s="1590"/>
      <c r="BX13" s="1590"/>
      <c r="BY13" s="1590"/>
      <c r="BZ13" s="1590"/>
      <c r="CA13" s="1590"/>
      <c r="CB13" s="1590"/>
      <c r="CC13" s="1590"/>
      <c r="CD13" s="1590"/>
      <c r="CE13" s="1590"/>
      <c r="CF13" s="1590"/>
      <c r="CG13" s="1590"/>
      <c r="CH13" s="1590"/>
      <c r="CI13" s="1590"/>
      <c r="CJ13" s="1590"/>
      <c r="CK13" s="1590"/>
      <c r="CL13" s="1590"/>
      <c r="CM13" s="1590"/>
      <c r="CN13" s="1590"/>
      <c r="CO13" s="1590"/>
      <c r="CP13" s="1590"/>
      <c r="CQ13" s="1590"/>
      <c r="CR13" s="1590"/>
      <c r="CS13" s="1590"/>
      <c r="CT13" s="153"/>
      <c r="CU13" s="153"/>
      <c r="CV13" s="153"/>
      <c r="CW13" s="153"/>
      <c r="CX13" s="153"/>
      <c r="CY13" s="153"/>
      <c r="CZ13" s="153"/>
      <c r="DA13" s="153"/>
      <c r="DB13" s="153"/>
      <c r="DC13" s="153"/>
      <c r="DD13" s="153"/>
      <c r="DE13" s="153"/>
      <c r="DF13" s="153"/>
      <c r="DG13" s="153"/>
      <c r="DH13" s="153"/>
      <c r="DI13" s="153"/>
      <c r="DJ13" s="153"/>
      <c r="DK13" s="153"/>
      <c r="DL13" s="153"/>
      <c r="DM13" s="153"/>
      <c r="DN13" s="153"/>
      <c r="DO13" s="153"/>
      <c r="DP13" s="153"/>
      <c r="DQ13" s="153"/>
      <c r="DR13" s="153"/>
      <c r="DS13" s="153"/>
      <c r="DT13" s="153"/>
      <c r="DU13" s="153"/>
      <c r="DV13" s="153"/>
      <c r="DW13" s="153"/>
      <c r="DX13" s="153"/>
      <c r="DY13" s="153"/>
      <c r="DZ13" s="153"/>
      <c r="EA13" s="153"/>
      <c r="EB13" s="153"/>
      <c r="EC13" s="153"/>
      <c r="ED13" s="153"/>
      <c r="EE13" s="153"/>
    </row>
    <row r="14" spans="1:135" s="142" customFormat="1" ht="21.95" customHeight="1" x14ac:dyDescent="0.25">
      <c r="A14" s="1265" t="str">
        <f>T(Admin!D13)</f>
        <v/>
      </c>
      <c r="B14" s="1266"/>
      <c r="C14" s="1259"/>
      <c r="D14" s="1260"/>
      <c r="E14" s="537"/>
      <c r="F14" s="537"/>
      <c r="G14" s="1259"/>
      <c r="H14" s="1260"/>
      <c r="I14" s="537"/>
      <c r="J14" s="537"/>
      <c r="K14" s="1239"/>
      <c r="L14" s="1240"/>
      <c r="M14" s="537"/>
      <c r="N14" s="537"/>
      <c r="O14" s="1239"/>
      <c r="P14" s="1240"/>
      <c r="Q14" s="314"/>
      <c r="R14" s="314"/>
      <c r="S14" s="1243"/>
      <c r="T14" s="1243"/>
      <c r="U14" s="314"/>
      <c r="V14" s="314"/>
      <c r="W14" s="557" t="str">
        <f>IF(C14="","",'Exam Records Sheets'!F258)</f>
        <v/>
      </c>
      <c r="X14" s="558" t="str">
        <f>IF(C14="","",'Exam Records Sheets'!J258)</f>
        <v/>
      </c>
      <c r="Y14" s="467">
        <f t="shared" si="20"/>
        <v>0</v>
      </c>
      <c r="Z14" s="481" t="str">
        <f ca="1">IF('APFT Data'!T13="","",'APFT Data'!T13)</f>
        <v/>
      </c>
      <c r="AA14" s="486">
        <f>COUNTIF('1059 Data'!C15:AB15,"SUP")</f>
        <v>0</v>
      </c>
      <c r="AB14" s="484" t="str">
        <f>IF(Evals!F45="","","X")</f>
        <v/>
      </c>
      <c r="AC14" s="320" t="str">
        <f>IF(Evals!M45="","","X")</f>
        <v/>
      </c>
      <c r="AD14" s="320" t="str">
        <f>IF(Evals!T45="","","X")</f>
        <v/>
      </c>
      <c r="AE14" s="320" t="str">
        <f>IF(Evals!T12="","","X")</f>
        <v/>
      </c>
      <c r="AF14" s="478" t="str">
        <f>IF(Evals!AO12="","","X")</f>
        <v/>
      </c>
      <c r="AG14" s="320" t="str">
        <f>IF(Evals!AA12="","","X")</f>
        <v/>
      </c>
      <c r="AH14" s="1318"/>
      <c r="AI14" s="478" t="str">
        <f>IF(Evals!AH12="","","X")</f>
        <v/>
      </c>
      <c r="AJ14" s="493">
        <f t="shared" si="21"/>
        <v>1</v>
      </c>
      <c r="AK14" s="494" t="str">
        <f t="shared" si="22"/>
        <v/>
      </c>
      <c r="AL14" s="489" t="str">
        <f t="shared" ca="1" si="7"/>
        <v/>
      </c>
      <c r="AM14" s="450" t="str">
        <f t="shared" ca="1" si="8"/>
        <v/>
      </c>
      <c r="AN14" s="463" t="e">
        <f t="shared" ca="1" si="9"/>
        <v>#VALUE!</v>
      </c>
      <c r="AO14" s="460"/>
      <c r="AP14" s="571"/>
      <c r="AQ14" s="723" t="str">
        <f t="shared" si="0"/>
        <v/>
      </c>
      <c r="AR14" s="1589" t="str">
        <f>IF('APFT Data'!G13="RETEST","X","")</f>
        <v/>
      </c>
      <c r="AS14" s="1589" t="str">
        <f>IF('Ht-Wt'!J12="NO-GO","X","")</f>
        <v/>
      </c>
      <c r="AT14" s="1589" t="str">
        <f>IF(Evals!AX45&gt;=1,"X","")</f>
        <v/>
      </c>
      <c r="AU14" s="723" t="str">
        <f t="shared" si="10"/>
        <v/>
      </c>
      <c r="AV14" s="1611" t="str">
        <f t="shared" si="1"/>
        <v>X</v>
      </c>
      <c r="AW14" s="1611">
        <f t="shared" si="2"/>
        <v>1</v>
      </c>
      <c r="AX14" s="1614" t="str">
        <f t="shared" si="3"/>
        <v/>
      </c>
      <c r="AY14" s="1615">
        <f t="shared" si="11"/>
        <v>0</v>
      </c>
      <c r="AZ14" s="1615" t="str">
        <f t="shared" ca="1" si="4"/>
        <v/>
      </c>
      <c r="BA14" s="1615">
        <f t="shared" ca="1" si="12"/>
        <v>0.2</v>
      </c>
      <c r="BB14" s="1616">
        <f>IF(AW14&gt;=1,Evals!BX45,"")</f>
        <v>0</v>
      </c>
      <c r="BC14" s="1615">
        <f t="shared" si="13"/>
        <v>0</v>
      </c>
      <c r="BD14" s="1617">
        <f t="shared" ca="1" si="5"/>
        <v>0.2</v>
      </c>
      <c r="BE14" s="1618" t="str">
        <f>IF('Ht-Wt'!J12="NO-GO","X","")</f>
        <v/>
      </c>
      <c r="BF14" s="1619" t="str">
        <f>IF('APFT Data'!P13="FAIL","X","")</f>
        <v/>
      </c>
      <c r="BG14" s="1619" t="str">
        <f t="shared" si="14"/>
        <v/>
      </c>
      <c r="BH14" s="1619" t="str">
        <f t="shared" si="6"/>
        <v/>
      </c>
      <c r="BI14" s="1611" t="str">
        <f t="shared" si="15"/>
        <v>X</v>
      </c>
      <c r="BJ14" s="1611">
        <f>COUNTIF('1059 Data'!C15,"SUP")</f>
        <v>0</v>
      </c>
      <c r="BK14" s="1611">
        <f>COUNTIF('1059 Data'!G15,"SUP")</f>
        <v>0</v>
      </c>
      <c r="BL14" s="1611">
        <f>COUNTIF('1059 Data'!V15,"SUP")</f>
        <v>0</v>
      </c>
      <c r="BM14" s="1611">
        <f>COUNTIF('1059 Data'!Y15,"SUP")</f>
        <v>0</v>
      </c>
      <c r="BN14" s="1611">
        <f>COUNTIF('1059 Data'!O15,"SUP")</f>
        <v>0</v>
      </c>
      <c r="BO14" s="1611">
        <f t="shared" si="16"/>
        <v>0</v>
      </c>
      <c r="BP14" s="1611">
        <f t="shared" si="17"/>
        <v>0</v>
      </c>
      <c r="BQ14" s="1611" t="str">
        <f t="shared" si="18"/>
        <v/>
      </c>
      <c r="BR14" s="1595">
        <f t="shared" si="19"/>
        <v>0</v>
      </c>
      <c r="BS14" s="1594"/>
      <c r="BT14" s="1594"/>
      <c r="BU14" s="1594"/>
      <c r="BV14" s="1590"/>
      <c r="BW14" s="1590"/>
      <c r="BX14" s="1590"/>
      <c r="BY14" s="1590"/>
      <c r="BZ14" s="1590"/>
      <c r="CA14" s="1590"/>
      <c r="CB14" s="1590"/>
      <c r="CC14" s="1590"/>
      <c r="CD14" s="1590"/>
      <c r="CE14" s="1590"/>
      <c r="CF14" s="1590"/>
      <c r="CG14" s="1590"/>
      <c r="CH14" s="1590"/>
      <c r="CI14" s="1590"/>
      <c r="CJ14" s="1590"/>
      <c r="CK14" s="1590"/>
      <c r="CL14" s="1590"/>
      <c r="CM14" s="1590"/>
      <c r="CN14" s="1590"/>
      <c r="CO14" s="1590"/>
      <c r="CP14" s="1590"/>
      <c r="CQ14" s="1590"/>
      <c r="CR14" s="1590"/>
      <c r="CS14" s="1590"/>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row>
    <row r="15" spans="1:135" s="142" customFormat="1" ht="21.95" customHeight="1" x14ac:dyDescent="0.25">
      <c r="A15" s="1265" t="str">
        <f>T(Admin!D14)</f>
        <v/>
      </c>
      <c r="B15" s="1266"/>
      <c r="C15" s="1259"/>
      <c r="D15" s="1260"/>
      <c r="E15" s="537"/>
      <c r="F15" s="537"/>
      <c r="G15" s="1259"/>
      <c r="H15" s="1260"/>
      <c r="I15" s="537"/>
      <c r="J15" s="537"/>
      <c r="K15" s="1239"/>
      <c r="L15" s="1240"/>
      <c r="M15" s="537"/>
      <c r="N15" s="537"/>
      <c r="O15" s="1239"/>
      <c r="P15" s="1240"/>
      <c r="Q15" s="314"/>
      <c r="R15" s="314"/>
      <c r="S15" s="1243"/>
      <c r="T15" s="1243"/>
      <c r="U15" s="314"/>
      <c r="V15" s="314"/>
      <c r="W15" s="557" t="str">
        <f>IF(C15="","",'Exam Records Sheets'!F287)</f>
        <v/>
      </c>
      <c r="X15" s="558" t="str">
        <f>IF(C15="","",'Exam Records Sheets'!J287)</f>
        <v/>
      </c>
      <c r="Y15" s="467">
        <f t="shared" si="20"/>
        <v>0</v>
      </c>
      <c r="Z15" s="481" t="str">
        <f ca="1">IF('APFT Data'!T14="","",'APFT Data'!T14)</f>
        <v/>
      </c>
      <c r="AA15" s="486">
        <f>COUNTIF('1059 Data'!C16:AB16,"SUP")</f>
        <v>0</v>
      </c>
      <c r="AB15" s="484" t="str">
        <f>IF(Evals!F46="","","X")</f>
        <v/>
      </c>
      <c r="AC15" s="320" t="str">
        <f>IF(Evals!M46="","","X")</f>
        <v/>
      </c>
      <c r="AD15" s="320" t="str">
        <f>IF(Evals!T46="","","X")</f>
        <v/>
      </c>
      <c r="AE15" s="320" t="str">
        <f>IF(Evals!T13="","","X")</f>
        <v/>
      </c>
      <c r="AF15" s="478" t="str">
        <f>IF(Evals!AO13="","","X")</f>
        <v/>
      </c>
      <c r="AG15" s="320" t="str">
        <f>IF(Evals!AA13="","","X")</f>
        <v/>
      </c>
      <c r="AH15" s="1318"/>
      <c r="AI15" s="478" t="str">
        <f>IF(Evals!AH13="","","X")</f>
        <v/>
      </c>
      <c r="AJ15" s="493">
        <f t="shared" si="21"/>
        <v>1</v>
      </c>
      <c r="AK15" s="494" t="str">
        <f t="shared" si="22"/>
        <v/>
      </c>
      <c r="AL15" s="489" t="str">
        <f t="shared" ca="1" si="7"/>
        <v/>
      </c>
      <c r="AM15" s="450" t="str">
        <f t="shared" ca="1" si="8"/>
        <v/>
      </c>
      <c r="AN15" s="463" t="e">
        <f t="shared" ca="1" si="9"/>
        <v>#VALUE!</v>
      </c>
      <c r="AO15" s="461"/>
      <c r="AP15" s="569"/>
      <c r="AQ15" s="723" t="str">
        <f t="shared" si="0"/>
        <v/>
      </c>
      <c r="AR15" s="1589" t="str">
        <f>IF('APFT Data'!G14="RETEST","X","")</f>
        <v/>
      </c>
      <c r="AS15" s="1589" t="str">
        <f>IF('Ht-Wt'!J13="NO-GO","X","")</f>
        <v/>
      </c>
      <c r="AT15" s="1589" t="str">
        <f>IF(Evals!AX46&gt;=1,"X","")</f>
        <v/>
      </c>
      <c r="AU15" s="723" t="str">
        <f t="shared" si="10"/>
        <v/>
      </c>
      <c r="AV15" s="1611" t="str">
        <f t="shared" si="1"/>
        <v>X</v>
      </c>
      <c r="AW15" s="1611">
        <f t="shared" si="2"/>
        <v>1</v>
      </c>
      <c r="AX15" s="1614" t="str">
        <f t="shared" si="3"/>
        <v/>
      </c>
      <c r="AY15" s="1615">
        <f t="shared" si="11"/>
        <v>0</v>
      </c>
      <c r="AZ15" s="1615" t="str">
        <f t="shared" ca="1" si="4"/>
        <v/>
      </c>
      <c r="BA15" s="1615">
        <f t="shared" ca="1" si="12"/>
        <v>0.2</v>
      </c>
      <c r="BB15" s="1616">
        <f>IF(AW15&gt;=1,Evals!BX46,"")</f>
        <v>0</v>
      </c>
      <c r="BC15" s="1615">
        <f t="shared" si="13"/>
        <v>0</v>
      </c>
      <c r="BD15" s="1617">
        <f t="shared" ca="1" si="5"/>
        <v>0.2</v>
      </c>
      <c r="BE15" s="1618" t="str">
        <f>IF('Ht-Wt'!J13="NO-GO","X","")</f>
        <v/>
      </c>
      <c r="BF15" s="1619" t="str">
        <f>IF('APFT Data'!P14="FAIL","X","")</f>
        <v/>
      </c>
      <c r="BG15" s="1619" t="str">
        <f t="shared" si="14"/>
        <v/>
      </c>
      <c r="BH15" s="1619" t="str">
        <f t="shared" si="6"/>
        <v/>
      </c>
      <c r="BI15" s="1611" t="str">
        <f t="shared" si="15"/>
        <v>X</v>
      </c>
      <c r="BJ15" s="1611">
        <f>COUNTIF('1059 Data'!C16,"SUP")</f>
        <v>0</v>
      </c>
      <c r="BK15" s="1611">
        <f>COUNTIF('1059 Data'!G16,"SUP")</f>
        <v>0</v>
      </c>
      <c r="BL15" s="1611">
        <f>COUNTIF('1059 Data'!V16,"SUP")</f>
        <v>0</v>
      </c>
      <c r="BM15" s="1611">
        <f>COUNTIF('1059 Data'!Y16,"SUP")</f>
        <v>0</v>
      </c>
      <c r="BN15" s="1611">
        <f>COUNTIF('1059 Data'!O16,"SUP")</f>
        <v>0</v>
      </c>
      <c r="BO15" s="1611">
        <f t="shared" si="16"/>
        <v>0</v>
      </c>
      <c r="BP15" s="1611">
        <f t="shared" si="17"/>
        <v>0</v>
      </c>
      <c r="BQ15" s="1611" t="str">
        <f t="shared" si="18"/>
        <v/>
      </c>
      <c r="BR15" s="1595">
        <f t="shared" si="19"/>
        <v>0</v>
      </c>
      <c r="BS15" s="1594"/>
      <c r="BT15" s="1594"/>
      <c r="BU15" s="1594"/>
      <c r="BV15" s="1590"/>
      <c r="BW15" s="1590"/>
      <c r="BX15" s="1590"/>
      <c r="BY15" s="1590"/>
      <c r="BZ15" s="1590"/>
      <c r="CA15" s="1590"/>
      <c r="CB15" s="1590"/>
      <c r="CC15" s="1590"/>
      <c r="CD15" s="1590"/>
      <c r="CE15" s="1590"/>
      <c r="CF15" s="1590"/>
      <c r="CG15" s="1590"/>
      <c r="CH15" s="1590"/>
      <c r="CI15" s="1590"/>
      <c r="CJ15" s="1590"/>
      <c r="CK15" s="1590"/>
      <c r="CL15" s="1590"/>
      <c r="CM15" s="1590"/>
      <c r="CN15" s="1590"/>
      <c r="CO15" s="1590"/>
      <c r="CP15" s="1590"/>
      <c r="CQ15" s="1590"/>
      <c r="CR15" s="1590"/>
      <c r="CS15" s="1590"/>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row>
    <row r="16" spans="1:135" s="142" customFormat="1" ht="21.95" customHeight="1" x14ac:dyDescent="0.25">
      <c r="A16" s="1265" t="str">
        <f>T(Admin!D15)</f>
        <v/>
      </c>
      <c r="B16" s="1266"/>
      <c r="C16" s="1259"/>
      <c r="D16" s="1260"/>
      <c r="E16" s="537"/>
      <c r="F16" s="537"/>
      <c r="G16" s="1259"/>
      <c r="H16" s="1260"/>
      <c r="I16" s="537"/>
      <c r="J16" s="537"/>
      <c r="K16" s="1239"/>
      <c r="L16" s="1240"/>
      <c r="M16" s="537"/>
      <c r="N16" s="537"/>
      <c r="O16" s="1239"/>
      <c r="P16" s="1240"/>
      <c r="Q16" s="314"/>
      <c r="R16" s="314"/>
      <c r="S16" s="1243"/>
      <c r="T16" s="1243"/>
      <c r="U16" s="314"/>
      <c r="V16" s="314"/>
      <c r="W16" s="557" t="str">
        <f>IF(C16="","",'Exam Records Sheets'!F316)</f>
        <v/>
      </c>
      <c r="X16" s="558" t="str">
        <f>IF(C16="","",'Exam Records Sheets'!J316)</f>
        <v/>
      </c>
      <c r="Y16" s="467">
        <f t="shared" si="20"/>
        <v>0</v>
      </c>
      <c r="Z16" s="481" t="str">
        <f ca="1">IF('APFT Data'!T15="","",'APFT Data'!T15)</f>
        <v/>
      </c>
      <c r="AA16" s="486">
        <f>COUNTIF('1059 Data'!C17:AB17,"SUP")</f>
        <v>0</v>
      </c>
      <c r="AB16" s="484" t="str">
        <f>IF(Evals!F47="","","X")</f>
        <v/>
      </c>
      <c r="AC16" s="320" t="str">
        <f>IF(Evals!M47="","","X")</f>
        <v/>
      </c>
      <c r="AD16" s="320" t="str">
        <f>IF(Evals!T47="","","X")</f>
        <v/>
      </c>
      <c r="AE16" s="320" t="str">
        <f>IF(Evals!T14="","","X")</f>
        <v/>
      </c>
      <c r="AF16" s="478" t="str">
        <f>IF(Evals!AO14="","","X")</f>
        <v/>
      </c>
      <c r="AG16" s="320" t="str">
        <f>IF(Evals!AA14="","","X")</f>
        <v/>
      </c>
      <c r="AH16" s="1318"/>
      <c r="AI16" s="478" t="str">
        <f>IF(Evals!AH14="","","X")</f>
        <v/>
      </c>
      <c r="AJ16" s="493">
        <f t="shared" si="21"/>
        <v>1</v>
      </c>
      <c r="AK16" s="494" t="str">
        <f t="shared" si="22"/>
        <v/>
      </c>
      <c r="AL16" s="489" t="str">
        <f t="shared" ca="1" si="7"/>
        <v/>
      </c>
      <c r="AM16" s="450" t="str">
        <f t="shared" ca="1" si="8"/>
        <v/>
      </c>
      <c r="AN16" s="463" t="e">
        <f t="shared" ca="1" si="9"/>
        <v>#VALUE!</v>
      </c>
      <c r="AO16" s="461"/>
      <c r="AP16" s="569"/>
      <c r="AQ16" s="723" t="str">
        <f t="shared" si="0"/>
        <v/>
      </c>
      <c r="AR16" s="1589" t="str">
        <f>IF('APFT Data'!G15="RETEST","X","")</f>
        <v/>
      </c>
      <c r="AS16" s="1589" t="str">
        <f>IF('Ht-Wt'!J14="NO-GO","X","")</f>
        <v/>
      </c>
      <c r="AT16" s="1589" t="str">
        <f>IF(Evals!AX47&gt;=1,"X","")</f>
        <v/>
      </c>
      <c r="AU16" s="723" t="str">
        <f t="shared" si="10"/>
        <v/>
      </c>
      <c r="AV16" s="1611" t="str">
        <f t="shared" si="1"/>
        <v>X</v>
      </c>
      <c r="AW16" s="1611">
        <f t="shared" si="2"/>
        <v>1</v>
      </c>
      <c r="AX16" s="1614" t="str">
        <f t="shared" si="3"/>
        <v/>
      </c>
      <c r="AY16" s="1615">
        <f t="shared" si="11"/>
        <v>0</v>
      </c>
      <c r="AZ16" s="1615" t="str">
        <f t="shared" ca="1" si="4"/>
        <v/>
      </c>
      <c r="BA16" s="1615">
        <f t="shared" ca="1" si="12"/>
        <v>0.2</v>
      </c>
      <c r="BB16" s="1616">
        <f>IF(AW16&gt;=1,Evals!BX47,"")</f>
        <v>0</v>
      </c>
      <c r="BC16" s="1615">
        <f t="shared" si="13"/>
        <v>0</v>
      </c>
      <c r="BD16" s="1617">
        <f t="shared" ca="1" si="5"/>
        <v>0.2</v>
      </c>
      <c r="BE16" s="1618" t="str">
        <f>IF('Ht-Wt'!J14="NO-GO","X","")</f>
        <v/>
      </c>
      <c r="BF16" s="1619" t="str">
        <f>IF('APFT Data'!P15="FAIL","X","")</f>
        <v/>
      </c>
      <c r="BG16" s="1619" t="str">
        <f t="shared" si="14"/>
        <v/>
      </c>
      <c r="BH16" s="1619" t="str">
        <f t="shared" si="6"/>
        <v/>
      </c>
      <c r="BI16" s="1611" t="str">
        <f t="shared" si="15"/>
        <v>X</v>
      </c>
      <c r="BJ16" s="1611">
        <f>COUNTIF('1059 Data'!C17,"SUP")</f>
        <v>0</v>
      </c>
      <c r="BK16" s="1611">
        <f>COUNTIF('1059 Data'!G17,"SUP")</f>
        <v>0</v>
      </c>
      <c r="BL16" s="1611">
        <f>COUNTIF('1059 Data'!V17,"SUP")</f>
        <v>0</v>
      </c>
      <c r="BM16" s="1611">
        <f>COUNTIF('1059 Data'!Y17,"SUP")</f>
        <v>0</v>
      </c>
      <c r="BN16" s="1611">
        <f>COUNTIF('1059 Data'!O17,"SUP")</f>
        <v>0</v>
      </c>
      <c r="BO16" s="1611">
        <f t="shared" si="16"/>
        <v>0</v>
      </c>
      <c r="BP16" s="1611">
        <f t="shared" si="17"/>
        <v>0</v>
      </c>
      <c r="BQ16" s="1611" t="str">
        <f t="shared" si="18"/>
        <v/>
      </c>
      <c r="BR16" s="1595">
        <f t="shared" si="19"/>
        <v>0</v>
      </c>
      <c r="BS16" s="1594"/>
      <c r="BT16" s="1594"/>
      <c r="BU16" s="1594"/>
      <c r="BV16" s="1590"/>
      <c r="BW16" s="1590"/>
      <c r="BX16" s="1590"/>
      <c r="BY16" s="1590"/>
      <c r="BZ16" s="1590"/>
      <c r="CA16" s="1590"/>
      <c r="CB16" s="1590"/>
      <c r="CC16" s="1590"/>
      <c r="CD16" s="1590"/>
      <c r="CE16" s="1590"/>
      <c r="CF16" s="1590"/>
      <c r="CG16" s="1590"/>
      <c r="CH16" s="1590"/>
      <c r="CI16" s="1590"/>
      <c r="CJ16" s="1590"/>
      <c r="CK16" s="1590"/>
      <c r="CL16" s="1590"/>
      <c r="CM16" s="1590"/>
      <c r="CN16" s="1590"/>
      <c r="CO16" s="1590"/>
      <c r="CP16" s="1590"/>
      <c r="CQ16" s="1590"/>
      <c r="CR16" s="1590"/>
      <c r="CS16" s="1590"/>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row>
    <row r="17" spans="1:135" s="142" customFormat="1" ht="21.95" customHeight="1" x14ac:dyDescent="0.25">
      <c r="A17" s="1265" t="str">
        <f>T(Admin!D16)</f>
        <v/>
      </c>
      <c r="B17" s="1266"/>
      <c r="C17" s="1259"/>
      <c r="D17" s="1260"/>
      <c r="E17" s="537"/>
      <c r="F17" s="537"/>
      <c r="G17" s="1259"/>
      <c r="H17" s="1260"/>
      <c r="I17" s="537"/>
      <c r="J17" s="537"/>
      <c r="K17" s="1239"/>
      <c r="L17" s="1240"/>
      <c r="M17" s="537"/>
      <c r="N17" s="537"/>
      <c r="O17" s="1239"/>
      <c r="P17" s="1240"/>
      <c r="Q17" s="314"/>
      <c r="R17" s="314"/>
      <c r="S17" s="1243"/>
      <c r="T17" s="1243"/>
      <c r="U17" s="314"/>
      <c r="V17" s="314"/>
      <c r="W17" s="557" t="str">
        <f>IF(C17="","",'Exam Records Sheets'!F345)</f>
        <v/>
      </c>
      <c r="X17" s="558" t="str">
        <f>IF(C17="","",'Exam Records Sheets'!J345)</f>
        <v/>
      </c>
      <c r="Y17" s="467">
        <f t="shared" si="20"/>
        <v>0</v>
      </c>
      <c r="Z17" s="481" t="str">
        <f ca="1">IF('APFT Data'!T16="","",'APFT Data'!T16)</f>
        <v/>
      </c>
      <c r="AA17" s="486">
        <f>COUNTIF('1059 Data'!C18:AB18,"SUP")</f>
        <v>0</v>
      </c>
      <c r="AB17" s="484" t="str">
        <f>IF(Evals!F48="","","X")</f>
        <v/>
      </c>
      <c r="AC17" s="320" t="str">
        <f>IF(Evals!M48="","","X")</f>
        <v/>
      </c>
      <c r="AD17" s="320" t="str">
        <f>IF(Evals!T48="","","X")</f>
        <v/>
      </c>
      <c r="AE17" s="320" t="str">
        <f>IF(Evals!T15="","","X")</f>
        <v/>
      </c>
      <c r="AF17" s="478" t="str">
        <f>IF(Evals!AO15="","","X")</f>
        <v/>
      </c>
      <c r="AG17" s="320" t="str">
        <f>IF(Evals!AA15="","","X")</f>
        <v/>
      </c>
      <c r="AH17" s="1318"/>
      <c r="AI17" s="478" t="str">
        <f>IF(Evals!AH15="","","X")</f>
        <v/>
      </c>
      <c r="AJ17" s="493">
        <f t="shared" si="21"/>
        <v>1</v>
      </c>
      <c r="AK17" s="494" t="str">
        <f t="shared" si="22"/>
        <v/>
      </c>
      <c r="AL17" s="489" t="str">
        <f t="shared" ca="1" si="7"/>
        <v/>
      </c>
      <c r="AM17" s="450" t="str">
        <f t="shared" ca="1" si="8"/>
        <v/>
      </c>
      <c r="AN17" s="463" t="e">
        <f t="shared" ca="1" si="9"/>
        <v>#VALUE!</v>
      </c>
      <c r="AO17" s="461"/>
      <c r="AP17" s="569"/>
      <c r="AQ17" s="723" t="str">
        <f t="shared" si="0"/>
        <v/>
      </c>
      <c r="AR17" s="1589" t="str">
        <f>IF('APFT Data'!G16="RETEST","X","")</f>
        <v/>
      </c>
      <c r="AS17" s="1589" t="str">
        <f>IF('Ht-Wt'!J15="NO-GO","X","")</f>
        <v/>
      </c>
      <c r="AT17" s="1589" t="str">
        <f>IF(Evals!AX48&gt;=1,"X","")</f>
        <v/>
      </c>
      <c r="AU17" s="723" t="str">
        <f t="shared" si="10"/>
        <v/>
      </c>
      <c r="AV17" s="1611" t="str">
        <f>IF(BR17&lt;4,"X","")</f>
        <v>X</v>
      </c>
      <c r="AW17" s="1611">
        <f>IF(X17="",COUNTIF(AQ17:AV17,"X"),"")</f>
        <v>1</v>
      </c>
      <c r="AX17" s="1614" t="str">
        <f>IF(AW17&gt;=1,X17,"")</f>
        <v/>
      </c>
      <c r="AY17" s="1615">
        <f>SUM(AX17)*45</f>
        <v>0</v>
      </c>
      <c r="AZ17" s="1615" t="str">
        <f ca="1">IF(AW17&gt;=1,Z17,"")</f>
        <v/>
      </c>
      <c r="BA17" s="1615">
        <f t="shared" ca="1" si="12"/>
        <v>0.2</v>
      </c>
      <c r="BB17" s="1616">
        <f>IF(AW17&gt;=1,Evals!BX48,"")</f>
        <v>0</v>
      </c>
      <c r="BC17" s="1615">
        <f t="shared" si="13"/>
        <v>0</v>
      </c>
      <c r="BD17" s="1617">
        <f ca="1">IF(AW17&gt;=1,SUM(AY17,BA17,BC17),"")</f>
        <v>0.2</v>
      </c>
      <c r="BE17" s="1618" t="str">
        <f>IF('Ht-Wt'!J15="NO-GO","X","")</f>
        <v/>
      </c>
      <c r="BF17" s="1619" t="str">
        <f>IF('APFT Data'!P16="FAIL","X","")</f>
        <v/>
      </c>
      <c r="BG17" s="1619" t="str">
        <f t="shared" si="14"/>
        <v/>
      </c>
      <c r="BH17" s="1619" t="str">
        <f t="shared" si="6"/>
        <v/>
      </c>
      <c r="BI17" s="1611" t="str">
        <f t="shared" si="15"/>
        <v>X</v>
      </c>
      <c r="BJ17" s="1611">
        <f>COUNTIF('1059 Data'!C18,"SUP")</f>
        <v>0</v>
      </c>
      <c r="BK17" s="1611">
        <f>COUNTIF('1059 Data'!G18,"SUP")</f>
        <v>0</v>
      </c>
      <c r="BL17" s="1611">
        <f>COUNTIF('1059 Data'!V18,"SUP")</f>
        <v>0</v>
      </c>
      <c r="BM17" s="1611">
        <f>COUNTIF('1059 Data'!Y18,"SUP")</f>
        <v>0</v>
      </c>
      <c r="BN17" s="1611">
        <f>COUNTIF('1059 Data'!O18,"SUP")</f>
        <v>0</v>
      </c>
      <c r="BO17" s="1611">
        <f t="shared" si="16"/>
        <v>0</v>
      </c>
      <c r="BP17" s="1611">
        <f t="shared" si="17"/>
        <v>0</v>
      </c>
      <c r="BQ17" s="1611" t="str">
        <f t="shared" si="18"/>
        <v/>
      </c>
      <c r="BR17" s="1595">
        <f t="shared" si="19"/>
        <v>0</v>
      </c>
      <c r="BS17" s="1594"/>
      <c r="BT17" s="1594"/>
      <c r="BU17" s="1594"/>
      <c r="BV17" s="1590"/>
      <c r="BW17" s="1590"/>
      <c r="BX17" s="1590"/>
      <c r="BY17" s="1590"/>
      <c r="BZ17" s="1590"/>
      <c r="CA17" s="1590"/>
      <c r="CB17" s="1590"/>
      <c r="CC17" s="1590"/>
      <c r="CD17" s="1590"/>
      <c r="CE17" s="1590"/>
      <c r="CF17" s="1590"/>
      <c r="CG17" s="1590"/>
      <c r="CH17" s="1590"/>
      <c r="CI17" s="1590"/>
      <c r="CJ17" s="1590"/>
      <c r="CK17" s="1590"/>
      <c r="CL17" s="1590"/>
      <c r="CM17" s="1590"/>
      <c r="CN17" s="1590"/>
      <c r="CO17" s="1590"/>
      <c r="CP17" s="1590"/>
      <c r="CQ17" s="1590"/>
      <c r="CR17" s="1590"/>
      <c r="CS17" s="1590"/>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row>
    <row r="18" spans="1:135" s="142" customFormat="1" ht="21.95" customHeight="1" x14ac:dyDescent="0.25">
      <c r="A18" s="1265" t="str">
        <f>T(Admin!D17)</f>
        <v/>
      </c>
      <c r="B18" s="1266"/>
      <c r="C18" s="1255"/>
      <c r="D18" s="1256"/>
      <c r="E18" s="537"/>
      <c r="F18" s="537"/>
      <c r="G18" s="1239"/>
      <c r="H18" s="1240"/>
      <c r="I18" s="537"/>
      <c r="J18" s="537"/>
      <c r="K18" s="1239"/>
      <c r="L18" s="1240"/>
      <c r="M18" s="537"/>
      <c r="N18" s="537"/>
      <c r="O18" s="1239"/>
      <c r="P18" s="1240"/>
      <c r="Q18" s="314"/>
      <c r="R18" s="314"/>
      <c r="S18" s="1243"/>
      <c r="T18" s="1243"/>
      <c r="U18" s="314"/>
      <c r="V18" s="314"/>
      <c r="W18" s="557" t="str">
        <f>IF(C18="","",'Exam Records Sheets'!F374)</f>
        <v/>
      </c>
      <c r="X18" s="558" t="str">
        <f>IF(C18="","",'Exam Records Sheets'!J374)</f>
        <v/>
      </c>
      <c r="Y18" s="467">
        <f t="shared" si="20"/>
        <v>0</v>
      </c>
      <c r="Z18" s="481" t="str">
        <f ca="1">IF('APFT Data'!T17="","",'APFT Data'!T17)</f>
        <v/>
      </c>
      <c r="AA18" s="486">
        <f>COUNTIF('1059 Data'!C19:AB19,"SUP")</f>
        <v>0</v>
      </c>
      <c r="AB18" s="484" t="str">
        <f>IF(Evals!F49="","","X")</f>
        <v/>
      </c>
      <c r="AC18" s="320" t="str">
        <f>IF(Evals!M49="","","X")</f>
        <v/>
      </c>
      <c r="AD18" s="320" t="str">
        <f>IF(Evals!T49="","","X")</f>
        <v/>
      </c>
      <c r="AE18" s="320" t="str">
        <f>IF(Evals!T16="","","X")</f>
        <v/>
      </c>
      <c r="AF18" s="478" t="str">
        <f>IF(Evals!AO16="","","X")</f>
        <v/>
      </c>
      <c r="AG18" s="320" t="str">
        <f>IF(Evals!AA16="","","X")</f>
        <v/>
      </c>
      <c r="AH18" s="1318"/>
      <c r="AI18" s="478" t="str">
        <f>IF(Evals!AH16="","","X")</f>
        <v/>
      </c>
      <c r="AJ18" s="493">
        <f t="shared" si="21"/>
        <v>1</v>
      </c>
      <c r="AK18" s="494" t="str">
        <f t="shared" si="22"/>
        <v/>
      </c>
      <c r="AL18" s="489" t="str">
        <f t="shared" ca="1" si="7"/>
        <v/>
      </c>
      <c r="AM18" s="450" t="str">
        <f t="shared" ca="1" si="8"/>
        <v/>
      </c>
      <c r="AN18" s="463" t="e">
        <f t="shared" ca="1" si="9"/>
        <v>#VALUE!</v>
      </c>
      <c r="AO18" s="461"/>
      <c r="AP18" s="569"/>
      <c r="AQ18" s="723" t="str">
        <f t="shared" si="0"/>
        <v/>
      </c>
      <c r="AR18" s="1589" t="str">
        <f>IF('APFT Data'!G17="RETEST","X","")</f>
        <v/>
      </c>
      <c r="AS18" s="1589" t="str">
        <f>IF('Ht-Wt'!J16="NO-GO","X","")</f>
        <v/>
      </c>
      <c r="AT18" s="1589" t="str">
        <f>IF(Evals!AX49&gt;=1,"X","")</f>
        <v/>
      </c>
      <c r="AU18" s="723" t="str">
        <f t="shared" si="10"/>
        <v/>
      </c>
      <c r="AV18" s="1611" t="str">
        <f t="shared" ref="AV18:AV35" si="23">IF(BR18&lt;4,"X","")</f>
        <v>X</v>
      </c>
      <c r="AW18" s="1611">
        <f t="shared" ref="AW18:AW35" si="24">IF(X18="",COUNTIF(AQ18:AV18,"X"),"")</f>
        <v>1</v>
      </c>
      <c r="AX18" s="1614" t="str">
        <f t="shared" si="3"/>
        <v/>
      </c>
      <c r="AY18" s="1615">
        <f t="shared" si="11"/>
        <v>0</v>
      </c>
      <c r="AZ18" s="1615" t="str">
        <f t="shared" ref="AZ18:AZ35" ca="1" si="25">IF(AW18&gt;=1,Z18,"")</f>
        <v/>
      </c>
      <c r="BA18" s="1615">
        <f t="shared" ca="1" si="12"/>
        <v>0.2</v>
      </c>
      <c r="BB18" s="1616">
        <f>IF(AW18&gt;=1,Evals!BX49,"")</f>
        <v>0</v>
      </c>
      <c r="BC18" s="1615">
        <f t="shared" si="13"/>
        <v>0</v>
      </c>
      <c r="BD18" s="1617">
        <f t="shared" ref="BD18:BD35" ca="1" si="26">IF(AW18&gt;=1,SUM(AY18,BA18,BC18),"")</f>
        <v>0.2</v>
      </c>
      <c r="BE18" s="1618" t="str">
        <f>IF('Ht-Wt'!J16="NO-GO","X","")</f>
        <v/>
      </c>
      <c r="BF18" s="1619" t="str">
        <f>IF('APFT Data'!P17="FAIL","X","")</f>
        <v/>
      </c>
      <c r="BG18" s="1619" t="str">
        <f t="shared" si="14"/>
        <v/>
      </c>
      <c r="BH18" s="1619" t="str">
        <f t="shared" si="6"/>
        <v/>
      </c>
      <c r="BI18" s="1611" t="str">
        <f t="shared" si="15"/>
        <v>X</v>
      </c>
      <c r="BJ18" s="1611">
        <f>COUNTIF('1059 Data'!C19,"SUP")</f>
        <v>0</v>
      </c>
      <c r="BK18" s="1611">
        <f>COUNTIF('1059 Data'!G19,"SUP")</f>
        <v>0</v>
      </c>
      <c r="BL18" s="1611">
        <f>COUNTIF('1059 Data'!V19,"SUP")</f>
        <v>0</v>
      </c>
      <c r="BM18" s="1611">
        <f>COUNTIF('1059 Data'!Y19,"SUP")</f>
        <v>0</v>
      </c>
      <c r="BN18" s="1611">
        <f>COUNTIF('1059 Data'!O19,"SUP")</f>
        <v>0</v>
      </c>
      <c r="BO18" s="1611">
        <f t="shared" si="16"/>
        <v>0</v>
      </c>
      <c r="BP18" s="1611">
        <f t="shared" si="17"/>
        <v>0</v>
      </c>
      <c r="BQ18" s="1611" t="str">
        <f t="shared" si="18"/>
        <v/>
      </c>
      <c r="BR18" s="1595">
        <f t="shared" si="19"/>
        <v>0</v>
      </c>
      <c r="BS18" s="1594"/>
      <c r="BT18" s="1594"/>
      <c r="BU18" s="1594"/>
      <c r="BV18" s="1590"/>
      <c r="BW18" s="1590"/>
      <c r="BX18" s="1590"/>
      <c r="BY18" s="1590"/>
      <c r="BZ18" s="1590"/>
      <c r="CA18" s="1590"/>
      <c r="CB18" s="1590"/>
      <c r="CC18" s="1590"/>
      <c r="CD18" s="1590"/>
      <c r="CE18" s="1590"/>
      <c r="CF18" s="1590"/>
      <c r="CG18" s="1590"/>
      <c r="CH18" s="1590"/>
      <c r="CI18" s="1590"/>
      <c r="CJ18" s="1590"/>
      <c r="CK18" s="1590"/>
      <c r="CL18" s="1590"/>
      <c r="CM18" s="1590"/>
      <c r="CN18" s="1590"/>
      <c r="CO18" s="1590"/>
      <c r="CP18" s="1590"/>
      <c r="CQ18" s="1590"/>
      <c r="CR18" s="1590"/>
      <c r="CS18" s="1590"/>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row>
    <row r="19" spans="1:135" s="142" customFormat="1" ht="21.95" customHeight="1" x14ac:dyDescent="0.25">
      <c r="A19" s="1265" t="str">
        <f>T(Admin!D18)</f>
        <v/>
      </c>
      <c r="B19" s="1266"/>
      <c r="C19" s="1255"/>
      <c r="D19" s="1256"/>
      <c r="E19" s="537"/>
      <c r="F19" s="537"/>
      <c r="G19" s="1239"/>
      <c r="H19" s="1240"/>
      <c r="I19" s="537"/>
      <c r="J19" s="537"/>
      <c r="K19" s="1239"/>
      <c r="L19" s="1240"/>
      <c r="M19" s="537"/>
      <c r="N19" s="537"/>
      <c r="O19" s="1239"/>
      <c r="P19" s="1240"/>
      <c r="Q19" s="314"/>
      <c r="R19" s="314"/>
      <c r="S19" s="1243"/>
      <c r="T19" s="1243"/>
      <c r="U19" s="314"/>
      <c r="V19" s="314"/>
      <c r="W19" s="557" t="str">
        <f>IF(C19="","",'Exam Records Sheets'!F403)</f>
        <v/>
      </c>
      <c r="X19" s="558" t="str">
        <f>IF(C19="","",'Exam Records Sheets'!J403)</f>
        <v/>
      </c>
      <c r="Y19" s="467">
        <f t="shared" si="20"/>
        <v>0</v>
      </c>
      <c r="Z19" s="481" t="str">
        <f ca="1">IF('APFT Data'!T18="","",'APFT Data'!T18)</f>
        <v/>
      </c>
      <c r="AA19" s="486">
        <f>COUNTIF('1059 Data'!C20:AB20,"SUP")</f>
        <v>0</v>
      </c>
      <c r="AB19" s="484" t="str">
        <f>IF(Evals!F50="","","X")</f>
        <v/>
      </c>
      <c r="AC19" s="320" t="str">
        <f>IF(Evals!M50="","","X")</f>
        <v/>
      </c>
      <c r="AD19" s="320" t="str">
        <f>IF(Evals!T50="","","X")</f>
        <v/>
      </c>
      <c r="AE19" s="320" t="str">
        <f>IF(Evals!T17="","","X")</f>
        <v/>
      </c>
      <c r="AF19" s="478" t="str">
        <f>IF(Evals!AO17="","","X")</f>
        <v/>
      </c>
      <c r="AG19" s="320" t="str">
        <f>IF(Evals!AA17="","","X")</f>
        <v/>
      </c>
      <c r="AH19" s="1318"/>
      <c r="AI19" s="478" t="str">
        <f>IF(Evals!AH17="","","X")</f>
        <v/>
      </c>
      <c r="AJ19" s="493">
        <f t="shared" si="21"/>
        <v>1</v>
      </c>
      <c r="AK19" s="494" t="str">
        <f t="shared" si="22"/>
        <v/>
      </c>
      <c r="AL19" s="489" t="str">
        <f t="shared" ca="1" si="7"/>
        <v/>
      </c>
      <c r="AM19" s="450" t="str">
        <f t="shared" ca="1" si="8"/>
        <v/>
      </c>
      <c r="AN19" s="463" t="e">
        <f t="shared" ca="1" si="9"/>
        <v>#VALUE!</v>
      </c>
      <c r="AO19" s="461"/>
      <c r="AP19" s="569"/>
      <c r="AQ19" s="723" t="str">
        <f t="shared" si="0"/>
        <v/>
      </c>
      <c r="AR19" s="1589" t="str">
        <f>IF('APFT Data'!G18="RETEST","X","")</f>
        <v/>
      </c>
      <c r="AS19" s="1589" t="str">
        <f>IF('Ht-Wt'!J17="NO-GO","X","")</f>
        <v/>
      </c>
      <c r="AT19" s="1589" t="str">
        <f>IF(Evals!AX50&gt;=1,"X","")</f>
        <v/>
      </c>
      <c r="AU19" s="723" t="str">
        <f t="shared" si="10"/>
        <v/>
      </c>
      <c r="AV19" s="1611" t="str">
        <f t="shared" si="23"/>
        <v>X</v>
      </c>
      <c r="AW19" s="1611">
        <f t="shared" si="24"/>
        <v>1</v>
      </c>
      <c r="AX19" s="1614" t="str">
        <f t="shared" si="3"/>
        <v/>
      </c>
      <c r="AY19" s="1615">
        <f t="shared" si="11"/>
        <v>0</v>
      </c>
      <c r="AZ19" s="1615" t="str">
        <f t="shared" ca="1" si="25"/>
        <v/>
      </c>
      <c r="BA19" s="1615">
        <f t="shared" ca="1" si="12"/>
        <v>0.2</v>
      </c>
      <c r="BB19" s="1616">
        <f>IF(AW19&gt;=1,Evals!BX50,"")</f>
        <v>0</v>
      </c>
      <c r="BC19" s="1615">
        <f t="shared" si="13"/>
        <v>0</v>
      </c>
      <c r="BD19" s="1617">
        <f t="shared" ca="1" si="26"/>
        <v>0.2</v>
      </c>
      <c r="BE19" s="1618" t="str">
        <f>IF('Ht-Wt'!J17="NO-GO","X","")</f>
        <v/>
      </c>
      <c r="BF19" s="1619" t="str">
        <f>IF('APFT Data'!P18="FAIL","X","")</f>
        <v/>
      </c>
      <c r="BG19" s="1619" t="str">
        <f t="shared" si="14"/>
        <v/>
      </c>
      <c r="BH19" s="1619" t="str">
        <f t="shared" si="6"/>
        <v/>
      </c>
      <c r="BI19" s="1611" t="str">
        <f t="shared" si="15"/>
        <v>X</v>
      </c>
      <c r="BJ19" s="1611">
        <f>COUNTIF('1059 Data'!C20,"SUP")</f>
        <v>0</v>
      </c>
      <c r="BK19" s="1611">
        <f>COUNTIF('1059 Data'!G20,"SUP")</f>
        <v>0</v>
      </c>
      <c r="BL19" s="1611">
        <f>COUNTIF('1059 Data'!V20,"SUP")</f>
        <v>0</v>
      </c>
      <c r="BM19" s="1611">
        <f>COUNTIF('1059 Data'!Y20,"SUP")</f>
        <v>0</v>
      </c>
      <c r="BN19" s="1611">
        <f>COUNTIF('1059 Data'!O20,"SUP")</f>
        <v>0</v>
      </c>
      <c r="BO19" s="1611">
        <f t="shared" si="16"/>
        <v>0</v>
      </c>
      <c r="BP19" s="1611">
        <f t="shared" si="17"/>
        <v>0</v>
      </c>
      <c r="BQ19" s="1611" t="str">
        <f t="shared" si="18"/>
        <v/>
      </c>
      <c r="BR19" s="1595">
        <f t="shared" si="19"/>
        <v>0</v>
      </c>
      <c r="BS19" s="1594"/>
      <c r="BT19" s="1594"/>
      <c r="BU19" s="1594"/>
      <c r="BV19" s="1590"/>
      <c r="BW19" s="1590"/>
      <c r="BX19" s="1590"/>
      <c r="BY19" s="1590"/>
      <c r="BZ19" s="1590"/>
      <c r="CA19" s="1590"/>
      <c r="CB19" s="1590"/>
      <c r="CC19" s="1590"/>
      <c r="CD19" s="1590"/>
      <c r="CE19" s="1590"/>
      <c r="CF19" s="1590"/>
      <c r="CG19" s="1590"/>
      <c r="CH19" s="1590"/>
      <c r="CI19" s="1590"/>
      <c r="CJ19" s="1590"/>
      <c r="CK19" s="1590"/>
      <c r="CL19" s="1590"/>
      <c r="CM19" s="1590"/>
      <c r="CN19" s="1590"/>
      <c r="CO19" s="1590"/>
      <c r="CP19" s="1590"/>
      <c r="CQ19" s="1590"/>
      <c r="CR19" s="1590"/>
      <c r="CS19" s="1590"/>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row>
    <row r="20" spans="1:135" s="142" customFormat="1" ht="21.95" customHeight="1" x14ac:dyDescent="0.25">
      <c r="A20" s="1265" t="str">
        <f>T(Admin!D19)</f>
        <v/>
      </c>
      <c r="B20" s="1266"/>
      <c r="C20" s="1255"/>
      <c r="D20" s="1256"/>
      <c r="E20" s="537"/>
      <c r="F20" s="537"/>
      <c r="G20" s="1239"/>
      <c r="H20" s="1240"/>
      <c r="I20" s="537"/>
      <c r="J20" s="537"/>
      <c r="K20" s="1239"/>
      <c r="L20" s="1240"/>
      <c r="M20" s="537"/>
      <c r="N20" s="537"/>
      <c r="O20" s="1239"/>
      <c r="P20" s="1240"/>
      <c r="Q20" s="314"/>
      <c r="R20" s="314"/>
      <c r="S20" s="1243"/>
      <c r="T20" s="1243"/>
      <c r="U20" s="314"/>
      <c r="V20" s="314"/>
      <c r="W20" s="557" t="str">
        <f>IF(C20="","",'Exam Records Sheets'!F432)</f>
        <v/>
      </c>
      <c r="X20" s="558" t="str">
        <f>IF(C20="","",'Exam Records Sheets'!J432)</f>
        <v/>
      </c>
      <c r="Y20" s="467">
        <f t="shared" si="20"/>
        <v>0</v>
      </c>
      <c r="Z20" s="481" t="str">
        <f ca="1">IF('APFT Data'!T19="","",'APFT Data'!T19)</f>
        <v/>
      </c>
      <c r="AA20" s="486">
        <f>COUNTIF('1059 Data'!C21:AB21,"SUP")</f>
        <v>0</v>
      </c>
      <c r="AB20" s="484" t="str">
        <f>IF(Evals!F51="","","X")</f>
        <v/>
      </c>
      <c r="AC20" s="320" t="str">
        <f>IF(Evals!M51="","","X")</f>
        <v/>
      </c>
      <c r="AD20" s="320" t="str">
        <f>IF(Evals!T51="","","X")</f>
        <v/>
      </c>
      <c r="AE20" s="320" t="str">
        <f>IF(Evals!T18="","","X")</f>
        <v/>
      </c>
      <c r="AF20" s="478" t="str">
        <f>IF(Evals!AO18="","","X")</f>
        <v/>
      </c>
      <c r="AG20" s="320" t="str">
        <f>IF(Evals!AA18="","","X")</f>
        <v/>
      </c>
      <c r="AH20" s="1318"/>
      <c r="AI20" s="478" t="str">
        <f>IF(Evals!AH18="","","X")</f>
        <v/>
      </c>
      <c r="AJ20" s="493">
        <f t="shared" si="21"/>
        <v>1</v>
      </c>
      <c r="AK20" s="494" t="str">
        <f t="shared" si="22"/>
        <v/>
      </c>
      <c r="AL20" s="489" t="str">
        <f t="shared" ca="1" si="7"/>
        <v/>
      </c>
      <c r="AM20" s="450" t="str">
        <f t="shared" ca="1" si="8"/>
        <v/>
      </c>
      <c r="AN20" s="463" t="e">
        <f t="shared" ca="1" si="9"/>
        <v>#VALUE!</v>
      </c>
      <c r="AO20" s="461"/>
      <c r="AP20" s="569"/>
      <c r="AQ20" s="723" t="str">
        <f t="shared" si="0"/>
        <v/>
      </c>
      <c r="AR20" s="1589" t="str">
        <f>IF('APFT Data'!G19="RETEST","X","")</f>
        <v/>
      </c>
      <c r="AS20" s="1589" t="str">
        <f>IF('Ht-Wt'!J18="NO-GO","X","")</f>
        <v/>
      </c>
      <c r="AT20" s="1589" t="str">
        <f>IF(Evals!AX51&gt;=1,"X","")</f>
        <v/>
      </c>
      <c r="AU20" s="723" t="str">
        <f t="shared" si="10"/>
        <v/>
      </c>
      <c r="AV20" s="1611" t="str">
        <f t="shared" si="23"/>
        <v>X</v>
      </c>
      <c r="AW20" s="1611">
        <f t="shared" si="24"/>
        <v>1</v>
      </c>
      <c r="AX20" s="1614" t="str">
        <f t="shared" si="3"/>
        <v/>
      </c>
      <c r="AY20" s="1615">
        <f t="shared" si="11"/>
        <v>0</v>
      </c>
      <c r="AZ20" s="1615" t="str">
        <f t="shared" ca="1" si="25"/>
        <v/>
      </c>
      <c r="BA20" s="1615">
        <f t="shared" ca="1" si="12"/>
        <v>0.2</v>
      </c>
      <c r="BB20" s="1616">
        <f>IF(AW20&gt;=1,Evals!BX51,"")</f>
        <v>0</v>
      </c>
      <c r="BC20" s="1615">
        <f t="shared" si="13"/>
        <v>0</v>
      </c>
      <c r="BD20" s="1617">
        <f t="shared" ca="1" si="26"/>
        <v>0.2</v>
      </c>
      <c r="BE20" s="1618" t="str">
        <f>IF('Ht-Wt'!J18="NO-GO","X","")</f>
        <v/>
      </c>
      <c r="BF20" s="1619" t="str">
        <f>IF('APFT Data'!P19="FAIL","X","")</f>
        <v/>
      </c>
      <c r="BG20" s="1619" t="str">
        <f t="shared" si="14"/>
        <v/>
      </c>
      <c r="BH20" s="1619" t="str">
        <f t="shared" si="6"/>
        <v/>
      </c>
      <c r="BI20" s="1611" t="str">
        <f t="shared" si="15"/>
        <v>X</v>
      </c>
      <c r="BJ20" s="1611">
        <f>COUNTIF('1059 Data'!C21,"SUP")</f>
        <v>0</v>
      </c>
      <c r="BK20" s="1611">
        <f>COUNTIF('1059 Data'!G21,"SUP")</f>
        <v>0</v>
      </c>
      <c r="BL20" s="1611">
        <f>COUNTIF('1059 Data'!V21,"SUP")</f>
        <v>0</v>
      </c>
      <c r="BM20" s="1611">
        <f>COUNTIF('1059 Data'!Y21,"SUP")</f>
        <v>0</v>
      </c>
      <c r="BN20" s="1611">
        <f>COUNTIF('1059 Data'!O21,"SUP")</f>
        <v>0</v>
      </c>
      <c r="BO20" s="1611">
        <f t="shared" si="16"/>
        <v>0</v>
      </c>
      <c r="BP20" s="1611">
        <f t="shared" si="17"/>
        <v>0</v>
      </c>
      <c r="BQ20" s="1611" t="str">
        <f t="shared" si="18"/>
        <v/>
      </c>
      <c r="BR20" s="1595">
        <f t="shared" si="19"/>
        <v>0</v>
      </c>
      <c r="BS20" s="1594"/>
      <c r="BT20" s="1594"/>
      <c r="BU20" s="1594"/>
      <c r="BV20" s="1590"/>
      <c r="BW20" s="1590"/>
      <c r="BX20" s="1590"/>
      <c r="BY20" s="1590"/>
      <c r="BZ20" s="1590"/>
      <c r="CA20" s="1590"/>
      <c r="CB20" s="1590"/>
      <c r="CC20" s="1590"/>
      <c r="CD20" s="1590"/>
      <c r="CE20" s="1590"/>
      <c r="CF20" s="1590"/>
      <c r="CG20" s="1590"/>
      <c r="CH20" s="1590"/>
      <c r="CI20" s="1590"/>
      <c r="CJ20" s="1590"/>
      <c r="CK20" s="1590"/>
      <c r="CL20" s="1590"/>
      <c r="CM20" s="1590"/>
      <c r="CN20" s="1590"/>
      <c r="CO20" s="1590"/>
      <c r="CP20" s="1590"/>
      <c r="CQ20" s="1590"/>
      <c r="CR20" s="1590"/>
      <c r="CS20" s="1590"/>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row>
    <row r="21" spans="1:135" s="142" customFormat="1" ht="21.95" customHeight="1" x14ac:dyDescent="0.25">
      <c r="A21" s="1265" t="str">
        <f>T(Admin!D20)</f>
        <v/>
      </c>
      <c r="B21" s="1266"/>
      <c r="C21" s="1255"/>
      <c r="D21" s="1256"/>
      <c r="E21" s="537"/>
      <c r="F21" s="537"/>
      <c r="G21" s="1239"/>
      <c r="H21" s="1240"/>
      <c r="I21" s="537"/>
      <c r="J21" s="537"/>
      <c r="K21" s="1239"/>
      <c r="L21" s="1240"/>
      <c r="M21" s="537"/>
      <c r="N21" s="537"/>
      <c r="O21" s="1239"/>
      <c r="P21" s="1240"/>
      <c r="Q21" s="314"/>
      <c r="R21" s="314"/>
      <c r="S21" s="1243"/>
      <c r="T21" s="1243"/>
      <c r="U21" s="314"/>
      <c r="V21" s="314"/>
      <c r="W21" s="557" t="str">
        <f>IF(C21="","",'Exam Records Sheets'!F461)</f>
        <v/>
      </c>
      <c r="X21" s="558" t="str">
        <f>IF(C21="","",'Exam Records Sheets'!J461)</f>
        <v/>
      </c>
      <c r="Y21" s="467">
        <f t="shared" si="20"/>
        <v>0</v>
      </c>
      <c r="Z21" s="481" t="str">
        <f ca="1">IF('APFT Data'!T20="","",'APFT Data'!T20)</f>
        <v/>
      </c>
      <c r="AA21" s="486">
        <f>COUNTIF('1059 Data'!C22:AB22,"SUP")</f>
        <v>0</v>
      </c>
      <c r="AB21" s="484" t="str">
        <f>IF(Evals!F52="","","X")</f>
        <v/>
      </c>
      <c r="AC21" s="320" t="str">
        <f>IF(Evals!M52="","","X")</f>
        <v/>
      </c>
      <c r="AD21" s="320" t="str">
        <f>IF(Evals!T52="","","X")</f>
        <v/>
      </c>
      <c r="AE21" s="320" t="str">
        <f>IF(Evals!T19="","","X")</f>
        <v/>
      </c>
      <c r="AF21" s="478" t="str">
        <f>IF(Evals!AO19="","","X")</f>
        <v/>
      </c>
      <c r="AG21" s="320" t="str">
        <f>IF(Evals!AA19="","","X")</f>
        <v/>
      </c>
      <c r="AH21" s="1318"/>
      <c r="AI21" s="478" t="str">
        <f>IF(Evals!AH19="","","X")</f>
        <v/>
      </c>
      <c r="AJ21" s="493">
        <f t="shared" si="21"/>
        <v>1</v>
      </c>
      <c r="AK21" s="494" t="str">
        <f t="shared" si="22"/>
        <v/>
      </c>
      <c r="AL21" s="489" t="str">
        <f t="shared" ca="1" si="7"/>
        <v/>
      </c>
      <c r="AM21" s="450" t="str">
        <f t="shared" ca="1" si="8"/>
        <v/>
      </c>
      <c r="AN21" s="463" t="e">
        <f t="shared" ca="1" si="9"/>
        <v>#VALUE!</v>
      </c>
      <c r="AO21" s="461"/>
      <c r="AP21" s="569"/>
      <c r="AQ21" s="723" t="str">
        <f t="shared" si="0"/>
        <v/>
      </c>
      <c r="AR21" s="1589" t="str">
        <f>IF('APFT Data'!G20="RETEST","X","")</f>
        <v/>
      </c>
      <c r="AS21" s="1589" t="str">
        <f>IF('Ht-Wt'!J19="NO-GO","X","")</f>
        <v/>
      </c>
      <c r="AT21" s="1589" t="str">
        <f>IF(Evals!AX52&gt;=1,"X","")</f>
        <v/>
      </c>
      <c r="AU21" s="723" t="str">
        <f t="shared" si="10"/>
        <v/>
      </c>
      <c r="AV21" s="1611" t="str">
        <f t="shared" si="23"/>
        <v>X</v>
      </c>
      <c r="AW21" s="1611">
        <f t="shared" si="24"/>
        <v>1</v>
      </c>
      <c r="AX21" s="1614" t="str">
        <f t="shared" si="3"/>
        <v/>
      </c>
      <c r="AY21" s="1615">
        <f t="shared" si="11"/>
        <v>0</v>
      </c>
      <c r="AZ21" s="1615" t="str">
        <f t="shared" ca="1" si="25"/>
        <v/>
      </c>
      <c r="BA21" s="1615">
        <f t="shared" ca="1" si="12"/>
        <v>0.2</v>
      </c>
      <c r="BB21" s="1616">
        <f>IF(AW21&gt;=1,Evals!BX52,"")</f>
        <v>0</v>
      </c>
      <c r="BC21" s="1615">
        <f t="shared" si="13"/>
        <v>0</v>
      </c>
      <c r="BD21" s="1617">
        <f t="shared" ca="1" si="26"/>
        <v>0.2</v>
      </c>
      <c r="BE21" s="1618" t="str">
        <f>IF('Ht-Wt'!J19="NO-GO","X","")</f>
        <v/>
      </c>
      <c r="BF21" s="1619" t="str">
        <f>IF('APFT Data'!P20="FAIL","X","")</f>
        <v/>
      </c>
      <c r="BG21" s="1619" t="str">
        <f t="shared" si="14"/>
        <v/>
      </c>
      <c r="BH21" s="1619" t="str">
        <f t="shared" si="6"/>
        <v/>
      </c>
      <c r="BI21" s="1611" t="str">
        <f t="shared" si="15"/>
        <v>X</v>
      </c>
      <c r="BJ21" s="1611">
        <f>COUNTIF('1059 Data'!C22,"SUP")</f>
        <v>0</v>
      </c>
      <c r="BK21" s="1611">
        <f>COUNTIF('1059 Data'!G22,"SUP")</f>
        <v>0</v>
      </c>
      <c r="BL21" s="1611">
        <f>COUNTIF('1059 Data'!V22,"SUP")</f>
        <v>0</v>
      </c>
      <c r="BM21" s="1611">
        <f>COUNTIF('1059 Data'!Y22,"SUP")</f>
        <v>0</v>
      </c>
      <c r="BN21" s="1611">
        <f>COUNTIF('1059 Data'!O22,"SUP")</f>
        <v>0</v>
      </c>
      <c r="BO21" s="1611">
        <f t="shared" si="16"/>
        <v>0</v>
      </c>
      <c r="BP21" s="1611">
        <f t="shared" si="17"/>
        <v>0</v>
      </c>
      <c r="BQ21" s="1611" t="str">
        <f t="shared" si="18"/>
        <v/>
      </c>
      <c r="BR21" s="1595">
        <f t="shared" si="19"/>
        <v>0</v>
      </c>
      <c r="BS21" s="1594"/>
      <c r="BT21" s="1594"/>
      <c r="BU21" s="1594"/>
      <c r="BV21" s="1590"/>
      <c r="BW21" s="1590"/>
      <c r="BX21" s="1590"/>
      <c r="BY21" s="1590"/>
      <c r="BZ21" s="1590"/>
      <c r="CA21" s="1590"/>
      <c r="CB21" s="1590"/>
      <c r="CC21" s="1590"/>
      <c r="CD21" s="1590"/>
      <c r="CE21" s="1590"/>
      <c r="CF21" s="1590"/>
      <c r="CG21" s="1590"/>
      <c r="CH21" s="1590"/>
      <c r="CI21" s="1590"/>
      <c r="CJ21" s="1590"/>
      <c r="CK21" s="1590"/>
      <c r="CL21" s="1590"/>
      <c r="CM21" s="1590"/>
      <c r="CN21" s="1590"/>
      <c r="CO21" s="1590"/>
      <c r="CP21" s="1590"/>
      <c r="CQ21" s="1590"/>
      <c r="CR21" s="1590"/>
      <c r="CS21" s="1590"/>
      <c r="CT21" s="154"/>
      <c r="CU21" s="154"/>
      <c r="CV21" s="154"/>
      <c r="CW21" s="154"/>
      <c r="CX21" s="154"/>
      <c r="CY21" s="154"/>
      <c r="CZ21" s="154"/>
      <c r="DA21" s="154"/>
      <c r="DB21" s="154"/>
      <c r="DC21" s="154"/>
      <c r="DD21" s="154"/>
      <c r="DE21" s="154"/>
      <c r="DF21" s="154"/>
      <c r="DG21" s="154"/>
      <c r="DH21" s="154"/>
      <c r="DI21" s="154"/>
      <c r="DJ21" s="154"/>
      <c r="DK21" s="154"/>
      <c r="DL21" s="154"/>
      <c r="DM21" s="154"/>
      <c r="DN21" s="154"/>
      <c r="DO21" s="154"/>
      <c r="DP21" s="154"/>
      <c r="DQ21" s="154"/>
      <c r="DR21" s="154"/>
      <c r="DS21" s="154"/>
      <c r="DT21" s="154"/>
      <c r="DU21" s="154"/>
      <c r="DV21" s="154"/>
      <c r="DW21" s="154"/>
      <c r="DX21" s="154"/>
      <c r="DY21" s="154"/>
      <c r="DZ21" s="154"/>
      <c r="EA21" s="154"/>
      <c r="EB21" s="154"/>
      <c r="EC21" s="154"/>
      <c r="ED21" s="154"/>
      <c r="EE21" s="154"/>
    </row>
    <row r="22" spans="1:135" s="142" customFormat="1" ht="21.95" customHeight="1" x14ac:dyDescent="0.25">
      <c r="A22" s="1265" t="str">
        <f>T(Admin!D21)</f>
        <v/>
      </c>
      <c r="B22" s="1266"/>
      <c r="C22" s="1255"/>
      <c r="D22" s="1256"/>
      <c r="E22" s="537"/>
      <c r="F22" s="537"/>
      <c r="G22" s="1239"/>
      <c r="H22" s="1240"/>
      <c r="I22" s="537"/>
      <c r="J22" s="537"/>
      <c r="K22" s="1239"/>
      <c r="L22" s="1240"/>
      <c r="M22" s="537"/>
      <c r="N22" s="537"/>
      <c r="O22" s="1239"/>
      <c r="P22" s="1240"/>
      <c r="Q22" s="314"/>
      <c r="R22" s="314"/>
      <c r="S22" s="1243"/>
      <c r="T22" s="1243"/>
      <c r="U22" s="314"/>
      <c r="V22" s="314"/>
      <c r="W22" s="557" t="str">
        <f>IF(C22="","",'Exam Records Sheets'!F490)</f>
        <v/>
      </c>
      <c r="X22" s="558" t="str">
        <f>IF(C22="","",'Exam Records Sheets'!J490)</f>
        <v/>
      </c>
      <c r="Y22" s="467">
        <f t="shared" si="20"/>
        <v>0</v>
      </c>
      <c r="Z22" s="481" t="str">
        <f ca="1">IF('APFT Data'!T21="","",'APFT Data'!T21)</f>
        <v/>
      </c>
      <c r="AA22" s="486">
        <f>COUNTIF('1059 Data'!C23:AB23,"SUP")</f>
        <v>0</v>
      </c>
      <c r="AB22" s="484" t="str">
        <f>IF(Evals!F53="","","X")</f>
        <v/>
      </c>
      <c r="AC22" s="320" t="str">
        <f>IF(Evals!M53="","","X")</f>
        <v/>
      </c>
      <c r="AD22" s="320" t="str">
        <f>IF(Evals!T53="","","X")</f>
        <v/>
      </c>
      <c r="AE22" s="320" t="str">
        <f>IF(Evals!T20="","","X")</f>
        <v/>
      </c>
      <c r="AF22" s="478" t="str">
        <f>IF(Evals!AO20="","","X")</f>
        <v/>
      </c>
      <c r="AG22" s="320" t="str">
        <f>IF(Evals!AA20="","","X")</f>
        <v/>
      </c>
      <c r="AH22" s="1318"/>
      <c r="AI22" s="478" t="str">
        <f>IF(Evals!AH20="","","X")</f>
        <v/>
      </c>
      <c r="AJ22" s="493">
        <f t="shared" si="21"/>
        <v>1</v>
      </c>
      <c r="AK22" s="494" t="str">
        <f t="shared" si="22"/>
        <v/>
      </c>
      <c r="AL22" s="489" t="str">
        <f t="shared" ca="1" si="7"/>
        <v/>
      </c>
      <c r="AM22" s="450" t="str">
        <f t="shared" ca="1" si="8"/>
        <v/>
      </c>
      <c r="AN22" s="463" t="e">
        <f t="shared" ca="1" si="9"/>
        <v>#VALUE!</v>
      </c>
      <c r="AO22" s="461"/>
      <c r="AP22" s="569"/>
      <c r="AQ22" s="723" t="str">
        <f t="shared" si="0"/>
        <v/>
      </c>
      <c r="AR22" s="1589" t="str">
        <f>IF('APFT Data'!G21="RETEST","X","")</f>
        <v/>
      </c>
      <c r="AS22" s="1589" t="str">
        <f>IF('Ht-Wt'!J20="NO-GO","X","")</f>
        <v/>
      </c>
      <c r="AT22" s="1589" t="str">
        <f>IF(Evals!AX53&gt;=1,"X","")</f>
        <v/>
      </c>
      <c r="AU22" s="723" t="str">
        <f t="shared" si="10"/>
        <v/>
      </c>
      <c r="AV22" s="1611" t="str">
        <f t="shared" si="23"/>
        <v>X</v>
      </c>
      <c r="AW22" s="1611">
        <f t="shared" si="24"/>
        <v>1</v>
      </c>
      <c r="AX22" s="1614" t="str">
        <f t="shared" si="3"/>
        <v/>
      </c>
      <c r="AY22" s="1615">
        <f t="shared" si="11"/>
        <v>0</v>
      </c>
      <c r="AZ22" s="1615" t="str">
        <f t="shared" ca="1" si="25"/>
        <v/>
      </c>
      <c r="BA22" s="1615">
        <f t="shared" ca="1" si="12"/>
        <v>0.2</v>
      </c>
      <c r="BB22" s="1616">
        <f>IF(AW22&gt;=1,Evals!BX53,"")</f>
        <v>0</v>
      </c>
      <c r="BC22" s="1615">
        <f t="shared" si="13"/>
        <v>0</v>
      </c>
      <c r="BD22" s="1617">
        <f t="shared" ca="1" si="26"/>
        <v>0.2</v>
      </c>
      <c r="BE22" s="1618" t="str">
        <f>IF('Ht-Wt'!J20="NO-GO","X","")</f>
        <v/>
      </c>
      <c r="BF22" s="1619" t="str">
        <f>IF('APFT Data'!P21="FAIL","X","")</f>
        <v/>
      </c>
      <c r="BG22" s="1619" t="str">
        <f t="shared" si="14"/>
        <v/>
      </c>
      <c r="BH22" s="1619" t="str">
        <f t="shared" si="6"/>
        <v/>
      </c>
      <c r="BI22" s="1611" t="str">
        <f t="shared" si="15"/>
        <v>X</v>
      </c>
      <c r="BJ22" s="1611">
        <f>COUNTIF('1059 Data'!C23,"SUP")</f>
        <v>0</v>
      </c>
      <c r="BK22" s="1611">
        <f>COUNTIF('1059 Data'!G23,"SUP")</f>
        <v>0</v>
      </c>
      <c r="BL22" s="1611">
        <f>COUNTIF('1059 Data'!V23,"SUP")</f>
        <v>0</v>
      </c>
      <c r="BM22" s="1611">
        <f>COUNTIF('1059 Data'!Y23,"SUP")</f>
        <v>0</v>
      </c>
      <c r="BN22" s="1611">
        <f>COUNTIF('1059 Data'!O23,"SUP")</f>
        <v>0</v>
      </c>
      <c r="BO22" s="1611">
        <f t="shared" si="16"/>
        <v>0</v>
      </c>
      <c r="BP22" s="1611">
        <f t="shared" si="17"/>
        <v>0</v>
      </c>
      <c r="BQ22" s="1611" t="str">
        <f t="shared" si="18"/>
        <v/>
      </c>
      <c r="BR22" s="1595">
        <f t="shared" si="19"/>
        <v>0</v>
      </c>
      <c r="BS22" s="1594"/>
      <c r="BT22" s="1594"/>
      <c r="BU22" s="1594"/>
      <c r="BV22" s="1590"/>
      <c r="BW22" s="1590"/>
      <c r="BX22" s="1590"/>
      <c r="BY22" s="1590"/>
      <c r="BZ22" s="1590"/>
      <c r="CA22" s="1590"/>
      <c r="CB22" s="1590"/>
      <c r="CC22" s="1590"/>
      <c r="CD22" s="1590"/>
      <c r="CE22" s="1590"/>
      <c r="CF22" s="1590"/>
      <c r="CG22" s="1590"/>
      <c r="CH22" s="1590"/>
      <c r="CI22" s="1590"/>
      <c r="CJ22" s="1590"/>
      <c r="CK22" s="1590"/>
      <c r="CL22" s="1590"/>
      <c r="CM22" s="1590"/>
      <c r="CN22" s="1590"/>
      <c r="CO22" s="1590"/>
      <c r="CP22" s="1590"/>
      <c r="CQ22" s="1590"/>
      <c r="CR22" s="1590"/>
      <c r="CS22" s="1590"/>
      <c r="CT22" s="154"/>
      <c r="CU22" s="154"/>
      <c r="CV22" s="154"/>
      <c r="CW22" s="154"/>
      <c r="CX22" s="154"/>
      <c r="CY22" s="154"/>
      <c r="CZ22" s="154"/>
      <c r="DA22" s="154"/>
      <c r="DB22" s="154"/>
      <c r="DC22" s="154"/>
      <c r="DD22" s="154"/>
      <c r="DE22" s="154"/>
      <c r="DF22" s="154"/>
      <c r="DG22" s="154"/>
      <c r="DH22" s="154"/>
      <c r="DI22" s="154"/>
      <c r="DJ22" s="154"/>
      <c r="DK22" s="154"/>
      <c r="DL22" s="154"/>
      <c r="DM22" s="154"/>
      <c r="DN22" s="154"/>
      <c r="DO22" s="154"/>
      <c r="DP22" s="154"/>
      <c r="DQ22" s="154"/>
      <c r="DR22" s="154"/>
      <c r="DS22" s="154"/>
      <c r="DT22" s="154"/>
      <c r="DU22" s="154"/>
      <c r="DV22" s="154"/>
      <c r="DW22" s="154"/>
      <c r="DX22" s="154"/>
      <c r="DY22" s="154"/>
      <c r="DZ22" s="154"/>
      <c r="EA22" s="154"/>
      <c r="EB22" s="154"/>
      <c r="EC22" s="154"/>
      <c r="ED22" s="154"/>
      <c r="EE22" s="154"/>
    </row>
    <row r="23" spans="1:135" s="142" customFormat="1" ht="21.95" customHeight="1" x14ac:dyDescent="0.25">
      <c r="A23" s="1265" t="str">
        <f>T(Admin!D22)</f>
        <v/>
      </c>
      <c r="B23" s="1266"/>
      <c r="C23" s="1255"/>
      <c r="D23" s="1256"/>
      <c r="E23" s="537"/>
      <c r="F23" s="537"/>
      <c r="G23" s="1239"/>
      <c r="H23" s="1240"/>
      <c r="I23" s="537"/>
      <c r="J23" s="537"/>
      <c r="K23" s="1239"/>
      <c r="L23" s="1240"/>
      <c r="M23" s="537"/>
      <c r="N23" s="537"/>
      <c r="O23" s="1239"/>
      <c r="P23" s="1240"/>
      <c r="Q23" s="314"/>
      <c r="R23" s="314"/>
      <c r="S23" s="1243"/>
      <c r="T23" s="1243"/>
      <c r="U23" s="314"/>
      <c r="V23" s="314"/>
      <c r="W23" s="557" t="str">
        <f>IF(C23="","",'Exam Records Sheets'!F519)</f>
        <v/>
      </c>
      <c r="X23" s="558" t="str">
        <f>IF(C23="","",'Exam Records Sheets'!J519)</f>
        <v/>
      </c>
      <c r="Y23" s="467">
        <f t="shared" si="20"/>
        <v>0</v>
      </c>
      <c r="Z23" s="481" t="str">
        <f ca="1">IF('APFT Data'!T22="","",'APFT Data'!T22)</f>
        <v/>
      </c>
      <c r="AA23" s="486">
        <f>COUNTIF('1059 Data'!C24:AB24,"SUP")</f>
        <v>0</v>
      </c>
      <c r="AB23" s="484" t="str">
        <f>IF(Evals!F54="","","X")</f>
        <v/>
      </c>
      <c r="AC23" s="320" t="str">
        <f>IF(Evals!M54="","","X")</f>
        <v/>
      </c>
      <c r="AD23" s="320" t="str">
        <f>IF(Evals!T54="","","X")</f>
        <v/>
      </c>
      <c r="AE23" s="320" t="str">
        <f>IF(Evals!T21="","","X")</f>
        <v/>
      </c>
      <c r="AF23" s="478" t="str">
        <f>IF(Evals!AO21="","","X")</f>
        <v/>
      </c>
      <c r="AG23" s="320" t="str">
        <f>IF(Evals!AA21="","","X")</f>
        <v/>
      </c>
      <c r="AH23" s="1318"/>
      <c r="AI23" s="478" t="str">
        <f>IF(Evals!AH21="","","X")</f>
        <v/>
      </c>
      <c r="AJ23" s="493">
        <f t="shared" si="21"/>
        <v>1</v>
      </c>
      <c r="AK23" s="494" t="str">
        <f t="shared" si="22"/>
        <v/>
      </c>
      <c r="AL23" s="489" t="str">
        <f t="shared" ca="1" si="7"/>
        <v/>
      </c>
      <c r="AM23" s="450" t="str">
        <f t="shared" ca="1" si="8"/>
        <v/>
      </c>
      <c r="AN23" s="463" t="e">
        <f t="shared" ca="1" si="9"/>
        <v>#VALUE!</v>
      </c>
      <c r="AO23" s="461"/>
      <c r="AP23" s="569"/>
      <c r="AQ23" s="723" t="str">
        <f t="shared" si="0"/>
        <v/>
      </c>
      <c r="AR23" s="1589" t="str">
        <f>IF('APFT Data'!G22="RETEST","X","")</f>
        <v/>
      </c>
      <c r="AS23" s="1589" t="str">
        <f>IF('Ht-Wt'!J21="NO-GO","X","")</f>
        <v/>
      </c>
      <c r="AT23" s="1589" t="str">
        <f>IF(Evals!AX54&gt;=1,"X","")</f>
        <v/>
      </c>
      <c r="AU23" s="723" t="str">
        <f t="shared" si="10"/>
        <v/>
      </c>
      <c r="AV23" s="1611" t="str">
        <f t="shared" si="23"/>
        <v>X</v>
      </c>
      <c r="AW23" s="1611">
        <f t="shared" si="24"/>
        <v>1</v>
      </c>
      <c r="AX23" s="1614" t="str">
        <f t="shared" si="3"/>
        <v/>
      </c>
      <c r="AY23" s="1615">
        <f t="shared" si="11"/>
        <v>0</v>
      </c>
      <c r="AZ23" s="1615" t="str">
        <f t="shared" ca="1" si="25"/>
        <v/>
      </c>
      <c r="BA23" s="1615">
        <f t="shared" ca="1" si="12"/>
        <v>0.2</v>
      </c>
      <c r="BB23" s="1616">
        <f>IF(AW23&gt;=1,Evals!BX54,"")</f>
        <v>0</v>
      </c>
      <c r="BC23" s="1615">
        <f t="shared" si="13"/>
        <v>0</v>
      </c>
      <c r="BD23" s="1617">
        <f t="shared" ca="1" si="26"/>
        <v>0.2</v>
      </c>
      <c r="BE23" s="1618" t="str">
        <f>IF('Ht-Wt'!J21="NO-GO","X","")</f>
        <v/>
      </c>
      <c r="BF23" s="1619" t="str">
        <f>IF('APFT Data'!P22="FAIL","X","")</f>
        <v/>
      </c>
      <c r="BG23" s="1619" t="str">
        <f t="shared" si="14"/>
        <v/>
      </c>
      <c r="BH23" s="1619" t="str">
        <f t="shared" si="6"/>
        <v/>
      </c>
      <c r="BI23" s="1611" t="str">
        <f t="shared" si="15"/>
        <v>X</v>
      </c>
      <c r="BJ23" s="1611">
        <f>COUNTIF('1059 Data'!C24,"SUP")</f>
        <v>0</v>
      </c>
      <c r="BK23" s="1611">
        <f>COUNTIF('1059 Data'!G24,"SUP")</f>
        <v>0</v>
      </c>
      <c r="BL23" s="1611">
        <f>COUNTIF('1059 Data'!V24,"SUP")</f>
        <v>0</v>
      </c>
      <c r="BM23" s="1611">
        <f>COUNTIF('1059 Data'!Y24,"SUP")</f>
        <v>0</v>
      </c>
      <c r="BN23" s="1611">
        <f>COUNTIF('1059 Data'!O24,"SUP")</f>
        <v>0</v>
      </c>
      <c r="BO23" s="1611">
        <f t="shared" si="16"/>
        <v>0</v>
      </c>
      <c r="BP23" s="1611">
        <f t="shared" si="17"/>
        <v>0</v>
      </c>
      <c r="BQ23" s="1611" t="str">
        <f t="shared" si="18"/>
        <v/>
      </c>
      <c r="BR23" s="1595">
        <f t="shared" si="19"/>
        <v>0</v>
      </c>
      <c r="BS23" s="1594"/>
      <c r="BT23" s="1594"/>
      <c r="BU23" s="1594"/>
      <c r="BV23" s="1590"/>
      <c r="BW23" s="1590"/>
      <c r="BX23" s="1590"/>
      <c r="BY23" s="1590"/>
      <c r="BZ23" s="1590"/>
      <c r="CA23" s="1590"/>
      <c r="CB23" s="1590"/>
      <c r="CC23" s="1590"/>
      <c r="CD23" s="1590"/>
      <c r="CE23" s="1590"/>
      <c r="CF23" s="1590"/>
      <c r="CG23" s="1590"/>
      <c r="CH23" s="1590"/>
      <c r="CI23" s="1590"/>
      <c r="CJ23" s="1590"/>
      <c r="CK23" s="1590"/>
      <c r="CL23" s="1590"/>
      <c r="CM23" s="1590"/>
      <c r="CN23" s="1590"/>
      <c r="CO23" s="1590"/>
      <c r="CP23" s="1590"/>
      <c r="CQ23" s="1590"/>
      <c r="CR23" s="1590"/>
      <c r="CS23" s="1590"/>
      <c r="CT23" s="154"/>
      <c r="CU23" s="154"/>
      <c r="CV23" s="154"/>
      <c r="CW23" s="154"/>
      <c r="CX23" s="154"/>
      <c r="CY23" s="154"/>
      <c r="CZ23" s="154"/>
      <c r="DA23" s="154"/>
      <c r="DB23" s="154"/>
      <c r="DC23" s="154"/>
      <c r="DD23" s="154"/>
      <c r="DE23" s="154"/>
      <c r="DF23" s="154"/>
      <c r="DG23" s="154"/>
      <c r="DH23" s="154"/>
      <c r="DI23" s="154"/>
      <c r="DJ23" s="154"/>
      <c r="DK23" s="154"/>
      <c r="DL23" s="154"/>
      <c r="DM23" s="154"/>
      <c r="DN23" s="154"/>
      <c r="DO23" s="154"/>
      <c r="DP23" s="154"/>
      <c r="DQ23" s="154"/>
      <c r="DR23" s="154"/>
      <c r="DS23" s="154"/>
      <c r="DT23" s="154"/>
      <c r="DU23" s="154"/>
      <c r="DV23" s="154"/>
      <c r="DW23" s="154"/>
      <c r="DX23" s="154"/>
      <c r="DY23" s="154"/>
      <c r="DZ23" s="154"/>
      <c r="EA23" s="154"/>
      <c r="EB23" s="154"/>
      <c r="EC23" s="154"/>
      <c r="ED23" s="154"/>
      <c r="EE23" s="154"/>
    </row>
    <row r="24" spans="1:135" s="142" customFormat="1" ht="21.95" customHeight="1" x14ac:dyDescent="0.25">
      <c r="A24" s="1265" t="str">
        <f>T(Admin!D23)</f>
        <v/>
      </c>
      <c r="B24" s="1266"/>
      <c r="C24" s="1255"/>
      <c r="D24" s="1256"/>
      <c r="E24" s="537"/>
      <c r="F24" s="537"/>
      <c r="G24" s="1239"/>
      <c r="H24" s="1240"/>
      <c r="I24" s="537"/>
      <c r="J24" s="537"/>
      <c r="K24" s="1239"/>
      <c r="L24" s="1240"/>
      <c r="M24" s="537"/>
      <c r="N24" s="537"/>
      <c r="O24" s="1239"/>
      <c r="P24" s="1240"/>
      <c r="Q24" s="314"/>
      <c r="R24" s="314"/>
      <c r="S24" s="1243"/>
      <c r="T24" s="1243"/>
      <c r="U24" s="314"/>
      <c r="V24" s="314"/>
      <c r="W24" s="557" t="str">
        <f>IF(C24="","",'Exam Records Sheets'!F548)</f>
        <v/>
      </c>
      <c r="X24" s="558" t="str">
        <f>IF(C24="","",'Exam Records Sheets'!J548)</f>
        <v/>
      </c>
      <c r="Y24" s="467">
        <f t="shared" si="20"/>
        <v>0</v>
      </c>
      <c r="Z24" s="481" t="str">
        <f ca="1">IF('APFT Data'!T23="","",'APFT Data'!T23)</f>
        <v/>
      </c>
      <c r="AA24" s="486">
        <f>COUNTIF('1059 Data'!C25:AB25,"SUP")</f>
        <v>0</v>
      </c>
      <c r="AB24" s="484" t="str">
        <f>IF(Evals!F55="","","X")</f>
        <v/>
      </c>
      <c r="AC24" s="320" t="str">
        <f>IF(Evals!M55="","","X")</f>
        <v/>
      </c>
      <c r="AD24" s="320" t="str">
        <f>IF(Evals!T55="","","X")</f>
        <v/>
      </c>
      <c r="AE24" s="320" t="str">
        <f>IF(Evals!T22="","","X")</f>
        <v/>
      </c>
      <c r="AF24" s="478" t="str">
        <f>IF(Evals!AO22="","","X")</f>
        <v/>
      </c>
      <c r="AG24" s="320" t="str">
        <f>IF(Evals!AA22="","","X")</f>
        <v/>
      </c>
      <c r="AH24" s="1318"/>
      <c r="AI24" s="478" t="str">
        <f>IF(Evals!AH22="","","X")</f>
        <v/>
      </c>
      <c r="AJ24" s="493">
        <f t="shared" si="21"/>
        <v>1</v>
      </c>
      <c r="AK24" s="494" t="str">
        <f t="shared" si="22"/>
        <v/>
      </c>
      <c r="AL24" s="489" t="str">
        <f t="shared" ca="1" si="7"/>
        <v/>
      </c>
      <c r="AM24" s="450" t="str">
        <f t="shared" ca="1" si="8"/>
        <v/>
      </c>
      <c r="AN24" s="463" t="e">
        <f t="shared" ca="1" si="9"/>
        <v>#VALUE!</v>
      </c>
      <c r="AO24" s="461"/>
      <c r="AP24" s="569"/>
      <c r="AQ24" s="723" t="str">
        <f t="shared" si="0"/>
        <v/>
      </c>
      <c r="AR24" s="1589" t="str">
        <f>IF('APFT Data'!G23="RETEST","X","")</f>
        <v/>
      </c>
      <c r="AS24" s="1589" t="str">
        <f>IF('Ht-Wt'!J22="NO-GO","X","")</f>
        <v/>
      </c>
      <c r="AT24" s="1589" t="str">
        <f>IF(Evals!AX55&gt;=1,"X","")</f>
        <v/>
      </c>
      <c r="AU24" s="723" t="str">
        <f t="shared" si="10"/>
        <v/>
      </c>
      <c r="AV24" s="1611" t="str">
        <f t="shared" si="23"/>
        <v>X</v>
      </c>
      <c r="AW24" s="1611">
        <f t="shared" si="24"/>
        <v>1</v>
      </c>
      <c r="AX24" s="1614" t="str">
        <f t="shared" si="3"/>
        <v/>
      </c>
      <c r="AY24" s="1615">
        <f t="shared" si="11"/>
        <v>0</v>
      </c>
      <c r="AZ24" s="1615" t="str">
        <f t="shared" ca="1" si="25"/>
        <v/>
      </c>
      <c r="BA24" s="1615">
        <f t="shared" ca="1" si="12"/>
        <v>0.2</v>
      </c>
      <c r="BB24" s="1616">
        <f>IF(AW24&gt;=1,Evals!BX55,"")</f>
        <v>0</v>
      </c>
      <c r="BC24" s="1615">
        <f t="shared" si="13"/>
        <v>0</v>
      </c>
      <c r="BD24" s="1617">
        <f t="shared" ca="1" si="26"/>
        <v>0.2</v>
      </c>
      <c r="BE24" s="1618" t="str">
        <f>IF('Ht-Wt'!J22="NO-GO","X","")</f>
        <v/>
      </c>
      <c r="BF24" s="1619" t="str">
        <f>IF('APFT Data'!P23="FAIL","X","")</f>
        <v/>
      </c>
      <c r="BG24" s="1619" t="str">
        <f t="shared" si="14"/>
        <v/>
      </c>
      <c r="BH24" s="1619" t="str">
        <f t="shared" si="6"/>
        <v/>
      </c>
      <c r="BI24" s="1611" t="str">
        <f t="shared" si="15"/>
        <v>X</v>
      </c>
      <c r="BJ24" s="1611">
        <f>COUNTIF('1059 Data'!C25,"SUP")</f>
        <v>0</v>
      </c>
      <c r="BK24" s="1611">
        <f>COUNTIF('1059 Data'!G25,"SUP")</f>
        <v>0</v>
      </c>
      <c r="BL24" s="1611">
        <f>COUNTIF('1059 Data'!V25,"SUP")</f>
        <v>0</v>
      </c>
      <c r="BM24" s="1611">
        <f>COUNTIF('1059 Data'!Y25,"SUP")</f>
        <v>0</v>
      </c>
      <c r="BN24" s="1611">
        <f>COUNTIF('1059 Data'!O25,"SUP")</f>
        <v>0</v>
      </c>
      <c r="BO24" s="1611">
        <f t="shared" si="16"/>
        <v>0</v>
      </c>
      <c r="BP24" s="1611">
        <f t="shared" si="17"/>
        <v>0</v>
      </c>
      <c r="BQ24" s="1611" t="str">
        <f t="shared" si="18"/>
        <v/>
      </c>
      <c r="BR24" s="1595">
        <f t="shared" si="19"/>
        <v>0</v>
      </c>
      <c r="BS24" s="1594"/>
      <c r="BT24" s="1594"/>
      <c r="BU24" s="1594"/>
      <c r="BV24" s="1590"/>
      <c r="BW24" s="1590"/>
      <c r="BX24" s="1590"/>
      <c r="BY24" s="1590"/>
      <c r="BZ24" s="1590"/>
      <c r="CA24" s="1590"/>
      <c r="CB24" s="1590"/>
      <c r="CC24" s="1590"/>
      <c r="CD24" s="1590"/>
      <c r="CE24" s="1590"/>
      <c r="CF24" s="1590"/>
      <c r="CG24" s="1590"/>
      <c r="CH24" s="1590"/>
      <c r="CI24" s="1590"/>
      <c r="CJ24" s="1590"/>
      <c r="CK24" s="1590"/>
      <c r="CL24" s="1590"/>
      <c r="CM24" s="1590"/>
      <c r="CN24" s="1590"/>
      <c r="CO24" s="1590"/>
      <c r="CP24" s="1590"/>
      <c r="CQ24" s="1590"/>
      <c r="CR24" s="1590"/>
      <c r="CS24" s="1590"/>
      <c r="CT24" s="154"/>
      <c r="CU24" s="154"/>
      <c r="CV24" s="154"/>
      <c r="CW24" s="154"/>
      <c r="CX24" s="154"/>
      <c r="CY24" s="154"/>
      <c r="CZ24" s="154"/>
      <c r="DA24" s="154"/>
      <c r="DB24" s="154"/>
      <c r="DC24" s="154"/>
      <c r="DD24" s="154"/>
      <c r="DE24" s="154"/>
      <c r="DF24" s="154"/>
      <c r="DG24" s="154"/>
      <c r="DH24" s="154"/>
      <c r="DI24" s="154"/>
      <c r="DJ24" s="154"/>
      <c r="DK24" s="154"/>
      <c r="DL24" s="154"/>
      <c r="DM24" s="154"/>
      <c r="DN24" s="154"/>
      <c r="DO24" s="154"/>
      <c r="DP24" s="154"/>
      <c r="DQ24" s="154"/>
      <c r="DR24" s="154"/>
      <c r="DS24" s="154"/>
      <c r="DT24" s="154"/>
      <c r="DU24" s="154"/>
      <c r="DV24" s="154"/>
      <c r="DW24" s="154"/>
      <c r="DX24" s="154"/>
      <c r="DY24" s="154"/>
      <c r="DZ24" s="154"/>
      <c r="EA24" s="154"/>
      <c r="EB24" s="154"/>
      <c r="EC24" s="154"/>
      <c r="ED24" s="154"/>
      <c r="EE24" s="154"/>
    </row>
    <row r="25" spans="1:135" s="142" customFormat="1" ht="21.95" customHeight="1" x14ac:dyDescent="0.25">
      <c r="A25" s="1265" t="str">
        <f>T(Admin!D24)</f>
        <v/>
      </c>
      <c r="B25" s="1266"/>
      <c r="C25" s="1255"/>
      <c r="D25" s="1256"/>
      <c r="E25" s="537"/>
      <c r="F25" s="537"/>
      <c r="G25" s="1239"/>
      <c r="H25" s="1240"/>
      <c r="I25" s="537"/>
      <c r="J25" s="537"/>
      <c r="K25" s="1239"/>
      <c r="L25" s="1240"/>
      <c r="M25" s="537"/>
      <c r="N25" s="537"/>
      <c r="O25" s="1239"/>
      <c r="P25" s="1240"/>
      <c r="Q25" s="314"/>
      <c r="R25" s="314"/>
      <c r="S25" s="1243"/>
      <c r="T25" s="1243"/>
      <c r="U25" s="314"/>
      <c r="V25" s="314"/>
      <c r="W25" s="557" t="str">
        <f>IF(C25="","",'Exam Records Sheets'!F577)</f>
        <v/>
      </c>
      <c r="X25" s="558" t="str">
        <f>IF(C25="","",'Exam Records Sheets'!J577)</f>
        <v/>
      </c>
      <c r="Y25" s="467">
        <f t="shared" si="20"/>
        <v>0</v>
      </c>
      <c r="Z25" s="481" t="str">
        <f ca="1">IF('APFT Data'!T24="","",'APFT Data'!T24)</f>
        <v/>
      </c>
      <c r="AA25" s="486">
        <f>COUNTIF('1059 Data'!C26:AB26,"SUP")</f>
        <v>0</v>
      </c>
      <c r="AB25" s="484" t="str">
        <f>IF(Evals!F56="","","X")</f>
        <v/>
      </c>
      <c r="AC25" s="320" t="str">
        <f>IF(Evals!M56="","","X")</f>
        <v/>
      </c>
      <c r="AD25" s="320" t="str">
        <f>IF(Evals!T56="","","X")</f>
        <v/>
      </c>
      <c r="AE25" s="320" t="str">
        <f>IF(Evals!T23="","","X")</f>
        <v/>
      </c>
      <c r="AF25" s="478" t="str">
        <f>IF(Evals!AO23="","","X")</f>
        <v/>
      </c>
      <c r="AG25" s="320" t="str">
        <f>IF(Evals!AA23="","","X")</f>
        <v/>
      </c>
      <c r="AH25" s="1318"/>
      <c r="AI25" s="478" t="str">
        <f>IF(Evals!AH23="","","X")</f>
        <v/>
      </c>
      <c r="AJ25" s="493">
        <f t="shared" si="21"/>
        <v>1</v>
      </c>
      <c r="AK25" s="494" t="str">
        <f t="shared" si="22"/>
        <v/>
      </c>
      <c r="AL25" s="489" t="str">
        <f t="shared" ca="1" si="7"/>
        <v/>
      </c>
      <c r="AM25" s="450" t="str">
        <f t="shared" ca="1" si="8"/>
        <v/>
      </c>
      <c r="AN25" s="463" t="e">
        <f t="shared" ca="1" si="9"/>
        <v>#VALUE!</v>
      </c>
      <c r="AO25" s="461"/>
      <c r="AP25" s="569"/>
      <c r="AQ25" s="723" t="str">
        <f t="shared" si="0"/>
        <v/>
      </c>
      <c r="AR25" s="1589" t="str">
        <f>IF('APFT Data'!G24="RETEST","X","")</f>
        <v/>
      </c>
      <c r="AS25" s="1589" t="str">
        <f>IF('Ht-Wt'!J23="NO-GO","X","")</f>
        <v/>
      </c>
      <c r="AT25" s="1589" t="str">
        <f>IF(Evals!AX56&gt;=1,"X","")</f>
        <v/>
      </c>
      <c r="AU25" s="723" t="str">
        <f t="shared" si="10"/>
        <v/>
      </c>
      <c r="AV25" s="1611" t="str">
        <f t="shared" si="23"/>
        <v>X</v>
      </c>
      <c r="AW25" s="1611">
        <f t="shared" si="24"/>
        <v>1</v>
      </c>
      <c r="AX25" s="1614" t="str">
        <f t="shared" si="3"/>
        <v/>
      </c>
      <c r="AY25" s="1615">
        <f t="shared" si="11"/>
        <v>0</v>
      </c>
      <c r="AZ25" s="1615" t="str">
        <f t="shared" ca="1" si="25"/>
        <v/>
      </c>
      <c r="BA25" s="1615">
        <f t="shared" ca="1" si="12"/>
        <v>0.2</v>
      </c>
      <c r="BB25" s="1616">
        <f>IF(AW25&gt;=1,Evals!BX56,"")</f>
        <v>0</v>
      </c>
      <c r="BC25" s="1615">
        <f t="shared" si="13"/>
        <v>0</v>
      </c>
      <c r="BD25" s="1617">
        <f t="shared" ca="1" si="26"/>
        <v>0.2</v>
      </c>
      <c r="BE25" s="1618" t="str">
        <f>IF('Ht-Wt'!J23="NO-GO","X","")</f>
        <v/>
      </c>
      <c r="BF25" s="1619" t="str">
        <f>IF('APFT Data'!P24="FAIL","X","")</f>
        <v/>
      </c>
      <c r="BG25" s="1619" t="str">
        <f t="shared" si="14"/>
        <v/>
      </c>
      <c r="BH25" s="1619" t="str">
        <f t="shared" si="6"/>
        <v/>
      </c>
      <c r="BI25" s="1611" t="str">
        <f t="shared" si="15"/>
        <v>X</v>
      </c>
      <c r="BJ25" s="1611">
        <f>COUNTIF('1059 Data'!C26,"SUP")</f>
        <v>0</v>
      </c>
      <c r="BK25" s="1611">
        <f>COUNTIF('1059 Data'!G26,"SUP")</f>
        <v>0</v>
      </c>
      <c r="BL25" s="1611">
        <f>COUNTIF('1059 Data'!V26,"SUP")</f>
        <v>0</v>
      </c>
      <c r="BM25" s="1611">
        <f>COUNTIF('1059 Data'!Y26,"SUP")</f>
        <v>0</v>
      </c>
      <c r="BN25" s="1611">
        <f>COUNTIF('1059 Data'!O26,"SUP")</f>
        <v>0</v>
      </c>
      <c r="BO25" s="1611">
        <f t="shared" si="16"/>
        <v>0</v>
      </c>
      <c r="BP25" s="1611">
        <f t="shared" si="17"/>
        <v>0</v>
      </c>
      <c r="BQ25" s="1611" t="str">
        <f t="shared" si="18"/>
        <v/>
      </c>
      <c r="BR25" s="1595">
        <f t="shared" si="19"/>
        <v>0</v>
      </c>
      <c r="BS25" s="1594"/>
      <c r="BT25" s="1594"/>
      <c r="BU25" s="1594"/>
      <c r="BV25" s="1590"/>
      <c r="BW25" s="1590"/>
      <c r="BX25" s="1590"/>
      <c r="BY25" s="1590"/>
      <c r="BZ25" s="1590"/>
      <c r="CA25" s="1590"/>
      <c r="CB25" s="1590"/>
      <c r="CC25" s="1590"/>
      <c r="CD25" s="1590"/>
      <c r="CE25" s="1590"/>
      <c r="CF25" s="1590"/>
      <c r="CG25" s="1590"/>
      <c r="CH25" s="1590"/>
      <c r="CI25" s="1590"/>
      <c r="CJ25" s="1590"/>
      <c r="CK25" s="1590"/>
      <c r="CL25" s="1590"/>
      <c r="CM25" s="1590"/>
      <c r="CN25" s="1590"/>
      <c r="CO25" s="1590"/>
      <c r="CP25" s="1590"/>
      <c r="CQ25" s="1590"/>
      <c r="CR25" s="1590"/>
      <c r="CS25" s="1590"/>
      <c r="CT25" s="154"/>
      <c r="CU25" s="154"/>
      <c r="CV25" s="154"/>
      <c r="CW25" s="154"/>
      <c r="CX25" s="154"/>
      <c r="CY25" s="154"/>
      <c r="CZ25" s="154"/>
      <c r="DA25" s="154"/>
      <c r="DB25" s="154"/>
      <c r="DC25" s="154"/>
      <c r="DD25" s="154"/>
      <c r="DE25" s="154"/>
      <c r="DF25" s="154"/>
      <c r="DG25" s="154"/>
      <c r="DH25" s="154"/>
      <c r="DI25" s="154"/>
      <c r="DJ25" s="154"/>
      <c r="DK25" s="154"/>
      <c r="DL25" s="154"/>
      <c r="DM25" s="154"/>
      <c r="DN25" s="154"/>
      <c r="DO25" s="154"/>
      <c r="DP25" s="154"/>
      <c r="DQ25" s="154"/>
      <c r="DR25" s="154"/>
      <c r="DS25" s="154"/>
      <c r="DT25" s="154"/>
      <c r="DU25" s="154"/>
      <c r="DV25" s="154"/>
      <c r="DW25" s="154"/>
      <c r="DX25" s="154"/>
      <c r="DY25" s="154"/>
      <c r="DZ25" s="154"/>
      <c r="EA25" s="154"/>
      <c r="EB25" s="154"/>
      <c r="EC25" s="154"/>
      <c r="ED25" s="154"/>
      <c r="EE25" s="154"/>
    </row>
    <row r="26" spans="1:135" s="142" customFormat="1" ht="21.95" customHeight="1" x14ac:dyDescent="0.25">
      <c r="A26" s="1265" t="str">
        <f>T(Admin!D25)</f>
        <v/>
      </c>
      <c r="B26" s="1266"/>
      <c r="C26" s="1255"/>
      <c r="D26" s="1256"/>
      <c r="E26" s="537"/>
      <c r="F26" s="537"/>
      <c r="G26" s="1239"/>
      <c r="H26" s="1240"/>
      <c r="I26" s="537"/>
      <c r="J26" s="537"/>
      <c r="K26" s="1239"/>
      <c r="L26" s="1240"/>
      <c r="M26" s="537"/>
      <c r="N26" s="537"/>
      <c r="O26" s="1239"/>
      <c r="P26" s="1240"/>
      <c r="Q26" s="314"/>
      <c r="R26" s="314"/>
      <c r="S26" s="1243"/>
      <c r="T26" s="1243"/>
      <c r="U26" s="314"/>
      <c r="V26" s="314"/>
      <c r="W26" s="557" t="str">
        <f>IF(C26="","",'Exam Records Sheets'!F606)</f>
        <v/>
      </c>
      <c r="X26" s="558" t="str">
        <f>IF(C26="","",'Exam Records Sheets'!J606)</f>
        <v/>
      </c>
      <c r="Y26" s="467">
        <f t="shared" si="20"/>
        <v>0</v>
      </c>
      <c r="Z26" s="481" t="str">
        <f ca="1">IF('APFT Data'!T25="","",'APFT Data'!T25)</f>
        <v/>
      </c>
      <c r="AA26" s="486">
        <f>COUNTIF('1059 Data'!C27:AB27,"SUP")</f>
        <v>0</v>
      </c>
      <c r="AB26" s="484" t="str">
        <f>IF(Evals!F57="","","X")</f>
        <v/>
      </c>
      <c r="AC26" s="320" t="str">
        <f>IF(Evals!M57="","","X")</f>
        <v/>
      </c>
      <c r="AD26" s="320" t="str">
        <f>IF(Evals!T57="","","X")</f>
        <v/>
      </c>
      <c r="AE26" s="320" t="str">
        <f>IF(Evals!T24="","","X")</f>
        <v/>
      </c>
      <c r="AF26" s="478" t="str">
        <f>IF(Evals!AO24="","","X")</f>
        <v/>
      </c>
      <c r="AG26" s="320" t="str">
        <f>IF(Evals!AA24="","","X")</f>
        <v/>
      </c>
      <c r="AH26" s="1318"/>
      <c r="AI26" s="478" t="str">
        <f>IF(Evals!AH24="","","X")</f>
        <v/>
      </c>
      <c r="AJ26" s="493">
        <f t="shared" si="21"/>
        <v>1</v>
      </c>
      <c r="AK26" s="494" t="str">
        <f t="shared" si="22"/>
        <v/>
      </c>
      <c r="AL26" s="489" t="str">
        <f t="shared" ca="1" si="7"/>
        <v/>
      </c>
      <c r="AM26" s="450" t="str">
        <f t="shared" ca="1" si="8"/>
        <v/>
      </c>
      <c r="AN26" s="463" t="e">
        <f t="shared" ca="1" si="9"/>
        <v>#VALUE!</v>
      </c>
      <c r="AO26" s="461"/>
      <c r="AP26" s="569"/>
      <c r="AQ26" s="723" t="str">
        <f t="shared" si="0"/>
        <v/>
      </c>
      <c r="AR26" s="1589" t="str">
        <f>IF('APFT Data'!G25="RETEST","X","")</f>
        <v/>
      </c>
      <c r="AS26" s="1589" t="str">
        <f>IF('Ht-Wt'!J24="NO-GO","X","")</f>
        <v/>
      </c>
      <c r="AT26" s="1589" t="str">
        <f>IF(Evals!AX57&gt;=1,"X","")</f>
        <v/>
      </c>
      <c r="AU26" s="723" t="str">
        <f t="shared" si="10"/>
        <v/>
      </c>
      <c r="AV26" s="1611" t="str">
        <f t="shared" si="23"/>
        <v>X</v>
      </c>
      <c r="AW26" s="1611">
        <f t="shared" si="24"/>
        <v>1</v>
      </c>
      <c r="AX26" s="1614" t="str">
        <f t="shared" si="3"/>
        <v/>
      </c>
      <c r="AY26" s="1615">
        <f t="shared" si="11"/>
        <v>0</v>
      </c>
      <c r="AZ26" s="1615" t="str">
        <f t="shared" ca="1" si="25"/>
        <v/>
      </c>
      <c r="BA26" s="1615">
        <f t="shared" ca="1" si="12"/>
        <v>0.2</v>
      </c>
      <c r="BB26" s="1616">
        <f>IF(AW26&gt;=1,Evals!BX57,"")</f>
        <v>0</v>
      </c>
      <c r="BC26" s="1615">
        <f t="shared" si="13"/>
        <v>0</v>
      </c>
      <c r="BD26" s="1617">
        <f t="shared" ca="1" si="26"/>
        <v>0.2</v>
      </c>
      <c r="BE26" s="1618" t="str">
        <f>IF('Ht-Wt'!J24="NO-GO","X","")</f>
        <v/>
      </c>
      <c r="BF26" s="1619" t="str">
        <f>IF('APFT Data'!P25="FAIL","X","")</f>
        <v/>
      </c>
      <c r="BG26" s="1619" t="str">
        <f t="shared" si="14"/>
        <v/>
      </c>
      <c r="BH26" s="1619" t="str">
        <f t="shared" si="6"/>
        <v/>
      </c>
      <c r="BI26" s="1611" t="str">
        <f t="shared" si="15"/>
        <v>X</v>
      </c>
      <c r="BJ26" s="1611">
        <f>COUNTIF('1059 Data'!C27,"SUP")</f>
        <v>0</v>
      </c>
      <c r="BK26" s="1611">
        <f>COUNTIF('1059 Data'!G27,"SUP")</f>
        <v>0</v>
      </c>
      <c r="BL26" s="1611">
        <f>COUNTIF('1059 Data'!V27,"SUP")</f>
        <v>0</v>
      </c>
      <c r="BM26" s="1611">
        <f>COUNTIF('1059 Data'!Y27,"SUP")</f>
        <v>0</v>
      </c>
      <c r="BN26" s="1611">
        <f>COUNTIF('1059 Data'!O27,"SUP")</f>
        <v>0</v>
      </c>
      <c r="BO26" s="1611">
        <f t="shared" si="16"/>
        <v>0</v>
      </c>
      <c r="BP26" s="1611">
        <f t="shared" si="17"/>
        <v>0</v>
      </c>
      <c r="BQ26" s="1611" t="str">
        <f t="shared" si="18"/>
        <v/>
      </c>
      <c r="BR26" s="1595">
        <f t="shared" si="19"/>
        <v>0</v>
      </c>
      <c r="BS26" s="1594"/>
      <c r="BT26" s="1594"/>
      <c r="BU26" s="1594"/>
      <c r="BV26" s="1590"/>
      <c r="BW26" s="1590"/>
      <c r="BX26" s="1590"/>
      <c r="BY26" s="1590"/>
      <c r="BZ26" s="1590"/>
      <c r="CA26" s="1590"/>
      <c r="CB26" s="1590"/>
      <c r="CC26" s="1590"/>
      <c r="CD26" s="1590"/>
      <c r="CE26" s="1590"/>
      <c r="CF26" s="1590"/>
      <c r="CG26" s="1590"/>
      <c r="CH26" s="1590"/>
      <c r="CI26" s="1590"/>
      <c r="CJ26" s="1590"/>
      <c r="CK26" s="1590"/>
      <c r="CL26" s="1590"/>
      <c r="CM26" s="1590"/>
      <c r="CN26" s="1590"/>
      <c r="CO26" s="1590"/>
      <c r="CP26" s="1590"/>
      <c r="CQ26" s="1590"/>
      <c r="CR26" s="1590"/>
      <c r="CS26" s="1590"/>
      <c r="CT26" s="154"/>
      <c r="CU26" s="154"/>
      <c r="CV26" s="154"/>
      <c r="CW26" s="154"/>
      <c r="CX26" s="154"/>
      <c r="CY26" s="154"/>
      <c r="CZ26" s="154"/>
      <c r="DA26" s="154"/>
      <c r="DB26" s="154"/>
      <c r="DC26" s="154"/>
      <c r="DD26" s="154"/>
      <c r="DE26" s="154"/>
      <c r="DF26" s="154"/>
      <c r="DG26" s="154"/>
      <c r="DH26" s="154"/>
      <c r="DI26" s="154"/>
      <c r="DJ26" s="154"/>
      <c r="DK26" s="154"/>
      <c r="DL26" s="154"/>
      <c r="DM26" s="154"/>
      <c r="DN26" s="154"/>
      <c r="DO26" s="154"/>
      <c r="DP26" s="154"/>
      <c r="DQ26" s="154"/>
      <c r="DR26" s="154"/>
      <c r="DS26" s="154"/>
      <c r="DT26" s="154"/>
      <c r="DU26" s="154"/>
      <c r="DV26" s="154"/>
      <c r="DW26" s="154"/>
      <c r="DX26" s="154"/>
      <c r="DY26" s="154"/>
      <c r="DZ26" s="154"/>
      <c r="EA26" s="154"/>
      <c r="EB26" s="154"/>
      <c r="EC26" s="154"/>
      <c r="ED26" s="154"/>
      <c r="EE26" s="154"/>
    </row>
    <row r="27" spans="1:135" s="141" customFormat="1" ht="21.95" customHeight="1" x14ac:dyDescent="0.25">
      <c r="A27" s="1265" t="str">
        <f>T(Admin!D26)</f>
        <v/>
      </c>
      <c r="B27" s="1266"/>
      <c r="C27" s="1255"/>
      <c r="D27" s="1256"/>
      <c r="E27" s="537"/>
      <c r="F27" s="537"/>
      <c r="G27" s="1239"/>
      <c r="H27" s="1240"/>
      <c r="I27" s="537"/>
      <c r="J27" s="537"/>
      <c r="K27" s="1239"/>
      <c r="L27" s="1240"/>
      <c r="M27" s="537"/>
      <c r="N27" s="537"/>
      <c r="O27" s="1239"/>
      <c r="P27" s="1240"/>
      <c r="Q27" s="314"/>
      <c r="R27" s="314"/>
      <c r="S27" s="1243"/>
      <c r="T27" s="1243"/>
      <c r="U27" s="314"/>
      <c r="V27" s="314"/>
      <c r="W27" s="557" t="str">
        <f>IF(C27="","",'Exam Records Sheets'!F47)</f>
        <v/>
      </c>
      <c r="X27" s="558" t="str">
        <f>IF(C27="","",'Exam Records Sheets'!J635)</f>
        <v/>
      </c>
      <c r="Y27" s="467">
        <f t="shared" si="20"/>
        <v>0</v>
      </c>
      <c r="Z27" s="481" t="str">
        <f ca="1">IF('APFT Data'!T26="","",'APFT Data'!T26)</f>
        <v/>
      </c>
      <c r="AA27" s="486">
        <f>COUNTIF('1059 Data'!C28:AB28,"SUP")</f>
        <v>0</v>
      </c>
      <c r="AB27" s="484" t="str">
        <f>IF(Evals!F58="","","X")</f>
        <v/>
      </c>
      <c r="AC27" s="320" t="str">
        <f>IF(Evals!M58="","","X")</f>
        <v/>
      </c>
      <c r="AD27" s="320" t="str">
        <f>IF(Evals!T58="","","X")</f>
        <v/>
      </c>
      <c r="AE27" s="320" t="str">
        <f>IF(Evals!T25="","","X")</f>
        <v/>
      </c>
      <c r="AF27" s="478" t="str">
        <f>IF(Evals!AO25="","","X")</f>
        <v/>
      </c>
      <c r="AG27" s="320" t="str">
        <f>IF(Evals!AA25="","","X")</f>
        <v/>
      </c>
      <c r="AH27" s="1318"/>
      <c r="AI27" s="478" t="str">
        <f>IF(Evals!AH25="","","X")</f>
        <v/>
      </c>
      <c r="AJ27" s="493">
        <f t="shared" si="21"/>
        <v>1</v>
      </c>
      <c r="AK27" s="494" t="str">
        <f t="shared" si="22"/>
        <v/>
      </c>
      <c r="AL27" s="489" t="str">
        <f t="shared" ca="1" si="7"/>
        <v/>
      </c>
      <c r="AM27" s="450" t="str">
        <f t="shared" ca="1" si="8"/>
        <v/>
      </c>
      <c r="AN27" s="463" t="e">
        <f t="shared" ca="1" si="9"/>
        <v>#VALUE!</v>
      </c>
      <c r="AO27" s="461"/>
      <c r="AP27" s="569"/>
      <c r="AQ27" s="723" t="str">
        <f t="shared" si="0"/>
        <v/>
      </c>
      <c r="AR27" s="1589" t="str">
        <f>IF('APFT Data'!G26="RETEST","X","")</f>
        <v/>
      </c>
      <c r="AS27" s="1589" t="str">
        <f>IF('Ht-Wt'!J25="NO-GO","X","")</f>
        <v/>
      </c>
      <c r="AT27" s="1589" t="str">
        <f>IF(Evals!AX58&gt;=1,"X","")</f>
        <v/>
      </c>
      <c r="AU27" s="723" t="str">
        <f t="shared" si="10"/>
        <v/>
      </c>
      <c r="AV27" s="1611" t="str">
        <f t="shared" si="23"/>
        <v>X</v>
      </c>
      <c r="AW27" s="1611">
        <f t="shared" si="24"/>
        <v>1</v>
      </c>
      <c r="AX27" s="1614" t="str">
        <f t="shared" si="3"/>
        <v/>
      </c>
      <c r="AY27" s="1615">
        <f t="shared" si="11"/>
        <v>0</v>
      </c>
      <c r="AZ27" s="1615" t="str">
        <f t="shared" ca="1" si="25"/>
        <v/>
      </c>
      <c r="BA27" s="1615">
        <f t="shared" ca="1" si="12"/>
        <v>0.2</v>
      </c>
      <c r="BB27" s="1616">
        <f>IF(AW27&gt;=1,Evals!BX58,"")</f>
        <v>0</v>
      </c>
      <c r="BC27" s="1615">
        <f t="shared" si="13"/>
        <v>0</v>
      </c>
      <c r="BD27" s="1617">
        <f t="shared" ca="1" si="26"/>
        <v>0.2</v>
      </c>
      <c r="BE27" s="1618" t="str">
        <f>IF('Ht-Wt'!J25="NO-GO","X","")</f>
        <v/>
      </c>
      <c r="BF27" s="1619" t="str">
        <f>IF('APFT Data'!P26="FAIL","X","")</f>
        <v/>
      </c>
      <c r="BG27" s="1619" t="str">
        <f t="shared" si="14"/>
        <v/>
      </c>
      <c r="BH27" s="1619" t="str">
        <f t="shared" si="6"/>
        <v/>
      </c>
      <c r="BI27" s="1611" t="str">
        <f t="shared" si="15"/>
        <v>X</v>
      </c>
      <c r="BJ27" s="1611">
        <f>COUNTIF('1059 Data'!C28,"SUP")</f>
        <v>0</v>
      </c>
      <c r="BK27" s="1611">
        <f>COUNTIF('1059 Data'!G28,"SUP")</f>
        <v>0</v>
      </c>
      <c r="BL27" s="1611">
        <f>COUNTIF('1059 Data'!V28,"SUP")</f>
        <v>0</v>
      </c>
      <c r="BM27" s="1611">
        <f>COUNTIF('1059 Data'!Y28,"SUP")</f>
        <v>0</v>
      </c>
      <c r="BN27" s="1611">
        <f>COUNTIF('1059 Data'!O28,"SUP")</f>
        <v>0</v>
      </c>
      <c r="BO27" s="1611">
        <f t="shared" si="16"/>
        <v>0</v>
      </c>
      <c r="BP27" s="1611">
        <f t="shared" si="17"/>
        <v>0</v>
      </c>
      <c r="BQ27" s="1611" t="str">
        <f t="shared" si="18"/>
        <v/>
      </c>
      <c r="BR27" s="1595">
        <f t="shared" si="19"/>
        <v>0</v>
      </c>
      <c r="BS27" s="1594"/>
      <c r="BT27" s="1594"/>
      <c r="BU27" s="1594"/>
      <c r="BV27" s="1590"/>
      <c r="BW27" s="1590"/>
      <c r="BX27" s="1590"/>
      <c r="BY27" s="1590"/>
      <c r="BZ27" s="1590"/>
      <c r="CA27" s="1590"/>
      <c r="CB27" s="1590"/>
      <c r="CC27" s="1590"/>
      <c r="CD27" s="1590"/>
      <c r="CE27" s="1590"/>
      <c r="CF27" s="1590"/>
      <c r="CG27" s="1590"/>
      <c r="CH27" s="1590"/>
      <c r="CI27" s="1590"/>
      <c r="CJ27" s="1590"/>
      <c r="CK27" s="1590"/>
      <c r="CL27" s="1590"/>
      <c r="CM27" s="1590"/>
      <c r="CN27" s="1590"/>
      <c r="CO27" s="1590"/>
      <c r="CP27" s="1590"/>
      <c r="CQ27" s="1590"/>
      <c r="CR27" s="1590"/>
      <c r="CS27" s="1590"/>
      <c r="CT27" s="153"/>
      <c r="CU27" s="153"/>
      <c r="CV27" s="153"/>
      <c r="CW27" s="153"/>
      <c r="CX27" s="153"/>
      <c r="CY27" s="153"/>
      <c r="CZ27" s="153"/>
      <c r="DA27" s="153"/>
      <c r="DB27" s="153"/>
      <c r="DC27" s="153"/>
      <c r="DD27" s="153"/>
      <c r="DE27" s="153"/>
      <c r="DF27" s="153"/>
      <c r="DG27" s="153"/>
      <c r="DH27" s="153"/>
      <c r="DI27" s="153"/>
      <c r="DJ27" s="153"/>
      <c r="DK27" s="153"/>
      <c r="DL27" s="153"/>
      <c r="DM27" s="153"/>
      <c r="DN27" s="153"/>
      <c r="DO27" s="153"/>
      <c r="DP27" s="153"/>
      <c r="DQ27" s="153"/>
      <c r="DR27" s="153"/>
      <c r="DS27" s="153"/>
      <c r="DT27" s="153"/>
      <c r="DU27" s="153"/>
      <c r="DV27" s="153"/>
      <c r="DW27" s="153"/>
      <c r="DX27" s="153"/>
      <c r="DY27" s="153"/>
      <c r="DZ27" s="153"/>
      <c r="EA27" s="153"/>
      <c r="EB27" s="153"/>
      <c r="EC27" s="153"/>
      <c r="ED27" s="153"/>
      <c r="EE27" s="153"/>
    </row>
    <row r="28" spans="1:135" s="141" customFormat="1" ht="21.95" customHeight="1" x14ac:dyDescent="0.25">
      <c r="A28" s="1265" t="str">
        <f>T(Admin!D27)</f>
        <v/>
      </c>
      <c r="B28" s="1266"/>
      <c r="C28" s="1255"/>
      <c r="D28" s="1256"/>
      <c r="E28" s="537"/>
      <c r="F28" s="537"/>
      <c r="G28" s="1239"/>
      <c r="H28" s="1240"/>
      <c r="I28" s="537"/>
      <c r="J28" s="537"/>
      <c r="K28" s="1239"/>
      <c r="L28" s="1240"/>
      <c r="M28" s="537"/>
      <c r="N28" s="537"/>
      <c r="O28" s="1239"/>
      <c r="P28" s="1240"/>
      <c r="Q28" s="314"/>
      <c r="R28" s="314"/>
      <c r="S28" s="1243"/>
      <c r="T28" s="1243"/>
      <c r="U28" s="314"/>
      <c r="V28" s="314"/>
      <c r="W28" s="557" t="str">
        <f>IF(C28="","",'Exam Records Sheets'!F48)</f>
        <v/>
      </c>
      <c r="X28" s="558" t="str">
        <f>IF(C28="","",'Exam Records Sheets'!J664)</f>
        <v/>
      </c>
      <c r="Y28" s="467">
        <f t="shared" si="20"/>
        <v>0</v>
      </c>
      <c r="Z28" s="481" t="str">
        <f ca="1">IF('APFT Data'!T27="","",'APFT Data'!T27)</f>
        <v/>
      </c>
      <c r="AA28" s="486">
        <f>COUNTIF('1059 Data'!C29:AB29,"SUP")</f>
        <v>0</v>
      </c>
      <c r="AB28" s="484" t="str">
        <f>IF(Evals!F59="","","X")</f>
        <v/>
      </c>
      <c r="AC28" s="320" t="str">
        <f>IF(Evals!M59="","","X")</f>
        <v/>
      </c>
      <c r="AD28" s="320" t="str">
        <f>IF(Evals!T59="","","X")</f>
        <v/>
      </c>
      <c r="AE28" s="320" t="str">
        <f>IF(Evals!T26="","","X")</f>
        <v/>
      </c>
      <c r="AF28" s="478" t="str">
        <f>IF(Evals!AO26="","","X")</f>
        <v/>
      </c>
      <c r="AG28" s="320" t="str">
        <f>IF(Evals!AA26="","","X")</f>
        <v/>
      </c>
      <c r="AH28" s="1318"/>
      <c r="AI28" s="478" t="str">
        <f>IF(Evals!AH26="","","X")</f>
        <v/>
      </c>
      <c r="AJ28" s="493">
        <f t="shared" si="21"/>
        <v>1</v>
      </c>
      <c r="AK28" s="494" t="str">
        <f t="shared" si="22"/>
        <v/>
      </c>
      <c r="AL28" s="489" t="str">
        <f t="shared" ca="1" si="7"/>
        <v/>
      </c>
      <c r="AM28" s="450" t="str">
        <f t="shared" ca="1" si="8"/>
        <v/>
      </c>
      <c r="AN28" s="463" t="e">
        <f t="shared" ca="1" si="9"/>
        <v>#VALUE!</v>
      </c>
      <c r="AO28" s="461"/>
      <c r="AP28" s="569"/>
      <c r="AQ28" s="723" t="str">
        <f t="shared" si="0"/>
        <v/>
      </c>
      <c r="AR28" s="1589" t="str">
        <f>IF('APFT Data'!G27="RETEST","X","")</f>
        <v/>
      </c>
      <c r="AS28" s="1589" t="str">
        <f>IF('Ht-Wt'!J26="NO-GO","X","")</f>
        <v/>
      </c>
      <c r="AT28" s="1589" t="str">
        <f>IF(Evals!AX59&gt;=1,"X","")</f>
        <v/>
      </c>
      <c r="AU28" s="723" t="str">
        <f t="shared" si="10"/>
        <v/>
      </c>
      <c r="AV28" s="1611" t="str">
        <f t="shared" si="23"/>
        <v>X</v>
      </c>
      <c r="AW28" s="1611">
        <f t="shared" si="24"/>
        <v>1</v>
      </c>
      <c r="AX28" s="1614" t="str">
        <f t="shared" si="3"/>
        <v/>
      </c>
      <c r="AY28" s="1615">
        <f t="shared" si="11"/>
        <v>0</v>
      </c>
      <c r="AZ28" s="1615" t="str">
        <f t="shared" ca="1" si="25"/>
        <v/>
      </c>
      <c r="BA28" s="1615">
        <f t="shared" ca="1" si="12"/>
        <v>0.2</v>
      </c>
      <c r="BB28" s="1616">
        <f>IF(AW28&gt;=1,Evals!BX59,"")</f>
        <v>0</v>
      </c>
      <c r="BC28" s="1615">
        <f t="shared" si="13"/>
        <v>0</v>
      </c>
      <c r="BD28" s="1617">
        <f t="shared" ca="1" si="26"/>
        <v>0.2</v>
      </c>
      <c r="BE28" s="1618" t="str">
        <f>IF('Ht-Wt'!J26="NO-GO","X","")</f>
        <v/>
      </c>
      <c r="BF28" s="1619" t="str">
        <f>IF('APFT Data'!P27="FAIL","X","")</f>
        <v/>
      </c>
      <c r="BG28" s="1619" t="str">
        <f t="shared" si="14"/>
        <v/>
      </c>
      <c r="BH28" s="1619" t="str">
        <f t="shared" si="6"/>
        <v/>
      </c>
      <c r="BI28" s="1611" t="str">
        <f t="shared" si="15"/>
        <v>X</v>
      </c>
      <c r="BJ28" s="1611">
        <f>COUNTIF('1059 Data'!C29,"SUP")</f>
        <v>0</v>
      </c>
      <c r="BK28" s="1611">
        <f>COUNTIF('1059 Data'!G29,"SUP")</f>
        <v>0</v>
      </c>
      <c r="BL28" s="1611">
        <f>COUNTIF('1059 Data'!V29,"SUP")</f>
        <v>0</v>
      </c>
      <c r="BM28" s="1611">
        <f>COUNTIF('1059 Data'!Y29,"SUP")</f>
        <v>0</v>
      </c>
      <c r="BN28" s="1611">
        <f>COUNTIF('1059 Data'!O29,"SUP")</f>
        <v>0</v>
      </c>
      <c r="BO28" s="1611">
        <f t="shared" si="16"/>
        <v>0</v>
      </c>
      <c r="BP28" s="1611">
        <f t="shared" si="17"/>
        <v>0</v>
      </c>
      <c r="BQ28" s="1611" t="str">
        <f t="shared" si="18"/>
        <v/>
      </c>
      <c r="BR28" s="1595">
        <f t="shared" si="19"/>
        <v>0</v>
      </c>
      <c r="BS28" s="1594"/>
      <c r="BT28" s="1594"/>
      <c r="BU28" s="1594"/>
      <c r="BV28" s="1590"/>
      <c r="BW28" s="1590"/>
      <c r="BX28" s="1590"/>
      <c r="BY28" s="1590"/>
      <c r="BZ28" s="1590"/>
      <c r="CA28" s="1590"/>
      <c r="CB28" s="1590"/>
      <c r="CC28" s="1590"/>
      <c r="CD28" s="1590"/>
      <c r="CE28" s="1590"/>
      <c r="CF28" s="1590"/>
      <c r="CG28" s="1590"/>
      <c r="CH28" s="1590"/>
      <c r="CI28" s="1590"/>
      <c r="CJ28" s="1590"/>
      <c r="CK28" s="1590"/>
      <c r="CL28" s="1590"/>
      <c r="CM28" s="1590"/>
      <c r="CN28" s="1590"/>
      <c r="CO28" s="1590"/>
      <c r="CP28" s="1590"/>
      <c r="CQ28" s="1590"/>
      <c r="CR28" s="1590"/>
      <c r="CS28" s="1590"/>
      <c r="CT28" s="153"/>
      <c r="CU28" s="153"/>
      <c r="CV28" s="153"/>
      <c r="CW28" s="153"/>
      <c r="CX28" s="153"/>
      <c r="CY28" s="153"/>
      <c r="CZ28" s="153"/>
      <c r="DA28" s="153"/>
      <c r="DB28" s="153"/>
      <c r="DC28" s="153"/>
      <c r="DD28" s="153"/>
      <c r="DE28" s="153"/>
      <c r="DF28" s="153"/>
      <c r="DG28" s="153"/>
      <c r="DH28" s="153"/>
      <c r="DI28" s="153"/>
      <c r="DJ28" s="153"/>
      <c r="DK28" s="153"/>
      <c r="DL28" s="153"/>
      <c r="DM28" s="153"/>
      <c r="DN28" s="153"/>
      <c r="DO28" s="153"/>
      <c r="DP28" s="153"/>
      <c r="DQ28" s="153"/>
      <c r="DR28" s="153"/>
      <c r="DS28" s="153"/>
      <c r="DT28" s="153"/>
      <c r="DU28" s="153"/>
      <c r="DV28" s="153"/>
      <c r="DW28" s="153"/>
      <c r="DX28" s="153"/>
      <c r="DY28" s="153"/>
      <c r="DZ28" s="153"/>
      <c r="EA28" s="153"/>
      <c r="EB28" s="153"/>
      <c r="EC28" s="153"/>
      <c r="ED28" s="153"/>
      <c r="EE28" s="153"/>
    </row>
    <row r="29" spans="1:135" s="141" customFormat="1" ht="21.95" customHeight="1" x14ac:dyDescent="0.25">
      <c r="A29" s="1265" t="str">
        <f>T(Admin!D28)</f>
        <v/>
      </c>
      <c r="B29" s="1266"/>
      <c r="C29" s="1255"/>
      <c r="D29" s="1256"/>
      <c r="E29" s="537"/>
      <c r="F29" s="537"/>
      <c r="G29" s="1239"/>
      <c r="H29" s="1240"/>
      <c r="I29" s="537"/>
      <c r="J29" s="537"/>
      <c r="K29" s="1239"/>
      <c r="L29" s="1240"/>
      <c r="M29" s="537"/>
      <c r="N29" s="537"/>
      <c r="O29" s="1239"/>
      <c r="P29" s="1240"/>
      <c r="Q29" s="314"/>
      <c r="R29" s="314"/>
      <c r="S29" s="1243"/>
      <c r="T29" s="1243"/>
      <c r="U29" s="314"/>
      <c r="V29" s="314"/>
      <c r="W29" s="557" t="str">
        <f>IF(C29="","",'Exam Records Sheets'!F49)</f>
        <v/>
      </c>
      <c r="X29" s="558" t="str">
        <f>IF(C29="","",'Exam Records Sheets'!J693)</f>
        <v/>
      </c>
      <c r="Y29" s="467">
        <f t="shared" si="20"/>
        <v>0</v>
      </c>
      <c r="Z29" s="481" t="str">
        <f ca="1">IF('APFT Data'!T28="","",'APFT Data'!T28)</f>
        <v/>
      </c>
      <c r="AA29" s="486">
        <f>COUNTIF('1059 Data'!C30:AB30,"SUP")</f>
        <v>0</v>
      </c>
      <c r="AB29" s="484" t="str">
        <f>IF(Evals!F60="","","X")</f>
        <v/>
      </c>
      <c r="AC29" s="320" t="str">
        <f>IF(Evals!M60="","","X")</f>
        <v/>
      </c>
      <c r="AD29" s="320" t="str">
        <f>IF(Evals!T60="","","X")</f>
        <v/>
      </c>
      <c r="AE29" s="320" t="str">
        <f>IF(Evals!T27="","","X")</f>
        <v/>
      </c>
      <c r="AF29" s="478" t="str">
        <f>IF(Evals!AO27="","","X")</f>
        <v/>
      </c>
      <c r="AG29" s="320" t="str">
        <f>IF(Evals!AA27="","","X")</f>
        <v/>
      </c>
      <c r="AH29" s="1318"/>
      <c r="AI29" s="478" t="str">
        <f>IF(Evals!AH27="","","X")</f>
        <v/>
      </c>
      <c r="AJ29" s="493">
        <f t="shared" si="21"/>
        <v>1</v>
      </c>
      <c r="AK29" s="494" t="str">
        <f t="shared" si="22"/>
        <v/>
      </c>
      <c r="AL29" s="489" t="str">
        <f t="shared" ca="1" si="7"/>
        <v/>
      </c>
      <c r="AM29" s="450" t="str">
        <f t="shared" ca="1" si="8"/>
        <v/>
      </c>
      <c r="AN29" s="463" t="e">
        <f t="shared" ca="1" si="9"/>
        <v>#VALUE!</v>
      </c>
      <c r="AO29" s="461"/>
      <c r="AP29" s="569"/>
      <c r="AQ29" s="723" t="str">
        <f t="shared" si="0"/>
        <v/>
      </c>
      <c r="AR29" s="1589" t="str">
        <f>IF('APFT Data'!G28="RETEST","X","")</f>
        <v/>
      </c>
      <c r="AS29" s="1589" t="str">
        <f>IF('Ht-Wt'!J27="NO-GO","X","")</f>
        <v/>
      </c>
      <c r="AT29" s="1589" t="str">
        <f>IF(Evals!AX60&gt;=1,"X","")</f>
        <v/>
      </c>
      <c r="AU29" s="723" t="str">
        <f t="shared" si="10"/>
        <v/>
      </c>
      <c r="AV29" s="1611" t="str">
        <f t="shared" si="23"/>
        <v>X</v>
      </c>
      <c r="AW29" s="1611">
        <f t="shared" si="24"/>
        <v>1</v>
      </c>
      <c r="AX29" s="1614" t="str">
        <f t="shared" si="3"/>
        <v/>
      </c>
      <c r="AY29" s="1615">
        <f t="shared" si="11"/>
        <v>0</v>
      </c>
      <c r="AZ29" s="1615" t="str">
        <f t="shared" ca="1" si="25"/>
        <v/>
      </c>
      <c r="BA29" s="1615">
        <f t="shared" ca="1" si="12"/>
        <v>0.2</v>
      </c>
      <c r="BB29" s="1616">
        <f>IF(AW29&gt;=1,Evals!BX60,"")</f>
        <v>0</v>
      </c>
      <c r="BC29" s="1615">
        <f t="shared" si="13"/>
        <v>0</v>
      </c>
      <c r="BD29" s="1617">
        <f t="shared" ca="1" si="26"/>
        <v>0.2</v>
      </c>
      <c r="BE29" s="1618" t="str">
        <f>IF('Ht-Wt'!J27="NO-GO","X","")</f>
        <v/>
      </c>
      <c r="BF29" s="1619" t="str">
        <f>IF('APFT Data'!P28="FAIL","X","")</f>
        <v/>
      </c>
      <c r="BG29" s="1619" t="str">
        <f t="shared" si="14"/>
        <v/>
      </c>
      <c r="BH29" s="1619" t="str">
        <f t="shared" si="6"/>
        <v/>
      </c>
      <c r="BI29" s="1611" t="str">
        <f t="shared" si="15"/>
        <v>X</v>
      </c>
      <c r="BJ29" s="1611">
        <f>COUNTIF('1059 Data'!C30,"SUP")</f>
        <v>0</v>
      </c>
      <c r="BK29" s="1611">
        <f>COUNTIF('1059 Data'!G30,"SUP")</f>
        <v>0</v>
      </c>
      <c r="BL29" s="1611">
        <f>COUNTIF('1059 Data'!V30,"SUP")</f>
        <v>0</v>
      </c>
      <c r="BM29" s="1611">
        <f>COUNTIF('1059 Data'!Y30,"SUP")</f>
        <v>0</v>
      </c>
      <c r="BN29" s="1611">
        <f>COUNTIF('1059 Data'!O30,"SUP")</f>
        <v>0</v>
      </c>
      <c r="BO29" s="1611">
        <f t="shared" si="16"/>
        <v>0</v>
      </c>
      <c r="BP29" s="1611">
        <f t="shared" si="17"/>
        <v>0</v>
      </c>
      <c r="BQ29" s="1611" t="str">
        <f t="shared" si="18"/>
        <v/>
      </c>
      <c r="BR29" s="1595">
        <f t="shared" si="19"/>
        <v>0</v>
      </c>
      <c r="BS29" s="1594"/>
      <c r="BT29" s="1594"/>
      <c r="BU29" s="1594"/>
      <c r="BV29" s="1590"/>
      <c r="BW29" s="1590"/>
      <c r="BX29" s="1590"/>
      <c r="BY29" s="1590"/>
      <c r="BZ29" s="1590"/>
      <c r="CA29" s="1590"/>
      <c r="CB29" s="1590"/>
      <c r="CC29" s="1590"/>
      <c r="CD29" s="1590"/>
      <c r="CE29" s="1590"/>
      <c r="CF29" s="1590"/>
      <c r="CG29" s="1590"/>
      <c r="CH29" s="1590"/>
      <c r="CI29" s="1590"/>
      <c r="CJ29" s="1590"/>
      <c r="CK29" s="1590"/>
      <c r="CL29" s="1590"/>
      <c r="CM29" s="1590"/>
      <c r="CN29" s="1590"/>
      <c r="CO29" s="1590"/>
      <c r="CP29" s="1590"/>
      <c r="CQ29" s="1590"/>
      <c r="CR29" s="1590"/>
      <c r="CS29" s="1590"/>
      <c r="CT29" s="153"/>
      <c r="CU29" s="153"/>
      <c r="CV29" s="153"/>
      <c r="CW29" s="153"/>
      <c r="CX29" s="153"/>
      <c r="CY29" s="153"/>
      <c r="CZ29" s="153"/>
      <c r="DA29" s="153"/>
      <c r="DB29" s="153"/>
      <c r="DC29" s="153"/>
      <c r="DD29" s="153"/>
      <c r="DE29" s="153"/>
      <c r="DF29" s="153"/>
      <c r="DG29" s="153"/>
      <c r="DH29" s="153"/>
      <c r="DI29" s="153"/>
      <c r="DJ29" s="153"/>
      <c r="DK29" s="153"/>
      <c r="DL29" s="153"/>
      <c r="DM29" s="153"/>
      <c r="DN29" s="153"/>
      <c r="DO29" s="153"/>
      <c r="DP29" s="153"/>
      <c r="DQ29" s="153"/>
      <c r="DR29" s="153"/>
      <c r="DS29" s="153"/>
      <c r="DT29" s="153"/>
      <c r="DU29" s="153"/>
      <c r="DV29" s="153"/>
      <c r="DW29" s="153"/>
      <c r="DX29" s="153"/>
      <c r="DY29" s="153"/>
      <c r="DZ29" s="153"/>
      <c r="EA29" s="153"/>
      <c r="EB29" s="153"/>
      <c r="EC29" s="153"/>
      <c r="ED29" s="153"/>
      <c r="EE29" s="153"/>
    </row>
    <row r="30" spans="1:135" s="141" customFormat="1" ht="21.95" customHeight="1" x14ac:dyDescent="0.25">
      <c r="A30" s="1265" t="str">
        <f>T(Admin!D29)</f>
        <v/>
      </c>
      <c r="B30" s="1266"/>
      <c r="C30" s="1255"/>
      <c r="D30" s="1256"/>
      <c r="E30" s="537"/>
      <c r="F30" s="537"/>
      <c r="G30" s="1239"/>
      <c r="H30" s="1240"/>
      <c r="I30" s="537"/>
      <c r="J30" s="537"/>
      <c r="K30" s="1239"/>
      <c r="L30" s="1240"/>
      <c r="M30" s="537"/>
      <c r="N30" s="537"/>
      <c r="O30" s="1239"/>
      <c r="P30" s="1240"/>
      <c r="Q30" s="314"/>
      <c r="R30" s="314"/>
      <c r="S30" s="1243"/>
      <c r="T30" s="1243"/>
      <c r="U30" s="314"/>
      <c r="V30" s="314"/>
      <c r="W30" s="557" t="str">
        <f>IF(C30="","",'Exam Records Sheets'!F50)</f>
        <v/>
      </c>
      <c r="X30" s="558" t="str">
        <f>IF(C30="","",'Exam Records Sheets'!J722)</f>
        <v/>
      </c>
      <c r="Y30" s="467">
        <f t="shared" si="20"/>
        <v>0</v>
      </c>
      <c r="Z30" s="481" t="str">
        <f ca="1">IF('APFT Data'!T29="","",'APFT Data'!T29)</f>
        <v/>
      </c>
      <c r="AA30" s="486">
        <f>COUNTIF('1059 Data'!C31:AB31,"SUP")</f>
        <v>0</v>
      </c>
      <c r="AB30" s="484" t="str">
        <f>IF(Evals!F61="","","X")</f>
        <v/>
      </c>
      <c r="AC30" s="320" t="str">
        <f>IF(Evals!M61="","","X")</f>
        <v/>
      </c>
      <c r="AD30" s="320" t="str">
        <f>IF(Evals!T61="","","X")</f>
        <v/>
      </c>
      <c r="AE30" s="320" t="str">
        <f>IF(Evals!T28="","","X")</f>
        <v/>
      </c>
      <c r="AF30" s="478" t="str">
        <f>IF(Evals!AO28="","","X")</f>
        <v/>
      </c>
      <c r="AG30" s="320" t="str">
        <f>IF(Evals!AA28="","","X")</f>
        <v/>
      </c>
      <c r="AH30" s="1318"/>
      <c r="AI30" s="478" t="str">
        <f>IF(Evals!AH28="","","X")</f>
        <v/>
      </c>
      <c r="AJ30" s="493">
        <f t="shared" si="21"/>
        <v>1</v>
      </c>
      <c r="AK30" s="494" t="str">
        <f t="shared" si="22"/>
        <v/>
      </c>
      <c r="AL30" s="489" t="str">
        <f t="shared" ca="1" si="7"/>
        <v/>
      </c>
      <c r="AM30" s="450" t="str">
        <f t="shared" ca="1" si="8"/>
        <v/>
      </c>
      <c r="AN30" s="463" t="e">
        <f t="shared" ca="1" si="9"/>
        <v>#VALUE!</v>
      </c>
      <c r="AO30" s="461"/>
      <c r="AP30" s="569"/>
      <c r="AQ30" s="723" t="str">
        <f t="shared" si="0"/>
        <v/>
      </c>
      <c r="AR30" s="1589" t="str">
        <f>IF('APFT Data'!G29="RETEST","X","")</f>
        <v/>
      </c>
      <c r="AS30" s="1589" t="str">
        <f>IF('Ht-Wt'!J28="NO-GO","X","")</f>
        <v/>
      </c>
      <c r="AT30" s="1589" t="str">
        <f>IF(Evals!AX61&gt;=1,"X","")</f>
        <v/>
      </c>
      <c r="AU30" s="723" t="str">
        <f t="shared" si="10"/>
        <v/>
      </c>
      <c r="AV30" s="1611" t="str">
        <f t="shared" si="23"/>
        <v>X</v>
      </c>
      <c r="AW30" s="1611">
        <f t="shared" si="24"/>
        <v>1</v>
      </c>
      <c r="AX30" s="1614" t="str">
        <f t="shared" si="3"/>
        <v/>
      </c>
      <c r="AY30" s="1615">
        <f t="shared" si="11"/>
        <v>0</v>
      </c>
      <c r="AZ30" s="1615" t="str">
        <f t="shared" ca="1" si="25"/>
        <v/>
      </c>
      <c r="BA30" s="1615">
        <f t="shared" ca="1" si="12"/>
        <v>0.2</v>
      </c>
      <c r="BB30" s="1616">
        <f>IF(AW30&gt;=1,Evals!BX61,"")</f>
        <v>0</v>
      </c>
      <c r="BC30" s="1615">
        <f t="shared" si="13"/>
        <v>0</v>
      </c>
      <c r="BD30" s="1617">
        <f t="shared" ca="1" si="26"/>
        <v>0.2</v>
      </c>
      <c r="BE30" s="1618" t="str">
        <f>IF('Ht-Wt'!J28="NO-GO","X","")</f>
        <v/>
      </c>
      <c r="BF30" s="1619" t="str">
        <f>IF('APFT Data'!P29="FAIL","X","")</f>
        <v/>
      </c>
      <c r="BG30" s="1619" t="str">
        <f t="shared" si="14"/>
        <v/>
      </c>
      <c r="BH30" s="1619" t="str">
        <f t="shared" si="6"/>
        <v/>
      </c>
      <c r="BI30" s="1611" t="str">
        <f t="shared" si="15"/>
        <v>X</v>
      </c>
      <c r="BJ30" s="1611">
        <f>COUNTIF('1059 Data'!C31,"SUP")</f>
        <v>0</v>
      </c>
      <c r="BK30" s="1611">
        <f>COUNTIF('1059 Data'!G31,"SUP")</f>
        <v>0</v>
      </c>
      <c r="BL30" s="1611">
        <f>COUNTIF('1059 Data'!V31,"SUP")</f>
        <v>0</v>
      </c>
      <c r="BM30" s="1611">
        <f>COUNTIF('1059 Data'!Y31,"SUP")</f>
        <v>0</v>
      </c>
      <c r="BN30" s="1611">
        <f>COUNTIF('1059 Data'!O31,"SUP")</f>
        <v>0</v>
      </c>
      <c r="BO30" s="1611">
        <f t="shared" si="16"/>
        <v>0</v>
      </c>
      <c r="BP30" s="1611">
        <f t="shared" si="17"/>
        <v>0</v>
      </c>
      <c r="BQ30" s="1611" t="str">
        <f t="shared" si="18"/>
        <v/>
      </c>
      <c r="BR30" s="1595">
        <f t="shared" si="19"/>
        <v>0</v>
      </c>
      <c r="BS30" s="1594"/>
      <c r="BT30" s="1594"/>
      <c r="BU30" s="1594"/>
      <c r="BV30" s="1590"/>
      <c r="BW30" s="1590"/>
      <c r="BX30" s="1590"/>
      <c r="BY30" s="1590"/>
      <c r="BZ30" s="1590"/>
      <c r="CA30" s="1590"/>
      <c r="CB30" s="1590"/>
      <c r="CC30" s="1590"/>
      <c r="CD30" s="1590"/>
      <c r="CE30" s="1590"/>
      <c r="CF30" s="1590"/>
      <c r="CG30" s="1590"/>
      <c r="CH30" s="1590"/>
      <c r="CI30" s="1590"/>
      <c r="CJ30" s="1590"/>
      <c r="CK30" s="1590"/>
      <c r="CL30" s="1590"/>
      <c r="CM30" s="1590"/>
      <c r="CN30" s="1590"/>
      <c r="CO30" s="1590"/>
      <c r="CP30" s="1590"/>
      <c r="CQ30" s="1590"/>
      <c r="CR30" s="1590"/>
      <c r="CS30" s="1590"/>
      <c r="CT30" s="153"/>
      <c r="CU30" s="153"/>
      <c r="CV30" s="153"/>
      <c r="CW30" s="153"/>
      <c r="CX30" s="153"/>
      <c r="CY30" s="153"/>
      <c r="CZ30" s="153"/>
      <c r="DA30" s="153"/>
      <c r="DB30" s="153"/>
      <c r="DC30" s="153"/>
      <c r="DD30" s="153"/>
      <c r="DE30" s="153"/>
      <c r="DF30" s="153"/>
      <c r="DG30" s="153"/>
      <c r="DH30" s="153"/>
      <c r="DI30" s="153"/>
      <c r="DJ30" s="153"/>
      <c r="DK30" s="153"/>
      <c r="DL30" s="153"/>
      <c r="DM30" s="153"/>
      <c r="DN30" s="153"/>
      <c r="DO30" s="153"/>
      <c r="DP30" s="153"/>
      <c r="DQ30" s="153"/>
      <c r="DR30" s="153"/>
      <c r="DS30" s="153"/>
      <c r="DT30" s="153"/>
      <c r="DU30" s="153"/>
      <c r="DV30" s="153"/>
      <c r="DW30" s="153"/>
      <c r="DX30" s="153"/>
      <c r="DY30" s="153"/>
      <c r="DZ30" s="153"/>
      <c r="EA30" s="153"/>
      <c r="EB30" s="153"/>
      <c r="EC30" s="153"/>
      <c r="ED30" s="153"/>
      <c r="EE30" s="153"/>
    </row>
    <row r="31" spans="1:135" s="141" customFormat="1" ht="21.95" customHeight="1" x14ac:dyDescent="0.25">
      <c r="A31" s="1265" t="str">
        <f>T(Admin!D30)</f>
        <v/>
      </c>
      <c r="B31" s="1266"/>
      <c r="C31" s="1255"/>
      <c r="D31" s="1256"/>
      <c r="E31" s="537"/>
      <c r="F31" s="537"/>
      <c r="G31" s="1239"/>
      <c r="H31" s="1240"/>
      <c r="I31" s="537"/>
      <c r="J31" s="537"/>
      <c r="K31" s="1239"/>
      <c r="L31" s="1240"/>
      <c r="M31" s="537"/>
      <c r="N31" s="537"/>
      <c r="O31" s="1239"/>
      <c r="P31" s="1240"/>
      <c r="Q31" s="314"/>
      <c r="R31" s="314"/>
      <c r="S31" s="1243"/>
      <c r="T31" s="1243"/>
      <c r="U31" s="314"/>
      <c r="V31" s="314"/>
      <c r="W31" s="557" t="str">
        <f>IF(C31="","",'Exam Records Sheets'!F51)</f>
        <v/>
      </c>
      <c r="X31" s="558" t="str">
        <f>IF(C31="","",'Exam Records Sheets'!J751)</f>
        <v/>
      </c>
      <c r="Y31" s="467">
        <f t="shared" si="20"/>
        <v>0</v>
      </c>
      <c r="Z31" s="481" t="str">
        <f ca="1">IF('APFT Data'!T30="","",'APFT Data'!T30)</f>
        <v/>
      </c>
      <c r="AA31" s="486">
        <f>COUNTIF('1059 Data'!C32:AB32,"SUP")</f>
        <v>0</v>
      </c>
      <c r="AB31" s="484" t="str">
        <f>IF(Evals!F62="","","X")</f>
        <v/>
      </c>
      <c r="AC31" s="320" t="str">
        <f>IF(Evals!M62="","","X")</f>
        <v/>
      </c>
      <c r="AD31" s="320" t="str">
        <f>IF(Evals!T62="","","X")</f>
        <v/>
      </c>
      <c r="AE31" s="320" t="str">
        <f>IF(Evals!T29="","","X")</f>
        <v/>
      </c>
      <c r="AF31" s="478" t="str">
        <f>IF(Evals!AO29="","","X")</f>
        <v/>
      </c>
      <c r="AG31" s="320" t="str">
        <f>IF(Evals!AA29="","","X")</f>
        <v/>
      </c>
      <c r="AH31" s="1318"/>
      <c r="AI31" s="478" t="str">
        <f>IF(Evals!AH29="","","X")</f>
        <v/>
      </c>
      <c r="AJ31" s="493">
        <f t="shared" si="21"/>
        <v>1</v>
      </c>
      <c r="AK31" s="494" t="str">
        <f t="shared" si="22"/>
        <v/>
      </c>
      <c r="AL31" s="489" t="str">
        <f t="shared" ca="1" si="7"/>
        <v/>
      </c>
      <c r="AM31" s="450" t="str">
        <f t="shared" ca="1" si="8"/>
        <v/>
      </c>
      <c r="AN31" s="463" t="e">
        <f t="shared" ca="1" si="9"/>
        <v>#VALUE!</v>
      </c>
      <c r="AO31" s="461"/>
      <c r="AP31" s="569"/>
      <c r="AQ31" s="723" t="str">
        <f t="shared" si="0"/>
        <v/>
      </c>
      <c r="AR31" s="1589" t="str">
        <f>IF('APFT Data'!G30="RETEST","X","")</f>
        <v/>
      </c>
      <c r="AS31" s="1589" t="str">
        <f>IF('Ht-Wt'!J29="NO-GO","X","")</f>
        <v/>
      </c>
      <c r="AT31" s="1589" t="str">
        <f>IF(Evals!AX62&gt;=1,"X","")</f>
        <v/>
      </c>
      <c r="AU31" s="723" t="str">
        <f t="shared" si="10"/>
        <v/>
      </c>
      <c r="AV31" s="1611" t="str">
        <f t="shared" si="23"/>
        <v>X</v>
      </c>
      <c r="AW31" s="1611">
        <f t="shared" si="24"/>
        <v>1</v>
      </c>
      <c r="AX31" s="1614" t="str">
        <f t="shared" si="3"/>
        <v/>
      </c>
      <c r="AY31" s="1615">
        <f t="shared" si="11"/>
        <v>0</v>
      </c>
      <c r="AZ31" s="1615" t="str">
        <f t="shared" ca="1" si="25"/>
        <v/>
      </c>
      <c r="BA31" s="1615">
        <f t="shared" ca="1" si="12"/>
        <v>0.2</v>
      </c>
      <c r="BB31" s="1616">
        <f>IF(AW31&gt;=1,Evals!BX62,"")</f>
        <v>0</v>
      </c>
      <c r="BC31" s="1615">
        <f t="shared" si="13"/>
        <v>0</v>
      </c>
      <c r="BD31" s="1617">
        <f t="shared" ca="1" si="26"/>
        <v>0.2</v>
      </c>
      <c r="BE31" s="1618" t="str">
        <f>IF('Ht-Wt'!J29="NO-GO","X","")</f>
        <v/>
      </c>
      <c r="BF31" s="1619" t="str">
        <f>IF('APFT Data'!P30="FAIL","X","")</f>
        <v/>
      </c>
      <c r="BG31" s="1619" t="str">
        <f t="shared" si="14"/>
        <v/>
      </c>
      <c r="BH31" s="1619" t="str">
        <f t="shared" si="6"/>
        <v/>
      </c>
      <c r="BI31" s="1611" t="str">
        <f t="shared" si="15"/>
        <v>X</v>
      </c>
      <c r="BJ31" s="1611">
        <f>COUNTIF('1059 Data'!C32,"SUP")</f>
        <v>0</v>
      </c>
      <c r="BK31" s="1611">
        <f>COUNTIF('1059 Data'!G32,"SUP")</f>
        <v>0</v>
      </c>
      <c r="BL31" s="1611">
        <f>COUNTIF('1059 Data'!V32,"SUP")</f>
        <v>0</v>
      </c>
      <c r="BM31" s="1611">
        <f>COUNTIF('1059 Data'!Y32,"SUP")</f>
        <v>0</v>
      </c>
      <c r="BN31" s="1611">
        <f>COUNTIF('1059 Data'!O32,"SUP")</f>
        <v>0</v>
      </c>
      <c r="BO31" s="1611">
        <f t="shared" si="16"/>
        <v>0</v>
      </c>
      <c r="BP31" s="1611">
        <f t="shared" si="17"/>
        <v>0</v>
      </c>
      <c r="BQ31" s="1611" t="str">
        <f t="shared" si="18"/>
        <v/>
      </c>
      <c r="BR31" s="1595">
        <f t="shared" si="19"/>
        <v>0</v>
      </c>
      <c r="BS31" s="1594"/>
      <c r="BT31" s="1594"/>
      <c r="BU31" s="1594"/>
      <c r="BV31" s="1590"/>
      <c r="BW31" s="1590"/>
      <c r="BX31" s="1590"/>
      <c r="BY31" s="1590"/>
      <c r="BZ31" s="1590"/>
      <c r="CA31" s="1590"/>
      <c r="CB31" s="1590"/>
      <c r="CC31" s="1590"/>
      <c r="CD31" s="1590"/>
      <c r="CE31" s="1590"/>
      <c r="CF31" s="1590"/>
      <c r="CG31" s="1590"/>
      <c r="CH31" s="1590"/>
      <c r="CI31" s="1590"/>
      <c r="CJ31" s="1590"/>
      <c r="CK31" s="1590"/>
      <c r="CL31" s="1590"/>
      <c r="CM31" s="1590"/>
      <c r="CN31" s="1590"/>
      <c r="CO31" s="1590"/>
      <c r="CP31" s="1590"/>
      <c r="CQ31" s="1590"/>
      <c r="CR31" s="1590"/>
      <c r="CS31" s="1590"/>
      <c r="CT31" s="153"/>
      <c r="CU31" s="153"/>
      <c r="CV31" s="153"/>
      <c r="CW31" s="153"/>
      <c r="CX31" s="153"/>
      <c r="CY31" s="153"/>
      <c r="CZ31" s="153"/>
      <c r="DA31" s="153"/>
      <c r="DB31" s="153"/>
      <c r="DC31" s="153"/>
      <c r="DD31" s="153"/>
      <c r="DE31" s="153"/>
      <c r="DF31" s="153"/>
      <c r="DG31" s="153"/>
      <c r="DH31" s="153"/>
      <c r="DI31" s="153"/>
      <c r="DJ31" s="153"/>
      <c r="DK31" s="153"/>
      <c r="DL31" s="153"/>
      <c r="DM31" s="153"/>
      <c r="DN31" s="153"/>
      <c r="DO31" s="153"/>
      <c r="DP31" s="153"/>
      <c r="DQ31" s="153"/>
      <c r="DR31" s="153"/>
      <c r="DS31" s="153"/>
      <c r="DT31" s="153"/>
      <c r="DU31" s="153"/>
      <c r="DV31" s="153"/>
      <c r="DW31" s="153"/>
      <c r="DX31" s="153"/>
      <c r="DY31" s="153"/>
      <c r="DZ31" s="153"/>
      <c r="EA31" s="153"/>
      <c r="EB31" s="153"/>
      <c r="EC31" s="153"/>
      <c r="ED31" s="153"/>
      <c r="EE31" s="153"/>
    </row>
    <row r="32" spans="1:135" s="141" customFormat="1" ht="21.95" customHeight="1" x14ac:dyDescent="0.25">
      <c r="A32" s="1265" t="str">
        <f>T(Admin!D31)</f>
        <v/>
      </c>
      <c r="B32" s="1266"/>
      <c r="C32" s="1255"/>
      <c r="D32" s="1256"/>
      <c r="E32" s="537"/>
      <c r="F32" s="537"/>
      <c r="G32" s="1239"/>
      <c r="H32" s="1240"/>
      <c r="I32" s="537"/>
      <c r="J32" s="537"/>
      <c r="K32" s="1239"/>
      <c r="L32" s="1240"/>
      <c r="M32" s="537"/>
      <c r="N32" s="537"/>
      <c r="O32" s="1239"/>
      <c r="P32" s="1240"/>
      <c r="Q32" s="314"/>
      <c r="R32" s="314"/>
      <c r="S32" s="1243"/>
      <c r="T32" s="1243"/>
      <c r="U32" s="314"/>
      <c r="V32" s="314"/>
      <c r="W32" s="557" t="str">
        <f>IF(C32="","",'Exam Records Sheets'!F52)</f>
        <v/>
      </c>
      <c r="X32" s="558" t="str">
        <f>IF(C32="","",'Exam Records Sheets'!J780)</f>
        <v/>
      </c>
      <c r="Y32" s="467">
        <f t="shared" si="20"/>
        <v>0</v>
      </c>
      <c r="Z32" s="481" t="str">
        <f ca="1">IF('APFT Data'!T31="","",'APFT Data'!T31)</f>
        <v/>
      </c>
      <c r="AA32" s="486">
        <f>COUNTIF('1059 Data'!C33:AB33,"SUP")</f>
        <v>0</v>
      </c>
      <c r="AB32" s="484" t="str">
        <f>IF(Evals!F63="","","X")</f>
        <v/>
      </c>
      <c r="AC32" s="320" t="str">
        <f>IF(Evals!M63="","","X")</f>
        <v/>
      </c>
      <c r="AD32" s="320" t="str">
        <f>IF(Evals!T63="","","X")</f>
        <v/>
      </c>
      <c r="AE32" s="320" t="str">
        <f>IF(Evals!T30="","","X")</f>
        <v/>
      </c>
      <c r="AF32" s="478" t="str">
        <f>IF(Evals!AO30="","","X")</f>
        <v/>
      </c>
      <c r="AG32" s="320" t="str">
        <f>IF(Evals!AA30="","","X")</f>
        <v/>
      </c>
      <c r="AH32" s="1318"/>
      <c r="AI32" s="478" t="str">
        <f>IF(Evals!AH30="","","X")</f>
        <v/>
      </c>
      <c r="AJ32" s="493">
        <f t="shared" si="21"/>
        <v>1</v>
      </c>
      <c r="AK32" s="494" t="str">
        <f t="shared" si="22"/>
        <v/>
      </c>
      <c r="AL32" s="489" t="str">
        <f t="shared" ca="1" si="7"/>
        <v/>
      </c>
      <c r="AM32" s="450" t="str">
        <f t="shared" ca="1" si="8"/>
        <v/>
      </c>
      <c r="AN32" s="463" t="e">
        <f t="shared" ca="1" si="9"/>
        <v>#VALUE!</v>
      </c>
      <c r="AO32" s="461"/>
      <c r="AP32" s="569"/>
      <c r="AQ32" s="723" t="str">
        <f t="shared" si="0"/>
        <v/>
      </c>
      <c r="AR32" s="1589" t="str">
        <f>IF('APFT Data'!G31="RETEST","X","")</f>
        <v/>
      </c>
      <c r="AS32" s="1589" t="str">
        <f>IF('Ht-Wt'!J30="NO-GO","X","")</f>
        <v/>
      </c>
      <c r="AT32" s="1589" t="str">
        <f>IF(Evals!AX63&gt;=1,"X","")</f>
        <v/>
      </c>
      <c r="AU32" s="723" t="str">
        <f t="shared" si="10"/>
        <v/>
      </c>
      <c r="AV32" s="1611" t="str">
        <f t="shared" si="23"/>
        <v>X</v>
      </c>
      <c r="AW32" s="1611">
        <f t="shared" si="24"/>
        <v>1</v>
      </c>
      <c r="AX32" s="1614" t="str">
        <f t="shared" si="3"/>
        <v/>
      </c>
      <c r="AY32" s="1615">
        <f t="shared" si="11"/>
        <v>0</v>
      </c>
      <c r="AZ32" s="1615" t="str">
        <f t="shared" ca="1" si="25"/>
        <v/>
      </c>
      <c r="BA32" s="1615">
        <f t="shared" ca="1" si="12"/>
        <v>0.2</v>
      </c>
      <c r="BB32" s="1616">
        <f>IF(AW32&gt;=1,Evals!BX63,"")</f>
        <v>0</v>
      </c>
      <c r="BC32" s="1615">
        <f t="shared" si="13"/>
        <v>0</v>
      </c>
      <c r="BD32" s="1617">
        <f t="shared" ca="1" si="26"/>
        <v>0.2</v>
      </c>
      <c r="BE32" s="1618" t="str">
        <f>IF('Ht-Wt'!J30="NO-GO","X","")</f>
        <v/>
      </c>
      <c r="BF32" s="1619" t="str">
        <f>IF('APFT Data'!P31="FAIL","X","")</f>
        <v/>
      </c>
      <c r="BG32" s="1619" t="str">
        <f t="shared" si="14"/>
        <v/>
      </c>
      <c r="BH32" s="1619" t="str">
        <f t="shared" si="6"/>
        <v/>
      </c>
      <c r="BI32" s="1611" t="str">
        <f t="shared" si="15"/>
        <v>X</v>
      </c>
      <c r="BJ32" s="1611">
        <f>COUNTIF('1059 Data'!C33,"SUP")</f>
        <v>0</v>
      </c>
      <c r="BK32" s="1611">
        <f>COUNTIF('1059 Data'!G33,"SUP")</f>
        <v>0</v>
      </c>
      <c r="BL32" s="1611">
        <f>COUNTIF('1059 Data'!V33,"SUP")</f>
        <v>0</v>
      </c>
      <c r="BM32" s="1611">
        <f>COUNTIF('1059 Data'!Y33,"SUP")</f>
        <v>0</v>
      </c>
      <c r="BN32" s="1611">
        <f>COUNTIF('1059 Data'!O33,"SUP")</f>
        <v>0</v>
      </c>
      <c r="BO32" s="1611">
        <f t="shared" si="16"/>
        <v>0</v>
      </c>
      <c r="BP32" s="1611">
        <f t="shared" si="17"/>
        <v>0</v>
      </c>
      <c r="BQ32" s="1611" t="str">
        <f t="shared" si="18"/>
        <v/>
      </c>
      <c r="BR32" s="1595">
        <f t="shared" si="19"/>
        <v>0</v>
      </c>
      <c r="BS32" s="1594"/>
      <c r="BT32" s="1594"/>
      <c r="BU32" s="1594"/>
      <c r="BV32" s="1590"/>
      <c r="BW32" s="1590"/>
      <c r="BX32" s="1590"/>
      <c r="BY32" s="1590"/>
      <c r="BZ32" s="1590"/>
      <c r="CA32" s="1590"/>
      <c r="CB32" s="1590"/>
      <c r="CC32" s="1590"/>
      <c r="CD32" s="1590"/>
      <c r="CE32" s="1590"/>
      <c r="CF32" s="1590"/>
      <c r="CG32" s="1590"/>
      <c r="CH32" s="1590"/>
      <c r="CI32" s="1590"/>
      <c r="CJ32" s="1590"/>
      <c r="CK32" s="1590"/>
      <c r="CL32" s="1590"/>
      <c r="CM32" s="1590"/>
      <c r="CN32" s="1590"/>
      <c r="CO32" s="1590"/>
      <c r="CP32" s="1590"/>
      <c r="CQ32" s="1590"/>
      <c r="CR32" s="1590"/>
      <c r="CS32" s="1590"/>
      <c r="CT32" s="153"/>
      <c r="CU32" s="153"/>
      <c r="CV32" s="153"/>
      <c r="CW32" s="153"/>
      <c r="CX32" s="153"/>
      <c r="CY32" s="153"/>
      <c r="CZ32" s="153"/>
      <c r="DA32" s="153"/>
      <c r="DB32" s="153"/>
      <c r="DC32" s="153"/>
      <c r="DD32" s="153"/>
      <c r="DE32" s="153"/>
      <c r="DF32" s="153"/>
      <c r="DG32" s="153"/>
      <c r="DH32" s="153"/>
      <c r="DI32" s="153"/>
      <c r="DJ32" s="153"/>
      <c r="DK32" s="153"/>
      <c r="DL32" s="153"/>
      <c r="DM32" s="153"/>
      <c r="DN32" s="153"/>
      <c r="DO32" s="153"/>
      <c r="DP32" s="153"/>
      <c r="DQ32" s="153"/>
      <c r="DR32" s="153"/>
      <c r="DS32" s="153"/>
      <c r="DT32" s="153"/>
      <c r="DU32" s="153"/>
      <c r="DV32" s="153"/>
      <c r="DW32" s="153"/>
      <c r="DX32" s="153"/>
      <c r="DY32" s="153"/>
      <c r="DZ32" s="153"/>
      <c r="EA32" s="153"/>
      <c r="EB32" s="153"/>
      <c r="EC32" s="153"/>
      <c r="ED32" s="153"/>
      <c r="EE32" s="153"/>
    </row>
    <row r="33" spans="1:135" s="141" customFormat="1" ht="21.95" customHeight="1" x14ac:dyDescent="0.25">
      <c r="A33" s="1265" t="str">
        <f>T(Admin!D32)</f>
        <v/>
      </c>
      <c r="B33" s="1266"/>
      <c r="C33" s="1255"/>
      <c r="D33" s="1256"/>
      <c r="E33" s="537"/>
      <c r="F33" s="537"/>
      <c r="G33" s="1239"/>
      <c r="H33" s="1240"/>
      <c r="I33" s="537"/>
      <c r="J33" s="537"/>
      <c r="K33" s="1239"/>
      <c r="L33" s="1240"/>
      <c r="M33" s="537"/>
      <c r="N33" s="537"/>
      <c r="O33" s="1239"/>
      <c r="P33" s="1240"/>
      <c r="Q33" s="314"/>
      <c r="R33" s="314"/>
      <c r="S33" s="1243"/>
      <c r="T33" s="1243"/>
      <c r="U33" s="314"/>
      <c r="V33" s="314"/>
      <c r="W33" s="557" t="str">
        <f>IF(C33="","",'Exam Records Sheets'!F53)</f>
        <v/>
      </c>
      <c r="X33" s="558" t="str">
        <f>IF(C33="","",'Exam Records Sheets'!J809)</f>
        <v/>
      </c>
      <c r="Y33" s="467">
        <f t="shared" si="20"/>
        <v>0</v>
      </c>
      <c r="Z33" s="481" t="str">
        <f ca="1">IF('APFT Data'!T32="","",'APFT Data'!T32)</f>
        <v/>
      </c>
      <c r="AA33" s="486">
        <f>COUNTIF('1059 Data'!C34:AB34,"SUP")</f>
        <v>0</v>
      </c>
      <c r="AB33" s="484" t="str">
        <f>IF(Evals!F64="","","X")</f>
        <v/>
      </c>
      <c r="AC33" s="320" t="str">
        <f>IF(Evals!M64="","","X")</f>
        <v/>
      </c>
      <c r="AD33" s="320" t="str">
        <f>IF(Evals!T64="","","X")</f>
        <v/>
      </c>
      <c r="AE33" s="320" t="str">
        <f>IF(Evals!T31="","","X")</f>
        <v/>
      </c>
      <c r="AF33" s="478" t="str">
        <f>IF(Evals!AO31="","","X")</f>
        <v/>
      </c>
      <c r="AG33" s="320" t="str">
        <f>IF(Evals!AA31="","","X")</f>
        <v/>
      </c>
      <c r="AH33" s="1318"/>
      <c r="AI33" s="478" t="str">
        <f>IF(Evals!AH31="","","X")</f>
        <v/>
      </c>
      <c r="AJ33" s="493">
        <f t="shared" si="21"/>
        <v>1</v>
      </c>
      <c r="AK33" s="494" t="str">
        <f t="shared" si="22"/>
        <v/>
      </c>
      <c r="AL33" s="489" t="str">
        <f t="shared" ca="1" si="7"/>
        <v/>
      </c>
      <c r="AM33" s="450" t="str">
        <f t="shared" ca="1" si="8"/>
        <v/>
      </c>
      <c r="AN33" s="463" t="e">
        <f t="shared" ca="1" si="9"/>
        <v>#VALUE!</v>
      </c>
      <c r="AO33" s="461"/>
      <c r="AP33" s="569"/>
      <c r="AQ33" s="723" t="str">
        <f t="shared" si="0"/>
        <v/>
      </c>
      <c r="AR33" s="1589" t="str">
        <f>IF('APFT Data'!G32="RETEST","X","")</f>
        <v/>
      </c>
      <c r="AS33" s="1589" t="str">
        <f>IF('Ht-Wt'!J31="NO-GO","X","")</f>
        <v/>
      </c>
      <c r="AT33" s="1589" t="str">
        <f>IF(Evals!AX64&gt;=1,"X","")</f>
        <v/>
      </c>
      <c r="AU33" s="723" t="str">
        <f t="shared" si="10"/>
        <v/>
      </c>
      <c r="AV33" s="1611" t="str">
        <f t="shared" si="23"/>
        <v>X</v>
      </c>
      <c r="AW33" s="1611">
        <f t="shared" si="24"/>
        <v>1</v>
      </c>
      <c r="AX33" s="1614" t="str">
        <f t="shared" si="3"/>
        <v/>
      </c>
      <c r="AY33" s="1615">
        <f t="shared" si="11"/>
        <v>0</v>
      </c>
      <c r="AZ33" s="1615" t="str">
        <f t="shared" ca="1" si="25"/>
        <v/>
      </c>
      <c r="BA33" s="1615">
        <f t="shared" ca="1" si="12"/>
        <v>0.2</v>
      </c>
      <c r="BB33" s="1616">
        <f>IF(AW33&gt;=1,Evals!BX64,"")</f>
        <v>0</v>
      </c>
      <c r="BC33" s="1615">
        <f t="shared" si="13"/>
        <v>0</v>
      </c>
      <c r="BD33" s="1617">
        <f t="shared" ca="1" si="26"/>
        <v>0.2</v>
      </c>
      <c r="BE33" s="1618" t="str">
        <f>IF('Ht-Wt'!J31="NO-GO","X","")</f>
        <v/>
      </c>
      <c r="BF33" s="1619" t="str">
        <f>IF('APFT Data'!P32="FAIL","X","")</f>
        <v/>
      </c>
      <c r="BG33" s="1619" t="str">
        <f t="shared" si="14"/>
        <v/>
      </c>
      <c r="BH33" s="1619" t="str">
        <f t="shared" si="6"/>
        <v/>
      </c>
      <c r="BI33" s="1611" t="str">
        <f t="shared" si="15"/>
        <v>X</v>
      </c>
      <c r="BJ33" s="1611">
        <f>COUNTIF('1059 Data'!C34,"SUP")</f>
        <v>0</v>
      </c>
      <c r="BK33" s="1611">
        <f>COUNTIF('1059 Data'!G34,"SUP")</f>
        <v>0</v>
      </c>
      <c r="BL33" s="1611">
        <f>COUNTIF('1059 Data'!V34,"SUP")</f>
        <v>0</v>
      </c>
      <c r="BM33" s="1611">
        <f>COUNTIF('1059 Data'!Y34,"SUP")</f>
        <v>0</v>
      </c>
      <c r="BN33" s="1611">
        <f>COUNTIF('1059 Data'!O34,"SUP")</f>
        <v>0</v>
      </c>
      <c r="BO33" s="1611">
        <f t="shared" si="16"/>
        <v>0</v>
      </c>
      <c r="BP33" s="1611">
        <f t="shared" si="17"/>
        <v>0</v>
      </c>
      <c r="BQ33" s="1611" t="str">
        <f t="shared" si="18"/>
        <v/>
      </c>
      <c r="BR33" s="1595">
        <f t="shared" si="19"/>
        <v>0</v>
      </c>
      <c r="BS33" s="1594"/>
      <c r="BT33" s="1594"/>
      <c r="BU33" s="1594"/>
      <c r="BV33" s="1590"/>
      <c r="BW33" s="1590"/>
      <c r="BX33" s="1590"/>
      <c r="BY33" s="1590"/>
      <c r="BZ33" s="1590"/>
      <c r="CA33" s="1590"/>
      <c r="CB33" s="1590"/>
      <c r="CC33" s="1590"/>
      <c r="CD33" s="1590"/>
      <c r="CE33" s="1590"/>
      <c r="CF33" s="1590"/>
      <c r="CG33" s="1590"/>
      <c r="CH33" s="1590"/>
      <c r="CI33" s="1590"/>
      <c r="CJ33" s="1590"/>
      <c r="CK33" s="1590"/>
      <c r="CL33" s="1590"/>
      <c r="CM33" s="1590"/>
      <c r="CN33" s="1590"/>
      <c r="CO33" s="1590"/>
      <c r="CP33" s="1590"/>
      <c r="CQ33" s="1590"/>
      <c r="CR33" s="1590"/>
      <c r="CS33" s="1590"/>
      <c r="CT33" s="153"/>
      <c r="CU33" s="153"/>
      <c r="CV33" s="153"/>
      <c r="CW33" s="153"/>
      <c r="CX33" s="153"/>
      <c r="CY33" s="153"/>
      <c r="CZ33" s="153"/>
      <c r="DA33" s="153"/>
      <c r="DB33" s="153"/>
      <c r="DC33" s="153"/>
      <c r="DD33" s="153"/>
      <c r="DE33" s="153"/>
      <c r="DF33" s="153"/>
      <c r="DG33" s="153"/>
      <c r="DH33" s="153"/>
      <c r="DI33" s="153"/>
      <c r="DJ33" s="153"/>
      <c r="DK33" s="153"/>
      <c r="DL33" s="153"/>
      <c r="DM33" s="153"/>
      <c r="DN33" s="153"/>
      <c r="DO33" s="153"/>
      <c r="DP33" s="153"/>
      <c r="DQ33" s="153"/>
      <c r="DR33" s="153"/>
      <c r="DS33" s="153"/>
      <c r="DT33" s="153"/>
      <c r="DU33" s="153"/>
      <c r="DV33" s="153"/>
      <c r="DW33" s="153"/>
      <c r="DX33" s="153"/>
      <c r="DY33" s="153"/>
      <c r="DZ33" s="153"/>
      <c r="EA33" s="153"/>
      <c r="EB33" s="153"/>
      <c r="EC33" s="153"/>
      <c r="ED33" s="153"/>
      <c r="EE33" s="153"/>
    </row>
    <row r="34" spans="1:135" s="141" customFormat="1" ht="21.95" customHeight="1" x14ac:dyDescent="0.25">
      <c r="A34" s="1265" t="str">
        <f>T(Admin!D33)</f>
        <v/>
      </c>
      <c r="B34" s="1266"/>
      <c r="C34" s="1255"/>
      <c r="D34" s="1256"/>
      <c r="E34" s="537"/>
      <c r="F34" s="537"/>
      <c r="G34" s="1239"/>
      <c r="H34" s="1240"/>
      <c r="I34" s="537"/>
      <c r="J34" s="537"/>
      <c r="K34" s="1239"/>
      <c r="L34" s="1240"/>
      <c r="M34" s="537"/>
      <c r="N34" s="537"/>
      <c r="O34" s="1239"/>
      <c r="P34" s="1240"/>
      <c r="Q34" s="314"/>
      <c r="R34" s="314"/>
      <c r="S34" s="1243"/>
      <c r="T34" s="1243"/>
      <c r="U34" s="314"/>
      <c r="V34" s="314"/>
      <c r="W34" s="557" t="str">
        <f>IF(C34="","",'Exam Records Sheets'!F54)</f>
        <v/>
      </c>
      <c r="X34" s="558" t="str">
        <f>IF(C34="","",'Exam Records Sheets'!J838)</f>
        <v/>
      </c>
      <c r="Y34" s="467">
        <f t="shared" si="20"/>
        <v>0</v>
      </c>
      <c r="Z34" s="481" t="str">
        <f ca="1">IF('APFT Data'!T33="","",'APFT Data'!T33)</f>
        <v/>
      </c>
      <c r="AA34" s="486">
        <f>COUNTIF('1059 Data'!C35:AB35,"SUP")</f>
        <v>0</v>
      </c>
      <c r="AB34" s="484" t="str">
        <f>IF(Evals!F65="","","X")</f>
        <v/>
      </c>
      <c r="AC34" s="320" t="str">
        <f>IF(Evals!M65="","","X")</f>
        <v/>
      </c>
      <c r="AD34" s="320" t="str">
        <f>IF(Evals!T65="","","X")</f>
        <v/>
      </c>
      <c r="AE34" s="320" t="str">
        <f>IF(Evals!T32="","","X")</f>
        <v/>
      </c>
      <c r="AF34" s="478" t="str">
        <f>IF(Evals!AO32="","","X")</f>
        <v/>
      </c>
      <c r="AG34" s="320" t="str">
        <f>IF(Evals!AA32="","","X")</f>
        <v/>
      </c>
      <c r="AH34" s="1318"/>
      <c r="AI34" s="478" t="str">
        <f>IF(Evals!AH32="","","X")</f>
        <v/>
      </c>
      <c r="AJ34" s="493">
        <f t="shared" si="21"/>
        <v>1</v>
      </c>
      <c r="AK34" s="494" t="str">
        <f t="shared" si="22"/>
        <v/>
      </c>
      <c r="AL34" s="489" t="str">
        <f t="shared" ca="1" si="7"/>
        <v/>
      </c>
      <c r="AM34" s="450" t="str">
        <f t="shared" ca="1" si="8"/>
        <v/>
      </c>
      <c r="AN34" s="463" t="e">
        <f t="shared" ca="1" si="9"/>
        <v>#VALUE!</v>
      </c>
      <c r="AO34" s="461"/>
      <c r="AP34" s="569"/>
      <c r="AQ34" s="723" t="str">
        <f t="shared" si="0"/>
        <v/>
      </c>
      <c r="AR34" s="1589" t="str">
        <f>IF('APFT Data'!G33="RETEST","X","")</f>
        <v/>
      </c>
      <c r="AS34" s="1589" t="str">
        <f>IF('Ht-Wt'!J32="NO-GO","X","")</f>
        <v/>
      </c>
      <c r="AT34" s="1589" t="str">
        <f>IF(Evals!AX65&gt;=1,"X","")</f>
        <v/>
      </c>
      <c r="AU34" s="723" t="str">
        <f t="shared" si="10"/>
        <v/>
      </c>
      <c r="AV34" s="1611" t="str">
        <f t="shared" si="23"/>
        <v>X</v>
      </c>
      <c r="AW34" s="1611">
        <f t="shared" si="24"/>
        <v>1</v>
      </c>
      <c r="AX34" s="1614" t="str">
        <f t="shared" si="3"/>
        <v/>
      </c>
      <c r="AY34" s="1615">
        <f t="shared" si="11"/>
        <v>0</v>
      </c>
      <c r="AZ34" s="1615" t="str">
        <f t="shared" ca="1" si="25"/>
        <v/>
      </c>
      <c r="BA34" s="1615">
        <f t="shared" ca="1" si="12"/>
        <v>0.2</v>
      </c>
      <c r="BB34" s="1616">
        <f>IF(AW34&gt;=1,Evals!BX65,"")</f>
        <v>0</v>
      </c>
      <c r="BC34" s="1615">
        <f t="shared" si="13"/>
        <v>0</v>
      </c>
      <c r="BD34" s="1617">
        <f t="shared" ca="1" si="26"/>
        <v>0.2</v>
      </c>
      <c r="BE34" s="1618" t="str">
        <f>IF('Ht-Wt'!J32="NO-GO","X","")</f>
        <v/>
      </c>
      <c r="BF34" s="1619" t="str">
        <f>IF('APFT Data'!P33="FAIL","X","")</f>
        <v/>
      </c>
      <c r="BG34" s="1619" t="str">
        <f t="shared" si="14"/>
        <v/>
      </c>
      <c r="BH34" s="1619" t="str">
        <f t="shared" si="6"/>
        <v/>
      </c>
      <c r="BI34" s="1611" t="str">
        <f t="shared" si="15"/>
        <v>X</v>
      </c>
      <c r="BJ34" s="1611">
        <f>COUNTIF('1059 Data'!C35,"SUP")</f>
        <v>0</v>
      </c>
      <c r="BK34" s="1611">
        <f>COUNTIF('1059 Data'!G35,"SUP")</f>
        <v>0</v>
      </c>
      <c r="BL34" s="1611">
        <f>COUNTIF('1059 Data'!V35,"SUP")</f>
        <v>0</v>
      </c>
      <c r="BM34" s="1611">
        <f>COUNTIF('1059 Data'!Y35,"SUP")</f>
        <v>0</v>
      </c>
      <c r="BN34" s="1611">
        <f>COUNTIF('1059 Data'!O35,"SUP")</f>
        <v>0</v>
      </c>
      <c r="BO34" s="1611">
        <f t="shared" si="16"/>
        <v>0</v>
      </c>
      <c r="BP34" s="1611">
        <f t="shared" si="17"/>
        <v>0</v>
      </c>
      <c r="BQ34" s="1611" t="str">
        <f t="shared" si="18"/>
        <v/>
      </c>
      <c r="BR34" s="1595">
        <f t="shared" si="19"/>
        <v>0</v>
      </c>
      <c r="BS34" s="1594"/>
      <c r="BT34" s="1594"/>
      <c r="BU34" s="1594"/>
      <c r="BV34" s="1590"/>
      <c r="BW34" s="1590"/>
      <c r="BX34" s="1590"/>
      <c r="BY34" s="1590"/>
      <c r="BZ34" s="1590"/>
      <c r="CA34" s="1590"/>
      <c r="CB34" s="1590"/>
      <c r="CC34" s="1590"/>
      <c r="CD34" s="1590"/>
      <c r="CE34" s="1590"/>
      <c r="CF34" s="1590"/>
      <c r="CG34" s="1590"/>
      <c r="CH34" s="1590"/>
      <c r="CI34" s="1590"/>
      <c r="CJ34" s="1590"/>
      <c r="CK34" s="1590"/>
      <c r="CL34" s="1590"/>
      <c r="CM34" s="1590"/>
      <c r="CN34" s="1590"/>
      <c r="CO34" s="1590"/>
      <c r="CP34" s="1590"/>
      <c r="CQ34" s="1590"/>
      <c r="CR34" s="1590"/>
      <c r="CS34" s="1590"/>
      <c r="CT34" s="153"/>
      <c r="CU34" s="153"/>
      <c r="CV34" s="153"/>
      <c r="CW34" s="153"/>
      <c r="CX34" s="153"/>
      <c r="CY34" s="153"/>
      <c r="CZ34" s="153"/>
      <c r="DA34" s="153"/>
      <c r="DB34" s="153"/>
      <c r="DC34" s="153"/>
      <c r="DD34" s="153"/>
      <c r="DE34" s="153"/>
      <c r="DF34" s="153"/>
      <c r="DG34" s="153"/>
      <c r="DH34" s="153"/>
      <c r="DI34" s="153"/>
      <c r="DJ34" s="153"/>
      <c r="DK34" s="153"/>
      <c r="DL34" s="153"/>
      <c r="DM34" s="153"/>
      <c r="DN34" s="153"/>
      <c r="DO34" s="153"/>
      <c r="DP34" s="153"/>
      <c r="DQ34" s="153"/>
      <c r="DR34" s="153"/>
      <c r="DS34" s="153"/>
      <c r="DT34" s="153"/>
      <c r="DU34" s="153"/>
      <c r="DV34" s="153"/>
      <c r="DW34" s="153"/>
      <c r="DX34" s="153"/>
      <c r="DY34" s="153"/>
      <c r="DZ34" s="153"/>
      <c r="EA34" s="153"/>
      <c r="EB34" s="153"/>
      <c r="EC34" s="153"/>
      <c r="ED34" s="153"/>
      <c r="EE34" s="153"/>
    </row>
    <row r="35" spans="1:135" s="141" customFormat="1" ht="21.95" customHeight="1" thickBot="1" x14ac:dyDescent="0.3">
      <c r="A35" s="1267" t="str">
        <f>T(Admin!D34)</f>
        <v/>
      </c>
      <c r="B35" s="1268"/>
      <c r="C35" s="1257"/>
      <c r="D35" s="1258"/>
      <c r="E35" s="209"/>
      <c r="F35" s="209"/>
      <c r="G35" s="1241"/>
      <c r="H35" s="1242"/>
      <c r="I35" s="209"/>
      <c r="J35" s="209"/>
      <c r="K35" s="1241"/>
      <c r="L35" s="1242"/>
      <c r="M35" s="209"/>
      <c r="N35" s="209"/>
      <c r="O35" s="1241"/>
      <c r="P35" s="1242"/>
      <c r="Q35" s="531"/>
      <c r="R35" s="531"/>
      <c r="S35" s="1320"/>
      <c r="T35" s="1320"/>
      <c r="U35" s="531"/>
      <c r="V35" s="531"/>
      <c r="W35" s="561" t="str">
        <f>IF(C35="","",'Exam Records Sheets'!F55)</f>
        <v/>
      </c>
      <c r="X35" s="562" t="str">
        <f>IF(C35="","",'Exam Records Sheets'!J867)</f>
        <v/>
      </c>
      <c r="Y35" s="468">
        <f>COUNTIF(E35:V35,"X")</f>
        <v>0</v>
      </c>
      <c r="Z35" s="482" t="str">
        <f ca="1">IF('APFT Data'!T34="","",'APFT Data'!T34)</f>
        <v/>
      </c>
      <c r="AA35" s="487">
        <f>COUNTIF('1059 Data'!C36:AB36,"SUP")</f>
        <v>0</v>
      </c>
      <c r="AB35" s="485" t="str">
        <f>IF(Evals!F66="","","X")</f>
        <v/>
      </c>
      <c r="AC35" s="321" t="str">
        <f>IF(Evals!M66="","","X")</f>
        <v/>
      </c>
      <c r="AD35" s="321" t="str">
        <f>IF(Evals!T66="","","X")</f>
        <v/>
      </c>
      <c r="AE35" s="321" t="str">
        <f>IF(Evals!T33="","","X")</f>
        <v/>
      </c>
      <c r="AF35" s="479" t="str">
        <f>IF(Evals!AO33="","","X")</f>
        <v/>
      </c>
      <c r="AG35" s="321" t="str">
        <f>IF(Evals!AA33="","","X")</f>
        <v/>
      </c>
      <c r="AH35" s="1319"/>
      <c r="AI35" s="479" t="str">
        <f>IF(Evals!AH33="","","X")</f>
        <v/>
      </c>
      <c r="AJ35" s="493">
        <f t="shared" si="21"/>
        <v>1</v>
      </c>
      <c r="AK35" s="494" t="str">
        <f t="shared" si="22"/>
        <v/>
      </c>
      <c r="AL35" s="490" t="str">
        <f t="shared" ca="1" si="7"/>
        <v/>
      </c>
      <c r="AM35" s="451" t="str">
        <f t="shared" ca="1" si="8"/>
        <v/>
      </c>
      <c r="AN35" s="464" t="e">
        <f t="shared" ca="1" si="9"/>
        <v>#VALUE!</v>
      </c>
      <c r="AO35" s="466"/>
      <c r="AP35" s="572"/>
      <c r="AQ35" s="723" t="str">
        <f t="shared" si="0"/>
        <v/>
      </c>
      <c r="AR35" s="1589" t="str">
        <f>IF('APFT Data'!G34="RETEST","X","")</f>
        <v/>
      </c>
      <c r="AS35" s="1589" t="str">
        <f>IF('Ht-Wt'!J33="NO-GO","X","")</f>
        <v/>
      </c>
      <c r="AT35" s="1589" t="str">
        <f>IF(Evals!AX66&gt;=1,"X","")</f>
        <v/>
      </c>
      <c r="AU35" s="723" t="str">
        <f t="shared" si="10"/>
        <v/>
      </c>
      <c r="AV35" s="1611" t="str">
        <f t="shared" si="23"/>
        <v>X</v>
      </c>
      <c r="AW35" s="1611">
        <f t="shared" si="24"/>
        <v>1</v>
      </c>
      <c r="AX35" s="1614" t="str">
        <f t="shared" si="3"/>
        <v/>
      </c>
      <c r="AY35" s="1615">
        <f t="shared" si="11"/>
        <v>0</v>
      </c>
      <c r="AZ35" s="1615" t="str">
        <f t="shared" ca="1" si="25"/>
        <v/>
      </c>
      <c r="BA35" s="1615">
        <f t="shared" ca="1" si="12"/>
        <v>0.2</v>
      </c>
      <c r="BB35" s="1616">
        <f>IF(AW35&gt;=1,Evals!BX66,"")</f>
        <v>0</v>
      </c>
      <c r="BC35" s="1615">
        <f t="shared" si="13"/>
        <v>0</v>
      </c>
      <c r="BD35" s="1617">
        <f t="shared" ca="1" si="26"/>
        <v>0.2</v>
      </c>
      <c r="BE35" s="1618" t="str">
        <f>IF('Ht-Wt'!J33="NO-GO","X","")</f>
        <v/>
      </c>
      <c r="BF35" s="1619" t="str">
        <f>IF('APFT Data'!P34="FAIL","X","")</f>
        <v/>
      </c>
      <c r="BG35" s="1619" t="str">
        <f t="shared" si="14"/>
        <v/>
      </c>
      <c r="BH35" s="1619" t="str">
        <f t="shared" si="6"/>
        <v/>
      </c>
      <c r="BI35" s="1611" t="str">
        <f t="shared" si="15"/>
        <v>X</v>
      </c>
      <c r="BJ35" s="1611">
        <f>COUNTIF('1059 Data'!C36,"SUP")</f>
        <v>0</v>
      </c>
      <c r="BK35" s="1611">
        <f>COUNTIF('1059 Data'!G36,"SUP")</f>
        <v>0</v>
      </c>
      <c r="BL35" s="1611">
        <f>COUNTIF('1059 Data'!V36,"SUP")</f>
        <v>0</v>
      </c>
      <c r="BM35" s="1611">
        <f>COUNTIF('1059 Data'!Y36,"SUP")</f>
        <v>0</v>
      </c>
      <c r="BN35" s="1611">
        <f>COUNTIF('1059 Data'!O36,"SUP")</f>
        <v>0</v>
      </c>
      <c r="BO35" s="1611">
        <f t="shared" si="16"/>
        <v>0</v>
      </c>
      <c r="BP35" s="1611">
        <f t="shared" si="17"/>
        <v>0</v>
      </c>
      <c r="BQ35" s="1611" t="str">
        <f t="shared" si="18"/>
        <v/>
      </c>
      <c r="BR35" s="1595">
        <f t="shared" si="19"/>
        <v>0</v>
      </c>
      <c r="BS35" s="1594"/>
      <c r="BT35" s="1594"/>
      <c r="BU35" s="1594"/>
      <c r="BV35" s="1590"/>
      <c r="BW35" s="1590"/>
      <c r="BX35" s="1590"/>
      <c r="BY35" s="1590"/>
      <c r="BZ35" s="1590"/>
      <c r="CA35" s="1590"/>
      <c r="CB35" s="1590"/>
      <c r="CC35" s="1590"/>
      <c r="CD35" s="1590"/>
      <c r="CE35" s="1590"/>
      <c r="CF35" s="1590"/>
      <c r="CG35" s="1590"/>
      <c r="CH35" s="1590"/>
      <c r="CI35" s="1590"/>
      <c r="CJ35" s="1590"/>
      <c r="CK35" s="1590"/>
      <c r="CL35" s="1590"/>
      <c r="CM35" s="1590"/>
      <c r="CN35" s="1590"/>
      <c r="CO35" s="1590"/>
      <c r="CP35" s="1590"/>
      <c r="CQ35" s="1590"/>
      <c r="CR35" s="1590"/>
      <c r="CS35" s="1590"/>
      <c r="CT35" s="153"/>
      <c r="CU35" s="153"/>
      <c r="CV35" s="153"/>
      <c r="CW35" s="153"/>
      <c r="CX35" s="153"/>
      <c r="CY35" s="153"/>
      <c r="CZ35" s="153"/>
      <c r="DA35" s="153"/>
      <c r="DB35" s="153"/>
      <c r="DC35" s="153"/>
      <c r="DD35" s="153"/>
      <c r="DE35" s="153"/>
      <c r="DF35" s="153"/>
      <c r="DG35" s="153"/>
      <c r="DH35" s="153"/>
      <c r="DI35" s="153"/>
      <c r="DJ35" s="153"/>
      <c r="DK35" s="153"/>
      <c r="DL35" s="153"/>
      <c r="DM35" s="153"/>
      <c r="DN35" s="153"/>
      <c r="DO35" s="153"/>
      <c r="DP35" s="153"/>
      <c r="DQ35" s="153"/>
      <c r="DR35" s="153"/>
      <c r="DS35" s="153"/>
      <c r="DT35" s="153"/>
      <c r="DU35" s="153"/>
      <c r="DV35" s="153"/>
      <c r="DW35" s="153"/>
      <c r="DX35" s="153"/>
      <c r="DY35" s="153"/>
      <c r="DZ35" s="153"/>
      <c r="EA35" s="153"/>
      <c r="EB35" s="153"/>
      <c r="EC35" s="153"/>
      <c r="ED35" s="153"/>
      <c r="EE35" s="153"/>
    </row>
    <row r="36" spans="1:135" ht="21.75" customHeight="1" thickBot="1" x14ac:dyDescent="0.25">
      <c r="A36" s="130"/>
      <c r="B36" s="307"/>
      <c r="C36" s="1254">
        <f>AVERAGE(C6:C35)</f>
        <v>0.84719999999999995</v>
      </c>
      <c r="D36" s="1238"/>
      <c r="E36" s="528"/>
      <c r="F36" s="553"/>
      <c r="G36" s="1237">
        <f>AVERAGE(G6:G35)</f>
        <v>0.88441999999999987</v>
      </c>
      <c r="H36" s="1238"/>
      <c r="I36" s="528"/>
      <c r="J36" s="553"/>
      <c r="K36" s="1237">
        <f>AVERAGE(K6:K35)</f>
        <v>0.83911999999999998</v>
      </c>
      <c r="L36" s="1238"/>
      <c r="M36" s="528"/>
      <c r="N36" s="553"/>
      <c r="O36" s="1237">
        <f>AVERAGE(O6:O35)</f>
        <v>0.85149999999999992</v>
      </c>
      <c r="P36" s="1238"/>
      <c r="Q36" s="529"/>
      <c r="R36" s="554"/>
      <c r="S36" s="1556">
        <f>AVERAGE(S6:S35)</f>
        <v>0.88857999999999993</v>
      </c>
      <c r="T36" s="1557"/>
      <c r="U36" s="554"/>
      <c r="V36" s="554"/>
      <c r="W36" s="209"/>
      <c r="X36" s="209">
        <f>AVERAGE(X6:X15)</f>
        <v>0.86216399999999993</v>
      </c>
      <c r="Y36" s="221"/>
      <c r="Z36" s="301"/>
      <c r="AA36" s="1291"/>
      <c r="AB36" s="1291"/>
      <c r="AC36" s="1291"/>
      <c r="AD36" s="152"/>
      <c r="AE36" s="155"/>
      <c r="AF36" s="155"/>
      <c r="AG36" s="155"/>
      <c r="AH36" s="155"/>
      <c r="AI36" s="152"/>
      <c r="AJ36" s="152"/>
      <c r="AK36" s="152"/>
      <c r="AL36" s="156"/>
      <c r="AM36" s="156"/>
      <c r="AN36" s="157"/>
      <c r="AO36" s="169"/>
      <c r="AP36" s="158"/>
    </row>
    <row r="37" spans="1:135" s="130" customFormat="1" x14ac:dyDescent="0.2">
      <c r="C37" s="135"/>
      <c r="D37" s="135"/>
      <c r="E37" s="135"/>
      <c r="F37" s="135"/>
      <c r="G37" s="136"/>
      <c r="H37" s="135"/>
      <c r="I37" s="136"/>
      <c r="J37" s="136"/>
      <c r="K37" s="136"/>
      <c r="L37" s="135"/>
      <c r="M37" s="136"/>
      <c r="N37" s="136"/>
      <c r="O37" s="1289"/>
      <c r="P37" s="1289"/>
      <c r="Q37" s="1289"/>
      <c r="R37" s="1289"/>
      <c r="S37" s="1289"/>
      <c r="T37" s="1289"/>
      <c r="U37" s="1289"/>
      <c r="V37" s="1289"/>
      <c r="W37" s="1290"/>
      <c r="X37" s="1290"/>
      <c r="Y37" s="1290"/>
      <c r="Z37" s="1290"/>
      <c r="AA37" s="1290"/>
      <c r="AB37" s="1290"/>
      <c r="AC37" s="144"/>
      <c r="AD37" s="144"/>
      <c r="AE37" s="144"/>
      <c r="AF37" s="144"/>
      <c r="AG37" s="144"/>
      <c r="AH37" s="136"/>
      <c r="AI37" s="136"/>
      <c r="AJ37" s="226"/>
      <c r="AK37" s="226"/>
      <c r="AL37" s="136"/>
      <c r="AM37" s="136"/>
      <c r="AN37" s="138"/>
      <c r="AO37" s="138"/>
      <c r="AP37" s="138"/>
      <c r="AQ37" s="1583"/>
      <c r="AR37" s="1585"/>
      <c r="AS37" s="1585"/>
      <c r="AT37" s="1585"/>
      <c r="AU37" s="1585"/>
      <c r="AV37" s="1592"/>
      <c r="AW37" s="1593"/>
      <c r="AX37" s="1590"/>
      <c r="AY37" s="1590"/>
      <c r="AZ37" s="1590"/>
      <c r="BA37" s="1590"/>
      <c r="BB37" s="1590"/>
      <c r="BC37" s="1590"/>
      <c r="BD37" s="1590"/>
      <c r="BE37" s="1594"/>
      <c r="BF37" s="1594"/>
      <c r="BG37" s="1594"/>
      <c r="BH37" s="1594"/>
      <c r="BI37" s="1595"/>
      <c r="BJ37" s="1595"/>
      <c r="BK37" s="1595"/>
      <c r="BL37" s="1595"/>
      <c r="BM37" s="1595"/>
      <c r="BN37" s="1595"/>
      <c r="BO37" s="1595"/>
      <c r="BP37" s="1595"/>
      <c r="BQ37" s="1596"/>
      <c r="BR37" s="1595"/>
      <c r="BS37" s="1594"/>
      <c r="BT37" s="1594"/>
      <c r="BU37" s="1594"/>
      <c r="BV37" s="1590"/>
      <c r="BW37" s="1590"/>
      <c r="BX37" s="1590"/>
      <c r="BY37" s="1590"/>
      <c r="BZ37" s="1590"/>
      <c r="CA37" s="1590"/>
      <c r="CB37" s="1590"/>
      <c r="CC37" s="1590"/>
      <c r="CD37" s="1590"/>
      <c r="CE37" s="1590"/>
      <c r="CF37" s="1590"/>
      <c r="CG37" s="1590"/>
      <c r="CH37" s="1590"/>
      <c r="CI37" s="1590"/>
      <c r="CJ37" s="1590"/>
      <c r="CK37" s="1590"/>
      <c r="CL37" s="1590"/>
      <c r="CM37" s="1590"/>
      <c r="CN37" s="1590"/>
      <c r="CO37" s="1590"/>
      <c r="CP37" s="1590"/>
      <c r="CQ37" s="1590"/>
      <c r="CR37" s="1590"/>
      <c r="CS37" s="1590"/>
      <c r="CT37" s="506"/>
      <c r="CU37" s="506"/>
      <c r="CV37" s="506"/>
      <c r="CW37" s="506"/>
      <c r="CX37" s="506"/>
      <c r="CY37" s="506"/>
      <c r="CZ37" s="506"/>
      <c r="DA37" s="506"/>
      <c r="DB37" s="506"/>
      <c r="DC37" s="506"/>
      <c r="DD37" s="506"/>
      <c r="DE37" s="506"/>
      <c r="DF37" s="506"/>
      <c r="DG37" s="506"/>
      <c r="DH37" s="506"/>
      <c r="DI37" s="506"/>
      <c r="DJ37" s="506"/>
      <c r="DK37" s="506"/>
      <c r="DL37" s="506"/>
      <c r="DM37" s="506"/>
      <c r="DN37" s="506"/>
      <c r="DO37" s="506"/>
      <c r="DP37" s="506"/>
      <c r="DQ37" s="506"/>
      <c r="DR37" s="506"/>
      <c r="DS37" s="506"/>
      <c r="DT37" s="506"/>
      <c r="DU37" s="506"/>
      <c r="DV37" s="506"/>
      <c r="DW37" s="506"/>
      <c r="DX37" s="506"/>
      <c r="DY37" s="506"/>
      <c r="DZ37" s="506"/>
      <c r="EA37" s="506"/>
      <c r="EB37" s="506"/>
      <c r="EC37" s="506"/>
      <c r="ED37" s="506"/>
      <c r="EE37" s="506"/>
    </row>
    <row r="38" spans="1:135" s="130" customFormat="1" x14ac:dyDescent="0.2">
      <c r="C38" s="135"/>
      <c r="D38" s="135"/>
      <c r="E38" s="135"/>
      <c r="F38" s="135"/>
      <c r="G38" s="136"/>
      <c r="H38" s="135"/>
      <c r="I38" s="136"/>
      <c r="J38" s="136"/>
      <c r="K38" s="136"/>
      <c r="L38" s="135"/>
      <c r="M38" s="136"/>
      <c r="N38" s="136"/>
      <c r="O38" s="136"/>
      <c r="P38" s="135"/>
      <c r="Q38" s="136"/>
      <c r="R38" s="136"/>
      <c r="S38" s="136"/>
      <c r="T38" s="136"/>
      <c r="U38" s="136"/>
      <c r="V38" s="136"/>
      <c r="W38" s="136"/>
      <c r="X38" s="136"/>
      <c r="Y38" s="136"/>
      <c r="Z38" s="136"/>
      <c r="AA38" s="136"/>
      <c r="AB38" s="136"/>
      <c r="AC38" s="136"/>
      <c r="AD38" s="136"/>
      <c r="AE38" s="136"/>
      <c r="AF38" s="136"/>
      <c r="AG38" s="136"/>
      <c r="AH38" s="136"/>
      <c r="AI38" s="136"/>
      <c r="AJ38" s="226"/>
      <c r="AK38" s="226"/>
      <c r="AL38" s="136"/>
      <c r="AM38" s="136"/>
      <c r="AN38" s="138"/>
      <c r="AO38" s="138"/>
      <c r="AP38" s="138"/>
      <c r="AQ38" s="1583"/>
      <c r="AR38" s="1585"/>
      <c r="AS38" s="1585"/>
      <c r="AT38" s="1585"/>
      <c r="AU38" s="1585"/>
      <c r="AV38" s="1592"/>
      <c r="AW38" s="1593"/>
      <c r="AX38" s="1590"/>
      <c r="AY38" s="1590"/>
      <c r="AZ38" s="1590"/>
      <c r="BA38" s="1590"/>
      <c r="BB38" s="1590"/>
      <c r="BC38" s="1590"/>
      <c r="BD38" s="1590"/>
      <c r="BE38" s="1594"/>
      <c r="BF38" s="1594"/>
      <c r="BG38" s="1594"/>
      <c r="BH38" s="1594"/>
      <c r="BI38" s="1595"/>
      <c r="BJ38" s="1595"/>
      <c r="BK38" s="1595"/>
      <c r="BL38" s="1595"/>
      <c r="BM38" s="1595"/>
      <c r="BN38" s="1595"/>
      <c r="BO38" s="1595"/>
      <c r="BP38" s="1595"/>
      <c r="BQ38" s="1596"/>
      <c r="BR38" s="1595"/>
      <c r="BS38" s="1594"/>
      <c r="BT38" s="1594"/>
      <c r="BU38" s="1594"/>
      <c r="BV38" s="1590"/>
      <c r="BW38" s="1590"/>
      <c r="BX38" s="1590"/>
      <c r="BY38" s="1590"/>
      <c r="BZ38" s="1590"/>
      <c r="CA38" s="1590"/>
      <c r="CB38" s="1590"/>
      <c r="CC38" s="1590"/>
      <c r="CD38" s="1590"/>
      <c r="CE38" s="1590"/>
      <c r="CF38" s="1590"/>
      <c r="CG38" s="1590"/>
      <c r="CH38" s="1590"/>
      <c r="CI38" s="1590"/>
      <c r="CJ38" s="1590"/>
      <c r="CK38" s="1590"/>
      <c r="CL38" s="1590"/>
      <c r="CM38" s="1590"/>
      <c r="CN38" s="1590"/>
      <c r="CO38" s="1590"/>
      <c r="CP38" s="1590"/>
      <c r="CQ38" s="1590"/>
      <c r="CR38" s="1590"/>
      <c r="CS38" s="1590"/>
      <c r="CT38" s="506"/>
      <c r="CU38" s="506"/>
      <c r="CV38" s="506"/>
      <c r="CW38" s="506"/>
      <c r="CX38" s="506"/>
      <c r="CY38" s="506"/>
      <c r="CZ38" s="506"/>
      <c r="DA38" s="506"/>
      <c r="DB38" s="506"/>
      <c r="DC38" s="506"/>
      <c r="DD38" s="506"/>
      <c r="DE38" s="506"/>
      <c r="DF38" s="506"/>
      <c r="DG38" s="506"/>
      <c r="DH38" s="506"/>
      <c r="DI38" s="506"/>
      <c r="DJ38" s="506"/>
      <c r="DK38" s="506"/>
      <c r="DL38" s="506"/>
      <c r="DM38" s="506"/>
      <c r="DN38" s="506"/>
      <c r="DO38" s="506"/>
      <c r="DP38" s="506"/>
      <c r="DQ38" s="506"/>
      <c r="DR38" s="506"/>
      <c r="DS38" s="506"/>
      <c r="DT38" s="506"/>
      <c r="DU38" s="506"/>
      <c r="DV38" s="506"/>
      <c r="DW38" s="506"/>
      <c r="DX38" s="506"/>
      <c r="DY38" s="506"/>
      <c r="DZ38" s="506"/>
      <c r="EA38" s="506"/>
      <c r="EB38" s="506"/>
      <c r="EC38" s="506"/>
      <c r="ED38" s="506"/>
      <c r="EE38" s="506"/>
    </row>
    <row r="39" spans="1:135" s="130" customFormat="1" x14ac:dyDescent="0.2">
      <c r="C39" s="135"/>
      <c r="D39" s="135"/>
      <c r="E39" s="135"/>
      <c r="F39" s="135"/>
      <c r="G39" s="136"/>
      <c r="H39" s="135"/>
      <c r="I39" s="136"/>
      <c r="J39" s="136"/>
      <c r="K39" s="136"/>
      <c r="L39" s="135"/>
      <c r="M39" s="136"/>
      <c r="N39" s="136"/>
      <c r="O39" s="136"/>
      <c r="P39" s="135"/>
      <c r="Q39" s="136"/>
      <c r="R39" s="136"/>
      <c r="S39" s="136"/>
      <c r="T39" s="136"/>
      <c r="U39" s="136"/>
      <c r="V39" s="136"/>
      <c r="W39" s="136"/>
      <c r="X39" s="136"/>
      <c r="Y39" s="136"/>
      <c r="Z39" s="136"/>
      <c r="AA39" s="136"/>
      <c r="AB39" s="136"/>
      <c r="AC39" s="136"/>
      <c r="AD39" s="136"/>
      <c r="AE39" s="136"/>
      <c r="AF39" s="136"/>
      <c r="AG39" s="136"/>
      <c r="AH39" s="136"/>
      <c r="AI39" s="136"/>
      <c r="AJ39" s="226"/>
      <c r="AK39" s="226"/>
      <c r="AL39" s="136"/>
      <c r="AM39" s="136"/>
      <c r="AN39" s="138"/>
      <c r="AO39" s="138"/>
      <c r="AP39" s="138"/>
      <c r="AQ39" s="1583"/>
      <c r="AR39" s="1585"/>
      <c r="AS39" s="1585"/>
      <c r="AT39" s="1585"/>
      <c r="AU39" s="1585"/>
      <c r="AV39" s="1592"/>
      <c r="AW39" s="1593"/>
      <c r="AX39" s="1590"/>
      <c r="AY39" s="1590"/>
      <c r="AZ39" s="1590"/>
      <c r="BA39" s="1590"/>
      <c r="BB39" s="1590"/>
      <c r="BC39" s="1590"/>
      <c r="BD39" s="1590"/>
      <c r="BE39" s="1594"/>
      <c r="BF39" s="1594"/>
      <c r="BG39" s="1594"/>
      <c r="BH39" s="1594"/>
      <c r="BI39" s="1595"/>
      <c r="BJ39" s="1595"/>
      <c r="BK39" s="1595"/>
      <c r="BL39" s="1595"/>
      <c r="BM39" s="1595"/>
      <c r="BN39" s="1595"/>
      <c r="BO39" s="1595"/>
      <c r="BP39" s="1595"/>
      <c r="BQ39" s="1596"/>
      <c r="BR39" s="1595"/>
      <c r="BS39" s="1594"/>
      <c r="BT39" s="1594"/>
      <c r="BU39" s="1594"/>
      <c r="BV39" s="1590"/>
      <c r="BW39" s="1590"/>
      <c r="BX39" s="1590"/>
      <c r="BY39" s="1590"/>
      <c r="BZ39" s="1590"/>
      <c r="CA39" s="1590"/>
      <c r="CB39" s="1590"/>
      <c r="CC39" s="1590"/>
      <c r="CD39" s="1590"/>
      <c r="CE39" s="1590"/>
      <c r="CF39" s="1590"/>
      <c r="CG39" s="1590"/>
      <c r="CH39" s="1590"/>
      <c r="CI39" s="1590"/>
      <c r="CJ39" s="1590"/>
      <c r="CK39" s="1590"/>
      <c r="CL39" s="1590"/>
      <c r="CM39" s="1590"/>
      <c r="CN39" s="1590"/>
      <c r="CO39" s="1590"/>
      <c r="CP39" s="1590"/>
      <c r="CQ39" s="1590"/>
      <c r="CR39" s="1590"/>
      <c r="CS39" s="1590"/>
      <c r="CT39" s="506"/>
      <c r="CU39" s="506"/>
      <c r="CV39" s="506"/>
      <c r="CW39" s="506"/>
      <c r="CX39" s="506"/>
      <c r="CY39" s="506"/>
      <c r="CZ39" s="506"/>
      <c r="DA39" s="506"/>
      <c r="DB39" s="506"/>
      <c r="DC39" s="506"/>
      <c r="DD39" s="506"/>
      <c r="DE39" s="506"/>
      <c r="DF39" s="506"/>
      <c r="DG39" s="506"/>
      <c r="DH39" s="506"/>
      <c r="DI39" s="506"/>
      <c r="DJ39" s="506"/>
      <c r="DK39" s="506"/>
      <c r="DL39" s="506"/>
      <c r="DM39" s="506"/>
      <c r="DN39" s="506"/>
      <c r="DO39" s="506"/>
      <c r="DP39" s="506"/>
      <c r="DQ39" s="506"/>
      <c r="DR39" s="506"/>
      <c r="DS39" s="506"/>
      <c r="DT39" s="506"/>
      <c r="DU39" s="506"/>
      <c r="DV39" s="506"/>
      <c r="DW39" s="506"/>
      <c r="DX39" s="506"/>
      <c r="DY39" s="506"/>
      <c r="DZ39" s="506"/>
      <c r="EA39" s="506"/>
      <c r="EB39" s="506"/>
      <c r="EC39" s="506"/>
      <c r="ED39" s="506"/>
      <c r="EE39" s="506"/>
    </row>
    <row r="40" spans="1:135" s="130" customFormat="1" x14ac:dyDescent="0.2">
      <c r="C40" s="135"/>
      <c r="D40" s="135"/>
      <c r="E40" s="135"/>
      <c r="F40" s="135"/>
      <c r="G40" s="136"/>
      <c r="H40" s="135"/>
      <c r="I40" s="136"/>
      <c r="J40" s="136"/>
      <c r="K40" s="136"/>
      <c r="L40" s="135"/>
      <c r="M40" s="136"/>
      <c r="N40" s="136"/>
      <c r="O40" s="145"/>
      <c r="P40" s="135"/>
      <c r="Q40" s="145"/>
      <c r="R40" s="145"/>
      <c r="S40" s="145"/>
      <c r="T40" s="145"/>
      <c r="U40" s="145"/>
      <c r="V40" s="145"/>
      <c r="W40" s="136"/>
      <c r="X40" s="136"/>
      <c r="Y40" s="136"/>
      <c r="Z40" s="145"/>
      <c r="AA40" s="145"/>
      <c r="AB40" s="136"/>
      <c r="AC40" s="136"/>
      <c r="AD40" s="136"/>
      <c r="AE40" s="136"/>
      <c r="AF40" s="136"/>
      <c r="AG40" s="136"/>
      <c r="AH40" s="136"/>
      <c r="AI40" s="136"/>
      <c r="AJ40" s="226"/>
      <c r="AK40" s="226"/>
      <c r="AL40" s="136"/>
      <c r="AM40" s="136"/>
      <c r="AN40" s="138"/>
      <c r="AO40" s="138"/>
      <c r="AP40" s="138"/>
      <c r="AQ40" s="1583"/>
      <c r="AR40" s="1585"/>
      <c r="AS40" s="1585"/>
      <c r="AT40" s="1585"/>
      <c r="AU40" s="1585"/>
      <c r="AV40" s="1592"/>
      <c r="AW40" s="1593"/>
      <c r="AX40" s="1590"/>
      <c r="AY40" s="1590"/>
      <c r="AZ40" s="1590"/>
      <c r="BA40" s="1590"/>
      <c r="BB40" s="1590"/>
      <c r="BC40" s="1590"/>
      <c r="BD40" s="1590"/>
      <c r="BE40" s="1594"/>
      <c r="BF40" s="1594"/>
      <c r="BG40" s="1594"/>
      <c r="BH40" s="1594"/>
      <c r="BI40" s="1595"/>
      <c r="BJ40" s="1595"/>
      <c r="BK40" s="1595"/>
      <c r="BL40" s="1595"/>
      <c r="BM40" s="1595"/>
      <c r="BN40" s="1595"/>
      <c r="BO40" s="1595"/>
      <c r="BP40" s="1595"/>
      <c r="BQ40" s="1596"/>
      <c r="BR40" s="1595"/>
      <c r="BS40" s="1594"/>
      <c r="BT40" s="1594"/>
      <c r="BU40" s="1594"/>
      <c r="BV40" s="1590"/>
      <c r="BW40" s="1590"/>
      <c r="BX40" s="1590"/>
      <c r="BY40" s="1590"/>
      <c r="BZ40" s="1590"/>
      <c r="CA40" s="1590"/>
      <c r="CB40" s="1590"/>
      <c r="CC40" s="1590"/>
      <c r="CD40" s="1590"/>
      <c r="CE40" s="1590"/>
      <c r="CF40" s="1590"/>
      <c r="CG40" s="1590"/>
      <c r="CH40" s="1590"/>
      <c r="CI40" s="1590"/>
      <c r="CJ40" s="1590"/>
      <c r="CK40" s="1590"/>
      <c r="CL40" s="1590"/>
      <c r="CM40" s="1590"/>
      <c r="CN40" s="1590"/>
      <c r="CO40" s="1590"/>
      <c r="CP40" s="1590"/>
      <c r="CQ40" s="1590"/>
      <c r="CR40" s="1590"/>
      <c r="CS40" s="1590"/>
      <c r="CT40" s="506"/>
      <c r="CU40" s="506"/>
      <c r="CV40" s="506"/>
      <c r="CW40" s="506"/>
      <c r="CX40" s="506"/>
      <c r="CY40" s="506"/>
      <c r="CZ40" s="506"/>
      <c r="DA40" s="506"/>
      <c r="DB40" s="506"/>
      <c r="DC40" s="506"/>
      <c r="DD40" s="506"/>
      <c r="DE40" s="506"/>
      <c r="DF40" s="506"/>
      <c r="DG40" s="506"/>
      <c r="DH40" s="506"/>
      <c r="DI40" s="506"/>
      <c r="DJ40" s="506"/>
      <c r="DK40" s="506"/>
      <c r="DL40" s="506"/>
      <c r="DM40" s="506"/>
      <c r="DN40" s="506"/>
      <c r="DO40" s="506"/>
      <c r="DP40" s="506"/>
      <c r="DQ40" s="506"/>
      <c r="DR40" s="506"/>
      <c r="DS40" s="506"/>
      <c r="DT40" s="506"/>
      <c r="DU40" s="506"/>
      <c r="DV40" s="506"/>
      <c r="DW40" s="506"/>
      <c r="DX40" s="506"/>
      <c r="DY40" s="506"/>
      <c r="DZ40" s="506"/>
      <c r="EA40" s="506"/>
      <c r="EB40" s="506"/>
      <c r="EC40" s="506"/>
      <c r="ED40" s="506"/>
      <c r="EE40" s="506"/>
    </row>
    <row r="41" spans="1:135" s="130" customFormat="1" x14ac:dyDescent="0.2">
      <c r="B41" s="146"/>
      <c r="C41" s="135"/>
      <c r="D41" s="135"/>
      <c r="E41" s="135"/>
      <c r="F41" s="135"/>
      <c r="G41" s="136"/>
      <c r="H41" s="135"/>
      <c r="I41" s="136"/>
      <c r="J41" s="136"/>
      <c r="K41" s="136"/>
      <c r="L41" s="135"/>
      <c r="M41" s="136"/>
      <c r="N41" s="136"/>
      <c r="O41" s="136"/>
      <c r="P41" s="135"/>
      <c r="Q41" s="136"/>
      <c r="R41" s="136"/>
      <c r="S41" s="136"/>
      <c r="T41" s="136"/>
      <c r="U41" s="136"/>
      <c r="V41" s="136"/>
      <c r="W41" s="136"/>
      <c r="X41" s="136"/>
      <c r="Y41" s="136"/>
      <c r="Z41" s="136"/>
      <c r="AA41" s="136"/>
      <c r="AB41" s="136" t="s">
        <v>105</v>
      </c>
      <c r="AC41" s="136"/>
      <c r="AD41" s="136"/>
      <c r="AE41" s="136"/>
      <c r="AF41" s="136"/>
      <c r="AG41" s="136"/>
      <c r="AH41" s="136"/>
      <c r="AI41" s="136"/>
      <c r="AJ41" s="226"/>
      <c r="AK41" s="226"/>
      <c r="AL41" s="136"/>
      <c r="AM41" s="136"/>
      <c r="AN41" s="138"/>
      <c r="AO41" s="138"/>
      <c r="AP41" s="138"/>
      <c r="AQ41" s="1583"/>
      <c r="AR41" s="1585"/>
      <c r="AS41" s="1585"/>
      <c r="AT41" s="1585"/>
      <c r="AU41" s="1585"/>
      <c r="AV41" s="1592"/>
      <c r="AW41" s="1593"/>
      <c r="AX41" s="1590"/>
      <c r="AY41" s="1590"/>
      <c r="AZ41" s="1590"/>
      <c r="BA41" s="1590"/>
      <c r="BB41" s="1590"/>
      <c r="BC41" s="1590"/>
      <c r="BD41" s="1590"/>
      <c r="BE41" s="1594"/>
      <c r="BF41" s="1594"/>
      <c r="BG41" s="1594"/>
      <c r="BH41" s="1594"/>
      <c r="BI41" s="1595"/>
      <c r="BJ41" s="1595"/>
      <c r="BK41" s="1595"/>
      <c r="BL41" s="1595"/>
      <c r="BM41" s="1595"/>
      <c r="BN41" s="1595"/>
      <c r="BO41" s="1595"/>
      <c r="BP41" s="1595"/>
      <c r="BQ41" s="1596"/>
      <c r="BR41" s="1595"/>
      <c r="BS41" s="1594"/>
      <c r="BT41" s="1594"/>
      <c r="BU41" s="1594"/>
      <c r="BV41" s="1590"/>
      <c r="BW41" s="1590"/>
      <c r="BX41" s="1590"/>
      <c r="BY41" s="1590"/>
      <c r="BZ41" s="1590"/>
      <c r="CA41" s="1590"/>
      <c r="CB41" s="1590"/>
      <c r="CC41" s="1590"/>
      <c r="CD41" s="1590"/>
      <c r="CE41" s="1590"/>
      <c r="CF41" s="1590"/>
      <c r="CG41" s="1590"/>
      <c r="CH41" s="1590"/>
      <c r="CI41" s="1590"/>
      <c r="CJ41" s="1590"/>
      <c r="CK41" s="1590"/>
      <c r="CL41" s="1590"/>
      <c r="CM41" s="1590"/>
      <c r="CN41" s="1590"/>
      <c r="CO41" s="1590"/>
      <c r="CP41" s="1590"/>
      <c r="CQ41" s="1590"/>
      <c r="CR41" s="1590"/>
      <c r="CS41" s="1590"/>
      <c r="CT41" s="506"/>
      <c r="CU41" s="506"/>
      <c r="CV41" s="506"/>
      <c r="CW41" s="506"/>
      <c r="CX41" s="506"/>
      <c r="CY41" s="506"/>
      <c r="CZ41" s="506"/>
      <c r="DA41" s="506"/>
      <c r="DB41" s="506"/>
      <c r="DC41" s="506"/>
      <c r="DD41" s="506"/>
      <c r="DE41" s="506"/>
      <c r="DF41" s="506"/>
      <c r="DG41" s="506"/>
      <c r="DH41" s="506"/>
      <c r="DI41" s="506"/>
      <c r="DJ41" s="506"/>
      <c r="DK41" s="506"/>
      <c r="DL41" s="506"/>
      <c r="DM41" s="506"/>
      <c r="DN41" s="506"/>
      <c r="DO41" s="506"/>
      <c r="DP41" s="506"/>
      <c r="DQ41" s="506"/>
      <c r="DR41" s="506"/>
      <c r="DS41" s="506"/>
      <c r="DT41" s="506"/>
      <c r="DU41" s="506"/>
      <c r="DV41" s="506"/>
      <c r="DW41" s="506"/>
      <c r="DX41" s="506"/>
      <c r="DY41" s="506"/>
      <c r="DZ41" s="506"/>
      <c r="EA41" s="506"/>
      <c r="EB41" s="506"/>
      <c r="EC41" s="506"/>
      <c r="ED41" s="506"/>
      <c r="EE41" s="506"/>
    </row>
    <row r="42" spans="1:135" s="130" customFormat="1" x14ac:dyDescent="0.2">
      <c r="B42" s="146"/>
      <c r="C42" s="135"/>
      <c r="D42" s="135"/>
      <c r="E42" s="135"/>
      <c r="F42" s="135"/>
      <c r="G42" s="136"/>
      <c r="H42" s="135"/>
      <c r="I42" s="136"/>
      <c r="J42" s="136"/>
      <c r="K42" s="136"/>
      <c r="L42" s="135"/>
      <c r="M42" s="136"/>
      <c r="N42" s="136"/>
      <c r="O42" s="136"/>
      <c r="P42" s="135"/>
      <c r="Q42" s="136"/>
      <c r="R42" s="136"/>
      <c r="S42" s="136"/>
      <c r="T42" s="136"/>
      <c r="U42" s="136"/>
      <c r="V42" s="136"/>
      <c r="W42" s="136"/>
      <c r="X42" s="136"/>
      <c r="Y42" s="136"/>
      <c r="Z42" s="136"/>
      <c r="AA42" s="136"/>
      <c r="AB42" s="136"/>
      <c r="AC42" s="136"/>
      <c r="AD42" s="136"/>
      <c r="AE42" s="136"/>
      <c r="AF42" s="136"/>
      <c r="AG42" s="136"/>
      <c r="AH42" s="136"/>
      <c r="AI42" s="136"/>
      <c r="AJ42" s="226"/>
      <c r="AK42" s="226"/>
      <c r="AL42" s="136"/>
      <c r="AM42" s="136"/>
      <c r="AN42" s="138"/>
      <c r="AO42" s="138"/>
      <c r="AP42" s="138"/>
      <c r="AQ42" s="1583"/>
      <c r="AR42" s="1585"/>
      <c r="AS42" s="1585"/>
      <c r="AT42" s="1585"/>
      <c r="AU42" s="1585"/>
      <c r="AV42" s="1592"/>
      <c r="AW42" s="1593"/>
      <c r="AX42" s="1620"/>
      <c r="AY42" s="1620"/>
      <c r="AZ42" s="1620"/>
      <c r="BA42" s="1620"/>
      <c r="BB42" s="1620"/>
      <c r="BC42" s="1620"/>
      <c r="BD42" s="1620"/>
      <c r="BE42" s="1594"/>
      <c r="BF42" s="1594"/>
      <c r="BG42" s="1594"/>
      <c r="BH42" s="1594"/>
      <c r="BI42" s="1595"/>
      <c r="BJ42" s="1595"/>
      <c r="BK42" s="1595"/>
      <c r="BL42" s="1595"/>
      <c r="BM42" s="1595"/>
      <c r="BN42" s="1595"/>
      <c r="BO42" s="1595"/>
      <c r="BP42" s="1595"/>
      <c r="BQ42" s="1596"/>
      <c r="BR42" s="1595"/>
      <c r="BS42" s="1594"/>
      <c r="BT42" s="1594"/>
      <c r="BU42" s="1594"/>
      <c r="BV42" s="1590"/>
      <c r="BW42" s="1590"/>
      <c r="BX42" s="1590"/>
      <c r="BY42" s="1590"/>
      <c r="BZ42" s="1590"/>
      <c r="CA42" s="1590"/>
      <c r="CB42" s="1590"/>
      <c r="CC42" s="1590"/>
      <c r="CD42" s="1590"/>
      <c r="CE42" s="1590"/>
      <c r="CF42" s="1590"/>
      <c r="CG42" s="1590"/>
      <c r="CH42" s="1590"/>
      <c r="CI42" s="1590"/>
      <c r="CJ42" s="1590"/>
      <c r="CK42" s="1590"/>
      <c r="CL42" s="1590"/>
      <c r="CM42" s="1590"/>
      <c r="CN42" s="1590"/>
      <c r="CO42" s="1590"/>
      <c r="CP42" s="1590"/>
      <c r="CQ42" s="1590"/>
      <c r="CR42" s="1590"/>
      <c r="CS42" s="1590"/>
      <c r="CT42" s="506"/>
      <c r="CU42" s="506"/>
      <c r="CV42" s="506"/>
      <c r="CW42" s="506"/>
      <c r="CX42" s="506"/>
      <c r="CY42" s="506"/>
      <c r="CZ42" s="506"/>
      <c r="DA42" s="506"/>
      <c r="DB42" s="506"/>
      <c r="DC42" s="506"/>
      <c r="DD42" s="506"/>
      <c r="DE42" s="506"/>
      <c r="DF42" s="506"/>
      <c r="DG42" s="506"/>
      <c r="DH42" s="506"/>
      <c r="DI42" s="506"/>
      <c r="DJ42" s="506"/>
      <c r="DK42" s="506"/>
      <c r="DL42" s="506"/>
      <c r="DM42" s="506"/>
      <c r="DN42" s="506"/>
      <c r="DO42" s="506"/>
      <c r="DP42" s="506"/>
      <c r="DQ42" s="506"/>
      <c r="DR42" s="506"/>
      <c r="DS42" s="506"/>
      <c r="DT42" s="506"/>
      <c r="DU42" s="506"/>
      <c r="DV42" s="506"/>
      <c r="DW42" s="506"/>
      <c r="DX42" s="506"/>
      <c r="DY42" s="506"/>
      <c r="DZ42" s="506"/>
      <c r="EA42" s="506"/>
      <c r="EB42" s="506"/>
      <c r="EC42" s="506"/>
      <c r="ED42" s="506"/>
      <c r="EE42" s="506"/>
    </row>
    <row r="43" spans="1:135" s="130" customFormat="1" x14ac:dyDescent="0.2">
      <c r="B43" s="146"/>
      <c r="C43" s="135"/>
      <c r="D43" s="135"/>
      <c r="E43" s="135"/>
      <c r="F43" s="135"/>
      <c r="G43" s="136"/>
      <c r="H43" s="135"/>
      <c r="I43" s="136"/>
      <c r="J43" s="136"/>
      <c r="K43" s="136"/>
      <c r="L43" s="135"/>
      <c r="M43" s="136"/>
      <c r="N43" s="136"/>
      <c r="O43" s="136"/>
      <c r="P43" s="135"/>
      <c r="Q43" s="136"/>
      <c r="R43" s="136"/>
      <c r="S43" s="136"/>
      <c r="T43" s="136"/>
      <c r="U43" s="136"/>
      <c r="V43" s="136"/>
      <c r="W43" s="136"/>
      <c r="X43" s="136"/>
      <c r="Y43" s="136"/>
      <c r="Z43" s="136"/>
      <c r="AA43" s="136"/>
      <c r="AB43" s="136"/>
      <c r="AC43" s="136"/>
      <c r="AD43" s="136"/>
      <c r="AE43" s="136"/>
      <c r="AF43" s="136"/>
      <c r="AG43" s="136"/>
      <c r="AH43" s="136"/>
      <c r="AI43" s="136"/>
      <c r="AJ43" s="226"/>
      <c r="AK43" s="226"/>
      <c r="AL43" s="136"/>
      <c r="AM43" s="136"/>
      <c r="AN43" s="138"/>
      <c r="AO43" s="138"/>
      <c r="AP43" s="138"/>
      <c r="AQ43" s="1583"/>
      <c r="AR43" s="1585"/>
      <c r="AS43" s="1585"/>
      <c r="AT43" s="1585"/>
      <c r="AU43" s="1585"/>
      <c r="AV43" s="1592"/>
      <c r="AW43" s="1593"/>
      <c r="AX43" s="1594"/>
      <c r="AY43" s="1594"/>
      <c r="AZ43" s="1594"/>
      <c r="BA43" s="1594"/>
      <c r="BB43" s="1594"/>
      <c r="BC43" s="1594"/>
      <c r="BD43" s="1594"/>
      <c r="BE43" s="1594"/>
      <c r="BF43" s="1594"/>
      <c r="BG43" s="1594"/>
      <c r="BH43" s="1594"/>
      <c r="BI43" s="1595"/>
      <c r="BJ43" s="1595"/>
      <c r="BK43" s="1595"/>
      <c r="BL43" s="1595"/>
      <c r="BM43" s="1595"/>
      <c r="BN43" s="1595"/>
      <c r="BO43" s="1595"/>
      <c r="BP43" s="1595"/>
      <c r="BQ43" s="1596"/>
      <c r="BR43" s="1595"/>
      <c r="BS43" s="1594"/>
      <c r="BT43" s="1594"/>
      <c r="BU43" s="1594"/>
      <c r="BV43" s="1590"/>
      <c r="BW43" s="1590"/>
      <c r="BX43" s="1590"/>
      <c r="BY43" s="1590"/>
      <c r="BZ43" s="1590"/>
      <c r="CA43" s="1590"/>
      <c r="CB43" s="1590"/>
      <c r="CC43" s="1590"/>
      <c r="CD43" s="1590"/>
      <c r="CE43" s="1590"/>
      <c r="CF43" s="1590"/>
      <c r="CG43" s="1590"/>
      <c r="CH43" s="1590"/>
      <c r="CI43" s="1590"/>
      <c r="CJ43" s="1590"/>
      <c r="CK43" s="1590"/>
      <c r="CL43" s="1590"/>
      <c r="CM43" s="1590"/>
      <c r="CN43" s="1590"/>
      <c r="CO43" s="1590"/>
      <c r="CP43" s="1590"/>
      <c r="CQ43" s="1590"/>
      <c r="CR43" s="1590"/>
      <c r="CS43" s="1590"/>
      <c r="CT43" s="506"/>
      <c r="CU43" s="506"/>
      <c r="CV43" s="506"/>
      <c r="CW43" s="506"/>
      <c r="CX43" s="506"/>
      <c r="CY43" s="506"/>
      <c r="CZ43" s="506"/>
      <c r="DA43" s="506"/>
      <c r="DB43" s="506"/>
      <c r="DC43" s="506"/>
      <c r="DD43" s="506"/>
      <c r="DE43" s="506"/>
      <c r="DF43" s="506"/>
      <c r="DG43" s="506"/>
      <c r="DH43" s="506"/>
      <c r="DI43" s="506"/>
      <c r="DJ43" s="506"/>
      <c r="DK43" s="506"/>
      <c r="DL43" s="506"/>
      <c r="DM43" s="506"/>
      <c r="DN43" s="506"/>
      <c r="DO43" s="506"/>
      <c r="DP43" s="506"/>
      <c r="DQ43" s="506"/>
      <c r="DR43" s="506"/>
      <c r="DS43" s="506"/>
      <c r="DT43" s="506"/>
      <c r="DU43" s="506"/>
      <c r="DV43" s="506"/>
      <c r="DW43" s="506"/>
      <c r="DX43" s="506"/>
      <c r="DY43" s="506"/>
      <c r="DZ43" s="506"/>
      <c r="EA43" s="506"/>
      <c r="EB43" s="506"/>
      <c r="EC43" s="506"/>
      <c r="ED43" s="506"/>
      <c r="EE43" s="506"/>
    </row>
    <row r="44" spans="1:135" s="130" customFormat="1" x14ac:dyDescent="0.2">
      <c r="B44" s="146"/>
      <c r="C44" s="135"/>
      <c r="D44" s="135"/>
      <c r="E44" s="135"/>
      <c r="F44" s="135"/>
      <c r="G44" s="136"/>
      <c r="H44" s="135"/>
      <c r="I44" s="136"/>
      <c r="J44" s="136"/>
      <c r="K44" s="136"/>
      <c r="L44" s="135"/>
      <c r="M44" s="136"/>
      <c r="N44" s="136"/>
      <c r="O44" s="136"/>
      <c r="P44" s="135"/>
      <c r="Q44" s="136"/>
      <c r="R44" s="136"/>
      <c r="S44" s="136"/>
      <c r="T44" s="136"/>
      <c r="U44" s="136"/>
      <c r="V44" s="136"/>
      <c r="W44" s="136"/>
      <c r="X44" s="136"/>
      <c r="Y44" s="136"/>
      <c r="Z44" s="136"/>
      <c r="AA44" s="136"/>
      <c r="AB44" s="136"/>
      <c r="AC44" s="136"/>
      <c r="AD44" s="136"/>
      <c r="AE44" s="136"/>
      <c r="AF44" s="136"/>
      <c r="AG44" s="136"/>
      <c r="AH44" s="136"/>
      <c r="AI44" s="136"/>
      <c r="AJ44" s="226"/>
      <c r="AK44" s="226"/>
      <c r="AL44" s="136"/>
      <c r="AM44" s="136"/>
      <c r="AN44" s="138"/>
      <c r="AO44" s="138"/>
      <c r="AP44" s="138"/>
      <c r="AQ44" s="1583"/>
      <c r="AR44" s="1585"/>
      <c r="AS44" s="1585"/>
      <c r="AT44" s="1585"/>
      <c r="AU44" s="1585"/>
      <c r="AV44" s="1592"/>
      <c r="AW44" s="1593"/>
      <c r="AX44" s="1590"/>
      <c r="AY44" s="1590"/>
      <c r="AZ44" s="1590"/>
      <c r="BA44" s="1590"/>
      <c r="BB44" s="1590"/>
      <c r="BC44" s="1590"/>
      <c r="BD44" s="1590"/>
      <c r="BE44" s="1594"/>
      <c r="BF44" s="1594"/>
      <c r="BG44" s="1594"/>
      <c r="BH44" s="1594"/>
      <c r="BI44" s="1595"/>
      <c r="BJ44" s="1595"/>
      <c r="BK44" s="1595"/>
      <c r="BL44" s="1595"/>
      <c r="BM44" s="1595"/>
      <c r="BN44" s="1595"/>
      <c r="BO44" s="1595"/>
      <c r="BP44" s="1595"/>
      <c r="BQ44" s="1596"/>
      <c r="BR44" s="1595"/>
      <c r="BS44" s="1594"/>
      <c r="BT44" s="1594"/>
      <c r="BU44" s="1594"/>
      <c r="BV44" s="1590"/>
      <c r="BW44" s="1590"/>
      <c r="BX44" s="1590"/>
      <c r="BY44" s="1590"/>
      <c r="BZ44" s="1590"/>
      <c r="CA44" s="1590"/>
      <c r="CB44" s="1590"/>
      <c r="CC44" s="1590"/>
      <c r="CD44" s="1590"/>
      <c r="CE44" s="1590"/>
      <c r="CF44" s="1590"/>
      <c r="CG44" s="1590"/>
      <c r="CH44" s="1590"/>
      <c r="CI44" s="1590"/>
      <c r="CJ44" s="1590"/>
      <c r="CK44" s="1590"/>
      <c r="CL44" s="1590"/>
      <c r="CM44" s="1590"/>
      <c r="CN44" s="1590"/>
      <c r="CO44" s="1590"/>
      <c r="CP44" s="1590"/>
      <c r="CQ44" s="1590"/>
      <c r="CR44" s="1590"/>
      <c r="CS44" s="1590"/>
      <c r="CT44" s="506"/>
      <c r="CU44" s="506"/>
      <c r="CV44" s="506"/>
      <c r="CW44" s="506"/>
      <c r="CX44" s="506"/>
      <c r="CY44" s="506"/>
      <c r="CZ44" s="506"/>
      <c r="DA44" s="506"/>
      <c r="DB44" s="506"/>
      <c r="DC44" s="506"/>
      <c r="DD44" s="506"/>
      <c r="DE44" s="506"/>
      <c r="DF44" s="506"/>
      <c r="DG44" s="506"/>
      <c r="DH44" s="506"/>
      <c r="DI44" s="506"/>
      <c r="DJ44" s="506"/>
      <c r="DK44" s="506"/>
      <c r="DL44" s="506"/>
      <c r="DM44" s="506"/>
      <c r="DN44" s="506"/>
      <c r="DO44" s="506"/>
      <c r="DP44" s="506"/>
      <c r="DQ44" s="506"/>
      <c r="DR44" s="506"/>
      <c r="DS44" s="506"/>
      <c r="DT44" s="506"/>
      <c r="DU44" s="506"/>
      <c r="DV44" s="506"/>
      <c r="DW44" s="506"/>
      <c r="DX44" s="506"/>
      <c r="DY44" s="506"/>
      <c r="DZ44" s="506"/>
      <c r="EA44" s="506"/>
      <c r="EB44" s="506"/>
      <c r="EC44" s="506"/>
      <c r="ED44" s="506"/>
      <c r="EE44" s="506"/>
    </row>
    <row r="45" spans="1:135" s="130" customFormat="1" x14ac:dyDescent="0.2">
      <c r="B45" s="146"/>
      <c r="C45" s="135"/>
      <c r="D45" s="135"/>
      <c r="E45" s="135"/>
      <c r="F45" s="135"/>
      <c r="G45" s="136"/>
      <c r="H45" s="135"/>
      <c r="I45" s="136"/>
      <c r="J45" s="136"/>
      <c r="K45" s="136"/>
      <c r="L45" s="135"/>
      <c r="M45" s="136"/>
      <c r="N45" s="136"/>
      <c r="O45" s="136" t="s">
        <v>106</v>
      </c>
      <c r="P45" s="135"/>
      <c r="Q45" s="136"/>
      <c r="R45" s="136"/>
      <c r="S45" s="136"/>
      <c r="T45" s="136"/>
      <c r="U45" s="136"/>
      <c r="V45" s="136"/>
      <c r="W45" s="136"/>
      <c r="X45" s="136"/>
      <c r="Y45" s="136"/>
      <c r="Z45" s="136"/>
      <c r="AA45" s="136"/>
      <c r="AB45" s="136"/>
      <c r="AC45" s="136"/>
      <c r="AD45" s="136"/>
      <c r="AE45" s="136"/>
      <c r="AF45" s="136"/>
      <c r="AG45" s="136"/>
      <c r="AH45" s="136"/>
      <c r="AI45" s="136"/>
      <c r="AJ45" s="226"/>
      <c r="AK45" s="226"/>
      <c r="AL45" s="136"/>
      <c r="AM45" s="136"/>
      <c r="AN45" s="138"/>
      <c r="AO45" s="138"/>
      <c r="AP45" s="138"/>
      <c r="AQ45" s="1583"/>
      <c r="AR45" s="1585"/>
      <c r="AS45" s="1585"/>
      <c r="AT45" s="1585"/>
      <c r="AU45" s="1585"/>
      <c r="AV45" s="1592"/>
      <c r="AW45" s="1593"/>
      <c r="AX45" s="1590"/>
      <c r="AY45" s="1590"/>
      <c r="AZ45" s="1590"/>
      <c r="BA45" s="1590"/>
      <c r="BB45" s="1590"/>
      <c r="BC45" s="1590"/>
      <c r="BD45" s="1590"/>
      <c r="BE45" s="1594"/>
      <c r="BF45" s="1594"/>
      <c r="BG45" s="1594"/>
      <c r="BH45" s="1594"/>
      <c r="BI45" s="1595"/>
      <c r="BJ45" s="1595"/>
      <c r="BK45" s="1595"/>
      <c r="BL45" s="1595"/>
      <c r="BM45" s="1595"/>
      <c r="BN45" s="1595"/>
      <c r="BO45" s="1595"/>
      <c r="BP45" s="1595"/>
      <c r="BQ45" s="1596"/>
      <c r="BR45" s="1595"/>
      <c r="BS45" s="1594"/>
      <c r="BT45" s="1594"/>
      <c r="BU45" s="1594"/>
      <c r="BV45" s="1590"/>
      <c r="BW45" s="1590"/>
      <c r="BX45" s="1590"/>
      <c r="BY45" s="1590"/>
      <c r="BZ45" s="1590"/>
      <c r="CA45" s="1590"/>
      <c r="CB45" s="1590"/>
      <c r="CC45" s="1590"/>
      <c r="CD45" s="1590"/>
      <c r="CE45" s="1590"/>
      <c r="CF45" s="1590"/>
      <c r="CG45" s="1590"/>
      <c r="CH45" s="1590"/>
      <c r="CI45" s="1590"/>
      <c r="CJ45" s="1590"/>
      <c r="CK45" s="1590"/>
      <c r="CL45" s="1590"/>
      <c r="CM45" s="1590"/>
      <c r="CN45" s="1590"/>
      <c r="CO45" s="1590"/>
      <c r="CP45" s="1590"/>
      <c r="CQ45" s="1590"/>
      <c r="CR45" s="1590"/>
      <c r="CS45" s="1590"/>
      <c r="CT45" s="506"/>
      <c r="CU45" s="506"/>
      <c r="CV45" s="506"/>
      <c r="CW45" s="506"/>
      <c r="CX45" s="506"/>
      <c r="CY45" s="506"/>
      <c r="CZ45" s="506"/>
      <c r="DA45" s="506"/>
      <c r="DB45" s="506"/>
      <c r="DC45" s="506"/>
      <c r="DD45" s="506"/>
      <c r="DE45" s="506"/>
      <c r="DF45" s="506"/>
      <c r="DG45" s="506"/>
      <c r="DH45" s="506"/>
      <c r="DI45" s="506"/>
      <c r="DJ45" s="506"/>
      <c r="DK45" s="506"/>
      <c r="DL45" s="506"/>
      <c r="DM45" s="506"/>
      <c r="DN45" s="506"/>
      <c r="DO45" s="506"/>
      <c r="DP45" s="506"/>
      <c r="DQ45" s="506"/>
      <c r="DR45" s="506"/>
      <c r="DS45" s="506"/>
      <c r="DT45" s="506"/>
      <c r="DU45" s="506"/>
      <c r="DV45" s="506"/>
      <c r="DW45" s="506"/>
      <c r="DX45" s="506"/>
      <c r="DY45" s="506"/>
      <c r="DZ45" s="506"/>
      <c r="EA45" s="506"/>
      <c r="EB45" s="506"/>
      <c r="EC45" s="506"/>
      <c r="ED45" s="506"/>
      <c r="EE45" s="506"/>
    </row>
    <row r="46" spans="1:135" s="130" customFormat="1" x14ac:dyDescent="0.2">
      <c r="B46" s="146"/>
      <c r="C46" s="135"/>
      <c r="D46" s="135"/>
      <c r="E46" s="135"/>
      <c r="F46" s="135"/>
      <c r="G46" s="136"/>
      <c r="H46" s="135"/>
      <c r="I46" s="136"/>
      <c r="J46" s="136"/>
      <c r="K46" s="136"/>
      <c r="L46" s="135"/>
      <c r="M46" s="136"/>
      <c r="N46" s="136"/>
      <c r="O46" s="136"/>
      <c r="P46" s="135"/>
      <c r="Q46" s="136"/>
      <c r="R46" s="136"/>
      <c r="S46" s="136"/>
      <c r="T46" s="136"/>
      <c r="U46" s="136"/>
      <c r="V46" s="136"/>
      <c r="W46" s="136"/>
      <c r="X46" s="136"/>
      <c r="Y46" s="136"/>
      <c r="Z46" s="136"/>
      <c r="AA46" s="136"/>
      <c r="AB46" s="136"/>
      <c r="AC46" s="136"/>
      <c r="AD46" s="136"/>
      <c r="AE46" s="136"/>
      <c r="AF46" s="136"/>
      <c r="AG46" s="136"/>
      <c r="AH46" s="136"/>
      <c r="AI46" s="136"/>
      <c r="AJ46" s="226"/>
      <c r="AK46" s="226"/>
      <c r="AL46" s="136"/>
      <c r="AM46" s="136"/>
      <c r="AN46" s="138"/>
      <c r="AO46" s="138"/>
      <c r="AP46" s="138"/>
      <c r="AQ46" s="1583"/>
      <c r="AR46" s="1585"/>
      <c r="AS46" s="1585"/>
      <c r="AT46" s="1585"/>
      <c r="AU46" s="1585"/>
      <c r="AV46" s="1592"/>
      <c r="AW46" s="1593"/>
      <c r="AX46" s="1590"/>
      <c r="AY46" s="1590"/>
      <c r="AZ46" s="1590"/>
      <c r="BA46" s="1590"/>
      <c r="BB46" s="1590"/>
      <c r="BC46" s="1590"/>
      <c r="BD46" s="1590"/>
      <c r="BE46" s="1594"/>
      <c r="BF46" s="1594"/>
      <c r="BG46" s="1594"/>
      <c r="BH46" s="1594"/>
      <c r="BI46" s="1595"/>
      <c r="BJ46" s="1595"/>
      <c r="BK46" s="1595"/>
      <c r="BL46" s="1595"/>
      <c r="BM46" s="1595"/>
      <c r="BN46" s="1595"/>
      <c r="BO46" s="1595"/>
      <c r="BP46" s="1595"/>
      <c r="BQ46" s="1596"/>
      <c r="BR46" s="1595"/>
      <c r="BS46" s="1594"/>
      <c r="BT46" s="1594"/>
      <c r="BU46" s="1594"/>
      <c r="BV46" s="1590"/>
      <c r="BW46" s="1590"/>
      <c r="BX46" s="1590"/>
      <c r="BY46" s="1590"/>
      <c r="BZ46" s="1590"/>
      <c r="CA46" s="1590"/>
      <c r="CB46" s="1590"/>
      <c r="CC46" s="1590"/>
      <c r="CD46" s="1590"/>
      <c r="CE46" s="1590"/>
      <c r="CF46" s="1590"/>
      <c r="CG46" s="1590"/>
      <c r="CH46" s="1590"/>
      <c r="CI46" s="1590"/>
      <c r="CJ46" s="1590"/>
      <c r="CK46" s="1590"/>
      <c r="CL46" s="1590"/>
      <c r="CM46" s="1590"/>
      <c r="CN46" s="1590"/>
      <c r="CO46" s="1590"/>
      <c r="CP46" s="1590"/>
      <c r="CQ46" s="1590"/>
      <c r="CR46" s="1590"/>
      <c r="CS46" s="1590"/>
      <c r="CT46" s="506"/>
      <c r="CU46" s="506"/>
      <c r="CV46" s="506"/>
      <c r="CW46" s="506"/>
      <c r="CX46" s="506"/>
      <c r="CY46" s="506"/>
      <c r="CZ46" s="506"/>
      <c r="DA46" s="506"/>
      <c r="DB46" s="506"/>
      <c r="DC46" s="506"/>
      <c r="DD46" s="506"/>
      <c r="DE46" s="506"/>
      <c r="DF46" s="506"/>
      <c r="DG46" s="506"/>
      <c r="DH46" s="506"/>
      <c r="DI46" s="506"/>
      <c r="DJ46" s="506"/>
      <c r="DK46" s="506"/>
      <c r="DL46" s="506"/>
      <c r="DM46" s="506"/>
      <c r="DN46" s="506"/>
      <c r="DO46" s="506"/>
      <c r="DP46" s="506"/>
      <c r="DQ46" s="506"/>
      <c r="DR46" s="506"/>
      <c r="DS46" s="506"/>
      <c r="DT46" s="506"/>
      <c r="DU46" s="506"/>
      <c r="DV46" s="506"/>
      <c r="DW46" s="506"/>
      <c r="DX46" s="506"/>
      <c r="DY46" s="506"/>
      <c r="DZ46" s="506"/>
      <c r="EA46" s="506"/>
      <c r="EB46" s="506"/>
      <c r="EC46" s="506"/>
      <c r="ED46" s="506"/>
      <c r="EE46" s="506"/>
    </row>
    <row r="47" spans="1:135" s="130" customFormat="1" x14ac:dyDescent="0.2">
      <c r="B47" s="146"/>
      <c r="C47" s="147"/>
      <c r="D47" s="147"/>
      <c r="E47" s="147"/>
      <c r="F47" s="147"/>
      <c r="G47" s="136"/>
      <c r="H47" s="147"/>
      <c r="I47" s="136"/>
      <c r="J47" s="136"/>
      <c r="K47" s="136"/>
      <c r="L47" s="147"/>
      <c r="M47" s="136"/>
      <c r="N47" s="136"/>
      <c r="O47" s="136"/>
      <c r="P47" s="147"/>
      <c r="Q47" s="136"/>
      <c r="R47" s="136"/>
      <c r="S47" s="136"/>
      <c r="T47" s="136"/>
      <c r="U47" s="136"/>
      <c r="V47" s="136"/>
      <c r="W47" s="136"/>
      <c r="X47" s="136"/>
      <c r="Y47" s="136"/>
      <c r="Z47" s="136"/>
      <c r="AA47" s="136"/>
      <c r="AB47" s="136"/>
      <c r="AC47" s="136"/>
      <c r="AD47" s="136"/>
      <c r="AE47" s="136"/>
      <c r="AF47" s="136"/>
      <c r="AG47" s="136"/>
      <c r="AH47" s="136"/>
      <c r="AI47" s="136"/>
      <c r="AJ47" s="226"/>
      <c r="AK47" s="226"/>
      <c r="AL47" s="136"/>
      <c r="AM47" s="136"/>
      <c r="AN47" s="138"/>
      <c r="AO47" s="138"/>
      <c r="AP47" s="138"/>
      <c r="AQ47" s="1583"/>
      <c r="AR47" s="1585"/>
      <c r="AS47" s="1585"/>
      <c r="AT47" s="1585"/>
      <c r="AU47" s="1585"/>
      <c r="AV47" s="1592"/>
      <c r="AW47" s="1593"/>
      <c r="AX47" s="1590"/>
      <c r="AY47" s="1590"/>
      <c r="AZ47" s="1590"/>
      <c r="BA47" s="1590"/>
      <c r="BB47" s="1590"/>
      <c r="BC47" s="1590"/>
      <c r="BD47" s="1590"/>
      <c r="BE47" s="1594"/>
      <c r="BF47" s="1594"/>
      <c r="BG47" s="1594"/>
      <c r="BH47" s="1594"/>
      <c r="BI47" s="1595"/>
      <c r="BJ47" s="1595"/>
      <c r="BK47" s="1595"/>
      <c r="BL47" s="1595"/>
      <c r="BM47" s="1595"/>
      <c r="BN47" s="1595"/>
      <c r="BO47" s="1595"/>
      <c r="BP47" s="1595"/>
      <c r="BQ47" s="1596"/>
      <c r="BR47" s="1595"/>
      <c r="BS47" s="1594"/>
      <c r="BT47" s="1594"/>
      <c r="BU47" s="1594"/>
      <c r="BV47" s="1590"/>
      <c r="BW47" s="1590"/>
      <c r="BX47" s="1590"/>
      <c r="BY47" s="1590"/>
      <c r="BZ47" s="1590"/>
      <c r="CA47" s="1590"/>
      <c r="CB47" s="1590"/>
      <c r="CC47" s="1590"/>
      <c r="CD47" s="1590"/>
      <c r="CE47" s="1590"/>
      <c r="CF47" s="1590"/>
      <c r="CG47" s="1590"/>
      <c r="CH47" s="1590"/>
      <c r="CI47" s="1590"/>
      <c r="CJ47" s="1590"/>
      <c r="CK47" s="1590"/>
      <c r="CL47" s="1590"/>
      <c r="CM47" s="1590"/>
      <c r="CN47" s="1590"/>
      <c r="CO47" s="1590"/>
      <c r="CP47" s="1590"/>
      <c r="CQ47" s="1590"/>
      <c r="CR47" s="1590"/>
      <c r="CS47" s="1590"/>
      <c r="CT47" s="506"/>
      <c r="CU47" s="506"/>
      <c r="CV47" s="506"/>
      <c r="CW47" s="506"/>
      <c r="CX47" s="506"/>
      <c r="CY47" s="506"/>
      <c r="CZ47" s="506"/>
      <c r="DA47" s="506"/>
      <c r="DB47" s="506"/>
      <c r="DC47" s="506"/>
      <c r="DD47" s="506"/>
      <c r="DE47" s="506"/>
      <c r="DF47" s="506"/>
      <c r="DG47" s="506"/>
      <c r="DH47" s="506"/>
      <c r="DI47" s="506"/>
      <c r="DJ47" s="506"/>
      <c r="DK47" s="506"/>
      <c r="DL47" s="506"/>
      <c r="DM47" s="506"/>
      <c r="DN47" s="506"/>
      <c r="DO47" s="506"/>
      <c r="DP47" s="506"/>
      <c r="DQ47" s="506"/>
      <c r="DR47" s="506"/>
      <c r="DS47" s="506"/>
      <c r="DT47" s="506"/>
      <c r="DU47" s="506"/>
      <c r="DV47" s="506"/>
      <c r="DW47" s="506"/>
      <c r="DX47" s="506"/>
      <c r="DY47" s="506"/>
      <c r="DZ47" s="506"/>
      <c r="EA47" s="506"/>
      <c r="EB47" s="506"/>
      <c r="EC47" s="506"/>
      <c r="ED47" s="506"/>
      <c r="EE47" s="506"/>
    </row>
    <row r="48" spans="1:135" s="130" customFormat="1" x14ac:dyDescent="0.2">
      <c r="B48" s="146"/>
      <c r="C48" s="135"/>
      <c r="D48" s="135"/>
      <c r="E48" s="135"/>
      <c r="F48" s="135"/>
      <c r="H48" s="135"/>
      <c r="J48" s="506"/>
      <c r="K48" s="136"/>
      <c r="L48" s="135"/>
      <c r="M48" s="136"/>
      <c r="N48" s="136"/>
      <c r="O48" s="136"/>
      <c r="P48" s="135"/>
      <c r="Q48" s="136"/>
      <c r="R48" s="136"/>
      <c r="S48" s="136"/>
      <c r="T48" s="136"/>
      <c r="U48" s="136"/>
      <c r="V48" s="136"/>
      <c r="W48" s="136"/>
      <c r="X48" s="136"/>
      <c r="Y48" s="136"/>
      <c r="Z48" s="136"/>
      <c r="AA48" s="136"/>
      <c r="AB48" s="136" t="s">
        <v>107</v>
      </c>
      <c r="AC48" s="136"/>
      <c r="AD48" s="136"/>
      <c r="AE48" s="136"/>
      <c r="AF48" s="136"/>
      <c r="AG48" s="136"/>
      <c r="AH48" s="136"/>
      <c r="AI48" s="136"/>
      <c r="AJ48" s="226"/>
      <c r="AK48" s="226"/>
      <c r="AL48" s="136"/>
      <c r="AM48" s="136"/>
      <c r="AN48" s="138"/>
      <c r="AO48" s="138"/>
      <c r="AP48" s="138"/>
      <c r="AQ48" s="1583"/>
      <c r="AR48" s="1585"/>
      <c r="AS48" s="1585"/>
      <c r="AT48" s="1585"/>
      <c r="AU48" s="1585"/>
      <c r="AV48" s="1592"/>
      <c r="AW48" s="1593"/>
      <c r="AX48" s="1590"/>
      <c r="AY48" s="1590"/>
      <c r="AZ48" s="1590"/>
      <c r="BA48" s="1590"/>
      <c r="BB48" s="1590"/>
      <c r="BC48" s="1590"/>
      <c r="BD48" s="1590"/>
      <c r="BE48" s="1594"/>
      <c r="BF48" s="1594"/>
      <c r="BG48" s="1594"/>
      <c r="BH48" s="1594"/>
      <c r="BI48" s="1595"/>
      <c r="BJ48" s="1595"/>
      <c r="BK48" s="1595"/>
      <c r="BL48" s="1595"/>
      <c r="BM48" s="1595"/>
      <c r="BN48" s="1595"/>
      <c r="BO48" s="1595"/>
      <c r="BP48" s="1595"/>
      <c r="BQ48" s="1596"/>
      <c r="BR48" s="1595"/>
      <c r="BS48" s="1594"/>
      <c r="BT48" s="1594"/>
      <c r="BU48" s="1594"/>
      <c r="BV48" s="1590"/>
      <c r="BW48" s="1590"/>
      <c r="BX48" s="1590"/>
      <c r="BY48" s="1590"/>
      <c r="BZ48" s="1590"/>
      <c r="CA48" s="1590"/>
      <c r="CB48" s="1590"/>
      <c r="CC48" s="1590"/>
      <c r="CD48" s="1590"/>
      <c r="CE48" s="1590"/>
      <c r="CF48" s="1590"/>
      <c r="CG48" s="1590"/>
      <c r="CH48" s="1590"/>
      <c r="CI48" s="1590"/>
      <c r="CJ48" s="1590"/>
      <c r="CK48" s="1590"/>
      <c r="CL48" s="1590"/>
      <c r="CM48" s="1590"/>
      <c r="CN48" s="1590"/>
      <c r="CO48" s="1590"/>
      <c r="CP48" s="1590"/>
      <c r="CQ48" s="1590"/>
      <c r="CR48" s="1590"/>
      <c r="CS48" s="1590"/>
      <c r="CT48" s="506"/>
      <c r="CU48" s="506"/>
      <c r="CV48" s="506"/>
      <c r="CW48" s="506"/>
      <c r="CX48" s="506"/>
      <c r="CY48" s="506"/>
      <c r="CZ48" s="506"/>
      <c r="DA48" s="506"/>
      <c r="DB48" s="506"/>
      <c r="DC48" s="506"/>
      <c r="DD48" s="506"/>
      <c r="DE48" s="506"/>
      <c r="DF48" s="506"/>
      <c r="DG48" s="506"/>
      <c r="DH48" s="506"/>
      <c r="DI48" s="506"/>
      <c r="DJ48" s="506"/>
      <c r="DK48" s="506"/>
      <c r="DL48" s="506"/>
      <c r="DM48" s="506"/>
      <c r="DN48" s="506"/>
      <c r="DO48" s="506"/>
      <c r="DP48" s="506"/>
      <c r="DQ48" s="506"/>
      <c r="DR48" s="506"/>
      <c r="DS48" s="506"/>
      <c r="DT48" s="506"/>
      <c r="DU48" s="506"/>
      <c r="DV48" s="506"/>
      <c r="DW48" s="506"/>
      <c r="DX48" s="506"/>
      <c r="DY48" s="506"/>
      <c r="DZ48" s="506"/>
      <c r="EA48" s="506"/>
      <c r="EB48" s="506"/>
      <c r="EC48" s="506"/>
      <c r="ED48" s="506"/>
      <c r="EE48" s="506"/>
    </row>
    <row r="49" spans="2:135" s="130" customFormat="1" x14ac:dyDescent="0.2">
      <c r="B49" s="146"/>
      <c r="C49" s="135"/>
      <c r="D49" s="135"/>
      <c r="E49" s="135"/>
      <c r="F49" s="135"/>
      <c r="H49" s="135"/>
      <c r="J49" s="506"/>
      <c r="K49" s="136"/>
      <c r="L49" s="135"/>
      <c r="M49" s="136"/>
      <c r="N49" s="136"/>
      <c r="O49" s="136"/>
      <c r="P49" s="135"/>
      <c r="Q49" s="136"/>
      <c r="R49" s="136"/>
      <c r="S49" s="136"/>
      <c r="T49" s="136"/>
      <c r="U49" s="136"/>
      <c r="V49" s="136"/>
      <c r="W49" s="136"/>
      <c r="X49" s="136"/>
      <c r="Y49" s="136" t="s">
        <v>108</v>
      </c>
      <c r="Z49" s="136"/>
      <c r="AA49" s="136"/>
      <c r="AB49" s="136"/>
      <c r="AC49" s="136"/>
      <c r="AD49" s="136"/>
      <c r="AE49" s="136"/>
      <c r="AF49" s="136"/>
      <c r="AG49" s="136"/>
      <c r="AH49" s="136"/>
      <c r="AI49" s="136"/>
      <c r="AJ49" s="226"/>
      <c r="AK49" s="226"/>
      <c r="AL49" s="136"/>
      <c r="AM49" s="136"/>
      <c r="AN49" s="138"/>
      <c r="AO49" s="138"/>
      <c r="AP49" s="138"/>
      <c r="AQ49" s="1583"/>
      <c r="AR49" s="1585"/>
      <c r="AS49" s="1585"/>
      <c r="AT49" s="1585"/>
      <c r="AU49" s="1585"/>
      <c r="AV49" s="1592"/>
      <c r="AW49" s="1593"/>
      <c r="AX49" s="1590"/>
      <c r="AY49" s="1590"/>
      <c r="AZ49" s="1590"/>
      <c r="BA49" s="1590"/>
      <c r="BB49" s="1590"/>
      <c r="BC49" s="1590"/>
      <c r="BD49" s="1590"/>
      <c r="BE49" s="1594"/>
      <c r="BF49" s="1594"/>
      <c r="BG49" s="1594"/>
      <c r="BH49" s="1594"/>
      <c r="BI49" s="1595"/>
      <c r="BJ49" s="1595"/>
      <c r="BK49" s="1595"/>
      <c r="BL49" s="1595"/>
      <c r="BM49" s="1595"/>
      <c r="BN49" s="1595"/>
      <c r="BO49" s="1595"/>
      <c r="BP49" s="1595"/>
      <c r="BQ49" s="1596"/>
      <c r="BR49" s="1595"/>
      <c r="BS49" s="1594"/>
      <c r="BT49" s="1594"/>
      <c r="BU49" s="1594"/>
      <c r="BV49" s="1590"/>
      <c r="BW49" s="1590"/>
      <c r="BX49" s="1590"/>
      <c r="BY49" s="1590"/>
      <c r="BZ49" s="1590"/>
      <c r="CA49" s="1590"/>
      <c r="CB49" s="1590"/>
      <c r="CC49" s="1590"/>
      <c r="CD49" s="1590"/>
      <c r="CE49" s="1590"/>
      <c r="CF49" s="1590"/>
      <c r="CG49" s="1590"/>
      <c r="CH49" s="1590"/>
      <c r="CI49" s="1590"/>
      <c r="CJ49" s="1590"/>
      <c r="CK49" s="1590"/>
      <c r="CL49" s="1590"/>
      <c r="CM49" s="1590"/>
      <c r="CN49" s="1590"/>
      <c r="CO49" s="1590"/>
      <c r="CP49" s="1590"/>
      <c r="CQ49" s="1590"/>
      <c r="CR49" s="1590"/>
      <c r="CS49" s="1590"/>
      <c r="CT49" s="506"/>
      <c r="CU49" s="506"/>
      <c r="CV49" s="506"/>
      <c r="CW49" s="506"/>
      <c r="CX49" s="506"/>
      <c r="CY49" s="506"/>
      <c r="CZ49" s="506"/>
      <c r="DA49" s="506"/>
      <c r="DB49" s="506"/>
      <c r="DC49" s="506"/>
      <c r="DD49" s="506"/>
      <c r="DE49" s="506"/>
      <c r="DF49" s="506"/>
      <c r="DG49" s="506"/>
      <c r="DH49" s="506"/>
      <c r="DI49" s="506"/>
      <c r="DJ49" s="506"/>
      <c r="DK49" s="506"/>
      <c r="DL49" s="506"/>
      <c r="DM49" s="506"/>
      <c r="DN49" s="506"/>
      <c r="DO49" s="506"/>
      <c r="DP49" s="506"/>
      <c r="DQ49" s="506"/>
      <c r="DR49" s="506"/>
      <c r="DS49" s="506"/>
      <c r="DT49" s="506"/>
      <c r="DU49" s="506"/>
      <c r="DV49" s="506"/>
      <c r="DW49" s="506"/>
      <c r="DX49" s="506"/>
      <c r="DY49" s="506"/>
      <c r="DZ49" s="506"/>
      <c r="EA49" s="506"/>
      <c r="EB49" s="506"/>
      <c r="EC49" s="506"/>
      <c r="ED49" s="506"/>
      <c r="EE49" s="506"/>
    </row>
    <row r="50" spans="2:135" s="130" customFormat="1" x14ac:dyDescent="0.2">
      <c r="B50" s="146"/>
      <c r="C50" s="135"/>
      <c r="D50" s="135"/>
      <c r="E50" s="135"/>
      <c r="F50" s="135"/>
      <c r="H50" s="135"/>
      <c r="J50" s="506"/>
      <c r="K50" s="136"/>
      <c r="L50" s="135"/>
      <c r="M50" s="136"/>
      <c r="N50" s="136"/>
      <c r="O50" s="136"/>
      <c r="P50" s="135"/>
      <c r="Q50" s="136"/>
      <c r="R50" s="136"/>
      <c r="S50" s="136"/>
      <c r="T50" s="136"/>
      <c r="U50" s="136"/>
      <c r="V50" s="136"/>
      <c r="W50" s="136"/>
      <c r="X50" s="136"/>
      <c r="Y50" s="136"/>
      <c r="Z50" s="136"/>
      <c r="AA50" s="136"/>
      <c r="AB50" s="136"/>
      <c r="AC50" s="136"/>
      <c r="AD50" s="136"/>
      <c r="AE50" s="136"/>
      <c r="AF50" s="136"/>
      <c r="AG50" s="136"/>
      <c r="AH50" s="136"/>
      <c r="AI50" s="136"/>
      <c r="AJ50" s="226"/>
      <c r="AK50" s="226"/>
      <c r="AL50" s="136"/>
      <c r="AM50" s="136"/>
      <c r="AN50" s="138"/>
      <c r="AO50" s="138"/>
      <c r="AP50" s="138"/>
      <c r="AQ50" s="1583"/>
      <c r="AR50" s="1585"/>
      <c r="AS50" s="1585"/>
      <c r="AT50" s="1585"/>
      <c r="AU50" s="1585"/>
      <c r="AV50" s="1592"/>
      <c r="AW50" s="1593"/>
      <c r="AX50" s="1590"/>
      <c r="AY50" s="1590"/>
      <c r="AZ50" s="1590"/>
      <c r="BA50" s="1590"/>
      <c r="BB50" s="1590"/>
      <c r="BC50" s="1590"/>
      <c r="BD50" s="1590"/>
      <c r="BE50" s="1594"/>
      <c r="BF50" s="1594"/>
      <c r="BG50" s="1594"/>
      <c r="BH50" s="1594"/>
      <c r="BI50" s="1595"/>
      <c r="BJ50" s="1595"/>
      <c r="BK50" s="1595"/>
      <c r="BL50" s="1595"/>
      <c r="BM50" s="1595"/>
      <c r="BN50" s="1595"/>
      <c r="BO50" s="1595"/>
      <c r="BP50" s="1595"/>
      <c r="BQ50" s="1596"/>
      <c r="BR50" s="1595"/>
      <c r="BS50" s="1594"/>
      <c r="BT50" s="1594"/>
      <c r="BU50" s="1594"/>
      <c r="BV50" s="1590"/>
      <c r="BW50" s="1590"/>
      <c r="BX50" s="1590"/>
      <c r="BY50" s="1590"/>
      <c r="BZ50" s="1590"/>
      <c r="CA50" s="1590"/>
      <c r="CB50" s="1590"/>
      <c r="CC50" s="1590"/>
      <c r="CD50" s="1590"/>
      <c r="CE50" s="1590"/>
      <c r="CF50" s="1590"/>
      <c r="CG50" s="1590"/>
      <c r="CH50" s="1590"/>
      <c r="CI50" s="1590"/>
      <c r="CJ50" s="1590"/>
      <c r="CK50" s="1590"/>
      <c r="CL50" s="1590"/>
      <c r="CM50" s="1590"/>
      <c r="CN50" s="1590"/>
      <c r="CO50" s="1590"/>
      <c r="CP50" s="1590"/>
      <c r="CQ50" s="1590"/>
      <c r="CR50" s="1590"/>
      <c r="CS50" s="1590"/>
      <c r="CT50" s="506"/>
      <c r="CU50" s="506"/>
      <c r="CV50" s="506"/>
      <c r="CW50" s="506"/>
      <c r="CX50" s="506"/>
      <c r="CY50" s="506"/>
      <c r="CZ50" s="506"/>
      <c r="DA50" s="506"/>
      <c r="DB50" s="506"/>
      <c r="DC50" s="506"/>
      <c r="DD50" s="506"/>
      <c r="DE50" s="506"/>
      <c r="DF50" s="506"/>
      <c r="DG50" s="506"/>
      <c r="DH50" s="506"/>
      <c r="DI50" s="506"/>
      <c r="DJ50" s="506"/>
      <c r="DK50" s="506"/>
      <c r="DL50" s="506"/>
      <c r="DM50" s="506"/>
      <c r="DN50" s="506"/>
      <c r="DO50" s="506"/>
      <c r="DP50" s="506"/>
      <c r="DQ50" s="506"/>
      <c r="DR50" s="506"/>
      <c r="DS50" s="506"/>
      <c r="DT50" s="506"/>
      <c r="DU50" s="506"/>
      <c r="DV50" s="506"/>
      <c r="DW50" s="506"/>
      <c r="DX50" s="506"/>
      <c r="DY50" s="506"/>
      <c r="DZ50" s="506"/>
      <c r="EA50" s="506"/>
      <c r="EB50" s="506"/>
      <c r="EC50" s="506"/>
      <c r="ED50" s="506"/>
      <c r="EE50" s="506"/>
    </row>
    <row r="51" spans="2:135" s="130" customFormat="1" x14ac:dyDescent="0.2">
      <c r="B51" s="146"/>
      <c r="C51" s="135"/>
      <c r="D51" s="135"/>
      <c r="E51" s="135"/>
      <c r="F51" s="135"/>
      <c r="H51" s="135"/>
      <c r="J51" s="506"/>
      <c r="K51" s="136"/>
      <c r="L51" s="135"/>
      <c r="M51" s="136"/>
      <c r="N51" s="136"/>
      <c r="O51" s="136"/>
      <c r="P51" s="135"/>
      <c r="Q51" s="136"/>
      <c r="R51" s="136"/>
      <c r="S51" s="136"/>
      <c r="T51" s="136"/>
      <c r="U51" s="136"/>
      <c r="V51" s="136"/>
      <c r="W51" s="136"/>
      <c r="X51" s="136"/>
      <c r="Y51" s="136"/>
      <c r="Z51" s="136"/>
      <c r="AA51" s="136"/>
      <c r="AB51" s="136"/>
      <c r="AC51" s="136"/>
      <c r="AD51" s="136"/>
      <c r="AE51" s="136"/>
      <c r="AF51" s="136"/>
      <c r="AG51" s="136"/>
      <c r="AH51" s="136"/>
      <c r="AI51" s="136"/>
      <c r="AJ51" s="226"/>
      <c r="AK51" s="226"/>
      <c r="AL51" s="136"/>
      <c r="AM51" s="136"/>
      <c r="AN51" s="138"/>
      <c r="AO51" s="138"/>
      <c r="AP51" s="138"/>
      <c r="AQ51" s="1583"/>
      <c r="AR51" s="1585"/>
      <c r="AS51" s="1585"/>
      <c r="AT51" s="1585"/>
      <c r="AU51" s="1585"/>
      <c r="AV51" s="1592"/>
      <c r="AW51" s="1593"/>
      <c r="AX51" s="1590"/>
      <c r="AY51" s="1590"/>
      <c r="AZ51" s="1590"/>
      <c r="BA51" s="1590"/>
      <c r="BB51" s="1590"/>
      <c r="BC51" s="1590"/>
      <c r="BD51" s="1590"/>
      <c r="BE51" s="1594"/>
      <c r="BF51" s="1594"/>
      <c r="BG51" s="1594"/>
      <c r="BH51" s="1594"/>
      <c r="BI51" s="1595"/>
      <c r="BJ51" s="1595"/>
      <c r="BK51" s="1595"/>
      <c r="BL51" s="1595"/>
      <c r="BM51" s="1595"/>
      <c r="BN51" s="1595"/>
      <c r="BO51" s="1595"/>
      <c r="BP51" s="1595"/>
      <c r="BQ51" s="1596"/>
      <c r="BR51" s="1595"/>
      <c r="BS51" s="1594"/>
      <c r="BT51" s="1594"/>
      <c r="BU51" s="1594"/>
      <c r="BV51" s="1590"/>
      <c r="BW51" s="1590"/>
      <c r="BX51" s="1590"/>
      <c r="BY51" s="1590"/>
      <c r="BZ51" s="1590"/>
      <c r="CA51" s="1590"/>
      <c r="CB51" s="1590"/>
      <c r="CC51" s="1590"/>
      <c r="CD51" s="1590"/>
      <c r="CE51" s="1590"/>
      <c r="CF51" s="1590"/>
      <c r="CG51" s="1590"/>
      <c r="CH51" s="1590"/>
      <c r="CI51" s="1590"/>
      <c r="CJ51" s="1590"/>
      <c r="CK51" s="1590"/>
      <c r="CL51" s="1590"/>
      <c r="CM51" s="1590"/>
      <c r="CN51" s="1590"/>
      <c r="CO51" s="1590"/>
      <c r="CP51" s="1590"/>
      <c r="CQ51" s="1590"/>
      <c r="CR51" s="1590"/>
      <c r="CS51" s="1590"/>
      <c r="CT51" s="506"/>
      <c r="CU51" s="506"/>
      <c r="CV51" s="506"/>
      <c r="CW51" s="506"/>
      <c r="CX51" s="506"/>
      <c r="CY51" s="506"/>
      <c r="CZ51" s="506"/>
      <c r="DA51" s="506"/>
      <c r="DB51" s="506"/>
      <c r="DC51" s="506"/>
      <c r="DD51" s="506"/>
      <c r="DE51" s="506"/>
      <c r="DF51" s="506"/>
      <c r="DG51" s="506"/>
      <c r="DH51" s="506"/>
      <c r="DI51" s="506"/>
      <c r="DJ51" s="506"/>
      <c r="DK51" s="506"/>
      <c r="DL51" s="506"/>
      <c r="DM51" s="506"/>
      <c r="DN51" s="506"/>
      <c r="DO51" s="506"/>
      <c r="DP51" s="506"/>
      <c r="DQ51" s="506"/>
      <c r="DR51" s="506"/>
      <c r="DS51" s="506"/>
      <c r="DT51" s="506"/>
      <c r="DU51" s="506"/>
      <c r="DV51" s="506"/>
      <c r="DW51" s="506"/>
      <c r="DX51" s="506"/>
      <c r="DY51" s="506"/>
      <c r="DZ51" s="506"/>
      <c r="EA51" s="506"/>
      <c r="EB51" s="506"/>
      <c r="EC51" s="506"/>
      <c r="ED51" s="506"/>
      <c r="EE51" s="506"/>
    </row>
    <row r="52" spans="2:135" s="130" customFormat="1" x14ac:dyDescent="0.2">
      <c r="C52" s="135"/>
      <c r="D52" s="135"/>
      <c r="E52" s="135"/>
      <c r="F52" s="135"/>
      <c r="H52" s="135"/>
      <c r="J52" s="506"/>
      <c r="K52" s="136"/>
      <c r="L52" s="135"/>
      <c r="M52" s="136"/>
      <c r="N52" s="136"/>
      <c r="O52" s="136"/>
      <c r="P52" s="135"/>
      <c r="Q52" s="136"/>
      <c r="R52" s="136"/>
      <c r="S52" s="136"/>
      <c r="T52" s="136"/>
      <c r="U52" s="136"/>
      <c r="V52" s="136"/>
      <c r="W52" s="136"/>
      <c r="X52" s="136"/>
      <c r="Y52" s="136"/>
      <c r="Z52" s="136"/>
      <c r="AA52" s="136"/>
      <c r="AB52" s="136"/>
      <c r="AC52" s="136"/>
      <c r="AD52" s="136"/>
      <c r="AE52" s="136"/>
      <c r="AF52" s="136"/>
      <c r="AG52" s="136"/>
      <c r="AH52" s="136"/>
      <c r="AI52" s="136"/>
      <c r="AJ52" s="226"/>
      <c r="AK52" s="226"/>
      <c r="AL52" s="136"/>
      <c r="AM52" s="136"/>
      <c r="AN52" s="138"/>
      <c r="AO52" s="138"/>
      <c r="AP52" s="138"/>
      <c r="AQ52" s="1583"/>
      <c r="AR52" s="1585"/>
      <c r="AS52" s="1585"/>
      <c r="AT52" s="1585"/>
      <c r="AU52" s="1585"/>
      <c r="AV52" s="1592"/>
      <c r="AW52" s="1593"/>
      <c r="AX52" s="1590"/>
      <c r="AY52" s="1590"/>
      <c r="AZ52" s="1590"/>
      <c r="BA52" s="1590"/>
      <c r="BB52" s="1590"/>
      <c r="BC52" s="1590"/>
      <c r="BD52" s="1590"/>
      <c r="BE52" s="1594"/>
      <c r="BF52" s="1594"/>
      <c r="BG52" s="1594"/>
      <c r="BH52" s="1594"/>
      <c r="BI52" s="1595"/>
      <c r="BJ52" s="1595"/>
      <c r="BK52" s="1595"/>
      <c r="BL52" s="1595"/>
      <c r="BM52" s="1595"/>
      <c r="BN52" s="1595"/>
      <c r="BO52" s="1595"/>
      <c r="BP52" s="1595"/>
      <c r="BQ52" s="1596"/>
      <c r="BR52" s="1595"/>
      <c r="BS52" s="1594"/>
      <c r="BT52" s="1594"/>
      <c r="BU52" s="1594"/>
      <c r="BV52" s="1590"/>
      <c r="BW52" s="1590"/>
      <c r="BX52" s="1590"/>
      <c r="BY52" s="1590"/>
      <c r="BZ52" s="1590"/>
      <c r="CA52" s="1590"/>
      <c r="CB52" s="1590"/>
      <c r="CC52" s="1590"/>
      <c r="CD52" s="1590"/>
      <c r="CE52" s="1590"/>
      <c r="CF52" s="1590"/>
      <c r="CG52" s="1590"/>
      <c r="CH52" s="1590"/>
      <c r="CI52" s="1590"/>
      <c r="CJ52" s="1590"/>
      <c r="CK52" s="1590"/>
      <c r="CL52" s="1590"/>
      <c r="CM52" s="1590"/>
      <c r="CN52" s="1590"/>
      <c r="CO52" s="1590"/>
      <c r="CP52" s="1590"/>
      <c r="CQ52" s="1590"/>
      <c r="CR52" s="1590"/>
      <c r="CS52" s="1590"/>
      <c r="CT52" s="506"/>
      <c r="CU52" s="506"/>
      <c r="CV52" s="506"/>
      <c r="CW52" s="506"/>
      <c r="CX52" s="506"/>
      <c r="CY52" s="506"/>
      <c r="CZ52" s="506"/>
      <c r="DA52" s="506"/>
      <c r="DB52" s="506"/>
      <c r="DC52" s="506"/>
      <c r="DD52" s="506"/>
      <c r="DE52" s="506"/>
      <c r="DF52" s="506"/>
      <c r="DG52" s="506"/>
      <c r="DH52" s="506"/>
      <c r="DI52" s="506"/>
      <c r="DJ52" s="506"/>
      <c r="DK52" s="506"/>
      <c r="DL52" s="506"/>
      <c r="DM52" s="506"/>
      <c r="DN52" s="506"/>
      <c r="DO52" s="506"/>
      <c r="DP52" s="506"/>
      <c r="DQ52" s="506"/>
      <c r="DR52" s="506"/>
      <c r="DS52" s="506"/>
      <c r="DT52" s="506"/>
      <c r="DU52" s="506"/>
      <c r="DV52" s="506"/>
      <c r="DW52" s="506"/>
      <c r="DX52" s="506"/>
      <c r="DY52" s="506"/>
      <c r="DZ52" s="506"/>
      <c r="EA52" s="506"/>
      <c r="EB52" s="506"/>
      <c r="EC52" s="506"/>
      <c r="ED52" s="506"/>
      <c r="EE52" s="506"/>
    </row>
    <row r="53" spans="2:135" s="130" customFormat="1" x14ac:dyDescent="0.2">
      <c r="C53" s="148"/>
      <c r="D53" s="148"/>
      <c r="E53" s="148"/>
      <c r="F53" s="148"/>
      <c r="H53" s="148"/>
      <c r="J53" s="506"/>
      <c r="K53" s="136"/>
      <c r="L53" s="148"/>
      <c r="M53" s="136"/>
      <c r="N53" s="136"/>
      <c r="O53" s="136"/>
      <c r="P53" s="148"/>
      <c r="Q53" s="136"/>
      <c r="R53" s="136"/>
      <c r="S53" s="136"/>
      <c r="T53" s="136"/>
      <c r="U53" s="136"/>
      <c r="V53" s="136"/>
      <c r="W53" s="136"/>
      <c r="X53" s="136"/>
      <c r="Y53" s="136"/>
      <c r="Z53" s="136"/>
      <c r="AA53" s="136"/>
      <c r="AB53" s="136"/>
      <c r="AC53" s="136"/>
      <c r="AD53" s="136"/>
      <c r="AE53" s="136"/>
      <c r="AF53" s="136"/>
      <c r="AG53" s="136"/>
      <c r="AH53" s="136"/>
      <c r="AI53" s="136"/>
      <c r="AJ53" s="226"/>
      <c r="AK53" s="226"/>
      <c r="AL53" s="136"/>
      <c r="AM53" s="136"/>
      <c r="AN53" s="138"/>
      <c r="AO53" s="138"/>
      <c r="AP53" s="138"/>
      <c r="AQ53" s="1583"/>
      <c r="AR53" s="1585"/>
      <c r="AS53" s="1585"/>
      <c r="AT53" s="1585"/>
      <c r="AU53" s="1585"/>
      <c r="AV53" s="1592"/>
      <c r="AW53" s="1593"/>
      <c r="AX53" s="1590"/>
      <c r="AY53" s="1590"/>
      <c r="AZ53" s="1590"/>
      <c r="BA53" s="1590"/>
      <c r="BB53" s="1590"/>
      <c r="BC53" s="1590"/>
      <c r="BD53" s="1590"/>
      <c r="BE53" s="1594"/>
      <c r="BF53" s="1594"/>
      <c r="BG53" s="1594"/>
      <c r="BH53" s="1594"/>
      <c r="BI53" s="1595"/>
      <c r="BJ53" s="1595"/>
      <c r="BK53" s="1595"/>
      <c r="BL53" s="1595"/>
      <c r="BM53" s="1595"/>
      <c r="BN53" s="1595"/>
      <c r="BO53" s="1595"/>
      <c r="BP53" s="1595"/>
      <c r="BQ53" s="1596"/>
      <c r="BR53" s="1595"/>
      <c r="BS53" s="1594"/>
      <c r="BT53" s="1594"/>
      <c r="BU53" s="1594"/>
      <c r="BV53" s="1590"/>
      <c r="BW53" s="1590"/>
      <c r="BX53" s="1590"/>
      <c r="BY53" s="1590"/>
      <c r="BZ53" s="1590"/>
      <c r="CA53" s="1590"/>
      <c r="CB53" s="1590"/>
      <c r="CC53" s="1590"/>
      <c r="CD53" s="1590"/>
      <c r="CE53" s="1590"/>
      <c r="CF53" s="1590"/>
      <c r="CG53" s="1590"/>
      <c r="CH53" s="1590"/>
      <c r="CI53" s="1590"/>
      <c r="CJ53" s="1590"/>
      <c r="CK53" s="1590"/>
      <c r="CL53" s="1590"/>
      <c r="CM53" s="1590"/>
      <c r="CN53" s="1590"/>
      <c r="CO53" s="1590"/>
      <c r="CP53" s="1590"/>
      <c r="CQ53" s="1590"/>
      <c r="CR53" s="1590"/>
      <c r="CS53" s="1590"/>
      <c r="CT53" s="506"/>
      <c r="CU53" s="506"/>
      <c r="CV53" s="506"/>
      <c r="CW53" s="506"/>
      <c r="CX53" s="506"/>
      <c r="CY53" s="506"/>
      <c r="CZ53" s="506"/>
      <c r="DA53" s="506"/>
      <c r="DB53" s="506"/>
      <c r="DC53" s="506"/>
      <c r="DD53" s="506"/>
      <c r="DE53" s="506"/>
      <c r="DF53" s="506"/>
      <c r="DG53" s="506"/>
      <c r="DH53" s="506"/>
      <c r="DI53" s="506"/>
      <c r="DJ53" s="506"/>
      <c r="DK53" s="506"/>
      <c r="DL53" s="506"/>
      <c r="DM53" s="506"/>
      <c r="DN53" s="506"/>
      <c r="DO53" s="506"/>
      <c r="DP53" s="506"/>
      <c r="DQ53" s="506"/>
      <c r="DR53" s="506"/>
      <c r="DS53" s="506"/>
      <c r="DT53" s="506"/>
      <c r="DU53" s="506"/>
      <c r="DV53" s="506"/>
      <c r="DW53" s="506"/>
      <c r="DX53" s="506"/>
      <c r="DY53" s="506"/>
      <c r="DZ53" s="506"/>
      <c r="EA53" s="506"/>
      <c r="EB53" s="506"/>
      <c r="EC53" s="506"/>
      <c r="ED53" s="506"/>
      <c r="EE53" s="506"/>
    </row>
    <row r="54" spans="2:135" s="130" customFormat="1" x14ac:dyDescent="0.2">
      <c r="C54" s="135"/>
      <c r="D54" s="135"/>
      <c r="E54" s="135"/>
      <c r="F54" s="135"/>
      <c r="H54" s="135"/>
      <c r="J54" s="506"/>
      <c r="K54" s="136"/>
      <c r="L54" s="135"/>
      <c r="M54" s="136"/>
      <c r="N54" s="136"/>
      <c r="O54" s="136"/>
      <c r="P54" s="135"/>
      <c r="Q54" s="136"/>
      <c r="R54" s="136"/>
      <c r="S54" s="136"/>
      <c r="T54" s="136"/>
      <c r="U54" s="136"/>
      <c r="V54" s="136"/>
      <c r="W54" s="136"/>
      <c r="X54" s="136"/>
      <c r="Y54" s="136"/>
      <c r="Z54" s="136"/>
      <c r="AA54" s="136"/>
      <c r="AB54" s="136"/>
      <c r="AC54" s="136"/>
      <c r="AD54" s="136"/>
      <c r="AE54" s="136"/>
      <c r="AF54" s="136"/>
      <c r="AG54" s="136"/>
      <c r="AH54" s="136"/>
      <c r="AI54" s="136"/>
      <c r="AJ54" s="226"/>
      <c r="AK54" s="226"/>
      <c r="AL54" s="136"/>
      <c r="AM54" s="136"/>
      <c r="AN54" s="138"/>
      <c r="AO54" s="138"/>
      <c r="AP54" s="138"/>
      <c r="AQ54" s="1583"/>
      <c r="AR54" s="1585"/>
      <c r="AS54" s="1585"/>
      <c r="AT54" s="1585"/>
      <c r="AU54" s="1585"/>
      <c r="AV54" s="1592"/>
      <c r="AW54" s="1593"/>
      <c r="AX54" s="1590"/>
      <c r="AY54" s="1590"/>
      <c r="AZ54" s="1590"/>
      <c r="BA54" s="1590"/>
      <c r="BB54" s="1590"/>
      <c r="BC54" s="1590"/>
      <c r="BD54" s="1590"/>
      <c r="BE54" s="1594"/>
      <c r="BF54" s="1594"/>
      <c r="BG54" s="1594"/>
      <c r="BH54" s="1594"/>
      <c r="BI54" s="1595"/>
      <c r="BJ54" s="1595"/>
      <c r="BK54" s="1595"/>
      <c r="BL54" s="1595"/>
      <c r="BM54" s="1595"/>
      <c r="BN54" s="1595"/>
      <c r="BO54" s="1595"/>
      <c r="BP54" s="1595"/>
      <c r="BQ54" s="1596"/>
      <c r="BR54" s="1595"/>
      <c r="BS54" s="1594"/>
      <c r="BT54" s="1594"/>
      <c r="BU54" s="1594"/>
      <c r="BV54" s="1590"/>
      <c r="BW54" s="1590"/>
      <c r="BX54" s="1590"/>
      <c r="BY54" s="1590"/>
      <c r="BZ54" s="1590"/>
      <c r="CA54" s="1590"/>
      <c r="CB54" s="1590"/>
      <c r="CC54" s="1590"/>
      <c r="CD54" s="1590"/>
      <c r="CE54" s="1590"/>
      <c r="CF54" s="1590"/>
      <c r="CG54" s="1590"/>
      <c r="CH54" s="1590"/>
      <c r="CI54" s="1590"/>
      <c r="CJ54" s="1590"/>
      <c r="CK54" s="1590"/>
      <c r="CL54" s="1590"/>
      <c r="CM54" s="1590"/>
      <c r="CN54" s="1590"/>
      <c r="CO54" s="1590"/>
      <c r="CP54" s="1590"/>
      <c r="CQ54" s="1590"/>
      <c r="CR54" s="1590"/>
      <c r="CS54" s="1590"/>
      <c r="CT54" s="506"/>
      <c r="CU54" s="506"/>
      <c r="CV54" s="506"/>
      <c r="CW54" s="506"/>
      <c r="CX54" s="506"/>
      <c r="CY54" s="506"/>
      <c r="CZ54" s="506"/>
      <c r="DA54" s="506"/>
      <c r="DB54" s="506"/>
      <c r="DC54" s="506"/>
      <c r="DD54" s="506"/>
      <c r="DE54" s="506"/>
      <c r="DF54" s="506"/>
      <c r="DG54" s="506"/>
      <c r="DH54" s="506"/>
      <c r="DI54" s="506"/>
      <c r="DJ54" s="506"/>
      <c r="DK54" s="506"/>
      <c r="DL54" s="506"/>
      <c r="DM54" s="506"/>
      <c r="DN54" s="506"/>
      <c r="DO54" s="506"/>
      <c r="DP54" s="506"/>
      <c r="DQ54" s="506"/>
      <c r="DR54" s="506"/>
      <c r="DS54" s="506"/>
      <c r="DT54" s="506"/>
      <c r="DU54" s="506"/>
      <c r="DV54" s="506"/>
      <c r="DW54" s="506"/>
      <c r="DX54" s="506"/>
      <c r="DY54" s="506"/>
      <c r="DZ54" s="506"/>
      <c r="EA54" s="506"/>
      <c r="EB54" s="506"/>
      <c r="EC54" s="506"/>
      <c r="ED54" s="506"/>
      <c r="EE54" s="506"/>
    </row>
    <row r="55" spans="2:135" s="130" customFormat="1" x14ac:dyDescent="0.2">
      <c r="C55" s="135"/>
      <c r="D55" s="135"/>
      <c r="E55" s="135"/>
      <c r="F55" s="135"/>
      <c r="G55" s="136"/>
      <c r="H55" s="135"/>
      <c r="I55" s="136"/>
      <c r="J55" s="136"/>
      <c r="K55" s="136"/>
      <c r="L55" s="135"/>
      <c r="M55" s="136"/>
      <c r="N55" s="136"/>
      <c r="O55" s="136"/>
      <c r="P55" s="135"/>
      <c r="Q55" s="136"/>
      <c r="R55" s="136"/>
      <c r="S55" s="136"/>
      <c r="T55" s="136"/>
      <c r="U55" s="136"/>
      <c r="V55" s="136"/>
      <c r="W55" s="136"/>
      <c r="X55" s="136"/>
      <c r="Y55" s="136"/>
      <c r="Z55" s="136"/>
      <c r="AA55" s="136"/>
      <c r="AB55" s="136"/>
      <c r="AC55" s="136"/>
      <c r="AD55" s="136"/>
      <c r="AE55" s="136"/>
      <c r="AF55" s="136"/>
      <c r="AG55" s="136"/>
      <c r="AH55" s="136"/>
      <c r="AI55" s="136"/>
      <c r="AJ55" s="226"/>
      <c r="AK55" s="226"/>
      <c r="AL55" s="136"/>
      <c r="AM55" s="136"/>
      <c r="AN55" s="138"/>
      <c r="AO55" s="138"/>
      <c r="AP55" s="138"/>
      <c r="AQ55" s="1583"/>
      <c r="AR55" s="1585"/>
      <c r="AS55" s="1585"/>
      <c r="AT55" s="1585"/>
      <c r="AU55" s="1585"/>
      <c r="AV55" s="1592"/>
      <c r="AW55" s="1593"/>
      <c r="AX55" s="1590"/>
      <c r="AY55" s="1590"/>
      <c r="AZ55" s="1590"/>
      <c r="BA55" s="1590"/>
      <c r="BB55" s="1590"/>
      <c r="BC55" s="1590"/>
      <c r="BD55" s="1590"/>
      <c r="BE55" s="1594"/>
      <c r="BF55" s="1594"/>
      <c r="BG55" s="1594"/>
      <c r="BH55" s="1594"/>
      <c r="BI55" s="1595"/>
      <c r="BJ55" s="1595"/>
      <c r="BK55" s="1595"/>
      <c r="BL55" s="1595"/>
      <c r="BM55" s="1595"/>
      <c r="BN55" s="1595"/>
      <c r="BO55" s="1595"/>
      <c r="BP55" s="1595"/>
      <c r="BQ55" s="1596"/>
      <c r="BR55" s="1595"/>
      <c r="BS55" s="1594"/>
      <c r="BT55" s="1594"/>
      <c r="BU55" s="1594"/>
      <c r="BV55" s="1590"/>
      <c r="BW55" s="1590"/>
      <c r="BX55" s="1590"/>
      <c r="BY55" s="1590"/>
      <c r="BZ55" s="1590"/>
      <c r="CA55" s="1590"/>
      <c r="CB55" s="1590"/>
      <c r="CC55" s="1590"/>
      <c r="CD55" s="1590"/>
      <c r="CE55" s="1590"/>
      <c r="CF55" s="1590"/>
      <c r="CG55" s="1590"/>
      <c r="CH55" s="1590"/>
      <c r="CI55" s="1590"/>
      <c r="CJ55" s="1590"/>
      <c r="CK55" s="1590"/>
      <c r="CL55" s="1590"/>
      <c r="CM55" s="1590"/>
      <c r="CN55" s="1590"/>
      <c r="CO55" s="1590"/>
      <c r="CP55" s="1590"/>
      <c r="CQ55" s="1590"/>
      <c r="CR55" s="1590"/>
      <c r="CS55" s="1590"/>
      <c r="CT55" s="506"/>
      <c r="CU55" s="506"/>
      <c r="CV55" s="506"/>
      <c r="CW55" s="506"/>
      <c r="CX55" s="506"/>
      <c r="CY55" s="506"/>
      <c r="CZ55" s="506"/>
      <c r="DA55" s="506"/>
      <c r="DB55" s="506"/>
      <c r="DC55" s="506"/>
      <c r="DD55" s="506"/>
      <c r="DE55" s="506"/>
      <c r="DF55" s="506"/>
      <c r="DG55" s="506"/>
      <c r="DH55" s="506"/>
      <c r="DI55" s="506"/>
      <c r="DJ55" s="506"/>
      <c r="DK55" s="506"/>
      <c r="DL55" s="506"/>
      <c r="DM55" s="506"/>
      <c r="DN55" s="506"/>
      <c r="DO55" s="506"/>
      <c r="DP55" s="506"/>
      <c r="DQ55" s="506"/>
      <c r="DR55" s="506"/>
      <c r="DS55" s="506"/>
      <c r="DT55" s="506"/>
      <c r="DU55" s="506"/>
      <c r="DV55" s="506"/>
      <c r="DW55" s="506"/>
      <c r="DX55" s="506"/>
      <c r="DY55" s="506"/>
      <c r="DZ55" s="506"/>
      <c r="EA55" s="506"/>
      <c r="EB55" s="506"/>
      <c r="EC55" s="506"/>
      <c r="ED55" s="506"/>
      <c r="EE55" s="506"/>
    </row>
    <row r="56" spans="2:135" s="130" customFormat="1" x14ac:dyDescent="0.2">
      <c r="C56" s="135"/>
      <c r="D56" s="135"/>
      <c r="E56" s="135"/>
      <c r="F56" s="135"/>
      <c r="G56" s="136"/>
      <c r="H56" s="135"/>
      <c r="I56" s="136"/>
      <c r="J56" s="136"/>
      <c r="K56" s="136"/>
      <c r="L56" s="135"/>
      <c r="M56" s="136"/>
      <c r="N56" s="136"/>
      <c r="O56" s="136"/>
      <c r="P56" s="135"/>
      <c r="Q56" s="136"/>
      <c r="R56" s="136"/>
      <c r="S56" s="136"/>
      <c r="T56" s="136"/>
      <c r="U56" s="136"/>
      <c r="V56" s="136"/>
      <c r="W56" s="136"/>
      <c r="X56" s="136"/>
      <c r="Y56" s="136"/>
      <c r="Z56" s="136"/>
      <c r="AA56" s="136"/>
      <c r="AB56" s="136"/>
      <c r="AC56" s="136"/>
      <c r="AD56" s="136"/>
      <c r="AE56" s="136"/>
      <c r="AF56" s="136"/>
      <c r="AG56" s="136"/>
      <c r="AH56" s="136"/>
      <c r="AI56" s="136"/>
      <c r="AJ56" s="226"/>
      <c r="AK56" s="226"/>
      <c r="AL56" s="136"/>
      <c r="AM56" s="136"/>
      <c r="AN56" s="138"/>
      <c r="AO56" s="138"/>
      <c r="AP56" s="138"/>
      <c r="AQ56" s="1583"/>
      <c r="AR56" s="1585"/>
      <c r="AS56" s="1585"/>
      <c r="AT56" s="1585"/>
      <c r="AU56" s="1585"/>
      <c r="AV56" s="1592"/>
      <c r="AW56" s="1593"/>
      <c r="AX56" s="1590"/>
      <c r="AY56" s="1590"/>
      <c r="AZ56" s="1590"/>
      <c r="BA56" s="1590"/>
      <c r="BB56" s="1590"/>
      <c r="BC56" s="1590"/>
      <c r="BD56" s="1590"/>
      <c r="BE56" s="1594"/>
      <c r="BF56" s="1594"/>
      <c r="BG56" s="1594"/>
      <c r="BH56" s="1594"/>
      <c r="BI56" s="1595"/>
      <c r="BJ56" s="1595"/>
      <c r="BK56" s="1595"/>
      <c r="BL56" s="1595"/>
      <c r="BM56" s="1595"/>
      <c r="BN56" s="1595"/>
      <c r="BO56" s="1595"/>
      <c r="BP56" s="1595"/>
      <c r="BQ56" s="1596"/>
      <c r="BR56" s="1595"/>
      <c r="BS56" s="1594"/>
      <c r="BT56" s="1594"/>
      <c r="BU56" s="1594"/>
      <c r="BV56" s="1590"/>
      <c r="BW56" s="1590"/>
      <c r="BX56" s="1590"/>
      <c r="BY56" s="1590"/>
      <c r="BZ56" s="1590"/>
      <c r="CA56" s="1590"/>
      <c r="CB56" s="1590"/>
      <c r="CC56" s="1590"/>
      <c r="CD56" s="1590"/>
      <c r="CE56" s="1590"/>
      <c r="CF56" s="1590"/>
      <c r="CG56" s="1590"/>
      <c r="CH56" s="1590"/>
      <c r="CI56" s="1590"/>
      <c r="CJ56" s="1590"/>
      <c r="CK56" s="1590"/>
      <c r="CL56" s="1590"/>
      <c r="CM56" s="1590"/>
      <c r="CN56" s="1590"/>
      <c r="CO56" s="1590"/>
      <c r="CP56" s="1590"/>
      <c r="CQ56" s="1590"/>
      <c r="CR56" s="1590"/>
      <c r="CS56" s="1590"/>
      <c r="CT56" s="506"/>
      <c r="CU56" s="506"/>
      <c r="CV56" s="506"/>
      <c r="CW56" s="506"/>
      <c r="CX56" s="506"/>
      <c r="CY56" s="506"/>
      <c r="CZ56" s="506"/>
      <c r="DA56" s="506"/>
      <c r="DB56" s="506"/>
      <c r="DC56" s="506"/>
      <c r="DD56" s="506"/>
      <c r="DE56" s="506"/>
      <c r="DF56" s="506"/>
      <c r="DG56" s="506"/>
      <c r="DH56" s="506"/>
      <c r="DI56" s="506"/>
      <c r="DJ56" s="506"/>
      <c r="DK56" s="506"/>
      <c r="DL56" s="506"/>
      <c r="DM56" s="506"/>
      <c r="DN56" s="506"/>
      <c r="DO56" s="506"/>
      <c r="DP56" s="506"/>
      <c r="DQ56" s="506"/>
      <c r="DR56" s="506"/>
      <c r="DS56" s="506"/>
      <c r="DT56" s="506"/>
      <c r="DU56" s="506"/>
      <c r="DV56" s="506"/>
      <c r="DW56" s="506"/>
      <c r="DX56" s="506"/>
      <c r="DY56" s="506"/>
      <c r="DZ56" s="506"/>
      <c r="EA56" s="506"/>
      <c r="EB56" s="506"/>
      <c r="EC56" s="506"/>
      <c r="ED56" s="506"/>
      <c r="EE56" s="506"/>
    </row>
    <row r="57" spans="2:135" s="130" customFormat="1" x14ac:dyDescent="0.2">
      <c r="C57" s="135"/>
      <c r="D57" s="135"/>
      <c r="E57" s="135"/>
      <c r="F57" s="135"/>
      <c r="G57" s="136"/>
      <c r="H57" s="135"/>
      <c r="I57" s="136"/>
      <c r="J57" s="136"/>
      <c r="K57" s="136"/>
      <c r="L57" s="135"/>
      <c r="M57" s="136"/>
      <c r="N57" s="136"/>
      <c r="O57" s="136"/>
      <c r="P57" s="135"/>
      <c r="Q57" s="136"/>
      <c r="R57" s="136"/>
      <c r="S57" s="136"/>
      <c r="T57" s="136"/>
      <c r="U57" s="136"/>
      <c r="V57" s="136"/>
      <c r="W57" s="136"/>
      <c r="X57" s="136"/>
      <c r="Y57" s="136"/>
      <c r="Z57" s="136"/>
      <c r="AA57" s="136"/>
      <c r="AB57" s="136"/>
      <c r="AC57" s="136"/>
      <c r="AD57" s="136"/>
      <c r="AE57" s="136"/>
      <c r="AF57" s="136"/>
      <c r="AG57" s="136"/>
      <c r="AH57" s="136"/>
      <c r="AI57" s="136"/>
      <c r="AJ57" s="226"/>
      <c r="AK57" s="226"/>
      <c r="AL57" s="136"/>
      <c r="AM57" s="136"/>
      <c r="AN57" s="138"/>
      <c r="AO57" s="138"/>
      <c r="AP57" s="138"/>
      <c r="AQ57" s="1583"/>
      <c r="AR57" s="1585"/>
      <c r="AS57" s="1585"/>
      <c r="AT57" s="1585"/>
      <c r="AU57" s="1585"/>
      <c r="AV57" s="1592"/>
      <c r="AW57" s="1593"/>
      <c r="AX57" s="1590"/>
      <c r="AY57" s="1590"/>
      <c r="AZ57" s="1590"/>
      <c r="BA57" s="1590"/>
      <c r="BB57" s="1590"/>
      <c r="BC57" s="1590"/>
      <c r="BD57" s="1590"/>
      <c r="BE57" s="1594"/>
      <c r="BF57" s="1594"/>
      <c r="BG57" s="1594"/>
      <c r="BH57" s="1594"/>
      <c r="BI57" s="1595"/>
      <c r="BJ57" s="1595"/>
      <c r="BK57" s="1595"/>
      <c r="BL57" s="1595"/>
      <c r="BM57" s="1595"/>
      <c r="BN57" s="1595"/>
      <c r="BO57" s="1595"/>
      <c r="BP57" s="1595"/>
      <c r="BQ57" s="1596"/>
      <c r="BR57" s="1595"/>
      <c r="BS57" s="1594"/>
      <c r="BT57" s="1594"/>
      <c r="BU57" s="1594"/>
      <c r="BV57" s="1590"/>
      <c r="BW57" s="1590"/>
      <c r="BX57" s="1590"/>
      <c r="BY57" s="1590"/>
      <c r="BZ57" s="1590"/>
      <c r="CA57" s="1590"/>
      <c r="CB57" s="1590"/>
      <c r="CC57" s="1590"/>
      <c r="CD57" s="1590"/>
      <c r="CE57" s="1590"/>
      <c r="CF57" s="1590"/>
      <c r="CG57" s="1590"/>
      <c r="CH57" s="1590"/>
      <c r="CI57" s="1590"/>
      <c r="CJ57" s="1590"/>
      <c r="CK57" s="1590"/>
      <c r="CL57" s="1590"/>
      <c r="CM57" s="1590"/>
      <c r="CN57" s="1590"/>
      <c r="CO57" s="1590"/>
      <c r="CP57" s="1590"/>
      <c r="CQ57" s="1590"/>
      <c r="CR57" s="1590"/>
      <c r="CS57" s="1590"/>
      <c r="CT57" s="506"/>
      <c r="CU57" s="506"/>
      <c r="CV57" s="506"/>
      <c r="CW57" s="506"/>
      <c r="CX57" s="506"/>
      <c r="CY57" s="506"/>
      <c r="CZ57" s="506"/>
      <c r="DA57" s="506"/>
      <c r="DB57" s="506"/>
      <c r="DC57" s="506"/>
      <c r="DD57" s="506"/>
      <c r="DE57" s="506"/>
      <c r="DF57" s="506"/>
      <c r="DG57" s="506"/>
      <c r="DH57" s="506"/>
      <c r="DI57" s="506"/>
      <c r="DJ57" s="506"/>
      <c r="DK57" s="506"/>
      <c r="DL57" s="506"/>
      <c r="DM57" s="506"/>
      <c r="DN57" s="506"/>
      <c r="DO57" s="506"/>
      <c r="DP57" s="506"/>
      <c r="DQ57" s="506"/>
      <c r="DR57" s="506"/>
      <c r="DS57" s="506"/>
      <c r="DT57" s="506"/>
      <c r="DU57" s="506"/>
      <c r="DV57" s="506"/>
      <c r="DW57" s="506"/>
      <c r="DX57" s="506"/>
      <c r="DY57" s="506"/>
      <c r="DZ57" s="506"/>
      <c r="EA57" s="506"/>
      <c r="EB57" s="506"/>
      <c r="EC57" s="506"/>
      <c r="ED57" s="506"/>
      <c r="EE57" s="506"/>
    </row>
    <row r="58" spans="2:135" s="130" customFormat="1" x14ac:dyDescent="0.2">
      <c r="C58" s="135"/>
      <c r="D58" s="135"/>
      <c r="E58" s="135"/>
      <c r="F58" s="135"/>
      <c r="G58" s="136"/>
      <c r="H58" s="135"/>
      <c r="I58" s="136"/>
      <c r="J58" s="136"/>
      <c r="K58" s="136"/>
      <c r="L58" s="135"/>
      <c r="M58" s="136"/>
      <c r="N58" s="136"/>
      <c r="O58" s="136"/>
      <c r="P58" s="135"/>
      <c r="Q58" s="136"/>
      <c r="R58" s="136"/>
      <c r="S58" s="136"/>
      <c r="T58" s="136"/>
      <c r="U58" s="136"/>
      <c r="V58" s="136"/>
      <c r="W58" s="136"/>
      <c r="X58" s="136"/>
      <c r="Y58" s="136"/>
      <c r="Z58" s="136"/>
      <c r="AA58" s="136"/>
      <c r="AB58" s="136"/>
      <c r="AC58" s="136"/>
      <c r="AD58" s="136"/>
      <c r="AE58" s="136"/>
      <c r="AF58" s="136"/>
      <c r="AG58" s="136"/>
      <c r="AH58" s="136"/>
      <c r="AI58" s="136"/>
      <c r="AJ58" s="226"/>
      <c r="AK58" s="226"/>
      <c r="AL58" s="136"/>
      <c r="AM58" s="136"/>
      <c r="AN58" s="138"/>
      <c r="AO58" s="138"/>
      <c r="AP58" s="138"/>
      <c r="AQ58" s="1583"/>
      <c r="AR58" s="1585"/>
      <c r="AS58" s="1585"/>
      <c r="AT58" s="1585"/>
      <c r="AU58" s="1585"/>
      <c r="AV58" s="1592"/>
      <c r="AW58" s="1593"/>
      <c r="AX58" s="1590"/>
      <c r="AY58" s="1590"/>
      <c r="AZ58" s="1590"/>
      <c r="BA58" s="1590"/>
      <c r="BB58" s="1590"/>
      <c r="BC58" s="1590"/>
      <c r="BD58" s="1590"/>
      <c r="BE58" s="1594"/>
      <c r="BF58" s="1594"/>
      <c r="BG58" s="1594"/>
      <c r="BH58" s="1594"/>
      <c r="BI58" s="1595"/>
      <c r="BJ58" s="1595"/>
      <c r="BK58" s="1595"/>
      <c r="BL58" s="1595"/>
      <c r="BM58" s="1595"/>
      <c r="BN58" s="1595"/>
      <c r="BO58" s="1595"/>
      <c r="BP58" s="1595"/>
      <c r="BQ58" s="1596"/>
      <c r="BR58" s="1595"/>
      <c r="BS58" s="1594"/>
      <c r="BT58" s="1594"/>
      <c r="BU58" s="1594"/>
      <c r="BV58" s="1590"/>
      <c r="BW58" s="1590"/>
      <c r="BX58" s="1590"/>
      <c r="BY58" s="1590"/>
      <c r="BZ58" s="1590"/>
      <c r="CA58" s="1590"/>
      <c r="CB58" s="1590"/>
      <c r="CC58" s="1590"/>
      <c r="CD58" s="1590"/>
      <c r="CE58" s="1590"/>
      <c r="CF58" s="1590"/>
      <c r="CG58" s="1590"/>
      <c r="CH58" s="1590"/>
      <c r="CI58" s="1590"/>
      <c r="CJ58" s="1590"/>
      <c r="CK58" s="1590"/>
      <c r="CL58" s="1590"/>
      <c r="CM58" s="1590"/>
      <c r="CN58" s="1590"/>
      <c r="CO58" s="1590"/>
      <c r="CP58" s="1590"/>
      <c r="CQ58" s="1590"/>
      <c r="CR58" s="1590"/>
      <c r="CS58" s="1590"/>
      <c r="CT58" s="506"/>
      <c r="CU58" s="506"/>
      <c r="CV58" s="506"/>
      <c r="CW58" s="506"/>
      <c r="CX58" s="506"/>
      <c r="CY58" s="506"/>
      <c r="CZ58" s="506"/>
      <c r="DA58" s="506"/>
      <c r="DB58" s="506"/>
      <c r="DC58" s="506"/>
      <c r="DD58" s="506"/>
      <c r="DE58" s="506"/>
      <c r="DF58" s="506"/>
      <c r="DG58" s="506"/>
      <c r="DH58" s="506"/>
      <c r="DI58" s="506"/>
      <c r="DJ58" s="506"/>
      <c r="DK58" s="506"/>
      <c r="DL58" s="506"/>
      <c r="DM58" s="506"/>
      <c r="DN58" s="506"/>
      <c r="DO58" s="506"/>
      <c r="DP58" s="506"/>
      <c r="DQ58" s="506"/>
      <c r="DR58" s="506"/>
      <c r="DS58" s="506"/>
      <c r="DT58" s="506"/>
      <c r="DU58" s="506"/>
      <c r="DV58" s="506"/>
      <c r="DW58" s="506"/>
      <c r="DX58" s="506"/>
      <c r="DY58" s="506"/>
      <c r="DZ58" s="506"/>
      <c r="EA58" s="506"/>
      <c r="EB58" s="506"/>
      <c r="EC58" s="506"/>
      <c r="ED58" s="506"/>
      <c r="EE58" s="506"/>
    </row>
    <row r="59" spans="2:135" s="130" customFormat="1" x14ac:dyDescent="0.2">
      <c r="C59" s="135"/>
      <c r="D59" s="135"/>
      <c r="E59" s="135"/>
      <c r="F59" s="135"/>
      <c r="G59" s="136"/>
      <c r="H59" s="135"/>
      <c r="I59" s="136"/>
      <c r="J59" s="136"/>
      <c r="K59" s="136"/>
      <c r="L59" s="135"/>
      <c r="M59" s="136"/>
      <c r="N59" s="136"/>
      <c r="O59" s="136"/>
      <c r="P59" s="135"/>
      <c r="Q59" s="136"/>
      <c r="R59" s="136"/>
      <c r="S59" s="136"/>
      <c r="T59" s="136"/>
      <c r="U59" s="136"/>
      <c r="V59" s="136"/>
      <c r="W59" s="136"/>
      <c r="X59" s="136"/>
      <c r="Y59" s="136"/>
      <c r="Z59" s="136"/>
      <c r="AA59" s="136"/>
      <c r="AB59" s="136"/>
      <c r="AC59" s="136"/>
      <c r="AD59" s="136"/>
      <c r="AE59" s="136"/>
      <c r="AF59" s="136"/>
      <c r="AG59" s="136"/>
      <c r="AH59" s="136"/>
      <c r="AI59" s="136"/>
      <c r="AJ59" s="226"/>
      <c r="AK59" s="226"/>
      <c r="AL59" s="136"/>
      <c r="AM59" s="136"/>
      <c r="AN59" s="138"/>
      <c r="AO59" s="138"/>
      <c r="AP59" s="138"/>
      <c r="AQ59" s="1583"/>
      <c r="AR59" s="1585"/>
      <c r="AS59" s="1585"/>
      <c r="AT59" s="1585"/>
      <c r="AU59" s="1585"/>
      <c r="AV59" s="1592"/>
      <c r="AW59" s="1593"/>
      <c r="AX59" s="1590"/>
      <c r="AY59" s="1590"/>
      <c r="AZ59" s="1590"/>
      <c r="BA59" s="1590"/>
      <c r="BB59" s="1590"/>
      <c r="BC59" s="1590"/>
      <c r="BD59" s="1590"/>
      <c r="BE59" s="1594"/>
      <c r="BF59" s="1594"/>
      <c r="BG59" s="1594"/>
      <c r="BH59" s="1594"/>
      <c r="BI59" s="1595"/>
      <c r="BJ59" s="1595"/>
      <c r="BK59" s="1595"/>
      <c r="BL59" s="1595"/>
      <c r="BM59" s="1595"/>
      <c r="BN59" s="1595"/>
      <c r="BO59" s="1595"/>
      <c r="BP59" s="1595"/>
      <c r="BQ59" s="1596"/>
      <c r="BR59" s="1595"/>
      <c r="BS59" s="1594"/>
      <c r="BT59" s="1594"/>
      <c r="BU59" s="1594"/>
      <c r="BV59" s="1590"/>
      <c r="BW59" s="1590"/>
      <c r="BX59" s="1590"/>
      <c r="BY59" s="1590"/>
      <c r="BZ59" s="1590"/>
      <c r="CA59" s="1590"/>
      <c r="CB59" s="1590"/>
      <c r="CC59" s="1590"/>
      <c r="CD59" s="1590"/>
      <c r="CE59" s="1590"/>
      <c r="CF59" s="1590"/>
      <c r="CG59" s="1590"/>
      <c r="CH59" s="1590"/>
      <c r="CI59" s="1590"/>
      <c r="CJ59" s="1590"/>
      <c r="CK59" s="1590"/>
      <c r="CL59" s="1590"/>
      <c r="CM59" s="1590"/>
      <c r="CN59" s="1590"/>
      <c r="CO59" s="1590"/>
      <c r="CP59" s="1590"/>
      <c r="CQ59" s="1590"/>
      <c r="CR59" s="1590"/>
      <c r="CS59" s="1590"/>
      <c r="CT59" s="506"/>
      <c r="CU59" s="506"/>
      <c r="CV59" s="506"/>
      <c r="CW59" s="506"/>
      <c r="CX59" s="506"/>
      <c r="CY59" s="506"/>
      <c r="CZ59" s="506"/>
      <c r="DA59" s="506"/>
      <c r="DB59" s="506"/>
      <c r="DC59" s="506"/>
      <c r="DD59" s="506"/>
      <c r="DE59" s="506"/>
      <c r="DF59" s="506"/>
      <c r="DG59" s="506"/>
      <c r="DH59" s="506"/>
      <c r="DI59" s="506"/>
      <c r="DJ59" s="506"/>
      <c r="DK59" s="506"/>
      <c r="DL59" s="506"/>
      <c r="DM59" s="506"/>
      <c r="DN59" s="506"/>
      <c r="DO59" s="506"/>
      <c r="DP59" s="506"/>
      <c r="DQ59" s="506"/>
      <c r="DR59" s="506"/>
      <c r="DS59" s="506"/>
      <c r="DT59" s="506"/>
      <c r="DU59" s="506"/>
      <c r="DV59" s="506"/>
      <c r="DW59" s="506"/>
      <c r="DX59" s="506"/>
      <c r="DY59" s="506"/>
      <c r="DZ59" s="506"/>
      <c r="EA59" s="506"/>
      <c r="EB59" s="506"/>
      <c r="EC59" s="506"/>
      <c r="ED59" s="506"/>
      <c r="EE59" s="506"/>
    </row>
    <row r="60" spans="2:135" s="130" customFormat="1" x14ac:dyDescent="0.2">
      <c r="C60" s="135"/>
      <c r="D60" s="135"/>
      <c r="E60" s="135"/>
      <c r="F60" s="135"/>
      <c r="G60" s="136"/>
      <c r="H60" s="135"/>
      <c r="I60" s="136"/>
      <c r="J60" s="136"/>
      <c r="K60" s="136"/>
      <c r="L60" s="135"/>
      <c r="M60" s="136"/>
      <c r="N60" s="136"/>
      <c r="O60" s="136"/>
      <c r="P60" s="135"/>
      <c r="Q60" s="136"/>
      <c r="R60" s="136"/>
      <c r="S60" s="136"/>
      <c r="T60" s="136"/>
      <c r="U60" s="136"/>
      <c r="V60" s="136"/>
      <c r="W60" s="136"/>
      <c r="X60" s="136"/>
      <c r="Y60" s="136"/>
      <c r="Z60" s="136"/>
      <c r="AA60" s="136"/>
      <c r="AB60" s="136"/>
      <c r="AC60" s="136"/>
      <c r="AD60" s="136"/>
      <c r="AE60" s="136"/>
      <c r="AF60" s="136"/>
      <c r="AG60" s="136"/>
      <c r="AH60" s="136"/>
      <c r="AI60" s="136"/>
      <c r="AJ60" s="226"/>
      <c r="AK60" s="226"/>
      <c r="AL60" s="136"/>
      <c r="AM60" s="136"/>
      <c r="AN60" s="138"/>
      <c r="AO60" s="138"/>
      <c r="AP60" s="138"/>
      <c r="AQ60" s="1583"/>
      <c r="AR60" s="1585"/>
      <c r="AS60" s="1585"/>
      <c r="AT60" s="1585"/>
      <c r="AU60" s="1585"/>
      <c r="AV60" s="1592"/>
      <c r="AW60" s="1593"/>
      <c r="AX60" s="1590"/>
      <c r="AY60" s="1590"/>
      <c r="AZ60" s="1590"/>
      <c r="BA60" s="1590"/>
      <c r="BB60" s="1590"/>
      <c r="BC60" s="1590"/>
      <c r="BD60" s="1590"/>
      <c r="BE60" s="1594"/>
      <c r="BF60" s="1594"/>
      <c r="BG60" s="1594"/>
      <c r="BH60" s="1594"/>
      <c r="BI60" s="1595"/>
      <c r="BJ60" s="1595"/>
      <c r="BK60" s="1595"/>
      <c r="BL60" s="1595"/>
      <c r="BM60" s="1595"/>
      <c r="BN60" s="1595"/>
      <c r="BO60" s="1595"/>
      <c r="BP60" s="1595"/>
      <c r="BQ60" s="1596"/>
      <c r="BR60" s="1595"/>
      <c r="BS60" s="1594"/>
      <c r="BT60" s="1594"/>
      <c r="BU60" s="1594"/>
      <c r="BV60" s="1590"/>
      <c r="BW60" s="1590"/>
      <c r="BX60" s="1590"/>
      <c r="BY60" s="1590"/>
      <c r="BZ60" s="1590"/>
      <c r="CA60" s="1590"/>
      <c r="CB60" s="1590"/>
      <c r="CC60" s="1590"/>
      <c r="CD60" s="1590"/>
      <c r="CE60" s="1590"/>
      <c r="CF60" s="1590"/>
      <c r="CG60" s="1590"/>
      <c r="CH60" s="1590"/>
      <c r="CI60" s="1590"/>
      <c r="CJ60" s="1590"/>
      <c r="CK60" s="1590"/>
      <c r="CL60" s="1590"/>
      <c r="CM60" s="1590"/>
      <c r="CN60" s="1590"/>
      <c r="CO60" s="1590"/>
      <c r="CP60" s="1590"/>
      <c r="CQ60" s="1590"/>
      <c r="CR60" s="1590"/>
      <c r="CS60" s="1590"/>
      <c r="CT60" s="506"/>
      <c r="CU60" s="506"/>
      <c r="CV60" s="506"/>
      <c r="CW60" s="506"/>
      <c r="CX60" s="506"/>
      <c r="CY60" s="506"/>
      <c r="CZ60" s="506"/>
      <c r="DA60" s="506"/>
      <c r="DB60" s="506"/>
      <c r="DC60" s="506"/>
      <c r="DD60" s="506"/>
      <c r="DE60" s="506"/>
      <c r="DF60" s="506"/>
      <c r="DG60" s="506"/>
      <c r="DH60" s="506"/>
      <c r="DI60" s="506"/>
      <c r="DJ60" s="506"/>
      <c r="DK60" s="506"/>
      <c r="DL60" s="506"/>
      <c r="DM60" s="506"/>
      <c r="DN60" s="506"/>
      <c r="DO60" s="506"/>
      <c r="DP60" s="506"/>
      <c r="DQ60" s="506"/>
      <c r="DR60" s="506"/>
      <c r="DS60" s="506"/>
      <c r="DT60" s="506"/>
      <c r="DU60" s="506"/>
      <c r="DV60" s="506"/>
      <c r="DW60" s="506"/>
      <c r="DX60" s="506"/>
      <c r="DY60" s="506"/>
      <c r="DZ60" s="506"/>
      <c r="EA60" s="506"/>
      <c r="EB60" s="506"/>
      <c r="EC60" s="506"/>
      <c r="ED60" s="506"/>
      <c r="EE60" s="506"/>
    </row>
    <row r="61" spans="2:135" s="130" customFormat="1" x14ac:dyDescent="0.2">
      <c r="C61" s="135"/>
      <c r="D61" s="135"/>
      <c r="E61" s="135"/>
      <c r="F61" s="135"/>
      <c r="G61" s="136"/>
      <c r="H61" s="135"/>
      <c r="I61" s="136"/>
      <c r="J61" s="136"/>
      <c r="K61" s="136"/>
      <c r="L61" s="135"/>
      <c r="M61" s="136"/>
      <c r="N61" s="136"/>
      <c r="O61" s="136"/>
      <c r="P61" s="135"/>
      <c r="Q61" s="136"/>
      <c r="R61" s="136"/>
      <c r="S61" s="136"/>
      <c r="T61" s="136"/>
      <c r="U61" s="136"/>
      <c r="V61" s="136"/>
      <c r="W61" s="136"/>
      <c r="X61" s="136"/>
      <c r="Y61" s="136"/>
      <c r="Z61" s="136"/>
      <c r="AA61" s="136"/>
      <c r="AB61" s="136"/>
      <c r="AC61" s="136"/>
      <c r="AD61" s="136"/>
      <c r="AE61" s="136"/>
      <c r="AF61" s="136"/>
      <c r="AG61" s="136"/>
      <c r="AH61" s="136"/>
      <c r="AI61" s="136"/>
      <c r="AJ61" s="226"/>
      <c r="AK61" s="226"/>
      <c r="AL61" s="136"/>
      <c r="AM61" s="136"/>
      <c r="AN61" s="138"/>
      <c r="AO61" s="138"/>
      <c r="AP61" s="138"/>
      <c r="AQ61" s="1583"/>
      <c r="AR61" s="1585"/>
      <c r="AS61" s="1585"/>
      <c r="AT61" s="1585"/>
      <c r="AU61" s="1585"/>
      <c r="AV61" s="1592"/>
      <c r="AW61" s="1593"/>
      <c r="AX61" s="1590"/>
      <c r="AY61" s="1590"/>
      <c r="AZ61" s="1590"/>
      <c r="BA61" s="1590"/>
      <c r="BB61" s="1590"/>
      <c r="BC61" s="1590"/>
      <c r="BD61" s="1590"/>
      <c r="BE61" s="1594"/>
      <c r="BF61" s="1594"/>
      <c r="BG61" s="1594"/>
      <c r="BH61" s="1594"/>
      <c r="BI61" s="1595"/>
      <c r="BJ61" s="1595"/>
      <c r="BK61" s="1595"/>
      <c r="BL61" s="1595"/>
      <c r="BM61" s="1595"/>
      <c r="BN61" s="1595"/>
      <c r="BO61" s="1595"/>
      <c r="BP61" s="1595"/>
      <c r="BQ61" s="1596"/>
      <c r="BR61" s="1595"/>
      <c r="BS61" s="1594"/>
      <c r="BT61" s="1594"/>
      <c r="BU61" s="1594"/>
      <c r="BV61" s="1590"/>
      <c r="BW61" s="1590"/>
      <c r="BX61" s="1590"/>
      <c r="BY61" s="1590"/>
      <c r="BZ61" s="1590"/>
      <c r="CA61" s="1590"/>
      <c r="CB61" s="1590"/>
      <c r="CC61" s="1590"/>
      <c r="CD61" s="1590"/>
      <c r="CE61" s="1590"/>
      <c r="CF61" s="1590"/>
      <c r="CG61" s="1590"/>
      <c r="CH61" s="1590"/>
      <c r="CI61" s="1590"/>
      <c r="CJ61" s="1590"/>
      <c r="CK61" s="1590"/>
      <c r="CL61" s="1590"/>
      <c r="CM61" s="1590"/>
      <c r="CN61" s="1590"/>
      <c r="CO61" s="1590"/>
      <c r="CP61" s="1590"/>
      <c r="CQ61" s="1590"/>
      <c r="CR61" s="1590"/>
      <c r="CS61" s="1590"/>
      <c r="CT61" s="506"/>
      <c r="CU61" s="506"/>
      <c r="CV61" s="506"/>
      <c r="CW61" s="506"/>
      <c r="CX61" s="506"/>
      <c r="CY61" s="506"/>
      <c r="CZ61" s="506"/>
      <c r="DA61" s="506"/>
      <c r="DB61" s="506"/>
      <c r="DC61" s="506"/>
      <c r="DD61" s="506"/>
      <c r="DE61" s="506"/>
      <c r="DF61" s="506"/>
      <c r="DG61" s="506"/>
      <c r="DH61" s="506"/>
      <c r="DI61" s="506"/>
      <c r="DJ61" s="506"/>
      <c r="DK61" s="506"/>
      <c r="DL61" s="506"/>
      <c r="DM61" s="506"/>
      <c r="DN61" s="506"/>
      <c r="DO61" s="506"/>
      <c r="DP61" s="506"/>
      <c r="DQ61" s="506"/>
      <c r="DR61" s="506"/>
      <c r="DS61" s="506"/>
      <c r="DT61" s="506"/>
      <c r="DU61" s="506"/>
      <c r="DV61" s="506"/>
      <c r="DW61" s="506"/>
      <c r="DX61" s="506"/>
      <c r="DY61" s="506"/>
      <c r="DZ61" s="506"/>
      <c r="EA61" s="506"/>
      <c r="EB61" s="506"/>
      <c r="EC61" s="506"/>
      <c r="ED61" s="506"/>
      <c r="EE61" s="506"/>
    </row>
    <row r="62" spans="2:135" s="130" customFormat="1" x14ac:dyDescent="0.2">
      <c r="C62" s="135"/>
      <c r="D62" s="135"/>
      <c r="E62" s="135"/>
      <c r="F62" s="135"/>
      <c r="G62" s="136"/>
      <c r="H62" s="135"/>
      <c r="I62" s="136"/>
      <c r="J62" s="136"/>
      <c r="K62" s="136"/>
      <c r="L62" s="135"/>
      <c r="M62" s="136"/>
      <c r="N62" s="136"/>
      <c r="O62" s="136"/>
      <c r="P62" s="135"/>
      <c r="Q62" s="136"/>
      <c r="R62" s="136"/>
      <c r="S62" s="136"/>
      <c r="T62" s="136"/>
      <c r="U62" s="136"/>
      <c r="V62" s="136"/>
      <c r="W62" s="136"/>
      <c r="X62" s="136"/>
      <c r="Y62" s="136"/>
      <c r="Z62" s="136"/>
      <c r="AA62" s="136"/>
      <c r="AB62" s="136"/>
      <c r="AC62" s="136"/>
      <c r="AD62" s="136"/>
      <c r="AE62" s="136"/>
      <c r="AF62" s="136"/>
      <c r="AG62" s="136"/>
      <c r="AH62" s="136"/>
      <c r="AI62" s="136"/>
      <c r="AJ62" s="226"/>
      <c r="AK62" s="226"/>
      <c r="AL62" s="136"/>
      <c r="AM62" s="136"/>
      <c r="AN62" s="138"/>
      <c r="AO62" s="138"/>
      <c r="AP62" s="138"/>
      <c r="AQ62" s="1583"/>
      <c r="AR62" s="1585"/>
      <c r="AS62" s="1585"/>
      <c r="AT62" s="1585"/>
      <c r="AU62" s="1585"/>
      <c r="AV62" s="1592"/>
      <c r="AW62" s="1593"/>
      <c r="AX62" s="1590"/>
      <c r="AY62" s="1590"/>
      <c r="AZ62" s="1590"/>
      <c r="BA62" s="1590"/>
      <c r="BB62" s="1590"/>
      <c r="BC62" s="1590"/>
      <c r="BD62" s="1590"/>
      <c r="BE62" s="1594"/>
      <c r="BF62" s="1594"/>
      <c r="BG62" s="1594"/>
      <c r="BH62" s="1594"/>
      <c r="BI62" s="1595"/>
      <c r="BJ62" s="1595"/>
      <c r="BK62" s="1595"/>
      <c r="BL62" s="1595"/>
      <c r="BM62" s="1595"/>
      <c r="BN62" s="1595"/>
      <c r="BO62" s="1595"/>
      <c r="BP62" s="1595"/>
      <c r="BQ62" s="1596"/>
      <c r="BR62" s="1595"/>
      <c r="BS62" s="1594"/>
      <c r="BT62" s="1594"/>
      <c r="BU62" s="1594"/>
      <c r="BV62" s="1590"/>
      <c r="BW62" s="1590"/>
      <c r="BX62" s="1590"/>
      <c r="BY62" s="1590"/>
      <c r="BZ62" s="1590"/>
      <c r="CA62" s="1590"/>
      <c r="CB62" s="1590"/>
      <c r="CC62" s="1590"/>
      <c r="CD62" s="1590"/>
      <c r="CE62" s="1590"/>
      <c r="CF62" s="1590"/>
      <c r="CG62" s="1590"/>
      <c r="CH62" s="1590"/>
      <c r="CI62" s="1590"/>
      <c r="CJ62" s="1590"/>
      <c r="CK62" s="1590"/>
      <c r="CL62" s="1590"/>
      <c r="CM62" s="1590"/>
      <c r="CN62" s="1590"/>
      <c r="CO62" s="1590"/>
      <c r="CP62" s="1590"/>
      <c r="CQ62" s="1590"/>
      <c r="CR62" s="1590"/>
      <c r="CS62" s="1590"/>
      <c r="CT62" s="506"/>
      <c r="CU62" s="506"/>
      <c r="CV62" s="506"/>
      <c r="CW62" s="506"/>
      <c r="CX62" s="506"/>
      <c r="CY62" s="506"/>
      <c r="CZ62" s="506"/>
      <c r="DA62" s="506"/>
      <c r="DB62" s="506"/>
      <c r="DC62" s="506"/>
      <c r="DD62" s="506"/>
      <c r="DE62" s="506"/>
      <c r="DF62" s="506"/>
      <c r="DG62" s="506"/>
      <c r="DH62" s="506"/>
      <c r="DI62" s="506"/>
      <c r="DJ62" s="506"/>
      <c r="DK62" s="506"/>
      <c r="DL62" s="506"/>
      <c r="DM62" s="506"/>
      <c r="DN62" s="506"/>
      <c r="DO62" s="506"/>
      <c r="DP62" s="506"/>
      <c r="DQ62" s="506"/>
      <c r="DR62" s="506"/>
      <c r="DS62" s="506"/>
      <c r="DT62" s="506"/>
      <c r="DU62" s="506"/>
      <c r="DV62" s="506"/>
      <c r="DW62" s="506"/>
      <c r="DX62" s="506"/>
      <c r="DY62" s="506"/>
      <c r="DZ62" s="506"/>
      <c r="EA62" s="506"/>
      <c r="EB62" s="506"/>
      <c r="EC62" s="506"/>
      <c r="ED62" s="506"/>
      <c r="EE62" s="506"/>
    </row>
    <row r="63" spans="2:135" s="130" customFormat="1" x14ac:dyDescent="0.2">
      <c r="C63" s="135"/>
      <c r="D63" s="135"/>
      <c r="E63" s="135"/>
      <c r="F63" s="135"/>
      <c r="G63" s="136"/>
      <c r="H63" s="135"/>
      <c r="I63" s="136"/>
      <c r="J63" s="136"/>
      <c r="K63" s="136"/>
      <c r="L63" s="135"/>
      <c r="M63" s="136"/>
      <c r="N63" s="136"/>
      <c r="O63" s="136"/>
      <c r="P63" s="135"/>
      <c r="Q63" s="136"/>
      <c r="R63" s="136"/>
      <c r="S63" s="136"/>
      <c r="T63" s="136"/>
      <c r="U63" s="136"/>
      <c r="V63" s="136"/>
      <c r="W63" s="136"/>
      <c r="X63" s="136"/>
      <c r="Y63" s="136"/>
      <c r="Z63" s="136"/>
      <c r="AA63" s="136"/>
      <c r="AB63" s="136"/>
      <c r="AC63" s="136"/>
      <c r="AD63" s="136"/>
      <c r="AE63" s="136"/>
      <c r="AF63" s="136"/>
      <c r="AG63" s="136"/>
      <c r="AH63" s="136"/>
      <c r="AI63" s="136"/>
      <c r="AJ63" s="226"/>
      <c r="AK63" s="226"/>
      <c r="AL63" s="136"/>
      <c r="AM63" s="136"/>
      <c r="AN63" s="138"/>
      <c r="AO63" s="138"/>
      <c r="AP63" s="138"/>
      <c r="AQ63" s="1583"/>
      <c r="AR63" s="1585"/>
      <c r="AS63" s="1585"/>
      <c r="AT63" s="1585"/>
      <c r="AU63" s="1585"/>
      <c r="AV63" s="1592"/>
      <c r="AW63" s="1593"/>
      <c r="AX63" s="1590"/>
      <c r="AY63" s="1590"/>
      <c r="AZ63" s="1590"/>
      <c r="BA63" s="1590"/>
      <c r="BB63" s="1590"/>
      <c r="BC63" s="1590"/>
      <c r="BD63" s="1590"/>
      <c r="BE63" s="1594"/>
      <c r="BF63" s="1594"/>
      <c r="BG63" s="1594"/>
      <c r="BH63" s="1594"/>
      <c r="BI63" s="1595"/>
      <c r="BJ63" s="1595"/>
      <c r="BK63" s="1595"/>
      <c r="BL63" s="1595"/>
      <c r="BM63" s="1595"/>
      <c r="BN63" s="1595"/>
      <c r="BO63" s="1595"/>
      <c r="BP63" s="1595"/>
      <c r="BQ63" s="1596"/>
      <c r="BR63" s="1595"/>
      <c r="BS63" s="1594"/>
      <c r="BT63" s="1594"/>
      <c r="BU63" s="1594"/>
      <c r="BV63" s="1590"/>
      <c r="BW63" s="1590"/>
      <c r="BX63" s="1590"/>
      <c r="BY63" s="1590"/>
      <c r="BZ63" s="1590"/>
      <c r="CA63" s="1590"/>
      <c r="CB63" s="1590"/>
      <c r="CC63" s="1590"/>
      <c r="CD63" s="1590"/>
      <c r="CE63" s="1590"/>
      <c r="CF63" s="1590"/>
      <c r="CG63" s="1590"/>
      <c r="CH63" s="1590"/>
      <c r="CI63" s="1590"/>
      <c r="CJ63" s="1590"/>
      <c r="CK63" s="1590"/>
      <c r="CL63" s="1590"/>
      <c r="CM63" s="1590"/>
      <c r="CN63" s="1590"/>
      <c r="CO63" s="1590"/>
      <c r="CP63" s="1590"/>
      <c r="CQ63" s="1590"/>
      <c r="CR63" s="1590"/>
      <c r="CS63" s="1590"/>
      <c r="CT63" s="506"/>
      <c r="CU63" s="506"/>
      <c r="CV63" s="506"/>
      <c r="CW63" s="506"/>
      <c r="CX63" s="506"/>
      <c r="CY63" s="506"/>
      <c r="CZ63" s="506"/>
      <c r="DA63" s="506"/>
      <c r="DB63" s="506"/>
      <c r="DC63" s="506"/>
      <c r="DD63" s="506"/>
      <c r="DE63" s="506"/>
      <c r="DF63" s="506"/>
      <c r="DG63" s="506"/>
      <c r="DH63" s="506"/>
      <c r="DI63" s="506"/>
      <c r="DJ63" s="506"/>
      <c r="DK63" s="506"/>
      <c r="DL63" s="506"/>
      <c r="DM63" s="506"/>
      <c r="DN63" s="506"/>
      <c r="DO63" s="506"/>
      <c r="DP63" s="506"/>
      <c r="DQ63" s="506"/>
      <c r="DR63" s="506"/>
      <c r="DS63" s="506"/>
      <c r="DT63" s="506"/>
      <c r="DU63" s="506"/>
      <c r="DV63" s="506"/>
      <c r="DW63" s="506"/>
      <c r="DX63" s="506"/>
      <c r="DY63" s="506"/>
      <c r="DZ63" s="506"/>
      <c r="EA63" s="506"/>
      <c r="EB63" s="506"/>
      <c r="EC63" s="506"/>
      <c r="ED63" s="506"/>
      <c r="EE63" s="506"/>
    </row>
    <row r="64" spans="2:135" s="130" customFormat="1" x14ac:dyDescent="0.2">
      <c r="C64" s="135"/>
      <c r="D64" s="135"/>
      <c r="E64" s="135"/>
      <c r="F64" s="135"/>
      <c r="G64" s="136"/>
      <c r="H64" s="135"/>
      <c r="I64" s="136"/>
      <c r="J64" s="136"/>
      <c r="K64" s="136"/>
      <c r="L64" s="135"/>
      <c r="M64" s="136"/>
      <c r="N64" s="136"/>
      <c r="O64" s="136"/>
      <c r="P64" s="135"/>
      <c r="Q64" s="136"/>
      <c r="R64" s="136"/>
      <c r="S64" s="136"/>
      <c r="T64" s="136"/>
      <c r="U64" s="136"/>
      <c r="V64" s="136"/>
      <c r="W64" s="136"/>
      <c r="X64" s="136"/>
      <c r="Y64" s="136"/>
      <c r="Z64" s="136"/>
      <c r="AA64" s="136"/>
      <c r="AB64" s="136"/>
      <c r="AC64" s="136"/>
      <c r="AD64" s="136"/>
      <c r="AE64" s="136"/>
      <c r="AF64" s="136"/>
      <c r="AG64" s="136"/>
      <c r="AH64" s="136"/>
      <c r="AI64" s="136"/>
      <c r="AJ64" s="226"/>
      <c r="AK64" s="226"/>
      <c r="AL64" s="136"/>
      <c r="AM64" s="136"/>
      <c r="AN64" s="138"/>
      <c r="AO64" s="138"/>
      <c r="AP64" s="138"/>
      <c r="AQ64" s="1583"/>
      <c r="AR64" s="1585"/>
      <c r="AS64" s="1585"/>
      <c r="AT64" s="1585"/>
      <c r="AU64" s="1585"/>
      <c r="AV64" s="1592"/>
      <c r="AW64" s="1593"/>
      <c r="AX64" s="1590"/>
      <c r="AY64" s="1590"/>
      <c r="AZ64" s="1590"/>
      <c r="BA64" s="1590"/>
      <c r="BB64" s="1590"/>
      <c r="BC64" s="1590"/>
      <c r="BD64" s="1590"/>
      <c r="BE64" s="1594"/>
      <c r="BF64" s="1594"/>
      <c r="BG64" s="1594"/>
      <c r="BH64" s="1594"/>
      <c r="BI64" s="1595"/>
      <c r="BJ64" s="1595"/>
      <c r="BK64" s="1595"/>
      <c r="BL64" s="1595"/>
      <c r="BM64" s="1595"/>
      <c r="BN64" s="1595"/>
      <c r="BO64" s="1595"/>
      <c r="BP64" s="1595"/>
      <c r="BQ64" s="1596"/>
      <c r="BR64" s="1595"/>
      <c r="BS64" s="1594"/>
      <c r="BT64" s="1594"/>
      <c r="BU64" s="1594"/>
      <c r="BV64" s="1590"/>
      <c r="BW64" s="1590"/>
      <c r="BX64" s="1590"/>
      <c r="BY64" s="1590"/>
      <c r="BZ64" s="1590"/>
      <c r="CA64" s="1590"/>
      <c r="CB64" s="1590"/>
      <c r="CC64" s="1590"/>
      <c r="CD64" s="1590"/>
      <c r="CE64" s="1590"/>
      <c r="CF64" s="1590"/>
      <c r="CG64" s="1590"/>
      <c r="CH64" s="1590"/>
      <c r="CI64" s="1590"/>
      <c r="CJ64" s="1590"/>
      <c r="CK64" s="1590"/>
      <c r="CL64" s="1590"/>
      <c r="CM64" s="1590"/>
      <c r="CN64" s="1590"/>
      <c r="CO64" s="1590"/>
      <c r="CP64" s="1590"/>
      <c r="CQ64" s="1590"/>
      <c r="CR64" s="1590"/>
      <c r="CS64" s="1590"/>
      <c r="CT64" s="506"/>
      <c r="CU64" s="506"/>
      <c r="CV64" s="506"/>
      <c r="CW64" s="506"/>
      <c r="CX64" s="506"/>
      <c r="CY64" s="506"/>
      <c r="CZ64" s="506"/>
      <c r="DA64" s="506"/>
      <c r="DB64" s="506"/>
      <c r="DC64" s="506"/>
      <c r="DD64" s="506"/>
      <c r="DE64" s="506"/>
      <c r="DF64" s="506"/>
      <c r="DG64" s="506"/>
      <c r="DH64" s="506"/>
      <c r="DI64" s="506"/>
      <c r="DJ64" s="506"/>
      <c r="DK64" s="506"/>
      <c r="DL64" s="506"/>
      <c r="DM64" s="506"/>
      <c r="DN64" s="506"/>
      <c r="DO64" s="506"/>
      <c r="DP64" s="506"/>
      <c r="DQ64" s="506"/>
      <c r="DR64" s="506"/>
      <c r="DS64" s="506"/>
      <c r="DT64" s="506"/>
      <c r="DU64" s="506"/>
      <c r="DV64" s="506"/>
      <c r="DW64" s="506"/>
      <c r="DX64" s="506"/>
      <c r="DY64" s="506"/>
      <c r="DZ64" s="506"/>
      <c r="EA64" s="506"/>
      <c r="EB64" s="506"/>
      <c r="EC64" s="506"/>
      <c r="ED64" s="506"/>
      <c r="EE64" s="506"/>
    </row>
    <row r="65" spans="3:135" s="130" customFormat="1" x14ac:dyDescent="0.2">
      <c r="C65" s="135"/>
      <c r="D65" s="135"/>
      <c r="E65" s="135"/>
      <c r="F65" s="135"/>
      <c r="G65" s="136"/>
      <c r="H65" s="135"/>
      <c r="I65" s="136"/>
      <c r="J65" s="136"/>
      <c r="K65" s="136"/>
      <c r="L65" s="135"/>
      <c r="M65" s="136"/>
      <c r="N65" s="136"/>
      <c r="O65" s="136"/>
      <c r="P65" s="135"/>
      <c r="Q65" s="136"/>
      <c r="R65" s="136"/>
      <c r="S65" s="136"/>
      <c r="T65" s="136"/>
      <c r="U65" s="136"/>
      <c r="V65" s="136"/>
      <c r="W65" s="136"/>
      <c r="X65" s="136"/>
      <c r="Y65" s="136"/>
      <c r="Z65" s="136"/>
      <c r="AA65" s="136"/>
      <c r="AB65" s="136"/>
      <c r="AC65" s="136"/>
      <c r="AD65" s="136"/>
      <c r="AE65" s="136"/>
      <c r="AF65" s="136"/>
      <c r="AG65" s="136"/>
      <c r="AH65" s="136"/>
      <c r="AI65" s="136"/>
      <c r="AJ65" s="226"/>
      <c r="AK65" s="226"/>
      <c r="AL65" s="136"/>
      <c r="AM65" s="136"/>
      <c r="AN65" s="138"/>
      <c r="AO65" s="138"/>
      <c r="AP65" s="138"/>
      <c r="AQ65" s="1583"/>
      <c r="AR65" s="1585"/>
      <c r="AS65" s="1585"/>
      <c r="AT65" s="1585"/>
      <c r="AU65" s="1585"/>
      <c r="AV65" s="1592"/>
      <c r="AW65" s="1593"/>
      <c r="AX65" s="1590"/>
      <c r="AY65" s="1590"/>
      <c r="AZ65" s="1590"/>
      <c r="BA65" s="1590"/>
      <c r="BB65" s="1590"/>
      <c r="BC65" s="1590"/>
      <c r="BD65" s="1590"/>
      <c r="BE65" s="1594"/>
      <c r="BF65" s="1594"/>
      <c r="BG65" s="1594"/>
      <c r="BH65" s="1594"/>
      <c r="BI65" s="1595"/>
      <c r="BJ65" s="1595"/>
      <c r="BK65" s="1595"/>
      <c r="BL65" s="1595"/>
      <c r="BM65" s="1595"/>
      <c r="BN65" s="1595"/>
      <c r="BO65" s="1595"/>
      <c r="BP65" s="1595"/>
      <c r="BQ65" s="1596"/>
      <c r="BR65" s="1595"/>
      <c r="BS65" s="1594"/>
      <c r="BT65" s="1594"/>
      <c r="BU65" s="1594"/>
      <c r="BV65" s="1590"/>
      <c r="BW65" s="1590"/>
      <c r="BX65" s="1590"/>
      <c r="BY65" s="1590"/>
      <c r="BZ65" s="1590"/>
      <c r="CA65" s="1590"/>
      <c r="CB65" s="1590"/>
      <c r="CC65" s="1590"/>
      <c r="CD65" s="1590"/>
      <c r="CE65" s="1590"/>
      <c r="CF65" s="1590"/>
      <c r="CG65" s="1590"/>
      <c r="CH65" s="1590"/>
      <c r="CI65" s="1590"/>
      <c r="CJ65" s="1590"/>
      <c r="CK65" s="1590"/>
      <c r="CL65" s="1590"/>
      <c r="CM65" s="1590"/>
      <c r="CN65" s="1590"/>
      <c r="CO65" s="1590"/>
      <c r="CP65" s="1590"/>
      <c r="CQ65" s="1590"/>
      <c r="CR65" s="1590"/>
      <c r="CS65" s="1590"/>
      <c r="CT65" s="506"/>
      <c r="CU65" s="506"/>
      <c r="CV65" s="506"/>
      <c r="CW65" s="506"/>
      <c r="CX65" s="506"/>
      <c r="CY65" s="506"/>
      <c r="CZ65" s="506"/>
      <c r="DA65" s="506"/>
      <c r="DB65" s="506"/>
      <c r="DC65" s="506"/>
      <c r="DD65" s="506"/>
      <c r="DE65" s="506"/>
      <c r="DF65" s="506"/>
      <c r="DG65" s="506"/>
      <c r="DH65" s="506"/>
      <c r="DI65" s="506"/>
      <c r="DJ65" s="506"/>
      <c r="DK65" s="506"/>
      <c r="DL65" s="506"/>
      <c r="DM65" s="506"/>
      <c r="DN65" s="506"/>
      <c r="DO65" s="506"/>
      <c r="DP65" s="506"/>
      <c r="DQ65" s="506"/>
      <c r="DR65" s="506"/>
      <c r="DS65" s="506"/>
      <c r="DT65" s="506"/>
      <c r="DU65" s="506"/>
      <c r="DV65" s="506"/>
      <c r="DW65" s="506"/>
      <c r="DX65" s="506"/>
      <c r="DY65" s="506"/>
      <c r="DZ65" s="506"/>
      <c r="EA65" s="506"/>
      <c r="EB65" s="506"/>
      <c r="EC65" s="506"/>
      <c r="ED65" s="506"/>
      <c r="EE65" s="506"/>
    </row>
    <row r="66" spans="3:135" s="130" customFormat="1" x14ac:dyDescent="0.2">
      <c r="C66" s="135"/>
      <c r="D66" s="135"/>
      <c r="E66" s="135"/>
      <c r="F66" s="135"/>
      <c r="G66" s="136"/>
      <c r="H66" s="135"/>
      <c r="I66" s="136"/>
      <c r="J66" s="136"/>
      <c r="K66" s="136"/>
      <c r="L66" s="135"/>
      <c r="M66" s="136"/>
      <c r="N66" s="136"/>
      <c r="O66" s="136"/>
      <c r="P66" s="135"/>
      <c r="Q66" s="136"/>
      <c r="R66" s="136"/>
      <c r="S66" s="136"/>
      <c r="T66" s="136"/>
      <c r="U66" s="136"/>
      <c r="V66" s="136"/>
      <c r="W66" s="136"/>
      <c r="X66" s="136"/>
      <c r="Y66" s="136"/>
      <c r="Z66" s="136"/>
      <c r="AA66" s="136"/>
      <c r="AB66" s="136"/>
      <c r="AC66" s="136"/>
      <c r="AD66" s="136"/>
      <c r="AE66" s="136"/>
      <c r="AF66" s="136"/>
      <c r="AG66" s="136"/>
      <c r="AH66" s="136"/>
      <c r="AI66" s="136"/>
      <c r="AJ66" s="226"/>
      <c r="AK66" s="226"/>
      <c r="AL66" s="136"/>
      <c r="AM66" s="136"/>
      <c r="AN66" s="138"/>
      <c r="AO66" s="138"/>
      <c r="AP66" s="138"/>
      <c r="AQ66" s="1583"/>
      <c r="AR66" s="1585"/>
      <c r="AS66" s="1585"/>
      <c r="AT66" s="1585"/>
      <c r="AU66" s="1585"/>
      <c r="AV66" s="1592"/>
      <c r="AW66" s="1593"/>
      <c r="AX66" s="1590"/>
      <c r="AY66" s="1590"/>
      <c r="AZ66" s="1590"/>
      <c r="BA66" s="1590"/>
      <c r="BB66" s="1590"/>
      <c r="BC66" s="1590"/>
      <c r="BD66" s="1590"/>
      <c r="BE66" s="1594"/>
      <c r="BF66" s="1594"/>
      <c r="BG66" s="1594"/>
      <c r="BH66" s="1594"/>
      <c r="BI66" s="1595"/>
      <c r="BJ66" s="1595"/>
      <c r="BK66" s="1595"/>
      <c r="BL66" s="1595"/>
      <c r="BM66" s="1595"/>
      <c r="BN66" s="1595"/>
      <c r="BO66" s="1595"/>
      <c r="BP66" s="1595"/>
      <c r="BQ66" s="1596"/>
      <c r="BR66" s="1595"/>
      <c r="BS66" s="1594"/>
      <c r="BT66" s="1594"/>
      <c r="BU66" s="1594"/>
      <c r="BV66" s="1590"/>
      <c r="BW66" s="1590"/>
      <c r="BX66" s="1590"/>
      <c r="BY66" s="1590"/>
      <c r="BZ66" s="1590"/>
      <c r="CA66" s="1590"/>
      <c r="CB66" s="1590"/>
      <c r="CC66" s="1590"/>
      <c r="CD66" s="1590"/>
      <c r="CE66" s="1590"/>
      <c r="CF66" s="1590"/>
      <c r="CG66" s="1590"/>
      <c r="CH66" s="1590"/>
      <c r="CI66" s="1590"/>
      <c r="CJ66" s="1590"/>
      <c r="CK66" s="1590"/>
      <c r="CL66" s="1590"/>
      <c r="CM66" s="1590"/>
      <c r="CN66" s="1590"/>
      <c r="CO66" s="1590"/>
      <c r="CP66" s="1590"/>
      <c r="CQ66" s="1590"/>
      <c r="CR66" s="1590"/>
      <c r="CS66" s="1590"/>
      <c r="CT66" s="506"/>
      <c r="CU66" s="506"/>
      <c r="CV66" s="506"/>
      <c r="CW66" s="506"/>
      <c r="CX66" s="506"/>
      <c r="CY66" s="506"/>
      <c r="CZ66" s="506"/>
      <c r="DA66" s="506"/>
      <c r="DB66" s="506"/>
      <c r="DC66" s="506"/>
      <c r="DD66" s="506"/>
      <c r="DE66" s="506"/>
      <c r="DF66" s="506"/>
      <c r="DG66" s="506"/>
      <c r="DH66" s="506"/>
      <c r="DI66" s="506"/>
      <c r="DJ66" s="506"/>
      <c r="DK66" s="506"/>
      <c r="DL66" s="506"/>
      <c r="DM66" s="506"/>
      <c r="DN66" s="506"/>
      <c r="DO66" s="506"/>
      <c r="DP66" s="506"/>
      <c r="DQ66" s="506"/>
      <c r="DR66" s="506"/>
      <c r="DS66" s="506"/>
      <c r="DT66" s="506"/>
      <c r="DU66" s="506"/>
      <c r="DV66" s="506"/>
      <c r="DW66" s="506"/>
      <c r="DX66" s="506"/>
      <c r="DY66" s="506"/>
      <c r="DZ66" s="506"/>
      <c r="EA66" s="506"/>
      <c r="EB66" s="506"/>
      <c r="EC66" s="506"/>
      <c r="ED66" s="506"/>
      <c r="EE66" s="506"/>
    </row>
    <row r="67" spans="3:135" s="130" customFormat="1" x14ac:dyDescent="0.2">
      <c r="C67" s="135"/>
      <c r="D67" s="135"/>
      <c r="E67" s="135"/>
      <c r="F67" s="135"/>
      <c r="G67" s="136"/>
      <c r="H67" s="135"/>
      <c r="I67" s="136"/>
      <c r="J67" s="136"/>
      <c r="K67" s="136"/>
      <c r="L67" s="135"/>
      <c r="M67" s="136"/>
      <c r="N67" s="136"/>
      <c r="O67" s="136"/>
      <c r="P67" s="135"/>
      <c r="Q67" s="136"/>
      <c r="R67" s="136"/>
      <c r="S67" s="136"/>
      <c r="T67" s="136"/>
      <c r="U67" s="136"/>
      <c r="V67" s="136"/>
      <c r="W67" s="136"/>
      <c r="X67" s="136"/>
      <c r="Y67" s="136"/>
      <c r="Z67" s="136"/>
      <c r="AA67" s="136"/>
      <c r="AB67" s="136"/>
      <c r="AC67" s="136"/>
      <c r="AD67" s="136"/>
      <c r="AE67" s="136"/>
      <c r="AF67" s="136"/>
      <c r="AG67" s="136"/>
      <c r="AH67" s="136"/>
      <c r="AI67" s="136"/>
      <c r="AJ67" s="226"/>
      <c r="AK67" s="226"/>
      <c r="AL67" s="136"/>
      <c r="AM67" s="136"/>
      <c r="AN67" s="138"/>
      <c r="AO67" s="138"/>
      <c r="AP67" s="138"/>
      <c r="AQ67" s="1583"/>
      <c r="AR67" s="1585"/>
      <c r="AS67" s="1585"/>
      <c r="AT67" s="1585"/>
      <c r="AU67" s="1585"/>
      <c r="AV67" s="1592"/>
      <c r="AW67" s="1593"/>
      <c r="AX67" s="1590"/>
      <c r="AY67" s="1590"/>
      <c r="AZ67" s="1590"/>
      <c r="BA67" s="1590"/>
      <c r="BB67" s="1590"/>
      <c r="BC67" s="1590"/>
      <c r="BD67" s="1590"/>
      <c r="BE67" s="1594"/>
      <c r="BF67" s="1594"/>
      <c r="BG67" s="1594"/>
      <c r="BH67" s="1594"/>
      <c r="BI67" s="1595"/>
      <c r="BJ67" s="1595"/>
      <c r="BK67" s="1595"/>
      <c r="BL67" s="1595"/>
      <c r="BM67" s="1595"/>
      <c r="BN67" s="1595"/>
      <c r="BO67" s="1595"/>
      <c r="BP67" s="1595"/>
      <c r="BQ67" s="1596"/>
      <c r="BR67" s="1595"/>
      <c r="BS67" s="1594"/>
      <c r="BT67" s="1594"/>
      <c r="BU67" s="1594"/>
      <c r="BV67" s="1590"/>
      <c r="BW67" s="1590"/>
      <c r="BX67" s="1590"/>
      <c r="BY67" s="1590"/>
      <c r="BZ67" s="1590"/>
      <c r="CA67" s="1590"/>
      <c r="CB67" s="1590"/>
      <c r="CC67" s="1590"/>
      <c r="CD67" s="1590"/>
      <c r="CE67" s="1590"/>
      <c r="CF67" s="1590"/>
      <c r="CG67" s="1590"/>
      <c r="CH67" s="1590"/>
      <c r="CI67" s="1590"/>
      <c r="CJ67" s="1590"/>
      <c r="CK67" s="1590"/>
      <c r="CL67" s="1590"/>
      <c r="CM67" s="1590"/>
      <c r="CN67" s="1590"/>
      <c r="CO67" s="1590"/>
      <c r="CP67" s="1590"/>
      <c r="CQ67" s="1590"/>
      <c r="CR67" s="1590"/>
      <c r="CS67" s="1590"/>
      <c r="CT67" s="506"/>
      <c r="CU67" s="506"/>
      <c r="CV67" s="506"/>
      <c r="CW67" s="506"/>
      <c r="CX67" s="506"/>
      <c r="CY67" s="506"/>
      <c r="CZ67" s="506"/>
      <c r="DA67" s="506"/>
      <c r="DB67" s="506"/>
      <c r="DC67" s="506"/>
      <c r="DD67" s="506"/>
      <c r="DE67" s="506"/>
      <c r="DF67" s="506"/>
      <c r="DG67" s="506"/>
      <c r="DH67" s="506"/>
      <c r="DI67" s="506"/>
      <c r="DJ67" s="506"/>
      <c r="DK67" s="506"/>
      <c r="DL67" s="506"/>
      <c r="DM67" s="506"/>
      <c r="DN67" s="506"/>
      <c r="DO67" s="506"/>
      <c r="DP67" s="506"/>
      <c r="DQ67" s="506"/>
      <c r="DR67" s="506"/>
      <c r="DS67" s="506"/>
      <c r="DT67" s="506"/>
      <c r="DU67" s="506"/>
      <c r="DV67" s="506"/>
      <c r="DW67" s="506"/>
      <c r="DX67" s="506"/>
      <c r="DY67" s="506"/>
      <c r="DZ67" s="506"/>
      <c r="EA67" s="506"/>
      <c r="EB67" s="506"/>
      <c r="EC67" s="506"/>
      <c r="ED67" s="506"/>
      <c r="EE67" s="506"/>
    </row>
    <row r="68" spans="3:135" s="130" customFormat="1" x14ac:dyDescent="0.2">
      <c r="C68" s="135"/>
      <c r="D68" s="135"/>
      <c r="E68" s="135"/>
      <c r="F68" s="135"/>
      <c r="G68" s="136"/>
      <c r="H68" s="135"/>
      <c r="I68" s="136"/>
      <c r="J68" s="136"/>
      <c r="K68" s="136"/>
      <c r="L68" s="135"/>
      <c r="M68" s="136"/>
      <c r="N68" s="136"/>
      <c r="O68" s="136"/>
      <c r="P68" s="135"/>
      <c r="Q68" s="136"/>
      <c r="R68" s="136"/>
      <c r="S68" s="136"/>
      <c r="T68" s="136"/>
      <c r="U68" s="136"/>
      <c r="V68" s="136"/>
      <c r="W68" s="136"/>
      <c r="X68" s="136"/>
      <c r="Y68" s="136"/>
      <c r="Z68" s="136"/>
      <c r="AA68" s="136"/>
      <c r="AB68" s="136"/>
      <c r="AC68" s="136"/>
      <c r="AD68" s="136"/>
      <c r="AE68" s="136"/>
      <c r="AF68" s="136"/>
      <c r="AG68" s="136"/>
      <c r="AH68" s="136"/>
      <c r="AI68" s="136"/>
      <c r="AJ68" s="226"/>
      <c r="AK68" s="226"/>
      <c r="AL68" s="136"/>
      <c r="AM68" s="136"/>
      <c r="AN68" s="138"/>
      <c r="AO68" s="138"/>
      <c r="AP68" s="138"/>
      <c r="AQ68" s="1583"/>
      <c r="AR68" s="1585"/>
      <c r="AS68" s="1585"/>
      <c r="AT68" s="1585"/>
      <c r="AU68" s="1585"/>
      <c r="AV68" s="1592"/>
      <c r="AW68" s="1593"/>
      <c r="AX68" s="1590"/>
      <c r="AY68" s="1590"/>
      <c r="AZ68" s="1590"/>
      <c r="BA68" s="1590"/>
      <c r="BB68" s="1590"/>
      <c r="BC68" s="1590"/>
      <c r="BD68" s="1590"/>
      <c r="BE68" s="1594"/>
      <c r="BF68" s="1594"/>
      <c r="BG68" s="1594"/>
      <c r="BH68" s="1594"/>
      <c r="BI68" s="1595"/>
      <c r="BJ68" s="1595"/>
      <c r="BK68" s="1595"/>
      <c r="BL68" s="1595"/>
      <c r="BM68" s="1595"/>
      <c r="BN68" s="1595"/>
      <c r="BO68" s="1595"/>
      <c r="BP68" s="1595"/>
      <c r="BQ68" s="1596"/>
      <c r="BR68" s="1595"/>
      <c r="BS68" s="1594"/>
      <c r="BT68" s="1594"/>
      <c r="BU68" s="1594"/>
      <c r="BV68" s="1590"/>
      <c r="BW68" s="1590"/>
      <c r="BX68" s="1590"/>
      <c r="BY68" s="1590"/>
      <c r="BZ68" s="1590"/>
      <c r="CA68" s="1590"/>
      <c r="CB68" s="1590"/>
      <c r="CC68" s="1590"/>
      <c r="CD68" s="1590"/>
      <c r="CE68" s="1590"/>
      <c r="CF68" s="1590"/>
      <c r="CG68" s="1590"/>
      <c r="CH68" s="1590"/>
      <c r="CI68" s="1590"/>
      <c r="CJ68" s="1590"/>
      <c r="CK68" s="1590"/>
      <c r="CL68" s="1590"/>
      <c r="CM68" s="1590"/>
      <c r="CN68" s="1590"/>
      <c r="CO68" s="1590"/>
      <c r="CP68" s="1590"/>
      <c r="CQ68" s="1590"/>
      <c r="CR68" s="1590"/>
      <c r="CS68" s="1590"/>
      <c r="CT68" s="506"/>
      <c r="CU68" s="506"/>
      <c r="CV68" s="506"/>
      <c r="CW68" s="506"/>
      <c r="CX68" s="506"/>
      <c r="CY68" s="506"/>
      <c r="CZ68" s="506"/>
      <c r="DA68" s="506"/>
      <c r="DB68" s="506"/>
      <c r="DC68" s="506"/>
      <c r="DD68" s="506"/>
      <c r="DE68" s="506"/>
      <c r="DF68" s="506"/>
      <c r="DG68" s="506"/>
      <c r="DH68" s="506"/>
      <c r="DI68" s="506"/>
      <c r="DJ68" s="506"/>
      <c r="DK68" s="506"/>
      <c r="DL68" s="506"/>
      <c r="DM68" s="506"/>
      <c r="DN68" s="506"/>
      <c r="DO68" s="506"/>
      <c r="DP68" s="506"/>
      <c r="DQ68" s="506"/>
      <c r="DR68" s="506"/>
      <c r="DS68" s="506"/>
      <c r="DT68" s="506"/>
      <c r="DU68" s="506"/>
      <c r="DV68" s="506"/>
      <c r="DW68" s="506"/>
      <c r="DX68" s="506"/>
      <c r="DY68" s="506"/>
      <c r="DZ68" s="506"/>
      <c r="EA68" s="506"/>
      <c r="EB68" s="506"/>
      <c r="EC68" s="506"/>
      <c r="ED68" s="506"/>
      <c r="EE68" s="506"/>
    </row>
    <row r="69" spans="3:135" s="130" customFormat="1" x14ac:dyDescent="0.2">
      <c r="C69" s="135"/>
      <c r="D69" s="135"/>
      <c r="E69" s="135"/>
      <c r="F69" s="135"/>
      <c r="G69" s="136"/>
      <c r="H69" s="135"/>
      <c r="I69" s="136"/>
      <c r="J69" s="136"/>
      <c r="K69" s="136"/>
      <c r="L69" s="135"/>
      <c r="M69" s="136"/>
      <c r="N69" s="136"/>
      <c r="O69" s="136"/>
      <c r="P69" s="135"/>
      <c r="Q69" s="136"/>
      <c r="R69" s="136"/>
      <c r="S69" s="136"/>
      <c r="T69" s="136"/>
      <c r="U69" s="136"/>
      <c r="V69" s="136"/>
      <c r="W69" s="136"/>
      <c r="X69" s="136"/>
      <c r="Y69" s="136"/>
      <c r="Z69" s="136"/>
      <c r="AA69" s="136"/>
      <c r="AB69" s="136"/>
      <c r="AC69" s="136"/>
      <c r="AD69" s="136"/>
      <c r="AE69" s="136"/>
      <c r="AF69" s="136"/>
      <c r="AG69" s="136"/>
      <c r="AH69" s="136"/>
      <c r="AI69" s="136"/>
      <c r="AJ69" s="226"/>
      <c r="AK69" s="226"/>
      <c r="AL69" s="136"/>
      <c r="AM69" s="136"/>
      <c r="AN69" s="138"/>
      <c r="AO69" s="138"/>
      <c r="AP69" s="138"/>
      <c r="AQ69" s="1583"/>
      <c r="AR69" s="1585"/>
      <c r="AS69" s="1585"/>
      <c r="AT69" s="1585"/>
      <c r="AU69" s="1585"/>
      <c r="AV69" s="1592"/>
      <c r="AW69" s="1593"/>
      <c r="AX69" s="1590"/>
      <c r="AY69" s="1590"/>
      <c r="AZ69" s="1590"/>
      <c r="BA69" s="1590"/>
      <c r="BB69" s="1590"/>
      <c r="BC69" s="1590"/>
      <c r="BD69" s="1590"/>
      <c r="BE69" s="1594"/>
      <c r="BF69" s="1594"/>
      <c r="BG69" s="1594"/>
      <c r="BH69" s="1594"/>
      <c r="BI69" s="1595"/>
      <c r="BJ69" s="1595"/>
      <c r="BK69" s="1595"/>
      <c r="BL69" s="1595"/>
      <c r="BM69" s="1595"/>
      <c r="BN69" s="1595"/>
      <c r="BO69" s="1595"/>
      <c r="BP69" s="1595"/>
      <c r="BQ69" s="1596"/>
      <c r="BR69" s="1595"/>
      <c r="BS69" s="1594"/>
      <c r="BT69" s="1594"/>
      <c r="BU69" s="1594"/>
      <c r="BV69" s="1590"/>
      <c r="BW69" s="1590"/>
      <c r="BX69" s="1590"/>
      <c r="BY69" s="1590"/>
      <c r="BZ69" s="1590"/>
      <c r="CA69" s="1590"/>
      <c r="CB69" s="1590"/>
      <c r="CC69" s="1590"/>
      <c r="CD69" s="1590"/>
      <c r="CE69" s="1590"/>
      <c r="CF69" s="1590"/>
      <c r="CG69" s="1590"/>
      <c r="CH69" s="1590"/>
      <c r="CI69" s="1590"/>
      <c r="CJ69" s="1590"/>
      <c r="CK69" s="1590"/>
      <c r="CL69" s="1590"/>
      <c r="CM69" s="1590"/>
      <c r="CN69" s="1590"/>
      <c r="CO69" s="1590"/>
      <c r="CP69" s="1590"/>
      <c r="CQ69" s="1590"/>
      <c r="CR69" s="1590"/>
      <c r="CS69" s="1590"/>
      <c r="CT69" s="506"/>
      <c r="CU69" s="506"/>
      <c r="CV69" s="506"/>
      <c r="CW69" s="506"/>
      <c r="CX69" s="506"/>
      <c r="CY69" s="506"/>
      <c r="CZ69" s="506"/>
      <c r="DA69" s="506"/>
      <c r="DB69" s="506"/>
      <c r="DC69" s="506"/>
      <c r="DD69" s="506"/>
      <c r="DE69" s="506"/>
      <c r="DF69" s="506"/>
      <c r="DG69" s="506"/>
      <c r="DH69" s="506"/>
      <c r="DI69" s="506"/>
      <c r="DJ69" s="506"/>
      <c r="DK69" s="506"/>
      <c r="DL69" s="506"/>
      <c r="DM69" s="506"/>
      <c r="DN69" s="506"/>
      <c r="DO69" s="506"/>
      <c r="DP69" s="506"/>
      <c r="DQ69" s="506"/>
      <c r="DR69" s="506"/>
      <c r="DS69" s="506"/>
      <c r="DT69" s="506"/>
      <c r="DU69" s="506"/>
      <c r="DV69" s="506"/>
      <c r="DW69" s="506"/>
      <c r="DX69" s="506"/>
      <c r="DY69" s="506"/>
      <c r="DZ69" s="506"/>
      <c r="EA69" s="506"/>
      <c r="EB69" s="506"/>
      <c r="EC69" s="506"/>
      <c r="ED69" s="506"/>
      <c r="EE69" s="506"/>
    </row>
    <row r="70" spans="3:135" s="130" customFormat="1" x14ac:dyDescent="0.2">
      <c r="C70" s="135"/>
      <c r="D70" s="135"/>
      <c r="E70" s="135"/>
      <c r="F70" s="135"/>
      <c r="G70" s="136"/>
      <c r="H70" s="135"/>
      <c r="I70" s="136"/>
      <c r="J70" s="136"/>
      <c r="K70" s="136"/>
      <c r="L70" s="135"/>
      <c r="M70" s="136"/>
      <c r="N70" s="136"/>
      <c r="O70" s="136"/>
      <c r="P70" s="135"/>
      <c r="Q70" s="136"/>
      <c r="R70" s="136"/>
      <c r="S70" s="136"/>
      <c r="T70" s="136"/>
      <c r="U70" s="136"/>
      <c r="V70" s="136"/>
      <c r="W70" s="136"/>
      <c r="X70" s="136"/>
      <c r="Y70" s="136"/>
      <c r="Z70" s="136"/>
      <c r="AA70" s="136"/>
      <c r="AB70" s="136"/>
      <c r="AC70" s="136"/>
      <c r="AD70" s="136"/>
      <c r="AE70" s="136"/>
      <c r="AF70" s="136"/>
      <c r="AG70" s="136"/>
      <c r="AH70" s="136"/>
      <c r="AI70" s="136"/>
      <c r="AJ70" s="226"/>
      <c r="AK70" s="226"/>
      <c r="AL70" s="136"/>
      <c r="AM70" s="136"/>
      <c r="AN70" s="138"/>
      <c r="AO70" s="138"/>
      <c r="AP70" s="138"/>
      <c r="AQ70" s="1583"/>
      <c r="AR70" s="1585"/>
      <c r="AS70" s="1585"/>
      <c r="AT70" s="1585"/>
      <c r="AU70" s="1585"/>
      <c r="AV70" s="1592"/>
      <c r="AW70" s="1593"/>
      <c r="AX70" s="1590"/>
      <c r="AY70" s="1590"/>
      <c r="AZ70" s="1590"/>
      <c r="BA70" s="1590"/>
      <c r="BB70" s="1590"/>
      <c r="BC70" s="1590"/>
      <c r="BD70" s="1590"/>
      <c r="BE70" s="1594"/>
      <c r="BF70" s="1594"/>
      <c r="BG70" s="1594"/>
      <c r="BH70" s="1594"/>
      <c r="BI70" s="1595"/>
      <c r="BJ70" s="1595"/>
      <c r="BK70" s="1595"/>
      <c r="BL70" s="1595"/>
      <c r="BM70" s="1595"/>
      <c r="BN70" s="1595"/>
      <c r="BO70" s="1595"/>
      <c r="BP70" s="1595"/>
      <c r="BQ70" s="1596"/>
      <c r="BR70" s="1595"/>
      <c r="BS70" s="1594"/>
      <c r="BT70" s="1594"/>
      <c r="BU70" s="1594"/>
      <c r="BV70" s="1590"/>
      <c r="BW70" s="1590"/>
      <c r="BX70" s="1590"/>
      <c r="BY70" s="1590"/>
      <c r="BZ70" s="1590"/>
      <c r="CA70" s="1590"/>
      <c r="CB70" s="1590"/>
      <c r="CC70" s="1590"/>
      <c r="CD70" s="1590"/>
      <c r="CE70" s="1590"/>
      <c r="CF70" s="1590"/>
      <c r="CG70" s="1590"/>
      <c r="CH70" s="1590"/>
      <c r="CI70" s="1590"/>
      <c r="CJ70" s="1590"/>
      <c r="CK70" s="1590"/>
      <c r="CL70" s="1590"/>
      <c r="CM70" s="1590"/>
      <c r="CN70" s="1590"/>
      <c r="CO70" s="1590"/>
      <c r="CP70" s="1590"/>
      <c r="CQ70" s="1590"/>
      <c r="CR70" s="1590"/>
      <c r="CS70" s="1590"/>
      <c r="CT70" s="506"/>
      <c r="CU70" s="506"/>
      <c r="CV70" s="506"/>
      <c r="CW70" s="506"/>
      <c r="CX70" s="506"/>
      <c r="CY70" s="506"/>
      <c r="CZ70" s="506"/>
      <c r="DA70" s="506"/>
      <c r="DB70" s="506"/>
      <c r="DC70" s="506"/>
      <c r="DD70" s="506"/>
      <c r="DE70" s="506"/>
      <c r="DF70" s="506"/>
      <c r="DG70" s="506"/>
      <c r="DH70" s="506"/>
      <c r="DI70" s="506"/>
      <c r="DJ70" s="506"/>
      <c r="DK70" s="506"/>
      <c r="DL70" s="506"/>
      <c r="DM70" s="506"/>
      <c r="DN70" s="506"/>
      <c r="DO70" s="506"/>
      <c r="DP70" s="506"/>
      <c r="DQ70" s="506"/>
      <c r="DR70" s="506"/>
      <c r="DS70" s="506"/>
      <c r="DT70" s="506"/>
      <c r="DU70" s="506"/>
      <c r="DV70" s="506"/>
      <c r="DW70" s="506"/>
      <c r="DX70" s="506"/>
      <c r="DY70" s="506"/>
      <c r="DZ70" s="506"/>
      <c r="EA70" s="506"/>
      <c r="EB70" s="506"/>
      <c r="EC70" s="506"/>
      <c r="ED70" s="506"/>
      <c r="EE70" s="506"/>
    </row>
    <row r="71" spans="3:135" s="130" customFormat="1" x14ac:dyDescent="0.2">
      <c r="C71" s="135"/>
      <c r="D71" s="135"/>
      <c r="E71" s="135"/>
      <c r="F71" s="135"/>
      <c r="G71" s="136"/>
      <c r="H71" s="135"/>
      <c r="I71" s="136"/>
      <c r="J71" s="136"/>
      <c r="K71" s="136"/>
      <c r="L71" s="135"/>
      <c r="M71" s="136"/>
      <c r="N71" s="136"/>
      <c r="O71" s="136"/>
      <c r="P71" s="135"/>
      <c r="Q71" s="136"/>
      <c r="R71" s="136"/>
      <c r="S71" s="136"/>
      <c r="T71" s="136"/>
      <c r="U71" s="136"/>
      <c r="V71" s="136"/>
      <c r="W71" s="136"/>
      <c r="X71" s="136"/>
      <c r="Y71" s="136"/>
      <c r="Z71" s="136"/>
      <c r="AA71" s="136"/>
      <c r="AB71" s="136"/>
      <c r="AC71" s="136"/>
      <c r="AD71" s="136"/>
      <c r="AE71" s="136"/>
      <c r="AF71" s="136"/>
      <c r="AG71" s="136"/>
      <c r="AH71" s="136"/>
      <c r="AI71" s="136"/>
      <c r="AJ71" s="226"/>
      <c r="AK71" s="226"/>
      <c r="AL71" s="136"/>
      <c r="AM71" s="136"/>
      <c r="AN71" s="138"/>
      <c r="AO71" s="138"/>
      <c r="AP71" s="138"/>
      <c r="AQ71" s="1583"/>
      <c r="AR71" s="1585"/>
      <c r="AS71" s="1585"/>
      <c r="AT71" s="1585"/>
      <c r="AU71" s="1585"/>
      <c r="AV71" s="1592"/>
      <c r="AW71" s="1593"/>
      <c r="AX71" s="1590"/>
      <c r="AY71" s="1590"/>
      <c r="AZ71" s="1590"/>
      <c r="BA71" s="1590"/>
      <c r="BB71" s="1590"/>
      <c r="BC71" s="1590"/>
      <c r="BD71" s="1590"/>
      <c r="BE71" s="1594"/>
      <c r="BF71" s="1594"/>
      <c r="BG71" s="1594"/>
      <c r="BH71" s="1594"/>
      <c r="BI71" s="1595"/>
      <c r="BJ71" s="1595"/>
      <c r="BK71" s="1595"/>
      <c r="BL71" s="1595"/>
      <c r="BM71" s="1595"/>
      <c r="BN71" s="1595"/>
      <c r="BO71" s="1595"/>
      <c r="BP71" s="1595"/>
      <c r="BQ71" s="1596"/>
      <c r="BR71" s="1595"/>
      <c r="BS71" s="1594"/>
      <c r="BT71" s="1594"/>
      <c r="BU71" s="1594"/>
      <c r="BV71" s="1590"/>
      <c r="BW71" s="1590"/>
      <c r="BX71" s="1590"/>
      <c r="BY71" s="1590"/>
      <c r="BZ71" s="1590"/>
      <c r="CA71" s="1590"/>
      <c r="CB71" s="1590"/>
      <c r="CC71" s="1590"/>
      <c r="CD71" s="1590"/>
      <c r="CE71" s="1590"/>
      <c r="CF71" s="1590"/>
      <c r="CG71" s="1590"/>
      <c r="CH71" s="1590"/>
      <c r="CI71" s="1590"/>
      <c r="CJ71" s="1590"/>
      <c r="CK71" s="1590"/>
      <c r="CL71" s="1590"/>
      <c r="CM71" s="1590"/>
      <c r="CN71" s="1590"/>
      <c r="CO71" s="1590"/>
      <c r="CP71" s="1590"/>
      <c r="CQ71" s="1590"/>
      <c r="CR71" s="1590"/>
      <c r="CS71" s="1590"/>
      <c r="CT71" s="506"/>
      <c r="CU71" s="506"/>
      <c r="CV71" s="506"/>
      <c r="CW71" s="506"/>
      <c r="CX71" s="506"/>
      <c r="CY71" s="506"/>
      <c r="CZ71" s="506"/>
      <c r="DA71" s="506"/>
      <c r="DB71" s="506"/>
      <c r="DC71" s="506"/>
      <c r="DD71" s="506"/>
      <c r="DE71" s="506"/>
      <c r="DF71" s="506"/>
      <c r="DG71" s="506"/>
      <c r="DH71" s="506"/>
      <c r="DI71" s="506"/>
      <c r="DJ71" s="506"/>
      <c r="DK71" s="506"/>
      <c r="DL71" s="506"/>
      <c r="DM71" s="506"/>
      <c r="DN71" s="506"/>
      <c r="DO71" s="506"/>
      <c r="DP71" s="506"/>
      <c r="DQ71" s="506"/>
      <c r="DR71" s="506"/>
      <c r="DS71" s="506"/>
      <c r="DT71" s="506"/>
      <c r="DU71" s="506"/>
      <c r="DV71" s="506"/>
      <c r="DW71" s="506"/>
      <c r="DX71" s="506"/>
      <c r="DY71" s="506"/>
      <c r="DZ71" s="506"/>
      <c r="EA71" s="506"/>
      <c r="EB71" s="506"/>
      <c r="EC71" s="506"/>
      <c r="ED71" s="506"/>
      <c r="EE71" s="506"/>
    </row>
    <row r="72" spans="3:135" s="130" customFormat="1" x14ac:dyDescent="0.2">
      <c r="C72" s="135"/>
      <c r="D72" s="135"/>
      <c r="E72" s="135"/>
      <c r="F72" s="135"/>
      <c r="G72" s="136"/>
      <c r="H72" s="135"/>
      <c r="I72" s="136"/>
      <c r="J72" s="136"/>
      <c r="K72" s="136"/>
      <c r="L72" s="135"/>
      <c r="M72" s="136"/>
      <c r="N72" s="136"/>
      <c r="O72" s="136"/>
      <c r="P72" s="135"/>
      <c r="Q72" s="136"/>
      <c r="R72" s="136"/>
      <c r="S72" s="136"/>
      <c r="T72" s="136"/>
      <c r="U72" s="136"/>
      <c r="V72" s="136"/>
      <c r="W72" s="136"/>
      <c r="X72" s="136"/>
      <c r="Y72" s="136"/>
      <c r="Z72" s="136"/>
      <c r="AA72" s="136"/>
      <c r="AB72" s="136"/>
      <c r="AC72" s="136"/>
      <c r="AD72" s="136"/>
      <c r="AE72" s="136"/>
      <c r="AF72" s="136"/>
      <c r="AG72" s="136"/>
      <c r="AH72" s="136"/>
      <c r="AI72" s="136"/>
      <c r="AJ72" s="226"/>
      <c r="AK72" s="226"/>
      <c r="AL72" s="136"/>
      <c r="AM72" s="136"/>
      <c r="AN72" s="138"/>
      <c r="AO72" s="138"/>
      <c r="AP72" s="138"/>
      <c r="AQ72" s="1583"/>
      <c r="AR72" s="1585"/>
      <c r="AS72" s="1585"/>
      <c r="AT72" s="1585"/>
      <c r="AU72" s="1585"/>
      <c r="AV72" s="1592"/>
      <c r="AW72" s="1593"/>
      <c r="AX72" s="1590"/>
      <c r="AY72" s="1590"/>
      <c r="AZ72" s="1590"/>
      <c r="BA72" s="1590"/>
      <c r="BB72" s="1590"/>
      <c r="BC72" s="1590"/>
      <c r="BD72" s="1590"/>
      <c r="BE72" s="1594"/>
      <c r="BF72" s="1594"/>
      <c r="BG72" s="1594"/>
      <c r="BH72" s="1594"/>
      <c r="BI72" s="1595"/>
      <c r="BJ72" s="1595"/>
      <c r="BK72" s="1595"/>
      <c r="BL72" s="1595"/>
      <c r="BM72" s="1595"/>
      <c r="BN72" s="1595"/>
      <c r="BO72" s="1595"/>
      <c r="BP72" s="1595"/>
      <c r="BQ72" s="1596"/>
      <c r="BR72" s="1595"/>
      <c r="BS72" s="1594"/>
      <c r="BT72" s="1594"/>
      <c r="BU72" s="1594"/>
      <c r="BV72" s="1590"/>
      <c r="BW72" s="1590"/>
      <c r="BX72" s="1590"/>
      <c r="BY72" s="1590"/>
      <c r="BZ72" s="1590"/>
      <c r="CA72" s="1590"/>
      <c r="CB72" s="1590"/>
      <c r="CC72" s="1590"/>
      <c r="CD72" s="1590"/>
      <c r="CE72" s="1590"/>
      <c r="CF72" s="1590"/>
      <c r="CG72" s="1590"/>
      <c r="CH72" s="1590"/>
      <c r="CI72" s="1590"/>
      <c r="CJ72" s="1590"/>
      <c r="CK72" s="1590"/>
      <c r="CL72" s="1590"/>
      <c r="CM72" s="1590"/>
      <c r="CN72" s="1590"/>
      <c r="CO72" s="1590"/>
      <c r="CP72" s="1590"/>
      <c r="CQ72" s="1590"/>
      <c r="CR72" s="1590"/>
      <c r="CS72" s="1590"/>
      <c r="CT72" s="506"/>
      <c r="CU72" s="506"/>
      <c r="CV72" s="506"/>
      <c r="CW72" s="506"/>
      <c r="CX72" s="506"/>
      <c r="CY72" s="506"/>
      <c r="CZ72" s="506"/>
      <c r="DA72" s="506"/>
      <c r="DB72" s="506"/>
      <c r="DC72" s="506"/>
      <c r="DD72" s="506"/>
      <c r="DE72" s="506"/>
      <c r="DF72" s="506"/>
      <c r="DG72" s="506"/>
      <c r="DH72" s="506"/>
      <c r="DI72" s="506"/>
      <c r="DJ72" s="506"/>
      <c r="DK72" s="506"/>
      <c r="DL72" s="506"/>
      <c r="DM72" s="506"/>
      <c r="DN72" s="506"/>
      <c r="DO72" s="506"/>
      <c r="DP72" s="506"/>
      <c r="DQ72" s="506"/>
      <c r="DR72" s="506"/>
      <c r="DS72" s="506"/>
      <c r="DT72" s="506"/>
      <c r="DU72" s="506"/>
      <c r="DV72" s="506"/>
      <c r="DW72" s="506"/>
      <c r="DX72" s="506"/>
      <c r="DY72" s="506"/>
      <c r="DZ72" s="506"/>
      <c r="EA72" s="506"/>
      <c r="EB72" s="506"/>
      <c r="EC72" s="506"/>
      <c r="ED72" s="506"/>
      <c r="EE72" s="506"/>
    </row>
    <row r="73" spans="3:135" s="130" customFormat="1" x14ac:dyDescent="0.2">
      <c r="C73" s="135"/>
      <c r="D73" s="135"/>
      <c r="E73" s="135"/>
      <c r="F73" s="135"/>
      <c r="G73" s="136"/>
      <c r="H73" s="135"/>
      <c r="I73" s="136"/>
      <c r="J73" s="136"/>
      <c r="K73" s="136"/>
      <c r="L73" s="135"/>
      <c r="M73" s="136"/>
      <c r="N73" s="136"/>
      <c r="O73" s="136"/>
      <c r="P73" s="135"/>
      <c r="Q73" s="136"/>
      <c r="R73" s="136"/>
      <c r="S73" s="136"/>
      <c r="T73" s="136"/>
      <c r="U73" s="136"/>
      <c r="V73" s="136"/>
      <c r="W73" s="136"/>
      <c r="X73" s="136"/>
      <c r="Y73" s="136"/>
      <c r="Z73" s="136"/>
      <c r="AA73" s="136"/>
      <c r="AB73" s="136"/>
      <c r="AC73" s="136"/>
      <c r="AD73" s="136"/>
      <c r="AE73" s="136"/>
      <c r="AF73" s="136"/>
      <c r="AG73" s="136"/>
      <c r="AH73" s="136"/>
      <c r="AI73" s="136"/>
      <c r="AJ73" s="226"/>
      <c r="AK73" s="226"/>
      <c r="AL73" s="136"/>
      <c r="AM73" s="136"/>
      <c r="AN73" s="138"/>
      <c r="AO73" s="138"/>
      <c r="AP73" s="138"/>
      <c r="AQ73" s="1583"/>
      <c r="AR73" s="1585"/>
      <c r="AS73" s="1585"/>
      <c r="AT73" s="1585"/>
      <c r="AU73" s="1585"/>
      <c r="AV73" s="1592"/>
      <c r="AW73" s="1593"/>
      <c r="AX73" s="1590"/>
      <c r="AY73" s="1590"/>
      <c r="AZ73" s="1590"/>
      <c r="BA73" s="1590"/>
      <c r="BB73" s="1590"/>
      <c r="BC73" s="1590"/>
      <c r="BD73" s="1590"/>
      <c r="BE73" s="1594"/>
      <c r="BF73" s="1594"/>
      <c r="BG73" s="1594"/>
      <c r="BH73" s="1594"/>
      <c r="BI73" s="1595"/>
      <c r="BJ73" s="1595"/>
      <c r="BK73" s="1595"/>
      <c r="BL73" s="1595"/>
      <c r="BM73" s="1595"/>
      <c r="BN73" s="1595"/>
      <c r="BO73" s="1595"/>
      <c r="BP73" s="1595"/>
      <c r="BQ73" s="1596"/>
      <c r="BR73" s="1595"/>
      <c r="BS73" s="1594"/>
      <c r="BT73" s="1594"/>
      <c r="BU73" s="1594"/>
      <c r="BV73" s="1590"/>
      <c r="BW73" s="1590"/>
      <c r="BX73" s="1590"/>
      <c r="BY73" s="1590"/>
      <c r="BZ73" s="1590"/>
      <c r="CA73" s="1590"/>
      <c r="CB73" s="1590"/>
      <c r="CC73" s="1590"/>
      <c r="CD73" s="1590"/>
      <c r="CE73" s="1590"/>
      <c r="CF73" s="1590"/>
      <c r="CG73" s="1590"/>
      <c r="CH73" s="1590"/>
      <c r="CI73" s="1590"/>
      <c r="CJ73" s="1590"/>
      <c r="CK73" s="1590"/>
      <c r="CL73" s="1590"/>
      <c r="CM73" s="1590"/>
      <c r="CN73" s="1590"/>
      <c r="CO73" s="1590"/>
      <c r="CP73" s="1590"/>
      <c r="CQ73" s="1590"/>
      <c r="CR73" s="1590"/>
      <c r="CS73" s="1590"/>
      <c r="CT73" s="506"/>
      <c r="CU73" s="506"/>
      <c r="CV73" s="506"/>
      <c r="CW73" s="506"/>
      <c r="CX73" s="506"/>
      <c r="CY73" s="506"/>
      <c r="CZ73" s="506"/>
      <c r="DA73" s="506"/>
      <c r="DB73" s="506"/>
      <c r="DC73" s="506"/>
      <c r="DD73" s="506"/>
      <c r="DE73" s="506"/>
      <c r="DF73" s="506"/>
      <c r="DG73" s="506"/>
      <c r="DH73" s="506"/>
      <c r="DI73" s="506"/>
      <c r="DJ73" s="506"/>
      <c r="DK73" s="506"/>
      <c r="DL73" s="506"/>
      <c r="DM73" s="506"/>
      <c r="DN73" s="506"/>
      <c r="DO73" s="506"/>
      <c r="DP73" s="506"/>
      <c r="DQ73" s="506"/>
      <c r="DR73" s="506"/>
      <c r="DS73" s="506"/>
      <c r="DT73" s="506"/>
      <c r="DU73" s="506"/>
      <c r="DV73" s="506"/>
      <c r="DW73" s="506"/>
      <c r="DX73" s="506"/>
      <c r="DY73" s="506"/>
      <c r="DZ73" s="506"/>
      <c r="EA73" s="506"/>
      <c r="EB73" s="506"/>
      <c r="EC73" s="506"/>
      <c r="ED73" s="506"/>
      <c r="EE73" s="506"/>
    </row>
    <row r="74" spans="3:135" s="130" customFormat="1" x14ac:dyDescent="0.2">
      <c r="C74" s="135"/>
      <c r="D74" s="135"/>
      <c r="E74" s="135"/>
      <c r="F74" s="135"/>
      <c r="G74" s="136"/>
      <c r="H74" s="135"/>
      <c r="I74" s="136"/>
      <c r="J74" s="136"/>
      <c r="K74" s="136"/>
      <c r="L74" s="135"/>
      <c r="M74" s="136"/>
      <c r="N74" s="136"/>
      <c r="O74" s="136"/>
      <c r="P74" s="135"/>
      <c r="Q74" s="136"/>
      <c r="R74" s="136"/>
      <c r="S74" s="136"/>
      <c r="T74" s="136"/>
      <c r="U74" s="136"/>
      <c r="V74" s="136"/>
      <c r="W74" s="136"/>
      <c r="X74" s="136"/>
      <c r="Y74" s="136"/>
      <c r="Z74" s="136"/>
      <c r="AA74" s="136"/>
      <c r="AB74" s="136"/>
      <c r="AC74" s="136"/>
      <c r="AD74" s="136"/>
      <c r="AE74" s="136"/>
      <c r="AF74" s="136"/>
      <c r="AG74" s="136"/>
      <c r="AH74" s="136"/>
      <c r="AI74" s="136"/>
      <c r="AJ74" s="226"/>
      <c r="AK74" s="226"/>
      <c r="AL74" s="136"/>
      <c r="AM74" s="136"/>
      <c r="AN74" s="138"/>
      <c r="AO74" s="138"/>
      <c r="AP74" s="138"/>
      <c r="AQ74" s="1583"/>
      <c r="AR74" s="1585"/>
      <c r="AS74" s="1585"/>
      <c r="AT74" s="1585"/>
      <c r="AU74" s="1585"/>
      <c r="AV74" s="1592"/>
      <c r="AW74" s="1593"/>
      <c r="AX74" s="1590"/>
      <c r="AY74" s="1590"/>
      <c r="AZ74" s="1590"/>
      <c r="BA74" s="1590"/>
      <c r="BB74" s="1590"/>
      <c r="BC74" s="1590"/>
      <c r="BD74" s="1590"/>
      <c r="BE74" s="1594"/>
      <c r="BF74" s="1594"/>
      <c r="BG74" s="1594"/>
      <c r="BH74" s="1594"/>
      <c r="BI74" s="1595"/>
      <c r="BJ74" s="1595"/>
      <c r="BK74" s="1595"/>
      <c r="BL74" s="1595"/>
      <c r="BM74" s="1595"/>
      <c r="BN74" s="1595"/>
      <c r="BO74" s="1595"/>
      <c r="BP74" s="1595"/>
      <c r="BQ74" s="1596"/>
      <c r="BR74" s="1595"/>
      <c r="BS74" s="1594"/>
      <c r="BT74" s="1594"/>
      <c r="BU74" s="1594"/>
      <c r="BV74" s="1590"/>
      <c r="BW74" s="1590"/>
      <c r="BX74" s="1590"/>
      <c r="BY74" s="1590"/>
      <c r="BZ74" s="1590"/>
      <c r="CA74" s="1590"/>
      <c r="CB74" s="1590"/>
      <c r="CC74" s="1590"/>
      <c r="CD74" s="1590"/>
      <c r="CE74" s="1590"/>
      <c r="CF74" s="1590"/>
      <c r="CG74" s="1590"/>
      <c r="CH74" s="1590"/>
      <c r="CI74" s="1590"/>
      <c r="CJ74" s="1590"/>
      <c r="CK74" s="1590"/>
      <c r="CL74" s="1590"/>
      <c r="CM74" s="1590"/>
      <c r="CN74" s="1590"/>
      <c r="CO74" s="1590"/>
      <c r="CP74" s="1590"/>
      <c r="CQ74" s="1590"/>
      <c r="CR74" s="1590"/>
      <c r="CS74" s="1590"/>
      <c r="CT74" s="506"/>
      <c r="CU74" s="506"/>
      <c r="CV74" s="506"/>
      <c r="CW74" s="506"/>
      <c r="CX74" s="506"/>
      <c r="CY74" s="506"/>
      <c r="CZ74" s="506"/>
      <c r="DA74" s="506"/>
      <c r="DB74" s="506"/>
      <c r="DC74" s="506"/>
      <c r="DD74" s="506"/>
      <c r="DE74" s="506"/>
      <c r="DF74" s="506"/>
      <c r="DG74" s="506"/>
      <c r="DH74" s="506"/>
      <c r="DI74" s="506"/>
      <c r="DJ74" s="506"/>
      <c r="DK74" s="506"/>
      <c r="DL74" s="506"/>
      <c r="DM74" s="506"/>
      <c r="DN74" s="506"/>
      <c r="DO74" s="506"/>
      <c r="DP74" s="506"/>
      <c r="DQ74" s="506"/>
      <c r="DR74" s="506"/>
      <c r="DS74" s="506"/>
      <c r="DT74" s="506"/>
      <c r="DU74" s="506"/>
      <c r="DV74" s="506"/>
      <c r="DW74" s="506"/>
      <c r="DX74" s="506"/>
      <c r="DY74" s="506"/>
      <c r="DZ74" s="506"/>
      <c r="EA74" s="506"/>
      <c r="EB74" s="506"/>
      <c r="EC74" s="506"/>
      <c r="ED74" s="506"/>
      <c r="EE74" s="506"/>
    </row>
    <row r="75" spans="3:135" s="130" customFormat="1" x14ac:dyDescent="0.2">
      <c r="C75" s="135"/>
      <c r="D75" s="135"/>
      <c r="E75" s="135"/>
      <c r="F75" s="135"/>
      <c r="G75" s="136"/>
      <c r="H75" s="135"/>
      <c r="I75" s="136"/>
      <c r="J75" s="136"/>
      <c r="K75" s="136"/>
      <c r="L75" s="135"/>
      <c r="M75" s="136"/>
      <c r="N75" s="136"/>
      <c r="O75" s="136"/>
      <c r="P75" s="135"/>
      <c r="Q75" s="136"/>
      <c r="R75" s="136"/>
      <c r="S75" s="136"/>
      <c r="T75" s="136"/>
      <c r="U75" s="136"/>
      <c r="V75" s="136"/>
      <c r="W75" s="136"/>
      <c r="X75" s="136"/>
      <c r="Y75" s="136"/>
      <c r="Z75" s="136"/>
      <c r="AA75" s="136"/>
      <c r="AB75" s="136"/>
      <c r="AC75" s="136"/>
      <c r="AD75" s="136"/>
      <c r="AE75" s="136"/>
      <c r="AF75" s="136"/>
      <c r="AG75" s="136"/>
      <c r="AH75" s="136"/>
      <c r="AI75" s="136"/>
      <c r="AJ75" s="226"/>
      <c r="AK75" s="226"/>
      <c r="AL75" s="136"/>
      <c r="AM75" s="136"/>
      <c r="AN75" s="138"/>
      <c r="AO75" s="138"/>
      <c r="AP75" s="138"/>
      <c r="AQ75" s="1583"/>
      <c r="AR75" s="1585"/>
      <c r="AS75" s="1585"/>
      <c r="AT75" s="1585"/>
      <c r="AU75" s="1585"/>
      <c r="AV75" s="1592"/>
      <c r="AW75" s="1593"/>
      <c r="AX75" s="1590"/>
      <c r="AY75" s="1590"/>
      <c r="AZ75" s="1590"/>
      <c r="BA75" s="1590"/>
      <c r="BB75" s="1590"/>
      <c r="BC75" s="1590"/>
      <c r="BD75" s="1590"/>
      <c r="BE75" s="1594"/>
      <c r="BF75" s="1594"/>
      <c r="BG75" s="1594"/>
      <c r="BH75" s="1594"/>
      <c r="BI75" s="1595"/>
      <c r="BJ75" s="1595"/>
      <c r="BK75" s="1595"/>
      <c r="BL75" s="1595"/>
      <c r="BM75" s="1595"/>
      <c r="BN75" s="1595"/>
      <c r="BO75" s="1595"/>
      <c r="BP75" s="1595"/>
      <c r="BQ75" s="1596"/>
      <c r="BR75" s="1595"/>
      <c r="BS75" s="1594"/>
      <c r="BT75" s="1594"/>
      <c r="BU75" s="1594"/>
      <c r="BV75" s="1590"/>
      <c r="BW75" s="1590"/>
      <c r="BX75" s="1590"/>
      <c r="BY75" s="1590"/>
      <c r="BZ75" s="1590"/>
      <c r="CA75" s="1590"/>
      <c r="CB75" s="1590"/>
      <c r="CC75" s="1590"/>
      <c r="CD75" s="1590"/>
      <c r="CE75" s="1590"/>
      <c r="CF75" s="1590"/>
      <c r="CG75" s="1590"/>
      <c r="CH75" s="1590"/>
      <c r="CI75" s="1590"/>
      <c r="CJ75" s="1590"/>
      <c r="CK75" s="1590"/>
      <c r="CL75" s="1590"/>
      <c r="CM75" s="1590"/>
      <c r="CN75" s="1590"/>
      <c r="CO75" s="1590"/>
      <c r="CP75" s="1590"/>
      <c r="CQ75" s="1590"/>
      <c r="CR75" s="1590"/>
      <c r="CS75" s="1590"/>
      <c r="CT75" s="506"/>
      <c r="CU75" s="506"/>
      <c r="CV75" s="506"/>
      <c r="CW75" s="506"/>
      <c r="CX75" s="506"/>
      <c r="CY75" s="506"/>
      <c r="CZ75" s="506"/>
      <c r="DA75" s="506"/>
      <c r="DB75" s="506"/>
      <c r="DC75" s="506"/>
      <c r="DD75" s="506"/>
      <c r="DE75" s="506"/>
      <c r="DF75" s="506"/>
      <c r="DG75" s="506"/>
      <c r="DH75" s="506"/>
      <c r="DI75" s="506"/>
      <c r="DJ75" s="506"/>
      <c r="DK75" s="506"/>
      <c r="DL75" s="506"/>
      <c r="DM75" s="506"/>
      <c r="DN75" s="506"/>
      <c r="DO75" s="506"/>
      <c r="DP75" s="506"/>
      <c r="DQ75" s="506"/>
      <c r="DR75" s="506"/>
      <c r="DS75" s="506"/>
      <c r="DT75" s="506"/>
      <c r="DU75" s="506"/>
      <c r="DV75" s="506"/>
      <c r="DW75" s="506"/>
      <c r="DX75" s="506"/>
      <c r="DY75" s="506"/>
      <c r="DZ75" s="506"/>
      <c r="EA75" s="506"/>
      <c r="EB75" s="506"/>
      <c r="EC75" s="506"/>
      <c r="ED75" s="506"/>
      <c r="EE75" s="506"/>
    </row>
    <row r="76" spans="3:135" s="130" customFormat="1" x14ac:dyDescent="0.2">
      <c r="C76" s="135"/>
      <c r="D76" s="135"/>
      <c r="E76" s="135"/>
      <c r="F76" s="135"/>
      <c r="G76" s="136"/>
      <c r="H76" s="135"/>
      <c r="I76" s="136"/>
      <c r="J76" s="136"/>
      <c r="K76" s="136"/>
      <c r="L76" s="135"/>
      <c r="M76" s="136"/>
      <c r="N76" s="136"/>
      <c r="O76" s="136"/>
      <c r="P76" s="135"/>
      <c r="Q76" s="136"/>
      <c r="R76" s="136"/>
      <c r="S76" s="136"/>
      <c r="T76" s="136"/>
      <c r="U76" s="136"/>
      <c r="V76" s="136"/>
      <c r="W76" s="136"/>
      <c r="X76" s="136"/>
      <c r="Y76" s="136"/>
      <c r="Z76" s="136"/>
      <c r="AA76" s="136"/>
      <c r="AB76" s="136"/>
      <c r="AC76" s="136"/>
      <c r="AD76" s="136"/>
      <c r="AE76" s="136"/>
      <c r="AF76" s="136"/>
      <c r="AG76" s="136"/>
      <c r="AH76" s="136"/>
      <c r="AI76" s="136"/>
      <c r="AJ76" s="226"/>
      <c r="AK76" s="226"/>
      <c r="AL76" s="136"/>
      <c r="AM76" s="136"/>
      <c r="AN76" s="138"/>
      <c r="AO76" s="138"/>
      <c r="AP76" s="138"/>
      <c r="AQ76" s="1583"/>
      <c r="AR76" s="1585"/>
      <c r="AS76" s="1585"/>
      <c r="AT76" s="1585"/>
      <c r="AU76" s="1585"/>
      <c r="AV76" s="1592"/>
      <c r="AW76" s="1593"/>
      <c r="AX76" s="1590"/>
      <c r="AY76" s="1590"/>
      <c r="AZ76" s="1590"/>
      <c r="BA76" s="1590"/>
      <c r="BB76" s="1590"/>
      <c r="BC76" s="1590"/>
      <c r="BD76" s="1590"/>
      <c r="BE76" s="1594"/>
      <c r="BF76" s="1594"/>
      <c r="BG76" s="1594"/>
      <c r="BH76" s="1594"/>
      <c r="BI76" s="1595"/>
      <c r="BJ76" s="1595"/>
      <c r="BK76" s="1595"/>
      <c r="BL76" s="1595"/>
      <c r="BM76" s="1595"/>
      <c r="BN76" s="1595"/>
      <c r="BO76" s="1595"/>
      <c r="BP76" s="1595"/>
      <c r="BQ76" s="1596"/>
      <c r="BR76" s="1595"/>
      <c r="BS76" s="1594"/>
      <c r="BT76" s="1594"/>
      <c r="BU76" s="1594"/>
      <c r="BV76" s="1590"/>
      <c r="BW76" s="1590"/>
      <c r="BX76" s="1590"/>
      <c r="BY76" s="1590"/>
      <c r="BZ76" s="1590"/>
      <c r="CA76" s="1590"/>
      <c r="CB76" s="1590"/>
      <c r="CC76" s="1590"/>
      <c r="CD76" s="1590"/>
      <c r="CE76" s="1590"/>
      <c r="CF76" s="1590"/>
      <c r="CG76" s="1590"/>
      <c r="CH76" s="1590"/>
      <c r="CI76" s="1590"/>
      <c r="CJ76" s="1590"/>
      <c r="CK76" s="1590"/>
      <c r="CL76" s="1590"/>
      <c r="CM76" s="1590"/>
      <c r="CN76" s="1590"/>
      <c r="CO76" s="1590"/>
      <c r="CP76" s="1590"/>
      <c r="CQ76" s="1590"/>
      <c r="CR76" s="1590"/>
      <c r="CS76" s="1590"/>
      <c r="CT76" s="506"/>
      <c r="CU76" s="506"/>
      <c r="CV76" s="506"/>
      <c r="CW76" s="506"/>
      <c r="CX76" s="506"/>
      <c r="CY76" s="506"/>
      <c r="CZ76" s="506"/>
      <c r="DA76" s="506"/>
      <c r="DB76" s="506"/>
      <c r="DC76" s="506"/>
      <c r="DD76" s="506"/>
      <c r="DE76" s="506"/>
      <c r="DF76" s="506"/>
      <c r="DG76" s="506"/>
      <c r="DH76" s="506"/>
      <c r="DI76" s="506"/>
      <c r="DJ76" s="506"/>
      <c r="DK76" s="506"/>
      <c r="DL76" s="506"/>
      <c r="DM76" s="506"/>
      <c r="DN76" s="506"/>
      <c r="DO76" s="506"/>
      <c r="DP76" s="506"/>
      <c r="DQ76" s="506"/>
      <c r="DR76" s="506"/>
      <c r="DS76" s="506"/>
      <c r="DT76" s="506"/>
      <c r="DU76" s="506"/>
      <c r="DV76" s="506"/>
      <c r="DW76" s="506"/>
      <c r="DX76" s="506"/>
      <c r="DY76" s="506"/>
      <c r="DZ76" s="506"/>
      <c r="EA76" s="506"/>
      <c r="EB76" s="506"/>
      <c r="EC76" s="506"/>
      <c r="ED76" s="506"/>
      <c r="EE76" s="506"/>
    </row>
    <row r="77" spans="3:135" s="130" customFormat="1" x14ac:dyDescent="0.2">
      <c r="C77" s="135"/>
      <c r="D77" s="135"/>
      <c r="E77" s="135"/>
      <c r="F77" s="135"/>
      <c r="G77" s="136"/>
      <c r="H77" s="135"/>
      <c r="I77" s="136"/>
      <c r="J77" s="136"/>
      <c r="K77" s="136"/>
      <c r="L77" s="135"/>
      <c r="M77" s="136"/>
      <c r="N77" s="136"/>
      <c r="O77" s="136"/>
      <c r="P77" s="135"/>
      <c r="Q77" s="136"/>
      <c r="R77" s="136"/>
      <c r="S77" s="136"/>
      <c r="T77" s="136"/>
      <c r="U77" s="136"/>
      <c r="V77" s="136"/>
      <c r="W77" s="136"/>
      <c r="X77" s="136"/>
      <c r="Y77" s="136"/>
      <c r="Z77" s="136"/>
      <c r="AA77" s="136"/>
      <c r="AB77" s="136"/>
      <c r="AC77" s="136"/>
      <c r="AD77" s="136"/>
      <c r="AE77" s="136"/>
      <c r="AF77" s="136"/>
      <c r="AG77" s="136"/>
      <c r="AH77" s="136"/>
      <c r="AI77" s="136"/>
      <c r="AJ77" s="226"/>
      <c r="AK77" s="226"/>
      <c r="AL77" s="136"/>
      <c r="AM77" s="136"/>
      <c r="AN77" s="138"/>
      <c r="AO77" s="138"/>
      <c r="AP77" s="138"/>
      <c r="AQ77" s="1583"/>
      <c r="AR77" s="1585"/>
      <c r="AS77" s="1585"/>
      <c r="AT77" s="1585"/>
      <c r="AU77" s="1585"/>
      <c r="AV77" s="1592"/>
      <c r="AW77" s="1593"/>
      <c r="AX77" s="1590"/>
      <c r="AY77" s="1590"/>
      <c r="AZ77" s="1590"/>
      <c r="BA77" s="1590"/>
      <c r="BB77" s="1590"/>
      <c r="BC77" s="1590"/>
      <c r="BD77" s="1590"/>
      <c r="BE77" s="1594"/>
      <c r="BF77" s="1594"/>
      <c r="BG77" s="1594"/>
      <c r="BH77" s="1594"/>
      <c r="BI77" s="1595"/>
      <c r="BJ77" s="1595"/>
      <c r="BK77" s="1595"/>
      <c r="BL77" s="1595"/>
      <c r="BM77" s="1595"/>
      <c r="BN77" s="1595"/>
      <c r="BO77" s="1595"/>
      <c r="BP77" s="1595"/>
      <c r="BQ77" s="1596"/>
      <c r="BR77" s="1595"/>
      <c r="BS77" s="1594"/>
      <c r="BT77" s="1594"/>
      <c r="BU77" s="1594"/>
      <c r="BV77" s="1590"/>
      <c r="BW77" s="1590"/>
      <c r="BX77" s="1590"/>
      <c r="BY77" s="1590"/>
      <c r="BZ77" s="1590"/>
      <c r="CA77" s="1590"/>
      <c r="CB77" s="1590"/>
      <c r="CC77" s="1590"/>
      <c r="CD77" s="1590"/>
      <c r="CE77" s="1590"/>
      <c r="CF77" s="1590"/>
      <c r="CG77" s="1590"/>
      <c r="CH77" s="1590"/>
      <c r="CI77" s="1590"/>
      <c r="CJ77" s="1590"/>
      <c r="CK77" s="1590"/>
      <c r="CL77" s="1590"/>
      <c r="CM77" s="1590"/>
      <c r="CN77" s="1590"/>
      <c r="CO77" s="1590"/>
      <c r="CP77" s="1590"/>
      <c r="CQ77" s="1590"/>
      <c r="CR77" s="1590"/>
      <c r="CS77" s="1590"/>
      <c r="CT77" s="506"/>
      <c r="CU77" s="506"/>
      <c r="CV77" s="506"/>
      <c r="CW77" s="506"/>
      <c r="CX77" s="506"/>
      <c r="CY77" s="506"/>
      <c r="CZ77" s="506"/>
      <c r="DA77" s="506"/>
      <c r="DB77" s="506"/>
      <c r="DC77" s="506"/>
      <c r="DD77" s="506"/>
      <c r="DE77" s="506"/>
      <c r="DF77" s="506"/>
      <c r="DG77" s="506"/>
      <c r="DH77" s="506"/>
      <c r="DI77" s="506"/>
      <c r="DJ77" s="506"/>
      <c r="DK77" s="506"/>
      <c r="DL77" s="506"/>
      <c r="DM77" s="506"/>
      <c r="DN77" s="506"/>
      <c r="DO77" s="506"/>
      <c r="DP77" s="506"/>
      <c r="DQ77" s="506"/>
      <c r="DR77" s="506"/>
      <c r="DS77" s="506"/>
      <c r="DT77" s="506"/>
      <c r="DU77" s="506"/>
      <c r="DV77" s="506"/>
      <c r="DW77" s="506"/>
      <c r="DX77" s="506"/>
      <c r="DY77" s="506"/>
      <c r="DZ77" s="506"/>
      <c r="EA77" s="506"/>
      <c r="EB77" s="506"/>
      <c r="EC77" s="506"/>
      <c r="ED77" s="506"/>
      <c r="EE77" s="506"/>
    </row>
    <row r="78" spans="3:135" s="130" customFormat="1" x14ac:dyDescent="0.2">
      <c r="C78" s="135"/>
      <c r="D78" s="135"/>
      <c r="E78" s="135"/>
      <c r="F78" s="135"/>
      <c r="G78" s="136"/>
      <c r="H78" s="135"/>
      <c r="I78" s="136"/>
      <c r="J78" s="136"/>
      <c r="K78" s="136"/>
      <c r="L78" s="135"/>
      <c r="M78" s="136"/>
      <c r="N78" s="136"/>
      <c r="O78" s="136"/>
      <c r="P78" s="135"/>
      <c r="Q78" s="136"/>
      <c r="R78" s="136"/>
      <c r="S78" s="136"/>
      <c r="T78" s="136"/>
      <c r="U78" s="136"/>
      <c r="V78" s="136"/>
      <c r="W78" s="136"/>
      <c r="X78" s="136"/>
      <c r="Y78" s="136"/>
      <c r="Z78" s="136"/>
      <c r="AA78" s="136"/>
      <c r="AB78" s="136"/>
      <c r="AC78" s="136"/>
      <c r="AD78" s="136"/>
      <c r="AE78" s="136"/>
      <c r="AF78" s="136"/>
      <c r="AG78" s="136"/>
      <c r="AH78" s="136"/>
      <c r="AI78" s="136"/>
      <c r="AJ78" s="226"/>
      <c r="AK78" s="226"/>
      <c r="AL78" s="136"/>
      <c r="AM78" s="136"/>
      <c r="AN78" s="138"/>
      <c r="AO78" s="138"/>
      <c r="AP78" s="138"/>
      <c r="AQ78" s="1583"/>
      <c r="AR78" s="1585"/>
      <c r="AS78" s="1585"/>
      <c r="AT78" s="1585"/>
      <c r="AU78" s="1585"/>
      <c r="AV78" s="1592"/>
      <c r="AW78" s="1593"/>
      <c r="AX78" s="1590"/>
      <c r="AY78" s="1590"/>
      <c r="AZ78" s="1590"/>
      <c r="BA78" s="1590"/>
      <c r="BB78" s="1590"/>
      <c r="BC78" s="1590"/>
      <c r="BD78" s="1590"/>
      <c r="BE78" s="1594"/>
      <c r="BF78" s="1594"/>
      <c r="BG78" s="1594"/>
      <c r="BH78" s="1594"/>
      <c r="BI78" s="1595"/>
      <c r="BJ78" s="1595"/>
      <c r="BK78" s="1595"/>
      <c r="BL78" s="1595"/>
      <c r="BM78" s="1595"/>
      <c r="BN78" s="1595"/>
      <c r="BO78" s="1595"/>
      <c r="BP78" s="1595"/>
      <c r="BQ78" s="1596"/>
      <c r="BR78" s="1595"/>
      <c r="BS78" s="1594"/>
      <c r="BT78" s="1594"/>
      <c r="BU78" s="1594"/>
      <c r="BV78" s="1590"/>
      <c r="BW78" s="1590"/>
      <c r="BX78" s="1590"/>
      <c r="BY78" s="1590"/>
      <c r="BZ78" s="1590"/>
      <c r="CA78" s="1590"/>
      <c r="CB78" s="1590"/>
      <c r="CC78" s="1590"/>
      <c r="CD78" s="1590"/>
      <c r="CE78" s="1590"/>
      <c r="CF78" s="1590"/>
      <c r="CG78" s="1590"/>
      <c r="CH78" s="1590"/>
      <c r="CI78" s="1590"/>
      <c r="CJ78" s="1590"/>
      <c r="CK78" s="1590"/>
      <c r="CL78" s="1590"/>
      <c r="CM78" s="1590"/>
      <c r="CN78" s="1590"/>
      <c r="CO78" s="1590"/>
      <c r="CP78" s="1590"/>
      <c r="CQ78" s="1590"/>
      <c r="CR78" s="1590"/>
      <c r="CS78" s="1590"/>
      <c r="CT78" s="506"/>
      <c r="CU78" s="506"/>
      <c r="CV78" s="506"/>
      <c r="CW78" s="506"/>
      <c r="CX78" s="506"/>
      <c r="CY78" s="506"/>
      <c r="CZ78" s="506"/>
      <c r="DA78" s="506"/>
      <c r="DB78" s="506"/>
      <c r="DC78" s="506"/>
      <c r="DD78" s="506"/>
      <c r="DE78" s="506"/>
      <c r="DF78" s="506"/>
      <c r="DG78" s="506"/>
      <c r="DH78" s="506"/>
      <c r="DI78" s="506"/>
      <c r="DJ78" s="506"/>
      <c r="DK78" s="506"/>
      <c r="DL78" s="506"/>
      <c r="DM78" s="506"/>
      <c r="DN78" s="506"/>
      <c r="DO78" s="506"/>
      <c r="DP78" s="506"/>
      <c r="DQ78" s="506"/>
      <c r="DR78" s="506"/>
      <c r="DS78" s="506"/>
      <c r="DT78" s="506"/>
      <c r="DU78" s="506"/>
      <c r="DV78" s="506"/>
      <c r="DW78" s="506"/>
      <c r="DX78" s="506"/>
      <c r="DY78" s="506"/>
      <c r="DZ78" s="506"/>
      <c r="EA78" s="506"/>
      <c r="EB78" s="506"/>
      <c r="EC78" s="506"/>
      <c r="ED78" s="506"/>
      <c r="EE78" s="506"/>
    </row>
    <row r="79" spans="3:135" s="130" customFormat="1" x14ac:dyDescent="0.2">
      <c r="C79" s="135"/>
      <c r="D79" s="135"/>
      <c r="E79" s="135"/>
      <c r="F79" s="135"/>
      <c r="G79" s="136"/>
      <c r="H79" s="135"/>
      <c r="I79" s="136"/>
      <c r="J79" s="136"/>
      <c r="K79" s="136"/>
      <c r="L79" s="135"/>
      <c r="M79" s="136"/>
      <c r="N79" s="136"/>
      <c r="O79" s="136"/>
      <c r="P79" s="135"/>
      <c r="Q79" s="136"/>
      <c r="R79" s="136"/>
      <c r="S79" s="136"/>
      <c r="T79" s="136"/>
      <c r="U79" s="136"/>
      <c r="V79" s="136"/>
      <c r="W79" s="136"/>
      <c r="X79" s="136"/>
      <c r="Y79" s="136"/>
      <c r="Z79" s="136"/>
      <c r="AA79" s="136"/>
      <c r="AB79" s="136"/>
      <c r="AC79" s="136"/>
      <c r="AD79" s="136"/>
      <c r="AE79" s="136"/>
      <c r="AF79" s="136"/>
      <c r="AG79" s="136"/>
      <c r="AH79" s="136"/>
      <c r="AI79" s="136"/>
      <c r="AJ79" s="226"/>
      <c r="AK79" s="226"/>
      <c r="AL79" s="136"/>
      <c r="AM79" s="136"/>
      <c r="AN79" s="138"/>
      <c r="AO79" s="138"/>
      <c r="AP79" s="138"/>
      <c r="AQ79" s="1583"/>
      <c r="AR79" s="1585"/>
      <c r="AS79" s="1585"/>
      <c r="AT79" s="1585"/>
      <c r="AU79" s="1585"/>
      <c r="AV79" s="1592"/>
      <c r="AW79" s="1593"/>
      <c r="AX79" s="1590"/>
      <c r="AY79" s="1590"/>
      <c r="AZ79" s="1590"/>
      <c r="BA79" s="1590"/>
      <c r="BB79" s="1590"/>
      <c r="BC79" s="1590"/>
      <c r="BD79" s="1590"/>
      <c r="BE79" s="1594"/>
      <c r="BF79" s="1594"/>
      <c r="BG79" s="1594"/>
      <c r="BH79" s="1594"/>
      <c r="BI79" s="1595"/>
      <c r="BJ79" s="1595"/>
      <c r="BK79" s="1595"/>
      <c r="BL79" s="1595"/>
      <c r="BM79" s="1595"/>
      <c r="BN79" s="1595"/>
      <c r="BO79" s="1595"/>
      <c r="BP79" s="1595"/>
      <c r="BQ79" s="1596"/>
      <c r="BR79" s="1595"/>
      <c r="BS79" s="1594"/>
      <c r="BT79" s="1594"/>
      <c r="BU79" s="1594"/>
      <c r="BV79" s="1590"/>
      <c r="BW79" s="1590"/>
      <c r="BX79" s="1590"/>
      <c r="BY79" s="1590"/>
      <c r="BZ79" s="1590"/>
      <c r="CA79" s="1590"/>
      <c r="CB79" s="1590"/>
      <c r="CC79" s="1590"/>
      <c r="CD79" s="1590"/>
      <c r="CE79" s="1590"/>
      <c r="CF79" s="1590"/>
      <c r="CG79" s="1590"/>
      <c r="CH79" s="1590"/>
      <c r="CI79" s="1590"/>
      <c r="CJ79" s="1590"/>
      <c r="CK79" s="1590"/>
      <c r="CL79" s="1590"/>
      <c r="CM79" s="1590"/>
      <c r="CN79" s="1590"/>
      <c r="CO79" s="1590"/>
      <c r="CP79" s="1590"/>
      <c r="CQ79" s="1590"/>
      <c r="CR79" s="1590"/>
      <c r="CS79" s="1590"/>
      <c r="CT79" s="506"/>
      <c r="CU79" s="506"/>
      <c r="CV79" s="506"/>
      <c r="CW79" s="506"/>
      <c r="CX79" s="506"/>
      <c r="CY79" s="506"/>
      <c r="CZ79" s="506"/>
      <c r="DA79" s="506"/>
      <c r="DB79" s="506"/>
      <c r="DC79" s="506"/>
      <c r="DD79" s="506"/>
      <c r="DE79" s="506"/>
      <c r="DF79" s="506"/>
      <c r="DG79" s="506"/>
      <c r="DH79" s="506"/>
      <c r="DI79" s="506"/>
      <c r="DJ79" s="506"/>
      <c r="DK79" s="506"/>
      <c r="DL79" s="506"/>
      <c r="DM79" s="506"/>
      <c r="DN79" s="506"/>
      <c r="DO79" s="506"/>
      <c r="DP79" s="506"/>
      <c r="DQ79" s="506"/>
      <c r="DR79" s="506"/>
      <c r="DS79" s="506"/>
      <c r="DT79" s="506"/>
      <c r="DU79" s="506"/>
      <c r="DV79" s="506"/>
      <c r="DW79" s="506"/>
      <c r="DX79" s="506"/>
      <c r="DY79" s="506"/>
      <c r="DZ79" s="506"/>
      <c r="EA79" s="506"/>
      <c r="EB79" s="506"/>
      <c r="EC79" s="506"/>
      <c r="ED79" s="506"/>
      <c r="EE79" s="506"/>
    </row>
    <row r="80" spans="3:135" s="130" customFormat="1" x14ac:dyDescent="0.2">
      <c r="C80" s="135"/>
      <c r="D80" s="135"/>
      <c r="E80" s="135"/>
      <c r="F80" s="135"/>
      <c r="G80" s="136"/>
      <c r="H80" s="135"/>
      <c r="I80" s="136"/>
      <c r="J80" s="136"/>
      <c r="K80" s="136"/>
      <c r="L80" s="135"/>
      <c r="M80" s="136"/>
      <c r="N80" s="136"/>
      <c r="O80" s="136"/>
      <c r="P80" s="135"/>
      <c r="Q80" s="136"/>
      <c r="R80" s="136"/>
      <c r="S80" s="136"/>
      <c r="T80" s="136"/>
      <c r="U80" s="136"/>
      <c r="V80" s="136"/>
      <c r="W80" s="136"/>
      <c r="X80" s="136"/>
      <c r="Y80" s="136"/>
      <c r="Z80" s="136"/>
      <c r="AA80" s="136"/>
      <c r="AB80" s="136"/>
      <c r="AC80" s="136"/>
      <c r="AD80" s="136"/>
      <c r="AE80" s="136"/>
      <c r="AF80" s="136"/>
      <c r="AG80" s="136"/>
      <c r="AH80" s="136"/>
      <c r="AI80" s="136"/>
      <c r="AJ80" s="226"/>
      <c r="AK80" s="226"/>
      <c r="AL80" s="136"/>
      <c r="AM80" s="136"/>
      <c r="AN80" s="138"/>
      <c r="AO80" s="138"/>
      <c r="AP80" s="138"/>
      <c r="AQ80" s="1583"/>
      <c r="AR80" s="1585"/>
      <c r="AS80" s="1585"/>
      <c r="AT80" s="1585"/>
      <c r="AU80" s="1585"/>
      <c r="AV80" s="1592"/>
      <c r="AW80" s="1593"/>
      <c r="AX80" s="1590"/>
      <c r="AY80" s="1590"/>
      <c r="AZ80" s="1590"/>
      <c r="BA80" s="1590"/>
      <c r="BB80" s="1590"/>
      <c r="BC80" s="1590"/>
      <c r="BD80" s="1590"/>
      <c r="BE80" s="1594"/>
      <c r="BF80" s="1594"/>
      <c r="BG80" s="1594"/>
      <c r="BH80" s="1594"/>
      <c r="BI80" s="1595"/>
      <c r="BJ80" s="1595"/>
      <c r="BK80" s="1595"/>
      <c r="BL80" s="1595"/>
      <c r="BM80" s="1595"/>
      <c r="BN80" s="1595"/>
      <c r="BO80" s="1595"/>
      <c r="BP80" s="1595"/>
      <c r="BQ80" s="1596"/>
      <c r="BR80" s="1595"/>
      <c r="BS80" s="1594"/>
      <c r="BT80" s="1594"/>
      <c r="BU80" s="1594"/>
      <c r="BV80" s="1590"/>
      <c r="BW80" s="1590"/>
      <c r="BX80" s="1590"/>
      <c r="BY80" s="1590"/>
      <c r="BZ80" s="1590"/>
      <c r="CA80" s="1590"/>
      <c r="CB80" s="1590"/>
      <c r="CC80" s="1590"/>
      <c r="CD80" s="1590"/>
      <c r="CE80" s="1590"/>
      <c r="CF80" s="1590"/>
      <c r="CG80" s="1590"/>
      <c r="CH80" s="1590"/>
      <c r="CI80" s="1590"/>
      <c r="CJ80" s="1590"/>
      <c r="CK80" s="1590"/>
      <c r="CL80" s="1590"/>
      <c r="CM80" s="1590"/>
      <c r="CN80" s="1590"/>
      <c r="CO80" s="1590"/>
      <c r="CP80" s="1590"/>
      <c r="CQ80" s="1590"/>
      <c r="CR80" s="1590"/>
      <c r="CS80" s="1590"/>
      <c r="CT80" s="506"/>
      <c r="CU80" s="506"/>
      <c r="CV80" s="506"/>
      <c r="CW80" s="506"/>
      <c r="CX80" s="506"/>
      <c r="CY80" s="506"/>
      <c r="CZ80" s="506"/>
      <c r="DA80" s="506"/>
      <c r="DB80" s="506"/>
      <c r="DC80" s="506"/>
      <c r="DD80" s="506"/>
      <c r="DE80" s="506"/>
      <c r="DF80" s="506"/>
      <c r="DG80" s="506"/>
      <c r="DH80" s="506"/>
      <c r="DI80" s="506"/>
      <c r="DJ80" s="506"/>
      <c r="DK80" s="506"/>
      <c r="DL80" s="506"/>
      <c r="DM80" s="506"/>
      <c r="DN80" s="506"/>
      <c r="DO80" s="506"/>
      <c r="DP80" s="506"/>
      <c r="DQ80" s="506"/>
      <c r="DR80" s="506"/>
      <c r="DS80" s="506"/>
      <c r="DT80" s="506"/>
      <c r="DU80" s="506"/>
      <c r="DV80" s="506"/>
      <c r="DW80" s="506"/>
      <c r="DX80" s="506"/>
      <c r="DY80" s="506"/>
      <c r="DZ80" s="506"/>
      <c r="EA80" s="506"/>
      <c r="EB80" s="506"/>
      <c r="EC80" s="506"/>
      <c r="ED80" s="506"/>
      <c r="EE80" s="506"/>
    </row>
    <row r="81" spans="3:135" s="130" customFormat="1" x14ac:dyDescent="0.2">
      <c r="C81" s="135"/>
      <c r="D81" s="135"/>
      <c r="E81" s="135"/>
      <c r="F81" s="135"/>
      <c r="G81" s="136"/>
      <c r="H81" s="135"/>
      <c r="I81" s="136"/>
      <c r="J81" s="136"/>
      <c r="K81" s="136"/>
      <c r="L81" s="135"/>
      <c r="M81" s="136"/>
      <c r="N81" s="136"/>
      <c r="O81" s="136"/>
      <c r="P81" s="135"/>
      <c r="Q81" s="136"/>
      <c r="R81" s="136"/>
      <c r="S81" s="136"/>
      <c r="T81" s="136"/>
      <c r="U81" s="136"/>
      <c r="V81" s="136"/>
      <c r="W81" s="136"/>
      <c r="X81" s="136"/>
      <c r="Y81" s="136"/>
      <c r="Z81" s="136"/>
      <c r="AA81" s="136"/>
      <c r="AB81" s="136"/>
      <c r="AC81" s="136"/>
      <c r="AD81" s="136"/>
      <c r="AE81" s="136"/>
      <c r="AF81" s="136"/>
      <c r="AG81" s="136"/>
      <c r="AH81" s="136"/>
      <c r="AI81" s="136"/>
      <c r="AJ81" s="226"/>
      <c r="AK81" s="226"/>
      <c r="AL81" s="136"/>
      <c r="AM81" s="136"/>
      <c r="AN81" s="138"/>
      <c r="AO81" s="138"/>
      <c r="AP81" s="138"/>
      <c r="AQ81" s="1583"/>
      <c r="AR81" s="1585"/>
      <c r="AS81" s="1585"/>
      <c r="AT81" s="1585"/>
      <c r="AU81" s="1585"/>
      <c r="AV81" s="1592"/>
      <c r="AW81" s="1593"/>
      <c r="AX81" s="1590"/>
      <c r="AY81" s="1590"/>
      <c r="AZ81" s="1590"/>
      <c r="BA81" s="1590"/>
      <c r="BB81" s="1590"/>
      <c r="BC81" s="1590"/>
      <c r="BD81" s="1590"/>
      <c r="BE81" s="1594"/>
      <c r="BF81" s="1594"/>
      <c r="BG81" s="1594"/>
      <c r="BH81" s="1594"/>
      <c r="BI81" s="1595"/>
      <c r="BJ81" s="1595"/>
      <c r="BK81" s="1595"/>
      <c r="BL81" s="1595"/>
      <c r="BM81" s="1595"/>
      <c r="BN81" s="1595"/>
      <c r="BO81" s="1595"/>
      <c r="BP81" s="1595"/>
      <c r="BQ81" s="1596"/>
      <c r="BR81" s="1595"/>
      <c r="BS81" s="1594"/>
      <c r="BT81" s="1594"/>
      <c r="BU81" s="1594"/>
      <c r="BV81" s="1590"/>
      <c r="BW81" s="1590"/>
      <c r="BX81" s="1590"/>
      <c r="BY81" s="1590"/>
      <c r="BZ81" s="1590"/>
      <c r="CA81" s="1590"/>
      <c r="CB81" s="1590"/>
      <c r="CC81" s="1590"/>
      <c r="CD81" s="1590"/>
      <c r="CE81" s="1590"/>
      <c r="CF81" s="1590"/>
      <c r="CG81" s="1590"/>
      <c r="CH81" s="1590"/>
      <c r="CI81" s="1590"/>
      <c r="CJ81" s="1590"/>
      <c r="CK81" s="1590"/>
      <c r="CL81" s="1590"/>
      <c r="CM81" s="1590"/>
      <c r="CN81" s="1590"/>
      <c r="CO81" s="1590"/>
      <c r="CP81" s="1590"/>
      <c r="CQ81" s="1590"/>
      <c r="CR81" s="1590"/>
      <c r="CS81" s="1590"/>
      <c r="CT81" s="506"/>
      <c r="CU81" s="506"/>
      <c r="CV81" s="506"/>
      <c r="CW81" s="506"/>
      <c r="CX81" s="506"/>
      <c r="CY81" s="506"/>
      <c r="CZ81" s="506"/>
      <c r="DA81" s="506"/>
      <c r="DB81" s="506"/>
      <c r="DC81" s="506"/>
      <c r="DD81" s="506"/>
      <c r="DE81" s="506"/>
      <c r="DF81" s="506"/>
      <c r="DG81" s="506"/>
      <c r="DH81" s="506"/>
      <c r="DI81" s="506"/>
      <c r="DJ81" s="506"/>
      <c r="DK81" s="506"/>
      <c r="DL81" s="506"/>
      <c r="DM81" s="506"/>
      <c r="DN81" s="506"/>
      <c r="DO81" s="506"/>
      <c r="DP81" s="506"/>
      <c r="DQ81" s="506"/>
      <c r="DR81" s="506"/>
      <c r="DS81" s="506"/>
      <c r="DT81" s="506"/>
      <c r="DU81" s="506"/>
      <c r="DV81" s="506"/>
      <c r="DW81" s="506"/>
      <c r="DX81" s="506"/>
      <c r="DY81" s="506"/>
      <c r="DZ81" s="506"/>
      <c r="EA81" s="506"/>
      <c r="EB81" s="506"/>
      <c r="EC81" s="506"/>
      <c r="ED81" s="506"/>
      <c r="EE81" s="506"/>
    </row>
    <row r="82" spans="3:135" s="130" customFormat="1" x14ac:dyDescent="0.2">
      <c r="C82" s="135"/>
      <c r="D82" s="135"/>
      <c r="E82" s="135"/>
      <c r="F82" s="135"/>
      <c r="G82" s="136"/>
      <c r="H82" s="135"/>
      <c r="I82" s="136"/>
      <c r="J82" s="136"/>
      <c r="K82" s="136"/>
      <c r="L82" s="135"/>
      <c r="M82" s="136"/>
      <c r="N82" s="136"/>
      <c r="O82" s="136"/>
      <c r="P82" s="135"/>
      <c r="Q82" s="136"/>
      <c r="R82" s="136"/>
      <c r="S82" s="136"/>
      <c r="T82" s="136"/>
      <c r="U82" s="136"/>
      <c r="V82" s="136"/>
      <c r="W82" s="136"/>
      <c r="X82" s="136"/>
      <c r="Y82" s="136"/>
      <c r="Z82" s="136"/>
      <c r="AA82" s="136"/>
      <c r="AB82" s="136"/>
      <c r="AC82" s="136"/>
      <c r="AD82" s="136"/>
      <c r="AE82" s="136"/>
      <c r="AF82" s="136"/>
      <c r="AG82" s="136"/>
      <c r="AH82" s="136"/>
      <c r="AI82" s="136"/>
      <c r="AJ82" s="226"/>
      <c r="AK82" s="226"/>
      <c r="AL82" s="136"/>
      <c r="AM82" s="136"/>
      <c r="AN82" s="138"/>
      <c r="AO82" s="138"/>
      <c r="AP82" s="138"/>
      <c r="AQ82" s="1583"/>
      <c r="AR82" s="1585"/>
      <c r="AS82" s="1585"/>
      <c r="AT82" s="1585"/>
      <c r="AU82" s="1585"/>
      <c r="AV82" s="1592"/>
      <c r="AW82" s="1593"/>
      <c r="AX82" s="1590"/>
      <c r="AY82" s="1590"/>
      <c r="AZ82" s="1590"/>
      <c r="BA82" s="1590"/>
      <c r="BB82" s="1590"/>
      <c r="BC82" s="1590"/>
      <c r="BD82" s="1590"/>
      <c r="BE82" s="1594"/>
      <c r="BF82" s="1594"/>
      <c r="BG82" s="1594"/>
      <c r="BH82" s="1594"/>
      <c r="BI82" s="1595"/>
      <c r="BJ82" s="1595"/>
      <c r="BK82" s="1595"/>
      <c r="BL82" s="1595"/>
      <c r="BM82" s="1595"/>
      <c r="BN82" s="1595"/>
      <c r="BO82" s="1595"/>
      <c r="BP82" s="1595"/>
      <c r="BQ82" s="1596"/>
      <c r="BR82" s="1595"/>
      <c r="BS82" s="1594"/>
      <c r="BT82" s="1594"/>
      <c r="BU82" s="1594"/>
      <c r="BV82" s="1590"/>
      <c r="BW82" s="1590"/>
      <c r="BX82" s="1590"/>
      <c r="BY82" s="1590"/>
      <c r="BZ82" s="1590"/>
      <c r="CA82" s="1590"/>
      <c r="CB82" s="1590"/>
      <c r="CC82" s="1590"/>
      <c r="CD82" s="1590"/>
      <c r="CE82" s="1590"/>
      <c r="CF82" s="1590"/>
      <c r="CG82" s="1590"/>
      <c r="CH82" s="1590"/>
      <c r="CI82" s="1590"/>
      <c r="CJ82" s="1590"/>
      <c r="CK82" s="1590"/>
      <c r="CL82" s="1590"/>
      <c r="CM82" s="1590"/>
      <c r="CN82" s="1590"/>
      <c r="CO82" s="1590"/>
      <c r="CP82" s="1590"/>
      <c r="CQ82" s="1590"/>
      <c r="CR82" s="1590"/>
      <c r="CS82" s="1590"/>
      <c r="CT82" s="506"/>
      <c r="CU82" s="506"/>
      <c r="CV82" s="506"/>
      <c r="CW82" s="506"/>
      <c r="CX82" s="506"/>
      <c r="CY82" s="506"/>
      <c r="CZ82" s="506"/>
      <c r="DA82" s="506"/>
      <c r="DB82" s="506"/>
      <c r="DC82" s="506"/>
      <c r="DD82" s="506"/>
      <c r="DE82" s="506"/>
      <c r="DF82" s="506"/>
      <c r="DG82" s="506"/>
      <c r="DH82" s="506"/>
      <c r="DI82" s="506"/>
      <c r="DJ82" s="506"/>
      <c r="DK82" s="506"/>
      <c r="DL82" s="506"/>
      <c r="DM82" s="506"/>
      <c r="DN82" s="506"/>
      <c r="DO82" s="506"/>
      <c r="DP82" s="506"/>
      <c r="DQ82" s="506"/>
      <c r="DR82" s="506"/>
      <c r="DS82" s="506"/>
      <c r="DT82" s="506"/>
      <c r="DU82" s="506"/>
      <c r="DV82" s="506"/>
      <c r="DW82" s="506"/>
      <c r="DX82" s="506"/>
      <c r="DY82" s="506"/>
      <c r="DZ82" s="506"/>
      <c r="EA82" s="506"/>
      <c r="EB82" s="506"/>
      <c r="EC82" s="506"/>
      <c r="ED82" s="506"/>
      <c r="EE82" s="506"/>
    </row>
    <row r="83" spans="3:135" s="130" customFormat="1" x14ac:dyDescent="0.2">
      <c r="C83" s="135"/>
      <c r="D83" s="135"/>
      <c r="E83" s="135"/>
      <c r="F83" s="135"/>
      <c r="G83" s="136"/>
      <c r="H83" s="135"/>
      <c r="I83" s="136"/>
      <c r="J83" s="136"/>
      <c r="K83" s="136"/>
      <c r="L83" s="135"/>
      <c r="M83" s="136"/>
      <c r="N83" s="136"/>
      <c r="O83" s="136"/>
      <c r="P83" s="135"/>
      <c r="Q83" s="136"/>
      <c r="R83" s="136"/>
      <c r="S83" s="136"/>
      <c r="T83" s="136"/>
      <c r="U83" s="136"/>
      <c r="V83" s="136"/>
      <c r="W83" s="136"/>
      <c r="X83" s="136"/>
      <c r="Y83" s="136"/>
      <c r="Z83" s="136"/>
      <c r="AA83" s="136"/>
      <c r="AB83" s="136"/>
      <c r="AC83" s="136"/>
      <c r="AD83" s="136"/>
      <c r="AE83" s="136"/>
      <c r="AF83" s="136"/>
      <c r="AG83" s="136"/>
      <c r="AH83" s="136"/>
      <c r="AI83" s="136"/>
      <c r="AJ83" s="226"/>
      <c r="AK83" s="226"/>
      <c r="AL83" s="136"/>
      <c r="AM83" s="136"/>
      <c r="AN83" s="138"/>
      <c r="AO83" s="138"/>
      <c r="AP83" s="138"/>
      <c r="AQ83" s="1583"/>
      <c r="AR83" s="1585"/>
      <c r="AS83" s="1585"/>
      <c r="AT83" s="1585"/>
      <c r="AU83" s="1585"/>
      <c r="AV83" s="1592"/>
      <c r="AW83" s="1593"/>
      <c r="AX83" s="1590"/>
      <c r="AY83" s="1590"/>
      <c r="AZ83" s="1590"/>
      <c r="BA83" s="1590"/>
      <c r="BB83" s="1590"/>
      <c r="BC83" s="1590"/>
      <c r="BD83" s="1590"/>
      <c r="BE83" s="1594"/>
      <c r="BF83" s="1594"/>
      <c r="BG83" s="1594"/>
      <c r="BH83" s="1594"/>
      <c r="BI83" s="1595"/>
      <c r="BJ83" s="1595"/>
      <c r="BK83" s="1595"/>
      <c r="BL83" s="1595"/>
      <c r="BM83" s="1595"/>
      <c r="BN83" s="1595"/>
      <c r="BO83" s="1595"/>
      <c r="BP83" s="1595"/>
      <c r="BQ83" s="1596"/>
      <c r="BR83" s="1595"/>
      <c r="BS83" s="1594"/>
      <c r="BT83" s="1594"/>
      <c r="BU83" s="1594"/>
      <c r="BV83" s="1590"/>
      <c r="BW83" s="1590"/>
      <c r="BX83" s="1590"/>
      <c r="BY83" s="1590"/>
      <c r="BZ83" s="1590"/>
      <c r="CA83" s="1590"/>
      <c r="CB83" s="1590"/>
      <c r="CC83" s="1590"/>
      <c r="CD83" s="1590"/>
      <c r="CE83" s="1590"/>
      <c r="CF83" s="1590"/>
      <c r="CG83" s="1590"/>
      <c r="CH83" s="1590"/>
      <c r="CI83" s="1590"/>
      <c r="CJ83" s="1590"/>
      <c r="CK83" s="1590"/>
      <c r="CL83" s="1590"/>
      <c r="CM83" s="1590"/>
      <c r="CN83" s="1590"/>
      <c r="CO83" s="1590"/>
      <c r="CP83" s="1590"/>
      <c r="CQ83" s="1590"/>
      <c r="CR83" s="1590"/>
      <c r="CS83" s="1590"/>
      <c r="CT83" s="506"/>
      <c r="CU83" s="506"/>
      <c r="CV83" s="506"/>
      <c r="CW83" s="506"/>
      <c r="CX83" s="506"/>
      <c r="CY83" s="506"/>
      <c r="CZ83" s="506"/>
      <c r="DA83" s="506"/>
      <c r="DB83" s="506"/>
      <c r="DC83" s="506"/>
      <c r="DD83" s="506"/>
      <c r="DE83" s="506"/>
      <c r="DF83" s="506"/>
      <c r="DG83" s="506"/>
      <c r="DH83" s="506"/>
      <c r="DI83" s="506"/>
      <c r="DJ83" s="506"/>
      <c r="DK83" s="506"/>
      <c r="DL83" s="506"/>
      <c r="DM83" s="506"/>
      <c r="DN83" s="506"/>
      <c r="DO83" s="506"/>
      <c r="DP83" s="506"/>
      <c r="DQ83" s="506"/>
      <c r="DR83" s="506"/>
      <c r="DS83" s="506"/>
      <c r="DT83" s="506"/>
      <c r="DU83" s="506"/>
      <c r="DV83" s="506"/>
      <c r="DW83" s="506"/>
      <c r="DX83" s="506"/>
      <c r="DY83" s="506"/>
      <c r="DZ83" s="506"/>
      <c r="EA83" s="506"/>
      <c r="EB83" s="506"/>
      <c r="EC83" s="506"/>
      <c r="ED83" s="506"/>
      <c r="EE83" s="506"/>
    </row>
    <row r="84" spans="3:135" s="130" customFormat="1" x14ac:dyDescent="0.2">
      <c r="C84" s="135"/>
      <c r="D84" s="135"/>
      <c r="E84" s="135"/>
      <c r="F84" s="135"/>
      <c r="G84" s="136"/>
      <c r="H84" s="135"/>
      <c r="I84" s="136"/>
      <c r="J84" s="136"/>
      <c r="K84" s="136"/>
      <c r="L84" s="135"/>
      <c r="M84" s="136"/>
      <c r="N84" s="136"/>
      <c r="O84" s="136"/>
      <c r="P84" s="135"/>
      <c r="Q84" s="136"/>
      <c r="R84" s="136"/>
      <c r="S84" s="136"/>
      <c r="T84" s="136"/>
      <c r="U84" s="136"/>
      <c r="V84" s="136"/>
      <c r="W84" s="136"/>
      <c r="X84" s="136"/>
      <c r="Y84" s="136"/>
      <c r="Z84" s="136"/>
      <c r="AA84" s="136"/>
      <c r="AB84" s="136"/>
      <c r="AC84" s="136"/>
      <c r="AD84" s="136"/>
      <c r="AE84" s="136"/>
      <c r="AF84" s="136"/>
      <c r="AG84" s="136"/>
      <c r="AH84" s="136"/>
      <c r="AI84" s="136"/>
      <c r="AJ84" s="226"/>
      <c r="AK84" s="226"/>
      <c r="AL84" s="136"/>
      <c r="AM84" s="136"/>
      <c r="AN84" s="138"/>
      <c r="AO84" s="138"/>
      <c r="AP84" s="138"/>
      <c r="AQ84" s="1583"/>
      <c r="AR84" s="1585"/>
      <c r="AS84" s="1585"/>
      <c r="AT84" s="1585"/>
      <c r="AU84" s="1585"/>
      <c r="AV84" s="1592"/>
      <c r="AW84" s="1593"/>
      <c r="AX84" s="1590"/>
      <c r="AY84" s="1590"/>
      <c r="AZ84" s="1590"/>
      <c r="BA84" s="1590"/>
      <c r="BB84" s="1590"/>
      <c r="BC84" s="1590"/>
      <c r="BD84" s="1590"/>
      <c r="BE84" s="1594"/>
      <c r="BF84" s="1594"/>
      <c r="BG84" s="1594"/>
      <c r="BH84" s="1594"/>
      <c r="BI84" s="1595"/>
      <c r="BJ84" s="1595"/>
      <c r="BK84" s="1595"/>
      <c r="BL84" s="1595"/>
      <c r="BM84" s="1595"/>
      <c r="BN84" s="1595"/>
      <c r="BO84" s="1595"/>
      <c r="BP84" s="1595"/>
      <c r="BQ84" s="1596"/>
      <c r="BR84" s="1595"/>
      <c r="BS84" s="1594"/>
      <c r="BT84" s="1594"/>
      <c r="BU84" s="1594"/>
      <c r="BV84" s="1590"/>
      <c r="BW84" s="1590"/>
      <c r="BX84" s="1590"/>
      <c r="BY84" s="1590"/>
      <c r="BZ84" s="1590"/>
      <c r="CA84" s="1590"/>
      <c r="CB84" s="1590"/>
      <c r="CC84" s="1590"/>
      <c r="CD84" s="1590"/>
      <c r="CE84" s="1590"/>
      <c r="CF84" s="1590"/>
      <c r="CG84" s="1590"/>
      <c r="CH84" s="1590"/>
      <c r="CI84" s="1590"/>
      <c r="CJ84" s="1590"/>
      <c r="CK84" s="1590"/>
      <c r="CL84" s="1590"/>
      <c r="CM84" s="1590"/>
      <c r="CN84" s="1590"/>
      <c r="CO84" s="1590"/>
      <c r="CP84" s="1590"/>
      <c r="CQ84" s="1590"/>
      <c r="CR84" s="1590"/>
      <c r="CS84" s="1590"/>
      <c r="CT84" s="506"/>
      <c r="CU84" s="506"/>
      <c r="CV84" s="506"/>
      <c r="CW84" s="506"/>
      <c r="CX84" s="506"/>
      <c r="CY84" s="506"/>
      <c r="CZ84" s="506"/>
      <c r="DA84" s="506"/>
      <c r="DB84" s="506"/>
      <c r="DC84" s="506"/>
      <c r="DD84" s="506"/>
      <c r="DE84" s="506"/>
      <c r="DF84" s="506"/>
      <c r="DG84" s="506"/>
      <c r="DH84" s="506"/>
      <c r="DI84" s="506"/>
      <c r="DJ84" s="506"/>
      <c r="DK84" s="506"/>
      <c r="DL84" s="506"/>
      <c r="DM84" s="506"/>
      <c r="DN84" s="506"/>
      <c r="DO84" s="506"/>
      <c r="DP84" s="506"/>
      <c r="DQ84" s="506"/>
      <c r="DR84" s="506"/>
      <c r="DS84" s="506"/>
      <c r="DT84" s="506"/>
      <c r="DU84" s="506"/>
      <c r="DV84" s="506"/>
      <c r="DW84" s="506"/>
      <c r="DX84" s="506"/>
      <c r="DY84" s="506"/>
      <c r="DZ84" s="506"/>
      <c r="EA84" s="506"/>
      <c r="EB84" s="506"/>
      <c r="EC84" s="506"/>
      <c r="ED84" s="506"/>
      <c r="EE84" s="506"/>
    </row>
    <row r="85" spans="3:135" s="130" customFormat="1" x14ac:dyDescent="0.2">
      <c r="C85" s="135"/>
      <c r="D85" s="135"/>
      <c r="E85" s="135"/>
      <c r="F85" s="135"/>
      <c r="G85" s="136"/>
      <c r="H85" s="135"/>
      <c r="I85" s="136"/>
      <c r="J85" s="136"/>
      <c r="K85" s="136"/>
      <c r="L85" s="135"/>
      <c r="M85" s="136"/>
      <c r="N85" s="136"/>
      <c r="O85" s="136"/>
      <c r="P85" s="135"/>
      <c r="Q85" s="136"/>
      <c r="R85" s="136"/>
      <c r="S85" s="136"/>
      <c r="T85" s="136"/>
      <c r="U85" s="136"/>
      <c r="V85" s="136"/>
      <c r="W85" s="136"/>
      <c r="X85" s="136"/>
      <c r="Y85" s="136"/>
      <c r="Z85" s="136"/>
      <c r="AA85" s="136"/>
      <c r="AB85" s="136"/>
      <c r="AC85" s="136"/>
      <c r="AD85" s="136"/>
      <c r="AE85" s="136"/>
      <c r="AF85" s="136"/>
      <c r="AG85" s="136"/>
      <c r="AH85" s="136"/>
      <c r="AI85" s="136"/>
      <c r="AJ85" s="226"/>
      <c r="AK85" s="226"/>
      <c r="AL85" s="136"/>
      <c r="AM85" s="136"/>
      <c r="AN85" s="138"/>
      <c r="AO85" s="138"/>
      <c r="AP85" s="138"/>
      <c r="AQ85" s="1583"/>
      <c r="AR85" s="1585"/>
      <c r="AS85" s="1585"/>
      <c r="AT85" s="1585"/>
      <c r="AU85" s="1585"/>
      <c r="AV85" s="1592"/>
      <c r="AW85" s="1593"/>
      <c r="AX85" s="1590"/>
      <c r="AY85" s="1590"/>
      <c r="AZ85" s="1590"/>
      <c r="BA85" s="1590"/>
      <c r="BB85" s="1590"/>
      <c r="BC85" s="1590"/>
      <c r="BD85" s="1590"/>
      <c r="BE85" s="1594"/>
      <c r="BF85" s="1594"/>
      <c r="BG85" s="1594"/>
      <c r="BH85" s="1594"/>
      <c r="BI85" s="1595"/>
      <c r="BJ85" s="1595"/>
      <c r="BK85" s="1595"/>
      <c r="BL85" s="1595"/>
      <c r="BM85" s="1595"/>
      <c r="BN85" s="1595"/>
      <c r="BO85" s="1595"/>
      <c r="BP85" s="1595"/>
      <c r="BQ85" s="1596"/>
      <c r="BR85" s="1595"/>
      <c r="BS85" s="1594"/>
      <c r="BT85" s="1594"/>
      <c r="BU85" s="1594"/>
      <c r="BV85" s="1590"/>
      <c r="BW85" s="1590"/>
      <c r="BX85" s="1590"/>
      <c r="BY85" s="1590"/>
      <c r="BZ85" s="1590"/>
      <c r="CA85" s="1590"/>
      <c r="CB85" s="1590"/>
      <c r="CC85" s="1590"/>
      <c r="CD85" s="1590"/>
      <c r="CE85" s="1590"/>
      <c r="CF85" s="1590"/>
      <c r="CG85" s="1590"/>
      <c r="CH85" s="1590"/>
      <c r="CI85" s="1590"/>
      <c r="CJ85" s="1590"/>
      <c r="CK85" s="1590"/>
      <c r="CL85" s="1590"/>
      <c r="CM85" s="1590"/>
      <c r="CN85" s="1590"/>
      <c r="CO85" s="1590"/>
      <c r="CP85" s="1590"/>
      <c r="CQ85" s="1590"/>
      <c r="CR85" s="1590"/>
      <c r="CS85" s="1590"/>
      <c r="CT85" s="506"/>
      <c r="CU85" s="506"/>
      <c r="CV85" s="506"/>
      <c r="CW85" s="506"/>
      <c r="CX85" s="506"/>
      <c r="CY85" s="506"/>
      <c r="CZ85" s="506"/>
      <c r="DA85" s="506"/>
      <c r="DB85" s="506"/>
      <c r="DC85" s="506"/>
      <c r="DD85" s="506"/>
      <c r="DE85" s="506"/>
      <c r="DF85" s="506"/>
      <c r="DG85" s="506"/>
      <c r="DH85" s="506"/>
      <c r="DI85" s="506"/>
      <c r="DJ85" s="506"/>
      <c r="DK85" s="506"/>
      <c r="DL85" s="506"/>
      <c r="DM85" s="506"/>
      <c r="DN85" s="506"/>
      <c r="DO85" s="506"/>
      <c r="DP85" s="506"/>
      <c r="DQ85" s="506"/>
      <c r="DR85" s="506"/>
      <c r="DS85" s="506"/>
      <c r="DT85" s="506"/>
      <c r="DU85" s="506"/>
      <c r="DV85" s="506"/>
      <c r="DW85" s="506"/>
      <c r="DX85" s="506"/>
      <c r="DY85" s="506"/>
      <c r="DZ85" s="506"/>
      <c r="EA85" s="506"/>
      <c r="EB85" s="506"/>
      <c r="EC85" s="506"/>
      <c r="ED85" s="506"/>
      <c r="EE85" s="506"/>
    </row>
    <row r="86" spans="3:135" s="130" customFormat="1" x14ac:dyDescent="0.2">
      <c r="C86" s="135"/>
      <c r="D86" s="135"/>
      <c r="E86" s="135"/>
      <c r="F86" s="135"/>
      <c r="G86" s="136"/>
      <c r="H86" s="135"/>
      <c r="I86" s="136"/>
      <c r="J86" s="136"/>
      <c r="K86" s="136"/>
      <c r="L86" s="135"/>
      <c r="M86" s="136"/>
      <c r="N86" s="136"/>
      <c r="O86" s="136"/>
      <c r="P86" s="135"/>
      <c r="Q86" s="136"/>
      <c r="R86" s="136"/>
      <c r="S86" s="136"/>
      <c r="T86" s="136"/>
      <c r="U86" s="136"/>
      <c r="V86" s="136"/>
      <c r="W86" s="136"/>
      <c r="X86" s="136"/>
      <c r="Y86" s="136"/>
      <c r="Z86" s="136"/>
      <c r="AA86" s="136"/>
      <c r="AB86" s="136"/>
      <c r="AC86" s="136"/>
      <c r="AD86" s="136"/>
      <c r="AE86" s="136"/>
      <c r="AF86" s="136"/>
      <c r="AG86" s="136"/>
      <c r="AH86" s="136"/>
      <c r="AI86" s="136"/>
      <c r="AJ86" s="226"/>
      <c r="AK86" s="226"/>
      <c r="AL86" s="136"/>
      <c r="AM86" s="136"/>
      <c r="AN86" s="138"/>
      <c r="AO86" s="138"/>
      <c r="AP86" s="138"/>
      <c r="AQ86" s="1583"/>
      <c r="AR86" s="1585"/>
      <c r="AS86" s="1585"/>
      <c r="AT86" s="1585"/>
      <c r="AU86" s="1585"/>
      <c r="AV86" s="1592"/>
      <c r="AW86" s="1593"/>
      <c r="AX86" s="1590"/>
      <c r="AY86" s="1590"/>
      <c r="AZ86" s="1590"/>
      <c r="BA86" s="1590"/>
      <c r="BB86" s="1590"/>
      <c r="BC86" s="1590"/>
      <c r="BD86" s="1590"/>
      <c r="BE86" s="1594"/>
      <c r="BF86" s="1594"/>
      <c r="BG86" s="1594"/>
      <c r="BH86" s="1594"/>
      <c r="BI86" s="1595"/>
      <c r="BJ86" s="1595"/>
      <c r="BK86" s="1595"/>
      <c r="BL86" s="1595"/>
      <c r="BM86" s="1595"/>
      <c r="BN86" s="1595"/>
      <c r="BO86" s="1595"/>
      <c r="BP86" s="1595"/>
      <c r="BQ86" s="1596"/>
      <c r="BR86" s="1595"/>
      <c r="BS86" s="1594"/>
      <c r="BT86" s="1594"/>
      <c r="BU86" s="1594"/>
      <c r="BV86" s="1590"/>
      <c r="BW86" s="1590"/>
      <c r="BX86" s="1590"/>
      <c r="BY86" s="1590"/>
      <c r="BZ86" s="1590"/>
      <c r="CA86" s="1590"/>
      <c r="CB86" s="1590"/>
      <c r="CC86" s="1590"/>
      <c r="CD86" s="1590"/>
      <c r="CE86" s="1590"/>
      <c r="CF86" s="1590"/>
      <c r="CG86" s="1590"/>
      <c r="CH86" s="1590"/>
      <c r="CI86" s="1590"/>
      <c r="CJ86" s="1590"/>
      <c r="CK86" s="1590"/>
      <c r="CL86" s="1590"/>
      <c r="CM86" s="1590"/>
      <c r="CN86" s="1590"/>
      <c r="CO86" s="1590"/>
      <c r="CP86" s="1590"/>
      <c r="CQ86" s="1590"/>
      <c r="CR86" s="1590"/>
      <c r="CS86" s="1590"/>
      <c r="CT86" s="506"/>
      <c r="CU86" s="506"/>
      <c r="CV86" s="506"/>
      <c r="CW86" s="506"/>
      <c r="CX86" s="506"/>
      <c r="CY86" s="506"/>
      <c r="CZ86" s="506"/>
      <c r="DA86" s="506"/>
      <c r="DB86" s="506"/>
      <c r="DC86" s="506"/>
      <c r="DD86" s="506"/>
      <c r="DE86" s="506"/>
      <c r="DF86" s="506"/>
      <c r="DG86" s="506"/>
      <c r="DH86" s="506"/>
      <c r="DI86" s="506"/>
      <c r="DJ86" s="506"/>
      <c r="DK86" s="506"/>
      <c r="DL86" s="506"/>
      <c r="DM86" s="506"/>
      <c r="DN86" s="506"/>
      <c r="DO86" s="506"/>
      <c r="DP86" s="506"/>
      <c r="DQ86" s="506"/>
      <c r="DR86" s="506"/>
      <c r="DS86" s="506"/>
      <c r="DT86" s="506"/>
      <c r="DU86" s="506"/>
      <c r="DV86" s="506"/>
      <c r="DW86" s="506"/>
      <c r="DX86" s="506"/>
      <c r="DY86" s="506"/>
      <c r="DZ86" s="506"/>
      <c r="EA86" s="506"/>
      <c r="EB86" s="506"/>
      <c r="EC86" s="506"/>
      <c r="ED86" s="506"/>
      <c r="EE86" s="506"/>
    </row>
    <row r="87" spans="3:135" s="130" customFormat="1" x14ac:dyDescent="0.2">
      <c r="C87" s="135"/>
      <c r="D87" s="135"/>
      <c r="E87" s="135"/>
      <c r="F87" s="135"/>
      <c r="G87" s="136"/>
      <c r="H87" s="135"/>
      <c r="I87" s="136"/>
      <c r="J87" s="136"/>
      <c r="K87" s="136"/>
      <c r="L87" s="135"/>
      <c r="M87" s="136"/>
      <c r="N87" s="136"/>
      <c r="O87" s="136"/>
      <c r="P87" s="135"/>
      <c r="Q87" s="136"/>
      <c r="R87" s="136"/>
      <c r="S87" s="136"/>
      <c r="T87" s="136"/>
      <c r="U87" s="136"/>
      <c r="V87" s="136"/>
      <c r="W87" s="136"/>
      <c r="X87" s="136"/>
      <c r="Y87" s="136"/>
      <c r="Z87" s="136"/>
      <c r="AA87" s="136"/>
      <c r="AB87" s="136"/>
      <c r="AC87" s="136"/>
      <c r="AD87" s="136"/>
      <c r="AE87" s="136"/>
      <c r="AF87" s="136"/>
      <c r="AG87" s="136"/>
      <c r="AH87" s="136"/>
      <c r="AI87" s="136"/>
      <c r="AJ87" s="226"/>
      <c r="AK87" s="226"/>
      <c r="AL87" s="136"/>
      <c r="AM87" s="136"/>
      <c r="AN87" s="138"/>
      <c r="AO87" s="138"/>
      <c r="AP87" s="138"/>
      <c r="AQ87" s="1583"/>
      <c r="AR87" s="1585"/>
      <c r="AS87" s="1585"/>
      <c r="AT87" s="1585"/>
      <c r="AU87" s="1585"/>
      <c r="AV87" s="1592"/>
      <c r="AW87" s="1593"/>
      <c r="AX87" s="1590"/>
      <c r="AY87" s="1590"/>
      <c r="AZ87" s="1590"/>
      <c r="BA87" s="1590"/>
      <c r="BB87" s="1590"/>
      <c r="BC87" s="1590"/>
      <c r="BD87" s="1590"/>
      <c r="BE87" s="1594"/>
      <c r="BF87" s="1594"/>
      <c r="BG87" s="1594"/>
      <c r="BH87" s="1594"/>
      <c r="BI87" s="1595"/>
      <c r="BJ87" s="1595"/>
      <c r="BK87" s="1595"/>
      <c r="BL87" s="1595"/>
      <c r="BM87" s="1595"/>
      <c r="BN87" s="1595"/>
      <c r="BO87" s="1595"/>
      <c r="BP87" s="1595"/>
      <c r="BQ87" s="1596"/>
      <c r="BR87" s="1595"/>
      <c r="BS87" s="1594"/>
      <c r="BT87" s="1594"/>
      <c r="BU87" s="1594"/>
      <c r="BV87" s="1590"/>
      <c r="BW87" s="1590"/>
      <c r="BX87" s="1590"/>
      <c r="BY87" s="1590"/>
      <c r="BZ87" s="1590"/>
      <c r="CA87" s="1590"/>
      <c r="CB87" s="1590"/>
      <c r="CC87" s="1590"/>
      <c r="CD87" s="1590"/>
      <c r="CE87" s="1590"/>
      <c r="CF87" s="1590"/>
      <c r="CG87" s="1590"/>
      <c r="CH87" s="1590"/>
      <c r="CI87" s="1590"/>
      <c r="CJ87" s="1590"/>
      <c r="CK87" s="1590"/>
      <c r="CL87" s="1590"/>
      <c r="CM87" s="1590"/>
      <c r="CN87" s="1590"/>
      <c r="CO87" s="1590"/>
      <c r="CP87" s="1590"/>
      <c r="CQ87" s="1590"/>
      <c r="CR87" s="1590"/>
      <c r="CS87" s="1590"/>
      <c r="CT87" s="506"/>
      <c r="CU87" s="506"/>
      <c r="CV87" s="506"/>
      <c r="CW87" s="506"/>
      <c r="CX87" s="506"/>
      <c r="CY87" s="506"/>
      <c r="CZ87" s="506"/>
      <c r="DA87" s="506"/>
      <c r="DB87" s="506"/>
      <c r="DC87" s="506"/>
      <c r="DD87" s="506"/>
      <c r="DE87" s="506"/>
      <c r="DF87" s="506"/>
      <c r="DG87" s="506"/>
      <c r="DH87" s="506"/>
      <c r="DI87" s="506"/>
      <c r="DJ87" s="506"/>
      <c r="DK87" s="506"/>
      <c r="DL87" s="506"/>
      <c r="DM87" s="506"/>
      <c r="DN87" s="506"/>
      <c r="DO87" s="506"/>
      <c r="DP87" s="506"/>
      <c r="DQ87" s="506"/>
      <c r="DR87" s="506"/>
      <c r="DS87" s="506"/>
      <c r="DT87" s="506"/>
      <c r="DU87" s="506"/>
      <c r="DV87" s="506"/>
      <c r="DW87" s="506"/>
      <c r="DX87" s="506"/>
      <c r="DY87" s="506"/>
      <c r="DZ87" s="506"/>
      <c r="EA87" s="506"/>
      <c r="EB87" s="506"/>
      <c r="EC87" s="506"/>
      <c r="ED87" s="506"/>
      <c r="EE87" s="506"/>
    </row>
    <row r="88" spans="3:135" s="130" customFormat="1" x14ac:dyDescent="0.2">
      <c r="C88" s="135"/>
      <c r="D88" s="135"/>
      <c r="E88" s="135"/>
      <c r="F88" s="135"/>
      <c r="G88" s="136"/>
      <c r="H88" s="135"/>
      <c r="I88" s="136"/>
      <c r="J88" s="136"/>
      <c r="K88" s="136"/>
      <c r="L88" s="135"/>
      <c r="M88" s="136"/>
      <c r="N88" s="136"/>
      <c r="O88" s="136"/>
      <c r="P88" s="135"/>
      <c r="Q88" s="136"/>
      <c r="R88" s="136"/>
      <c r="S88" s="136"/>
      <c r="T88" s="136"/>
      <c r="U88" s="136"/>
      <c r="V88" s="136"/>
      <c r="W88" s="136"/>
      <c r="X88" s="136"/>
      <c r="Y88" s="136"/>
      <c r="Z88" s="136"/>
      <c r="AA88" s="136"/>
      <c r="AB88" s="136"/>
      <c r="AC88" s="136"/>
      <c r="AD88" s="136"/>
      <c r="AE88" s="136"/>
      <c r="AF88" s="136"/>
      <c r="AG88" s="136"/>
      <c r="AH88" s="136"/>
      <c r="AI88" s="136"/>
      <c r="AJ88" s="226"/>
      <c r="AK88" s="226"/>
      <c r="AL88" s="136"/>
      <c r="AM88" s="136"/>
      <c r="AN88" s="138"/>
      <c r="AO88" s="138"/>
      <c r="AP88" s="138"/>
      <c r="AQ88" s="1583"/>
      <c r="AR88" s="1585"/>
      <c r="AS88" s="1585"/>
      <c r="AT88" s="1585"/>
      <c r="AU88" s="1585"/>
      <c r="AV88" s="1592"/>
      <c r="AW88" s="1593"/>
      <c r="AX88" s="1590"/>
      <c r="AY88" s="1590"/>
      <c r="AZ88" s="1590"/>
      <c r="BA88" s="1590"/>
      <c r="BB88" s="1590"/>
      <c r="BC88" s="1590"/>
      <c r="BD88" s="1590"/>
      <c r="BE88" s="1594"/>
      <c r="BF88" s="1594"/>
      <c r="BG88" s="1594"/>
      <c r="BH88" s="1594"/>
      <c r="BI88" s="1595"/>
      <c r="BJ88" s="1595"/>
      <c r="BK88" s="1595"/>
      <c r="BL88" s="1595"/>
      <c r="BM88" s="1595"/>
      <c r="BN88" s="1595"/>
      <c r="BO88" s="1595"/>
      <c r="BP88" s="1595"/>
      <c r="BQ88" s="1596"/>
      <c r="BR88" s="1595"/>
      <c r="BS88" s="1594"/>
      <c r="BT88" s="1594"/>
      <c r="BU88" s="1594"/>
      <c r="BV88" s="1590"/>
      <c r="BW88" s="1590"/>
      <c r="BX88" s="1590"/>
      <c r="BY88" s="1590"/>
      <c r="BZ88" s="1590"/>
      <c r="CA88" s="1590"/>
      <c r="CB88" s="1590"/>
      <c r="CC88" s="1590"/>
      <c r="CD88" s="1590"/>
      <c r="CE88" s="1590"/>
      <c r="CF88" s="1590"/>
      <c r="CG88" s="1590"/>
      <c r="CH88" s="1590"/>
      <c r="CI88" s="1590"/>
      <c r="CJ88" s="1590"/>
      <c r="CK88" s="1590"/>
      <c r="CL88" s="1590"/>
      <c r="CM88" s="1590"/>
      <c r="CN88" s="1590"/>
      <c r="CO88" s="1590"/>
      <c r="CP88" s="1590"/>
      <c r="CQ88" s="1590"/>
      <c r="CR88" s="1590"/>
      <c r="CS88" s="1590"/>
      <c r="CT88" s="506"/>
      <c r="CU88" s="506"/>
      <c r="CV88" s="506"/>
      <c r="CW88" s="506"/>
      <c r="CX88" s="506"/>
      <c r="CY88" s="506"/>
      <c r="CZ88" s="506"/>
      <c r="DA88" s="506"/>
      <c r="DB88" s="506"/>
      <c r="DC88" s="506"/>
      <c r="DD88" s="506"/>
      <c r="DE88" s="506"/>
      <c r="DF88" s="506"/>
      <c r="DG88" s="506"/>
      <c r="DH88" s="506"/>
      <c r="DI88" s="506"/>
      <c r="DJ88" s="506"/>
      <c r="DK88" s="506"/>
      <c r="DL88" s="506"/>
      <c r="DM88" s="506"/>
      <c r="DN88" s="506"/>
      <c r="DO88" s="506"/>
      <c r="DP88" s="506"/>
      <c r="DQ88" s="506"/>
      <c r="DR88" s="506"/>
      <c r="DS88" s="506"/>
      <c r="DT88" s="506"/>
      <c r="DU88" s="506"/>
      <c r="DV88" s="506"/>
      <c r="DW88" s="506"/>
      <c r="DX88" s="506"/>
      <c r="DY88" s="506"/>
      <c r="DZ88" s="506"/>
      <c r="EA88" s="506"/>
      <c r="EB88" s="506"/>
      <c r="EC88" s="506"/>
      <c r="ED88" s="506"/>
      <c r="EE88" s="506"/>
    </row>
    <row r="89" spans="3:135" s="130" customFormat="1" x14ac:dyDescent="0.2">
      <c r="C89" s="135"/>
      <c r="D89" s="135"/>
      <c r="E89" s="135"/>
      <c r="F89" s="135"/>
      <c r="G89" s="136"/>
      <c r="H89" s="135"/>
      <c r="I89" s="136"/>
      <c r="J89" s="136"/>
      <c r="K89" s="136"/>
      <c r="L89" s="135"/>
      <c r="M89" s="136"/>
      <c r="N89" s="136"/>
      <c r="O89" s="136"/>
      <c r="P89" s="135"/>
      <c r="Q89" s="136"/>
      <c r="R89" s="136"/>
      <c r="S89" s="136"/>
      <c r="T89" s="136"/>
      <c r="U89" s="136"/>
      <c r="V89" s="136"/>
      <c r="W89" s="136"/>
      <c r="X89" s="136"/>
      <c r="Y89" s="136"/>
      <c r="Z89" s="136"/>
      <c r="AA89" s="136"/>
      <c r="AB89" s="136"/>
      <c r="AC89" s="136"/>
      <c r="AD89" s="136"/>
      <c r="AE89" s="136"/>
      <c r="AF89" s="136"/>
      <c r="AG89" s="136"/>
      <c r="AH89" s="136"/>
      <c r="AI89" s="136"/>
      <c r="AJ89" s="226"/>
      <c r="AK89" s="226"/>
      <c r="AL89" s="136"/>
      <c r="AM89" s="136"/>
      <c r="AN89" s="138"/>
      <c r="AO89" s="138"/>
      <c r="AP89" s="138"/>
      <c r="AQ89" s="1583"/>
      <c r="AR89" s="1585"/>
      <c r="AS89" s="1585"/>
      <c r="AT89" s="1585"/>
      <c r="AU89" s="1585"/>
      <c r="AV89" s="1592"/>
      <c r="AW89" s="1593"/>
      <c r="AX89" s="1590"/>
      <c r="AY89" s="1590"/>
      <c r="AZ89" s="1590"/>
      <c r="BA89" s="1590"/>
      <c r="BB89" s="1590"/>
      <c r="BC89" s="1590"/>
      <c r="BD89" s="1590"/>
      <c r="BE89" s="1594"/>
      <c r="BF89" s="1594"/>
      <c r="BG89" s="1594"/>
      <c r="BH89" s="1594"/>
      <c r="BI89" s="1595"/>
      <c r="BJ89" s="1595"/>
      <c r="BK89" s="1595"/>
      <c r="BL89" s="1595"/>
      <c r="BM89" s="1595"/>
      <c r="BN89" s="1595"/>
      <c r="BO89" s="1595"/>
      <c r="BP89" s="1595"/>
      <c r="BQ89" s="1596"/>
      <c r="BR89" s="1595"/>
      <c r="BS89" s="1594"/>
      <c r="BT89" s="1594"/>
      <c r="BU89" s="1594"/>
      <c r="BV89" s="1590"/>
      <c r="BW89" s="1590"/>
      <c r="BX89" s="1590"/>
      <c r="BY89" s="1590"/>
      <c r="BZ89" s="1590"/>
      <c r="CA89" s="1590"/>
      <c r="CB89" s="1590"/>
      <c r="CC89" s="1590"/>
      <c r="CD89" s="1590"/>
      <c r="CE89" s="1590"/>
      <c r="CF89" s="1590"/>
      <c r="CG89" s="1590"/>
      <c r="CH89" s="1590"/>
      <c r="CI89" s="1590"/>
      <c r="CJ89" s="1590"/>
      <c r="CK89" s="1590"/>
      <c r="CL89" s="1590"/>
      <c r="CM89" s="1590"/>
      <c r="CN89" s="1590"/>
      <c r="CO89" s="1590"/>
      <c r="CP89" s="1590"/>
      <c r="CQ89" s="1590"/>
      <c r="CR89" s="1590"/>
      <c r="CS89" s="1590"/>
      <c r="CT89" s="506"/>
      <c r="CU89" s="506"/>
      <c r="CV89" s="506"/>
      <c r="CW89" s="506"/>
      <c r="CX89" s="506"/>
      <c r="CY89" s="506"/>
      <c r="CZ89" s="506"/>
      <c r="DA89" s="506"/>
      <c r="DB89" s="506"/>
      <c r="DC89" s="506"/>
      <c r="DD89" s="506"/>
      <c r="DE89" s="506"/>
      <c r="DF89" s="506"/>
      <c r="DG89" s="506"/>
      <c r="DH89" s="506"/>
      <c r="DI89" s="506"/>
      <c r="DJ89" s="506"/>
      <c r="DK89" s="506"/>
      <c r="DL89" s="506"/>
      <c r="DM89" s="506"/>
      <c r="DN89" s="506"/>
      <c r="DO89" s="506"/>
      <c r="DP89" s="506"/>
      <c r="DQ89" s="506"/>
      <c r="DR89" s="506"/>
      <c r="DS89" s="506"/>
      <c r="DT89" s="506"/>
      <c r="DU89" s="506"/>
      <c r="DV89" s="506"/>
      <c r="DW89" s="506"/>
      <c r="DX89" s="506"/>
      <c r="DY89" s="506"/>
      <c r="DZ89" s="506"/>
      <c r="EA89" s="506"/>
      <c r="EB89" s="506"/>
      <c r="EC89" s="506"/>
      <c r="ED89" s="506"/>
      <c r="EE89" s="506"/>
    </row>
    <row r="90" spans="3:135" s="130" customFormat="1" x14ac:dyDescent="0.2">
      <c r="C90" s="135"/>
      <c r="D90" s="135"/>
      <c r="E90" s="135"/>
      <c r="F90" s="135"/>
      <c r="G90" s="136"/>
      <c r="H90" s="135"/>
      <c r="I90" s="136"/>
      <c r="J90" s="136"/>
      <c r="K90" s="136"/>
      <c r="L90" s="135"/>
      <c r="M90" s="136"/>
      <c r="N90" s="136"/>
      <c r="O90" s="136"/>
      <c r="P90" s="135"/>
      <c r="Q90" s="136"/>
      <c r="R90" s="136"/>
      <c r="S90" s="136"/>
      <c r="T90" s="136"/>
      <c r="U90" s="136"/>
      <c r="V90" s="136"/>
      <c r="W90" s="136"/>
      <c r="X90" s="136"/>
      <c r="Y90" s="136"/>
      <c r="Z90" s="136"/>
      <c r="AA90" s="136"/>
      <c r="AB90" s="136"/>
      <c r="AC90" s="136"/>
      <c r="AD90" s="136"/>
      <c r="AE90" s="136"/>
      <c r="AF90" s="136"/>
      <c r="AG90" s="136"/>
      <c r="AH90" s="136"/>
      <c r="AI90" s="136"/>
      <c r="AJ90" s="226"/>
      <c r="AK90" s="226"/>
      <c r="AL90" s="136"/>
      <c r="AM90" s="136"/>
      <c r="AN90" s="138"/>
      <c r="AO90" s="138"/>
      <c r="AP90" s="138"/>
      <c r="AQ90" s="1583"/>
      <c r="AR90" s="1585"/>
      <c r="AS90" s="1585"/>
      <c r="AT90" s="1585"/>
      <c r="AU90" s="1585"/>
      <c r="AV90" s="1592"/>
      <c r="AW90" s="1593"/>
      <c r="AX90" s="1590"/>
      <c r="AY90" s="1590"/>
      <c r="AZ90" s="1590"/>
      <c r="BA90" s="1590"/>
      <c r="BB90" s="1590"/>
      <c r="BC90" s="1590"/>
      <c r="BD90" s="1590"/>
      <c r="BE90" s="1594"/>
      <c r="BF90" s="1594"/>
      <c r="BG90" s="1594"/>
      <c r="BH90" s="1594"/>
      <c r="BI90" s="1595"/>
      <c r="BJ90" s="1595"/>
      <c r="BK90" s="1595"/>
      <c r="BL90" s="1595"/>
      <c r="BM90" s="1595"/>
      <c r="BN90" s="1595"/>
      <c r="BO90" s="1595"/>
      <c r="BP90" s="1595"/>
      <c r="BQ90" s="1596"/>
      <c r="BR90" s="1595"/>
      <c r="BS90" s="1594"/>
      <c r="BT90" s="1594"/>
      <c r="BU90" s="1594"/>
      <c r="BV90" s="1590"/>
      <c r="BW90" s="1590"/>
      <c r="BX90" s="1590"/>
      <c r="BY90" s="1590"/>
      <c r="BZ90" s="1590"/>
      <c r="CA90" s="1590"/>
      <c r="CB90" s="1590"/>
      <c r="CC90" s="1590"/>
      <c r="CD90" s="1590"/>
      <c r="CE90" s="1590"/>
      <c r="CF90" s="1590"/>
      <c r="CG90" s="1590"/>
      <c r="CH90" s="1590"/>
      <c r="CI90" s="1590"/>
      <c r="CJ90" s="1590"/>
      <c r="CK90" s="1590"/>
      <c r="CL90" s="1590"/>
      <c r="CM90" s="1590"/>
      <c r="CN90" s="1590"/>
      <c r="CO90" s="1590"/>
      <c r="CP90" s="1590"/>
      <c r="CQ90" s="1590"/>
      <c r="CR90" s="1590"/>
      <c r="CS90" s="1590"/>
      <c r="CT90" s="506"/>
      <c r="CU90" s="506"/>
      <c r="CV90" s="506"/>
      <c r="CW90" s="506"/>
      <c r="CX90" s="506"/>
      <c r="CY90" s="506"/>
      <c r="CZ90" s="506"/>
      <c r="DA90" s="506"/>
      <c r="DB90" s="506"/>
      <c r="DC90" s="506"/>
      <c r="DD90" s="506"/>
      <c r="DE90" s="506"/>
      <c r="DF90" s="506"/>
      <c r="DG90" s="506"/>
      <c r="DH90" s="506"/>
      <c r="DI90" s="506"/>
      <c r="DJ90" s="506"/>
      <c r="DK90" s="506"/>
      <c r="DL90" s="506"/>
      <c r="DM90" s="506"/>
      <c r="DN90" s="506"/>
      <c r="DO90" s="506"/>
      <c r="DP90" s="506"/>
      <c r="DQ90" s="506"/>
      <c r="DR90" s="506"/>
      <c r="DS90" s="506"/>
      <c r="DT90" s="506"/>
      <c r="DU90" s="506"/>
      <c r="DV90" s="506"/>
      <c r="DW90" s="506"/>
      <c r="DX90" s="506"/>
      <c r="DY90" s="506"/>
      <c r="DZ90" s="506"/>
      <c r="EA90" s="506"/>
      <c r="EB90" s="506"/>
      <c r="EC90" s="506"/>
      <c r="ED90" s="506"/>
      <c r="EE90" s="506"/>
    </row>
    <row r="91" spans="3:135" s="130" customFormat="1" x14ac:dyDescent="0.2">
      <c r="C91" s="135"/>
      <c r="D91" s="135"/>
      <c r="E91" s="135"/>
      <c r="F91" s="135"/>
      <c r="G91" s="136"/>
      <c r="H91" s="135"/>
      <c r="I91" s="136"/>
      <c r="J91" s="136"/>
      <c r="K91" s="136"/>
      <c r="L91" s="135"/>
      <c r="M91" s="136"/>
      <c r="N91" s="136"/>
      <c r="O91" s="136"/>
      <c r="P91" s="135"/>
      <c r="Q91" s="136"/>
      <c r="R91" s="136"/>
      <c r="S91" s="136"/>
      <c r="T91" s="136"/>
      <c r="U91" s="136"/>
      <c r="V91" s="136"/>
      <c r="W91" s="136"/>
      <c r="X91" s="136"/>
      <c r="Y91" s="136"/>
      <c r="Z91" s="136"/>
      <c r="AA91" s="136"/>
      <c r="AB91" s="136"/>
      <c r="AC91" s="136"/>
      <c r="AD91" s="136"/>
      <c r="AE91" s="136"/>
      <c r="AF91" s="136"/>
      <c r="AG91" s="136"/>
      <c r="AH91" s="136"/>
      <c r="AI91" s="136"/>
      <c r="AJ91" s="226"/>
      <c r="AK91" s="226"/>
      <c r="AL91" s="136"/>
      <c r="AM91" s="136"/>
      <c r="AN91" s="138"/>
      <c r="AO91" s="138"/>
      <c r="AP91" s="138"/>
      <c r="AQ91" s="1583"/>
      <c r="AR91" s="1585"/>
      <c r="AS91" s="1585"/>
      <c r="AT91" s="1585"/>
      <c r="AU91" s="1585"/>
      <c r="AV91" s="1592"/>
      <c r="AW91" s="1593"/>
      <c r="AX91" s="1590"/>
      <c r="AY91" s="1590"/>
      <c r="AZ91" s="1590"/>
      <c r="BA91" s="1590"/>
      <c r="BB91" s="1590"/>
      <c r="BC91" s="1590"/>
      <c r="BD91" s="1590"/>
      <c r="BE91" s="1594"/>
      <c r="BF91" s="1594"/>
      <c r="BG91" s="1594"/>
      <c r="BH91" s="1594"/>
      <c r="BI91" s="1595"/>
      <c r="BJ91" s="1595"/>
      <c r="BK91" s="1595"/>
      <c r="BL91" s="1595"/>
      <c r="BM91" s="1595"/>
      <c r="BN91" s="1595"/>
      <c r="BO91" s="1595"/>
      <c r="BP91" s="1595"/>
      <c r="BQ91" s="1596"/>
      <c r="BR91" s="1595"/>
      <c r="BS91" s="1594"/>
      <c r="BT91" s="1594"/>
      <c r="BU91" s="1594"/>
      <c r="BV91" s="1590"/>
      <c r="BW91" s="1590"/>
      <c r="BX91" s="1590"/>
      <c r="BY91" s="1590"/>
      <c r="BZ91" s="1590"/>
      <c r="CA91" s="1590"/>
      <c r="CB91" s="1590"/>
      <c r="CC91" s="1590"/>
      <c r="CD91" s="1590"/>
      <c r="CE91" s="1590"/>
      <c r="CF91" s="1590"/>
      <c r="CG91" s="1590"/>
      <c r="CH91" s="1590"/>
      <c r="CI91" s="1590"/>
      <c r="CJ91" s="1590"/>
      <c r="CK91" s="1590"/>
      <c r="CL91" s="1590"/>
      <c r="CM91" s="1590"/>
      <c r="CN91" s="1590"/>
      <c r="CO91" s="1590"/>
      <c r="CP91" s="1590"/>
      <c r="CQ91" s="1590"/>
      <c r="CR91" s="1590"/>
      <c r="CS91" s="1590"/>
      <c r="CT91" s="506"/>
      <c r="CU91" s="506"/>
      <c r="CV91" s="506"/>
      <c r="CW91" s="506"/>
      <c r="CX91" s="506"/>
      <c r="CY91" s="506"/>
      <c r="CZ91" s="506"/>
      <c r="DA91" s="506"/>
      <c r="DB91" s="506"/>
      <c r="DC91" s="506"/>
      <c r="DD91" s="506"/>
      <c r="DE91" s="506"/>
      <c r="DF91" s="506"/>
      <c r="DG91" s="506"/>
      <c r="DH91" s="506"/>
      <c r="DI91" s="506"/>
      <c r="DJ91" s="506"/>
      <c r="DK91" s="506"/>
      <c r="DL91" s="506"/>
      <c r="DM91" s="506"/>
      <c r="DN91" s="506"/>
      <c r="DO91" s="506"/>
      <c r="DP91" s="506"/>
      <c r="DQ91" s="506"/>
      <c r="DR91" s="506"/>
      <c r="DS91" s="506"/>
      <c r="DT91" s="506"/>
      <c r="DU91" s="506"/>
      <c r="DV91" s="506"/>
      <c r="DW91" s="506"/>
      <c r="DX91" s="506"/>
      <c r="DY91" s="506"/>
      <c r="DZ91" s="506"/>
      <c r="EA91" s="506"/>
      <c r="EB91" s="506"/>
      <c r="EC91" s="506"/>
      <c r="ED91" s="506"/>
      <c r="EE91" s="506"/>
    </row>
    <row r="92" spans="3:135" s="130" customFormat="1" x14ac:dyDescent="0.2">
      <c r="C92" s="135"/>
      <c r="D92" s="135"/>
      <c r="E92" s="135"/>
      <c r="F92" s="135"/>
      <c r="G92" s="136"/>
      <c r="H92" s="135"/>
      <c r="I92" s="136"/>
      <c r="J92" s="136"/>
      <c r="K92" s="136"/>
      <c r="L92" s="135"/>
      <c r="M92" s="136"/>
      <c r="N92" s="136"/>
      <c r="O92" s="136"/>
      <c r="P92" s="135"/>
      <c r="Q92" s="136"/>
      <c r="R92" s="136"/>
      <c r="S92" s="136"/>
      <c r="T92" s="136"/>
      <c r="U92" s="136"/>
      <c r="V92" s="136"/>
      <c r="W92" s="136"/>
      <c r="X92" s="136"/>
      <c r="Y92" s="136"/>
      <c r="Z92" s="136"/>
      <c r="AA92" s="136"/>
      <c r="AB92" s="136"/>
      <c r="AC92" s="136"/>
      <c r="AD92" s="136"/>
      <c r="AE92" s="136"/>
      <c r="AF92" s="136"/>
      <c r="AG92" s="136"/>
      <c r="AH92" s="136"/>
      <c r="AI92" s="136"/>
      <c r="AJ92" s="226"/>
      <c r="AK92" s="226"/>
      <c r="AL92" s="136"/>
      <c r="AM92" s="136"/>
      <c r="AN92" s="138"/>
      <c r="AO92" s="138"/>
      <c r="AP92" s="138"/>
      <c r="AQ92" s="1583"/>
      <c r="AR92" s="1585"/>
      <c r="AS92" s="1585"/>
      <c r="AT92" s="1585"/>
      <c r="AU92" s="1585"/>
      <c r="AV92" s="1592"/>
      <c r="AW92" s="1593"/>
      <c r="AX92" s="1590"/>
      <c r="AY92" s="1590"/>
      <c r="AZ92" s="1590"/>
      <c r="BA92" s="1590"/>
      <c r="BB92" s="1590"/>
      <c r="BC92" s="1590"/>
      <c r="BD92" s="1590"/>
      <c r="BE92" s="1594"/>
      <c r="BF92" s="1594"/>
      <c r="BG92" s="1594"/>
      <c r="BH92" s="1594"/>
      <c r="BI92" s="1595"/>
      <c r="BJ92" s="1595"/>
      <c r="BK92" s="1595"/>
      <c r="BL92" s="1595"/>
      <c r="BM92" s="1595"/>
      <c r="BN92" s="1595"/>
      <c r="BO92" s="1595"/>
      <c r="BP92" s="1595"/>
      <c r="BQ92" s="1596"/>
      <c r="BR92" s="1595"/>
      <c r="BS92" s="1594"/>
      <c r="BT92" s="1594"/>
      <c r="BU92" s="1594"/>
      <c r="BV92" s="1590"/>
      <c r="BW92" s="1590"/>
      <c r="BX92" s="1590"/>
      <c r="BY92" s="1590"/>
      <c r="BZ92" s="1590"/>
      <c r="CA92" s="1590"/>
      <c r="CB92" s="1590"/>
      <c r="CC92" s="1590"/>
      <c r="CD92" s="1590"/>
      <c r="CE92" s="1590"/>
      <c r="CF92" s="1590"/>
      <c r="CG92" s="1590"/>
      <c r="CH92" s="1590"/>
      <c r="CI92" s="1590"/>
      <c r="CJ92" s="1590"/>
      <c r="CK92" s="1590"/>
      <c r="CL92" s="1590"/>
      <c r="CM92" s="1590"/>
      <c r="CN92" s="1590"/>
      <c r="CO92" s="1590"/>
      <c r="CP92" s="1590"/>
      <c r="CQ92" s="1590"/>
      <c r="CR92" s="1590"/>
      <c r="CS92" s="1590"/>
      <c r="CT92" s="506"/>
      <c r="CU92" s="506"/>
      <c r="CV92" s="506"/>
      <c r="CW92" s="506"/>
      <c r="CX92" s="506"/>
      <c r="CY92" s="506"/>
      <c r="CZ92" s="506"/>
      <c r="DA92" s="506"/>
      <c r="DB92" s="506"/>
      <c r="DC92" s="506"/>
      <c r="DD92" s="506"/>
      <c r="DE92" s="506"/>
      <c r="DF92" s="506"/>
      <c r="DG92" s="506"/>
      <c r="DH92" s="506"/>
      <c r="DI92" s="506"/>
      <c r="DJ92" s="506"/>
      <c r="DK92" s="506"/>
      <c r="DL92" s="506"/>
      <c r="DM92" s="506"/>
      <c r="DN92" s="506"/>
      <c r="DO92" s="506"/>
      <c r="DP92" s="506"/>
      <c r="DQ92" s="506"/>
      <c r="DR92" s="506"/>
      <c r="DS92" s="506"/>
      <c r="DT92" s="506"/>
      <c r="DU92" s="506"/>
      <c r="DV92" s="506"/>
      <c r="DW92" s="506"/>
      <c r="DX92" s="506"/>
      <c r="DY92" s="506"/>
      <c r="DZ92" s="506"/>
      <c r="EA92" s="506"/>
      <c r="EB92" s="506"/>
      <c r="EC92" s="506"/>
      <c r="ED92" s="506"/>
      <c r="EE92" s="506"/>
    </row>
    <row r="93" spans="3:135" s="130" customFormat="1" x14ac:dyDescent="0.2">
      <c r="C93" s="135"/>
      <c r="D93" s="135"/>
      <c r="E93" s="135"/>
      <c r="F93" s="135"/>
      <c r="G93" s="136"/>
      <c r="H93" s="135"/>
      <c r="I93" s="136"/>
      <c r="J93" s="136"/>
      <c r="K93" s="136"/>
      <c r="L93" s="135"/>
      <c r="M93" s="136"/>
      <c r="N93" s="136"/>
      <c r="O93" s="136"/>
      <c r="P93" s="135"/>
      <c r="Q93" s="136"/>
      <c r="R93" s="136"/>
      <c r="S93" s="136"/>
      <c r="T93" s="136"/>
      <c r="U93" s="136"/>
      <c r="V93" s="136"/>
      <c r="W93" s="136"/>
      <c r="X93" s="136"/>
      <c r="Y93" s="136"/>
      <c r="Z93" s="136"/>
      <c r="AA93" s="136"/>
      <c r="AB93" s="136"/>
      <c r="AC93" s="136"/>
      <c r="AD93" s="136"/>
      <c r="AE93" s="136"/>
      <c r="AF93" s="136"/>
      <c r="AG93" s="136"/>
      <c r="AH93" s="136"/>
      <c r="AI93" s="136"/>
      <c r="AJ93" s="226"/>
      <c r="AK93" s="226"/>
      <c r="AL93" s="136"/>
      <c r="AM93" s="136"/>
      <c r="AN93" s="138"/>
      <c r="AO93" s="138"/>
      <c r="AP93" s="138"/>
      <c r="AQ93" s="1583"/>
      <c r="AR93" s="1585"/>
      <c r="AS93" s="1585"/>
      <c r="AT93" s="1585"/>
      <c r="AU93" s="1585"/>
      <c r="AV93" s="1592"/>
      <c r="AW93" s="1593"/>
      <c r="AX93" s="1590"/>
      <c r="AY93" s="1590"/>
      <c r="AZ93" s="1590"/>
      <c r="BA93" s="1590"/>
      <c r="BB93" s="1590"/>
      <c r="BC93" s="1590"/>
      <c r="BD93" s="1590"/>
      <c r="BE93" s="1594"/>
      <c r="BF93" s="1594"/>
      <c r="BG93" s="1594"/>
      <c r="BH93" s="1594"/>
      <c r="BI93" s="1595"/>
      <c r="BJ93" s="1595"/>
      <c r="BK93" s="1595"/>
      <c r="BL93" s="1595"/>
      <c r="BM93" s="1595"/>
      <c r="BN93" s="1595"/>
      <c r="BO93" s="1595"/>
      <c r="BP93" s="1595"/>
      <c r="BQ93" s="1596"/>
      <c r="BR93" s="1595"/>
      <c r="BS93" s="1594"/>
      <c r="BT93" s="1594"/>
      <c r="BU93" s="1594"/>
      <c r="BV93" s="1590"/>
      <c r="BW93" s="1590"/>
      <c r="BX93" s="1590"/>
      <c r="BY93" s="1590"/>
      <c r="BZ93" s="1590"/>
      <c r="CA93" s="1590"/>
      <c r="CB93" s="1590"/>
      <c r="CC93" s="1590"/>
      <c r="CD93" s="1590"/>
      <c r="CE93" s="1590"/>
      <c r="CF93" s="1590"/>
      <c r="CG93" s="1590"/>
      <c r="CH93" s="1590"/>
      <c r="CI93" s="1590"/>
      <c r="CJ93" s="1590"/>
      <c r="CK93" s="1590"/>
      <c r="CL93" s="1590"/>
      <c r="CM93" s="1590"/>
      <c r="CN93" s="1590"/>
      <c r="CO93" s="1590"/>
      <c r="CP93" s="1590"/>
      <c r="CQ93" s="1590"/>
      <c r="CR93" s="1590"/>
      <c r="CS93" s="1590"/>
      <c r="CT93" s="506"/>
      <c r="CU93" s="506"/>
      <c r="CV93" s="506"/>
      <c r="CW93" s="506"/>
      <c r="CX93" s="506"/>
      <c r="CY93" s="506"/>
      <c r="CZ93" s="506"/>
      <c r="DA93" s="506"/>
      <c r="DB93" s="506"/>
      <c r="DC93" s="506"/>
      <c r="DD93" s="506"/>
      <c r="DE93" s="506"/>
      <c r="DF93" s="506"/>
      <c r="DG93" s="506"/>
      <c r="DH93" s="506"/>
      <c r="DI93" s="506"/>
      <c r="DJ93" s="506"/>
      <c r="DK93" s="506"/>
      <c r="DL93" s="506"/>
      <c r="DM93" s="506"/>
      <c r="DN93" s="506"/>
      <c r="DO93" s="506"/>
      <c r="DP93" s="506"/>
      <c r="DQ93" s="506"/>
      <c r="DR93" s="506"/>
      <c r="DS93" s="506"/>
      <c r="DT93" s="506"/>
      <c r="DU93" s="506"/>
      <c r="DV93" s="506"/>
      <c r="DW93" s="506"/>
      <c r="DX93" s="506"/>
      <c r="DY93" s="506"/>
      <c r="DZ93" s="506"/>
      <c r="EA93" s="506"/>
      <c r="EB93" s="506"/>
      <c r="EC93" s="506"/>
      <c r="ED93" s="506"/>
      <c r="EE93" s="506"/>
    </row>
    <row r="94" spans="3:135" s="130" customFormat="1" x14ac:dyDescent="0.2">
      <c r="C94" s="135"/>
      <c r="D94" s="135"/>
      <c r="E94" s="135"/>
      <c r="F94" s="135"/>
      <c r="G94" s="136"/>
      <c r="H94" s="135"/>
      <c r="I94" s="136"/>
      <c r="J94" s="136"/>
      <c r="K94" s="136"/>
      <c r="L94" s="135"/>
      <c r="M94" s="136"/>
      <c r="N94" s="136"/>
      <c r="O94" s="136"/>
      <c r="P94" s="135"/>
      <c r="Q94" s="136"/>
      <c r="R94" s="136"/>
      <c r="S94" s="136"/>
      <c r="T94" s="136"/>
      <c r="U94" s="136"/>
      <c r="V94" s="136"/>
      <c r="W94" s="136"/>
      <c r="X94" s="136"/>
      <c r="Y94" s="136"/>
      <c r="Z94" s="136"/>
      <c r="AA94" s="136"/>
      <c r="AB94" s="136"/>
      <c r="AC94" s="136"/>
      <c r="AD94" s="136"/>
      <c r="AE94" s="136"/>
      <c r="AF94" s="136"/>
      <c r="AG94" s="136"/>
      <c r="AH94" s="136"/>
      <c r="AI94" s="136"/>
      <c r="AJ94" s="226"/>
      <c r="AK94" s="226"/>
      <c r="AL94" s="136"/>
      <c r="AM94" s="136"/>
      <c r="AN94" s="138"/>
      <c r="AO94" s="138"/>
      <c r="AP94" s="138"/>
      <c r="AQ94" s="1583"/>
      <c r="AR94" s="1585"/>
      <c r="AS94" s="1585"/>
      <c r="AT94" s="1585"/>
      <c r="AU94" s="1585"/>
      <c r="AV94" s="1592"/>
      <c r="AW94" s="1593"/>
      <c r="AX94" s="1590"/>
      <c r="AY94" s="1590"/>
      <c r="AZ94" s="1590"/>
      <c r="BA94" s="1590"/>
      <c r="BB94" s="1590"/>
      <c r="BC94" s="1590"/>
      <c r="BD94" s="1590"/>
      <c r="BE94" s="1594"/>
      <c r="BF94" s="1594"/>
      <c r="BG94" s="1594"/>
      <c r="BH94" s="1594"/>
      <c r="BI94" s="1595"/>
      <c r="BJ94" s="1595"/>
      <c r="BK94" s="1595"/>
      <c r="BL94" s="1595"/>
      <c r="BM94" s="1595"/>
      <c r="BN94" s="1595"/>
      <c r="BO94" s="1595"/>
      <c r="BP94" s="1595"/>
      <c r="BQ94" s="1596"/>
      <c r="BR94" s="1595"/>
      <c r="BS94" s="1594"/>
      <c r="BT94" s="1594"/>
      <c r="BU94" s="1594"/>
      <c r="BV94" s="1590"/>
      <c r="BW94" s="1590"/>
      <c r="BX94" s="1590"/>
      <c r="BY94" s="1590"/>
      <c r="BZ94" s="1590"/>
      <c r="CA94" s="1590"/>
      <c r="CB94" s="1590"/>
      <c r="CC94" s="1590"/>
      <c r="CD94" s="1590"/>
      <c r="CE94" s="1590"/>
      <c r="CF94" s="1590"/>
      <c r="CG94" s="1590"/>
      <c r="CH94" s="1590"/>
      <c r="CI94" s="1590"/>
      <c r="CJ94" s="1590"/>
      <c r="CK94" s="1590"/>
      <c r="CL94" s="1590"/>
      <c r="CM94" s="1590"/>
      <c r="CN94" s="1590"/>
      <c r="CO94" s="1590"/>
      <c r="CP94" s="1590"/>
      <c r="CQ94" s="1590"/>
      <c r="CR94" s="1590"/>
      <c r="CS94" s="1590"/>
      <c r="CT94" s="506"/>
      <c r="CU94" s="506"/>
      <c r="CV94" s="506"/>
      <c r="CW94" s="506"/>
      <c r="CX94" s="506"/>
      <c r="CY94" s="506"/>
      <c r="CZ94" s="506"/>
      <c r="DA94" s="506"/>
      <c r="DB94" s="506"/>
      <c r="DC94" s="506"/>
      <c r="DD94" s="506"/>
      <c r="DE94" s="506"/>
      <c r="DF94" s="506"/>
      <c r="DG94" s="506"/>
      <c r="DH94" s="506"/>
      <c r="DI94" s="506"/>
      <c r="DJ94" s="506"/>
      <c r="DK94" s="506"/>
      <c r="DL94" s="506"/>
      <c r="DM94" s="506"/>
      <c r="DN94" s="506"/>
      <c r="DO94" s="506"/>
      <c r="DP94" s="506"/>
      <c r="DQ94" s="506"/>
      <c r="DR94" s="506"/>
      <c r="DS94" s="506"/>
      <c r="DT94" s="506"/>
      <c r="DU94" s="506"/>
      <c r="DV94" s="506"/>
      <c r="DW94" s="506"/>
      <c r="DX94" s="506"/>
      <c r="DY94" s="506"/>
      <c r="DZ94" s="506"/>
      <c r="EA94" s="506"/>
      <c r="EB94" s="506"/>
      <c r="EC94" s="506"/>
      <c r="ED94" s="506"/>
      <c r="EE94" s="506"/>
    </row>
    <row r="95" spans="3:135" s="130" customFormat="1" x14ac:dyDescent="0.2">
      <c r="C95" s="135"/>
      <c r="D95" s="135"/>
      <c r="E95" s="135"/>
      <c r="F95" s="135"/>
      <c r="G95" s="136"/>
      <c r="H95" s="135"/>
      <c r="I95" s="136"/>
      <c r="J95" s="136"/>
      <c r="K95" s="136"/>
      <c r="L95" s="135"/>
      <c r="M95" s="136"/>
      <c r="N95" s="136"/>
      <c r="O95" s="136"/>
      <c r="P95" s="135"/>
      <c r="Q95" s="136"/>
      <c r="R95" s="136"/>
      <c r="S95" s="136"/>
      <c r="T95" s="136"/>
      <c r="U95" s="136"/>
      <c r="V95" s="136"/>
      <c r="W95" s="136"/>
      <c r="X95" s="136"/>
      <c r="Y95" s="136"/>
      <c r="Z95" s="136"/>
      <c r="AA95" s="136"/>
      <c r="AB95" s="136"/>
      <c r="AC95" s="136"/>
      <c r="AD95" s="136"/>
      <c r="AE95" s="136"/>
      <c r="AF95" s="136"/>
      <c r="AG95" s="136"/>
      <c r="AH95" s="136"/>
      <c r="AI95" s="136"/>
      <c r="AJ95" s="226"/>
      <c r="AK95" s="226"/>
      <c r="AL95" s="136"/>
      <c r="AM95" s="136"/>
      <c r="AN95" s="138"/>
      <c r="AO95" s="138"/>
      <c r="AP95" s="138"/>
      <c r="AQ95" s="1583"/>
      <c r="AR95" s="1585"/>
      <c r="AS95" s="1585"/>
      <c r="AT95" s="1585"/>
      <c r="AU95" s="1585"/>
      <c r="AV95" s="1592"/>
      <c r="AW95" s="1593"/>
      <c r="AX95" s="1590"/>
      <c r="AY95" s="1590"/>
      <c r="AZ95" s="1590"/>
      <c r="BA95" s="1590"/>
      <c r="BB95" s="1590"/>
      <c r="BC95" s="1590"/>
      <c r="BD95" s="1590"/>
      <c r="BE95" s="1594"/>
      <c r="BF95" s="1594"/>
      <c r="BG95" s="1594"/>
      <c r="BH95" s="1594"/>
      <c r="BI95" s="1595"/>
      <c r="BJ95" s="1595"/>
      <c r="BK95" s="1595"/>
      <c r="BL95" s="1595"/>
      <c r="BM95" s="1595"/>
      <c r="BN95" s="1595"/>
      <c r="BO95" s="1595"/>
      <c r="BP95" s="1595"/>
      <c r="BQ95" s="1596"/>
      <c r="BR95" s="1595"/>
      <c r="BS95" s="1594"/>
      <c r="BT95" s="1594"/>
      <c r="BU95" s="1594"/>
      <c r="BV95" s="1590"/>
      <c r="BW95" s="1590"/>
      <c r="BX95" s="1590"/>
      <c r="BY95" s="1590"/>
      <c r="BZ95" s="1590"/>
      <c r="CA95" s="1590"/>
      <c r="CB95" s="1590"/>
      <c r="CC95" s="1590"/>
      <c r="CD95" s="1590"/>
      <c r="CE95" s="1590"/>
      <c r="CF95" s="1590"/>
      <c r="CG95" s="1590"/>
      <c r="CH95" s="1590"/>
      <c r="CI95" s="1590"/>
      <c r="CJ95" s="1590"/>
      <c r="CK95" s="1590"/>
      <c r="CL95" s="1590"/>
      <c r="CM95" s="1590"/>
      <c r="CN95" s="1590"/>
      <c r="CO95" s="1590"/>
      <c r="CP95" s="1590"/>
      <c r="CQ95" s="1590"/>
      <c r="CR95" s="1590"/>
      <c r="CS95" s="1590"/>
      <c r="CT95" s="506"/>
      <c r="CU95" s="506"/>
      <c r="CV95" s="506"/>
      <c r="CW95" s="506"/>
      <c r="CX95" s="506"/>
      <c r="CY95" s="506"/>
      <c r="CZ95" s="506"/>
      <c r="DA95" s="506"/>
      <c r="DB95" s="506"/>
      <c r="DC95" s="506"/>
      <c r="DD95" s="506"/>
      <c r="DE95" s="506"/>
      <c r="DF95" s="506"/>
      <c r="DG95" s="506"/>
      <c r="DH95" s="506"/>
      <c r="DI95" s="506"/>
      <c r="DJ95" s="506"/>
      <c r="DK95" s="506"/>
      <c r="DL95" s="506"/>
      <c r="DM95" s="506"/>
      <c r="DN95" s="506"/>
      <c r="DO95" s="506"/>
      <c r="DP95" s="506"/>
      <c r="DQ95" s="506"/>
      <c r="DR95" s="506"/>
      <c r="DS95" s="506"/>
      <c r="DT95" s="506"/>
      <c r="DU95" s="506"/>
      <c r="DV95" s="506"/>
      <c r="DW95" s="506"/>
      <c r="DX95" s="506"/>
      <c r="DY95" s="506"/>
      <c r="DZ95" s="506"/>
      <c r="EA95" s="506"/>
      <c r="EB95" s="506"/>
      <c r="EC95" s="506"/>
      <c r="ED95" s="506"/>
      <c r="EE95" s="506"/>
    </row>
    <row r="96" spans="3:135" s="130" customFormat="1" x14ac:dyDescent="0.2">
      <c r="C96" s="135"/>
      <c r="D96" s="135"/>
      <c r="E96" s="135"/>
      <c r="F96" s="135"/>
      <c r="G96" s="136"/>
      <c r="H96" s="135"/>
      <c r="I96" s="136"/>
      <c r="J96" s="136"/>
      <c r="K96" s="136"/>
      <c r="L96" s="135"/>
      <c r="M96" s="136"/>
      <c r="N96" s="136"/>
      <c r="O96" s="136"/>
      <c r="P96" s="135"/>
      <c r="Q96" s="136"/>
      <c r="R96" s="136"/>
      <c r="S96" s="136"/>
      <c r="T96" s="136"/>
      <c r="U96" s="136"/>
      <c r="V96" s="136"/>
      <c r="W96" s="136"/>
      <c r="X96" s="136"/>
      <c r="Y96" s="136"/>
      <c r="Z96" s="136"/>
      <c r="AA96" s="136"/>
      <c r="AB96" s="136"/>
      <c r="AC96" s="136"/>
      <c r="AD96" s="136"/>
      <c r="AE96" s="136"/>
      <c r="AF96" s="136"/>
      <c r="AG96" s="136"/>
      <c r="AH96" s="136"/>
      <c r="AI96" s="136"/>
      <c r="AJ96" s="226"/>
      <c r="AK96" s="226"/>
      <c r="AL96" s="136"/>
      <c r="AM96" s="136"/>
      <c r="AN96" s="138"/>
      <c r="AO96" s="138"/>
      <c r="AP96" s="138"/>
      <c r="AQ96" s="1583"/>
      <c r="AR96" s="1585"/>
      <c r="AS96" s="1585"/>
      <c r="AT96" s="1585"/>
      <c r="AU96" s="1585"/>
      <c r="AV96" s="1592"/>
      <c r="AW96" s="1593"/>
      <c r="AX96" s="1590"/>
      <c r="AY96" s="1590"/>
      <c r="AZ96" s="1590"/>
      <c r="BA96" s="1590"/>
      <c r="BB96" s="1590"/>
      <c r="BC96" s="1590"/>
      <c r="BD96" s="1590"/>
      <c r="BE96" s="1594"/>
      <c r="BF96" s="1594"/>
      <c r="BG96" s="1594"/>
      <c r="BH96" s="1594"/>
      <c r="BI96" s="1595"/>
      <c r="BJ96" s="1595"/>
      <c r="BK96" s="1595"/>
      <c r="BL96" s="1595"/>
      <c r="BM96" s="1595"/>
      <c r="BN96" s="1595"/>
      <c r="BO96" s="1595"/>
      <c r="BP96" s="1595"/>
      <c r="BQ96" s="1596"/>
      <c r="BR96" s="1595"/>
      <c r="BS96" s="1594"/>
      <c r="BT96" s="1594"/>
      <c r="BU96" s="1594"/>
      <c r="BV96" s="1590"/>
      <c r="BW96" s="1590"/>
      <c r="BX96" s="1590"/>
      <c r="BY96" s="1590"/>
      <c r="BZ96" s="1590"/>
      <c r="CA96" s="1590"/>
      <c r="CB96" s="1590"/>
      <c r="CC96" s="1590"/>
      <c r="CD96" s="1590"/>
      <c r="CE96" s="1590"/>
      <c r="CF96" s="1590"/>
      <c r="CG96" s="1590"/>
      <c r="CH96" s="1590"/>
      <c r="CI96" s="1590"/>
      <c r="CJ96" s="1590"/>
      <c r="CK96" s="1590"/>
      <c r="CL96" s="1590"/>
      <c r="CM96" s="1590"/>
      <c r="CN96" s="1590"/>
      <c r="CO96" s="1590"/>
      <c r="CP96" s="1590"/>
      <c r="CQ96" s="1590"/>
      <c r="CR96" s="1590"/>
      <c r="CS96" s="1590"/>
      <c r="CT96" s="506"/>
      <c r="CU96" s="506"/>
      <c r="CV96" s="506"/>
      <c r="CW96" s="506"/>
      <c r="CX96" s="506"/>
      <c r="CY96" s="506"/>
      <c r="CZ96" s="506"/>
      <c r="DA96" s="506"/>
      <c r="DB96" s="506"/>
      <c r="DC96" s="506"/>
      <c r="DD96" s="506"/>
      <c r="DE96" s="506"/>
      <c r="DF96" s="506"/>
      <c r="DG96" s="506"/>
      <c r="DH96" s="506"/>
      <c r="DI96" s="506"/>
      <c r="DJ96" s="506"/>
      <c r="DK96" s="506"/>
      <c r="DL96" s="506"/>
      <c r="DM96" s="506"/>
      <c r="DN96" s="506"/>
      <c r="DO96" s="506"/>
      <c r="DP96" s="506"/>
      <c r="DQ96" s="506"/>
      <c r="DR96" s="506"/>
      <c r="DS96" s="506"/>
      <c r="DT96" s="506"/>
      <c r="DU96" s="506"/>
      <c r="DV96" s="506"/>
      <c r="DW96" s="506"/>
      <c r="DX96" s="506"/>
      <c r="DY96" s="506"/>
      <c r="DZ96" s="506"/>
      <c r="EA96" s="506"/>
      <c r="EB96" s="506"/>
      <c r="EC96" s="506"/>
      <c r="ED96" s="506"/>
      <c r="EE96" s="506"/>
    </row>
    <row r="97" spans="3:135" s="130" customFormat="1" x14ac:dyDescent="0.2">
      <c r="C97" s="135"/>
      <c r="D97" s="135"/>
      <c r="E97" s="135"/>
      <c r="F97" s="135"/>
      <c r="G97" s="136"/>
      <c r="H97" s="135"/>
      <c r="I97" s="136"/>
      <c r="J97" s="136"/>
      <c r="K97" s="136"/>
      <c r="L97" s="135"/>
      <c r="M97" s="136"/>
      <c r="N97" s="136"/>
      <c r="O97" s="136"/>
      <c r="P97" s="135"/>
      <c r="Q97" s="136"/>
      <c r="R97" s="136"/>
      <c r="S97" s="136"/>
      <c r="T97" s="136"/>
      <c r="U97" s="136"/>
      <c r="V97" s="136"/>
      <c r="W97" s="136"/>
      <c r="X97" s="136"/>
      <c r="Y97" s="136"/>
      <c r="Z97" s="136"/>
      <c r="AA97" s="136"/>
      <c r="AB97" s="136"/>
      <c r="AC97" s="136"/>
      <c r="AD97" s="136"/>
      <c r="AE97" s="136"/>
      <c r="AF97" s="136"/>
      <c r="AG97" s="136"/>
      <c r="AH97" s="136"/>
      <c r="AI97" s="136"/>
      <c r="AJ97" s="226"/>
      <c r="AK97" s="226"/>
      <c r="AL97" s="136"/>
      <c r="AM97" s="136"/>
      <c r="AN97" s="138"/>
      <c r="AO97" s="138"/>
      <c r="AP97" s="138"/>
      <c r="AQ97" s="1583"/>
      <c r="AR97" s="1585"/>
      <c r="AS97" s="1585"/>
      <c r="AT97" s="1585"/>
      <c r="AU97" s="1585"/>
      <c r="AV97" s="1592"/>
      <c r="AW97" s="1593"/>
      <c r="AX97" s="1590"/>
      <c r="AY97" s="1590"/>
      <c r="AZ97" s="1590"/>
      <c r="BA97" s="1590"/>
      <c r="BB97" s="1590"/>
      <c r="BC97" s="1590"/>
      <c r="BD97" s="1590"/>
      <c r="BE97" s="1594"/>
      <c r="BF97" s="1594"/>
      <c r="BG97" s="1594"/>
      <c r="BH97" s="1594"/>
      <c r="BI97" s="1595"/>
      <c r="BJ97" s="1595"/>
      <c r="BK97" s="1595"/>
      <c r="BL97" s="1595"/>
      <c r="BM97" s="1595"/>
      <c r="BN97" s="1595"/>
      <c r="BO97" s="1595"/>
      <c r="BP97" s="1595"/>
      <c r="BQ97" s="1596"/>
      <c r="BR97" s="1595"/>
      <c r="BS97" s="1594"/>
      <c r="BT97" s="1594"/>
      <c r="BU97" s="1594"/>
      <c r="BV97" s="1590"/>
      <c r="BW97" s="1590"/>
      <c r="BX97" s="1590"/>
      <c r="BY97" s="1590"/>
      <c r="BZ97" s="1590"/>
      <c r="CA97" s="1590"/>
      <c r="CB97" s="1590"/>
      <c r="CC97" s="1590"/>
      <c r="CD97" s="1590"/>
      <c r="CE97" s="1590"/>
      <c r="CF97" s="1590"/>
      <c r="CG97" s="1590"/>
      <c r="CH97" s="1590"/>
      <c r="CI97" s="1590"/>
      <c r="CJ97" s="1590"/>
      <c r="CK97" s="1590"/>
      <c r="CL97" s="1590"/>
      <c r="CM97" s="1590"/>
      <c r="CN97" s="1590"/>
      <c r="CO97" s="1590"/>
      <c r="CP97" s="1590"/>
      <c r="CQ97" s="1590"/>
      <c r="CR97" s="1590"/>
      <c r="CS97" s="1590"/>
      <c r="CT97" s="506"/>
      <c r="CU97" s="506"/>
      <c r="CV97" s="506"/>
      <c r="CW97" s="506"/>
      <c r="CX97" s="506"/>
      <c r="CY97" s="506"/>
      <c r="CZ97" s="506"/>
      <c r="DA97" s="506"/>
      <c r="DB97" s="506"/>
      <c r="DC97" s="506"/>
      <c r="DD97" s="506"/>
      <c r="DE97" s="506"/>
      <c r="DF97" s="506"/>
      <c r="DG97" s="506"/>
      <c r="DH97" s="506"/>
      <c r="DI97" s="506"/>
      <c r="DJ97" s="506"/>
      <c r="DK97" s="506"/>
      <c r="DL97" s="506"/>
      <c r="DM97" s="506"/>
      <c r="DN97" s="506"/>
      <c r="DO97" s="506"/>
      <c r="DP97" s="506"/>
      <c r="DQ97" s="506"/>
      <c r="DR97" s="506"/>
      <c r="DS97" s="506"/>
      <c r="DT97" s="506"/>
      <c r="DU97" s="506"/>
      <c r="DV97" s="506"/>
      <c r="DW97" s="506"/>
      <c r="DX97" s="506"/>
      <c r="DY97" s="506"/>
      <c r="DZ97" s="506"/>
      <c r="EA97" s="506"/>
      <c r="EB97" s="506"/>
      <c r="EC97" s="506"/>
      <c r="ED97" s="506"/>
      <c r="EE97" s="506"/>
    </row>
    <row r="98" spans="3:135" s="130" customFormat="1" x14ac:dyDescent="0.2">
      <c r="C98" s="135"/>
      <c r="D98" s="135"/>
      <c r="E98" s="135"/>
      <c r="F98" s="135"/>
      <c r="G98" s="136"/>
      <c r="H98" s="135"/>
      <c r="I98" s="136"/>
      <c r="J98" s="136"/>
      <c r="K98" s="136"/>
      <c r="L98" s="135"/>
      <c r="M98" s="136"/>
      <c r="N98" s="136"/>
      <c r="O98" s="136"/>
      <c r="P98" s="135"/>
      <c r="Q98" s="136"/>
      <c r="R98" s="136"/>
      <c r="S98" s="136"/>
      <c r="T98" s="136"/>
      <c r="U98" s="136"/>
      <c r="V98" s="136"/>
      <c r="W98" s="136"/>
      <c r="X98" s="136"/>
      <c r="Y98" s="136"/>
      <c r="Z98" s="136"/>
      <c r="AA98" s="136"/>
      <c r="AB98" s="136"/>
      <c r="AC98" s="136"/>
      <c r="AD98" s="136"/>
      <c r="AE98" s="136"/>
      <c r="AF98" s="136"/>
      <c r="AG98" s="136"/>
      <c r="AH98" s="136"/>
      <c r="AI98" s="136"/>
      <c r="AJ98" s="226"/>
      <c r="AK98" s="226"/>
      <c r="AL98" s="136"/>
      <c r="AM98" s="136"/>
      <c r="AN98" s="138"/>
      <c r="AO98" s="138"/>
      <c r="AP98" s="138"/>
      <c r="AQ98" s="1583"/>
      <c r="AR98" s="1585"/>
      <c r="AS98" s="1585"/>
      <c r="AT98" s="1585"/>
      <c r="AU98" s="1585"/>
      <c r="AV98" s="1592"/>
      <c r="AW98" s="1593"/>
      <c r="AX98" s="1590"/>
      <c r="AY98" s="1590"/>
      <c r="AZ98" s="1590"/>
      <c r="BA98" s="1590"/>
      <c r="BB98" s="1590"/>
      <c r="BC98" s="1590"/>
      <c r="BD98" s="1590"/>
      <c r="BE98" s="1594"/>
      <c r="BF98" s="1594"/>
      <c r="BG98" s="1594"/>
      <c r="BH98" s="1594"/>
      <c r="BI98" s="1595"/>
      <c r="BJ98" s="1595"/>
      <c r="BK98" s="1595"/>
      <c r="BL98" s="1595"/>
      <c r="BM98" s="1595"/>
      <c r="BN98" s="1595"/>
      <c r="BO98" s="1595"/>
      <c r="BP98" s="1595"/>
      <c r="BQ98" s="1596"/>
      <c r="BR98" s="1595"/>
      <c r="BS98" s="1594"/>
      <c r="BT98" s="1594"/>
      <c r="BU98" s="1594"/>
      <c r="BV98" s="1590"/>
      <c r="BW98" s="1590"/>
      <c r="BX98" s="1590"/>
      <c r="BY98" s="1590"/>
      <c r="BZ98" s="1590"/>
      <c r="CA98" s="1590"/>
      <c r="CB98" s="1590"/>
      <c r="CC98" s="1590"/>
      <c r="CD98" s="1590"/>
      <c r="CE98" s="1590"/>
      <c r="CF98" s="1590"/>
      <c r="CG98" s="1590"/>
      <c r="CH98" s="1590"/>
      <c r="CI98" s="1590"/>
      <c r="CJ98" s="1590"/>
      <c r="CK98" s="1590"/>
      <c r="CL98" s="1590"/>
      <c r="CM98" s="1590"/>
      <c r="CN98" s="1590"/>
      <c r="CO98" s="1590"/>
      <c r="CP98" s="1590"/>
      <c r="CQ98" s="1590"/>
      <c r="CR98" s="1590"/>
      <c r="CS98" s="1590"/>
      <c r="CT98" s="506"/>
      <c r="CU98" s="506"/>
      <c r="CV98" s="506"/>
      <c r="CW98" s="506"/>
      <c r="CX98" s="506"/>
      <c r="CY98" s="506"/>
      <c r="CZ98" s="506"/>
      <c r="DA98" s="506"/>
      <c r="DB98" s="506"/>
      <c r="DC98" s="506"/>
      <c r="DD98" s="506"/>
      <c r="DE98" s="506"/>
      <c r="DF98" s="506"/>
      <c r="DG98" s="506"/>
      <c r="DH98" s="506"/>
      <c r="DI98" s="506"/>
      <c r="DJ98" s="506"/>
      <c r="DK98" s="506"/>
      <c r="DL98" s="506"/>
      <c r="DM98" s="506"/>
      <c r="DN98" s="506"/>
      <c r="DO98" s="506"/>
      <c r="DP98" s="506"/>
      <c r="DQ98" s="506"/>
      <c r="DR98" s="506"/>
      <c r="DS98" s="506"/>
      <c r="DT98" s="506"/>
      <c r="DU98" s="506"/>
      <c r="DV98" s="506"/>
      <c r="DW98" s="506"/>
      <c r="DX98" s="506"/>
      <c r="DY98" s="506"/>
      <c r="DZ98" s="506"/>
      <c r="EA98" s="506"/>
      <c r="EB98" s="506"/>
      <c r="EC98" s="506"/>
      <c r="ED98" s="506"/>
      <c r="EE98" s="506"/>
    </row>
    <row r="99" spans="3:135" s="130" customFormat="1" x14ac:dyDescent="0.2">
      <c r="C99" s="135"/>
      <c r="D99" s="135"/>
      <c r="E99" s="135"/>
      <c r="F99" s="135"/>
      <c r="G99" s="136"/>
      <c r="H99" s="135"/>
      <c r="I99" s="136"/>
      <c r="J99" s="136"/>
      <c r="K99" s="136"/>
      <c r="L99" s="135"/>
      <c r="M99" s="136"/>
      <c r="N99" s="136"/>
      <c r="O99" s="136"/>
      <c r="P99" s="135"/>
      <c r="Q99" s="136"/>
      <c r="R99" s="136"/>
      <c r="S99" s="136"/>
      <c r="T99" s="136"/>
      <c r="U99" s="136"/>
      <c r="V99" s="136"/>
      <c r="W99" s="136"/>
      <c r="X99" s="136"/>
      <c r="Y99" s="136"/>
      <c r="Z99" s="136"/>
      <c r="AA99" s="136"/>
      <c r="AB99" s="136"/>
      <c r="AC99" s="136"/>
      <c r="AD99" s="136"/>
      <c r="AE99" s="136"/>
      <c r="AF99" s="136"/>
      <c r="AG99" s="136"/>
      <c r="AH99" s="136"/>
      <c r="AI99" s="136"/>
      <c r="AJ99" s="226"/>
      <c r="AK99" s="226"/>
      <c r="AL99" s="136"/>
      <c r="AM99" s="136"/>
      <c r="AN99" s="138"/>
      <c r="AO99" s="138"/>
      <c r="AP99" s="138"/>
      <c r="AQ99" s="1583"/>
      <c r="AR99" s="1585"/>
      <c r="AS99" s="1585"/>
      <c r="AT99" s="1585"/>
      <c r="AU99" s="1585"/>
      <c r="AV99" s="1592"/>
      <c r="AW99" s="1593"/>
      <c r="AX99" s="1590"/>
      <c r="AY99" s="1590"/>
      <c r="AZ99" s="1590"/>
      <c r="BA99" s="1590"/>
      <c r="BB99" s="1590"/>
      <c r="BC99" s="1590"/>
      <c r="BD99" s="1590"/>
      <c r="BE99" s="1594"/>
      <c r="BF99" s="1594"/>
      <c r="BG99" s="1594"/>
      <c r="BH99" s="1594"/>
      <c r="BI99" s="1595"/>
      <c r="BJ99" s="1595"/>
      <c r="BK99" s="1595"/>
      <c r="BL99" s="1595"/>
      <c r="BM99" s="1595"/>
      <c r="BN99" s="1595"/>
      <c r="BO99" s="1595"/>
      <c r="BP99" s="1595"/>
      <c r="BQ99" s="1596"/>
      <c r="BR99" s="1595"/>
      <c r="BS99" s="1594"/>
      <c r="BT99" s="1594"/>
      <c r="BU99" s="1594"/>
      <c r="BV99" s="1590"/>
      <c r="BW99" s="1590"/>
      <c r="BX99" s="1590"/>
      <c r="BY99" s="1590"/>
      <c r="BZ99" s="1590"/>
      <c r="CA99" s="1590"/>
      <c r="CB99" s="1590"/>
      <c r="CC99" s="1590"/>
      <c r="CD99" s="1590"/>
      <c r="CE99" s="1590"/>
      <c r="CF99" s="1590"/>
      <c r="CG99" s="1590"/>
      <c r="CH99" s="1590"/>
      <c r="CI99" s="1590"/>
      <c r="CJ99" s="1590"/>
      <c r="CK99" s="1590"/>
      <c r="CL99" s="1590"/>
      <c r="CM99" s="1590"/>
      <c r="CN99" s="1590"/>
      <c r="CO99" s="1590"/>
      <c r="CP99" s="1590"/>
      <c r="CQ99" s="1590"/>
      <c r="CR99" s="1590"/>
      <c r="CS99" s="1590"/>
      <c r="CT99" s="506"/>
      <c r="CU99" s="506"/>
      <c r="CV99" s="506"/>
      <c r="CW99" s="506"/>
      <c r="CX99" s="506"/>
      <c r="CY99" s="506"/>
      <c r="CZ99" s="506"/>
      <c r="DA99" s="506"/>
      <c r="DB99" s="506"/>
      <c r="DC99" s="506"/>
      <c r="DD99" s="506"/>
      <c r="DE99" s="506"/>
      <c r="DF99" s="506"/>
      <c r="DG99" s="506"/>
      <c r="DH99" s="506"/>
      <c r="DI99" s="506"/>
      <c r="DJ99" s="506"/>
      <c r="DK99" s="506"/>
      <c r="DL99" s="506"/>
      <c r="DM99" s="506"/>
      <c r="DN99" s="506"/>
      <c r="DO99" s="506"/>
      <c r="DP99" s="506"/>
      <c r="DQ99" s="506"/>
      <c r="DR99" s="506"/>
      <c r="DS99" s="506"/>
      <c r="DT99" s="506"/>
      <c r="DU99" s="506"/>
      <c r="DV99" s="506"/>
      <c r="DW99" s="506"/>
      <c r="DX99" s="506"/>
      <c r="DY99" s="506"/>
      <c r="DZ99" s="506"/>
      <c r="EA99" s="506"/>
      <c r="EB99" s="506"/>
      <c r="EC99" s="506"/>
      <c r="ED99" s="506"/>
      <c r="EE99" s="506"/>
    </row>
    <row r="100" spans="3:135" s="130" customFormat="1" x14ac:dyDescent="0.2">
      <c r="C100" s="135"/>
      <c r="D100" s="135"/>
      <c r="E100" s="135"/>
      <c r="F100" s="135"/>
      <c r="G100" s="136"/>
      <c r="H100" s="135"/>
      <c r="I100" s="136"/>
      <c r="J100" s="136"/>
      <c r="K100" s="136"/>
      <c r="L100" s="135"/>
      <c r="M100" s="136"/>
      <c r="N100" s="136"/>
      <c r="O100" s="136"/>
      <c r="P100" s="135"/>
      <c r="Q100" s="136"/>
      <c r="R100" s="136"/>
      <c r="S100" s="136"/>
      <c r="T100" s="136"/>
      <c r="U100" s="136"/>
      <c r="V100" s="136"/>
      <c r="W100" s="136"/>
      <c r="X100" s="136"/>
      <c r="Y100" s="136"/>
      <c r="Z100" s="136"/>
      <c r="AA100" s="136"/>
      <c r="AB100" s="136"/>
      <c r="AC100" s="136"/>
      <c r="AD100" s="136"/>
      <c r="AE100" s="136"/>
      <c r="AF100" s="136"/>
      <c r="AG100" s="136"/>
      <c r="AH100" s="136"/>
      <c r="AI100" s="136"/>
      <c r="AJ100" s="226"/>
      <c r="AK100" s="226"/>
      <c r="AL100" s="136"/>
      <c r="AM100" s="136"/>
      <c r="AN100" s="138"/>
      <c r="AO100" s="138"/>
      <c r="AP100" s="138"/>
      <c r="AQ100" s="1583"/>
      <c r="AR100" s="1585"/>
      <c r="AS100" s="1585"/>
      <c r="AT100" s="1585"/>
      <c r="AU100" s="1585"/>
      <c r="AV100" s="1592"/>
      <c r="AW100" s="1593"/>
      <c r="AX100" s="1590"/>
      <c r="AY100" s="1590"/>
      <c r="AZ100" s="1590"/>
      <c r="BA100" s="1590"/>
      <c r="BB100" s="1590"/>
      <c r="BC100" s="1590"/>
      <c r="BD100" s="1590"/>
      <c r="BE100" s="1594"/>
      <c r="BF100" s="1594"/>
      <c r="BG100" s="1594"/>
      <c r="BH100" s="1594"/>
      <c r="BI100" s="1595"/>
      <c r="BJ100" s="1595"/>
      <c r="BK100" s="1595"/>
      <c r="BL100" s="1595"/>
      <c r="BM100" s="1595"/>
      <c r="BN100" s="1595"/>
      <c r="BO100" s="1595"/>
      <c r="BP100" s="1595"/>
      <c r="BQ100" s="1596"/>
      <c r="BR100" s="1595"/>
      <c r="BS100" s="1594"/>
      <c r="BT100" s="1594"/>
      <c r="BU100" s="1594"/>
      <c r="BV100" s="1590"/>
      <c r="BW100" s="1590"/>
      <c r="BX100" s="1590"/>
      <c r="BY100" s="1590"/>
      <c r="BZ100" s="1590"/>
      <c r="CA100" s="1590"/>
      <c r="CB100" s="1590"/>
      <c r="CC100" s="1590"/>
      <c r="CD100" s="1590"/>
      <c r="CE100" s="1590"/>
      <c r="CF100" s="1590"/>
      <c r="CG100" s="1590"/>
      <c r="CH100" s="1590"/>
      <c r="CI100" s="1590"/>
      <c r="CJ100" s="1590"/>
      <c r="CK100" s="1590"/>
      <c r="CL100" s="1590"/>
      <c r="CM100" s="1590"/>
      <c r="CN100" s="1590"/>
      <c r="CO100" s="1590"/>
      <c r="CP100" s="1590"/>
      <c r="CQ100" s="1590"/>
      <c r="CR100" s="1590"/>
      <c r="CS100" s="1590"/>
      <c r="CT100" s="506"/>
      <c r="CU100" s="506"/>
      <c r="CV100" s="506"/>
      <c r="CW100" s="506"/>
      <c r="CX100" s="506"/>
      <c r="CY100" s="506"/>
      <c r="CZ100" s="506"/>
      <c r="DA100" s="506"/>
      <c r="DB100" s="506"/>
      <c r="DC100" s="506"/>
      <c r="DD100" s="506"/>
      <c r="DE100" s="506"/>
      <c r="DF100" s="506"/>
      <c r="DG100" s="506"/>
      <c r="DH100" s="506"/>
      <c r="DI100" s="506"/>
      <c r="DJ100" s="506"/>
      <c r="DK100" s="506"/>
      <c r="DL100" s="506"/>
      <c r="DM100" s="506"/>
      <c r="DN100" s="506"/>
      <c r="DO100" s="506"/>
      <c r="DP100" s="506"/>
      <c r="DQ100" s="506"/>
      <c r="DR100" s="506"/>
      <c r="DS100" s="506"/>
      <c r="DT100" s="506"/>
      <c r="DU100" s="506"/>
      <c r="DV100" s="506"/>
      <c r="DW100" s="506"/>
      <c r="DX100" s="506"/>
      <c r="DY100" s="506"/>
      <c r="DZ100" s="506"/>
      <c r="EA100" s="506"/>
      <c r="EB100" s="506"/>
      <c r="EC100" s="506"/>
      <c r="ED100" s="506"/>
      <c r="EE100" s="506"/>
    </row>
    <row r="101" spans="3:135" s="130" customFormat="1" x14ac:dyDescent="0.2">
      <c r="C101" s="135"/>
      <c r="D101" s="135"/>
      <c r="E101" s="135"/>
      <c r="F101" s="135"/>
      <c r="G101" s="136"/>
      <c r="H101" s="135"/>
      <c r="I101" s="136"/>
      <c r="J101" s="136"/>
      <c r="K101" s="136"/>
      <c r="L101" s="135"/>
      <c r="M101" s="136"/>
      <c r="N101" s="136"/>
      <c r="O101" s="136"/>
      <c r="P101" s="135"/>
      <c r="Q101" s="136"/>
      <c r="R101" s="136"/>
      <c r="S101" s="136"/>
      <c r="T101" s="136"/>
      <c r="U101" s="136"/>
      <c r="V101" s="136"/>
      <c r="W101" s="136"/>
      <c r="X101" s="136"/>
      <c r="Y101" s="136"/>
      <c r="Z101" s="136"/>
      <c r="AA101" s="136"/>
      <c r="AB101" s="136"/>
      <c r="AC101" s="136"/>
      <c r="AD101" s="136"/>
      <c r="AE101" s="136"/>
      <c r="AF101" s="136"/>
      <c r="AG101" s="136"/>
      <c r="AH101" s="136"/>
      <c r="AI101" s="136"/>
      <c r="AJ101" s="226"/>
      <c r="AK101" s="226"/>
      <c r="AL101" s="136"/>
      <c r="AM101" s="136"/>
      <c r="AN101" s="138"/>
      <c r="AO101" s="138"/>
      <c r="AP101" s="138"/>
      <c r="AQ101" s="1583"/>
      <c r="AR101" s="1585"/>
      <c r="AS101" s="1585"/>
      <c r="AT101" s="1585"/>
      <c r="AU101" s="1585"/>
      <c r="AV101" s="1592"/>
      <c r="AW101" s="1593"/>
      <c r="AX101" s="1590"/>
      <c r="AY101" s="1590"/>
      <c r="AZ101" s="1590"/>
      <c r="BA101" s="1590"/>
      <c r="BB101" s="1590"/>
      <c r="BC101" s="1590"/>
      <c r="BD101" s="1590"/>
      <c r="BE101" s="1594"/>
      <c r="BF101" s="1594"/>
      <c r="BG101" s="1594"/>
      <c r="BH101" s="1594"/>
      <c r="BI101" s="1595"/>
      <c r="BJ101" s="1595"/>
      <c r="BK101" s="1595"/>
      <c r="BL101" s="1595"/>
      <c r="BM101" s="1595"/>
      <c r="BN101" s="1595"/>
      <c r="BO101" s="1595"/>
      <c r="BP101" s="1595"/>
      <c r="BQ101" s="1596"/>
      <c r="BR101" s="1595"/>
      <c r="BS101" s="1594"/>
      <c r="BT101" s="1594"/>
      <c r="BU101" s="1594"/>
      <c r="BV101" s="1590"/>
      <c r="BW101" s="1590"/>
      <c r="BX101" s="1590"/>
      <c r="BY101" s="1590"/>
      <c r="BZ101" s="1590"/>
      <c r="CA101" s="1590"/>
      <c r="CB101" s="1590"/>
      <c r="CC101" s="1590"/>
      <c r="CD101" s="1590"/>
      <c r="CE101" s="1590"/>
      <c r="CF101" s="1590"/>
      <c r="CG101" s="1590"/>
      <c r="CH101" s="1590"/>
      <c r="CI101" s="1590"/>
      <c r="CJ101" s="1590"/>
      <c r="CK101" s="1590"/>
      <c r="CL101" s="1590"/>
      <c r="CM101" s="1590"/>
      <c r="CN101" s="1590"/>
      <c r="CO101" s="1590"/>
      <c r="CP101" s="1590"/>
      <c r="CQ101" s="1590"/>
      <c r="CR101" s="1590"/>
      <c r="CS101" s="1590"/>
      <c r="CT101" s="506"/>
      <c r="CU101" s="506"/>
      <c r="CV101" s="506"/>
      <c r="CW101" s="506"/>
      <c r="CX101" s="506"/>
      <c r="CY101" s="506"/>
      <c r="CZ101" s="506"/>
      <c r="DA101" s="506"/>
      <c r="DB101" s="506"/>
      <c r="DC101" s="506"/>
      <c r="DD101" s="506"/>
      <c r="DE101" s="506"/>
      <c r="DF101" s="506"/>
      <c r="DG101" s="506"/>
      <c r="DH101" s="506"/>
      <c r="DI101" s="506"/>
      <c r="DJ101" s="506"/>
      <c r="DK101" s="506"/>
      <c r="DL101" s="506"/>
      <c r="DM101" s="506"/>
      <c r="DN101" s="506"/>
      <c r="DO101" s="506"/>
      <c r="DP101" s="506"/>
      <c r="DQ101" s="506"/>
      <c r="DR101" s="506"/>
      <c r="DS101" s="506"/>
      <c r="DT101" s="506"/>
      <c r="DU101" s="506"/>
      <c r="DV101" s="506"/>
      <c r="DW101" s="506"/>
      <c r="DX101" s="506"/>
      <c r="DY101" s="506"/>
      <c r="DZ101" s="506"/>
      <c r="EA101" s="506"/>
      <c r="EB101" s="506"/>
      <c r="EC101" s="506"/>
      <c r="ED101" s="506"/>
      <c r="EE101" s="506"/>
    </row>
    <row r="102" spans="3:135" s="130" customFormat="1" x14ac:dyDescent="0.2">
      <c r="C102" s="135"/>
      <c r="D102" s="135"/>
      <c r="E102" s="135"/>
      <c r="F102" s="135"/>
      <c r="G102" s="136"/>
      <c r="H102" s="135"/>
      <c r="I102" s="136"/>
      <c r="J102" s="136"/>
      <c r="K102" s="136"/>
      <c r="L102" s="135"/>
      <c r="M102" s="136"/>
      <c r="N102" s="136"/>
      <c r="O102" s="136"/>
      <c r="P102" s="135"/>
      <c r="Q102" s="136"/>
      <c r="R102" s="136"/>
      <c r="S102" s="136"/>
      <c r="T102" s="136"/>
      <c r="U102" s="136"/>
      <c r="V102" s="136"/>
      <c r="W102" s="136"/>
      <c r="X102" s="136"/>
      <c r="Y102" s="136"/>
      <c r="Z102" s="136"/>
      <c r="AA102" s="136"/>
      <c r="AB102" s="136"/>
      <c r="AC102" s="136"/>
      <c r="AD102" s="136"/>
      <c r="AE102" s="136"/>
      <c r="AF102" s="136"/>
      <c r="AG102" s="136"/>
      <c r="AH102" s="136"/>
      <c r="AI102" s="136"/>
      <c r="AJ102" s="226"/>
      <c r="AK102" s="226"/>
      <c r="AL102" s="136"/>
      <c r="AM102" s="136"/>
      <c r="AN102" s="138"/>
      <c r="AO102" s="138"/>
      <c r="AP102" s="138"/>
      <c r="AQ102" s="1583"/>
      <c r="AR102" s="1585"/>
      <c r="AS102" s="1585"/>
      <c r="AT102" s="1585"/>
      <c r="AU102" s="1585"/>
      <c r="AV102" s="1592"/>
      <c r="AW102" s="1593"/>
      <c r="AX102" s="1590"/>
      <c r="AY102" s="1590"/>
      <c r="AZ102" s="1590"/>
      <c r="BA102" s="1590"/>
      <c r="BB102" s="1590"/>
      <c r="BC102" s="1590"/>
      <c r="BD102" s="1590"/>
      <c r="BE102" s="1594"/>
      <c r="BF102" s="1594"/>
      <c r="BG102" s="1594"/>
      <c r="BH102" s="1594"/>
      <c r="BI102" s="1595"/>
      <c r="BJ102" s="1595"/>
      <c r="BK102" s="1595"/>
      <c r="BL102" s="1595"/>
      <c r="BM102" s="1595"/>
      <c r="BN102" s="1595"/>
      <c r="BO102" s="1595"/>
      <c r="BP102" s="1595"/>
      <c r="BQ102" s="1596"/>
      <c r="BR102" s="1595"/>
      <c r="BS102" s="1594"/>
      <c r="BT102" s="1594"/>
      <c r="BU102" s="1594"/>
      <c r="BV102" s="1590"/>
      <c r="BW102" s="1590"/>
      <c r="BX102" s="1590"/>
      <c r="BY102" s="1590"/>
      <c r="BZ102" s="1590"/>
      <c r="CA102" s="1590"/>
      <c r="CB102" s="1590"/>
      <c r="CC102" s="1590"/>
      <c r="CD102" s="1590"/>
      <c r="CE102" s="1590"/>
      <c r="CF102" s="1590"/>
      <c r="CG102" s="1590"/>
      <c r="CH102" s="1590"/>
      <c r="CI102" s="1590"/>
      <c r="CJ102" s="1590"/>
      <c r="CK102" s="1590"/>
      <c r="CL102" s="1590"/>
      <c r="CM102" s="1590"/>
      <c r="CN102" s="1590"/>
      <c r="CO102" s="1590"/>
      <c r="CP102" s="1590"/>
      <c r="CQ102" s="1590"/>
      <c r="CR102" s="1590"/>
      <c r="CS102" s="1590"/>
      <c r="CT102" s="506"/>
      <c r="CU102" s="506"/>
      <c r="CV102" s="506"/>
      <c r="CW102" s="506"/>
      <c r="CX102" s="506"/>
      <c r="CY102" s="506"/>
      <c r="CZ102" s="506"/>
      <c r="DA102" s="506"/>
      <c r="DB102" s="506"/>
      <c r="DC102" s="506"/>
      <c r="DD102" s="506"/>
      <c r="DE102" s="506"/>
      <c r="DF102" s="506"/>
      <c r="DG102" s="506"/>
      <c r="DH102" s="506"/>
      <c r="DI102" s="506"/>
      <c r="DJ102" s="506"/>
      <c r="DK102" s="506"/>
      <c r="DL102" s="506"/>
      <c r="DM102" s="506"/>
      <c r="DN102" s="506"/>
      <c r="DO102" s="506"/>
      <c r="DP102" s="506"/>
      <c r="DQ102" s="506"/>
      <c r="DR102" s="506"/>
      <c r="DS102" s="506"/>
      <c r="DT102" s="506"/>
      <c r="DU102" s="506"/>
      <c r="DV102" s="506"/>
      <c r="DW102" s="506"/>
      <c r="DX102" s="506"/>
      <c r="DY102" s="506"/>
      <c r="DZ102" s="506"/>
      <c r="EA102" s="506"/>
      <c r="EB102" s="506"/>
      <c r="EC102" s="506"/>
      <c r="ED102" s="506"/>
      <c r="EE102" s="506"/>
    </row>
    <row r="103" spans="3:135" s="130" customFormat="1" x14ac:dyDescent="0.2">
      <c r="C103" s="135"/>
      <c r="D103" s="135"/>
      <c r="E103" s="135"/>
      <c r="F103" s="135"/>
      <c r="G103" s="136"/>
      <c r="H103" s="135"/>
      <c r="I103" s="136"/>
      <c r="J103" s="136"/>
      <c r="K103" s="136"/>
      <c r="L103" s="135"/>
      <c r="M103" s="136"/>
      <c r="N103" s="136"/>
      <c r="O103" s="136"/>
      <c r="P103" s="135"/>
      <c r="Q103" s="136"/>
      <c r="R103" s="136"/>
      <c r="S103" s="136"/>
      <c r="T103" s="136"/>
      <c r="U103" s="136"/>
      <c r="V103" s="136"/>
      <c r="W103" s="136"/>
      <c r="X103" s="136"/>
      <c r="Y103" s="136"/>
      <c r="Z103" s="136"/>
      <c r="AA103" s="136"/>
      <c r="AB103" s="136"/>
      <c r="AC103" s="136"/>
      <c r="AD103" s="136"/>
      <c r="AE103" s="136"/>
      <c r="AF103" s="136"/>
      <c r="AG103" s="136"/>
      <c r="AH103" s="136"/>
      <c r="AI103" s="136"/>
      <c r="AJ103" s="226"/>
      <c r="AK103" s="226"/>
      <c r="AL103" s="136"/>
      <c r="AM103" s="136"/>
      <c r="AN103" s="138"/>
      <c r="AO103" s="138"/>
      <c r="AP103" s="138"/>
      <c r="AQ103" s="1583"/>
      <c r="AR103" s="1585"/>
      <c r="AS103" s="1585"/>
      <c r="AT103" s="1585"/>
      <c r="AU103" s="1585"/>
      <c r="AV103" s="1592"/>
      <c r="AW103" s="1593"/>
      <c r="AX103" s="1590"/>
      <c r="AY103" s="1590"/>
      <c r="AZ103" s="1590"/>
      <c r="BA103" s="1590"/>
      <c r="BB103" s="1590"/>
      <c r="BC103" s="1590"/>
      <c r="BD103" s="1590"/>
      <c r="BE103" s="1594"/>
      <c r="BF103" s="1594"/>
      <c r="BG103" s="1594"/>
      <c r="BH103" s="1594"/>
      <c r="BI103" s="1595"/>
      <c r="BJ103" s="1595"/>
      <c r="BK103" s="1595"/>
      <c r="BL103" s="1595"/>
      <c r="BM103" s="1595"/>
      <c r="BN103" s="1595"/>
      <c r="BO103" s="1595"/>
      <c r="BP103" s="1595"/>
      <c r="BQ103" s="1596"/>
      <c r="BR103" s="1595"/>
      <c r="BS103" s="1594"/>
      <c r="BT103" s="1594"/>
      <c r="BU103" s="1594"/>
      <c r="BV103" s="1590"/>
      <c r="BW103" s="1590"/>
      <c r="BX103" s="1590"/>
      <c r="BY103" s="1590"/>
      <c r="BZ103" s="1590"/>
      <c r="CA103" s="1590"/>
      <c r="CB103" s="1590"/>
      <c r="CC103" s="1590"/>
      <c r="CD103" s="1590"/>
      <c r="CE103" s="1590"/>
      <c r="CF103" s="1590"/>
      <c r="CG103" s="1590"/>
      <c r="CH103" s="1590"/>
      <c r="CI103" s="1590"/>
      <c r="CJ103" s="1590"/>
      <c r="CK103" s="1590"/>
      <c r="CL103" s="1590"/>
      <c r="CM103" s="1590"/>
      <c r="CN103" s="1590"/>
      <c r="CO103" s="1590"/>
      <c r="CP103" s="1590"/>
      <c r="CQ103" s="1590"/>
      <c r="CR103" s="1590"/>
      <c r="CS103" s="1590"/>
      <c r="CT103" s="506"/>
      <c r="CU103" s="506"/>
      <c r="CV103" s="506"/>
      <c r="CW103" s="506"/>
      <c r="CX103" s="506"/>
      <c r="CY103" s="506"/>
      <c r="CZ103" s="506"/>
      <c r="DA103" s="506"/>
      <c r="DB103" s="506"/>
      <c r="DC103" s="506"/>
      <c r="DD103" s="506"/>
      <c r="DE103" s="506"/>
      <c r="DF103" s="506"/>
      <c r="DG103" s="506"/>
      <c r="DH103" s="506"/>
      <c r="DI103" s="506"/>
      <c r="DJ103" s="506"/>
      <c r="DK103" s="506"/>
      <c r="DL103" s="506"/>
      <c r="DM103" s="506"/>
      <c r="DN103" s="506"/>
      <c r="DO103" s="506"/>
      <c r="DP103" s="506"/>
      <c r="DQ103" s="506"/>
      <c r="DR103" s="506"/>
      <c r="DS103" s="506"/>
      <c r="DT103" s="506"/>
      <c r="DU103" s="506"/>
      <c r="DV103" s="506"/>
      <c r="DW103" s="506"/>
      <c r="DX103" s="506"/>
      <c r="DY103" s="506"/>
      <c r="DZ103" s="506"/>
      <c r="EA103" s="506"/>
      <c r="EB103" s="506"/>
      <c r="EC103" s="506"/>
      <c r="ED103" s="506"/>
      <c r="EE103" s="506"/>
    </row>
    <row r="104" spans="3:135" s="130" customFormat="1" x14ac:dyDescent="0.2">
      <c r="C104" s="135"/>
      <c r="D104" s="135"/>
      <c r="E104" s="135"/>
      <c r="F104" s="135"/>
      <c r="G104" s="136"/>
      <c r="H104" s="135"/>
      <c r="I104" s="136"/>
      <c r="J104" s="136"/>
      <c r="K104" s="136"/>
      <c r="L104" s="135"/>
      <c r="M104" s="136"/>
      <c r="N104" s="136"/>
      <c r="O104" s="136"/>
      <c r="P104" s="135"/>
      <c r="Q104" s="136"/>
      <c r="R104" s="136"/>
      <c r="S104" s="136"/>
      <c r="T104" s="136"/>
      <c r="U104" s="136"/>
      <c r="V104" s="136"/>
      <c r="W104" s="136"/>
      <c r="X104" s="136"/>
      <c r="Y104" s="136"/>
      <c r="Z104" s="136"/>
      <c r="AA104" s="136"/>
      <c r="AB104" s="136"/>
      <c r="AC104" s="136"/>
      <c r="AD104" s="136"/>
      <c r="AE104" s="136"/>
      <c r="AF104" s="136"/>
      <c r="AG104" s="136"/>
      <c r="AH104" s="136"/>
      <c r="AI104" s="136"/>
      <c r="AJ104" s="226"/>
      <c r="AK104" s="226"/>
      <c r="AL104" s="136"/>
      <c r="AM104" s="136"/>
      <c r="AN104" s="138"/>
      <c r="AO104" s="138"/>
      <c r="AP104" s="138"/>
      <c r="AQ104" s="1583"/>
      <c r="AR104" s="1585"/>
      <c r="AS104" s="1585"/>
      <c r="AT104" s="1585"/>
      <c r="AU104" s="1585"/>
      <c r="AV104" s="1592"/>
      <c r="AW104" s="1593"/>
      <c r="AX104" s="1590"/>
      <c r="AY104" s="1590"/>
      <c r="AZ104" s="1590"/>
      <c r="BA104" s="1590"/>
      <c r="BB104" s="1590"/>
      <c r="BC104" s="1590"/>
      <c r="BD104" s="1590"/>
      <c r="BE104" s="1594"/>
      <c r="BF104" s="1594"/>
      <c r="BG104" s="1594"/>
      <c r="BH104" s="1594"/>
      <c r="BI104" s="1595"/>
      <c r="BJ104" s="1595"/>
      <c r="BK104" s="1595"/>
      <c r="BL104" s="1595"/>
      <c r="BM104" s="1595"/>
      <c r="BN104" s="1595"/>
      <c r="BO104" s="1595"/>
      <c r="BP104" s="1595"/>
      <c r="BQ104" s="1596"/>
      <c r="BR104" s="1595"/>
      <c r="BS104" s="1594"/>
      <c r="BT104" s="1594"/>
      <c r="BU104" s="1594"/>
      <c r="BV104" s="1590"/>
      <c r="BW104" s="1590"/>
      <c r="BX104" s="1590"/>
      <c r="BY104" s="1590"/>
      <c r="BZ104" s="1590"/>
      <c r="CA104" s="1590"/>
      <c r="CB104" s="1590"/>
      <c r="CC104" s="1590"/>
      <c r="CD104" s="1590"/>
      <c r="CE104" s="1590"/>
      <c r="CF104" s="1590"/>
      <c r="CG104" s="1590"/>
      <c r="CH104" s="1590"/>
      <c r="CI104" s="1590"/>
      <c r="CJ104" s="1590"/>
      <c r="CK104" s="1590"/>
      <c r="CL104" s="1590"/>
      <c r="CM104" s="1590"/>
      <c r="CN104" s="1590"/>
      <c r="CO104" s="1590"/>
      <c r="CP104" s="1590"/>
      <c r="CQ104" s="1590"/>
      <c r="CR104" s="1590"/>
      <c r="CS104" s="1590"/>
      <c r="CT104" s="506"/>
      <c r="CU104" s="506"/>
      <c r="CV104" s="506"/>
      <c r="CW104" s="506"/>
      <c r="CX104" s="506"/>
      <c r="CY104" s="506"/>
      <c r="CZ104" s="506"/>
      <c r="DA104" s="506"/>
      <c r="DB104" s="506"/>
      <c r="DC104" s="506"/>
      <c r="DD104" s="506"/>
      <c r="DE104" s="506"/>
      <c r="DF104" s="506"/>
      <c r="DG104" s="506"/>
      <c r="DH104" s="506"/>
      <c r="DI104" s="506"/>
      <c r="DJ104" s="506"/>
      <c r="DK104" s="506"/>
      <c r="DL104" s="506"/>
      <c r="DM104" s="506"/>
      <c r="DN104" s="506"/>
      <c r="DO104" s="506"/>
      <c r="DP104" s="506"/>
      <c r="DQ104" s="506"/>
      <c r="DR104" s="506"/>
      <c r="DS104" s="506"/>
      <c r="DT104" s="506"/>
      <c r="DU104" s="506"/>
      <c r="DV104" s="506"/>
      <c r="DW104" s="506"/>
      <c r="DX104" s="506"/>
      <c r="DY104" s="506"/>
      <c r="DZ104" s="506"/>
      <c r="EA104" s="506"/>
      <c r="EB104" s="506"/>
      <c r="EC104" s="506"/>
      <c r="ED104" s="506"/>
      <c r="EE104" s="506"/>
    </row>
    <row r="105" spans="3:135" s="130" customFormat="1" x14ac:dyDescent="0.2">
      <c r="C105" s="135"/>
      <c r="D105" s="135"/>
      <c r="E105" s="135"/>
      <c r="F105" s="135"/>
      <c r="G105" s="136"/>
      <c r="H105" s="135"/>
      <c r="I105" s="136"/>
      <c r="J105" s="136"/>
      <c r="K105" s="136"/>
      <c r="L105" s="135"/>
      <c r="M105" s="136"/>
      <c r="N105" s="136"/>
      <c r="O105" s="136"/>
      <c r="P105" s="135"/>
      <c r="Q105" s="136"/>
      <c r="R105" s="136"/>
      <c r="S105" s="136"/>
      <c r="T105" s="136"/>
      <c r="U105" s="136"/>
      <c r="V105" s="136"/>
      <c r="W105" s="136"/>
      <c r="X105" s="136"/>
      <c r="Y105" s="136"/>
      <c r="Z105" s="136"/>
      <c r="AA105" s="136"/>
      <c r="AB105" s="136"/>
      <c r="AC105" s="136"/>
      <c r="AD105" s="136"/>
      <c r="AE105" s="136"/>
      <c r="AF105" s="136"/>
      <c r="AG105" s="136"/>
      <c r="AH105" s="136"/>
      <c r="AI105" s="136"/>
      <c r="AJ105" s="226"/>
      <c r="AK105" s="226"/>
      <c r="AL105" s="136"/>
      <c r="AM105" s="136"/>
      <c r="AN105" s="138"/>
      <c r="AO105" s="138"/>
      <c r="AP105" s="138"/>
      <c r="AQ105" s="1583"/>
      <c r="AR105" s="1585"/>
      <c r="AS105" s="1585"/>
      <c r="AT105" s="1585"/>
      <c r="AU105" s="1585"/>
      <c r="AV105" s="1592"/>
      <c r="AW105" s="1593"/>
      <c r="AX105" s="1590"/>
      <c r="AY105" s="1590"/>
      <c r="AZ105" s="1590"/>
      <c r="BA105" s="1590"/>
      <c r="BB105" s="1590"/>
      <c r="BC105" s="1590"/>
      <c r="BD105" s="1590"/>
      <c r="BE105" s="1594"/>
      <c r="BF105" s="1594"/>
      <c r="BG105" s="1594"/>
      <c r="BH105" s="1594"/>
      <c r="BI105" s="1595"/>
      <c r="BJ105" s="1595"/>
      <c r="BK105" s="1595"/>
      <c r="BL105" s="1595"/>
      <c r="BM105" s="1595"/>
      <c r="BN105" s="1595"/>
      <c r="BO105" s="1595"/>
      <c r="BP105" s="1595"/>
      <c r="BQ105" s="1596"/>
      <c r="BR105" s="1595"/>
      <c r="BS105" s="1594"/>
      <c r="BT105" s="1594"/>
      <c r="BU105" s="1594"/>
      <c r="BV105" s="1590"/>
      <c r="BW105" s="1590"/>
      <c r="BX105" s="1590"/>
      <c r="BY105" s="1590"/>
      <c r="BZ105" s="1590"/>
      <c r="CA105" s="1590"/>
      <c r="CB105" s="1590"/>
      <c r="CC105" s="1590"/>
      <c r="CD105" s="1590"/>
      <c r="CE105" s="1590"/>
      <c r="CF105" s="1590"/>
      <c r="CG105" s="1590"/>
      <c r="CH105" s="1590"/>
      <c r="CI105" s="1590"/>
      <c r="CJ105" s="1590"/>
      <c r="CK105" s="1590"/>
      <c r="CL105" s="1590"/>
      <c r="CM105" s="1590"/>
      <c r="CN105" s="1590"/>
      <c r="CO105" s="1590"/>
      <c r="CP105" s="1590"/>
      <c r="CQ105" s="1590"/>
      <c r="CR105" s="1590"/>
      <c r="CS105" s="1590"/>
      <c r="CT105" s="506"/>
      <c r="CU105" s="506"/>
      <c r="CV105" s="506"/>
      <c r="CW105" s="506"/>
      <c r="CX105" s="506"/>
      <c r="CY105" s="506"/>
      <c r="CZ105" s="506"/>
      <c r="DA105" s="506"/>
      <c r="DB105" s="506"/>
      <c r="DC105" s="506"/>
      <c r="DD105" s="506"/>
      <c r="DE105" s="506"/>
      <c r="DF105" s="506"/>
      <c r="DG105" s="506"/>
      <c r="DH105" s="506"/>
      <c r="DI105" s="506"/>
      <c r="DJ105" s="506"/>
      <c r="DK105" s="506"/>
      <c r="DL105" s="506"/>
      <c r="DM105" s="506"/>
      <c r="DN105" s="506"/>
      <c r="DO105" s="506"/>
      <c r="DP105" s="506"/>
      <c r="DQ105" s="506"/>
      <c r="DR105" s="506"/>
      <c r="DS105" s="506"/>
      <c r="DT105" s="506"/>
      <c r="DU105" s="506"/>
      <c r="DV105" s="506"/>
      <c r="DW105" s="506"/>
      <c r="DX105" s="506"/>
      <c r="DY105" s="506"/>
      <c r="DZ105" s="506"/>
      <c r="EA105" s="506"/>
      <c r="EB105" s="506"/>
      <c r="EC105" s="506"/>
      <c r="ED105" s="506"/>
      <c r="EE105" s="506"/>
    </row>
    <row r="106" spans="3:135" s="130" customFormat="1" x14ac:dyDescent="0.2">
      <c r="C106" s="135"/>
      <c r="D106" s="135"/>
      <c r="E106" s="135"/>
      <c r="F106" s="135"/>
      <c r="G106" s="136"/>
      <c r="H106" s="135"/>
      <c r="I106" s="136"/>
      <c r="J106" s="136"/>
      <c r="K106" s="136"/>
      <c r="L106" s="135"/>
      <c r="M106" s="136"/>
      <c r="N106" s="136"/>
      <c r="O106" s="136"/>
      <c r="P106" s="135"/>
      <c r="Q106" s="136"/>
      <c r="R106" s="136"/>
      <c r="S106" s="136"/>
      <c r="T106" s="136"/>
      <c r="U106" s="136"/>
      <c r="V106" s="136"/>
      <c r="W106" s="136"/>
      <c r="X106" s="136"/>
      <c r="Y106" s="136"/>
      <c r="Z106" s="136"/>
      <c r="AA106" s="136"/>
      <c r="AB106" s="136"/>
      <c r="AC106" s="136"/>
      <c r="AD106" s="136"/>
      <c r="AE106" s="136"/>
      <c r="AF106" s="136"/>
      <c r="AG106" s="136"/>
      <c r="AH106" s="136"/>
      <c r="AI106" s="136"/>
      <c r="AJ106" s="226"/>
      <c r="AK106" s="226"/>
      <c r="AL106" s="136"/>
      <c r="AM106" s="136"/>
      <c r="AN106" s="138"/>
      <c r="AO106" s="138"/>
      <c r="AP106" s="138"/>
      <c r="AQ106" s="1583"/>
      <c r="AR106" s="1585"/>
      <c r="AS106" s="1585"/>
      <c r="AT106" s="1585"/>
      <c r="AU106" s="1585"/>
      <c r="AV106" s="1592"/>
      <c r="AW106" s="1593"/>
      <c r="AX106" s="1590"/>
      <c r="AY106" s="1590"/>
      <c r="AZ106" s="1590"/>
      <c r="BA106" s="1590"/>
      <c r="BB106" s="1590"/>
      <c r="BC106" s="1590"/>
      <c r="BD106" s="1590"/>
      <c r="BE106" s="1594"/>
      <c r="BF106" s="1594"/>
      <c r="BG106" s="1594"/>
      <c r="BH106" s="1594"/>
      <c r="BI106" s="1595"/>
      <c r="BJ106" s="1595"/>
      <c r="BK106" s="1595"/>
      <c r="BL106" s="1595"/>
      <c r="BM106" s="1595"/>
      <c r="BN106" s="1595"/>
      <c r="BO106" s="1595"/>
      <c r="BP106" s="1595"/>
      <c r="BQ106" s="1596"/>
      <c r="BR106" s="1595"/>
      <c r="BS106" s="1594"/>
      <c r="BT106" s="1594"/>
      <c r="BU106" s="1594"/>
      <c r="BV106" s="1590"/>
      <c r="BW106" s="1590"/>
      <c r="BX106" s="1590"/>
      <c r="BY106" s="1590"/>
      <c r="BZ106" s="1590"/>
      <c r="CA106" s="1590"/>
      <c r="CB106" s="1590"/>
      <c r="CC106" s="1590"/>
      <c r="CD106" s="1590"/>
      <c r="CE106" s="1590"/>
      <c r="CF106" s="1590"/>
      <c r="CG106" s="1590"/>
      <c r="CH106" s="1590"/>
      <c r="CI106" s="1590"/>
      <c r="CJ106" s="1590"/>
      <c r="CK106" s="1590"/>
      <c r="CL106" s="1590"/>
      <c r="CM106" s="1590"/>
      <c r="CN106" s="1590"/>
      <c r="CO106" s="1590"/>
      <c r="CP106" s="1590"/>
      <c r="CQ106" s="1590"/>
      <c r="CR106" s="1590"/>
      <c r="CS106" s="1590"/>
      <c r="CT106" s="506"/>
      <c r="CU106" s="506"/>
      <c r="CV106" s="506"/>
      <c r="CW106" s="506"/>
      <c r="CX106" s="506"/>
      <c r="CY106" s="506"/>
      <c r="CZ106" s="506"/>
      <c r="DA106" s="506"/>
      <c r="DB106" s="506"/>
      <c r="DC106" s="506"/>
      <c r="DD106" s="506"/>
      <c r="DE106" s="506"/>
      <c r="DF106" s="506"/>
      <c r="DG106" s="506"/>
      <c r="DH106" s="506"/>
      <c r="DI106" s="506"/>
      <c r="DJ106" s="506"/>
      <c r="DK106" s="506"/>
      <c r="DL106" s="506"/>
      <c r="DM106" s="506"/>
      <c r="DN106" s="506"/>
      <c r="DO106" s="506"/>
      <c r="DP106" s="506"/>
      <c r="DQ106" s="506"/>
      <c r="DR106" s="506"/>
      <c r="DS106" s="506"/>
      <c r="DT106" s="506"/>
      <c r="DU106" s="506"/>
      <c r="DV106" s="506"/>
      <c r="DW106" s="506"/>
      <c r="DX106" s="506"/>
      <c r="DY106" s="506"/>
      <c r="DZ106" s="506"/>
      <c r="EA106" s="506"/>
      <c r="EB106" s="506"/>
      <c r="EC106" s="506"/>
      <c r="ED106" s="506"/>
      <c r="EE106" s="506"/>
    </row>
    <row r="107" spans="3:135" s="130" customFormat="1" x14ac:dyDescent="0.2">
      <c r="C107" s="135"/>
      <c r="D107" s="135"/>
      <c r="E107" s="135"/>
      <c r="F107" s="135"/>
      <c r="G107" s="136"/>
      <c r="H107" s="135"/>
      <c r="I107" s="136"/>
      <c r="J107" s="136"/>
      <c r="K107" s="136"/>
      <c r="L107" s="135"/>
      <c r="M107" s="136"/>
      <c r="N107" s="136"/>
      <c r="O107" s="136"/>
      <c r="P107" s="135"/>
      <c r="Q107" s="136"/>
      <c r="R107" s="136"/>
      <c r="S107" s="136"/>
      <c r="T107" s="136"/>
      <c r="U107" s="136"/>
      <c r="V107" s="136"/>
      <c r="W107" s="136"/>
      <c r="X107" s="136"/>
      <c r="Y107" s="136"/>
      <c r="Z107" s="136"/>
      <c r="AA107" s="136"/>
      <c r="AB107" s="136"/>
      <c r="AC107" s="136"/>
      <c r="AD107" s="136"/>
      <c r="AE107" s="136"/>
      <c r="AF107" s="136"/>
      <c r="AG107" s="136"/>
      <c r="AH107" s="136"/>
      <c r="AI107" s="136"/>
      <c r="AJ107" s="226"/>
      <c r="AK107" s="226"/>
      <c r="AL107" s="136"/>
      <c r="AM107" s="136"/>
      <c r="AN107" s="138"/>
      <c r="AO107" s="138"/>
      <c r="AP107" s="138"/>
      <c r="AQ107" s="1583"/>
      <c r="AR107" s="1585"/>
      <c r="AS107" s="1585"/>
      <c r="AT107" s="1585"/>
      <c r="AU107" s="1585"/>
      <c r="AV107" s="1592"/>
      <c r="AW107" s="1593"/>
      <c r="AX107" s="1590"/>
      <c r="AY107" s="1590"/>
      <c r="AZ107" s="1590"/>
      <c r="BA107" s="1590"/>
      <c r="BB107" s="1590"/>
      <c r="BC107" s="1590"/>
      <c r="BD107" s="1590"/>
      <c r="BE107" s="1594"/>
      <c r="BF107" s="1594"/>
      <c r="BG107" s="1594"/>
      <c r="BH107" s="1594"/>
      <c r="BI107" s="1595"/>
      <c r="BJ107" s="1595"/>
      <c r="BK107" s="1595"/>
      <c r="BL107" s="1595"/>
      <c r="BM107" s="1595"/>
      <c r="BN107" s="1595"/>
      <c r="BO107" s="1595"/>
      <c r="BP107" s="1595"/>
      <c r="BQ107" s="1596"/>
      <c r="BR107" s="1595"/>
      <c r="BS107" s="1594"/>
      <c r="BT107" s="1594"/>
      <c r="BU107" s="1594"/>
      <c r="BV107" s="1590"/>
      <c r="BW107" s="1590"/>
      <c r="BX107" s="1590"/>
      <c r="BY107" s="1590"/>
      <c r="BZ107" s="1590"/>
      <c r="CA107" s="1590"/>
      <c r="CB107" s="1590"/>
      <c r="CC107" s="1590"/>
      <c r="CD107" s="1590"/>
      <c r="CE107" s="1590"/>
      <c r="CF107" s="1590"/>
      <c r="CG107" s="1590"/>
      <c r="CH107" s="1590"/>
      <c r="CI107" s="1590"/>
      <c r="CJ107" s="1590"/>
      <c r="CK107" s="1590"/>
      <c r="CL107" s="1590"/>
      <c r="CM107" s="1590"/>
      <c r="CN107" s="1590"/>
      <c r="CO107" s="1590"/>
      <c r="CP107" s="1590"/>
      <c r="CQ107" s="1590"/>
      <c r="CR107" s="1590"/>
      <c r="CS107" s="1590"/>
      <c r="CT107" s="506"/>
      <c r="CU107" s="506"/>
      <c r="CV107" s="506"/>
      <c r="CW107" s="506"/>
      <c r="CX107" s="506"/>
      <c r="CY107" s="506"/>
      <c r="CZ107" s="506"/>
      <c r="DA107" s="506"/>
      <c r="DB107" s="506"/>
      <c r="DC107" s="506"/>
      <c r="DD107" s="506"/>
      <c r="DE107" s="506"/>
      <c r="DF107" s="506"/>
      <c r="DG107" s="506"/>
      <c r="DH107" s="506"/>
      <c r="DI107" s="506"/>
      <c r="DJ107" s="506"/>
      <c r="DK107" s="506"/>
      <c r="DL107" s="506"/>
      <c r="DM107" s="506"/>
      <c r="DN107" s="506"/>
      <c r="DO107" s="506"/>
      <c r="DP107" s="506"/>
      <c r="DQ107" s="506"/>
      <c r="DR107" s="506"/>
      <c r="DS107" s="506"/>
      <c r="DT107" s="506"/>
      <c r="DU107" s="506"/>
      <c r="DV107" s="506"/>
      <c r="DW107" s="506"/>
      <c r="DX107" s="506"/>
      <c r="DY107" s="506"/>
      <c r="DZ107" s="506"/>
      <c r="EA107" s="506"/>
      <c r="EB107" s="506"/>
      <c r="EC107" s="506"/>
      <c r="ED107" s="506"/>
      <c r="EE107" s="506"/>
    </row>
    <row r="108" spans="3:135" s="130" customFormat="1" x14ac:dyDescent="0.2">
      <c r="C108" s="135"/>
      <c r="D108" s="135"/>
      <c r="E108" s="135"/>
      <c r="F108" s="135"/>
      <c r="G108" s="136"/>
      <c r="H108" s="135"/>
      <c r="I108" s="136"/>
      <c r="J108" s="136"/>
      <c r="K108" s="136"/>
      <c r="L108" s="135"/>
      <c r="M108" s="136"/>
      <c r="N108" s="136"/>
      <c r="O108" s="136"/>
      <c r="P108" s="135"/>
      <c r="Q108" s="136"/>
      <c r="R108" s="136"/>
      <c r="S108" s="136"/>
      <c r="T108" s="136"/>
      <c r="U108" s="136"/>
      <c r="V108" s="136"/>
      <c r="W108" s="136"/>
      <c r="X108" s="136"/>
      <c r="Y108" s="136"/>
      <c r="Z108" s="136"/>
      <c r="AA108" s="136"/>
      <c r="AB108" s="136"/>
      <c r="AC108" s="136"/>
      <c r="AD108" s="136"/>
      <c r="AE108" s="136"/>
      <c r="AF108" s="136"/>
      <c r="AG108" s="136"/>
      <c r="AH108" s="136"/>
      <c r="AI108" s="136"/>
      <c r="AJ108" s="226"/>
      <c r="AK108" s="226"/>
      <c r="AL108" s="136"/>
      <c r="AM108" s="136"/>
      <c r="AN108" s="138"/>
      <c r="AO108" s="138"/>
      <c r="AP108" s="138"/>
      <c r="AQ108" s="1583"/>
      <c r="AR108" s="1585"/>
      <c r="AS108" s="1585"/>
      <c r="AT108" s="1585"/>
      <c r="AU108" s="1585"/>
      <c r="AV108" s="1592"/>
      <c r="AW108" s="1593"/>
      <c r="AX108" s="1590"/>
      <c r="AY108" s="1590"/>
      <c r="AZ108" s="1590"/>
      <c r="BA108" s="1590"/>
      <c r="BB108" s="1590"/>
      <c r="BC108" s="1590"/>
      <c r="BD108" s="1590"/>
      <c r="BE108" s="1594"/>
      <c r="BF108" s="1594"/>
      <c r="BG108" s="1594"/>
      <c r="BH108" s="1594"/>
      <c r="BI108" s="1595"/>
      <c r="BJ108" s="1595"/>
      <c r="BK108" s="1595"/>
      <c r="BL108" s="1595"/>
      <c r="BM108" s="1595"/>
      <c r="BN108" s="1595"/>
      <c r="BO108" s="1595"/>
      <c r="BP108" s="1595"/>
      <c r="BQ108" s="1596"/>
      <c r="BR108" s="1595"/>
      <c r="BS108" s="1594"/>
      <c r="BT108" s="1594"/>
      <c r="BU108" s="1594"/>
      <c r="BV108" s="1590"/>
      <c r="BW108" s="1590"/>
      <c r="BX108" s="1590"/>
      <c r="BY108" s="1590"/>
      <c r="BZ108" s="1590"/>
      <c r="CA108" s="1590"/>
      <c r="CB108" s="1590"/>
      <c r="CC108" s="1590"/>
      <c r="CD108" s="1590"/>
      <c r="CE108" s="1590"/>
      <c r="CF108" s="1590"/>
      <c r="CG108" s="1590"/>
      <c r="CH108" s="1590"/>
      <c r="CI108" s="1590"/>
      <c r="CJ108" s="1590"/>
      <c r="CK108" s="1590"/>
      <c r="CL108" s="1590"/>
      <c r="CM108" s="1590"/>
      <c r="CN108" s="1590"/>
      <c r="CO108" s="1590"/>
      <c r="CP108" s="1590"/>
      <c r="CQ108" s="1590"/>
      <c r="CR108" s="1590"/>
      <c r="CS108" s="1590"/>
      <c r="CT108" s="506"/>
      <c r="CU108" s="506"/>
      <c r="CV108" s="506"/>
      <c r="CW108" s="506"/>
      <c r="CX108" s="506"/>
      <c r="CY108" s="506"/>
      <c r="CZ108" s="506"/>
      <c r="DA108" s="506"/>
      <c r="DB108" s="506"/>
      <c r="DC108" s="506"/>
      <c r="DD108" s="506"/>
      <c r="DE108" s="506"/>
      <c r="DF108" s="506"/>
      <c r="DG108" s="506"/>
      <c r="DH108" s="506"/>
      <c r="DI108" s="506"/>
      <c r="DJ108" s="506"/>
      <c r="DK108" s="506"/>
      <c r="DL108" s="506"/>
      <c r="DM108" s="506"/>
      <c r="DN108" s="506"/>
      <c r="DO108" s="506"/>
      <c r="DP108" s="506"/>
      <c r="DQ108" s="506"/>
      <c r="DR108" s="506"/>
      <c r="DS108" s="506"/>
      <c r="DT108" s="506"/>
      <c r="DU108" s="506"/>
      <c r="DV108" s="506"/>
      <c r="DW108" s="506"/>
      <c r="DX108" s="506"/>
      <c r="DY108" s="506"/>
      <c r="DZ108" s="506"/>
      <c r="EA108" s="506"/>
      <c r="EB108" s="506"/>
      <c r="EC108" s="506"/>
      <c r="ED108" s="506"/>
      <c r="EE108" s="506"/>
    </row>
    <row r="109" spans="3:135" s="130" customFormat="1" x14ac:dyDescent="0.2">
      <c r="C109" s="135"/>
      <c r="D109" s="135"/>
      <c r="E109" s="135"/>
      <c r="F109" s="135"/>
      <c r="G109" s="136"/>
      <c r="H109" s="135"/>
      <c r="I109" s="136"/>
      <c r="J109" s="136"/>
      <c r="K109" s="136"/>
      <c r="L109" s="135"/>
      <c r="M109" s="136"/>
      <c r="N109" s="136"/>
      <c r="O109" s="136"/>
      <c r="P109" s="135"/>
      <c r="Q109" s="136"/>
      <c r="R109" s="136"/>
      <c r="S109" s="136"/>
      <c r="T109" s="136"/>
      <c r="U109" s="136"/>
      <c r="V109" s="136"/>
      <c r="W109" s="136"/>
      <c r="X109" s="136"/>
      <c r="Y109" s="136"/>
      <c r="Z109" s="136"/>
      <c r="AA109" s="136"/>
      <c r="AB109" s="136"/>
      <c r="AC109" s="136"/>
      <c r="AD109" s="136"/>
      <c r="AE109" s="136"/>
      <c r="AF109" s="136"/>
      <c r="AG109" s="136"/>
      <c r="AH109" s="136"/>
      <c r="AI109" s="136"/>
      <c r="AJ109" s="226"/>
      <c r="AK109" s="226"/>
      <c r="AL109" s="136"/>
      <c r="AM109" s="136"/>
      <c r="AN109" s="138"/>
      <c r="AO109" s="138"/>
      <c r="AP109" s="138"/>
      <c r="AQ109" s="1583"/>
      <c r="AR109" s="1585"/>
      <c r="AS109" s="1585"/>
      <c r="AT109" s="1585"/>
      <c r="AU109" s="1585"/>
      <c r="AV109" s="1592"/>
      <c r="AW109" s="1593"/>
      <c r="AX109" s="1590"/>
      <c r="AY109" s="1590"/>
      <c r="AZ109" s="1590"/>
      <c r="BA109" s="1590"/>
      <c r="BB109" s="1590"/>
      <c r="BC109" s="1590"/>
      <c r="BD109" s="1590"/>
      <c r="BE109" s="1594"/>
      <c r="BF109" s="1594"/>
      <c r="BG109" s="1594"/>
      <c r="BH109" s="1594"/>
      <c r="BI109" s="1595"/>
      <c r="BJ109" s="1595"/>
      <c r="BK109" s="1595"/>
      <c r="BL109" s="1595"/>
      <c r="BM109" s="1595"/>
      <c r="BN109" s="1595"/>
      <c r="BO109" s="1595"/>
      <c r="BP109" s="1595"/>
      <c r="BQ109" s="1596"/>
      <c r="BR109" s="1595"/>
      <c r="BS109" s="1594"/>
      <c r="BT109" s="1594"/>
      <c r="BU109" s="1594"/>
      <c r="BV109" s="1590"/>
      <c r="BW109" s="1590"/>
      <c r="BX109" s="1590"/>
      <c r="BY109" s="1590"/>
      <c r="BZ109" s="1590"/>
      <c r="CA109" s="1590"/>
      <c r="CB109" s="1590"/>
      <c r="CC109" s="1590"/>
      <c r="CD109" s="1590"/>
      <c r="CE109" s="1590"/>
      <c r="CF109" s="1590"/>
      <c r="CG109" s="1590"/>
      <c r="CH109" s="1590"/>
      <c r="CI109" s="1590"/>
      <c r="CJ109" s="1590"/>
      <c r="CK109" s="1590"/>
      <c r="CL109" s="1590"/>
      <c r="CM109" s="1590"/>
      <c r="CN109" s="1590"/>
      <c r="CO109" s="1590"/>
      <c r="CP109" s="1590"/>
      <c r="CQ109" s="1590"/>
      <c r="CR109" s="1590"/>
      <c r="CS109" s="1590"/>
      <c r="CT109" s="506"/>
      <c r="CU109" s="506"/>
      <c r="CV109" s="506"/>
      <c r="CW109" s="506"/>
      <c r="CX109" s="506"/>
      <c r="CY109" s="506"/>
      <c r="CZ109" s="506"/>
      <c r="DA109" s="506"/>
      <c r="DB109" s="506"/>
      <c r="DC109" s="506"/>
      <c r="DD109" s="506"/>
      <c r="DE109" s="506"/>
      <c r="DF109" s="506"/>
      <c r="DG109" s="506"/>
      <c r="DH109" s="506"/>
      <c r="DI109" s="506"/>
      <c r="DJ109" s="506"/>
      <c r="DK109" s="506"/>
      <c r="DL109" s="506"/>
      <c r="DM109" s="506"/>
      <c r="DN109" s="506"/>
      <c r="DO109" s="506"/>
      <c r="DP109" s="506"/>
      <c r="DQ109" s="506"/>
      <c r="DR109" s="506"/>
      <c r="DS109" s="506"/>
      <c r="DT109" s="506"/>
      <c r="DU109" s="506"/>
      <c r="DV109" s="506"/>
      <c r="DW109" s="506"/>
      <c r="DX109" s="506"/>
      <c r="DY109" s="506"/>
      <c r="DZ109" s="506"/>
      <c r="EA109" s="506"/>
      <c r="EB109" s="506"/>
      <c r="EC109" s="506"/>
      <c r="ED109" s="506"/>
      <c r="EE109" s="506"/>
    </row>
    <row r="110" spans="3:135" s="130" customFormat="1" x14ac:dyDescent="0.2">
      <c r="C110" s="135"/>
      <c r="D110" s="135"/>
      <c r="E110" s="135"/>
      <c r="F110" s="135"/>
      <c r="G110" s="136"/>
      <c r="H110" s="135"/>
      <c r="I110" s="136"/>
      <c r="J110" s="136"/>
      <c r="K110" s="136"/>
      <c r="L110" s="135"/>
      <c r="M110" s="136"/>
      <c r="N110" s="136"/>
      <c r="O110" s="136"/>
      <c r="P110" s="135"/>
      <c r="Q110" s="136"/>
      <c r="R110" s="136"/>
      <c r="S110" s="136"/>
      <c r="T110" s="136"/>
      <c r="U110" s="136"/>
      <c r="V110" s="136"/>
      <c r="W110" s="136"/>
      <c r="X110" s="136"/>
      <c r="Y110" s="136"/>
      <c r="Z110" s="136"/>
      <c r="AA110" s="136"/>
      <c r="AB110" s="136"/>
      <c r="AC110" s="136"/>
      <c r="AD110" s="136"/>
      <c r="AE110" s="136"/>
      <c r="AF110" s="136"/>
      <c r="AG110" s="136"/>
      <c r="AH110" s="136"/>
      <c r="AI110" s="136"/>
      <c r="AJ110" s="226"/>
      <c r="AK110" s="226"/>
      <c r="AL110" s="136"/>
      <c r="AM110" s="136"/>
      <c r="AN110" s="138"/>
      <c r="AO110" s="138"/>
      <c r="AP110" s="138"/>
      <c r="AQ110" s="1583"/>
      <c r="AR110" s="1585"/>
      <c r="AS110" s="1585"/>
      <c r="AT110" s="1585"/>
      <c r="AU110" s="1585"/>
      <c r="AV110" s="1592"/>
      <c r="AW110" s="1593"/>
      <c r="AX110" s="1590"/>
      <c r="AY110" s="1590"/>
      <c r="AZ110" s="1590"/>
      <c r="BA110" s="1590"/>
      <c r="BB110" s="1590"/>
      <c r="BC110" s="1590"/>
      <c r="BD110" s="1590"/>
      <c r="BE110" s="1594"/>
      <c r="BF110" s="1594"/>
      <c r="BG110" s="1594"/>
      <c r="BH110" s="1594"/>
      <c r="BI110" s="1595"/>
      <c r="BJ110" s="1595"/>
      <c r="BK110" s="1595"/>
      <c r="BL110" s="1595"/>
      <c r="BM110" s="1595"/>
      <c r="BN110" s="1595"/>
      <c r="BO110" s="1595"/>
      <c r="BP110" s="1595"/>
      <c r="BQ110" s="1596"/>
      <c r="BR110" s="1595"/>
      <c r="BS110" s="1594"/>
      <c r="BT110" s="1594"/>
      <c r="BU110" s="1594"/>
      <c r="BV110" s="1590"/>
      <c r="BW110" s="1590"/>
      <c r="BX110" s="1590"/>
      <c r="BY110" s="1590"/>
      <c r="BZ110" s="1590"/>
      <c r="CA110" s="1590"/>
      <c r="CB110" s="1590"/>
      <c r="CC110" s="1590"/>
      <c r="CD110" s="1590"/>
      <c r="CE110" s="1590"/>
      <c r="CF110" s="1590"/>
      <c r="CG110" s="1590"/>
      <c r="CH110" s="1590"/>
      <c r="CI110" s="1590"/>
      <c r="CJ110" s="1590"/>
      <c r="CK110" s="1590"/>
      <c r="CL110" s="1590"/>
      <c r="CM110" s="1590"/>
      <c r="CN110" s="1590"/>
      <c r="CO110" s="1590"/>
      <c r="CP110" s="1590"/>
      <c r="CQ110" s="1590"/>
      <c r="CR110" s="1590"/>
      <c r="CS110" s="1590"/>
      <c r="CT110" s="506"/>
      <c r="CU110" s="506"/>
      <c r="CV110" s="506"/>
      <c r="CW110" s="506"/>
      <c r="CX110" s="506"/>
      <c r="CY110" s="506"/>
      <c r="CZ110" s="506"/>
      <c r="DA110" s="506"/>
      <c r="DB110" s="506"/>
      <c r="DC110" s="506"/>
      <c r="DD110" s="506"/>
      <c r="DE110" s="506"/>
      <c r="DF110" s="506"/>
      <c r="DG110" s="506"/>
      <c r="DH110" s="506"/>
      <c r="DI110" s="506"/>
      <c r="DJ110" s="506"/>
      <c r="DK110" s="506"/>
      <c r="DL110" s="506"/>
      <c r="DM110" s="506"/>
      <c r="DN110" s="506"/>
      <c r="DO110" s="506"/>
      <c r="DP110" s="506"/>
      <c r="DQ110" s="506"/>
      <c r="DR110" s="506"/>
      <c r="DS110" s="506"/>
      <c r="DT110" s="506"/>
      <c r="DU110" s="506"/>
      <c r="DV110" s="506"/>
      <c r="DW110" s="506"/>
      <c r="DX110" s="506"/>
      <c r="DY110" s="506"/>
      <c r="DZ110" s="506"/>
      <c r="EA110" s="506"/>
      <c r="EB110" s="506"/>
      <c r="EC110" s="506"/>
      <c r="ED110" s="506"/>
      <c r="EE110" s="506"/>
    </row>
    <row r="111" spans="3:135" s="130" customFormat="1" x14ac:dyDescent="0.2">
      <c r="C111" s="135"/>
      <c r="D111" s="135"/>
      <c r="E111" s="135"/>
      <c r="F111" s="135"/>
      <c r="G111" s="136"/>
      <c r="H111" s="135"/>
      <c r="I111" s="136"/>
      <c r="J111" s="136"/>
      <c r="K111" s="136"/>
      <c r="L111" s="135"/>
      <c r="M111" s="136"/>
      <c r="N111" s="136"/>
      <c r="O111" s="136"/>
      <c r="P111" s="135"/>
      <c r="Q111" s="136"/>
      <c r="R111" s="136"/>
      <c r="S111" s="136"/>
      <c r="T111" s="136"/>
      <c r="U111" s="136"/>
      <c r="V111" s="136"/>
      <c r="W111" s="136"/>
      <c r="X111" s="136"/>
      <c r="Y111" s="136"/>
      <c r="Z111" s="136"/>
      <c r="AA111" s="136"/>
      <c r="AB111" s="136"/>
      <c r="AC111" s="136"/>
      <c r="AD111" s="136"/>
      <c r="AE111" s="136"/>
      <c r="AF111" s="136"/>
      <c r="AG111" s="136"/>
      <c r="AH111" s="136"/>
      <c r="AI111" s="136"/>
      <c r="AJ111" s="226"/>
      <c r="AK111" s="226"/>
      <c r="AL111" s="136"/>
      <c r="AM111" s="136"/>
      <c r="AN111" s="138"/>
      <c r="AO111" s="138"/>
      <c r="AP111" s="138"/>
      <c r="AQ111" s="1583"/>
      <c r="AR111" s="1585"/>
      <c r="AS111" s="1585"/>
      <c r="AT111" s="1585"/>
      <c r="AU111" s="1585"/>
      <c r="AV111" s="1592"/>
      <c r="AW111" s="1593"/>
      <c r="AX111" s="1590"/>
      <c r="AY111" s="1590"/>
      <c r="AZ111" s="1590"/>
      <c r="BA111" s="1590"/>
      <c r="BB111" s="1590"/>
      <c r="BC111" s="1590"/>
      <c r="BD111" s="1590"/>
      <c r="BE111" s="1594"/>
      <c r="BF111" s="1594"/>
      <c r="BG111" s="1594"/>
      <c r="BH111" s="1594"/>
      <c r="BI111" s="1595"/>
      <c r="BJ111" s="1595"/>
      <c r="BK111" s="1595"/>
      <c r="BL111" s="1595"/>
      <c r="BM111" s="1595"/>
      <c r="BN111" s="1595"/>
      <c r="BO111" s="1595"/>
      <c r="BP111" s="1595"/>
      <c r="BQ111" s="1596"/>
      <c r="BR111" s="1595"/>
      <c r="BS111" s="1594"/>
      <c r="BT111" s="1594"/>
      <c r="BU111" s="1594"/>
      <c r="BV111" s="1590"/>
      <c r="BW111" s="1590"/>
      <c r="BX111" s="1590"/>
      <c r="BY111" s="1590"/>
      <c r="BZ111" s="1590"/>
      <c r="CA111" s="1590"/>
      <c r="CB111" s="1590"/>
      <c r="CC111" s="1590"/>
      <c r="CD111" s="1590"/>
      <c r="CE111" s="1590"/>
      <c r="CF111" s="1590"/>
      <c r="CG111" s="1590"/>
      <c r="CH111" s="1590"/>
      <c r="CI111" s="1590"/>
      <c r="CJ111" s="1590"/>
      <c r="CK111" s="1590"/>
      <c r="CL111" s="1590"/>
      <c r="CM111" s="1590"/>
      <c r="CN111" s="1590"/>
      <c r="CO111" s="1590"/>
      <c r="CP111" s="1590"/>
      <c r="CQ111" s="1590"/>
      <c r="CR111" s="1590"/>
      <c r="CS111" s="1590"/>
      <c r="CT111" s="506"/>
      <c r="CU111" s="506"/>
      <c r="CV111" s="506"/>
      <c r="CW111" s="506"/>
      <c r="CX111" s="506"/>
      <c r="CY111" s="506"/>
      <c r="CZ111" s="506"/>
      <c r="DA111" s="506"/>
      <c r="DB111" s="506"/>
      <c r="DC111" s="506"/>
      <c r="DD111" s="506"/>
      <c r="DE111" s="506"/>
      <c r="DF111" s="506"/>
      <c r="DG111" s="506"/>
      <c r="DH111" s="506"/>
      <c r="DI111" s="506"/>
      <c r="DJ111" s="506"/>
      <c r="DK111" s="506"/>
      <c r="DL111" s="506"/>
      <c r="DM111" s="506"/>
      <c r="DN111" s="506"/>
      <c r="DO111" s="506"/>
      <c r="DP111" s="506"/>
      <c r="DQ111" s="506"/>
      <c r="DR111" s="506"/>
      <c r="DS111" s="506"/>
      <c r="DT111" s="506"/>
      <c r="DU111" s="506"/>
      <c r="DV111" s="506"/>
      <c r="DW111" s="506"/>
      <c r="DX111" s="506"/>
      <c r="DY111" s="506"/>
      <c r="DZ111" s="506"/>
      <c r="EA111" s="506"/>
      <c r="EB111" s="506"/>
      <c r="EC111" s="506"/>
      <c r="ED111" s="506"/>
      <c r="EE111" s="506"/>
    </row>
    <row r="112" spans="3:135" s="130" customFormat="1" x14ac:dyDescent="0.2">
      <c r="C112" s="135"/>
      <c r="D112" s="135"/>
      <c r="E112" s="135"/>
      <c r="F112" s="135"/>
      <c r="G112" s="136"/>
      <c r="H112" s="135"/>
      <c r="I112" s="136"/>
      <c r="J112" s="136"/>
      <c r="K112" s="136"/>
      <c r="L112" s="135"/>
      <c r="M112" s="136"/>
      <c r="N112" s="136"/>
      <c r="O112" s="136"/>
      <c r="P112" s="135"/>
      <c r="Q112" s="136"/>
      <c r="R112" s="136"/>
      <c r="S112" s="136"/>
      <c r="T112" s="136"/>
      <c r="U112" s="136"/>
      <c r="V112" s="136"/>
      <c r="W112" s="136"/>
      <c r="X112" s="136"/>
      <c r="Y112" s="136"/>
      <c r="Z112" s="136"/>
      <c r="AA112" s="136"/>
      <c r="AB112" s="136"/>
      <c r="AC112" s="136"/>
      <c r="AD112" s="136"/>
      <c r="AE112" s="136"/>
      <c r="AF112" s="136"/>
      <c r="AG112" s="136"/>
      <c r="AH112" s="136"/>
      <c r="AI112" s="136"/>
      <c r="AJ112" s="226"/>
      <c r="AK112" s="226"/>
      <c r="AL112" s="136"/>
      <c r="AM112" s="136"/>
      <c r="AN112" s="138"/>
      <c r="AO112" s="138"/>
      <c r="AP112" s="138"/>
      <c r="AQ112" s="1583"/>
      <c r="AR112" s="1585"/>
      <c r="AS112" s="1585"/>
      <c r="AT112" s="1585"/>
      <c r="AU112" s="1585"/>
      <c r="AV112" s="1592"/>
      <c r="AW112" s="1593"/>
      <c r="AX112" s="1590"/>
      <c r="AY112" s="1590"/>
      <c r="AZ112" s="1590"/>
      <c r="BA112" s="1590"/>
      <c r="BB112" s="1590"/>
      <c r="BC112" s="1590"/>
      <c r="BD112" s="1590"/>
      <c r="BE112" s="1594"/>
      <c r="BF112" s="1594"/>
      <c r="BG112" s="1594"/>
      <c r="BH112" s="1594"/>
      <c r="BI112" s="1595"/>
      <c r="BJ112" s="1595"/>
      <c r="BK112" s="1595"/>
      <c r="BL112" s="1595"/>
      <c r="BM112" s="1595"/>
      <c r="BN112" s="1595"/>
      <c r="BO112" s="1595"/>
      <c r="BP112" s="1595"/>
      <c r="BQ112" s="1596"/>
      <c r="BR112" s="1595"/>
      <c r="BS112" s="1594"/>
      <c r="BT112" s="1594"/>
      <c r="BU112" s="1594"/>
      <c r="BV112" s="1590"/>
      <c r="BW112" s="1590"/>
      <c r="BX112" s="1590"/>
      <c r="BY112" s="1590"/>
      <c r="BZ112" s="1590"/>
      <c r="CA112" s="1590"/>
      <c r="CB112" s="1590"/>
      <c r="CC112" s="1590"/>
      <c r="CD112" s="1590"/>
      <c r="CE112" s="1590"/>
      <c r="CF112" s="1590"/>
      <c r="CG112" s="1590"/>
      <c r="CH112" s="1590"/>
      <c r="CI112" s="1590"/>
      <c r="CJ112" s="1590"/>
      <c r="CK112" s="1590"/>
      <c r="CL112" s="1590"/>
      <c r="CM112" s="1590"/>
      <c r="CN112" s="1590"/>
      <c r="CO112" s="1590"/>
      <c r="CP112" s="1590"/>
      <c r="CQ112" s="1590"/>
      <c r="CR112" s="1590"/>
      <c r="CS112" s="1590"/>
      <c r="CT112" s="506"/>
      <c r="CU112" s="506"/>
      <c r="CV112" s="506"/>
      <c r="CW112" s="506"/>
      <c r="CX112" s="506"/>
      <c r="CY112" s="506"/>
      <c r="CZ112" s="506"/>
      <c r="DA112" s="506"/>
      <c r="DB112" s="506"/>
      <c r="DC112" s="506"/>
      <c r="DD112" s="506"/>
      <c r="DE112" s="506"/>
      <c r="DF112" s="506"/>
      <c r="DG112" s="506"/>
      <c r="DH112" s="506"/>
      <c r="DI112" s="506"/>
      <c r="DJ112" s="506"/>
      <c r="DK112" s="506"/>
      <c r="DL112" s="506"/>
      <c r="DM112" s="506"/>
      <c r="DN112" s="506"/>
      <c r="DO112" s="506"/>
      <c r="DP112" s="506"/>
      <c r="DQ112" s="506"/>
      <c r="DR112" s="506"/>
      <c r="DS112" s="506"/>
      <c r="DT112" s="506"/>
      <c r="DU112" s="506"/>
      <c r="DV112" s="506"/>
      <c r="DW112" s="506"/>
      <c r="DX112" s="506"/>
      <c r="DY112" s="506"/>
      <c r="DZ112" s="506"/>
      <c r="EA112" s="506"/>
      <c r="EB112" s="506"/>
      <c r="EC112" s="506"/>
      <c r="ED112" s="506"/>
      <c r="EE112" s="506"/>
    </row>
    <row r="113" spans="3:135" s="130" customFormat="1" x14ac:dyDescent="0.2">
      <c r="C113" s="135"/>
      <c r="D113" s="135"/>
      <c r="E113" s="135"/>
      <c r="F113" s="135"/>
      <c r="G113" s="136"/>
      <c r="H113" s="135"/>
      <c r="I113" s="136"/>
      <c r="J113" s="136"/>
      <c r="K113" s="136"/>
      <c r="L113" s="135"/>
      <c r="M113" s="136"/>
      <c r="N113" s="136"/>
      <c r="O113" s="136"/>
      <c r="P113" s="135"/>
      <c r="Q113" s="136"/>
      <c r="R113" s="136"/>
      <c r="S113" s="136"/>
      <c r="T113" s="136"/>
      <c r="U113" s="136"/>
      <c r="V113" s="136"/>
      <c r="W113" s="136"/>
      <c r="X113" s="136"/>
      <c r="Y113" s="136"/>
      <c r="Z113" s="136"/>
      <c r="AA113" s="136"/>
      <c r="AB113" s="136"/>
      <c r="AC113" s="136"/>
      <c r="AD113" s="136"/>
      <c r="AE113" s="136"/>
      <c r="AF113" s="136"/>
      <c r="AG113" s="136"/>
      <c r="AH113" s="136"/>
      <c r="AI113" s="136"/>
      <c r="AJ113" s="226"/>
      <c r="AK113" s="226"/>
      <c r="AL113" s="136"/>
      <c r="AM113" s="136"/>
      <c r="AN113" s="138"/>
      <c r="AO113" s="138"/>
      <c r="AP113" s="138"/>
      <c r="AQ113" s="1583"/>
      <c r="AR113" s="1585"/>
      <c r="AS113" s="1585"/>
      <c r="AT113" s="1585"/>
      <c r="AU113" s="1585"/>
      <c r="AV113" s="1592"/>
      <c r="AW113" s="1593"/>
      <c r="AX113" s="1590"/>
      <c r="AY113" s="1590"/>
      <c r="AZ113" s="1590"/>
      <c r="BA113" s="1590"/>
      <c r="BB113" s="1590"/>
      <c r="BC113" s="1590"/>
      <c r="BD113" s="1590"/>
      <c r="BE113" s="1594"/>
      <c r="BF113" s="1594"/>
      <c r="BG113" s="1594"/>
      <c r="BH113" s="1594"/>
      <c r="BI113" s="1595"/>
      <c r="BJ113" s="1595"/>
      <c r="BK113" s="1595"/>
      <c r="BL113" s="1595"/>
      <c r="BM113" s="1595"/>
      <c r="BN113" s="1595"/>
      <c r="BO113" s="1595"/>
      <c r="BP113" s="1595"/>
      <c r="BQ113" s="1596"/>
      <c r="BR113" s="1595"/>
      <c r="BS113" s="1594"/>
      <c r="BT113" s="1594"/>
      <c r="BU113" s="1594"/>
      <c r="BV113" s="1590"/>
      <c r="BW113" s="1590"/>
      <c r="BX113" s="1590"/>
      <c r="BY113" s="1590"/>
      <c r="BZ113" s="1590"/>
      <c r="CA113" s="1590"/>
      <c r="CB113" s="1590"/>
      <c r="CC113" s="1590"/>
      <c r="CD113" s="1590"/>
      <c r="CE113" s="1590"/>
      <c r="CF113" s="1590"/>
      <c r="CG113" s="1590"/>
      <c r="CH113" s="1590"/>
      <c r="CI113" s="1590"/>
      <c r="CJ113" s="1590"/>
      <c r="CK113" s="1590"/>
      <c r="CL113" s="1590"/>
      <c r="CM113" s="1590"/>
      <c r="CN113" s="1590"/>
      <c r="CO113" s="1590"/>
      <c r="CP113" s="1590"/>
      <c r="CQ113" s="1590"/>
      <c r="CR113" s="1590"/>
      <c r="CS113" s="1590"/>
      <c r="CT113" s="506"/>
      <c r="CU113" s="506"/>
      <c r="CV113" s="506"/>
      <c r="CW113" s="506"/>
      <c r="CX113" s="506"/>
      <c r="CY113" s="506"/>
      <c r="CZ113" s="506"/>
      <c r="DA113" s="506"/>
      <c r="DB113" s="506"/>
      <c r="DC113" s="506"/>
      <c r="DD113" s="506"/>
      <c r="DE113" s="506"/>
      <c r="DF113" s="506"/>
      <c r="DG113" s="506"/>
      <c r="DH113" s="506"/>
      <c r="DI113" s="506"/>
      <c r="DJ113" s="506"/>
      <c r="DK113" s="506"/>
      <c r="DL113" s="506"/>
      <c r="DM113" s="506"/>
      <c r="DN113" s="506"/>
      <c r="DO113" s="506"/>
      <c r="DP113" s="506"/>
      <c r="DQ113" s="506"/>
      <c r="DR113" s="506"/>
      <c r="DS113" s="506"/>
      <c r="DT113" s="506"/>
      <c r="DU113" s="506"/>
      <c r="DV113" s="506"/>
      <c r="DW113" s="506"/>
      <c r="DX113" s="506"/>
      <c r="DY113" s="506"/>
      <c r="DZ113" s="506"/>
      <c r="EA113" s="506"/>
      <c r="EB113" s="506"/>
      <c r="EC113" s="506"/>
      <c r="ED113" s="506"/>
      <c r="EE113" s="506"/>
    </row>
    <row r="114" spans="3:135" s="130" customFormat="1" x14ac:dyDescent="0.2">
      <c r="C114" s="135"/>
      <c r="D114" s="135"/>
      <c r="E114" s="135"/>
      <c r="F114" s="135"/>
      <c r="G114" s="136"/>
      <c r="H114" s="135"/>
      <c r="I114" s="136"/>
      <c r="J114" s="136"/>
      <c r="K114" s="136"/>
      <c r="L114" s="135"/>
      <c r="M114" s="136"/>
      <c r="N114" s="136"/>
      <c r="O114" s="136"/>
      <c r="P114" s="135"/>
      <c r="Q114" s="136"/>
      <c r="R114" s="136"/>
      <c r="S114" s="136"/>
      <c r="T114" s="136"/>
      <c r="U114" s="136"/>
      <c r="V114" s="136"/>
      <c r="W114" s="136"/>
      <c r="X114" s="136"/>
      <c r="Y114" s="136"/>
      <c r="Z114" s="136"/>
      <c r="AA114" s="136"/>
      <c r="AB114" s="136"/>
      <c r="AC114" s="136"/>
      <c r="AD114" s="136"/>
      <c r="AE114" s="136"/>
      <c r="AF114" s="136"/>
      <c r="AG114" s="136"/>
      <c r="AH114" s="136"/>
      <c r="AI114" s="136"/>
      <c r="AJ114" s="226"/>
      <c r="AK114" s="226"/>
      <c r="AL114" s="136"/>
      <c r="AM114" s="136"/>
      <c r="AN114" s="138"/>
      <c r="AO114" s="138"/>
      <c r="AP114" s="138"/>
      <c r="AQ114" s="1583"/>
      <c r="AR114" s="1585"/>
      <c r="AS114" s="1585"/>
      <c r="AT114" s="1585"/>
      <c r="AU114" s="1585"/>
      <c r="AV114" s="1592"/>
      <c r="AW114" s="1593"/>
      <c r="AX114" s="1590"/>
      <c r="AY114" s="1590"/>
      <c r="AZ114" s="1590"/>
      <c r="BA114" s="1590"/>
      <c r="BB114" s="1590"/>
      <c r="BC114" s="1590"/>
      <c r="BD114" s="1590"/>
      <c r="BE114" s="1594"/>
      <c r="BF114" s="1594"/>
      <c r="BG114" s="1594"/>
      <c r="BH114" s="1594"/>
      <c r="BI114" s="1595"/>
      <c r="BJ114" s="1595"/>
      <c r="BK114" s="1595"/>
      <c r="BL114" s="1595"/>
      <c r="BM114" s="1595"/>
      <c r="BN114" s="1595"/>
      <c r="BO114" s="1595"/>
      <c r="BP114" s="1595"/>
      <c r="BQ114" s="1596"/>
      <c r="BR114" s="1595"/>
      <c r="BS114" s="1594"/>
      <c r="BT114" s="1594"/>
      <c r="BU114" s="1594"/>
      <c r="BV114" s="1590"/>
      <c r="BW114" s="1590"/>
      <c r="BX114" s="1590"/>
      <c r="BY114" s="1590"/>
      <c r="BZ114" s="1590"/>
      <c r="CA114" s="1590"/>
      <c r="CB114" s="1590"/>
      <c r="CC114" s="1590"/>
      <c r="CD114" s="1590"/>
      <c r="CE114" s="1590"/>
      <c r="CF114" s="1590"/>
      <c r="CG114" s="1590"/>
      <c r="CH114" s="1590"/>
      <c r="CI114" s="1590"/>
      <c r="CJ114" s="1590"/>
      <c r="CK114" s="1590"/>
      <c r="CL114" s="1590"/>
      <c r="CM114" s="1590"/>
      <c r="CN114" s="1590"/>
      <c r="CO114" s="1590"/>
      <c r="CP114" s="1590"/>
      <c r="CQ114" s="1590"/>
      <c r="CR114" s="1590"/>
      <c r="CS114" s="1590"/>
      <c r="CT114" s="506"/>
      <c r="CU114" s="506"/>
      <c r="CV114" s="506"/>
      <c r="CW114" s="506"/>
      <c r="CX114" s="506"/>
      <c r="CY114" s="506"/>
      <c r="CZ114" s="506"/>
      <c r="DA114" s="506"/>
      <c r="DB114" s="506"/>
      <c r="DC114" s="506"/>
      <c r="DD114" s="506"/>
      <c r="DE114" s="506"/>
      <c r="DF114" s="506"/>
      <c r="DG114" s="506"/>
      <c r="DH114" s="506"/>
      <c r="DI114" s="506"/>
      <c r="DJ114" s="506"/>
      <c r="DK114" s="506"/>
      <c r="DL114" s="506"/>
      <c r="DM114" s="506"/>
      <c r="DN114" s="506"/>
      <c r="DO114" s="506"/>
      <c r="DP114" s="506"/>
      <c r="DQ114" s="506"/>
      <c r="DR114" s="506"/>
      <c r="DS114" s="506"/>
      <c r="DT114" s="506"/>
      <c r="DU114" s="506"/>
      <c r="DV114" s="506"/>
      <c r="DW114" s="506"/>
      <c r="DX114" s="506"/>
      <c r="DY114" s="506"/>
      <c r="DZ114" s="506"/>
      <c r="EA114" s="506"/>
      <c r="EB114" s="506"/>
      <c r="EC114" s="506"/>
      <c r="ED114" s="506"/>
      <c r="EE114" s="506"/>
    </row>
    <row r="115" spans="3:135" s="130" customFormat="1" x14ac:dyDescent="0.2">
      <c r="C115" s="135"/>
      <c r="D115" s="135"/>
      <c r="E115" s="135"/>
      <c r="F115" s="135"/>
      <c r="G115" s="136"/>
      <c r="H115" s="135"/>
      <c r="I115" s="136"/>
      <c r="J115" s="136"/>
      <c r="K115" s="136"/>
      <c r="L115" s="135"/>
      <c r="M115" s="136"/>
      <c r="N115" s="136"/>
      <c r="O115" s="136"/>
      <c r="P115" s="135"/>
      <c r="Q115" s="136"/>
      <c r="R115" s="136"/>
      <c r="S115" s="136"/>
      <c r="T115" s="136"/>
      <c r="U115" s="136"/>
      <c r="V115" s="136"/>
      <c r="W115" s="136"/>
      <c r="X115" s="136"/>
      <c r="Y115" s="136"/>
      <c r="Z115" s="136"/>
      <c r="AA115" s="136"/>
      <c r="AB115" s="136"/>
      <c r="AC115" s="136"/>
      <c r="AD115" s="136"/>
      <c r="AE115" s="136"/>
      <c r="AF115" s="136"/>
      <c r="AG115" s="136"/>
      <c r="AH115" s="136"/>
      <c r="AI115" s="136"/>
      <c r="AJ115" s="226"/>
      <c r="AK115" s="226"/>
      <c r="AL115" s="136"/>
      <c r="AM115" s="136"/>
      <c r="AN115" s="138"/>
      <c r="AO115" s="138"/>
      <c r="AP115" s="138"/>
      <c r="AQ115" s="1583"/>
      <c r="AR115" s="1585"/>
      <c r="AS115" s="1585"/>
      <c r="AT115" s="1585"/>
      <c r="AU115" s="1585"/>
      <c r="AV115" s="1592"/>
      <c r="AW115" s="1593"/>
      <c r="AX115" s="1590"/>
      <c r="AY115" s="1590"/>
      <c r="AZ115" s="1590"/>
      <c r="BA115" s="1590"/>
      <c r="BB115" s="1590"/>
      <c r="BC115" s="1590"/>
      <c r="BD115" s="1590"/>
      <c r="BE115" s="1594"/>
      <c r="BF115" s="1594"/>
      <c r="BG115" s="1594"/>
      <c r="BH115" s="1594"/>
      <c r="BI115" s="1595"/>
      <c r="BJ115" s="1595"/>
      <c r="BK115" s="1595"/>
      <c r="BL115" s="1595"/>
      <c r="BM115" s="1595"/>
      <c r="BN115" s="1595"/>
      <c r="BO115" s="1595"/>
      <c r="BP115" s="1595"/>
      <c r="BQ115" s="1596"/>
      <c r="BR115" s="1595"/>
      <c r="BS115" s="1594"/>
      <c r="BT115" s="1594"/>
      <c r="BU115" s="1594"/>
      <c r="BV115" s="1590"/>
      <c r="BW115" s="1590"/>
      <c r="BX115" s="1590"/>
      <c r="BY115" s="1590"/>
      <c r="BZ115" s="1590"/>
      <c r="CA115" s="1590"/>
      <c r="CB115" s="1590"/>
      <c r="CC115" s="1590"/>
      <c r="CD115" s="1590"/>
      <c r="CE115" s="1590"/>
      <c r="CF115" s="1590"/>
      <c r="CG115" s="1590"/>
      <c r="CH115" s="1590"/>
      <c r="CI115" s="1590"/>
      <c r="CJ115" s="1590"/>
      <c r="CK115" s="1590"/>
      <c r="CL115" s="1590"/>
      <c r="CM115" s="1590"/>
      <c r="CN115" s="1590"/>
      <c r="CO115" s="1590"/>
      <c r="CP115" s="1590"/>
      <c r="CQ115" s="1590"/>
      <c r="CR115" s="1590"/>
      <c r="CS115" s="1590"/>
      <c r="CT115" s="506"/>
      <c r="CU115" s="506"/>
      <c r="CV115" s="506"/>
      <c r="CW115" s="506"/>
      <c r="CX115" s="506"/>
      <c r="CY115" s="506"/>
      <c r="CZ115" s="506"/>
      <c r="DA115" s="506"/>
      <c r="DB115" s="506"/>
      <c r="DC115" s="506"/>
      <c r="DD115" s="506"/>
      <c r="DE115" s="506"/>
      <c r="DF115" s="506"/>
      <c r="DG115" s="506"/>
      <c r="DH115" s="506"/>
      <c r="DI115" s="506"/>
      <c r="DJ115" s="506"/>
      <c r="DK115" s="506"/>
      <c r="DL115" s="506"/>
      <c r="DM115" s="506"/>
      <c r="DN115" s="506"/>
      <c r="DO115" s="506"/>
      <c r="DP115" s="506"/>
      <c r="DQ115" s="506"/>
      <c r="DR115" s="506"/>
      <c r="DS115" s="506"/>
      <c r="DT115" s="506"/>
      <c r="DU115" s="506"/>
      <c r="DV115" s="506"/>
      <c r="DW115" s="506"/>
      <c r="DX115" s="506"/>
      <c r="DY115" s="506"/>
      <c r="DZ115" s="506"/>
      <c r="EA115" s="506"/>
      <c r="EB115" s="506"/>
      <c r="EC115" s="506"/>
      <c r="ED115" s="506"/>
      <c r="EE115" s="506"/>
    </row>
    <row r="116" spans="3:135" s="130" customFormat="1" x14ac:dyDescent="0.2">
      <c r="C116" s="135"/>
      <c r="D116" s="135"/>
      <c r="E116" s="135"/>
      <c r="F116" s="135"/>
      <c r="G116" s="136"/>
      <c r="H116" s="135"/>
      <c r="I116" s="136"/>
      <c r="J116" s="136"/>
      <c r="K116" s="136"/>
      <c r="L116" s="135"/>
      <c r="M116" s="136"/>
      <c r="N116" s="136"/>
      <c r="O116" s="136"/>
      <c r="P116" s="135"/>
      <c r="Q116" s="136"/>
      <c r="R116" s="136"/>
      <c r="S116" s="136"/>
      <c r="T116" s="136"/>
      <c r="U116" s="136"/>
      <c r="V116" s="136"/>
      <c r="W116" s="136"/>
      <c r="X116" s="136"/>
      <c r="Y116" s="136"/>
      <c r="Z116" s="136"/>
      <c r="AA116" s="136"/>
      <c r="AB116" s="136"/>
      <c r="AC116" s="136"/>
      <c r="AD116" s="136"/>
      <c r="AE116" s="136"/>
      <c r="AF116" s="136"/>
      <c r="AG116" s="136"/>
      <c r="AH116" s="136"/>
      <c r="AI116" s="136"/>
      <c r="AJ116" s="226"/>
      <c r="AK116" s="226"/>
      <c r="AL116" s="136"/>
      <c r="AM116" s="136"/>
      <c r="AN116" s="138"/>
      <c r="AO116" s="138"/>
      <c r="AP116" s="138"/>
      <c r="AQ116" s="1583"/>
      <c r="AR116" s="1585"/>
      <c r="AS116" s="1585"/>
      <c r="AT116" s="1585"/>
      <c r="AU116" s="1585"/>
      <c r="AV116" s="1592"/>
      <c r="AW116" s="1593"/>
      <c r="AX116" s="1590"/>
      <c r="AY116" s="1590"/>
      <c r="AZ116" s="1590"/>
      <c r="BA116" s="1590"/>
      <c r="BB116" s="1590"/>
      <c r="BC116" s="1590"/>
      <c r="BD116" s="1590"/>
      <c r="BE116" s="1594"/>
      <c r="BF116" s="1594"/>
      <c r="BG116" s="1594"/>
      <c r="BH116" s="1594"/>
      <c r="BI116" s="1595"/>
      <c r="BJ116" s="1595"/>
      <c r="BK116" s="1595"/>
      <c r="BL116" s="1595"/>
      <c r="BM116" s="1595"/>
      <c r="BN116" s="1595"/>
      <c r="BO116" s="1595"/>
      <c r="BP116" s="1595"/>
      <c r="BQ116" s="1596"/>
      <c r="BR116" s="1595"/>
      <c r="BS116" s="1594"/>
      <c r="BT116" s="1594"/>
      <c r="BU116" s="1594"/>
      <c r="BV116" s="1590"/>
      <c r="BW116" s="1590"/>
      <c r="BX116" s="1590"/>
      <c r="BY116" s="1590"/>
      <c r="BZ116" s="1590"/>
      <c r="CA116" s="1590"/>
      <c r="CB116" s="1590"/>
      <c r="CC116" s="1590"/>
      <c r="CD116" s="1590"/>
      <c r="CE116" s="1590"/>
      <c r="CF116" s="1590"/>
      <c r="CG116" s="1590"/>
      <c r="CH116" s="1590"/>
      <c r="CI116" s="1590"/>
      <c r="CJ116" s="1590"/>
      <c r="CK116" s="1590"/>
      <c r="CL116" s="1590"/>
      <c r="CM116" s="1590"/>
      <c r="CN116" s="1590"/>
      <c r="CO116" s="1590"/>
      <c r="CP116" s="1590"/>
      <c r="CQ116" s="1590"/>
      <c r="CR116" s="1590"/>
      <c r="CS116" s="1590"/>
      <c r="CT116" s="506"/>
      <c r="CU116" s="506"/>
      <c r="CV116" s="506"/>
      <c r="CW116" s="506"/>
      <c r="CX116" s="506"/>
      <c r="CY116" s="506"/>
      <c r="CZ116" s="506"/>
      <c r="DA116" s="506"/>
      <c r="DB116" s="506"/>
      <c r="DC116" s="506"/>
      <c r="DD116" s="506"/>
      <c r="DE116" s="506"/>
      <c r="DF116" s="506"/>
      <c r="DG116" s="506"/>
      <c r="DH116" s="506"/>
      <c r="DI116" s="506"/>
      <c r="DJ116" s="506"/>
      <c r="DK116" s="506"/>
      <c r="DL116" s="506"/>
      <c r="DM116" s="506"/>
      <c r="DN116" s="506"/>
      <c r="DO116" s="506"/>
      <c r="DP116" s="506"/>
      <c r="DQ116" s="506"/>
      <c r="DR116" s="506"/>
      <c r="DS116" s="506"/>
      <c r="DT116" s="506"/>
      <c r="DU116" s="506"/>
      <c r="DV116" s="506"/>
      <c r="DW116" s="506"/>
      <c r="DX116" s="506"/>
      <c r="DY116" s="506"/>
      <c r="DZ116" s="506"/>
      <c r="EA116" s="506"/>
      <c r="EB116" s="506"/>
      <c r="EC116" s="506"/>
      <c r="ED116" s="506"/>
      <c r="EE116" s="506"/>
    </row>
    <row r="117" spans="3:135" s="130" customFormat="1" x14ac:dyDescent="0.2">
      <c r="C117" s="135"/>
      <c r="D117" s="135"/>
      <c r="E117" s="135"/>
      <c r="F117" s="135"/>
      <c r="G117" s="136"/>
      <c r="H117" s="135"/>
      <c r="I117" s="136"/>
      <c r="J117" s="136"/>
      <c r="K117" s="136"/>
      <c r="L117" s="135"/>
      <c r="M117" s="136"/>
      <c r="N117" s="136"/>
      <c r="O117" s="136"/>
      <c r="P117" s="135"/>
      <c r="Q117" s="136"/>
      <c r="R117" s="136"/>
      <c r="S117" s="136"/>
      <c r="T117" s="136"/>
      <c r="U117" s="136"/>
      <c r="V117" s="136"/>
      <c r="W117" s="136"/>
      <c r="X117" s="136"/>
      <c r="Y117" s="136"/>
      <c r="Z117" s="136"/>
      <c r="AA117" s="136"/>
      <c r="AB117" s="136"/>
      <c r="AC117" s="136"/>
      <c r="AD117" s="136"/>
      <c r="AE117" s="136"/>
      <c r="AF117" s="136"/>
      <c r="AG117" s="136"/>
      <c r="AH117" s="136"/>
      <c r="AI117" s="136"/>
      <c r="AJ117" s="226"/>
      <c r="AK117" s="226"/>
      <c r="AL117" s="136"/>
      <c r="AM117" s="136"/>
      <c r="AN117" s="138"/>
      <c r="AO117" s="138"/>
      <c r="AP117" s="138"/>
      <c r="AQ117" s="1583"/>
      <c r="AR117" s="1585"/>
      <c r="AS117" s="1585"/>
      <c r="AT117" s="1585"/>
      <c r="AU117" s="1585"/>
      <c r="AV117" s="1592"/>
      <c r="AW117" s="1593"/>
      <c r="AX117" s="1590"/>
      <c r="AY117" s="1590"/>
      <c r="AZ117" s="1590"/>
      <c r="BA117" s="1590"/>
      <c r="BB117" s="1590"/>
      <c r="BC117" s="1590"/>
      <c r="BD117" s="1590"/>
      <c r="BE117" s="1594"/>
      <c r="BF117" s="1594"/>
      <c r="BG117" s="1594"/>
      <c r="BH117" s="1594"/>
      <c r="BI117" s="1595"/>
      <c r="BJ117" s="1595"/>
      <c r="BK117" s="1595"/>
      <c r="BL117" s="1595"/>
      <c r="BM117" s="1595"/>
      <c r="BN117" s="1595"/>
      <c r="BO117" s="1595"/>
      <c r="BP117" s="1595"/>
      <c r="BQ117" s="1596"/>
      <c r="BR117" s="1595"/>
      <c r="BS117" s="1594"/>
      <c r="BT117" s="1594"/>
      <c r="BU117" s="1594"/>
      <c r="BV117" s="1590"/>
      <c r="BW117" s="1590"/>
      <c r="BX117" s="1590"/>
      <c r="BY117" s="1590"/>
      <c r="BZ117" s="1590"/>
      <c r="CA117" s="1590"/>
      <c r="CB117" s="1590"/>
      <c r="CC117" s="1590"/>
      <c r="CD117" s="1590"/>
      <c r="CE117" s="1590"/>
      <c r="CF117" s="1590"/>
      <c r="CG117" s="1590"/>
      <c r="CH117" s="1590"/>
      <c r="CI117" s="1590"/>
      <c r="CJ117" s="1590"/>
      <c r="CK117" s="1590"/>
      <c r="CL117" s="1590"/>
      <c r="CM117" s="1590"/>
      <c r="CN117" s="1590"/>
      <c r="CO117" s="1590"/>
      <c r="CP117" s="1590"/>
      <c r="CQ117" s="1590"/>
      <c r="CR117" s="1590"/>
      <c r="CS117" s="1590"/>
      <c r="CT117" s="506"/>
      <c r="CU117" s="506"/>
      <c r="CV117" s="506"/>
      <c r="CW117" s="506"/>
      <c r="CX117" s="506"/>
      <c r="CY117" s="506"/>
      <c r="CZ117" s="506"/>
      <c r="DA117" s="506"/>
      <c r="DB117" s="506"/>
      <c r="DC117" s="506"/>
      <c r="DD117" s="506"/>
      <c r="DE117" s="506"/>
      <c r="DF117" s="506"/>
      <c r="DG117" s="506"/>
      <c r="DH117" s="506"/>
      <c r="DI117" s="506"/>
      <c r="DJ117" s="506"/>
      <c r="DK117" s="506"/>
      <c r="DL117" s="506"/>
      <c r="DM117" s="506"/>
      <c r="DN117" s="506"/>
      <c r="DO117" s="506"/>
      <c r="DP117" s="506"/>
      <c r="DQ117" s="506"/>
      <c r="DR117" s="506"/>
      <c r="DS117" s="506"/>
      <c r="DT117" s="506"/>
      <c r="DU117" s="506"/>
      <c r="DV117" s="506"/>
      <c r="DW117" s="506"/>
      <c r="DX117" s="506"/>
      <c r="DY117" s="506"/>
      <c r="DZ117" s="506"/>
      <c r="EA117" s="506"/>
      <c r="EB117" s="506"/>
      <c r="EC117" s="506"/>
      <c r="ED117" s="506"/>
      <c r="EE117" s="506"/>
    </row>
    <row r="118" spans="3:135" s="130" customFormat="1" x14ac:dyDescent="0.2">
      <c r="C118" s="135"/>
      <c r="D118" s="135"/>
      <c r="E118" s="135"/>
      <c r="F118" s="135"/>
      <c r="G118" s="136"/>
      <c r="H118" s="135"/>
      <c r="I118" s="136"/>
      <c r="J118" s="136"/>
      <c r="K118" s="136"/>
      <c r="L118" s="135"/>
      <c r="M118" s="136"/>
      <c r="N118" s="136"/>
      <c r="O118" s="136"/>
      <c r="P118" s="135"/>
      <c r="Q118" s="136"/>
      <c r="R118" s="136"/>
      <c r="S118" s="136"/>
      <c r="T118" s="136"/>
      <c r="U118" s="136"/>
      <c r="V118" s="136"/>
      <c r="W118" s="136"/>
      <c r="X118" s="136"/>
      <c r="Y118" s="136"/>
      <c r="Z118" s="136"/>
      <c r="AA118" s="136"/>
      <c r="AB118" s="136"/>
      <c r="AC118" s="136"/>
      <c r="AD118" s="136"/>
      <c r="AE118" s="136"/>
      <c r="AF118" s="136"/>
      <c r="AG118" s="136"/>
      <c r="AH118" s="136"/>
      <c r="AI118" s="136"/>
      <c r="AJ118" s="226"/>
      <c r="AK118" s="226"/>
      <c r="AL118" s="136"/>
      <c r="AM118" s="136"/>
      <c r="AN118" s="138"/>
      <c r="AO118" s="138"/>
      <c r="AP118" s="138"/>
      <c r="AQ118" s="1583"/>
      <c r="AR118" s="1585"/>
      <c r="AS118" s="1585"/>
      <c r="AT118" s="1585"/>
      <c r="AU118" s="1585"/>
      <c r="AV118" s="1592"/>
      <c r="AW118" s="1593"/>
      <c r="AX118" s="1590"/>
      <c r="AY118" s="1590"/>
      <c r="AZ118" s="1590"/>
      <c r="BA118" s="1590"/>
      <c r="BB118" s="1590"/>
      <c r="BC118" s="1590"/>
      <c r="BD118" s="1590"/>
      <c r="BE118" s="1594"/>
      <c r="BF118" s="1594"/>
      <c r="BG118" s="1594"/>
      <c r="BH118" s="1594"/>
      <c r="BI118" s="1595"/>
      <c r="BJ118" s="1595"/>
      <c r="BK118" s="1595"/>
      <c r="BL118" s="1595"/>
      <c r="BM118" s="1595"/>
      <c r="BN118" s="1595"/>
      <c r="BO118" s="1595"/>
      <c r="BP118" s="1595"/>
      <c r="BQ118" s="1596"/>
      <c r="BR118" s="1595"/>
      <c r="BS118" s="1594"/>
      <c r="BT118" s="1594"/>
      <c r="BU118" s="1594"/>
      <c r="BV118" s="1590"/>
      <c r="BW118" s="1590"/>
      <c r="BX118" s="1590"/>
      <c r="BY118" s="1590"/>
      <c r="BZ118" s="1590"/>
      <c r="CA118" s="1590"/>
      <c r="CB118" s="1590"/>
      <c r="CC118" s="1590"/>
      <c r="CD118" s="1590"/>
      <c r="CE118" s="1590"/>
      <c r="CF118" s="1590"/>
      <c r="CG118" s="1590"/>
      <c r="CH118" s="1590"/>
      <c r="CI118" s="1590"/>
      <c r="CJ118" s="1590"/>
      <c r="CK118" s="1590"/>
      <c r="CL118" s="1590"/>
      <c r="CM118" s="1590"/>
      <c r="CN118" s="1590"/>
      <c r="CO118" s="1590"/>
      <c r="CP118" s="1590"/>
      <c r="CQ118" s="1590"/>
      <c r="CR118" s="1590"/>
      <c r="CS118" s="1590"/>
      <c r="CT118" s="506"/>
      <c r="CU118" s="506"/>
      <c r="CV118" s="506"/>
      <c r="CW118" s="506"/>
      <c r="CX118" s="506"/>
      <c r="CY118" s="506"/>
      <c r="CZ118" s="506"/>
      <c r="DA118" s="506"/>
      <c r="DB118" s="506"/>
      <c r="DC118" s="506"/>
      <c r="DD118" s="506"/>
      <c r="DE118" s="506"/>
      <c r="DF118" s="506"/>
      <c r="DG118" s="506"/>
      <c r="DH118" s="506"/>
      <c r="DI118" s="506"/>
      <c r="DJ118" s="506"/>
      <c r="DK118" s="506"/>
      <c r="DL118" s="506"/>
      <c r="DM118" s="506"/>
      <c r="DN118" s="506"/>
      <c r="DO118" s="506"/>
      <c r="DP118" s="506"/>
      <c r="DQ118" s="506"/>
      <c r="DR118" s="506"/>
      <c r="DS118" s="506"/>
      <c r="DT118" s="506"/>
      <c r="DU118" s="506"/>
      <c r="DV118" s="506"/>
      <c r="DW118" s="506"/>
      <c r="DX118" s="506"/>
      <c r="DY118" s="506"/>
      <c r="DZ118" s="506"/>
      <c r="EA118" s="506"/>
      <c r="EB118" s="506"/>
      <c r="EC118" s="506"/>
      <c r="ED118" s="506"/>
      <c r="EE118" s="506"/>
    </row>
    <row r="119" spans="3:135" s="130" customFormat="1" x14ac:dyDescent="0.2">
      <c r="C119" s="135"/>
      <c r="D119" s="135"/>
      <c r="E119" s="135"/>
      <c r="F119" s="135"/>
      <c r="G119" s="136"/>
      <c r="H119" s="135"/>
      <c r="I119" s="136"/>
      <c r="J119" s="136"/>
      <c r="K119" s="136"/>
      <c r="L119" s="135"/>
      <c r="M119" s="136"/>
      <c r="N119" s="136"/>
      <c r="O119" s="136"/>
      <c r="P119" s="135"/>
      <c r="Q119" s="136"/>
      <c r="R119" s="136"/>
      <c r="S119" s="136"/>
      <c r="T119" s="136"/>
      <c r="U119" s="136"/>
      <c r="V119" s="136"/>
      <c r="W119" s="136"/>
      <c r="X119" s="136"/>
      <c r="Y119" s="136"/>
      <c r="Z119" s="136"/>
      <c r="AA119" s="136"/>
      <c r="AB119" s="136"/>
      <c r="AC119" s="136"/>
      <c r="AD119" s="136"/>
      <c r="AE119" s="136"/>
      <c r="AF119" s="136"/>
      <c r="AG119" s="136"/>
      <c r="AH119" s="136"/>
      <c r="AI119" s="136"/>
      <c r="AJ119" s="226"/>
      <c r="AK119" s="226"/>
      <c r="AL119" s="136"/>
      <c r="AM119" s="136"/>
      <c r="AN119" s="138"/>
      <c r="AO119" s="138"/>
      <c r="AP119" s="138"/>
      <c r="AQ119" s="1583"/>
      <c r="AR119" s="1585"/>
      <c r="AS119" s="1585"/>
      <c r="AT119" s="1585"/>
      <c r="AU119" s="1585"/>
      <c r="AV119" s="1592"/>
      <c r="AW119" s="1593"/>
      <c r="AX119" s="1590"/>
      <c r="AY119" s="1590"/>
      <c r="AZ119" s="1590"/>
      <c r="BA119" s="1590"/>
      <c r="BB119" s="1590"/>
      <c r="BC119" s="1590"/>
      <c r="BD119" s="1590"/>
      <c r="BE119" s="1594"/>
      <c r="BF119" s="1594"/>
      <c r="BG119" s="1594"/>
      <c r="BH119" s="1594"/>
      <c r="BI119" s="1595"/>
      <c r="BJ119" s="1595"/>
      <c r="BK119" s="1595"/>
      <c r="BL119" s="1595"/>
      <c r="BM119" s="1595"/>
      <c r="BN119" s="1595"/>
      <c r="BO119" s="1595"/>
      <c r="BP119" s="1595"/>
      <c r="BQ119" s="1596"/>
      <c r="BR119" s="1595"/>
      <c r="BS119" s="1594"/>
      <c r="BT119" s="1594"/>
      <c r="BU119" s="1594"/>
      <c r="BV119" s="1590"/>
      <c r="BW119" s="1590"/>
      <c r="BX119" s="1590"/>
      <c r="BY119" s="1590"/>
      <c r="BZ119" s="1590"/>
      <c r="CA119" s="1590"/>
      <c r="CB119" s="1590"/>
      <c r="CC119" s="1590"/>
      <c r="CD119" s="1590"/>
      <c r="CE119" s="1590"/>
      <c r="CF119" s="1590"/>
      <c r="CG119" s="1590"/>
      <c r="CH119" s="1590"/>
      <c r="CI119" s="1590"/>
      <c r="CJ119" s="1590"/>
      <c r="CK119" s="1590"/>
      <c r="CL119" s="1590"/>
      <c r="CM119" s="1590"/>
      <c r="CN119" s="1590"/>
      <c r="CO119" s="1590"/>
      <c r="CP119" s="1590"/>
      <c r="CQ119" s="1590"/>
      <c r="CR119" s="1590"/>
      <c r="CS119" s="1590"/>
      <c r="CT119" s="506"/>
      <c r="CU119" s="506"/>
      <c r="CV119" s="506"/>
      <c r="CW119" s="506"/>
      <c r="CX119" s="506"/>
      <c r="CY119" s="506"/>
      <c r="CZ119" s="506"/>
      <c r="DA119" s="506"/>
      <c r="DB119" s="506"/>
      <c r="DC119" s="506"/>
      <c r="DD119" s="506"/>
      <c r="DE119" s="506"/>
      <c r="DF119" s="506"/>
      <c r="DG119" s="506"/>
      <c r="DH119" s="506"/>
      <c r="DI119" s="506"/>
      <c r="DJ119" s="506"/>
      <c r="DK119" s="506"/>
      <c r="DL119" s="506"/>
      <c r="DM119" s="506"/>
      <c r="DN119" s="506"/>
      <c r="DO119" s="506"/>
      <c r="DP119" s="506"/>
      <c r="DQ119" s="506"/>
      <c r="DR119" s="506"/>
      <c r="DS119" s="506"/>
      <c r="DT119" s="506"/>
      <c r="DU119" s="506"/>
      <c r="DV119" s="506"/>
      <c r="DW119" s="506"/>
      <c r="DX119" s="506"/>
      <c r="DY119" s="506"/>
      <c r="DZ119" s="506"/>
      <c r="EA119" s="506"/>
      <c r="EB119" s="506"/>
      <c r="EC119" s="506"/>
      <c r="ED119" s="506"/>
      <c r="EE119" s="506"/>
    </row>
  </sheetData>
  <sheetProtection password="C64F" sheet="1" objects="1" scenarios="1" formatRows="0"/>
  <protectedRanges>
    <protectedRange sqref="AO4:AP35 C4:V35" name="Honors"/>
    <protectedRange password="C64F" sqref="A4:B35 C36:X36 AL2:AO2 W4:AN35 AQ2:BQ35" name="Admin"/>
  </protectedRanges>
  <customSheetViews>
    <customSheetView guid="{902EEF54-E42B-473F-A94F-90608D9CB1C3}" scale="80" topLeftCell="A9">
      <pane xSplit="2" topLeftCell="C1" activePane="topRight" state="frozen"/>
      <selection pane="topRight" activeCell="K9" sqref="K9:L9"/>
      <pageMargins left="0.7" right="0.7" top="0.75" bottom="0.75" header="0.3" footer="0.3"/>
      <pageSetup orientation="portrait" r:id="rId1"/>
    </customSheetView>
    <customSheetView guid="{C48D4376-7E6E-43E1-BDDA-4583E8F77408}" scale="85">
      <pane xSplit="2" topLeftCell="C1" activePane="topRight" state="frozen"/>
      <selection pane="topRight" activeCell="S12" sqref="S12"/>
      <pageMargins left="0.7" right="0.7" top="0.75" bottom="0.75" header="0.3" footer="0.3"/>
      <pageSetup orientation="portrait" r:id="rId2"/>
    </customSheetView>
    <customSheetView guid="{8168B4B8-9A02-4791-AD5C-7A76A87A620E}" scale="85">
      <pane xSplit="2" topLeftCell="C1" activePane="topRight" state="frozen"/>
      <selection pane="topRight" activeCell="S12" sqref="S12"/>
      <pageMargins left="0.7" right="0.7" top="0.75" bottom="0.75" header="0.3" footer="0.3"/>
      <pageSetup orientation="portrait" r:id="rId3"/>
    </customSheetView>
    <customSheetView guid="{7F7D5A8C-9A56-4905-9300-15A5D4F74565}" scale="80">
      <pane xSplit="2" topLeftCell="C1" activePane="topRight" state="frozen"/>
      <selection pane="topRight" activeCell="T5" sqref="T5"/>
      <pageMargins left="0.7" right="0.7" top="0.75" bottom="0.75" header="0.3" footer="0.3"/>
      <pageSetup orientation="portrait" r:id="rId4"/>
    </customSheetView>
  </customSheetViews>
  <mergeCells count="249">
    <mergeCell ref="S24:T24"/>
    <mergeCell ref="AH6:AH35"/>
    <mergeCell ref="S34:T34"/>
    <mergeCell ref="S25:T25"/>
    <mergeCell ref="S26:T26"/>
    <mergeCell ref="S27:T27"/>
    <mergeCell ref="S28:T28"/>
    <mergeCell ref="S35:T35"/>
    <mergeCell ref="S29:T29"/>
    <mergeCell ref="S30:T30"/>
    <mergeCell ref="S23:T23"/>
    <mergeCell ref="BI4:BI5"/>
    <mergeCell ref="AQ2:BC2"/>
    <mergeCell ref="AT3:AT5"/>
    <mergeCell ref="AU3:AU5"/>
    <mergeCell ref="AW3:AW5"/>
    <mergeCell ref="BE2:BQ3"/>
    <mergeCell ref="AX3:AY3"/>
    <mergeCell ref="AZ3:BA3"/>
    <mergeCell ref="BB3:BC3"/>
    <mergeCell ref="AQ3:AQ5"/>
    <mergeCell ref="BJ4:BQ4"/>
    <mergeCell ref="BH4:BH5"/>
    <mergeCell ref="AL1:AP1"/>
    <mergeCell ref="W4:W5"/>
    <mergeCell ref="X4:X5"/>
    <mergeCell ref="Z4:Z5"/>
    <mergeCell ref="AB3:AI3"/>
    <mergeCell ref="AL3:AO3"/>
    <mergeCell ref="BE4:BE5"/>
    <mergeCell ref="BF4:BF5"/>
    <mergeCell ref="BG4:BG5"/>
    <mergeCell ref="AX4:AY5"/>
    <mergeCell ref="AZ4:BA5"/>
    <mergeCell ref="BB4:BC5"/>
    <mergeCell ref="AM4:AM5"/>
    <mergeCell ref="AV3:AV5"/>
    <mergeCell ref="AR3:AR5"/>
    <mergeCell ref="AS3:AS5"/>
    <mergeCell ref="AN4:AN5"/>
    <mergeCell ref="AO4:AO5"/>
    <mergeCell ref="AP4:AP5"/>
    <mergeCell ref="O37:AB37"/>
    <mergeCell ref="AA36:AC36"/>
    <mergeCell ref="C1:X1"/>
    <mergeCell ref="AB1:AI1"/>
    <mergeCell ref="AJ4:AK5"/>
    <mergeCell ref="S10:T10"/>
    <mergeCell ref="S11:T11"/>
    <mergeCell ref="S12:T12"/>
    <mergeCell ref="S13:T13"/>
    <mergeCell ref="S14:T14"/>
    <mergeCell ref="S15:T15"/>
    <mergeCell ref="S16:T16"/>
    <mergeCell ref="S17:T17"/>
    <mergeCell ref="S18:T18"/>
    <mergeCell ref="K15:L15"/>
    <mergeCell ref="AE4:AE5"/>
    <mergeCell ref="AF4:AF5"/>
    <mergeCell ref="AG4:AG5"/>
    <mergeCell ref="AH4:AH5"/>
    <mergeCell ref="G12:H12"/>
    <mergeCell ref="O11:P11"/>
    <mergeCell ref="G6:H6"/>
    <mergeCell ref="G7:H7"/>
    <mergeCell ref="G8:H8"/>
    <mergeCell ref="A6:B6"/>
    <mergeCell ref="A7:B7"/>
    <mergeCell ref="A8:B8"/>
    <mergeCell ref="A9:B9"/>
    <mergeCell ref="O4:O5"/>
    <mergeCell ref="C3:X3"/>
    <mergeCell ref="B1:B3"/>
    <mergeCell ref="S7:T7"/>
    <mergeCell ref="S8:T8"/>
    <mergeCell ref="S9:T9"/>
    <mergeCell ref="C6:D6"/>
    <mergeCell ref="K6:L6"/>
    <mergeCell ref="K7:L7"/>
    <mergeCell ref="E4:E5"/>
    <mergeCell ref="F4:F5"/>
    <mergeCell ref="O6:P6"/>
    <mergeCell ref="S4:S5"/>
    <mergeCell ref="I4:I5"/>
    <mergeCell ref="J4:J5"/>
    <mergeCell ref="M4:M5"/>
    <mergeCell ref="N4:N5"/>
    <mergeCell ref="S6:T6"/>
    <mergeCell ref="Q4:Q5"/>
    <mergeCell ref="R4:R5"/>
    <mergeCell ref="A33:B33"/>
    <mergeCell ref="A28:B28"/>
    <mergeCell ref="A29:B29"/>
    <mergeCell ref="A30:B30"/>
    <mergeCell ref="A19:B19"/>
    <mergeCell ref="A34:B34"/>
    <mergeCell ref="A35:B35"/>
    <mergeCell ref="C4:C5"/>
    <mergeCell ref="A4:B5"/>
    <mergeCell ref="C7:D7"/>
    <mergeCell ref="C8:D8"/>
    <mergeCell ref="C13:D13"/>
    <mergeCell ref="A25:B25"/>
    <mergeCell ref="A26:B26"/>
    <mergeCell ref="A27:B27"/>
    <mergeCell ref="A20:B20"/>
    <mergeCell ref="A21:B21"/>
    <mergeCell ref="A22:B22"/>
    <mergeCell ref="A23:B23"/>
    <mergeCell ref="A24:B24"/>
    <mergeCell ref="A14:B14"/>
    <mergeCell ref="A15:B15"/>
    <mergeCell ref="A16:B16"/>
    <mergeCell ref="A17:B17"/>
    <mergeCell ref="A31:B31"/>
    <mergeCell ref="A32:B32"/>
    <mergeCell ref="A18:B18"/>
    <mergeCell ref="C14:D14"/>
    <mergeCell ref="C15:D15"/>
    <mergeCell ref="C16:D16"/>
    <mergeCell ref="C17:D17"/>
    <mergeCell ref="C24:D24"/>
    <mergeCell ref="K10:L10"/>
    <mergeCell ref="K11:L11"/>
    <mergeCell ref="A10:B10"/>
    <mergeCell ref="A11:B11"/>
    <mergeCell ref="A12:B12"/>
    <mergeCell ref="A13:B13"/>
    <mergeCell ref="G13:H13"/>
    <mergeCell ref="G10:H10"/>
    <mergeCell ref="G11:H11"/>
    <mergeCell ref="K32:L32"/>
    <mergeCell ref="G30:H30"/>
    <mergeCell ref="G31:H31"/>
    <mergeCell ref="G32:H32"/>
    <mergeCell ref="G17:H17"/>
    <mergeCell ref="G19:H19"/>
    <mergeCell ref="G20:H20"/>
    <mergeCell ref="G9:H9"/>
    <mergeCell ref="K9:L9"/>
    <mergeCell ref="G4:G5"/>
    <mergeCell ref="K4:K5"/>
    <mergeCell ref="K8:L8"/>
    <mergeCell ref="C31:D31"/>
    <mergeCell ref="C9:D9"/>
    <mergeCell ref="C10:D10"/>
    <mergeCell ref="C11:D11"/>
    <mergeCell ref="C12:D12"/>
    <mergeCell ref="C18:D18"/>
    <mergeCell ref="C25:D25"/>
    <mergeCell ref="C26:D26"/>
    <mergeCell ref="G27:H27"/>
    <mergeCell ref="G28:H28"/>
    <mergeCell ref="C27:D27"/>
    <mergeCell ref="C28:D28"/>
    <mergeCell ref="C29:D29"/>
    <mergeCell ref="C30:D30"/>
    <mergeCell ref="K12:L12"/>
    <mergeCell ref="K13:L13"/>
    <mergeCell ref="K14:L14"/>
    <mergeCell ref="K16:L16"/>
    <mergeCell ref="G29:H29"/>
    <mergeCell ref="C36:D36"/>
    <mergeCell ref="C32:D32"/>
    <mergeCell ref="C33:D33"/>
    <mergeCell ref="K30:L30"/>
    <mergeCell ref="K36:L36"/>
    <mergeCell ref="C35:D35"/>
    <mergeCell ref="G35:H35"/>
    <mergeCell ref="G36:H36"/>
    <mergeCell ref="G14:H14"/>
    <mergeCell ref="G33:H33"/>
    <mergeCell ref="G34:H34"/>
    <mergeCell ref="G15:H15"/>
    <mergeCell ref="G16:H16"/>
    <mergeCell ref="G21:H21"/>
    <mergeCell ref="G22:H22"/>
    <mergeCell ref="G25:H25"/>
    <mergeCell ref="G26:H26"/>
    <mergeCell ref="G18:H18"/>
    <mergeCell ref="C19:D19"/>
    <mergeCell ref="C20:D20"/>
    <mergeCell ref="C21:D21"/>
    <mergeCell ref="C23:D23"/>
    <mergeCell ref="C22:D22"/>
    <mergeCell ref="C34:D34"/>
    <mergeCell ref="G23:H23"/>
    <mergeCell ref="G24:H24"/>
    <mergeCell ref="K35:L35"/>
    <mergeCell ref="K23:L23"/>
    <mergeCell ref="K24:L24"/>
    <mergeCell ref="K25:L25"/>
    <mergeCell ref="K31:L31"/>
    <mergeCell ref="K19:L19"/>
    <mergeCell ref="K17:L17"/>
    <mergeCell ref="K34:L34"/>
    <mergeCell ref="K33:L33"/>
    <mergeCell ref="O19:P19"/>
    <mergeCell ref="O20:P20"/>
    <mergeCell ref="O29:P29"/>
    <mergeCell ref="O24:P24"/>
    <mergeCell ref="K27:L27"/>
    <mergeCell ref="K28:L28"/>
    <mergeCell ref="O28:P28"/>
    <mergeCell ref="K18:L18"/>
    <mergeCell ref="K20:L20"/>
    <mergeCell ref="O21:P21"/>
    <mergeCell ref="K29:L29"/>
    <mergeCell ref="O25:P25"/>
    <mergeCell ref="O26:P26"/>
    <mergeCell ref="O27:P27"/>
    <mergeCell ref="K22:L22"/>
    <mergeCell ref="K21:L21"/>
    <mergeCell ref="K26:L26"/>
    <mergeCell ref="O17:P17"/>
    <mergeCell ref="O18:P18"/>
    <mergeCell ref="O22:P22"/>
    <mergeCell ref="O23:P23"/>
    <mergeCell ref="AI4:AI5"/>
    <mergeCell ref="AA4:AA5"/>
    <mergeCell ref="AB4:AB5"/>
    <mergeCell ref="AC4:AC5"/>
    <mergeCell ref="AD4:AD5"/>
    <mergeCell ref="O13:P13"/>
    <mergeCell ref="O14:P14"/>
    <mergeCell ref="O15:P15"/>
    <mergeCell ref="U4:U5"/>
    <mergeCell ref="V4:V5"/>
    <mergeCell ref="O7:P7"/>
    <mergeCell ref="O8:P8"/>
    <mergeCell ref="O9:P9"/>
    <mergeCell ref="O10:P10"/>
    <mergeCell ref="O12:P12"/>
    <mergeCell ref="O16:P16"/>
    <mergeCell ref="S19:T19"/>
    <mergeCell ref="S20:T20"/>
    <mergeCell ref="S21:T21"/>
    <mergeCell ref="S22:T22"/>
    <mergeCell ref="S36:T36"/>
    <mergeCell ref="O36:P36"/>
    <mergeCell ref="O30:P30"/>
    <mergeCell ref="O31:P31"/>
    <mergeCell ref="O32:P32"/>
    <mergeCell ref="O33:P33"/>
    <mergeCell ref="O35:P35"/>
    <mergeCell ref="S32:T32"/>
    <mergeCell ref="S33:T33"/>
    <mergeCell ref="S31:T31"/>
    <mergeCell ref="O34:P34"/>
  </mergeCells>
  <conditionalFormatting sqref="AN6:AO35">
    <cfRule type="cellIs" dxfId="67" priority="11" stopIfTrue="1" operator="equal">
      <formula>1</formula>
    </cfRule>
    <cfRule type="cellIs" dxfId="66" priority="12" stopIfTrue="1" operator="equal">
      <formula>2</formula>
    </cfRule>
    <cfRule type="cellIs" dxfId="65" priority="13" stopIfTrue="1" operator="equal">
      <formula>3</formula>
    </cfRule>
  </conditionalFormatting>
  <conditionalFormatting sqref="W36:X36">
    <cfRule type="cellIs" dxfId="64" priority="10" stopIfTrue="1" operator="equal">
      <formula>#DIV/0!</formula>
    </cfRule>
  </conditionalFormatting>
  <conditionalFormatting sqref="AN6:AN35">
    <cfRule type="cellIs" dxfId="63" priority="7" stopIfTrue="1" operator="greaterThanOrEqual">
      <formula>4</formula>
    </cfRule>
  </conditionalFormatting>
  <conditionalFormatting sqref="AN6:AN35">
    <cfRule type="cellIs" dxfId="62" priority="4" stopIfTrue="1" operator="equal">
      <formula>1</formula>
    </cfRule>
    <cfRule type="cellIs" dxfId="61" priority="5" stopIfTrue="1" operator="equal">
      <formula>2</formula>
    </cfRule>
    <cfRule type="cellIs" dxfId="60" priority="6" stopIfTrue="1" operator="equal">
      <formula>3</formula>
    </cfRule>
  </conditionalFormatting>
  <conditionalFormatting sqref="AN6:AN35">
    <cfRule type="cellIs" dxfId="59" priority="3" stopIfTrue="1" operator="greaterThanOrEqual">
      <formula>4</formula>
    </cfRule>
  </conditionalFormatting>
  <dataValidations count="1">
    <dataValidation allowBlank="1" showInputMessage="1" showErrorMessage="1" prompt="Place an &quot;X&quot; for any negative counselings the student receives.  (Only one &quot;X&quot; if multiple counselings received)" sqref="AO6:AO35"/>
  </dataValidations>
  <pageMargins left="0.7" right="0.7" top="0.75" bottom="0.75" header="0.3" footer="0.3"/>
  <pageSetup orientation="portrait" r:id="rId5"/>
  <ignoredErrors>
    <ignoredError sqref="X36 G36 K36 O36" evalError="1"/>
  </ignoredErrors>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C000"/>
  </sheetPr>
  <dimension ref="A1:BR10997"/>
  <sheetViews>
    <sheetView workbookViewId="0">
      <pane xSplit="2" topLeftCell="M1" activePane="topRight" state="frozen"/>
      <selection pane="topRight" activeCell="AJ50" sqref="AJ50"/>
    </sheetView>
  </sheetViews>
  <sheetFormatPr defaultColWidth="2.7109375" defaultRowHeight="12.75" x14ac:dyDescent="0.2"/>
  <cols>
    <col min="1" max="1" width="11.7109375" style="876" customWidth="1"/>
    <col min="2" max="2" width="15.7109375" style="876" customWidth="1"/>
    <col min="3" max="3" width="5.7109375" style="876" customWidth="1"/>
    <col min="4" max="4" width="5.7109375" style="508" customWidth="1"/>
    <col min="5" max="5" width="5.7109375" style="876" customWidth="1"/>
    <col min="6" max="6" width="1.7109375" style="508" customWidth="1"/>
    <col min="7" max="9" width="5.7109375" style="876" customWidth="1"/>
    <col min="10" max="10" width="1.7109375" style="508" customWidth="1"/>
    <col min="11" max="11" width="10.7109375" style="876" customWidth="1"/>
    <col min="12" max="12" width="5.7109375" style="927" customWidth="1"/>
    <col min="13" max="13" width="10.7109375" style="927" customWidth="1"/>
    <col min="14" max="14" width="5.7109375" style="927" customWidth="1"/>
    <col min="15" max="15" width="10.7109375" style="927" customWidth="1"/>
    <col min="16" max="19" width="6" style="923" hidden="1" customWidth="1"/>
    <col min="20" max="20" width="1.7109375" style="508" customWidth="1"/>
    <col min="21" max="21" width="1.7109375" style="742" customWidth="1"/>
    <col min="22" max="22" width="10.7109375" style="876" customWidth="1"/>
    <col min="23" max="23" width="5.7109375" style="876" customWidth="1"/>
    <col min="24" max="24" width="1.7109375" style="508" customWidth="1"/>
    <col min="25" max="25" width="10.7109375" style="828" customWidth="1"/>
    <col min="26" max="26" width="8.7109375" style="508" customWidth="1"/>
    <col min="27" max="28" width="0.85546875" style="606" customWidth="1"/>
    <col min="29" max="30" width="5.7109375" style="606" customWidth="1"/>
    <col min="31" max="31" width="1.7109375" style="606" customWidth="1"/>
    <col min="32" max="33" width="7.7109375" style="606" customWidth="1"/>
    <col min="34" max="34" width="9.7109375" style="606" customWidth="1"/>
    <col min="35" max="35" width="1.7109375" style="606" customWidth="1"/>
    <col min="36" max="36" width="16.42578125" style="606" customWidth="1"/>
    <col min="37" max="37" width="6.5703125" style="606" customWidth="1"/>
    <col min="38" max="39" width="11.7109375" style="606" customWidth="1"/>
    <col min="40" max="40" width="2.7109375" style="606" customWidth="1"/>
    <col min="41" max="70" width="9.140625" style="508" customWidth="1"/>
    <col min="71" max="213" width="9.140625" style="876" customWidth="1"/>
    <col min="214" max="214" width="20.7109375" style="876" customWidth="1"/>
    <col min="215" max="215" width="7.7109375" style="876" customWidth="1"/>
    <col min="216" max="217" width="2.7109375" style="876" customWidth="1"/>
    <col min="218" max="218" width="9.7109375" style="876" customWidth="1"/>
    <col min="219" max="222" width="0.42578125" style="876" customWidth="1"/>
    <col min="223" max="223" width="7.7109375" style="876" customWidth="1"/>
    <col min="224" max="224" width="2.7109375" style="876" customWidth="1"/>
    <col min="225" max="225" width="7.7109375" style="876" customWidth="1"/>
    <col min="226" max="226" width="9.7109375" style="876" customWidth="1"/>
    <col min="227" max="230" width="0.42578125" style="876" customWidth="1"/>
    <col min="231" max="231" width="7.7109375" style="876" customWidth="1"/>
    <col min="232" max="232" width="2.7109375" style="876" customWidth="1"/>
    <col min="233" max="233" width="7.7109375" style="876" customWidth="1"/>
    <col min="234" max="234" width="9.7109375" style="876" customWidth="1"/>
    <col min="235" max="238" width="0.42578125" style="876" customWidth="1"/>
    <col min="239" max="239" width="7.7109375" style="876" customWidth="1"/>
    <col min="240" max="240" width="2.7109375" style="876" customWidth="1"/>
    <col min="241" max="241" width="7.7109375" style="876" customWidth="1"/>
    <col min="242" max="242" width="9.7109375" style="876" customWidth="1"/>
    <col min="243" max="246" width="0.42578125" style="876" customWidth="1"/>
    <col min="247" max="247" width="7.7109375" style="876" customWidth="1"/>
    <col min="248" max="16384" width="2.7109375" style="876"/>
  </cols>
  <sheetData>
    <row r="1" spans="1:50" ht="30" customHeight="1" x14ac:dyDescent="0.2">
      <c r="A1" s="508"/>
      <c r="B1" s="1197"/>
      <c r="C1" s="1333" t="str">
        <f>Admin!A1</f>
        <v>15P ALC CLASS 15-005</v>
      </c>
      <c r="D1" s="1333"/>
      <c r="E1" s="1333"/>
      <c r="F1" s="1350" t="s">
        <v>199</v>
      </c>
      <c r="G1" s="1350"/>
      <c r="H1" s="1350"/>
      <c r="I1" s="1350"/>
      <c r="J1" s="1350"/>
      <c r="K1" s="1350"/>
      <c r="L1" s="1350"/>
      <c r="M1" s="1350"/>
      <c r="N1" s="1350"/>
      <c r="O1" s="1350"/>
      <c r="P1" s="1350"/>
      <c r="Q1" s="1350"/>
      <c r="R1" s="1350"/>
      <c r="S1" s="1350"/>
      <c r="T1" s="1350"/>
      <c r="U1" s="1350"/>
      <c r="V1" s="1350"/>
      <c r="W1" s="1350"/>
      <c r="X1" s="1350"/>
      <c r="Y1" s="1350"/>
      <c r="Z1" s="1350"/>
      <c r="AA1" s="1350"/>
      <c r="AB1" s="1350"/>
      <c r="AC1" s="1350"/>
      <c r="AD1" s="1350"/>
      <c r="AE1" s="1350"/>
      <c r="AF1" s="1350"/>
      <c r="AG1" s="1350"/>
      <c r="AH1" s="1350"/>
      <c r="AI1" s="1350"/>
      <c r="AJ1" s="1350"/>
      <c r="AK1" s="1350"/>
      <c r="AL1" s="1350"/>
      <c r="AM1" s="1350"/>
      <c r="AN1" s="875"/>
    </row>
    <row r="2" spans="1:50" ht="30" customHeight="1" x14ac:dyDescent="0.2">
      <c r="A2" s="508"/>
      <c r="B2" s="1197"/>
      <c r="C2" s="1333"/>
      <c r="D2" s="1333"/>
      <c r="E2" s="1333"/>
      <c r="F2" s="1350"/>
      <c r="G2" s="1350"/>
      <c r="H2" s="1350"/>
      <c r="I2" s="1350"/>
      <c r="J2" s="1350"/>
      <c r="K2" s="1350"/>
      <c r="L2" s="1350"/>
      <c r="M2" s="1350"/>
      <c r="N2" s="1350"/>
      <c r="O2" s="1350"/>
      <c r="P2" s="1350"/>
      <c r="Q2" s="1350"/>
      <c r="R2" s="1350"/>
      <c r="S2" s="1350"/>
      <c r="T2" s="1350"/>
      <c r="U2" s="1350"/>
      <c r="V2" s="1350"/>
      <c r="W2" s="1350"/>
      <c r="X2" s="1350"/>
      <c r="Y2" s="1350"/>
      <c r="Z2" s="1350"/>
      <c r="AA2" s="1350"/>
      <c r="AB2" s="1350"/>
      <c r="AC2" s="1350"/>
      <c r="AD2" s="1350"/>
      <c r="AE2" s="1350"/>
      <c r="AF2" s="1350"/>
      <c r="AG2" s="1350"/>
      <c r="AH2" s="1350"/>
      <c r="AI2" s="1350"/>
      <c r="AJ2" s="1350"/>
      <c r="AK2" s="1350"/>
      <c r="AL2" s="1350"/>
      <c r="AM2" s="1350"/>
      <c r="AN2" s="875"/>
    </row>
    <row r="3" spans="1:50" ht="30" customHeight="1" x14ac:dyDescent="0.2">
      <c r="A3" s="508"/>
      <c r="B3" s="1197"/>
      <c r="C3" s="1333"/>
      <c r="D3" s="1333"/>
      <c r="E3" s="1333"/>
      <c r="F3" s="1350"/>
      <c r="G3" s="1350"/>
      <c r="H3" s="1350"/>
      <c r="I3" s="1350"/>
      <c r="J3" s="1350"/>
      <c r="K3" s="1350"/>
      <c r="L3" s="1350"/>
      <c r="M3" s="1350"/>
      <c r="N3" s="1350"/>
      <c r="O3" s="1350"/>
      <c r="P3" s="1350"/>
      <c r="Q3" s="1350"/>
      <c r="R3" s="1350"/>
      <c r="S3" s="1350"/>
      <c r="T3" s="1350"/>
      <c r="U3" s="1350"/>
      <c r="V3" s="1350"/>
      <c r="W3" s="1350"/>
      <c r="X3" s="1350"/>
      <c r="Y3" s="1350"/>
      <c r="Z3" s="1350"/>
      <c r="AA3" s="1350"/>
      <c r="AB3" s="1350"/>
      <c r="AC3" s="1350"/>
      <c r="AD3" s="1350"/>
      <c r="AE3" s="1350"/>
      <c r="AF3" s="1350"/>
      <c r="AG3" s="1350"/>
      <c r="AH3" s="1350"/>
      <c r="AI3" s="1350"/>
      <c r="AJ3" s="1350"/>
      <c r="AK3" s="1350"/>
      <c r="AL3" s="1350"/>
      <c r="AM3" s="1350"/>
      <c r="AN3" s="875"/>
    </row>
    <row r="4" spans="1:50" ht="12.75" customHeight="1" x14ac:dyDescent="0.2">
      <c r="A4" s="508"/>
      <c r="B4" s="1197"/>
      <c r="C4" s="1334"/>
      <c r="D4" s="1334"/>
      <c r="E4" s="1334"/>
      <c r="F4" s="1351"/>
      <c r="G4" s="1351"/>
      <c r="H4" s="1351"/>
      <c r="I4" s="1351"/>
      <c r="J4" s="1351"/>
      <c r="K4" s="1351"/>
      <c r="L4" s="1351"/>
      <c r="M4" s="1351"/>
      <c r="N4" s="1351"/>
      <c r="O4" s="1351"/>
      <c r="P4" s="1351"/>
      <c r="Q4" s="1351"/>
      <c r="R4" s="1351"/>
      <c r="S4" s="1351"/>
      <c r="T4" s="1351"/>
      <c r="U4" s="1351"/>
      <c r="V4" s="1351"/>
      <c r="W4" s="1351"/>
      <c r="X4" s="1351"/>
      <c r="Y4" s="1351"/>
      <c r="Z4" s="1351"/>
      <c r="AA4" s="1351"/>
      <c r="AB4" s="1351"/>
      <c r="AC4" s="1351"/>
      <c r="AD4" s="1351"/>
      <c r="AE4" s="1351"/>
      <c r="AF4" s="1351"/>
      <c r="AG4" s="1351"/>
      <c r="AH4" s="1351"/>
      <c r="AI4" s="1351"/>
      <c r="AJ4" s="1351"/>
      <c r="AK4" s="1351"/>
      <c r="AL4" s="1351"/>
      <c r="AM4" s="1351"/>
      <c r="AN4" s="877"/>
      <c r="AR4" s="878"/>
      <c r="AS4" s="878"/>
      <c r="AT4" s="878"/>
      <c r="AV4" s="878"/>
      <c r="AW4" s="878"/>
      <c r="AX4" s="878"/>
    </row>
    <row r="5" spans="1:50" ht="13.5" customHeight="1" x14ac:dyDescent="0.2">
      <c r="A5" s="508"/>
      <c r="B5" s="1199"/>
      <c r="C5" s="1335" t="s">
        <v>160</v>
      </c>
      <c r="D5" s="1336"/>
      <c r="E5" s="1337"/>
      <c r="F5" s="879"/>
      <c r="G5" s="1335" t="s">
        <v>161</v>
      </c>
      <c r="H5" s="1336"/>
      <c r="I5" s="1336"/>
      <c r="J5" s="879"/>
      <c r="K5" s="1346" t="s">
        <v>162</v>
      </c>
      <c r="L5" s="1346"/>
      <c r="M5" s="1346"/>
      <c r="N5" s="1346"/>
      <c r="O5" s="1344" t="s">
        <v>317</v>
      </c>
      <c r="P5" s="880"/>
      <c r="Q5" s="880"/>
      <c r="R5" s="880"/>
      <c r="S5" s="880"/>
      <c r="T5" s="881"/>
      <c r="U5" s="882"/>
      <c r="V5" s="1348" t="s">
        <v>163</v>
      </c>
      <c r="W5" s="1346"/>
      <c r="X5" s="883"/>
      <c r="Y5" s="1335" t="s">
        <v>164</v>
      </c>
      <c r="Z5" s="1336"/>
      <c r="AA5" s="884"/>
      <c r="AB5" s="884" t="s">
        <v>164</v>
      </c>
      <c r="AC5" s="1341" t="s">
        <v>117</v>
      </c>
      <c r="AD5" s="1341"/>
      <c r="AE5" s="884"/>
      <c r="AF5" s="1341" t="s">
        <v>312</v>
      </c>
      <c r="AG5" s="1341"/>
      <c r="AH5" s="1341" t="s">
        <v>271</v>
      </c>
      <c r="AI5" s="884"/>
      <c r="AJ5" s="885">
        <f>'APFT Data'!G3</f>
        <v>42129</v>
      </c>
      <c r="AK5" s="1341" t="s">
        <v>100</v>
      </c>
      <c r="AL5" s="1341" t="s">
        <v>52</v>
      </c>
      <c r="AM5" s="1341" t="s">
        <v>271</v>
      </c>
      <c r="AN5" s="884"/>
      <c r="AO5" s="886"/>
      <c r="AP5" s="830"/>
      <c r="AQ5" s="878"/>
      <c r="AR5" s="878"/>
      <c r="AS5" s="878"/>
      <c r="AT5" s="878"/>
      <c r="AU5" s="878"/>
      <c r="AV5" s="878"/>
      <c r="AW5" s="878"/>
      <c r="AX5" s="878"/>
    </row>
    <row r="6" spans="1:50" ht="18" customHeight="1" x14ac:dyDescent="0.25">
      <c r="A6" s="1330" t="s">
        <v>92</v>
      </c>
      <c r="B6" s="1331"/>
      <c r="C6" s="1338"/>
      <c r="D6" s="1339"/>
      <c r="E6" s="1340"/>
      <c r="F6" s="887"/>
      <c r="G6" s="1338"/>
      <c r="H6" s="1339"/>
      <c r="I6" s="1339"/>
      <c r="J6" s="887"/>
      <c r="K6" s="1347" t="s">
        <v>318</v>
      </c>
      <c r="L6" s="1347"/>
      <c r="M6" s="1345" t="s">
        <v>319</v>
      </c>
      <c r="N6" s="1345"/>
      <c r="O6" s="1345"/>
      <c r="P6" s="888"/>
      <c r="Q6" s="888"/>
      <c r="R6" s="888"/>
      <c r="S6" s="888"/>
      <c r="T6" s="889"/>
      <c r="U6" s="890"/>
      <c r="V6" s="1349"/>
      <c r="W6" s="1347"/>
      <c r="X6" s="891"/>
      <c r="Y6" s="1338"/>
      <c r="Z6" s="1339"/>
      <c r="AA6" s="892"/>
      <c r="AB6" s="892"/>
      <c r="AC6" s="1343"/>
      <c r="AD6" s="1343"/>
      <c r="AE6" s="892"/>
      <c r="AF6" s="1342"/>
      <c r="AG6" s="1342"/>
      <c r="AH6" s="1342"/>
      <c r="AI6" s="892"/>
      <c r="AJ6" s="893" t="s">
        <v>335</v>
      </c>
      <c r="AK6" s="1342"/>
      <c r="AL6" s="1342"/>
      <c r="AM6" s="1343"/>
      <c r="AN6" s="894"/>
      <c r="AO6" s="886"/>
      <c r="AP6" s="830"/>
      <c r="AQ6" s="878"/>
      <c r="AR6" s="878"/>
      <c r="AS6" s="878"/>
      <c r="AT6" s="878"/>
      <c r="AU6" s="878"/>
      <c r="AV6" s="878"/>
      <c r="AW6" s="878"/>
      <c r="AX6" s="878"/>
    </row>
    <row r="7" spans="1:50" ht="15" x14ac:dyDescent="0.25">
      <c r="A7" s="1328" t="str">
        <f>T(Admin!D5)</f>
        <v>a</v>
      </c>
      <c r="B7" s="1329"/>
      <c r="C7" s="1323" t="str">
        <f>Evals!BD4</f>
        <v>SAT</v>
      </c>
      <c r="D7" s="1324"/>
      <c r="E7" s="1325"/>
      <c r="F7" s="400"/>
      <c r="G7" s="1332" t="str">
        <f>Evals!BN4</f>
        <v>SAT</v>
      </c>
      <c r="H7" s="1324"/>
      <c r="I7" s="1325"/>
      <c r="J7" s="400"/>
      <c r="K7" s="453" t="e">
        <f t="shared" ref="K7:K36" si="0">LOOKUP(L7,$L$39:$L$44,$K$39:$K$44)</f>
        <v>#N/A</v>
      </c>
      <c r="L7" s="573"/>
      <c r="M7" s="453" t="e">
        <f t="shared" ref="M7:M36" si="1">LOOKUP(N7,$N$39:$N$59,$M$39:$M$59)</f>
        <v>#N/A</v>
      </c>
      <c r="N7" s="573"/>
      <c r="O7" s="453" t="str">
        <f t="shared" ref="O7:O36" si="2">LOOKUP(P7,$P$39:$P$41,$O$39:$O$41)</f>
        <v>SAT</v>
      </c>
      <c r="P7" s="402">
        <f>SUM(Q7:S7)</f>
        <v>0</v>
      </c>
      <c r="Q7" s="402" t="str">
        <f>IF(COUNTIF(K7:M7,"UNSAT")&gt;=1,1,"")</f>
        <v/>
      </c>
      <c r="R7" s="402">
        <f>IF(Q7&gt;=1,0,COUNTIF(K7:M7,"SAT"))</f>
        <v>0</v>
      </c>
      <c r="S7" s="402" t="str">
        <f>IF(COUNTIF(K7:M7,"SUP")&gt;=2,3,"")</f>
        <v/>
      </c>
      <c r="T7" s="581" t="str">
        <f>IF(O7="SUP","X","")</f>
        <v/>
      </c>
      <c r="U7" s="581">
        <f>COUNTIF(T7,"X")</f>
        <v>0</v>
      </c>
      <c r="V7" s="453" t="e">
        <f>LOOKUP(W7,$W$38:$W$42,$V$38:$V$42)</f>
        <v>#N/A</v>
      </c>
      <c r="W7" s="573"/>
      <c r="X7" s="400" t="e">
        <f>IF(V7="SUP","X","")</f>
        <v>#N/A</v>
      </c>
      <c r="Y7" s="574" t="str">
        <f>IF(Honors!AQ6="X","SAT",LOOKUP(Z7,$Z$38:$Z$4040,$Y$38:$Y$4040))</f>
        <v>SAT</v>
      </c>
      <c r="Z7" s="895">
        <f>Honors!X6</f>
        <v>0.876</v>
      </c>
      <c r="AA7" s="829" t="str">
        <f>IF(Y7="SUP","X","")</f>
        <v/>
      </c>
      <c r="AB7" s="829">
        <f t="shared" ref="AB7:AB36" si="3">COUNTIF(F7:AA7,"X")</f>
        <v>0</v>
      </c>
      <c r="AC7" s="896">
        <f>AD38</f>
        <v>4</v>
      </c>
      <c r="AD7" s="897" t="s">
        <v>348</v>
      </c>
      <c r="AE7" s="829"/>
      <c r="AF7" s="898">
        <f>'Ht-Wt'!G4</f>
        <v>0</v>
      </c>
      <c r="AG7" s="899">
        <f>'Ht-Wt'!H4</f>
        <v>0</v>
      </c>
      <c r="AH7" s="900" t="str">
        <f>T('Ht-Wt'!J4)</f>
        <v/>
      </c>
      <c r="AI7" s="592"/>
      <c r="AJ7" s="901" t="str">
        <f ca="1">IF('APFT Data'!X5=3, "X", "")</f>
        <v/>
      </c>
      <c r="AK7" s="950">
        <f ca="1">'APFT Data'!O5</f>
        <v>287</v>
      </c>
      <c r="AL7" s="951" t="str">
        <f>IF(OR(A7="", Admin!X5=""),"",LOOKUP('APFT Data'!H5,'1059 Data'!$AL$38:$AL$43,'1059 Data'!$AK$38:$AK$43))</f>
        <v/>
      </c>
      <c r="AM7" s="952" t="str">
        <f ca="1">'APFT Data'!P5</f>
        <v>PASS</v>
      </c>
      <c r="AN7" s="829"/>
      <c r="AO7" s="902"/>
      <c r="AP7" s="495"/>
      <c r="AQ7" s="495"/>
      <c r="AR7" s="495"/>
      <c r="AS7" s="495"/>
      <c r="AT7" s="495"/>
      <c r="AU7" s="495"/>
      <c r="AV7" s="495"/>
      <c r="AW7" s="495"/>
      <c r="AX7" s="495"/>
    </row>
    <row r="8" spans="1:50" ht="15" x14ac:dyDescent="0.25">
      <c r="A8" s="1321" t="str">
        <f>T(Admin!D6)</f>
        <v>a</v>
      </c>
      <c r="B8" s="1322"/>
      <c r="C8" s="1323" t="str">
        <f>Evals!BD5</f>
        <v>SAT</v>
      </c>
      <c r="D8" s="1324"/>
      <c r="E8" s="1325"/>
      <c r="F8" s="400"/>
      <c r="G8" s="1332" t="str">
        <f>Evals!BN5</f>
        <v>SAT</v>
      </c>
      <c r="H8" s="1324"/>
      <c r="I8" s="1325"/>
      <c r="J8" s="400"/>
      <c r="K8" s="453" t="e">
        <f t="shared" si="0"/>
        <v>#N/A</v>
      </c>
      <c r="L8" s="573"/>
      <c r="M8" s="453" t="e">
        <f t="shared" si="1"/>
        <v>#N/A</v>
      </c>
      <c r="N8" s="573"/>
      <c r="O8" s="453" t="str">
        <f t="shared" si="2"/>
        <v>SAT</v>
      </c>
      <c r="P8" s="402">
        <f t="shared" ref="P8:P36" si="4">SUM(Q8:S8)</f>
        <v>0</v>
      </c>
      <c r="Q8" s="402" t="str">
        <f t="shared" ref="Q8:Q36" si="5">IF(COUNTIF(K8:M8,"UNSAT")&gt;=1,1,"")</f>
        <v/>
      </c>
      <c r="R8" s="402">
        <f t="shared" ref="R8:R36" si="6">IF(Q8&gt;=1,0,COUNTIF(K8:M8,"SAT"))</f>
        <v>0</v>
      </c>
      <c r="S8" s="402" t="str">
        <f t="shared" ref="S8:S36" si="7">IF(COUNTIF(K8:M8,"SUP")&gt;=2,3,"")</f>
        <v/>
      </c>
      <c r="T8" s="581" t="str">
        <f t="shared" ref="T8:T36" si="8">IF(O8="SUP","X","")</f>
        <v/>
      </c>
      <c r="U8" s="581">
        <f t="shared" ref="U8:U36" si="9">COUNTIF(T8,"X")</f>
        <v>0</v>
      </c>
      <c r="V8" s="453" t="e">
        <f t="shared" ref="V8:V36" si="10">LOOKUP(W8,$W$38:$W$42,$V$38:$V$42)</f>
        <v>#N/A</v>
      </c>
      <c r="W8" s="573"/>
      <c r="X8" s="400" t="e">
        <f t="shared" ref="X8:X36" si="11">IF(V8="SUP","X","")</f>
        <v>#N/A</v>
      </c>
      <c r="Y8" s="574" t="str">
        <f>IF(Honors!AQ7="X","SAT",LOOKUP(Z8,$Z$38:$Z$4040,$Y$38:$Y$4040))</f>
        <v>SAT</v>
      </c>
      <c r="Z8" s="895">
        <f>Honors!X7</f>
        <v>0.86191999999999991</v>
      </c>
      <c r="AA8" s="829" t="str">
        <f t="shared" ref="AA8:AA36" si="12">IF(Y8="SUP","X","")</f>
        <v/>
      </c>
      <c r="AB8" s="829">
        <f t="shared" si="3"/>
        <v>0</v>
      </c>
      <c r="AC8" s="896">
        <f t="shared" ref="AC8:AC36" si="13">AD39</f>
        <v>2</v>
      </c>
      <c r="AD8" s="897" t="s">
        <v>348</v>
      </c>
      <c r="AE8" s="592"/>
      <c r="AF8" s="898">
        <f>'Ht-Wt'!G5</f>
        <v>0</v>
      </c>
      <c r="AG8" s="899">
        <f>'Ht-Wt'!H5</f>
        <v>0</v>
      </c>
      <c r="AH8" s="900" t="str">
        <f>T('Ht-Wt'!J5)</f>
        <v/>
      </c>
      <c r="AI8" s="829"/>
      <c r="AJ8" s="901" t="str">
        <f ca="1">IF('APFT Data'!X6=3, "X", "")</f>
        <v/>
      </c>
      <c r="AK8" s="950">
        <f ca="1">'APFT Data'!O6</f>
        <v>171</v>
      </c>
      <c r="AL8" s="951" t="str">
        <f>IF(OR(A8="", Admin!X6=""),"",LOOKUP('APFT Data'!H6,'1059 Data'!$AL$38:$AL$43,'1059 Data'!$AK$38:$AK$43))</f>
        <v>TWO-EVENT</v>
      </c>
      <c r="AM8" s="952" t="str">
        <f ca="1">'APFT Data'!P6</f>
        <v>PASS</v>
      </c>
      <c r="AN8" s="829"/>
      <c r="AO8" s="902"/>
      <c r="AP8" s="495"/>
      <c r="AQ8" s="495"/>
      <c r="AR8" s="495"/>
      <c r="AS8" s="495"/>
      <c r="AT8" s="495"/>
      <c r="AU8" s="495"/>
      <c r="AV8" s="495"/>
      <c r="AW8" s="495"/>
      <c r="AX8" s="495"/>
    </row>
    <row r="9" spans="1:50" ht="15" x14ac:dyDescent="0.25">
      <c r="A9" s="1321" t="str">
        <f>T(Admin!D7)</f>
        <v>a</v>
      </c>
      <c r="B9" s="1322"/>
      <c r="C9" s="1323" t="str">
        <f>Evals!BD6</f>
        <v>SAT</v>
      </c>
      <c r="D9" s="1324"/>
      <c r="E9" s="1325"/>
      <c r="F9" s="400"/>
      <c r="G9" s="1332" t="str">
        <f>Evals!BN6</f>
        <v>SAT</v>
      </c>
      <c r="H9" s="1324"/>
      <c r="I9" s="1325"/>
      <c r="J9" s="400"/>
      <c r="K9" s="453" t="e">
        <f t="shared" si="0"/>
        <v>#N/A</v>
      </c>
      <c r="L9" s="573"/>
      <c r="M9" s="453" t="e">
        <f t="shared" si="1"/>
        <v>#N/A</v>
      </c>
      <c r="N9" s="573"/>
      <c r="O9" s="453" t="str">
        <f t="shared" si="2"/>
        <v>SAT</v>
      </c>
      <c r="P9" s="402">
        <f t="shared" si="4"/>
        <v>0</v>
      </c>
      <c r="Q9" s="402" t="str">
        <f t="shared" si="5"/>
        <v/>
      </c>
      <c r="R9" s="402">
        <f t="shared" si="6"/>
        <v>0</v>
      </c>
      <c r="S9" s="402" t="str">
        <f t="shared" si="7"/>
        <v/>
      </c>
      <c r="T9" s="581" t="str">
        <f t="shared" si="8"/>
        <v/>
      </c>
      <c r="U9" s="581">
        <f t="shared" si="9"/>
        <v>0</v>
      </c>
      <c r="V9" s="453" t="e">
        <f t="shared" si="10"/>
        <v>#N/A</v>
      </c>
      <c r="W9" s="573"/>
      <c r="X9" s="400" t="e">
        <f t="shared" si="11"/>
        <v>#N/A</v>
      </c>
      <c r="Y9" s="574" t="str">
        <f>IF(Honors!AQ8="X","SAT",LOOKUP(Z9,$Z$38:$Z$4040,$Y$38:$Y$4040))</f>
        <v>SAT</v>
      </c>
      <c r="Z9" s="895">
        <f>Honors!X8</f>
        <v>0.82611999999999985</v>
      </c>
      <c r="AA9" s="829" t="str">
        <f t="shared" si="12"/>
        <v/>
      </c>
      <c r="AB9" s="829">
        <f t="shared" si="3"/>
        <v>0</v>
      </c>
      <c r="AC9" s="896">
        <f t="shared" si="13"/>
        <v>4</v>
      </c>
      <c r="AD9" s="897" t="s">
        <v>348</v>
      </c>
      <c r="AE9" s="592"/>
      <c r="AF9" s="898">
        <f>'Ht-Wt'!G6</f>
        <v>0</v>
      </c>
      <c r="AG9" s="899">
        <f>'Ht-Wt'!H6</f>
        <v>0</v>
      </c>
      <c r="AH9" s="900" t="str">
        <f>T('Ht-Wt'!J6)</f>
        <v/>
      </c>
      <c r="AI9" s="829"/>
      <c r="AJ9" s="901" t="str">
        <f ca="1">IF('APFT Data'!X7=3, "X", "")</f>
        <v/>
      </c>
      <c r="AK9" s="950">
        <f ca="1">'APFT Data'!O7</f>
        <v>92</v>
      </c>
      <c r="AL9" s="951" t="str">
        <f>IF(OR(A9="", Admin!X7=""),"",LOOKUP('APFT Data'!H7,'1059 Data'!$AL$38:$AL$43,'1059 Data'!$AK$38:$AK$43))</f>
        <v>SINGLE EVENT</v>
      </c>
      <c r="AM9" s="952" t="str">
        <f ca="1">'APFT Data'!P7</f>
        <v>PASS</v>
      </c>
      <c r="AN9" s="829"/>
      <c r="AO9" s="902"/>
      <c r="AP9" s="495"/>
      <c r="AQ9" s="495"/>
      <c r="AR9" s="495"/>
      <c r="AS9" s="495"/>
      <c r="AT9" s="495"/>
      <c r="AU9" s="495"/>
      <c r="AV9" s="495"/>
      <c r="AW9" s="495"/>
      <c r="AX9" s="495"/>
    </row>
    <row r="10" spans="1:50" ht="15" x14ac:dyDescent="0.25">
      <c r="A10" s="1321" t="str">
        <f>T(Admin!D8)</f>
        <v>a</v>
      </c>
      <c r="B10" s="1322"/>
      <c r="C10" s="1323" t="str">
        <f>Evals!BD7</f>
        <v>SAT</v>
      </c>
      <c r="D10" s="1324"/>
      <c r="E10" s="1325"/>
      <c r="F10" s="400"/>
      <c r="G10" s="1332" t="str">
        <f>Evals!BN7</f>
        <v>SAT</v>
      </c>
      <c r="H10" s="1324"/>
      <c r="I10" s="1325"/>
      <c r="J10" s="400"/>
      <c r="K10" s="453" t="str">
        <f t="shared" si="0"/>
        <v>SUP</v>
      </c>
      <c r="L10" s="573">
        <v>5</v>
      </c>
      <c r="M10" s="453" t="str">
        <f t="shared" si="1"/>
        <v>SUP</v>
      </c>
      <c r="N10" s="573">
        <v>18</v>
      </c>
      <c r="O10" s="453" t="str">
        <f t="shared" si="2"/>
        <v>SUP</v>
      </c>
      <c r="P10" s="402">
        <f t="shared" si="4"/>
        <v>3</v>
      </c>
      <c r="Q10" s="402" t="str">
        <f t="shared" si="5"/>
        <v/>
      </c>
      <c r="R10" s="402">
        <f t="shared" si="6"/>
        <v>0</v>
      </c>
      <c r="S10" s="402">
        <f t="shared" si="7"/>
        <v>3</v>
      </c>
      <c r="T10" s="581" t="str">
        <f t="shared" si="8"/>
        <v>X</v>
      </c>
      <c r="U10" s="581">
        <f t="shared" si="9"/>
        <v>1</v>
      </c>
      <c r="V10" s="453" t="str">
        <f t="shared" si="10"/>
        <v>SUP</v>
      </c>
      <c r="W10" s="573">
        <v>3</v>
      </c>
      <c r="X10" s="400" t="str">
        <f t="shared" si="11"/>
        <v>X</v>
      </c>
      <c r="Y10" s="574" t="str">
        <f>IF(Honors!AQ9="X","SAT",LOOKUP(Z10,$Z$38:$Z$4040,$Y$38:$Y$4040))</f>
        <v>SUP</v>
      </c>
      <c r="Z10" s="895">
        <f>Honors!X9</f>
        <v>0.90299999999999991</v>
      </c>
      <c r="AA10" s="829" t="str">
        <f t="shared" si="12"/>
        <v>X</v>
      </c>
      <c r="AB10" s="829">
        <f t="shared" si="3"/>
        <v>3</v>
      </c>
      <c r="AC10" s="896">
        <f t="shared" si="13"/>
        <v>7</v>
      </c>
      <c r="AD10" s="897" t="s">
        <v>348</v>
      </c>
      <c r="AE10" s="592"/>
      <c r="AF10" s="898">
        <f>'Ht-Wt'!G7</f>
        <v>0</v>
      </c>
      <c r="AG10" s="899">
        <f>'Ht-Wt'!H7</f>
        <v>0</v>
      </c>
      <c r="AH10" s="900" t="str">
        <f>T('Ht-Wt'!J7)</f>
        <v/>
      </c>
      <c r="AI10" s="829"/>
      <c r="AJ10" s="901" t="str">
        <f ca="1">IF('APFT Data'!X8=3, "X", "")</f>
        <v>X</v>
      </c>
      <c r="AK10" s="950">
        <f ca="1">'APFT Data'!O8</f>
        <v>284</v>
      </c>
      <c r="AL10" s="951" t="str">
        <f>IF(OR(A10="", Admin!X8=""),"",LOOKUP('APFT Data'!H8,'1059 Data'!$AL$38:$AL$43,'1059 Data'!$AK$38:$AK$43))</f>
        <v/>
      </c>
      <c r="AM10" s="952" t="str">
        <f ca="1">'APFT Data'!P8</f>
        <v>PASS</v>
      </c>
      <c r="AN10" s="829"/>
      <c r="AO10" s="902"/>
      <c r="AP10" s="495"/>
      <c r="AQ10" s="495"/>
      <c r="AR10" s="495"/>
      <c r="AS10" s="495"/>
      <c r="AT10" s="495"/>
      <c r="AU10" s="495"/>
      <c r="AV10" s="495"/>
      <c r="AW10" s="495"/>
      <c r="AX10" s="495"/>
    </row>
    <row r="11" spans="1:50" ht="15" x14ac:dyDescent="0.25">
      <c r="A11" s="1321" t="str">
        <f>T(Admin!D9)</f>
        <v>a</v>
      </c>
      <c r="B11" s="1322"/>
      <c r="C11" s="1323" t="str">
        <f>Evals!BD8</f>
        <v>SAT</v>
      </c>
      <c r="D11" s="1324"/>
      <c r="E11" s="1325"/>
      <c r="F11" s="400"/>
      <c r="G11" s="1332" t="str">
        <f>Evals!BN8</f>
        <v>SAT</v>
      </c>
      <c r="H11" s="1324"/>
      <c r="I11" s="1325"/>
      <c r="J11" s="400"/>
      <c r="K11" s="453" t="e">
        <f t="shared" si="0"/>
        <v>#N/A</v>
      </c>
      <c r="L11" s="573"/>
      <c r="M11" s="453" t="e">
        <f t="shared" si="1"/>
        <v>#N/A</v>
      </c>
      <c r="N11" s="573"/>
      <c r="O11" s="453" t="str">
        <f t="shared" si="2"/>
        <v>SAT</v>
      </c>
      <c r="P11" s="402">
        <f t="shared" si="4"/>
        <v>0</v>
      </c>
      <c r="Q11" s="402" t="str">
        <f t="shared" si="5"/>
        <v/>
      </c>
      <c r="R11" s="402">
        <f t="shared" si="6"/>
        <v>0</v>
      </c>
      <c r="S11" s="402" t="str">
        <f t="shared" si="7"/>
        <v/>
      </c>
      <c r="T11" s="581" t="str">
        <f t="shared" si="8"/>
        <v/>
      </c>
      <c r="U11" s="581">
        <f t="shared" si="9"/>
        <v>0</v>
      </c>
      <c r="V11" s="453" t="e">
        <f t="shared" si="10"/>
        <v>#N/A</v>
      </c>
      <c r="W11" s="573"/>
      <c r="X11" s="400" t="e">
        <f t="shared" si="11"/>
        <v>#N/A</v>
      </c>
      <c r="Y11" s="574" t="str">
        <f>IF(Honors!AQ10="X","SAT",LOOKUP(Z11,$Z$38:$Z$4040,$Y$38:$Y$4040))</f>
        <v>SAT</v>
      </c>
      <c r="Z11" s="895">
        <f>Honors!X10</f>
        <v>0.84377999999999997</v>
      </c>
      <c r="AA11" s="829" t="str">
        <f t="shared" si="12"/>
        <v/>
      </c>
      <c r="AB11" s="829">
        <f t="shared" si="3"/>
        <v>0</v>
      </c>
      <c r="AC11" s="896">
        <f t="shared" si="13"/>
        <v>2</v>
      </c>
      <c r="AD11" s="897" t="s">
        <v>348</v>
      </c>
      <c r="AE11" s="592"/>
      <c r="AF11" s="898">
        <f>'Ht-Wt'!G8</f>
        <v>0</v>
      </c>
      <c r="AG11" s="899">
        <f>'Ht-Wt'!H8</f>
        <v>0</v>
      </c>
      <c r="AH11" s="900" t="str">
        <f>T('Ht-Wt'!J8)</f>
        <v/>
      </c>
      <c r="AI11" s="829"/>
      <c r="AJ11" s="901" t="str">
        <f ca="1">IF('APFT Data'!X9=3, "X", "")</f>
        <v/>
      </c>
      <c r="AK11" s="950">
        <f ca="1">'APFT Data'!O9</f>
        <v>151</v>
      </c>
      <c r="AL11" s="951" t="str">
        <f>IF(OR(A11="", Admin!X9=""),"",LOOKUP('APFT Data'!H9,'1059 Data'!$AL$38:$AL$43,'1059 Data'!$AK$38:$AK$43))</f>
        <v>TWO-EVENT</v>
      </c>
      <c r="AM11" s="952" t="str">
        <f ca="1">'APFT Data'!P9</f>
        <v>PASS</v>
      </c>
      <c r="AN11" s="829"/>
      <c r="AO11" s="902"/>
      <c r="AP11" s="495"/>
      <c r="AQ11" s="495"/>
      <c r="AR11" s="495"/>
      <c r="AS11" s="495"/>
      <c r="AT11" s="495"/>
      <c r="AU11" s="495"/>
      <c r="AV11" s="495"/>
      <c r="AW11" s="495"/>
      <c r="AX11" s="495"/>
    </row>
    <row r="12" spans="1:50" ht="15" x14ac:dyDescent="0.25">
      <c r="A12" s="1321" t="str">
        <f>T(Admin!D10)</f>
        <v/>
      </c>
      <c r="B12" s="1322"/>
      <c r="C12" s="1323" t="str">
        <f>Evals!BD9</f>
        <v>SAT</v>
      </c>
      <c r="D12" s="1324"/>
      <c r="E12" s="1325"/>
      <c r="F12" s="400"/>
      <c r="G12" s="1332" t="str">
        <f>Evals!BN9</f>
        <v>SAT</v>
      </c>
      <c r="H12" s="1324"/>
      <c r="I12" s="1325"/>
      <c r="J12" s="400"/>
      <c r="K12" s="453" t="e">
        <f t="shared" si="0"/>
        <v>#N/A</v>
      </c>
      <c r="L12" s="573"/>
      <c r="M12" s="453" t="e">
        <f t="shared" si="1"/>
        <v>#N/A</v>
      </c>
      <c r="N12" s="573"/>
      <c r="O12" s="453" t="str">
        <f t="shared" si="2"/>
        <v>SAT</v>
      </c>
      <c r="P12" s="402">
        <f t="shared" si="4"/>
        <v>0</v>
      </c>
      <c r="Q12" s="402" t="str">
        <f t="shared" si="5"/>
        <v/>
      </c>
      <c r="R12" s="402">
        <f t="shared" si="6"/>
        <v>0</v>
      </c>
      <c r="S12" s="402" t="str">
        <f t="shared" si="7"/>
        <v/>
      </c>
      <c r="T12" s="581" t="str">
        <f t="shared" si="8"/>
        <v/>
      </c>
      <c r="U12" s="581">
        <f t="shared" si="9"/>
        <v>0</v>
      </c>
      <c r="V12" s="453" t="e">
        <f t="shared" si="10"/>
        <v>#N/A</v>
      </c>
      <c r="W12" s="573"/>
      <c r="X12" s="400" t="e">
        <f t="shared" si="11"/>
        <v>#N/A</v>
      </c>
      <c r="Y12" s="574" t="e">
        <f>IF(Honors!AQ11="X","SAT",LOOKUP(Z12,$Z$38:$Z$4040,$Y$38:$Y$4040))</f>
        <v>#N/A</v>
      </c>
      <c r="Z12" s="895" t="str">
        <f>Honors!X11</f>
        <v/>
      </c>
      <c r="AA12" s="829" t="e">
        <f t="shared" si="12"/>
        <v>#N/A</v>
      </c>
      <c r="AB12" s="829">
        <f t="shared" si="3"/>
        <v>0</v>
      </c>
      <c r="AC12" s="896">
        <f t="shared" si="13"/>
        <v>0</v>
      </c>
      <c r="AD12" s="897" t="s">
        <v>348</v>
      </c>
      <c r="AE12" s="592"/>
      <c r="AF12" s="898">
        <f>'Ht-Wt'!G9</f>
        <v>0</v>
      </c>
      <c r="AG12" s="899">
        <f>'Ht-Wt'!H9</f>
        <v>0</v>
      </c>
      <c r="AH12" s="900" t="str">
        <f>T('Ht-Wt'!J9)</f>
        <v/>
      </c>
      <c r="AI12" s="829"/>
      <c r="AJ12" s="901" t="str">
        <f ca="1">IF('APFT Data'!X10=3, "X", "")</f>
        <v/>
      </c>
      <c r="AK12" s="950" t="str">
        <f>'APFT Data'!O10</f>
        <v xml:space="preserve"> </v>
      </c>
      <c r="AL12" s="951" t="str">
        <f>IF(OR(A12="", Admin!X10=""),"",LOOKUP('APFT Data'!H10,'1059 Data'!$AL$38:$AL$43,'1059 Data'!$AK$38:$AK$43))</f>
        <v/>
      </c>
      <c r="AM12" s="952" t="str">
        <f>'APFT Data'!P10</f>
        <v xml:space="preserve"> </v>
      </c>
      <c r="AN12" s="829"/>
      <c r="AO12" s="902"/>
      <c r="AP12" s="495"/>
      <c r="AQ12" s="495"/>
      <c r="AR12" s="495"/>
      <c r="AS12" s="495"/>
      <c r="AT12" s="495"/>
      <c r="AU12" s="495"/>
      <c r="AV12" s="495"/>
      <c r="AW12" s="495"/>
      <c r="AX12" s="495"/>
    </row>
    <row r="13" spans="1:50" ht="15" x14ac:dyDescent="0.25">
      <c r="A13" s="1321" t="str">
        <f>T(Admin!D11)</f>
        <v/>
      </c>
      <c r="B13" s="1322"/>
      <c r="C13" s="1323" t="str">
        <f>Evals!BD10</f>
        <v>SAT</v>
      </c>
      <c r="D13" s="1324"/>
      <c r="E13" s="1325"/>
      <c r="F13" s="400"/>
      <c r="G13" s="1332" t="str">
        <f>Evals!BN10</f>
        <v>SAT</v>
      </c>
      <c r="H13" s="1324"/>
      <c r="I13" s="1325"/>
      <c r="J13" s="400"/>
      <c r="K13" s="453" t="e">
        <f t="shared" si="0"/>
        <v>#N/A</v>
      </c>
      <c r="L13" s="573"/>
      <c r="M13" s="453" t="e">
        <f t="shared" si="1"/>
        <v>#N/A</v>
      </c>
      <c r="N13" s="573"/>
      <c r="O13" s="453" t="str">
        <f t="shared" si="2"/>
        <v>SAT</v>
      </c>
      <c r="P13" s="402">
        <f t="shared" si="4"/>
        <v>0</v>
      </c>
      <c r="Q13" s="402" t="str">
        <f t="shared" si="5"/>
        <v/>
      </c>
      <c r="R13" s="402">
        <f t="shared" si="6"/>
        <v>0</v>
      </c>
      <c r="S13" s="402" t="str">
        <f t="shared" si="7"/>
        <v/>
      </c>
      <c r="T13" s="581" t="str">
        <f t="shared" si="8"/>
        <v/>
      </c>
      <c r="U13" s="581">
        <f t="shared" si="9"/>
        <v>0</v>
      </c>
      <c r="V13" s="453" t="e">
        <f t="shared" si="10"/>
        <v>#N/A</v>
      </c>
      <c r="W13" s="573"/>
      <c r="X13" s="400" t="e">
        <f t="shared" si="11"/>
        <v>#N/A</v>
      </c>
      <c r="Y13" s="574" t="e">
        <f>IF(Honors!AQ12="X","SAT",LOOKUP(Z13,$Z$38:$Z$4040,$Y$38:$Y$4040))</f>
        <v>#N/A</v>
      </c>
      <c r="Z13" s="895" t="str">
        <f>Honors!X12</f>
        <v/>
      </c>
      <c r="AA13" s="829" t="e">
        <f t="shared" si="12"/>
        <v>#N/A</v>
      </c>
      <c r="AB13" s="829">
        <f t="shared" si="3"/>
        <v>0</v>
      </c>
      <c r="AC13" s="896">
        <f t="shared" si="13"/>
        <v>0</v>
      </c>
      <c r="AD13" s="897" t="s">
        <v>348</v>
      </c>
      <c r="AE13" s="592"/>
      <c r="AF13" s="898">
        <f>'Ht-Wt'!G10</f>
        <v>0</v>
      </c>
      <c r="AG13" s="899">
        <f>'Ht-Wt'!H10</f>
        <v>0</v>
      </c>
      <c r="AH13" s="900" t="str">
        <f>T('Ht-Wt'!J10)</f>
        <v/>
      </c>
      <c r="AI13" s="829"/>
      <c r="AJ13" s="901" t="str">
        <f ca="1">IF('APFT Data'!X11=3, "X", "")</f>
        <v/>
      </c>
      <c r="AK13" s="950" t="str">
        <f>'APFT Data'!O11</f>
        <v xml:space="preserve"> </v>
      </c>
      <c r="AL13" s="951" t="str">
        <f>IF(OR(A13="", Admin!X11=""),"",LOOKUP('APFT Data'!H11,'1059 Data'!$AL$38:$AL$43,'1059 Data'!$AK$38:$AK$43))</f>
        <v/>
      </c>
      <c r="AM13" s="952" t="str">
        <f>'APFT Data'!P11</f>
        <v xml:space="preserve"> </v>
      </c>
      <c r="AN13" s="829"/>
      <c r="AO13" s="902"/>
      <c r="AP13" s="495"/>
      <c r="AQ13" s="495"/>
      <c r="AR13" s="495"/>
      <c r="AS13" s="495"/>
      <c r="AT13" s="495"/>
      <c r="AU13" s="495"/>
      <c r="AV13" s="495"/>
      <c r="AW13" s="495"/>
      <c r="AX13" s="495"/>
    </row>
    <row r="14" spans="1:50" ht="15" x14ac:dyDescent="0.25">
      <c r="A14" s="1321" t="str">
        <f>T(Admin!D12)</f>
        <v/>
      </c>
      <c r="B14" s="1322"/>
      <c r="C14" s="1323" t="str">
        <f>Evals!BD11</f>
        <v>SAT</v>
      </c>
      <c r="D14" s="1324"/>
      <c r="E14" s="1325"/>
      <c r="F14" s="400"/>
      <c r="G14" s="1332" t="str">
        <f>Evals!BN11</f>
        <v>SAT</v>
      </c>
      <c r="H14" s="1324"/>
      <c r="I14" s="1325"/>
      <c r="J14" s="400"/>
      <c r="K14" s="453" t="e">
        <f t="shared" si="0"/>
        <v>#N/A</v>
      </c>
      <c r="L14" s="573"/>
      <c r="M14" s="453" t="e">
        <f t="shared" si="1"/>
        <v>#N/A</v>
      </c>
      <c r="N14" s="573"/>
      <c r="O14" s="453" t="str">
        <f t="shared" si="2"/>
        <v>SAT</v>
      </c>
      <c r="P14" s="402">
        <f t="shared" si="4"/>
        <v>0</v>
      </c>
      <c r="Q14" s="402" t="str">
        <f t="shared" si="5"/>
        <v/>
      </c>
      <c r="R14" s="402">
        <f t="shared" si="6"/>
        <v>0</v>
      </c>
      <c r="S14" s="402" t="str">
        <f t="shared" si="7"/>
        <v/>
      </c>
      <c r="T14" s="581" t="str">
        <f t="shared" si="8"/>
        <v/>
      </c>
      <c r="U14" s="581">
        <f t="shared" si="9"/>
        <v>0</v>
      </c>
      <c r="V14" s="453" t="e">
        <f t="shared" si="10"/>
        <v>#N/A</v>
      </c>
      <c r="W14" s="573"/>
      <c r="X14" s="400" t="e">
        <f t="shared" si="11"/>
        <v>#N/A</v>
      </c>
      <c r="Y14" s="574" t="e">
        <f>IF(Honors!AQ13="X","SAT",LOOKUP(Z14,$Z$38:$Z$4040,$Y$38:$Y$4040))</f>
        <v>#N/A</v>
      </c>
      <c r="Z14" s="895" t="str">
        <f>Honors!X13</f>
        <v/>
      </c>
      <c r="AA14" s="829" t="e">
        <f t="shared" si="12"/>
        <v>#N/A</v>
      </c>
      <c r="AB14" s="829">
        <f t="shared" si="3"/>
        <v>0</v>
      </c>
      <c r="AC14" s="896">
        <f t="shared" si="13"/>
        <v>0</v>
      </c>
      <c r="AD14" s="897" t="s">
        <v>348</v>
      </c>
      <c r="AE14" s="592"/>
      <c r="AF14" s="898">
        <f>'Ht-Wt'!G11</f>
        <v>0</v>
      </c>
      <c r="AG14" s="899">
        <f>'Ht-Wt'!H11</f>
        <v>0</v>
      </c>
      <c r="AH14" s="900" t="str">
        <f>T('Ht-Wt'!J11)</f>
        <v/>
      </c>
      <c r="AI14" s="829"/>
      <c r="AJ14" s="901" t="str">
        <f ca="1">IF('APFT Data'!X12=3, "X", "")</f>
        <v/>
      </c>
      <c r="AK14" s="950" t="str">
        <f>'APFT Data'!O12</f>
        <v xml:space="preserve"> </v>
      </c>
      <c r="AL14" s="951" t="str">
        <f>IF(OR(A14="", Admin!X12=""),"",LOOKUP('APFT Data'!H12,'1059 Data'!$AL$38:$AL$43,'1059 Data'!$AK$38:$AK$43))</f>
        <v/>
      </c>
      <c r="AM14" s="952" t="str">
        <f>'APFT Data'!P12</f>
        <v xml:space="preserve"> </v>
      </c>
      <c r="AN14" s="829"/>
      <c r="AO14" s="902"/>
      <c r="AP14" s="495"/>
      <c r="AQ14" s="495"/>
      <c r="AR14" s="495"/>
      <c r="AS14" s="495"/>
      <c r="AT14" s="495"/>
      <c r="AU14" s="495"/>
      <c r="AV14" s="495"/>
      <c r="AW14" s="495"/>
      <c r="AX14" s="495"/>
    </row>
    <row r="15" spans="1:50" ht="15" x14ac:dyDescent="0.25">
      <c r="A15" s="1321" t="str">
        <f>T(Admin!D13)</f>
        <v/>
      </c>
      <c r="B15" s="1322"/>
      <c r="C15" s="1323" t="str">
        <f>Evals!BD12</f>
        <v>SAT</v>
      </c>
      <c r="D15" s="1324"/>
      <c r="E15" s="1325"/>
      <c r="F15" s="400"/>
      <c r="G15" s="1332" t="str">
        <f>Evals!BN12</f>
        <v>SAT</v>
      </c>
      <c r="H15" s="1324"/>
      <c r="I15" s="1325"/>
      <c r="J15" s="400"/>
      <c r="K15" s="453" t="e">
        <f t="shared" si="0"/>
        <v>#N/A</v>
      </c>
      <c r="L15" s="573"/>
      <c r="M15" s="453" t="e">
        <f t="shared" si="1"/>
        <v>#N/A</v>
      </c>
      <c r="N15" s="573"/>
      <c r="O15" s="453" t="str">
        <f t="shared" si="2"/>
        <v>SAT</v>
      </c>
      <c r="P15" s="402">
        <f t="shared" si="4"/>
        <v>0</v>
      </c>
      <c r="Q15" s="402" t="str">
        <f t="shared" si="5"/>
        <v/>
      </c>
      <c r="R15" s="402">
        <f t="shared" si="6"/>
        <v>0</v>
      </c>
      <c r="S15" s="402" t="str">
        <f t="shared" si="7"/>
        <v/>
      </c>
      <c r="T15" s="581" t="str">
        <f t="shared" si="8"/>
        <v/>
      </c>
      <c r="U15" s="581">
        <f t="shared" si="9"/>
        <v>0</v>
      </c>
      <c r="V15" s="453" t="e">
        <f t="shared" si="10"/>
        <v>#N/A</v>
      </c>
      <c r="W15" s="573"/>
      <c r="X15" s="400" t="e">
        <f t="shared" si="11"/>
        <v>#N/A</v>
      </c>
      <c r="Y15" s="574" t="e">
        <f>IF(Honors!AQ14="X","SAT",LOOKUP(Z15,$Z$38:$Z$4040,$Y$38:$Y$4040))</f>
        <v>#N/A</v>
      </c>
      <c r="Z15" s="895" t="str">
        <f>Honors!X14</f>
        <v/>
      </c>
      <c r="AA15" s="829" t="e">
        <f t="shared" si="12"/>
        <v>#N/A</v>
      </c>
      <c r="AB15" s="829">
        <f t="shared" si="3"/>
        <v>0</v>
      </c>
      <c r="AC15" s="896">
        <f t="shared" si="13"/>
        <v>0</v>
      </c>
      <c r="AD15" s="897" t="s">
        <v>348</v>
      </c>
      <c r="AE15" s="592"/>
      <c r="AF15" s="898">
        <f>'Ht-Wt'!G12</f>
        <v>0</v>
      </c>
      <c r="AG15" s="899">
        <f>'Ht-Wt'!H12</f>
        <v>0</v>
      </c>
      <c r="AH15" s="900" t="str">
        <f>T('Ht-Wt'!J12)</f>
        <v/>
      </c>
      <c r="AI15" s="829"/>
      <c r="AJ15" s="901" t="str">
        <f ca="1">IF('APFT Data'!X13=3, "X", "")</f>
        <v/>
      </c>
      <c r="AK15" s="950" t="str">
        <f>'APFT Data'!O13</f>
        <v xml:space="preserve"> </v>
      </c>
      <c r="AL15" s="951" t="str">
        <f>IF(OR(A15="", Admin!X13=""),"",LOOKUP('APFT Data'!H13,'1059 Data'!$AL$38:$AL$43,'1059 Data'!$AK$38:$AK$43))</f>
        <v/>
      </c>
      <c r="AM15" s="952" t="str">
        <f>'APFT Data'!P13</f>
        <v xml:space="preserve"> </v>
      </c>
      <c r="AN15" s="829"/>
      <c r="AO15" s="902"/>
      <c r="AP15" s="495"/>
      <c r="AQ15" s="495"/>
      <c r="AR15" s="495"/>
      <c r="AS15" s="495"/>
      <c r="AT15" s="495"/>
      <c r="AU15" s="495"/>
      <c r="AV15" s="495"/>
      <c r="AW15" s="495"/>
      <c r="AX15" s="495"/>
    </row>
    <row r="16" spans="1:50" ht="15" x14ac:dyDescent="0.25">
      <c r="A16" s="1321" t="str">
        <f>T(Admin!D14)</f>
        <v/>
      </c>
      <c r="B16" s="1322"/>
      <c r="C16" s="1323" t="str">
        <f>Evals!BD13</f>
        <v>SAT</v>
      </c>
      <c r="D16" s="1324"/>
      <c r="E16" s="1325"/>
      <c r="F16" s="400"/>
      <c r="G16" s="1332" t="str">
        <f>Evals!BN13</f>
        <v>SAT</v>
      </c>
      <c r="H16" s="1324"/>
      <c r="I16" s="1325"/>
      <c r="J16" s="400"/>
      <c r="K16" s="453" t="e">
        <f t="shared" si="0"/>
        <v>#N/A</v>
      </c>
      <c r="L16" s="573"/>
      <c r="M16" s="453" t="e">
        <f t="shared" si="1"/>
        <v>#N/A</v>
      </c>
      <c r="N16" s="573"/>
      <c r="O16" s="453" t="str">
        <f t="shared" si="2"/>
        <v>SAT</v>
      </c>
      <c r="P16" s="402">
        <f t="shared" si="4"/>
        <v>0</v>
      </c>
      <c r="Q16" s="402" t="str">
        <f t="shared" si="5"/>
        <v/>
      </c>
      <c r="R16" s="402">
        <f t="shared" si="6"/>
        <v>0</v>
      </c>
      <c r="S16" s="402" t="str">
        <f t="shared" si="7"/>
        <v/>
      </c>
      <c r="T16" s="581" t="str">
        <f t="shared" si="8"/>
        <v/>
      </c>
      <c r="U16" s="581">
        <f t="shared" si="9"/>
        <v>0</v>
      </c>
      <c r="V16" s="453" t="e">
        <f t="shared" si="10"/>
        <v>#N/A</v>
      </c>
      <c r="W16" s="573"/>
      <c r="X16" s="400" t="e">
        <f t="shared" si="11"/>
        <v>#N/A</v>
      </c>
      <c r="Y16" s="574" t="e">
        <f>IF(Honors!AQ15="X","SAT",LOOKUP(Z16,$Z$38:$Z$4040,$Y$38:$Y$4040))</f>
        <v>#N/A</v>
      </c>
      <c r="Z16" s="895" t="str">
        <f>Honors!X15</f>
        <v/>
      </c>
      <c r="AA16" s="829" t="e">
        <f t="shared" si="12"/>
        <v>#N/A</v>
      </c>
      <c r="AB16" s="829">
        <f t="shared" si="3"/>
        <v>0</v>
      </c>
      <c r="AC16" s="896">
        <f t="shared" si="13"/>
        <v>0</v>
      </c>
      <c r="AD16" s="897" t="s">
        <v>348</v>
      </c>
      <c r="AE16" s="592"/>
      <c r="AF16" s="898">
        <f>'Ht-Wt'!G13</f>
        <v>0</v>
      </c>
      <c r="AG16" s="899">
        <f>'Ht-Wt'!H13</f>
        <v>0</v>
      </c>
      <c r="AH16" s="900" t="str">
        <f>T('Ht-Wt'!J13)</f>
        <v/>
      </c>
      <c r="AI16" s="829"/>
      <c r="AJ16" s="901" t="str">
        <f ca="1">IF('APFT Data'!X14=3, "X", "")</f>
        <v/>
      </c>
      <c r="AK16" s="950" t="str">
        <f>'APFT Data'!O14</f>
        <v xml:space="preserve"> </v>
      </c>
      <c r="AL16" s="951" t="str">
        <f>IF(OR(A16="", Admin!X14=""),"",LOOKUP('APFT Data'!H14,'1059 Data'!$AL$38:$AL$43,'1059 Data'!$AK$38:$AK$43))</f>
        <v/>
      </c>
      <c r="AM16" s="952" t="str">
        <f>'APFT Data'!P14</f>
        <v xml:space="preserve"> </v>
      </c>
      <c r="AN16" s="829"/>
      <c r="AO16" s="902"/>
      <c r="AP16" s="495"/>
      <c r="AQ16" s="495"/>
      <c r="AR16" s="495"/>
      <c r="AS16" s="495"/>
      <c r="AT16" s="495"/>
      <c r="AU16" s="495"/>
      <c r="AV16" s="495"/>
      <c r="AW16" s="495"/>
      <c r="AX16" s="495"/>
    </row>
    <row r="17" spans="1:50" ht="15" x14ac:dyDescent="0.25">
      <c r="A17" s="1321" t="str">
        <f>T(Admin!D15)</f>
        <v/>
      </c>
      <c r="B17" s="1322"/>
      <c r="C17" s="1323" t="str">
        <f>Evals!BD14</f>
        <v>SAT</v>
      </c>
      <c r="D17" s="1324"/>
      <c r="E17" s="1325"/>
      <c r="F17" s="400"/>
      <c r="G17" s="1332" t="str">
        <f>Evals!BN14</f>
        <v>SAT</v>
      </c>
      <c r="H17" s="1324"/>
      <c r="I17" s="1325"/>
      <c r="J17" s="400"/>
      <c r="K17" s="453" t="e">
        <f t="shared" si="0"/>
        <v>#N/A</v>
      </c>
      <c r="L17" s="573"/>
      <c r="M17" s="453" t="e">
        <f t="shared" si="1"/>
        <v>#N/A</v>
      </c>
      <c r="N17" s="573"/>
      <c r="O17" s="453" t="str">
        <f t="shared" si="2"/>
        <v>SAT</v>
      </c>
      <c r="P17" s="402">
        <f t="shared" si="4"/>
        <v>0</v>
      </c>
      <c r="Q17" s="402" t="str">
        <f t="shared" si="5"/>
        <v/>
      </c>
      <c r="R17" s="402">
        <f t="shared" si="6"/>
        <v>0</v>
      </c>
      <c r="S17" s="402" t="str">
        <f t="shared" si="7"/>
        <v/>
      </c>
      <c r="T17" s="581" t="str">
        <f t="shared" si="8"/>
        <v/>
      </c>
      <c r="U17" s="581">
        <f t="shared" si="9"/>
        <v>0</v>
      </c>
      <c r="V17" s="453" t="e">
        <f t="shared" si="10"/>
        <v>#N/A</v>
      </c>
      <c r="W17" s="573"/>
      <c r="X17" s="400" t="e">
        <f t="shared" si="11"/>
        <v>#N/A</v>
      </c>
      <c r="Y17" s="574" t="e">
        <f>IF(Honors!AQ16="X","SAT",LOOKUP(Z17,$Z$38:$Z$4040,$Y$38:$Y$4040))</f>
        <v>#N/A</v>
      </c>
      <c r="Z17" s="895" t="str">
        <f>Honors!X16</f>
        <v/>
      </c>
      <c r="AA17" s="829" t="e">
        <f t="shared" si="12"/>
        <v>#N/A</v>
      </c>
      <c r="AB17" s="829">
        <f t="shared" si="3"/>
        <v>0</v>
      </c>
      <c r="AC17" s="896">
        <f t="shared" si="13"/>
        <v>0</v>
      </c>
      <c r="AD17" s="897" t="s">
        <v>348</v>
      </c>
      <c r="AE17" s="592"/>
      <c r="AF17" s="898">
        <f>'Ht-Wt'!G14</f>
        <v>0</v>
      </c>
      <c r="AG17" s="899">
        <f>'Ht-Wt'!H14</f>
        <v>0</v>
      </c>
      <c r="AH17" s="900" t="str">
        <f>T('Ht-Wt'!J14)</f>
        <v/>
      </c>
      <c r="AI17" s="829"/>
      <c r="AJ17" s="901" t="str">
        <f ca="1">IF('APFT Data'!X15=3, "X", "")</f>
        <v/>
      </c>
      <c r="AK17" s="950" t="str">
        <f>'APFT Data'!O15</f>
        <v xml:space="preserve"> </v>
      </c>
      <c r="AL17" s="951" t="str">
        <f>IF(OR(A17="", Admin!X15=""),"",LOOKUP('APFT Data'!H15,'1059 Data'!$AL$38:$AL$43,'1059 Data'!$AK$38:$AK$43))</f>
        <v/>
      </c>
      <c r="AM17" s="952" t="str">
        <f>'APFT Data'!P15</f>
        <v xml:space="preserve"> </v>
      </c>
      <c r="AN17" s="829"/>
      <c r="AO17" s="902"/>
      <c r="AP17" s="495"/>
      <c r="AQ17" s="495"/>
      <c r="AR17" s="495"/>
      <c r="AS17" s="495"/>
      <c r="AT17" s="495"/>
      <c r="AU17" s="495"/>
      <c r="AV17" s="495"/>
      <c r="AW17" s="495"/>
      <c r="AX17" s="495"/>
    </row>
    <row r="18" spans="1:50" ht="15" x14ac:dyDescent="0.25">
      <c r="A18" s="1321" t="str">
        <f>T(Admin!D16)</f>
        <v/>
      </c>
      <c r="B18" s="1322"/>
      <c r="C18" s="1323" t="str">
        <f>Evals!BD15</f>
        <v>SAT</v>
      </c>
      <c r="D18" s="1324"/>
      <c r="E18" s="1325"/>
      <c r="F18" s="400"/>
      <c r="G18" s="1332" t="str">
        <f>Evals!BN15</f>
        <v>SAT</v>
      </c>
      <c r="H18" s="1324"/>
      <c r="I18" s="1325"/>
      <c r="J18" s="400"/>
      <c r="K18" s="453" t="e">
        <f t="shared" si="0"/>
        <v>#N/A</v>
      </c>
      <c r="L18" s="573"/>
      <c r="M18" s="453" t="e">
        <f t="shared" si="1"/>
        <v>#N/A</v>
      </c>
      <c r="N18" s="573"/>
      <c r="O18" s="453" t="str">
        <f t="shared" si="2"/>
        <v>SAT</v>
      </c>
      <c r="P18" s="402">
        <f t="shared" si="4"/>
        <v>0</v>
      </c>
      <c r="Q18" s="402" t="str">
        <f t="shared" si="5"/>
        <v/>
      </c>
      <c r="R18" s="402">
        <f t="shared" si="6"/>
        <v>0</v>
      </c>
      <c r="S18" s="402" t="str">
        <f t="shared" si="7"/>
        <v/>
      </c>
      <c r="T18" s="581" t="str">
        <f t="shared" si="8"/>
        <v/>
      </c>
      <c r="U18" s="581">
        <f t="shared" si="9"/>
        <v>0</v>
      </c>
      <c r="V18" s="453" t="e">
        <f t="shared" si="10"/>
        <v>#N/A</v>
      </c>
      <c r="W18" s="573"/>
      <c r="X18" s="400" t="e">
        <f t="shared" si="11"/>
        <v>#N/A</v>
      </c>
      <c r="Y18" s="574" t="e">
        <f>IF(Honors!AQ17="X","SAT",LOOKUP(Z18,$Z$38:$Z$4040,$Y$38:$Y$4040))</f>
        <v>#N/A</v>
      </c>
      <c r="Z18" s="895" t="str">
        <f>Honors!X17</f>
        <v/>
      </c>
      <c r="AA18" s="829" t="e">
        <f t="shared" si="12"/>
        <v>#N/A</v>
      </c>
      <c r="AB18" s="829">
        <f t="shared" si="3"/>
        <v>0</v>
      </c>
      <c r="AC18" s="896">
        <f t="shared" si="13"/>
        <v>0</v>
      </c>
      <c r="AD18" s="897" t="s">
        <v>348</v>
      </c>
      <c r="AE18" s="592"/>
      <c r="AF18" s="898">
        <f>'Ht-Wt'!G15</f>
        <v>0</v>
      </c>
      <c r="AG18" s="899">
        <f>'Ht-Wt'!H15</f>
        <v>0</v>
      </c>
      <c r="AH18" s="900" t="str">
        <f>T('Ht-Wt'!J15)</f>
        <v/>
      </c>
      <c r="AI18" s="829"/>
      <c r="AJ18" s="901" t="str">
        <f ca="1">IF('APFT Data'!X16=3, "X", "")</f>
        <v/>
      </c>
      <c r="AK18" s="950" t="str">
        <f>'APFT Data'!O16</f>
        <v xml:space="preserve"> </v>
      </c>
      <c r="AL18" s="951" t="str">
        <f>IF(OR(A18="", Admin!X16=""),"",LOOKUP('APFT Data'!H16,'1059 Data'!$AL$38:$AL$43,'1059 Data'!$AK$38:$AK$43))</f>
        <v/>
      </c>
      <c r="AM18" s="952" t="str">
        <f>'APFT Data'!P16</f>
        <v xml:space="preserve"> </v>
      </c>
      <c r="AN18" s="829"/>
      <c r="AO18" s="902"/>
      <c r="AP18" s="495"/>
      <c r="AQ18" s="495"/>
      <c r="AR18" s="495"/>
      <c r="AS18" s="495"/>
      <c r="AT18" s="495"/>
      <c r="AU18" s="495"/>
      <c r="AV18" s="495"/>
      <c r="AW18" s="495"/>
      <c r="AX18" s="495"/>
    </row>
    <row r="19" spans="1:50" ht="15" x14ac:dyDescent="0.25">
      <c r="A19" s="1321" t="str">
        <f>T(Admin!D17)</f>
        <v/>
      </c>
      <c r="B19" s="1322"/>
      <c r="C19" s="1323" t="str">
        <f>Evals!BD16</f>
        <v>SAT</v>
      </c>
      <c r="D19" s="1324"/>
      <c r="E19" s="1325"/>
      <c r="F19" s="400"/>
      <c r="G19" s="1332" t="str">
        <f>Evals!BN16</f>
        <v>SAT</v>
      </c>
      <c r="H19" s="1324"/>
      <c r="I19" s="1325"/>
      <c r="J19" s="400"/>
      <c r="K19" s="453" t="e">
        <f t="shared" si="0"/>
        <v>#N/A</v>
      </c>
      <c r="L19" s="573"/>
      <c r="M19" s="453" t="e">
        <f t="shared" si="1"/>
        <v>#N/A</v>
      </c>
      <c r="N19" s="573"/>
      <c r="O19" s="453" t="str">
        <f t="shared" si="2"/>
        <v>SAT</v>
      </c>
      <c r="P19" s="402">
        <f t="shared" si="4"/>
        <v>0</v>
      </c>
      <c r="Q19" s="402" t="str">
        <f t="shared" si="5"/>
        <v/>
      </c>
      <c r="R19" s="402">
        <f t="shared" si="6"/>
        <v>0</v>
      </c>
      <c r="S19" s="402" t="str">
        <f t="shared" si="7"/>
        <v/>
      </c>
      <c r="T19" s="581" t="str">
        <f t="shared" si="8"/>
        <v/>
      </c>
      <c r="U19" s="581">
        <f t="shared" si="9"/>
        <v>0</v>
      </c>
      <c r="V19" s="453" t="e">
        <f t="shared" si="10"/>
        <v>#N/A</v>
      </c>
      <c r="W19" s="573"/>
      <c r="X19" s="400" t="e">
        <f t="shared" si="11"/>
        <v>#N/A</v>
      </c>
      <c r="Y19" s="574" t="e">
        <f>IF(Honors!AQ18="X","SAT",LOOKUP(Z19,$Z$38:$Z$4040,$Y$38:$Y$4040))</f>
        <v>#N/A</v>
      </c>
      <c r="Z19" s="895" t="str">
        <f>Honors!X18</f>
        <v/>
      </c>
      <c r="AA19" s="829" t="e">
        <f t="shared" si="12"/>
        <v>#N/A</v>
      </c>
      <c r="AB19" s="829">
        <f t="shared" si="3"/>
        <v>0</v>
      </c>
      <c r="AC19" s="896">
        <f t="shared" si="13"/>
        <v>0</v>
      </c>
      <c r="AD19" s="897" t="s">
        <v>348</v>
      </c>
      <c r="AE19" s="592"/>
      <c r="AF19" s="898">
        <f>'Ht-Wt'!G16</f>
        <v>0</v>
      </c>
      <c r="AG19" s="899">
        <f>'Ht-Wt'!H16</f>
        <v>0</v>
      </c>
      <c r="AH19" s="900" t="str">
        <f>T('Ht-Wt'!J16)</f>
        <v/>
      </c>
      <c r="AI19" s="829"/>
      <c r="AJ19" s="901" t="str">
        <f ca="1">IF('APFT Data'!X17=3, "X", "")</f>
        <v/>
      </c>
      <c r="AK19" s="950" t="str">
        <f>'APFT Data'!O17</f>
        <v xml:space="preserve"> </v>
      </c>
      <c r="AL19" s="951" t="str">
        <f>IF(OR(A19="", Admin!X17=""),"",LOOKUP('APFT Data'!H17,'1059 Data'!$AL$38:$AL$43,'1059 Data'!$AK$38:$AK$43))</f>
        <v/>
      </c>
      <c r="AM19" s="952" t="str">
        <f>'APFT Data'!P17</f>
        <v xml:space="preserve"> </v>
      </c>
      <c r="AN19" s="829"/>
      <c r="AO19" s="902"/>
      <c r="AP19" s="495"/>
      <c r="AQ19" s="495"/>
      <c r="AR19" s="495"/>
      <c r="AS19" s="495"/>
      <c r="AT19" s="495"/>
      <c r="AU19" s="495"/>
      <c r="AV19" s="495"/>
      <c r="AW19" s="495"/>
      <c r="AX19" s="495"/>
    </row>
    <row r="20" spans="1:50" ht="15" x14ac:dyDescent="0.25">
      <c r="A20" s="1321" t="str">
        <f>T(Admin!D18)</f>
        <v/>
      </c>
      <c r="B20" s="1322"/>
      <c r="C20" s="1323" t="str">
        <f>Evals!BD17</f>
        <v>SAT</v>
      </c>
      <c r="D20" s="1324"/>
      <c r="E20" s="1325"/>
      <c r="F20" s="400"/>
      <c r="G20" s="1332" t="str">
        <f>Evals!BN17</f>
        <v>SAT</v>
      </c>
      <c r="H20" s="1324"/>
      <c r="I20" s="1325"/>
      <c r="J20" s="400"/>
      <c r="K20" s="453" t="e">
        <f t="shared" si="0"/>
        <v>#N/A</v>
      </c>
      <c r="L20" s="573"/>
      <c r="M20" s="453" t="e">
        <f t="shared" si="1"/>
        <v>#N/A</v>
      </c>
      <c r="N20" s="573"/>
      <c r="O20" s="453" t="str">
        <f t="shared" si="2"/>
        <v>SAT</v>
      </c>
      <c r="P20" s="402">
        <f t="shared" si="4"/>
        <v>0</v>
      </c>
      <c r="Q20" s="402" t="str">
        <f t="shared" si="5"/>
        <v/>
      </c>
      <c r="R20" s="402">
        <f t="shared" si="6"/>
        <v>0</v>
      </c>
      <c r="S20" s="402" t="str">
        <f t="shared" si="7"/>
        <v/>
      </c>
      <c r="T20" s="581" t="str">
        <f t="shared" si="8"/>
        <v/>
      </c>
      <c r="U20" s="581">
        <f t="shared" si="9"/>
        <v>0</v>
      </c>
      <c r="V20" s="453" t="e">
        <f t="shared" si="10"/>
        <v>#N/A</v>
      </c>
      <c r="W20" s="573"/>
      <c r="X20" s="400" t="e">
        <f t="shared" si="11"/>
        <v>#N/A</v>
      </c>
      <c r="Y20" s="574" t="e">
        <f>IF(Honors!AQ19="X","SAT",LOOKUP(Z20,$Z$38:$Z$4040,$Y$38:$Y$4040))</f>
        <v>#N/A</v>
      </c>
      <c r="Z20" s="895" t="str">
        <f>Honors!X19</f>
        <v/>
      </c>
      <c r="AA20" s="829" t="e">
        <f t="shared" si="12"/>
        <v>#N/A</v>
      </c>
      <c r="AB20" s="829">
        <f t="shared" si="3"/>
        <v>0</v>
      </c>
      <c r="AC20" s="896">
        <f t="shared" si="13"/>
        <v>0</v>
      </c>
      <c r="AD20" s="897" t="s">
        <v>348</v>
      </c>
      <c r="AE20" s="592"/>
      <c r="AF20" s="898">
        <f>'Ht-Wt'!G17</f>
        <v>0</v>
      </c>
      <c r="AG20" s="899">
        <f>'Ht-Wt'!H17</f>
        <v>0</v>
      </c>
      <c r="AH20" s="900" t="str">
        <f>T('Ht-Wt'!J17)</f>
        <v/>
      </c>
      <c r="AI20" s="829"/>
      <c r="AJ20" s="901" t="str">
        <f ca="1">IF('APFT Data'!X18=3, "X", "")</f>
        <v/>
      </c>
      <c r="AK20" s="950" t="str">
        <f>'APFT Data'!O18</f>
        <v xml:space="preserve"> </v>
      </c>
      <c r="AL20" s="951" t="str">
        <f>IF(OR(A20="", Admin!X18=""),"",LOOKUP('APFT Data'!H18,'1059 Data'!$AL$38:$AL$43,'1059 Data'!$AK$38:$AK$43))</f>
        <v/>
      </c>
      <c r="AM20" s="952" t="str">
        <f>'APFT Data'!P18</f>
        <v xml:space="preserve"> </v>
      </c>
      <c r="AN20" s="829"/>
      <c r="AO20" s="902"/>
      <c r="AP20" s="495"/>
      <c r="AQ20" s="495"/>
      <c r="AR20" s="495"/>
      <c r="AS20" s="495"/>
      <c r="AT20" s="495"/>
      <c r="AU20" s="495"/>
      <c r="AV20" s="495"/>
      <c r="AW20" s="495"/>
      <c r="AX20" s="495"/>
    </row>
    <row r="21" spans="1:50" ht="15" customHeight="1" x14ac:dyDescent="0.25">
      <c r="A21" s="1321" t="str">
        <f>T(Admin!D19)</f>
        <v/>
      </c>
      <c r="B21" s="1322"/>
      <c r="C21" s="1323" t="str">
        <f>Evals!BD18</f>
        <v>SAT</v>
      </c>
      <c r="D21" s="1324"/>
      <c r="E21" s="1325"/>
      <c r="F21" s="400"/>
      <c r="G21" s="1332" t="str">
        <f>Evals!BN18</f>
        <v>SAT</v>
      </c>
      <c r="H21" s="1324"/>
      <c r="I21" s="1325"/>
      <c r="J21" s="400"/>
      <c r="K21" s="453" t="e">
        <f t="shared" si="0"/>
        <v>#N/A</v>
      </c>
      <c r="L21" s="573"/>
      <c r="M21" s="453" t="e">
        <f t="shared" si="1"/>
        <v>#N/A</v>
      </c>
      <c r="N21" s="573"/>
      <c r="O21" s="453" t="str">
        <f t="shared" si="2"/>
        <v>SAT</v>
      </c>
      <c r="P21" s="402">
        <f t="shared" si="4"/>
        <v>0</v>
      </c>
      <c r="Q21" s="402" t="str">
        <f t="shared" si="5"/>
        <v/>
      </c>
      <c r="R21" s="402">
        <f t="shared" si="6"/>
        <v>0</v>
      </c>
      <c r="S21" s="402" t="str">
        <f t="shared" si="7"/>
        <v/>
      </c>
      <c r="T21" s="581" t="str">
        <f t="shared" si="8"/>
        <v/>
      </c>
      <c r="U21" s="581">
        <f t="shared" si="9"/>
        <v>0</v>
      </c>
      <c r="V21" s="453" t="e">
        <f t="shared" si="10"/>
        <v>#N/A</v>
      </c>
      <c r="W21" s="573"/>
      <c r="X21" s="400" t="e">
        <f t="shared" si="11"/>
        <v>#N/A</v>
      </c>
      <c r="Y21" s="574" t="e">
        <f>IF(Honors!AQ20="X","SAT",LOOKUP(Z21,$Z$38:$Z$4040,$Y$38:$Y$4040))</f>
        <v>#N/A</v>
      </c>
      <c r="Z21" s="895" t="str">
        <f>Honors!X20</f>
        <v/>
      </c>
      <c r="AA21" s="829" t="e">
        <f t="shared" si="12"/>
        <v>#N/A</v>
      </c>
      <c r="AB21" s="829">
        <f t="shared" si="3"/>
        <v>0</v>
      </c>
      <c r="AC21" s="896">
        <f t="shared" si="13"/>
        <v>0</v>
      </c>
      <c r="AD21" s="897" t="s">
        <v>348</v>
      </c>
      <c r="AE21" s="592"/>
      <c r="AF21" s="898">
        <f>'Ht-Wt'!G18</f>
        <v>0</v>
      </c>
      <c r="AG21" s="899">
        <f>'Ht-Wt'!H18</f>
        <v>0</v>
      </c>
      <c r="AH21" s="900" t="str">
        <f>T('Ht-Wt'!J18)</f>
        <v/>
      </c>
      <c r="AI21" s="829"/>
      <c r="AJ21" s="901" t="str">
        <f ca="1">IF('APFT Data'!X19=3, "X", "")</f>
        <v/>
      </c>
      <c r="AK21" s="950" t="str">
        <f>'APFT Data'!O19</f>
        <v xml:space="preserve"> </v>
      </c>
      <c r="AL21" s="951" t="str">
        <f>IF(OR(A21="", Admin!X19=""),"",LOOKUP('APFT Data'!H19,'1059 Data'!$AL$38:$AL$43,'1059 Data'!$AK$38:$AK$43))</f>
        <v/>
      </c>
      <c r="AM21" s="952" t="str">
        <f>'APFT Data'!P19</f>
        <v xml:space="preserve"> </v>
      </c>
      <c r="AN21" s="829"/>
      <c r="AO21" s="902"/>
      <c r="AP21" s="495"/>
      <c r="AQ21" s="495"/>
      <c r="AR21" s="495"/>
      <c r="AS21" s="495"/>
      <c r="AT21" s="495"/>
      <c r="AU21" s="495"/>
      <c r="AV21" s="495"/>
      <c r="AW21" s="495"/>
      <c r="AX21" s="495"/>
    </row>
    <row r="22" spans="1:50" ht="15" customHeight="1" x14ac:dyDescent="0.25">
      <c r="A22" s="1321" t="str">
        <f>T(Admin!D20)</f>
        <v/>
      </c>
      <c r="B22" s="1322"/>
      <c r="C22" s="1323" t="str">
        <f>Evals!BD19</f>
        <v>SAT</v>
      </c>
      <c r="D22" s="1324"/>
      <c r="E22" s="1325"/>
      <c r="F22" s="400"/>
      <c r="G22" s="1332" t="str">
        <f>Evals!BN19</f>
        <v>SAT</v>
      </c>
      <c r="H22" s="1324"/>
      <c r="I22" s="1325"/>
      <c r="J22" s="400"/>
      <c r="K22" s="453" t="e">
        <f t="shared" si="0"/>
        <v>#N/A</v>
      </c>
      <c r="L22" s="573"/>
      <c r="M22" s="453" t="e">
        <f t="shared" si="1"/>
        <v>#N/A</v>
      </c>
      <c r="N22" s="573"/>
      <c r="O22" s="453" t="str">
        <f t="shared" si="2"/>
        <v>SAT</v>
      </c>
      <c r="P22" s="402">
        <f t="shared" si="4"/>
        <v>0</v>
      </c>
      <c r="Q22" s="402" t="str">
        <f t="shared" si="5"/>
        <v/>
      </c>
      <c r="R22" s="402">
        <f t="shared" si="6"/>
        <v>0</v>
      </c>
      <c r="S22" s="402" t="str">
        <f t="shared" si="7"/>
        <v/>
      </c>
      <c r="T22" s="581" t="str">
        <f t="shared" si="8"/>
        <v/>
      </c>
      <c r="U22" s="581">
        <f t="shared" si="9"/>
        <v>0</v>
      </c>
      <c r="V22" s="453" t="e">
        <f t="shared" si="10"/>
        <v>#N/A</v>
      </c>
      <c r="W22" s="573"/>
      <c r="X22" s="400" t="e">
        <f t="shared" si="11"/>
        <v>#N/A</v>
      </c>
      <c r="Y22" s="574" t="e">
        <f>IF(Honors!AQ21="X","SAT",LOOKUP(Z22,$Z$38:$Z$4040,$Y$38:$Y$4040))</f>
        <v>#N/A</v>
      </c>
      <c r="Z22" s="895" t="str">
        <f>Honors!X21</f>
        <v/>
      </c>
      <c r="AA22" s="829" t="e">
        <f t="shared" si="12"/>
        <v>#N/A</v>
      </c>
      <c r="AB22" s="829">
        <f t="shared" si="3"/>
        <v>0</v>
      </c>
      <c r="AC22" s="896">
        <f t="shared" si="13"/>
        <v>0</v>
      </c>
      <c r="AD22" s="897" t="s">
        <v>348</v>
      </c>
      <c r="AE22" s="592"/>
      <c r="AF22" s="898">
        <f>'Ht-Wt'!G19</f>
        <v>0</v>
      </c>
      <c r="AG22" s="899">
        <f>'Ht-Wt'!H19</f>
        <v>0</v>
      </c>
      <c r="AH22" s="900" t="str">
        <f>T('Ht-Wt'!J19)</f>
        <v/>
      </c>
      <c r="AI22" s="829"/>
      <c r="AJ22" s="901" t="str">
        <f ca="1">IF('APFT Data'!X20=3, "X", "")</f>
        <v/>
      </c>
      <c r="AK22" s="950" t="str">
        <f>'APFT Data'!O20</f>
        <v xml:space="preserve"> </v>
      </c>
      <c r="AL22" s="951" t="str">
        <f>IF(OR(A22="", Admin!X20=""),"",LOOKUP('APFT Data'!H20,'1059 Data'!$AL$38:$AL$43,'1059 Data'!$AK$38:$AK$43))</f>
        <v/>
      </c>
      <c r="AM22" s="952" t="str">
        <f>'APFT Data'!P20</f>
        <v xml:space="preserve"> </v>
      </c>
      <c r="AN22" s="829"/>
      <c r="AO22" s="902"/>
      <c r="AP22" s="495"/>
      <c r="AQ22" s="495"/>
      <c r="AR22" s="495"/>
      <c r="AS22" s="495"/>
      <c r="AT22" s="495"/>
      <c r="AU22" s="495"/>
      <c r="AV22" s="495"/>
      <c r="AW22" s="495"/>
      <c r="AX22" s="495"/>
    </row>
    <row r="23" spans="1:50" ht="15" customHeight="1" x14ac:dyDescent="0.25">
      <c r="A23" s="1321" t="str">
        <f>T(Admin!D21)</f>
        <v/>
      </c>
      <c r="B23" s="1322"/>
      <c r="C23" s="1323" t="str">
        <f>Evals!BD20</f>
        <v>SAT</v>
      </c>
      <c r="D23" s="1324"/>
      <c r="E23" s="1325"/>
      <c r="F23" s="400"/>
      <c r="G23" s="1332" t="str">
        <f>Evals!BN20</f>
        <v>SAT</v>
      </c>
      <c r="H23" s="1324"/>
      <c r="I23" s="1325"/>
      <c r="J23" s="400"/>
      <c r="K23" s="453" t="e">
        <f t="shared" si="0"/>
        <v>#N/A</v>
      </c>
      <c r="L23" s="573"/>
      <c r="M23" s="453" t="e">
        <f t="shared" si="1"/>
        <v>#N/A</v>
      </c>
      <c r="N23" s="573"/>
      <c r="O23" s="453" t="str">
        <f t="shared" si="2"/>
        <v>SAT</v>
      </c>
      <c r="P23" s="402">
        <f t="shared" si="4"/>
        <v>0</v>
      </c>
      <c r="Q23" s="402" t="str">
        <f t="shared" si="5"/>
        <v/>
      </c>
      <c r="R23" s="402">
        <f t="shared" si="6"/>
        <v>0</v>
      </c>
      <c r="S23" s="402" t="str">
        <f t="shared" si="7"/>
        <v/>
      </c>
      <c r="T23" s="581" t="str">
        <f t="shared" si="8"/>
        <v/>
      </c>
      <c r="U23" s="581">
        <f t="shared" si="9"/>
        <v>0</v>
      </c>
      <c r="V23" s="453" t="e">
        <f t="shared" si="10"/>
        <v>#N/A</v>
      </c>
      <c r="W23" s="573"/>
      <c r="X23" s="400" t="e">
        <f t="shared" si="11"/>
        <v>#N/A</v>
      </c>
      <c r="Y23" s="574" t="e">
        <f>IF(Honors!AQ22="X","SAT",LOOKUP(Z23,$Z$38:$Z$4040,$Y$38:$Y$4040))</f>
        <v>#N/A</v>
      </c>
      <c r="Z23" s="895" t="str">
        <f>Honors!X22</f>
        <v/>
      </c>
      <c r="AA23" s="829" t="e">
        <f t="shared" si="12"/>
        <v>#N/A</v>
      </c>
      <c r="AB23" s="829">
        <f t="shared" si="3"/>
        <v>0</v>
      </c>
      <c r="AC23" s="896">
        <f t="shared" si="13"/>
        <v>0</v>
      </c>
      <c r="AD23" s="897" t="s">
        <v>348</v>
      </c>
      <c r="AE23" s="592"/>
      <c r="AF23" s="898">
        <f>'Ht-Wt'!G20</f>
        <v>0</v>
      </c>
      <c r="AG23" s="899">
        <f>'Ht-Wt'!H20</f>
        <v>0</v>
      </c>
      <c r="AH23" s="900" t="str">
        <f>T('Ht-Wt'!J20)</f>
        <v/>
      </c>
      <c r="AI23" s="829"/>
      <c r="AJ23" s="901" t="str">
        <f ca="1">IF('APFT Data'!X21=3, "X", "")</f>
        <v/>
      </c>
      <c r="AK23" s="950" t="str">
        <f>'APFT Data'!O21</f>
        <v xml:space="preserve"> </v>
      </c>
      <c r="AL23" s="951" t="str">
        <f>IF(OR(A23="", Admin!X21=""),"",LOOKUP('APFT Data'!H21,'1059 Data'!$AL$38:$AL$43,'1059 Data'!$AK$38:$AK$43))</f>
        <v/>
      </c>
      <c r="AM23" s="952" t="str">
        <f>'APFT Data'!P21</f>
        <v xml:space="preserve"> </v>
      </c>
      <c r="AN23" s="829"/>
      <c r="AO23" s="902"/>
      <c r="AP23" s="495"/>
      <c r="AQ23" s="495"/>
      <c r="AR23" s="495"/>
      <c r="AS23" s="495"/>
      <c r="AT23" s="495"/>
      <c r="AU23" s="495"/>
      <c r="AV23" s="495"/>
      <c r="AW23" s="495"/>
      <c r="AX23" s="495"/>
    </row>
    <row r="24" spans="1:50" ht="15" x14ac:dyDescent="0.25">
      <c r="A24" s="1321" t="str">
        <f>T(Admin!D22)</f>
        <v/>
      </c>
      <c r="B24" s="1322"/>
      <c r="C24" s="1323" t="str">
        <f>Evals!BD21</f>
        <v>SAT</v>
      </c>
      <c r="D24" s="1324"/>
      <c r="E24" s="1325"/>
      <c r="F24" s="400"/>
      <c r="G24" s="1332" t="str">
        <f>Evals!BN21</f>
        <v>SAT</v>
      </c>
      <c r="H24" s="1324"/>
      <c r="I24" s="1325"/>
      <c r="J24" s="400"/>
      <c r="K24" s="453" t="e">
        <f t="shared" si="0"/>
        <v>#N/A</v>
      </c>
      <c r="L24" s="573"/>
      <c r="M24" s="453" t="e">
        <f t="shared" si="1"/>
        <v>#N/A</v>
      </c>
      <c r="N24" s="573"/>
      <c r="O24" s="453" t="str">
        <f t="shared" si="2"/>
        <v>SAT</v>
      </c>
      <c r="P24" s="402">
        <f t="shared" si="4"/>
        <v>0</v>
      </c>
      <c r="Q24" s="402" t="str">
        <f t="shared" si="5"/>
        <v/>
      </c>
      <c r="R24" s="402">
        <f t="shared" si="6"/>
        <v>0</v>
      </c>
      <c r="S24" s="402" t="str">
        <f t="shared" si="7"/>
        <v/>
      </c>
      <c r="T24" s="581" t="str">
        <f t="shared" si="8"/>
        <v/>
      </c>
      <c r="U24" s="581">
        <f t="shared" si="9"/>
        <v>0</v>
      </c>
      <c r="V24" s="453" t="e">
        <f t="shared" si="10"/>
        <v>#N/A</v>
      </c>
      <c r="W24" s="573"/>
      <c r="X24" s="400" t="e">
        <f t="shared" si="11"/>
        <v>#N/A</v>
      </c>
      <c r="Y24" s="574" t="e">
        <f>IF(Honors!AQ23="X","SAT",LOOKUP(Z24,$Z$38:$Z$4040,$Y$38:$Y$4040))</f>
        <v>#N/A</v>
      </c>
      <c r="Z24" s="895" t="str">
        <f>Honors!X23</f>
        <v/>
      </c>
      <c r="AA24" s="829" t="e">
        <f t="shared" si="12"/>
        <v>#N/A</v>
      </c>
      <c r="AB24" s="829">
        <f t="shared" si="3"/>
        <v>0</v>
      </c>
      <c r="AC24" s="896">
        <f t="shared" si="13"/>
        <v>0</v>
      </c>
      <c r="AD24" s="897" t="s">
        <v>348</v>
      </c>
      <c r="AE24" s="592"/>
      <c r="AF24" s="898">
        <f>'Ht-Wt'!G21</f>
        <v>0</v>
      </c>
      <c r="AG24" s="899">
        <f>'Ht-Wt'!H21</f>
        <v>0</v>
      </c>
      <c r="AH24" s="900" t="str">
        <f>T('Ht-Wt'!J21)</f>
        <v/>
      </c>
      <c r="AI24" s="829"/>
      <c r="AJ24" s="901" t="str">
        <f ca="1">IF('APFT Data'!X22=3, "X", "")</f>
        <v/>
      </c>
      <c r="AK24" s="950" t="str">
        <f>'APFT Data'!O22</f>
        <v xml:space="preserve"> </v>
      </c>
      <c r="AL24" s="951" t="str">
        <f>IF(OR(A24="", Admin!X22=""),"",LOOKUP('APFT Data'!H22,'1059 Data'!$AL$38:$AL$43,'1059 Data'!$AK$38:$AK$43))</f>
        <v/>
      </c>
      <c r="AM24" s="952" t="str">
        <f>'APFT Data'!P22</f>
        <v xml:space="preserve"> </v>
      </c>
      <c r="AN24" s="829"/>
      <c r="AO24" s="902"/>
      <c r="AP24" s="495"/>
      <c r="AQ24" s="495"/>
      <c r="AR24" s="495"/>
      <c r="AS24" s="495"/>
      <c r="AT24" s="495"/>
      <c r="AU24" s="495"/>
      <c r="AV24" s="495"/>
      <c r="AW24" s="495"/>
      <c r="AX24" s="495"/>
    </row>
    <row r="25" spans="1:50" ht="15" x14ac:dyDescent="0.25">
      <c r="A25" s="1321" t="str">
        <f>T(Admin!D23)</f>
        <v/>
      </c>
      <c r="B25" s="1322"/>
      <c r="C25" s="1323" t="str">
        <f>Evals!BD22</f>
        <v>SAT</v>
      </c>
      <c r="D25" s="1324"/>
      <c r="E25" s="1325"/>
      <c r="F25" s="400"/>
      <c r="G25" s="1332" t="str">
        <f>Evals!BN22</f>
        <v>SAT</v>
      </c>
      <c r="H25" s="1324"/>
      <c r="I25" s="1325"/>
      <c r="J25" s="400"/>
      <c r="K25" s="453" t="e">
        <f t="shared" si="0"/>
        <v>#N/A</v>
      </c>
      <c r="L25" s="573"/>
      <c r="M25" s="453" t="e">
        <f t="shared" si="1"/>
        <v>#N/A</v>
      </c>
      <c r="N25" s="573"/>
      <c r="O25" s="453" t="str">
        <f t="shared" si="2"/>
        <v>SAT</v>
      </c>
      <c r="P25" s="402">
        <f t="shared" si="4"/>
        <v>0</v>
      </c>
      <c r="Q25" s="402" t="str">
        <f t="shared" si="5"/>
        <v/>
      </c>
      <c r="R25" s="402">
        <f t="shared" si="6"/>
        <v>0</v>
      </c>
      <c r="S25" s="402" t="str">
        <f t="shared" si="7"/>
        <v/>
      </c>
      <c r="T25" s="581" t="str">
        <f t="shared" si="8"/>
        <v/>
      </c>
      <c r="U25" s="581">
        <f t="shared" si="9"/>
        <v>0</v>
      </c>
      <c r="V25" s="453" t="e">
        <f t="shared" si="10"/>
        <v>#N/A</v>
      </c>
      <c r="W25" s="573"/>
      <c r="X25" s="400" t="e">
        <f t="shared" si="11"/>
        <v>#N/A</v>
      </c>
      <c r="Y25" s="574" t="e">
        <f>IF(Honors!AQ24="X","SAT",LOOKUP(Z25,$Z$38:$Z$4040,$Y$38:$Y$4040))</f>
        <v>#N/A</v>
      </c>
      <c r="Z25" s="895" t="str">
        <f>Honors!X24</f>
        <v/>
      </c>
      <c r="AA25" s="829" t="e">
        <f t="shared" si="12"/>
        <v>#N/A</v>
      </c>
      <c r="AB25" s="829">
        <f t="shared" si="3"/>
        <v>0</v>
      </c>
      <c r="AC25" s="896">
        <f t="shared" si="13"/>
        <v>0</v>
      </c>
      <c r="AD25" s="897" t="s">
        <v>348</v>
      </c>
      <c r="AE25" s="592"/>
      <c r="AF25" s="898">
        <f>'Ht-Wt'!G22</f>
        <v>0</v>
      </c>
      <c r="AG25" s="899">
        <f>'Ht-Wt'!H22</f>
        <v>0</v>
      </c>
      <c r="AH25" s="900" t="str">
        <f>T('Ht-Wt'!J22)</f>
        <v/>
      </c>
      <c r="AI25" s="829"/>
      <c r="AJ25" s="901" t="str">
        <f ca="1">IF('APFT Data'!X23=3, "X", "")</f>
        <v/>
      </c>
      <c r="AK25" s="950" t="str">
        <f>'APFT Data'!O23</f>
        <v xml:space="preserve"> </v>
      </c>
      <c r="AL25" s="951" t="str">
        <f>IF(OR(A25="", Admin!X23=""),"",LOOKUP('APFT Data'!H23,'1059 Data'!$AL$38:$AL$43,'1059 Data'!$AK$38:$AK$43))</f>
        <v/>
      </c>
      <c r="AM25" s="952" t="str">
        <f>'APFT Data'!P23</f>
        <v xml:space="preserve"> </v>
      </c>
      <c r="AN25" s="829"/>
      <c r="AO25" s="902"/>
      <c r="AP25" s="495"/>
      <c r="AQ25" s="495"/>
      <c r="AR25" s="495"/>
      <c r="AS25" s="495"/>
      <c r="AT25" s="495"/>
      <c r="AU25" s="495"/>
      <c r="AV25" s="495"/>
      <c r="AW25" s="495"/>
      <c r="AX25" s="495"/>
    </row>
    <row r="26" spans="1:50" ht="15" x14ac:dyDescent="0.25">
      <c r="A26" s="1321" t="str">
        <f>T(Admin!D24)</f>
        <v/>
      </c>
      <c r="B26" s="1322"/>
      <c r="C26" s="1323" t="str">
        <f>Evals!BD23</f>
        <v>SAT</v>
      </c>
      <c r="D26" s="1324"/>
      <c r="E26" s="1325"/>
      <c r="F26" s="400"/>
      <c r="G26" s="1332" t="str">
        <f>Evals!BN23</f>
        <v>SAT</v>
      </c>
      <c r="H26" s="1324"/>
      <c r="I26" s="1325"/>
      <c r="J26" s="400"/>
      <c r="K26" s="453" t="e">
        <f t="shared" si="0"/>
        <v>#N/A</v>
      </c>
      <c r="L26" s="573"/>
      <c r="M26" s="453" t="e">
        <f t="shared" si="1"/>
        <v>#N/A</v>
      </c>
      <c r="N26" s="573"/>
      <c r="O26" s="453" t="str">
        <f t="shared" si="2"/>
        <v>SAT</v>
      </c>
      <c r="P26" s="402">
        <f t="shared" si="4"/>
        <v>0</v>
      </c>
      <c r="Q26" s="402" t="str">
        <f t="shared" si="5"/>
        <v/>
      </c>
      <c r="R26" s="402">
        <f t="shared" si="6"/>
        <v>0</v>
      </c>
      <c r="S26" s="402" t="str">
        <f t="shared" si="7"/>
        <v/>
      </c>
      <c r="T26" s="581" t="str">
        <f t="shared" si="8"/>
        <v/>
      </c>
      <c r="U26" s="581">
        <f t="shared" si="9"/>
        <v>0</v>
      </c>
      <c r="V26" s="453" t="e">
        <f t="shared" si="10"/>
        <v>#N/A</v>
      </c>
      <c r="W26" s="573"/>
      <c r="X26" s="400" t="e">
        <f t="shared" si="11"/>
        <v>#N/A</v>
      </c>
      <c r="Y26" s="574" t="e">
        <f>IF(Honors!AQ25="X","SAT",LOOKUP(Z26,$Z$38:$Z$4040,$Y$38:$Y$4040))</f>
        <v>#N/A</v>
      </c>
      <c r="Z26" s="895" t="str">
        <f>Honors!X25</f>
        <v/>
      </c>
      <c r="AA26" s="829" t="e">
        <f t="shared" si="12"/>
        <v>#N/A</v>
      </c>
      <c r="AB26" s="829">
        <f t="shared" si="3"/>
        <v>0</v>
      </c>
      <c r="AC26" s="896">
        <f t="shared" si="13"/>
        <v>0</v>
      </c>
      <c r="AD26" s="897" t="s">
        <v>348</v>
      </c>
      <c r="AE26" s="592"/>
      <c r="AF26" s="898">
        <f>'Ht-Wt'!G23</f>
        <v>0</v>
      </c>
      <c r="AG26" s="899">
        <f>'Ht-Wt'!H23</f>
        <v>0</v>
      </c>
      <c r="AH26" s="900" t="str">
        <f>T('Ht-Wt'!J23)</f>
        <v/>
      </c>
      <c r="AI26" s="829"/>
      <c r="AJ26" s="901" t="str">
        <f ca="1">IF('APFT Data'!X24=3, "X", "")</f>
        <v/>
      </c>
      <c r="AK26" s="950" t="str">
        <f>'APFT Data'!O24</f>
        <v xml:space="preserve"> </v>
      </c>
      <c r="AL26" s="951" t="str">
        <f>IF(OR(A26="", Admin!X24=""),"",LOOKUP('APFT Data'!H24,'1059 Data'!$AL$38:$AL$43,'1059 Data'!$AK$38:$AK$43))</f>
        <v/>
      </c>
      <c r="AM26" s="952" t="str">
        <f>'APFT Data'!P24</f>
        <v xml:space="preserve"> </v>
      </c>
      <c r="AN26" s="829"/>
      <c r="AO26" s="902"/>
      <c r="AP26" s="495"/>
      <c r="AQ26" s="495"/>
      <c r="AR26" s="495"/>
      <c r="AS26" s="495"/>
      <c r="AT26" s="495"/>
      <c r="AU26" s="495"/>
      <c r="AV26" s="495"/>
      <c r="AW26" s="495"/>
      <c r="AX26" s="495"/>
    </row>
    <row r="27" spans="1:50" s="508" customFormat="1" ht="15" x14ac:dyDescent="0.25">
      <c r="A27" s="1321" t="str">
        <f>T(Admin!D25)</f>
        <v/>
      </c>
      <c r="B27" s="1322"/>
      <c r="C27" s="1323" t="str">
        <f>Evals!BD24</f>
        <v>SAT</v>
      </c>
      <c r="D27" s="1324"/>
      <c r="E27" s="1325"/>
      <c r="F27" s="400"/>
      <c r="G27" s="1332" t="str">
        <f>Evals!BN24</f>
        <v>SAT</v>
      </c>
      <c r="H27" s="1324"/>
      <c r="I27" s="1325"/>
      <c r="J27" s="400"/>
      <c r="K27" s="453" t="e">
        <f t="shared" si="0"/>
        <v>#N/A</v>
      </c>
      <c r="L27" s="573"/>
      <c r="M27" s="453" t="e">
        <f t="shared" si="1"/>
        <v>#N/A</v>
      </c>
      <c r="N27" s="573"/>
      <c r="O27" s="453" t="str">
        <f t="shared" si="2"/>
        <v>SAT</v>
      </c>
      <c r="P27" s="402">
        <f t="shared" si="4"/>
        <v>0</v>
      </c>
      <c r="Q27" s="402" t="str">
        <f t="shared" si="5"/>
        <v/>
      </c>
      <c r="R27" s="402">
        <f t="shared" si="6"/>
        <v>0</v>
      </c>
      <c r="S27" s="402" t="str">
        <f t="shared" si="7"/>
        <v/>
      </c>
      <c r="T27" s="581" t="str">
        <f t="shared" si="8"/>
        <v/>
      </c>
      <c r="U27" s="581">
        <f t="shared" si="9"/>
        <v>0</v>
      </c>
      <c r="V27" s="453" t="e">
        <f t="shared" si="10"/>
        <v>#N/A</v>
      </c>
      <c r="W27" s="573"/>
      <c r="X27" s="400" t="e">
        <f t="shared" si="11"/>
        <v>#N/A</v>
      </c>
      <c r="Y27" s="574" t="e">
        <f>IF(Honors!AQ26="X","SAT",LOOKUP(Z27,$Z$38:$Z$4040,$Y$38:$Y$4040))</f>
        <v>#N/A</v>
      </c>
      <c r="Z27" s="895" t="str">
        <f>Honors!X26</f>
        <v/>
      </c>
      <c r="AA27" s="829" t="e">
        <f t="shared" si="12"/>
        <v>#N/A</v>
      </c>
      <c r="AB27" s="829">
        <f t="shared" si="3"/>
        <v>0</v>
      </c>
      <c r="AC27" s="896">
        <f t="shared" si="13"/>
        <v>0</v>
      </c>
      <c r="AD27" s="897" t="s">
        <v>348</v>
      </c>
      <c r="AE27" s="592"/>
      <c r="AF27" s="898">
        <f>'Ht-Wt'!G24</f>
        <v>0</v>
      </c>
      <c r="AG27" s="899">
        <f>'Ht-Wt'!H24</f>
        <v>0</v>
      </c>
      <c r="AH27" s="900" t="str">
        <f>T('Ht-Wt'!J24)</f>
        <v/>
      </c>
      <c r="AI27" s="592"/>
      <c r="AJ27" s="901" t="str">
        <f ca="1">IF('APFT Data'!X25=3, "X", "")</f>
        <v/>
      </c>
      <c r="AK27" s="950" t="str">
        <f>'APFT Data'!O25</f>
        <v xml:space="preserve"> </v>
      </c>
      <c r="AL27" s="951" t="str">
        <f>IF(OR(A27="", Admin!X25=""),"",LOOKUP('APFT Data'!H25,'1059 Data'!$AL$38:$AL$43,'1059 Data'!$AK$38:$AK$43))</f>
        <v/>
      </c>
      <c r="AM27" s="952" t="str">
        <f>'APFT Data'!P25</f>
        <v xml:space="preserve"> </v>
      </c>
      <c r="AN27" s="592"/>
    </row>
    <row r="28" spans="1:50" s="508" customFormat="1" ht="15" x14ac:dyDescent="0.25">
      <c r="A28" s="1321" t="str">
        <f>T(Admin!D26)</f>
        <v/>
      </c>
      <c r="B28" s="1322"/>
      <c r="C28" s="1323" t="str">
        <f>Evals!BD25</f>
        <v>SAT</v>
      </c>
      <c r="D28" s="1324"/>
      <c r="E28" s="1325"/>
      <c r="F28" s="400"/>
      <c r="G28" s="1332" t="str">
        <f>Evals!BN25</f>
        <v>SAT</v>
      </c>
      <c r="H28" s="1324"/>
      <c r="I28" s="1325"/>
      <c r="J28" s="400"/>
      <c r="K28" s="453" t="e">
        <f t="shared" si="0"/>
        <v>#N/A</v>
      </c>
      <c r="L28" s="573"/>
      <c r="M28" s="453" t="e">
        <f t="shared" si="1"/>
        <v>#N/A</v>
      </c>
      <c r="N28" s="573"/>
      <c r="O28" s="453" t="str">
        <f t="shared" si="2"/>
        <v>SAT</v>
      </c>
      <c r="P28" s="402">
        <f t="shared" si="4"/>
        <v>0</v>
      </c>
      <c r="Q28" s="402" t="str">
        <f t="shared" si="5"/>
        <v/>
      </c>
      <c r="R28" s="402">
        <f t="shared" si="6"/>
        <v>0</v>
      </c>
      <c r="S28" s="402" t="str">
        <f t="shared" si="7"/>
        <v/>
      </c>
      <c r="T28" s="581" t="str">
        <f t="shared" si="8"/>
        <v/>
      </c>
      <c r="U28" s="581">
        <f t="shared" si="9"/>
        <v>0</v>
      </c>
      <c r="V28" s="453" t="e">
        <f t="shared" si="10"/>
        <v>#N/A</v>
      </c>
      <c r="W28" s="573"/>
      <c r="X28" s="400" t="e">
        <f t="shared" si="11"/>
        <v>#N/A</v>
      </c>
      <c r="Y28" s="574" t="e">
        <f>IF(Honors!AQ27="X","SAT",LOOKUP(Z28,$Z$38:$Z$4040,$Y$38:$Y$4040))</f>
        <v>#N/A</v>
      </c>
      <c r="Z28" s="895" t="str">
        <f>Honors!X27</f>
        <v/>
      </c>
      <c r="AA28" s="829" t="e">
        <f t="shared" si="12"/>
        <v>#N/A</v>
      </c>
      <c r="AB28" s="829">
        <f t="shared" si="3"/>
        <v>0</v>
      </c>
      <c r="AC28" s="896">
        <f t="shared" si="13"/>
        <v>0</v>
      </c>
      <c r="AD28" s="897" t="s">
        <v>348</v>
      </c>
      <c r="AE28" s="593"/>
      <c r="AF28" s="898">
        <f>'Ht-Wt'!G25</f>
        <v>0</v>
      </c>
      <c r="AG28" s="899">
        <f>'Ht-Wt'!H25</f>
        <v>0</v>
      </c>
      <c r="AH28" s="900" t="str">
        <f>T('Ht-Wt'!J25)</f>
        <v/>
      </c>
      <c r="AI28" s="593"/>
      <c r="AJ28" s="901" t="str">
        <f ca="1">IF('APFT Data'!X26=3, "X", "")</f>
        <v/>
      </c>
      <c r="AK28" s="950" t="str">
        <f>'APFT Data'!O26</f>
        <v xml:space="preserve"> </v>
      </c>
      <c r="AL28" s="951" t="str">
        <f>IF(OR(A28="", Admin!X26=""),"",LOOKUP('APFT Data'!H26,'1059 Data'!$AL$38:$AL$43,'1059 Data'!$AK$38:$AK$43))</f>
        <v/>
      </c>
      <c r="AM28" s="952" t="str">
        <f>'APFT Data'!P26</f>
        <v xml:space="preserve"> </v>
      </c>
      <c r="AN28" s="593"/>
    </row>
    <row r="29" spans="1:50" s="508" customFormat="1" ht="15" x14ac:dyDescent="0.25">
      <c r="A29" s="1321" t="str">
        <f>T(Admin!D27)</f>
        <v/>
      </c>
      <c r="B29" s="1322"/>
      <c r="C29" s="1323" t="str">
        <f>Evals!BD26</f>
        <v>SAT</v>
      </c>
      <c r="D29" s="1324"/>
      <c r="E29" s="1325"/>
      <c r="F29" s="400"/>
      <c r="G29" s="1332" t="str">
        <f>Evals!BN26</f>
        <v>SAT</v>
      </c>
      <c r="H29" s="1324"/>
      <c r="I29" s="1325"/>
      <c r="J29" s="400"/>
      <c r="K29" s="453" t="e">
        <f t="shared" si="0"/>
        <v>#N/A</v>
      </c>
      <c r="L29" s="573"/>
      <c r="M29" s="453" t="e">
        <f t="shared" si="1"/>
        <v>#N/A</v>
      </c>
      <c r="N29" s="573"/>
      <c r="O29" s="453" t="str">
        <f t="shared" si="2"/>
        <v>SAT</v>
      </c>
      <c r="P29" s="402">
        <f t="shared" si="4"/>
        <v>0</v>
      </c>
      <c r="Q29" s="402" t="str">
        <f t="shared" si="5"/>
        <v/>
      </c>
      <c r="R29" s="402">
        <f t="shared" si="6"/>
        <v>0</v>
      </c>
      <c r="S29" s="402" t="str">
        <f t="shared" si="7"/>
        <v/>
      </c>
      <c r="T29" s="581" t="str">
        <f t="shared" si="8"/>
        <v/>
      </c>
      <c r="U29" s="581">
        <f t="shared" si="9"/>
        <v>0</v>
      </c>
      <c r="V29" s="453" t="e">
        <f t="shared" si="10"/>
        <v>#N/A</v>
      </c>
      <c r="W29" s="573"/>
      <c r="X29" s="400" t="e">
        <f t="shared" si="11"/>
        <v>#N/A</v>
      </c>
      <c r="Y29" s="574" t="e">
        <f>IF(Honors!AQ28="X","SAT",LOOKUP(Z29,$Z$38:$Z$4040,$Y$38:$Y$4040))</f>
        <v>#N/A</v>
      </c>
      <c r="Z29" s="895" t="str">
        <f>Honors!X28</f>
        <v/>
      </c>
      <c r="AA29" s="829" t="e">
        <f t="shared" si="12"/>
        <v>#N/A</v>
      </c>
      <c r="AB29" s="829">
        <f t="shared" si="3"/>
        <v>0</v>
      </c>
      <c r="AC29" s="896">
        <f t="shared" si="13"/>
        <v>0</v>
      </c>
      <c r="AD29" s="897" t="s">
        <v>348</v>
      </c>
      <c r="AE29" s="593"/>
      <c r="AF29" s="898">
        <f>'Ht-Wt'!G26</f>
        <v>0</v>
      </c>
      <c r="AG29" s="899">
        <f>'Ht-Wt'!H26</f>
        <v>0</v>
      </c>
      <c r="AH29" s="900" t="str">
        <f>T('Ht-Wt'!J26)</f>
        <v/>
      </c>
      <c r="AI29" s="593"/>
      <c r="AJ29" s="901" t="str">
        <f ca="1">IF('APFT Data'!X27=3, "X", "")</f>
        <v/>
      </c>
      <c r="AK29" s="950" t="str">
        <f>'APFT Data'!O27</f>
        <v xml:space="preserve"> </v>
      </c>
      <c r="AL29" s="951" t="str">
        <f>IF(OR(A29="", Admin!X27=""),"",LOOKUP('APFT Data'!H27,'1059 Data'!$AL$38:$AL$43,'1059 Data'!$AK$38:$AK$43))</f>
        <v/>
      </c>
      <c r="AM29" s="952" t="str">
        <f>'APFT Data'!P27</f>
        <v xml:space="preserve"> </v>
      </c>
      <c r="AN29" s="593"/>
    </row>
    <row r="30" spans="1:50" s="508" customFormat="1" ht="15" x14ac:dyDescent="0.25">
      <c r="A30" s="1321" t="str">
        <f>T(Admin!D28)</f>
        <v/>
      </c>
      <c r="B30" s="1322"/>
      <c r="C30" s="1323" t="str">
        <f>Evals!BD27</f>
        <v>SAT</v>
      </c>
      <c r="D30" s="1324"/>
      <c r="E30" s="1325"/>
      <c r="F30" s="400"/>
      <c r="G30" s="1332" t="str">
        <f>Evals!BN27</f>
        <v>SAT</v>
      </c>
      <c r="H30" s="1324"/>
      <c r="I30" s="1325"/>
      <c r="J30" s="400"/>
      <c r="K30" s="453" t="e">
        <f t="shared" si="0"/>
        <v>#N/A</v>
      </c>
      <c r="L30" s="573"/>
      <c r="M30" s="453" t="e">
        <f t="shared" si="1"/>
        <v>#N/A</v>
      </c>
      <c r="N30" s="573"/>
      <c r="O30" s="453" t="str">
        <f t="shared" si="2"/>
        <v>SAT</v>
      </c>
      <c r="P30" s="402">
        <f t="shared" si="4"/>
        <v>0</v>
      </c>
      <c r="Q30" s="402" t="str">
        <f t="shared" si="5"/>
        <v/>
      </c>
      <c r="R30" s="402">
        <f t="shared" si="6"/>
        <v>0</v>
      </c>
      <c r="S30" s="402" t="str">
        <f t="shared" si="7"/>
        <v/>
      </c>
      <c r="T30" s="581" t="str">
        <f t="shared" si="8"/>
        <v/>
      </c>
      <c r="U30" s="581">
        <f t="shared" si="9"/>
        <v>0</v>
      </c>
      <c r="V30" s="453" t="e">
        <f t="shared" si="10"/>
        <v>#N/A</v>
      </c>
      <c r="W30" s="573"/>
      <c r="X30" s="400" t="e">
        <f t="shared" si="11"/>
        <v>#N/A</v>
      </c>
      <c r="Y30" s="574" t="e">
        <f>IF(Honors!AQ29="X","SAT",LOOKUP(Z30,$Z$38:$Z$4040,$Y$38:$Y$4040))</f>
        <v>#N/A</v>
      </c>
      <c r="Z30" s="895" t="str">
        <f>Honors!X29</f>
        <v/>
      </c>
      <c r="AA30" s="829" t="e">
        <f t="shared" si="12"/>
        <v>#N/A</v>
      </c>
      <c r="AB30" s="829">
        <f t="shared" si="3"/>
        <v>0</v>
      </c>
      <c r="AC30" s="896">
        <f t="shared" si="13"/>
        <v>0</v>
      </c>
      <c r="AD30" s="897" t="s">
        <v>348</v>
      </c>
      <c r="AE30" s="593"/>
      <c r="AF30" s="898">
        <f>'Ht-Wt'!G27</f>
        <v>0</v>
      </c>
      <c r="AG30" s="899">
        <f>'Ht-Wt'!H27</f>
        <v>0</v>
      </c>
      <c r="AH30" s="900" t="str">
        <f>T('Ht-Wt'!J27)</f>
        <v/>
      </c>
      <c r="AI30" s="593"/>
      <c r="AJ30" s="901" t="str">
        <f ca="1">IF('APFT Data'!X28=3, "X", "")</f>
        <v/>
      </c>
      <c r="AK30" s="950" t="str">
        <f>'APFT Data'!O28</f>
        <v xml:space="preserve"> </v>
      </c>
      <c r="AL30" s="951" t="str">
        <f>IF(OR(A30="", Admin!X28=""),"",LOOKUP('APFT Data'!H28,'1059 Data'!$AL$38:$AL$43,'1059 Data'!$AK$38:$AK$43))</f>
        <v/>
      </c>
      <c r="AM30" s="952" t="str">
        <f>'APFT Data'!P28</f>
        <v xml:space="preserve"> </v>
      </c>
      <c r="AN30" s="593"/>
    </row>
    <row r="31" spans="1:50" s="508" customFormat="1" ht="15" x14ac:dyDescent="0.25">
      <c r="A31" s="1321" t="str">
        <f>T(Admin!D29)</f>
        <v/>
      </c>
      <c r="B31" s="1322"/>
      <c r="C31" s="1323" t="str">
        <f>Evals!BD28</f>
        <v>SAT</v>
      </c>
      <c r="D31" s="1324"/>
      <c r="E31" s="1325"/>
      <c r="F31" s="400"/>
      <c r="G31" s="1332" t="str">
        <f>Evals!BN28</f>
        <v>SAT</v>
      </c>
      <c r="H31" s="1324"/>
      <c r="I31" s="1325"/>
      <c r="J31" s="400"/>
      <c r="K31" s="453" t="e">
        <f t="shared" si="0"/>
        <v>#N/A</v>
      </c>
      <c r="L31" s="573"/>
      <c r="M31" s="453" t="e">
        <f t="shared" si="1"/>
        <v>#N/A</v>
      </c>
      <c r="N31" s="573"/>
      <c r="O31" s="453" t="str">
        <f t="shared" si="2"/>
        <v>SAT</v>
      </c>
      <c r="P31" s="402">
        <f t="shared" si="4"/>
        <v>0</v>
      </c>
      <c r="Q31" s="402" t="str">
        <f t="shared" si="5"/>
        <v/>
      </c>
      <c r="R31" s="402">
        <f t="shared" si="6"/>
        <v>0</v>
      </c>
      <c r="S31" s="402" t="str">
        <f t="shared" si="7"/>
        <v/>
      </c>
      <c r="T31" s="581" t="str">
        <f t="shared" si="8"/>
        <v/>
      </c>
      <c r="U31" s="581">
        <f t="shared" si="9"/>
        <v>0</v>
      </c>
      <c r="V31" s="453" t="e">
        <f t="shared" si="10"/>
        <v>#N/A</v>
      </c>
      <c r="W31" s="573"/>
      <c r="X31" s="400" t="e">
        <f t="shared" si="11"/>
        <v>#N/A</v>
      </c>
      <c r="Y31" s="574" t="e">
        <f>IF(Honors!AQ30="X","SAT",LOOKUP(Z31,$Z$38:$Z$4040,$Y$38:$Y$4040))</f>
        <v>#N/A</v>
      </c>
      <c r="Z31" s="895" t="str">
        <f>Honors!X30</f>
        <v/>
      </c>
      <c r="AA31" s="829" t="e">
        <f t="shared" si="12"/>
        <v>#N/A</v>
      </c>
      <c r="AB31" s="829">
        <f t="shared" si="3"/>
        <v>0</v>
      </c>
      <c r="AC31" s="896">
        <f t="shared" si="13"/>
        <v>0</v>
      </c>
      <c r="AD31" s="897" t="s">
        <v>348</v>
      </c>
      <c r="AE31" s="593"/>
      <c r="AF31" s="898">
        <f>'Ht-Wt'!G28</f>
        <v>0</v>
      </c>
      <c r="AG31" s="899">
        <f>'Ht-Wt'!H28</f>
        <v>0</v>
      </c>
      <c r="AH31" s="900" t="str">
        <f>T('Ht-Wt'!J28)</f>
        <v/>
      </c>
      <c r="AI31" s="593"/>
      <c r="AJ31" s="901" t="str">
        <f ca="1">IF('APFT Data'!X29=3, "X", "")</f>
        <v/>
      </c>
      <c r="AK31" s="950" t="str">
        <f>'APFT Data'!O29</f>
        <v xml:space="preserve"> </v>
      </c>
      <c r="AL31" s="951" t="str">
        <f>IF(OR(A31="", Admin!X29=""),"",LOOKUP('APFT Data'!H29,'1059 Data'!$AL$38:$AL$43,'1059 Data'!$AK$38:$AK$43))</f>
        <v/>
      </c>
      <c r="AM31" s="952" t="str">
        <f>'APFT Data'!P29</f>
        <v xml:space="preserve"> </v>
      </c>
      <c r="AN31" s="593"/>
    </row>
    <row r="32" spans="1:50" s="508" customFormat="1" ht="15" x14ac:dyDescent="0.25">
      <c r="A32" s="1321" t="str">
        <f>T(Admin!D30)</f>
        <v/>
      </c>
      <c r="B32" s="1322"/>
      <c r="C32" s="1323" t="str">
        <f>Evals!BD29</f>
        <v>SAT</v>
      </c>
      <c r="D32" s="1324"/>
      <c r="E32" s="1325"/>
      <c r="F32" s="400"/>
      <c r="G32" s="1332" t="str">
        <f>Evals!BN29</f>
        <v>SAT</v>
      </c>
      <c r="H32" s="1324"/>
      <c r="I32" s="1325"/>
      <c r="J32" s="400"/>
      <c r="K32" s="453" t="e">
        <f t="shared" si="0"/>
        <v>#N/A</v>
      </c>
      <c r="L32" s="573"/>
      <c r="M32" s="453" t="e">
        <f t="shared" si="1"/>
        <v>#N/A</v>
      </c>
      <c r="N32" s="573"/>
      <c r="O32" s="453" t="str">
        <f t="shared" si="2"/>
        <v>SAT</v>
      </c>
      <c r="P32" s="402">
        <f t="shared" si="4"/>
        <v>0</v>
      </c>
      <c r="Q32" s="402" t="str">
        <f t="shared" si="5"/>
        <v/>
      </c>
      <c r="R32" s="402">
        <f t="shared" si="6"/>
        <v>0</v>
      </c>
      <c r="S32" s="402" t="str">
        <f t="shared" si="7"/>
        <v/>
      </c>
      <c r="T32" s="581" t="str">
        <f t="shared" si="8"/>
        <v/>
      </c>
      <c r="U32" s="581">
        <f t="shared" si="9"/>
        <v>0</v>
      </c>
      <c r="V32" s="453" t="e">
        <f t="shared" si="10"/>
        <v>#N/A</v>
      </c>
      <c r="W32" s="573"/>
      <c r="X32" s="400" t="e">
        <f t="shared" si="11"/>
        <v>#N/A</v>
      </c>
      <c r="Y32" s="574" t="e">
        <f>IF(Honors!AQ31="X","SAT",LOOKUP(Z32,$Z$38:$Z$4040,$Y$38:$Y$4040))</f>
        <v>#N/A</v>
      </c>
      <c r="Z32" s="895" t="str">
        <f>Honors!X31</f>
        <v/>
      </c>
      <c r="AA32" s="829" t="e">
        <f t="shared" si="12"/>
        <v>#N/A</v>
      </c>
      <c r="AB32" s="829">
        <f t="shared" si="3"/>
        <v>0</v>
      </c>
      <c r="AC32" s="896">
        <f t="shared" si="13"/>
        <v>0</v>
      </c>
      <c r="AD32" s="897" t="s">
        <v>348</v>
      </c>
      <c r="AE32" s="593"/>
      <c r="AF32" s="898">
        <f>'Ht-Wt'!G29</f>
        <v>0</v>
      </c>
      <c r="AG32" s="899">
        <f>'Ht-Wt'!H29</f>
        <v>0</v>
      </c>
      <c r="AH32" s="900" t="str">
        <f>T('Ht-Wt'!J29)</f>
        <v/>
      </c>
      <c r="AI32" s="593"/>
      <c r="AJ32" s="901" t="str">
        <f ca="1">IF('APFT Data'!X30=3, "X", "")</f>
        <v/>
      </c>
      <c r="AK32" s="950" t="str">
        <f>'APFT Data'!O30</f>
        <v xml:space="preserve"> </v>
      </c>
      <c r="AL32" s="951" t="str">
        <f>IF(OR(A32="", Admin!X30=""),"",LOOKUP('APFT Data'!H30,'1059 Data'!$AL$38:$AL$43,'1059 Data'!$AK$38:$AK$43))</f>
        <v/>
      </c>
      <c r="AM32" s="952" t="str">
        <f>'APFT Data'!P30</f>
        <v xml:space="preserve"> </v>
      </c>
      <c r="AN32" s="593"/>
    </row>
    <row r="33" spans="1:40" s="508" customFormat="1" ht="15" x14ac:dyDescent="0.25">
      <c r="A33" s="1321" t="str">
        <f>T(Admin!D31)</f>
        <v/>
      </c>
      <c r="B33" s="1322"/>
      <c r="C33" s="1323" t="str">
        <f>Evals!BD30</f>
        <v>SAT</v>
      </c>
      <c r="D33" s="1324"/>
      <c r="E33" s="1325"/>
      <c r="F33" s="400"/>
      <c r="G33" s="1332" t="str">
        <f>Evals!BN30</f>
        <v>SAT</v>
      </c>
      <c r="H33" s="1324"/>
      <c r="I33" s="1325"/>
      <c r="J33" s="400"/>
      <c r="K33" s="453" t="e">
        <f t="shared" si="0"/>
        <v>#N/A</v>
      </c>
      <c r="L33" s="573"/>
      <c r="M33" s="453" t="e">
        <f t="shared" si="1"/>
        <v>#N/A</v>
      </c>
      <c r="N33" s="573"/>
      <c r="O33" s="453" t="str">
        <f t="shared" si="2"/>
        <v>SAT</v>
      </c>
      <c r="P33" s="402">
        <f t="shared" si="4"/>
        <v>0</v>
      </c>
      <c r="Q33" s="402" t="str">
        <f t="shared" si="5"/>
        <v/>
      </c>
      <c r="R33" s="402">
        <f t="shared" si="6"/>
        <v>0</v>
      </c>
      <c r="S33" s="402" t="str">
        <f t="shared" si="7"/>
        <v/>
      </c>
      <c r="T33" s="581" t="str">
        <f t="shared" si="8"/>
        <v/>
      </c>
      <c r="U33" s="581">
        <f t="shared" si="9"/>
        <v>0</v>
      </c>
      <c r="V33" s="453" t="e">
        <f t="shared" si="10"/>
        <v>#N/A</v>
      </c>
      <c r="W33" s="573"/>
      <c r="X33" s="400" t="e">
        <f t="shared" si="11"/>
        <v>#N/A</v>
      </c>
      <c r="Y33" s="574" t="e">
        <f>IF(Honors!AQ32="X","SAT",LOOKUP(Z33,$Z$38:$Z$4040,$Y$38:$Y$4040))</f>
        <v>#N/A</v>
      </c>
      <c r="Z33" s="895" t="str">
        <f>Honors!X32</f>
        <v/>
      </c>
      <c r="AA33" s="829" t="e">
        <f t="shared" si="12"/>
        <v>#N/A</v>
      </c>
      <c r="AB33" s="829">
        <f t="shared" si="3"/>
        <v>0</v>
      </c>
      <c r="AC33" s="896">
        <f t="shared" si="13"/>
        <v>0</v>
      </c>
      <c r="AD33" s="897" t="s">
        <v>348</v>
      </c>
      <c r="AE33" s="593"/>
      <c r="AF33" s="898">
        <f>'Ht-Wt'!G30</f>
        <v>0</v>
      </c>
      <c r="AG33" s="899">
        <f>'Ht-Wt'!H30</f>
        <v>0</v>
      </c>
      <c r="AH33" s="900" t="str">
        <f>T('Ht-Wt'!J30)</f>
        <v/>
      </c>
      <c r="AI33" s="593"/>
      <c r="AJ33" s="901" t="str">
        <f ca="1">IF('APFT Data'!X31=3, "X", "")</f>
        <v/>
      </c>
      <c r="AK33" s="950" t="str">
        <f>'APFT Data'!O31</f>
        <v xml:space="preserve"> </v>
      </c>
      <c r="AL33" s="951" t="str">
        <f>IF(OR(A33="", Admin!X31=""),"",LOOKUP('APFT Data'!H31,'1059 Data'!$AL$38:$AL$43,'1059 Data'!$AK$38:$AK$43))</f>
        <v/>
      </c>
      <c r="AM33" s="952" t="str">
        <f>'APFT Data'!P31</f>
        <v xml:space="preserve"> </v>
      </c>
      <c r="AN33" s="593"/>
    </row>
    <row r="34" spans="1:40" s="508" customFormat="1" ht="15" x14ac:dyDescent="0.25">
      <c r="A34" s="1321" t="str">
        <f>T(Admin!D32)</f>
        <v/>
      </c>
      <c r="B34" s="1322"/>
      <c r="C34" s="1323" t="str">
        <f>Evals!BD31</f>
        <v>SAT</v>
      </c>
      <c r="D34" s="1324"/>
      <c r="E34" s="1325"/>
      <c r="F34" s="400"/>
      <c r="G34" s="1332" t="str">
        <f>Evals!BN31</f>
        <v>SAT</v>
      </c>
      <c r="H34" s="1324"/>
      <c r="I34" s="1325"/>
      <c r="J34" s="400"/>
      <c r="K34" s="453" t="e">
        <f t="shared" si="0"/>
        <v>#N/A</v>
      </c>
      <c r="L34" s="573"/>
      <c r="M34" s="453" t="e">
        <f t="shared" si="1"/>
        <v>#N/A</v>
      </c>
      <c r="N34" s="573"/>
      <c r="O34" s="453" t="str">
        <f t="shared" si="2"/>
        <v>SAT</v>
      </c>
      <c r="P34" s="402">
        <f t="shared" si="4"/>
        <v>0</v>
      </c>
      <c r="Q34" s="402" t="str">
        <f t="shared" si="5"/>
        <v/>
      </c>
      <c r="R34" s="402">
        <f t="shared" si="6"/>
        <v>0</v>
      </c>
      <c r="S34" s="402" t="str">
        <f t="shared" si="7"/>
        <v/>
      </c>
      <c r="T34" s="581" t="str">
        <f t="shared" si="8"/>
        <v/>
      </c>
      <c r="U34" s="581">
        <f t="shared" si="9"/>
        <v>0</v>
      </c>
      <c r="V34" s="453" t="e">
        <f t="shared" si="10"/>
        <v>#N/A</v>
      </c>
      <c r="W34" s="573"/>
      <c r="X34" s="400" t="e">
        <f t="shared" si="11"/>
        <v>#N/A</v>
      </c>
      <c r="Y34" s="574" t="e">
        <f>IF(Honors!AQ33="X","SAT",LOOKUP(Z34,$Z$38:$Z$4040,$Y$38:$Y$4040))</f>
        <v>#N/A</v>
      </c>
      <c r="Z34" s="895" t="str">
        <f>Honors!X33</f>
        <v/>
      </c>
      <c r="AA34" s="829" t="e">
        <f t="shared" si="12"/>
        <v>#N/A</v>
      </c>
      <c r="AB34" s="829">
        <f t="shared" si="3"/>
        <v>0</v>
      </c>
      <c r="AC34" s="896">
        <f t="shared" si="13"/>
        <v>0</v>
      </c>
      <c r="AD34" s="897" t="s">
        <v>348</v>
      </c>
      <c r="AE34" s="593"/>
      <c r="AF34" s="898">
        <f>'Ht-Wt'!G31</f>
        <v>0</v>
      </c>
      <c r="AG34" s="899">
        <f>'Ht-Wt'!H31</f>
        <v>0</v>
      </c>
      <c r="AH34" s="900" t="str">
        <f>T('Ht-Wt'!J31)</f>
        <v/>
      </c>
      <c r="AI34" s="593"/>
      <c r="AJ34" s="901" t="str">
        <f ca="1">IF('APFT Data'!X32=3, "X", "")</f>
        <v/>
      </c>
      <c r="AK34" s="950" t="str">
        <f>'APFT Data'!O32</f>
        <v xml:space="preserve"> </v>
      </c>
      <c r="AL34" s="951" t="str">
        <f>IF(OR(A34="", Admin!X32=""),"",LOOKUP('APFT Data'!H32,'1059 Data'!$AL$38:$AL$43,'1059 Data'!$AK$38:$AK$43))</f>
        <v/>
      </c>
      <c r="AM34" s="952" t="str">
        <f>'APFT Data'!P32</f>
        <v xml:space="preserve"> </v>
      </c>
      <c r="AN34" s="593"/>
    </row>
    <row r="35" spans="1:40" s="508" customFormat="1" ht="15" x14ac:dyDescent="0.25">
      <c r="A35" s="1321" t="str">
        <f>T(Admin!D33)</f>
        <v/>
      </c>
      <c r="B35" s="1322"/>
      <c r="C35" s="1323" t="str">
        <f>Evals!BD32</f>
        <v>SAT</v>
      </c>
      <c r="D35" s="1324"/>
      <c r="E35" s="1325"/>
      <c r="F35" s="400"/>
      <c r="G35" s="1332" t="str">
        <f>Evals!BN32</f>
        <v>SAT</v>
      </c>
      <c r="H35" s="1324"/>
      <c r="I35" s="1325"/>
      <c r="J35" s="400"/>
      <c r="K35" s="453" t="e">
        <f t="shared" si="0"/>
        <v>#N/A</v>
      </c>
      <c r="L35" s="573"/>
      <c r="M35" s="453" t="e">
        <f t="shared" si="1"/>
        <v>#N/A</v>
      </c>
      <c r="N35" s="573"/>
      <c r="O35" s="453" t="str">
        <f t="shared" si="2"/>
        <v>SAT</v>
      </c>
      <c r="P35" s="402">
        <f t="shared" si="4"/>
        <v>0</v>
      </c>
      <c r="Q35" s="402" t="str">
        <f t="shared" si="5"/>
        <v/>
      </c>
      <c r="R35" s="402">
        <f t="shared" si="6"/>
        <v>0</v>
      </c>
      <c r="S35" s="402" t="str">
        <f t="shared" si="7"/>
        <v/>
      </c>
      <c r="T35" s="581" t="str">
        <f t="shared" si="8"/>
        <v/>
      </c>
      <c r="U35" s="581">
        <f t="shared" si="9"/>
        <v>0</v>
      </c>
      <c r="V35" s="453" t="e">
        <f t="shared" si="10"/>
        <v>#N/A</v>
      </c>
      <c r="W35" s="573"/>
      <c r="X35" s="400" t="e">
        <f t="shared" si="11"/>
        <v>#N/A</v>
      </c>
      <c r="Y35" s="574" t="e">
        <f>IF(Honors!AQ34="X","SAT",LOOKUP(Z35,$Z$38:$Z$4040,$Y$38:$Y$4040))</f>
        <v>#N/A</v>
      </c>
      <c r="Z35" s="895" t="str">
        <f>Honors!X34</f>
        <v/>
      </c>
      <c r="AA35" s="829" t="e">
        <f t="shared" si="12"/>
        <v>#N/A</v>
      </c>
      <c r="AB35" s="829">
        <f t="shared" si="3"/>
        <v>0</v>
      </c>
      <c r="AC35" s="896">
        <f t="shared" si="13"/>
        <v>0</v>
      </c>
      <c r="AD35" s="897" t="s">
        <v>348</v>
      </c>
      <c r="AE35" s="593"/>
      <c r="AF35" s="898">
        <f>'Ht-Wt'!G32</f>
        <v>0</v>
      </c>
      <c r="AG35" s="899">
        <f>'Ht-Wt'!H32</f>
        <v>0</v>
      </c>
      <c r="AH35" s="900" t="str">
        <f>T('Ht-Wt'!J32)</f>
        <v/>
      </c>
      <c r="AI35" s="593"/>
      <c r="AJ35" s="901" t="str">
        <f ca="1">IF('APFT Data'!X33=3, "X", "")</f>
        <v/>
      </c>
      <c r="AK35" s="950" t="str">
        <f>'APFT Data'!O33</f>
        <v xml:space="preserve"> </v>
      </c>
      <c r="AL35" s="951" t="str">
        <f>IF(OR(A35="", Admin!X33=""),"",LOOKUP('APFT Data'!H33,'1059 Data'!$AL$38:$AL$43,'1059 Data'!$AK$38:$AK$43))</f>
        <v/>
      </c>
      <c r="AM35" s="952" t="str">
        <f>'APFT Data'!P33</f>
        <v xml:space="preserve"> </v>
      </c>
      <c r="AN35" s="593"/>
    </row>
    <row r="36" spans="1:40" s="508" customFormat="1" ht="15.75" thickBot="1" x14ac:dyDescent="0.3">
      <c r="A36" s="1326" t="str">
        <f>T(Admin!D34)</f>
        <v/>
      </c>
      <c r="B36" s="1327"/>
      <c r="C36" s="1323" t="str">
        <f>Evals!BD33</f>
        <v>SAT</v>
      </c>
      <c r="D36" s="1324"/>
      <c r="E36" s="1325"/>
      <c r="F36" s="400"/>
      <c r="G36" s="1332" t="str">
        <f>Evals!BN33</f>
        <v>SAT</v>
      </c>
      <c r="H36" s="1324"/>
      <c r="I36" s="1325"/>
      <c r="J36" s="400"/>
      <c r="K36" s="453" t="e">
        <f t="shared" si="0"/>
        <v>#N/A</v>
      </c>
      <c r="L36" s="573"/>
      <c r="M36" s="453" t="e">
        <f t="shared" si="1"/>
        <v>#N/A</v>
      </c>
      <c r="N36" s="573"/>
      <c r="O36" s="453" t="str">
        <f t="shared" si="2"/>
        <v>SAT</v>
      </c>
      <c r="P36" s="402">
        <f t="shared" si="4"/>
        <v>0</v>
      </c>
      <c r="Q36" s="402" t="str">
        <f t="shared" si="5"/>
        <v/>
      </c>
      <c r="R36" s="402">
        <f t="shared" si="6"/>
        <v>0</v>
      </c>
      <c r="S36" s="402" t="str">
        <f t="shared" si="7"/>
        <v/>
      </c>
      <c r="T36" s="581" t="str">
        <f t="shared" si="8"/>
        <v/>
      </c>
      <c r="U36" s="581">
        <f t="shared" si="9"/>
        <v>0</v>
      </c>
      <c r="V36" s="453" t="e">
        <f t="shared" si="10"/>
        <v>#N/A</v>
      </c>
      <c r="W36" s="573"/>
      <c r="X36" s="400" t="e">
        <f t="shared" si="11"/>
        <v>#N/A</v>
      </c>
      <c r="Y36" s="574" t="e">
        <f>IF(Honors!AQ35="X","SAT",LOOKUP(Z36,$Z$38:$Z$4040,$Y$38:$Y$4040))</f>
        <v>#N/A</v>
      </c>
      <c r="Z36" s="895" t="str">
        <f>Honors!X35</f>
        <v/>
      </c>
      <c r="AA36" s="829" t="e">
        <f t="shared" si="12"/>
        <v>#N/A</v>
      </c>
      <c r="AB36" s="829">
        <f t="shared" si="3"/>
        <v>0</v>
      </c>
      <c r="AC36" s="896">
        <f t="shared" si="13"/>
        <v>0</v>
      </c>
      <c r="AD36" s="897" t="s">
        <v>348</v>
      </c>
      <c r="AE36" s="593"/>
      <c r="AF36" s="898">
        <f>'Ht-Wt'!G33</f>
        <v>0</v>
      </c>
      <c r="AG36" s="899">
        <f>'Ht-Wt'!H33</f>
        <v>0</v>
      </c>
      <c r="AH36" s="900" t="str">
        <f>T('Ht-Wt'!J33)</f>
        <v/>
      </c>
      <c r="AI36" s="593"/>
      <c r="AJ36" s="901" t="str">
        <f ca="1">IF('APFT Data'!X34=3, "X", "")</f>
        <v/>
      </c>
      <c r="AK36" s="950" t="str">
        <f>'APFT Data'!O34</f>
        <v xml:space="preserve"> </v>
      </c>
      <c r="AL36" s="951" t="str">
        <f>IF(OR(A36="", Admin!X34=""),"",LOOKUP('APFT Data'!H34,'1059 Data'!$AL$38:$AL$43,'1059 Data'!$AK$38:$AK$43))</f>
        <v/>
      </c>
      <c r="AM36" s="952"/>
      <c r="AN36" s="593"/>
    </row>
    <row r="37" spans="1:40" s="508" customFormat="1" x14ac:dyDescent="0.2">
      <c r="C37" s="742"/>
      <c r="D37" s="742"/>
      <c r="E37" s="742"/>
      <c r="K37" s="1356" t="s">
        <v>318</v>
      </c>
      <c r="L37" s="1357"/>
      <c r="M37" s="1352" t="s">
        <v>319</v>
      </c>
      <c r="N37" s="1353"/>
      <c r="O37" s="1352" t="s">
        <v>323</v>
      </c>
      <c r="P37" s="1353"/>
      <c r="Q37" s="743"/>
      <c r="R37" s="743"/>
      <c r="S37" s="743"/>
      <c r="U37" s="742"/>
      <c r="V37" s="1354" t="s">
        <v>320</v>
      </c>
      <c r="W37" s="1355"/>
      <c r="Y37" s="1354" t="s">
        <v>164</v>
      </c>
      <c r="Z37" s="1355"/>
      <c r="AA37" s="606"/>
      <c r="AB37" s="606"/>
      <c r="AC37" s="1354" t="s">
        <v>117</v>
      </c>
      <c r="AD37" s="1355"/>
      <c r="AE37" s="606"/>
      <c r="AF37" s="606"/>
      <c r="AG37" s="606"/>
      <c r="AH37" s="606"/>
      <c r="AI37" s="606"/>
      <c r="AJ37" s="606"/>
      <c r="AK37" s="606"/>
      <c r="AL37" s="606"/>
      <c r="AM37" s="606"/>
      <c r="AN37" s="606"/>
    </row>
    <row r="38" spans="1:40" s="508" customFormat="1" x14ac:dyDescent="0.2">
      <c r="C38" s="1197"/>
      <c r="D38" s="1197"/>
      <c r="E38" s="1197"/>
      <c r="F38" s="828"/>
      <c r="G38" s="1197"/>
      <c r="H38" s="1197"/>
      <c r="I38" s="1197"/>
      <c r="J38" s="828"/>
      <c r="Q38" s="903"/>
      <c r="R38" s="903"/>
      <c r="S38" s="903"/>
      <c r="T38" s="875"/>
      <c r="U38" s="904"/>
      <c r="V38" s="905"/>
      <c r="W38" s="905"/>
      <c r="X38" s="828"/>
      <c r="Y38" s="906"/>
      <c r="Z38" s="906"/>
      <c r="AA38" s="907"/>
      <c r="AB38" s="907"/>
      <c r="AC38" s="908">
        <f>U7</f>
        <v>0</v>
      </c>
      <c r="AD38" s="908">
        <f>SUM(Evals!AW37,'1059 Data'!AC38)</f>
        <v>4</v>
      </c>
      <c r="AE38" s="907"/>
      <c r="AF38" s="877"/>
      <c r="AG38" s="877"/>
      <c r="AH38" s="877"/>
      <c r="AI38" s="877"/>
      <c r="AJ38" s="877"/>
      <c r="AK38" s="877"/>
      <c r="AL38" s="877"/>
      <c r="AM38" s="877"/>
      <c r="AN38" s="606"/>
    </row>
    <row r="39" spans="1:40" s="508" customFormat="1" ht="15" x14ac:dyDescent="0.2">
      <c r="C39" s="828"/>
      <c r="D39" s="828"/>
      <c r="E39" s="828"/>
      <c r="F39" s="828"/>
      <c r="G39" s="828"/>
      <c r="H39" s="828"/>
      <c r="I39" s="828"/>
      <c r="J39" s="828"/>
      <c r="K39" s="909" t="s">
        <v>157</v>
      </c>
      <c r="L39" s="910" t="s">
        <v>155</v>
      </c>
      <c r="M39" s="908" t="s">
        <v>157</v>
      </c>
      <c r="N39" s="910" t="s">
        <v>155</v>
      </c>
      <c r="O39" s="911" t="s">
        <v>98</v>
      </c>
      <c r="P39" s="734">
        <v>0</v>
      </c>
      <c r="Q39" s="496"/>
      <c r="R39" s="496"/>
      <c r="S39" s="496"/>
      <c r="T39" s="828"/>
      <c r="U39" s="830"/>
      <c r="V39" s="401" t="s">
        <v>157</v>
      </c>
      <c r="W39" s="401" t="s">
        <v>155</v>
      </c>
      <c r="X39" s="828"/>
      <c r="Y39" s="906" t="s">
        <v>157</v>
      </c>
      <c r="Z39" s="912">
        <v>0.6</v>
      </c>
      <c r="AA39" s="907"/>
      <c r="AB39" s="907"/>
      <c r="AC39" s="908">
        <f t="shared" ref="AC39:AC67" si="14">U8</f>
        <v>0</v>
      </c>
      <c r="AD39" s="908">
        <f>SUM(Evals!AW38,'1059 Data'!AC39)</f>
        <v>2</v>
      </c>
      <c r="AE39" s="907"/>
      <c r="AF39" s="831"/>
      <c r="AG39" s="831"/>
      <c r="AH39" s="831"/>
      <c r="AI39" s="831"/>
      <c r="AJ39" s="913"/>
      <c r="AK39" s="914" t="s">
        <v>313</v>
      </c>
      <c r="AL39" s="915" t="s">
        <v>29</v>
      </c>
      <c r="AM39" s="831"/>
      <c r="AN39" s="606"/>
    </row>
    <row r="40" spans="1:40" s="508" customFormat="1" ht="15" x14ac:dyDescent="0.2">
      <c r="C40" s="496"/>
      <c r="D40" s="469"/>
      <c r="E40" s="469"/>
      <c r="G40" s="496"/>
      <c r="H40" s="469"/>
      <c r="K40" s="909" t="s">
        <v>98</v>
      </c>
      <c r="L40" s="916">
        <v>1</v>
      </c>
      <c r="M40" s="908" t="s">
        <v>98</v>
      </c>
      <c r="N40" s="916">
        <v>1</v>
      </c>
      <c r="O40" s="911" t="s">
        <v>157</v>
      </c>
      <c r="P40" s="734">
        <v>1</v>
      </c>
      <c r="Q40" s="496"/>
      <c r="R40" s="496"/>
      <c r="S40" s="496"/>
      <c r="T40" s="830"/>
      <c r="U40" s="830"/>
      <c r="V40" s="906" t="s">
        <v>98</v>
      </c>
      <c r="W40" s="917">
        <v>1</v>
      </c>
      <c r="Y40" s="906" t="s">
        <v>157</v>
      </c>
      <c r="Z40" s="918">
        <f>SUM(Z39+0.01%)</f>
        <v>0.60009999999999997</v>
      </c>
      <c r="AA40" s="907"/>
      <c r="AB40" s="907"/>
      <c r="AC40" s="908">
        <f t="shared" si="14"/>
        <v>0</v>
      </c>
      <c r="AD40" s="908">
        <f>SUM(Evals!AW39,'1059 Data'!AC40)</f>
        <v>4</v>
      </c>
      <c r="AE40" s="907"/>
      <c r="AF40" s="606"/>
      <c r="AG40" s="405"/>
      <c r="AH40" s="405"/>
      <c r="AI40" s="595"/>
      <c r="AJ40" s="913"/>
      <c r="AK40" s="914" t="s">
        <v>313</v>
      </c>
      <c r="AL40" s="915" t="s">
        <v>30</v>
      </c>
      <c r="AM40" s="606"/>
      <c r="AN40" s="405"/>
    </row>
    <row r="41" spans="1:40" s="508" customFormat="1" ht="15" x14ac:dyDescent="0.2">
      <c r="C41" s="496"/>
      <c r="D41" s="469"/>
      <c r="E41" s="469"/>
      <c r="G41" s="496"/>
      <c r="H41" s="469"/>
      <c r="K41" s="919" t="s">
        <v>98</v>
      </c>
      <c r="L41" s="734">
        <v>2</v>
      </c>
      <c r="M41" s="920" t="s">
        <v>98</v>
      </c>
      <c r="N41" s="734">
        <v>2</v>
      </c>
      <c r="O41" s="911" t="s">
        <v>97</v>
      </c>
      <c r="P41" s="734">
        <v>3</v>
      </c>
      <c r="Q41" s="496"/>
      <c r="R41" s="496"/>
      <c r="S41" s="496"/>
      <c r="T41" s="830"/>
      <c r="U41" s="830"/>
      <c r="V41" s="906" t="s">
        <v>98</v>
      </c>
      <c r="W41" s="917">
        <v>2</v>
      </c>
      <c r="Y41" s="906" t="s">
        <v>157</v>
      </c>
      <c r="Z41" s="918">
        <f t="shared" ref="Z41:Z104" si="15">SUM(Z40+0.01%)</f>
        <v>0.60019999999999996</v>
      </c>
      <c r="AA41" s="907"/>
      <c r="AB41" s="907"/>
      <c r="AC41" s="908">
        <f t="shared" si="14"/>
        <v>1</v>
      </c>
      <c r="AD41" s="908">
        <f>SUM(Evals!AW40,'1059 Data'!AC41)</f>
        <v>7</v>
      </c>
      <c r="AE41" s="907"/>
      <c r="AF41" s="606"/>
      <c r="AG41" s="405"/>
      <c r="AH41" s="405"/>
      <c r="AI41" s="595"/>
      <c r="AJ41" s="913"/>
      <c r="AK41" s="914" t="s">
        <v>313</v>
      </c>
      <c r="AL41" s="915" t="s">
        <v>28</v>
      </c>
      <c r="AM41" s="606"/>
      <c r="AN41" s="405"/>
    </row>
    <row r="42" spans="1:40" s="508" customFormat="1" ht="15" x14ac:dyDescent="0.2">
      <c r="C42" s="496"/>
      <c r="D42" s="469"/>
      <c r="E42" s="469"/>
      <c r="G42" s="496"/>
      <c r="H42" s="469"/>
      <c r="K42" s="919" t="s">
        <v>98</v>
      </c>
      <c r="L42" s="734">
        <v>3</v>
      </c>
      <c r="M42" s="920" t="s">
        <v>98</v>
      </c>
      <c r="N42" s="734">
        <v>3</v>
      </c>
      <c r="O42" s="496"/>
      <c r="P42" s="496"/>
      <c r="Q42" s="496"/>
      <c r="R42" s="496"/>
      <c r="S42" s="496"/>
      <c r="T42" s="830"/>
      <c r="U42" s="830"/>
      <c r="V42" s="906" t="s">
        <v>97</v>
      </c>
      <c r="W42" s="917">
        <v>3</v>
      </c>
      <c r="Y42" s="906" t="s">
        <v>157</v>
      </c>
      <c r="Z42" s="918">
        <f t="shared" si="15"/>
        <v>0.60029999999999994</v>
      </c>
      <c r="AA42" s="907"/>
      <c r="AB42" s="907"/>
      <c r="AC42" s="908">
        <f t="shared" si="14"/>
        <v>0</v>
      </c>
      <c r="AD42" s="908">
        <f>SUM(Evals!AW41,'1059 Data'!AC42)</f>
        <v>2</v>
      </c>
      <c r="AE42" s="907"/>
      <c r="AF42" s="606"/>
      <c r="AG42" s="405"/>
      <c r="AH42" s="405"/>
      <c r="AI42" s="595"/>
      <c r="AJ42" s="913"/>
      <c r="AK42" s="914" t="s">
        <v>314</v>
      </c>
      <c r="AL42" s="915" t="s">
        <v>177</v>
      </c>
      <c r="AM42" s="606"/>
      <c r="AN42" s="405"/>
    </row>
    <row r="43" spans="1:40" s="508" customFormat="1" ht="15" x14ac:dyDescent="0.2">
      <c r="C43" s="496"/>
      <c r="D43" s="469"/>
      <c r="E43" s="469"/>
      <c r="G43" s="496"/>
      <c r="H43" s="469"/>
      <c r="K43" s="919" t="s">
        <v>98</v>
      </c>
      <c r="L43" s="734">
        <v>4</v>
      </c>
      <c r="M43" s="920" t="s">
        <v>98</v>
      </c>
      <c r="N43" s="734">
        <v>4</v>
      </c>
      <c r="O43" s="496"/>
      <c r="P43" s="496"/>
      <c r="Q43" s="496"/>
      <c r="R43" s="496"/>
      <c r="S43" s="496"/>
      <c r="T43" s="830"/>
      <c r="U43" s="830"/>
      <c r="V43" s="830"/>
      <c r="W43" s="469"/>
      <c r="Y43" s="906" t="s">
        <v>157</v>
      </c>
      <c r="Z43" s="918">
        <f t="shared" si="15"/>
        <v>0.60039999999999993</v>
      </c>
      <c r="AA43" s="595"/>
      <c r="AB43" s="595"/>
      <c r="AC43" s="908">
        <f t="shared" si="14"/>
        <v>0</v>
      </c>
      <c r="AD43" s="908">
        <f>SUM(Evals!AW42,'1059 Data'!AC43)</f>
        <v>0</v>
      </c>
      <c r="AE43" s="595"/>
      <c r="AF43" s="606"/>
      <c r="AG43" s="405"/>
      <c r="AH43" s="405"/>
      <c r="AI43" s="595"/>
      <c r="AJ43" s="913"/>
      <c r="AK43" s="914" t="s">
        <v>314</v>
      </c>
      <c r="AL43" s="915" t="s">
        <v>178</v>
      </c>
      <c r="AM43" s="606"/>
      <c r="AN43" s="405"/>
    </row>
    <row r="44" spans="1:40" s="508" customFormat="1" x14ac:dyDescent="0.2">
      <c r="C44" s="496"/>
      <c r="D44" s="469"/>
      <c r="E44" s="469"/>
      <c r="G44" s="496"/>
      <c r="H44" s="469"/>
      <c r="K44" s="919" t="s">
        <v>97</v>
      </c>
      <c r="L44" s="734">
        <v>5</v>
      </c>
      <c r="M44" s="920" t="s">
        <v>98</v>
      </c>
      <c r="N44" s="734">
        <v>5</v>
      </c>
      <c r="Q44" s="496"/>
      <c r="R44" s="496"/>
      <c r="S44" s="496"/>
      <c r="T44" s="830"/>
      <c r="U44" s="830"/>
      <c r="V44" s="830"/>
      <c r="W44" s="469"/>
      <c r="Y44" s="906" t="s">
        <v>157</v>
      </c>
      <c r="Z44" s="918">
        <f t="shared" si="15"/>
        <v>0.60049999999999992</v>
      </c>
      <c r="AA44" s="606"/>
      <c r="AB44" s="606"/>
      <c r="AC44" s="908">
        <f t="shared" si="14"/>
        <v>0</v>
      </c>
      <c r="AD44" s="908">
        <f>SUM(Evals!AW43,'1059 Data'!AC44)</f>
        <v>0</v>
      </c>
      <c r="AE44" s="606"/>
      <c r="AF44" s="606"/>
      <c r="AG44" s="405"/>
      <c r="AH44" s="405"/>
      <c r="AI44" s="595"/>
      <c r="AJ44" s="606"/>
      <c r="AK44" s="606"/>
      <c r="AL44" s="606"/>
      <c r="AM44" s="606"/>
      <c r="AN44" s="405"/>
    </row>
    <row r="45" spans="1:40" s="508" customFormat="1" x14ac:dyDescent="0.2">
      <c r="C45" s="496"/>
      <c r="D45" s="469"/>
      <c r="E45" s="469"/>
      <c r="G45" s="496"/>
      <c r="H45" s="469"/>
      <c r="K45" s="830"/>
      <c r="L45" s="496"/>
      <c r="M45" s="920" t="s">
        <v>98</v>
      </c>
      <c r="N45" s="734">
        <v>6</v>
      </c>
      <c r="Q45" s="496"/>
      <c r="R45" s="496"/>
      <c r="S45" s="496"/>
      <c r="T45" s="830"/>
      <c r="U45" s="830"/>
      <c r="V45" s="830"/>
      <c r="W45" s="469"/>
      <c r="Y45" s="906" t="s">
        <v>157</v>
      </c>
      <c r="Z45" s="918">
        <f t="shared" si="15"/>
        <v>0.60059999999999991</v>
      </c>
      <c r="AA45" s="606"/>
      <c r="AB45" s="606"/>
      <c r="AC45" s="908">
        <f t="shared" si="14"/>
        <v>0</v>
      </c>
      <c r="AD45" s="908">
        <f>SUM(Evals!AW44,'1059 Data'!AC45)</f>
        <v>0</v>
      </c>
      <c r="AE45" s="606"/>
      <c r="AF45" s="606"/>
      <c r="AG45" s="405"/>
      <c r="AH45" s="405"/>
      <c r="AI45" s="595"/>
      <c r="AJ45" s="606"/>
      <c r="AK45" s="606"/>
      <c r="AL45" s="606"/>
      <c r="AM45" s="606"/>
      <c r="AN45" s="405"/>
    </row>
    <row r="46" spans="1:40" s="508" customFormat="1" x14ac:dyDescent="0.2">
      <c r="C46" s="496"/>
      <c r="D46" s="469"/>
      <c r="E46" s="469"/>
      <c r="G46" s="496"/>
      <c r="H46" s="469"/>
      <c r="K46" s="830"/>
      <c r="L46" s="496"/>
      <c r="M46" s="920" t="s">
        <v>98</v>
      </c>
      <c r="N46" s="734">
        <v>7</v>
      </c>
      <c r="Q46" s="496"/>
      <c r="R46" s="496"/>
      <c r="S46" s="496"/>
      <c r="T46" s="830"/>
      <c r="U46" s="830"/>
      <c r="V46" s="830"/>
      <c r="W46" s="469"/>
      <c r="Y46" s="906" t="s">
        <v>157</v>
      </c>
      <c r="Z46" s="918">
        <f t="shared" si="15"/>
        <v>0.6006999999999999</v>
      </c>
      <c r="AA46" s="606"/>
      <c r="AB46" s="606"/>
      <c r="AC46" s="908">
        <f t="shared" si="14"/>
        <v>0</v>
      </c>
      <c r="AD46" s="908">
        <f>SUM(Evals!AW45,'1059 Data'!AC46)</f>
        <v>0</v>
      </c>
      <c r="AE46" s="606"/>
      <c r="AF46" s="606"/>
      <c r="AG46" s="832"/>
      <c r="AH46" s="832"/>
      <c r="AI46" s="595"/>
      <c r="AJ46" s="606"/>
      <c r="AK46" s="606"/>
      <c r="AL46" s="606"/>
      <c r="AM46" s="606"/>
      <c r="AN46" s="405"/>
    </row>
    <row r="47" spans="1:40" s="508" customFormat="1" x14ac:dyDescent="0.2">
      <c r="C47" s="496"/>
      <c r="D47" s="469"/>
      <c r="E47" s="469"/>
      <c r="G47" s="496"/>
      <c r="H47" s="469"/>
      <c r="K47" s="830"/>
      <c r="L47" s="496"/>
      <c r="M47" s="920" t="s">
        <v>98</v>
      </c>
      <c r="N47" s="734">
        <v>8</v>
      </c>
      <c r="O47" s="496"/>
      <c r="P47" s="496"/>
      <c r="Q47" s="496"/>
      <c r="R47" s="496"/>
      <c r="S47" s="496"/>
      <c r="T47" s="830"/>
      <c r="U47" s="830"/>
      <c r="V47" s="830"/>
      <c r="W47" s="469"/>
      <c r="Y47" s="906" t="s">
        <v>157</v>
      </c>
      <c r="Z47" s="918">
        <f t="shared" si="15"/>
        <v>0.60079999999999989</v>
      </c>
      <c r="AA47" s="606"/>
      <c r="AB47" s="606"/>
      <c r="AC47" s="908">
        <f t="shared" si="14"/>
        <v>0</v>
      </c>
      <c r="AD47" s="908">
        <f>SUM(Evals!AW46,'1059 Data'!AC47)</f>
        <v>0</v>
      </c>
      <c r="AE47" s="606"/>
      <c r="AF47" s="606"/>
      <c r="AG47" s="832"/>
      <c r="AH47" s="832"/>
      <c r="AI47" s="595"/>
      <c r="AJ47" s="606"/>
      <c r="AK47" s="606"/>
      <c r="AL47" s="606"/>
      <c r="AM47" s="606"/>
      <c r="AN47" s="405"/>
    </row>
    <row r="48" spans="1:40" s="508" customFormat="1" x14ac:dyDescent="0.2">
      <c r="C48" s="496"/>
      <c r="D48" s="469"/>
      <c r="E48" s="469"/>
      <c r="G48" s="496"/>
      <c r="H48" s="469"/>
      <c r="K48" s="830"/>
      <c r="L48" s="496"/>
      <c r="M48" s="920" t="s">
        <v>98</v>
      </c>
      <c r="N48" s="734">
        <v>9</v>
      </c>
      <c r="O48" s="496"/>
      <c r="P48" s="496"/>
      <c r="Q48" s="496"/>
      <c r="R48" s="496"/>
      <c r="S48" s="496"/>
      <c r="T48" s="830"/>
      <c r="U48" s="830"/>
      <c r="V48" s="830"/>
      <c r="W48" s="469"/>
      <c r="Y48" s="906" t="s">
        <v>157</v>
      </c>
      <c r="Z48" s="918">
        <f t="shared" si="15"/>
        <v>0.60089999999999988</v>
      </c>
      <c r="AA48" s="606"/>
      <c r="AB48" s="606"/>
      <c r="AC48" s="908">
        <f t="shared" si="14"/>
        <v>0</v>
      </c>
      <c r="AD48" s="908">
        <f>SUM(Evals!AW47,'1059 Data'!AC48)</f>
        <v>0</v>
      </c>
      <c r="AE48" s="606"/>
      <c r="AF48" s="606"/>
      <c r="AG48" s="832"/>
      <c r="AH48" s="832"/>
      <c r="AI48" s="595"/>
      <c r="AJ48" s="606"/>
      <c r="AK48" s="606"/>
      <c r="AL48" s="606"/>
      <c r="AM48" s="606"/>
      <c r="AN48" s="405"/>
    </row>
    <row r="49" spans="3:40" s="508" customFormat="1" x14ac:dyDescent="0.2">
      <c r="C49" s="496"/>
      <c r="D49" s="469"/>
      <c r="E49" s="469"/>
      <c r="G49" s="496"/>
      <c r="H49" s="469"/>
      <c r="K49" s="830"/>
      <c r="L49" s="496"/>
      <c r="M49" s="920" t="s">
        <v>98</v>
      </c>
      <c r="N49" s="734">
        <v>10</v>
      </c>
      <c r="O49" s="496"/>
      <c r="P49" s="496"/>
      <c r="Q49" s="496"/>
      <c r="R49" s="496"/>
      <c r="S49" s="496"/>
      <c r="T49" s="830"/>
      <c r="U49" s="830"/>
      <c r="V49" s="830"/>
      <c r="W49" s="469"/>
      <c r="Y49" s="906" t="s">
        <v>157</v>
      </c>
      <c r="Z49" s="918">
        <f t="shared" si="15"/>
        <v>0.60099999999999987</v>
      </c>
      <c r="AA49" s="606"/>
      <c r="AB49" s="606"/>
      <c r="AC49" s="908">
        <f t="shared" si="14"/>
        <v>0</v>
      </c>
      <c r="AD49" s="908">
        <f>SUM(Evals!AW48,'1059 Data'!AC49)</f>
        <v>0</v>
      </c>
      <c r="AE49" s="606"/>
      <c r="AF49" s="606"/>
      <c r="AG49" s="832"/>
      <c r="AH49" s="832"/>
      <c r="AI49" s="595"/>
      <c r="AJ49" s="606"/>
      <c r="AK49" s="606"/>
      <c r="AL49" s="606"/>
      <c r="AM49" s="606"/>
      <c r="AN49" s="405"/>
    </row>
    <row r="50" spans="3:40" s="508" customFormat="1" x14ac:dyDescent="0.2">
      <c r="C50" s="496"/>
      <c r="D50" s="469"/>
      <c r="E50" s="469"/>
      <c r="G50" s="496"/>
      <c r="H50" s="469"/>
      <c r="K50" s="830"/>
      <c r="L50" s="496"/>
      <c r="M50" s="920" t="s">
        <v>98</v>
      </c>
      <c r="N50" s="734">
        <v>11</v>
      </c>
      <c r="O50" s="496"/>
      <c r="P50" s="496"/>
      <c r="Q50" s="496"/>
      <c r="R50" s="496"/>
      <c r="S50" s="496"/>
      <c r="T50" s="830"/>
      <c r="U50" s="830"/>
      <c r="V50" s="830"/>
      <c r="W50" s="469"/>
      <c r="Y50" s="906" t="s">
        <v>157</v>
      </c>
      <c r="Z50" s="918">
        <f t="shared" si="15"/>
        <v>0.60109999999999986</v>
      </c>
      <c r="AA50" s="606"/>
      <c r="AB50" s="606"/>
      <c r="AC50" s="908">
        <f t="shared" si="14"/>
        <v>0</v>
      </c>
      <c r="AD50" s="908">
        <f>SUM(Evals!AW49,'1059 Data'!AC50)</f>
        <v>0</v>
      </c>
      <c r="AE50" s="606"/>
      <c r="AF50" s="606"/>
      <c r="AG50" s="832"/>
      <c r="AH50" s="832"/>
      <c r="AI50" s="595"/>
      <c r="AJ50" s="606"/>
      <c r="AK50" s="606"/>
      <c r="AL50" s="606"/>
      <c r="AM50" s="606"/>
      <c r="AN50" s="405"/>
    </row>
    <row r="51" spans="3:40" s="508" customFormat="1" x14ac:dyDescent="0.2">
      <c r="C51" s="496"/>
      <c r="D51" s="469"/>
      <c r="E51" s="469"/>
      <c r="G51" s="496"/>
      <c r="H51" s="469"/>
      <c r="K51" s="830"/>
      <c r="L51" s="496"/>
      <c r="M51" s="920" t="s">
        <v>98</v>
      </c>
      <c r="N51" s="734">
        <v>12</v>
      </c>
      <c r="O51" s="496"/>
      <c r="P51" s="496"/>
      <c r="Q51" s="496"/>
      <c r="R51" s="496"/>
      <c r="S51" s="496"/>
      <c r="T51" s="830"/>
      <c r="U51" s="830"/>
      <c r="V51" s="830"/>
      <c r="W51" s="469"/>
      <c r="Y51" s="906" t="s">
        <v>157</v>
      </c>
      <c r="Z51" s="918">
        <f t="shared" si="15"/>
        <v>0.60119999999999985</v>
      </c>
      <c r="AA51" s="606"/>
      <c r="AB51" s="606"/>
      <c r="AC51" s="908">
        <f t="shared" si="14"/>
        <v>0</v>
      </c>
      <c r="AD51" s="908">
        <f>SUM(Evals!AW50,'1059 Data'!AC51)</f>
        <v>0</v>
      </c>
      <c r="AE51" s="606"/>
      <c r="AF51" s="606"/>
      <c r="AG51" s="832"/>
      <c r="AH51" s="832"/>
      <c r="AI51" s="595"/>
      <c r="AJ51" s="606"/>
      <c r="AK51" s="606"/>
      <c r="AL51" s="606"/>
      <c r="AM51" s="606"/>
      <c r="AN51" s="405"/>
    </row>
    <row r="52" spans="3:40" s="508" customFormat="1" x14ac:dyDescent="0.2">
      <c r="C52" s="496"/>
      <c r="D52" s="469"/>
      <c r="E52" s="469"/>
      <c r="G52" s="496"/>
      <c r="H52" s="469"/>
      <c r="K52" s="830"/>
      <c r="L52" s="496"/>
      <c r="M52" s="920" t="s">
        <v>98</v>
      </c>
      <c r="N52" s="734">
        <v>13</v>
      </c>
      <c r="O52" s="496"/>
      <c r="P52" s="496"/>
      <c r="Q52" s="496"/>
      <c r="R52" s="496"/>
      <c r="S52" s="496"/>
      <c r="T52" s="830"/>
      <c r="U52" s="830"/>
      <c r="V52" s="830"/>
      <c r="W52" s="469"/>
      <c r="Y52" s="906" t="s">
        <v>157</v>
      </c>
      <c r="Z52" s="918">
        <f t="shared" si="15"/>
        <v>0.60129999999999983</v>
      </c>
      <c r="AA52" s="606"/>
      <c r="AB52" s="606"/>
      <c r="AC52" s="908">
        <f t="shared" si="14"/>
        <v>0</v>
      </c>
      <c r="AD52" s="908">
        <f>SUM(Evals!AW51,'1059 Data'!AC52)</f>
        <v>0</v>
      </c>
      <c r="AE52" s="606"/>
      <c r="AF52" s="606"/>
      <c r="AG52" s="832"/>
      <c r="AH52" s="832"/>
      <c r="AI52" s="595"/>
      <c r="AJ52" s="606"/>
      <c r="AK52" s="606"/>
      <c r="AL52" s="606"/>
      <c r="AM52" s="606"/>
      <c r="AN52" s="405"/>
    </row>
    <row r="53" spans="3:40" s="508" customFormat="1" x14ac:dyDescent="0.2">
      <c r="C53" s="496"/>
      <c r="D53" s="469"/>
      <c r="E53" s="469"/>
      <c r="G53" s="496"/>
      <c r="H53" s="469"/>
      <c r="K53" s="830"/>
      <c r="L53" s="496"/>
      <c r="M53" s="920" t="s">
        <v>98</v>
      </c>
      <c r="N53" s="734">
        <v>14</v>
      </c>
      <c r="O53" s="496"/>
      <c r="P53" s="496"/>
      <c r="Q53" s="496"/>
      <c r="R53" s="496"/>
      <c r="S53" s="496"/>
      <c r="T53" s="830"/>
      <c r="U53" s="830"/>
      <c r="V53" s="830"/>
      <c r="W53" s="469"/>
      <c r="Y53" s="906" t="s">
        <v>157</v>
      </c>
      <c r="Z53" s="918">
        <f t="shared" si="15"/>
        <v>0.60139999999999982</v>
      </c>
      <c r="AA53" s="606"/>
      <c r="AB53" s="606"/>
      <c r="AC53" s="908">
        <f t="shared" si="14"/>
        <v>0</v>
      </c>
      <c r="AD53" s="908">
        <f>SUM(Evals!AW52,'1059 Data'!AC53)</f>
        <v>0</v>
      </c>
      <c r="AE53" s="606"/>
      <c r="AF53" s="606"/>
      <c r="AG53" s="832"/>
      <c r="AH53" s="832"/>
      <c r="AI53" s="595"/>
      <c r="AJ53" s="606"/>
      <c r="AK53" s="606"/>
      <c r="AL53" s="606"/>
      <c r="AM53" s="606"/>
      <c r="AN53" s="405"/>
    </row>
    <row r="54" spans="3:40" s="508" customFormat="1" x14ac:dyDescent="0.2">
      <c r="C54" s="496"/>
      <c r="D54" s="469"/>
      <c r="E54" s="469"/>
      <c r="G54" s="496"/>
      <c r="H54" s="469"/>
      <c r="K54" s="830"/>
      <c r="L54" s="496"/>
      <c r="M54" s="920" t="s">
        <v>98</v>
      </c>
      <c r="N54" s="734">
        <v>15</v>
      </c>
      <c r="O54" s="496"/>
      <c r="P54" s="496"/>
      <c r="Q54" s="496"/>
      <c r="R54" s="496"/>
      <c r="S54" s="496"/>
      <c r="T54" s="830"/>
      <c r="U54" s="830"/>
      <c r="V54" s="830"/>
      <c r="W54" s="469"/>
      <c r="Y54" s="906" t="s">
        <v>157</v>
      </c>
      <c r="Z54" s="918">
        <f t="shared" si="15"/>
        <v>0.60149999999999981</v>
      </c>
      <c r="AA54" s="606"/>
      <c r="AB54" s="606"/>
      <c r="AC54" s="908">
        <f t="shared" si="14"/>
        <v>0</v>
      </c>
      <c r="AD54" s="908">
        <f>SUM(Evals!AW53,'1059 Data'!AC54)</f>
        <v>0</v>
      </c>
      <c r="AE54" s="606"/>
      <c r="AF54" s="606"/>
      <c r="AG54" s="832"/>
      <c r="AH54" s="832"/>
      <c r="AI54" s="595"/>
      <c r="AJ54" s="606"/>
      <c r="AK54" s="606"/>
      <c r="AL54" s="606"/>
      <c r="AM54" s="606"/>
      <c r="AN54" s="405"/>
    </row>
    <row r="55" spans="3:40" s="508" customFormat="1" x14ac:dyDescent="0.2">
      <c r="C55" s="496"/>
      <c r="D55" s="469"/>
      <c r="E55" s="469"/>
      <c r="G55" s="496"/>
      <c r="H55" s="469"/>
      <c r="K55" s="830"/>
      <c r="L55" s="496"/>
      <c r="M55" s="920" t="s">
        <v>98</v>
      </c>
      <c r="N55" s="734">
        <v>16</v>
      </c>
      <c r="O55" s="496"/>
      <c r="P55" s="496"/>
      <c r="Q55" s="496"/>
      <c r="R55" s="496"/>
      <c r="S55" s="496"/>
      <c r="T55" s="830"/>
      <c r="U55" s="830"/>
      <c r="V55" s="830"/>
      <c r="W55" s="469"/>
      <c r="Y55" s="906" t="s">
        <v>157</v>
      </c>
      <c r="Z55" s="918">
        <f t="shared" si="15"/>
        <v>0.6015999999999998</v>
      </c>
      <c r="AA55" s="606"/>
      <c r="AB55" s="606"/>
      <c r="AC55" s="908">
        <f t="shared" si="14"/>
        <v>0</v>
      </c>
      <c r="AD55" s="908">
        <f>SUM(Evals!AW54,'1059 Data'!AC55)</f>
        <v>0</v>
      </c>
      <c r="AE55" s="606"/>
      <c r="AF55" s="606"/>
      <c r="AG55" s="832"/>
      <c r="AH55" s="832"/>
      <c r="AI55" s="595"/>
      <c r="AJ55" s="606"/>
      <c r="AK55" s="606"/>
      <c r="AL55" s="606"/>
      <c r="AM55" s="606"/>
      <c r="AN55" s="405"/>
    </row>
    <row r="56" spans="3:40" s="508" customFormat="1" x14ac:dyDescent="0.2">
      <c r="C56" s="496"/>
      <c r="D56" s="469"/>
      <c r="E56" s="469"/>
      <c r="G56" s="496"/>
      <c r="H56" s="469"/>
      <c r="K56" s="830"/>
      <c r="L56" s="496"/>
      <c r="M56" s="920" t="s">
        <v>98</v>
      </c>
      <c r="N56" s="734">
        <v>17</v>
      </c>
      <c r="O56" s="496"/>
      <c r="P56" s="496"/>
      <c r="Q56" s="496"/>
      <c r="R56" s="496"/>
      <c r="S56" s="496"/>
      <c r="T56" s="830"/>
      <c r="U56" s="830"/>
      <c r="V56" s="830"/>
      <c r="W56" s="469"/>
      <c r="Y56" s="906" t="s">
        <v>157</v>
      </c>
      <c r="Z56" s="918">
        <f t="shared" si="15"/>
        <v>0.60169999999999979</v>
      </c>
      <c r="AA56" s="606"/>
      <c r="AB56" s="606"/>
      <c r="AC56" s="908">
        <f t="shared" si="14"/>
        <v>0</v>
      </c>
      <c r="AD56" s="908">
        <f>SUM(Evals!AW55,'1059 Data'!AC56)</f>
        <v>0</v>
      </c>
      <c r="AE56" s="606"/>
      <c r="AF56" s="606"/>
      <c r="AG56" s="832"/>
      <c r="AH56" s="832"/>
      <c r="AI56" s="595"/>
      <c r="AJ56" s="606"/>
      <c r="AK56" s="606"/>
      <c r="AL56" s="606"/>
      <c r="AM56" s="606"/>
      <c r="AN56" s="405"/>
    </row>
    <row r="57" spans="3:40" s="508" customFormat="1" x14ac:dyDescent="0.2">
      <c r="C57" s="496"/>
      <c r="D57" s="469"/>
      <c r="E57" s="469"/>
      <c r="G57" s="496"/>
      <c r="H57" s="469"/>
      <c r="K57" s="830"/>
      <c r="L57" s="496"/>
      <c r="M57" s="920" t="s">
        <v>97</v>
      </c>
      <c r="N57" s="734">
        <v>18</v>
      </c>
      <c r="O57" s="496"/>
      <c r="P57" s="496"/>
      <c r="Q57" s="496"/>
      <c r="R57" s="496"/>
      <c r="S57" s="496"/>
      <c r="T57" s="830"/>
      <c r="U57" s="830"/>
      <c r="V57" s="830"/>
      <c r="W57" s="469"/>
      <c r="Y57" s="906" t="s">
        <v>157</v>
      </c>
      <c r="Z57" s="918">
        <f t="shared" si="15"/>
        <v>0.60179999999999978</v>
      </c>
      <c r="AA57" s="606"/>
      <c r="AB57" s="606"/>
      <c r="AC57" s="908">
        <f t="shared" si="14"/>
        <v>0</v>
      </c>
      <c r="AD57" s="908">
        <f>SUM(Evals!AW56,'1059 Data'!AC57)</f>
        <v>0</v>
      </c>
      <c r="AE57" s="606"/>
      <c r="AF57" s="606"/>
      <c r="AG57" s="832"/>
      <c r="AH57" s="832"/>
      <c r="AI57" s="595"/>
      <c r="AJ57" s="606"/>
      <c r="AK57" s="606"/>
      <c r="AL57" s="606"/>
      <c r="AM57" s="606"/>
      <c r="AN57" s="405"/>
    </row>
    <row r="58" spans="3:40" s="508" customFormat="1" x14ac:dyDescent="0.2">
      <c r="C58" s="496"/>
      <c r="D58" s="469"/>
      <c r="E58" s="469"/>
      <c r="G58" s="496"/>
      <c r="H58" s="469"/>
      <c r="K58" s="830"/>
      <c r="L58" s="496"/>
      <c r="M58" s="920" t="s">
        <v>97</v>
      </c>
      <c r="N58" s="734">
        <v>19</v>
      </c>
      <c r="O58" s="496"/>
      <c r="P58" s="496"/>
      <c r="Q58" s="496"/>
      <c r="R58" s="496"/>
      <c r="S58" s="496"/>
      <c r="T58" s="830"/>
      <c r="U58" s="830"/>
      <c r="V58" s="830"/>
      <c r="W58" s="469"/>
      <c r="Y58" s="906" t="s">
        <v>157</v>
      </c>
      <c r="Z58" s="918">
        <f t="shared" si="15"/>
        <v>0.60189999999999977</v>
      </c>
      <c r="AA58" s="606"/>
      <c r="AB58" s="606"/>
      <c r="AC58" s="908">
        <f t="shared" si="14"/>
        <v>0</v>
      </c>
      <c r="AD58" s="908">
        <f>SUM(Evals!AW57,'1059 Data'!AC58)</f>
        <v>0</v>
      </c>
      <c r="AE58" s="606"/>
      <c r="AF58" s="606"/>
      <c r="AG58" s="832"/>
      <c r="AH58" s="832"/>
      <c r="AI58" s="595"/>
      <c r="AJ58" s="606"/>
      <c r="AK58" s="606"/>
      <c r="AL58" s="606"/>
      <c r="AM58" s="606"/>
      <c r="AN58" s="405"/>
    </row>
    <row r="59" spans="3:40" s="508" customFormat="1" x14ac:dyDescent="0.2">
      <c r="C59" s="496"/>
      <c r="D59" s="469"/>
      <c r="E59" s="469"/>
      <c r="G59" s="496"/>
      <c r="H59" s="469"/>
      <c r="K59" s="830"/>
      <c r="L59" s="496"/>
      <c r="M59" s="920" t="s">
        <v>97</v>
      </c>
      <c r="N59" s="734">
        <v>20</v>
      </c>
      <c r="O59" s="496"/>
      <c r="P59" s="496"/>
      <c r="Q59" s="496"/>
      <c r="R59" s="496"/>
      <c r="S59" s="496"/>
      <c r="T59" s="830"/>
      <c r="U59" s="830"/>
      <c r="V59" s="830"/>
      <c r="W59" s="469"/>
      <c r="Y59" s="906" t="s">
        <v>157</v>
      </c>
      <c r="Z59" s="918">
        <f t="shared" si="15"/>
        <v>0.60199999999999976</v>
      </c>
      <c r="AA59" s="606"/>
      <c r="AB59" s="606"/>
      <c r="AC59" s="908">
        <f t="shared" si="14"/>
        <v>0</v>
      </c>
      <c r="AD59" s="908">
        <f>SUM(Evals!AW58,'1059 Data'!AC59)</f>
        <v>0</v>
      </c>
      <c r="AE59" s="606"/>
      <c r="AF59" s="606"/>
      <c r="AG59" s="832"/>
      <c r="AH59" s="832"/>
      <c r="AI59" s="595"/>
      <c r="AJ59" s="606"/>
      <c r="AK59" s="606"/>
      <c r="AL59" s="606"/>
      <c r="AM59" s="606"/>
      <c r="AN59" s="405"/>
    </row>
    <row r="60" spans="3:40" s="508" customFormat="1" x14ac:dyDescent="0.2">
      <c r="C60" s="496"/>
      <c r="D60" s="469"/>
      <c r="E60" s="469"/>
      <c r="G60" s="496"/>
      <c r="H60" s="469"/>
      <c r="K60" s="830"/>
      <c r="L60" s="496"/>
      <c r="M60" s="496"/>
      <c r="N60" s="496"/>
      <c r="O60" s="496"/>
      <c r="P60" s="496"/>
      <c r="Q60" s="496"/>
      <c r="R60" s="496"/>
      <c r="S60" s="496"/>
      <c r="T60" s="830"/>
      <c r="U60" s="830"/>
      <c r="V60" s="830"/>
      <c r="W60" s="469"/>
      <c r="Y60" s="906" t="s">
        <v>157</v>
      </c>
      <c r="Z60" s="918">
        <f t="shared" si="15"/>
        <v>0.60209999999999975</v>
      </c>
      <c r="AA60" s="606"/>
      <c r="AB60" s="606"/>
      <c r="AC60" s="908">
        <f t="shared" si="14"/>
        <v>0</v>
      </c>
      <c r="AD60" s="908">
        <f>SUM(Evals!AW59,'1059 Data'!AC60)</f>
        <v>0</v>
      </c>
      <c r="AE60" s="606"/>
      <c r="AF60" s="606"/>
      <c r="AG60" s="606"/>
      <c r="AH60" s="606"/>
      <c r="AI60" s="595"/>
      <c r="AJ60" s="606"/>
      <c r="AK60" s="606"/>
      <c r="AL60" s="606"/>
      <c r="AM60" s="606"/>
      <c r="AN60" s="405"/>
    </row>
    <row r="61" spans="3:40" s="508" customFormat="1" x14ac:dyDescent="0.2">
      <c r="C61" s="496"/>
      <c r="D61" s="469"/>
      <c r="E61" s="469"/>
      <c r="G61" s="496"/>
      <c r="H61" s="469"/>
      <c r="K61" s="830"/>
      <c r="L61" s="496"/>
      <c r="O61" s="496"/>
      <c r="P61" s="496"/>
      <c r="Q61" s="496"/>
      <c r="R61" s="496"/>
      <c r="S61" s="496"/>
      <c r="T61" s="830"/>
      <c r="U61" s="830"/>
      <c r="V61" s="830"/>
      <c r="W61" s="469"/>
      <c r="Y61" s="906" t="s">
        <v>157</v>
      </c>
      <c r="Z61" s="918">
        <f t="shared" si="15"/>
        <v>0.60219999999999974</v>
      </c>
      <c r="AA61" s="606"/>
      <c r="AB61" s="606"/>
      <c r="AC61" s="908">
        <f t="shared" si="14"/>
        <v>0</v>
      </c>
      <c r="AD61" s="908">
        <f>SUM(Evals!AW60,'1059 Data'!AC61)</f>
        <v>0</v>
      </c>
      <c r="AE61" s="606"/>
      <c r="AF61" s="606"/>
      <c r="AG61" s="606"/>
      <c r="AH61" s="606"/>
      <c r="AI61" s="595"/>
      <c r="AJ61" s="606"/>
      <c r="AK61" s="606"/>
      <c r="AL61" s="606"/>
      <c r="AM61" s="606"/>
      <c r="AN61" s="405"/>
    </row>
    <row r="62" spans="3:40" s="508" customFormat="1" x14ac:dyDescent="0.2">
      <c r="C62" s="496"/>
      <c r="D62" s="469"/>
      <c r="E62" s="469"/>
      <c r="G62" s="496"/>
      <c r="H62" s="469"/>
      <c r="K62" s="830"/>
      <c r="L62" s="496"/>
      <c r="O62" s="496"/>
      <c r="P62" s="496"/>
      <c r="Q62" s="496"/>
      <c r="R62" s="496"/>
      <c r="S62" s="496"/>
      <c r="T62" s="830"/>
      <c r="U62" s="830"/>
      <c r="V62" s="830"/>
      <c r="W62" s="469"/>
      <c r="Y62" s="906" t="s">
        <v>157</v>
      </c>
      <c r="Z62" s="918">
        <f t="shared" si="15"/>
        <v>0.60229999999999972</v>
      </c>
      <c r="AA62" s="606"/>
      <c r="AB62" s="606"/>
      <c r="AC62" s="908">
        <f t="shared" si="14"/>
        <v>0</v>
      </c>
      <c r="AD62" s="908">
        <f>SUM(Evals!AW61,'1059 Data'!AC62)</f>
        <v>0</v>
      </c>
      <c r="AE62" s="606"/>
      <c r="AF62" s="606"/>
      <c r="AG62" s="606"/>
      <c r="AH62" s="606"/>
      <c r="AI62" s="595"/>
      <c r="AJ62" s="606"/>
      <c r="AK62" s="606"/>
      <c r="AL62" s="606"/>
      <c r="AM62" s="606"/>
      <c r="AN62" s="405"/>
    </row>
    <row r="63" spans="3:40" s="508" customFormat="1" x14ac:dyDescent="0.2">
      <c r="C63" s="496"/>
      <c r="D63" s="469"/>
      <c r="E63" s="469"/>
      <c r="G63" s="496"/>
      <c r="H63" s="469"/>
      <c r="K63" s="830"/>
      <c r="L63" s="496"/>
      <c r="O63" s="496"/>
      <c r="P63" s="496"/>
      <c r="Q63" s="496"/>
      <c r="R63" s="496"/>
      <c r="S63" s="496"/>
      <c r="T63" s="830"/>
      <c r="U63" s="830"/>
      <c r="V63" s="830"/>
      <c r="W63" s="469"/>
      <c r="Y63" s="906" t="s">
        <v>157</v>
      </c>
      <c r="Z63" s="918">
        <f t="shared" si="15"/>
        <v>0.60239999999999971</v>
      </c>
      <c r="AA63" s="606"/>
      <c r="AB63" s="606"/>
      <c r="AC63" s="908">
        <f t="shared" si="14"/>
        <v>0</v>
      </c>
      <c r="AD63" s="908">
        <f>SUM(Evals!AW62,'1059 Data'!AC63)</f>
        <v>0</v>
      </c>
      <c r="AE63" s="606"/>
      <c r="AF63" s="606"/>
      <c r="AG63" s="606"/>
      <c r="AH63" s="606"/>
      <c r="AI63" s="595"/>
      <c r="AJ63" s="606"/>
      <c r="AK63" s="606"/>
      <c r="AL63" s="606"/>
      <c r="AM63" s="606"/>
      <c r="AN63" s="405"/>
    </row>
    <row r="64" spans="3:40" s="508" customFormat="1" x14ac:dyDescent="0.2">
      <c r="C64" s="496"/>
      <c r="D64" s="469"/>
      <c r="E64" s="469"/>
      <c r="G64" s="496"/>
      <c r="H64" s="469"/>
      <c r="K64" s="830"/>
      <c r="L64" s="496"/>
      <c r="O64" s="496"/>
      <c r="P64" s="496"/>
      <c r="Q64" s="496"/>
      <c r="R64" s="496"/>
      <c r="S64" s="496"/>
      <c r="T64" s="830"/>
      <c r="U64" s="830"/>
      <c r="V64" s="830"/>
      <c r="W64" s="469"/>
      <c r="Y64" s="906" t="s">
        <v>157</v>
      </c>
      <c r="Z64" s="918">
        <f t="shared" si="15"/>
        <v>0.6024999999999997</v>
      </c>
      <c r="AA64" s="606"/>
      <c r="AB64" s="606"/>
      <c r="AC64" s="908">
        <f t="shared" si="14"/>
        <v>0</v>
      </c>
      <c r="AD64" s="908">
        <f>SUM(Evals!AW63,'1059 Data'!AC64)</f>
        <v>0</v>
      </c>
      <c r="AE64" s="606"/>
      <c r="AF64" s="606"/>
      <c r="AG64" s="606"/>
      <c r="AH64" s="606"/>
      <c r="AI64" s="595"/>
      <c r="AJ64" s="606"/>
      <c r="AK64" s="606"/>
      <c r="AL64" s="606"/>
      <c r="AM64" s="606"/>
      <c r="AN64" s="405"/>
    </row>
    <row r="65" spans="3:40" s="508" customFormat="1" x14ac:dyDescent="0.2">
      <c r="C65" s="496"/>
      <c r="D65" s="469"/>
      <c r="E65" s="469"/>
      <c r="G65" s="496"/>
      <c r="H65" s="469"/>
      <c r="K65" s="830"/>
      <c r="L65" s="496"/>
      <c r="O65" s="496"/>
      <c r="P65" s="496"/>
      <c r="Q65" s="496"/>
      <c r="R65" s="496"/>
      <c r="S65" s="496"/>
      <c r="T65" s="830"/>
      <c r="U65" s="830"/>
      <c r="V65" s="830"/>
      <c r="W65" s="469"/>
      <c r="Y65" s="906" t="s">
        <v>157</v>
      </c>
      <c r="Z65" s="918">
        <f t="shared" si="15"/>
        <v>0.60259999999999969</v>
      </c>
      <c r="AA65" s="606"/>
      <c r="AB65" s="606"/>
      <c r="AC65" s="908">
        <f t="shared" si="14"/>
        <v>0</v>
      </c>
      <c r="AD65" s="908">
        <f>SUM(Evals!AW64,'1059 Data'!AC65)</f>
        <v>0</v>
      </c>
      <c r="AE65" s="606"/>
      <c r="AF65" s="606"/>
      <c r="AG65" s="606"/>
      <c r="AH65" s="606"/>
      <c r="AI65" s="595"/>
      <c r="AJ65" s="606"/>
      <c r="AK65" s="606"/>
      <c r="AL65" s="606"/>
      <c r="AM65" s="606"/>
      <c r="AN65" s="405"/>
    </row>
    <row r="66" spans="3:40" s="508" customFormat="1" x14ac:dyDescent="0.2">
      <c r="C66" s="496"/>
      <c r="D66" s="469"/>
      <c r="G66" s="496"/>
      <c r="H66" s="469"/>
      <c r="K66" s="830"/>
      <c r="L66" s="496"/>
      <c r="O66" s="496"/>
      <c r="P66" s="496"/>
      <c r="Q66" s="496"/>
      <c r="R66" s="496"/>
      <c r="S66" s="496"/>
      <c r="T66" s="830"/>
      <c r="U66" s="830"/>
      <c r="V66" s="830"/>
      <c r="W66" s="469"/>
      <c r="Y66" s="906" t="s">
        <v>157</v>
      </c>
      <c r="Z66" s="918">
        <f t="shared" si="15"/>
        <v>0.60269999999999968</v>
      </c>
      <c r="AA66" s="606"/>
      <c r="AB66" s="606"/>
      <c r="AC66" s="908">
        <f t="shared" si="14"/>
        <v>0</v>
      </c>
      <c r="AD66" s="908">
        <f>SUM(Evals!AW65,'1059 Data'!AC66)</f>
        <v>0</v>
      </c>
      <c r="AE66" s="606"/>
      <c r="AF66" s="606"/>
      <c r="AG66" s="606"/>
      <c r="AH66" s="606"/>
      <c r="AI66" s="595"/>
      <c r="AJ66" s="606"/>
      <c r="AK66" s="606"/>
      <c r="AL66" s="606"/>
      <c r="AM66" s="606"/>
      <c r="AN66" s="405"/>
    </row>
    <row r="67" spans="3:40" s="508" customFormat="1" x14ac:dyDescent="0.2">
      <c r="C67" s="496"/>
      <c r="D67" s="469"/>
      <c r="G67" s="496"/>
      <c r="H67" s="469"/>
      <c r="K67" s="830"/>
      <c r="L67" s="496"/>
      <c r="O67" s="496"/>
      <c r="P67" s="496"/>
      <c r="Q67" s="496"/>
      <c r="R67" s="496"/>
      <c r="S67" s="496"/>
      <c r="T67" s="830"/>
      <c r="U67" s="830"/>
      <c r="V67" s="830"/>
      <c r="W67" s="469"/>
      <c r="Y67" s="906" t="s">
        <v>157</v>
      </c>
      <c r="Z67" s="918">
        <f t="shared" si="15"/>
        <v>0.60279999999999967</v>
      </c>
      <c r="AA67" s="606"/>
      <c r="AB67" s="606"/>
      <c r="AC67" s="908">
        <f t="shared" si="14"/>
        <v>0</v>
      </c>
      <c r="AD67" s="908">
        <f>SUM(Evals!AW66,'1059 Data'!AC67)</f>
        <v>0</v>
      </c>
      <c r="AE67" s="606"/>
      <c r="AF67" s="606"/>
      <c r="AG67" s="606"/>
      <c r="AH67" s="606"/>
      <c r="AI67" s="595"/>
      <c r="AJ67" s="606"/>
      <c r="AK67" s="606"/>
      <c r="AL67" s="606"/>
      <c r="AM67" s="606"/>
      <c r="AN67" s="405"/>
    </row>
    <row r="68" spans="3:40" s="508" customFormat="1" x14ac:dyDescent="0.2">
      <c r="C68" s="496"/>
      <c r="D68" s="469"/>
      <c r="G68" s="496"/>
      <c r="H68" s="469"/>
      <c r="K68" s="830"/>
      <c r="L68" s="496"/>
      <c r="O68" s="496"/>
      <c r="P68" s="496"/>
      <c r="Q68" s="496"/>
      <c r="R68" s="496"/>
      <c r="S68" s="496"/>
      <c r="T68" s="830"/>
      <c r="U68" s="830"/>
      <c r="V68" s="830"/>
      <c r="W68" s="469"/>
      <c r="Y68" s="906" t="s">
        <v>157</v>
      </c>
      <c r="Z68" s="918">
        <f t="shared" si="15"/>
        <v>0.60289999999999966</v>
      </c>
      <c r="AA68" s="606"/>
      <c r="AB68" s="606"/>
      <c r="AC68" s="606"/>
      <c r="AD68" s="606"/>
      <c r="AE68" s="606"/>
      <c r="AF68" s="606"/>
      <c r="AG68" s="606"/>
      <c r="AH68" s="606"/>
      <c r="AI68" s="595"/>
      <c r="AJ68" s="606"/>
      <c r="AK68" s="606"/>
      <c r="AL68" s="606"/>
      <c r="AM68" s="606"/>
      <c r="AN68" s="606"/>
    </row>
    <row r="69" spans="3:40" s="508" customFormat="1" x14ac:dyDescent="0.2">
      <c r="C69" s="496"/>
      <c r="D69" s="469"/>
      <c r="G69" s="496"/>
      <c r="H69" s="469"/>
      <c r="K69" s="830"/>
      <c r="L69" s="496"/>
      <c r="O69" s="496"/>
      <c r="P69" s="496"/>
      <c r="Q69" s="496"/>
      <c r="R69" s="496"/>
      <c r="S69" s="496"/>
      <c r="T69" s="830"/>
      <c r="U69" s="830"/>
      <c r="V69" s="830"/>
      <c r="W69" s="469"/>
      <c r="Y69" s="906" t="s">
        <v>157</v>
      </c>
      <c r="Z69" s="918">
        <f t="shared" si="15"/>
        <v>0.60299999999999965</v>
      </c>
      <c r="AA69" s="606"/>
      <c r="AB69" s="606"/>
      <c r="AC69" s="606"/>
      <c r="AD69" s="606"/>
      <c r="AE69" s="606"/>
      <c r="AF69" s="606"/>
      <c r="AG69" s="606"/>
      <c r="AH69" s="606"/>
      <c r="AI69" s="595"/>
      <c r="AJ69" s="606"/>
      <c r="AK69" s="606"/>
      <c r="AL69" s="606"/>
      <c r="AM69" s="606"/>
      <c r="AN69" s="606"/>
    </row>
    <row r="70" spans="3:40" s="508" customFormat="1" x14ac:dyDescent="0.2">
      <c r="C70" s="496"/>
      <c r="D70" s="469"/>
      <c r="G70" s="496"/>
      <c r="H70" s="469"/>
      <c r="K70" s="830"/>
      <c r="L70" s="496"/>
      <c r="O70" s="496"/>
      <c r="P70" s="496"/>
      <c r="Q70" s="496"/>
      <c r="R70" s="496"/>
      <c r="S70" s="496"/>
      <c r="T70" s="830"/>
      <c r="U70" s="830"/>
      <c r="V70" s="830"/>
      <c r="W70" s="469"/>
      <c r="Y70" s="906" t="s">
        <v>157</v>
      </c>
      <c r="Z70" s="918">
        <f t="shared" si="15"/>
        <v>0.60309999999999964</v>
      </c>
      <c r="AA70" s="606"/>
      <c r="AB70" s="606"/>
      <c r="AC70" s="606"/>
      <c r="AD70" s="606"/>
      <c r="AE70" s="606"/>
      <c r="AF70" s="606"/>
      <c r="AG70" s="606"/>
      <c r="AH70" s="606"/>
      <c r="AI70" s="595"/>
      <c r="AJ70" s="606"/>
      <c r="AK70" s="606"/>
      <c r="AL70" s="606"/>
      <c r="AM70" s="606"/>
      <c r="AN70" s="606"/>
    </row>
    <row r="71" spans="3:40" s="508" customFormat="1" x14ac:dyDescent="0.2">
      <c r="C71" s="496"/>
      <c r="D71" s="469"/>
      <c r="G71" s="496"/>
      <c r="H71" s="469"/>
      <c r="K71" s="830"/>
      <c r="L71" s="496"/>
      <c r="O71" s="496"/>
      <c r="P71" s="496"/>
      <c r="Q71" s="496"/>
      <c r="R71" s="496"/>
      <c r="S71" s="496"/>
      <c r="T71" s="830"/>
      <c r="U71" s="830"/>
      <c r="V71" s="830"/>
      <c r="W71" s="469"/>
      <c r="Y71" s="906" t="s">
        <v>157</v>
      </c>
      <c r="Z71" s="918">
        <f t="shared" si="15"/>
        <v>0.60319999999999963</v>
      </c>
      <c r="AA71" s="606"/>
      <c r="AB71" s="606"/>
      <c r="AC71" s="606"/>
      <c r="AD71" s="606"/>
      <c r="AE71" s="606"/>
      <c r="AF71" s="606"/>
      <c r="AG71" s="606"/>
      <c r="AH71" s="606"/>
      <c r="AI71" s="595"/>
      <c r="AJ71" s="606"/>
      <c r="AK71" s="606"/>
      <c r="AL71" s="606"/>
      <c r="AM71" s="606"/>
      <c r="AN71" s="606"/>
    </row>
    <row r="72" spans="3:40" s="508" customFormat="1" x14ac:dyDescent="0.2">
      <c r="C72" s="496"/>
      <c r="D72" s="469"/>
      <c r="G72" s="496"/>
      <c r="H72" s="469"/>
      <c r="K72" s="830"/>
      <c r="L72" s="496"/>
      <c r="O72" s="496"/>
      <c r="P72" s="921"/>
      <c r="Q72" s="921"/>
      <c r="R72" s="921"/>
      <c r="S72" s="921"/>
      <c r="T72" s="830"/>
      <c r="U72" s="830"/>
      <c r="V72" s="830"/>
      <c r="W72" s="469"/>
      <c r="Y72" s="830" t="s">
        <v>157</v>
      </c>
      <c r="Z72" s="922">
        <f t="shared" si="15"/>
        <v>0.60329999999999961</v>
      </c>
      <c r="AA72" s="606"/>
      <c r="AB72" s="606"/>
      <c r="AC72" s="606"/>
      <c r="AD72" s="606"/>
      <c r="AE72" s="606"/>
      <c r="AF72" s="606"/>
      <c r="AG72" s="606"/>
      <c r="AH72" s="606"/>
      <c r="AI72" s="595"/>
      <c r="AJ72" s="606"/>
      <c r="AK72" s="606"/>
      <c r="AL72" s="606"/>
      <c r="AM72" s="606"/>
      <c r="AN72" s="606"/>
    </row>
    <row r="73" spans="3:40" s="508" customFormat="1" x14ac:dyDescent="0.2">
      <c r="C73" s="496"/>
      <c r="D73" s="469"/>
      <c r="G73" s="496"/>
      <c r="H73" s="469"/>
      <c r="K73" s="830"/>
      <c r="L73" s="496"/>
      <c r="O73" s="496"/>
      <c r="P73" s="921"/>
      <c r="Q73" s="921"/>
      <c r="R73" s="921"/>
      <c r="S73" s="921"/>
      <c r="T73" s="830"/>
      <c r="U73" s="830"/>
      <c r="V73" s="830"/>
      <c r="W73" s="469"/>
      <c r="Y73" s="830" t="s">
        <v>157</v>
      </c>
      <c r="Z73" s="922">
        <f t="shared" si="15"/>
        <v>0.6033999999999996</v>
      </c>
      <c r="AA73" s="606"/>
      <c r="AB73" s="606"/>
      <c r="AC73" s="606"/>
      <c r="AD73" s="606"/>
      <c r="AE73" s="606"/>
      <c r="AF73" s="606"/>
      <c r="AG73" s="606"/>
      <c r="AH73" s="606"/>
      <c r="AI73" s="595"/>
      <c r="AJ73" s="606"/>
      <c r="AK73" s="606"/>
      <c r="AL73" s="606"/>
      <c r="AM73" s="606"/>
      <c r="AN73" s="606"/>
    </row>
    <row r="74" spans="3:40" s="508" customFormat="1" x14ac:dyDescent="0.2">
      <c r="C74" s="496"/>
      <c r="D74" s="469"/>
      <c r="G74" s="496"/>
      <c r="H74" s="469"/>
      <c r="K74" s="830"/>
      <c r="L74" s="496"/>
      <c r="O74" s="496"/>
      <c r="P74" s="921"/>
      <c r="Q74" s="921"/>
      <c r="R74" s="921"/>
      <c r="S74" s="921"/>
      <c r="T74" s="830"/>
      <c r="U74" s="830"/>
      <c r="V74" s="830"/>
      <c r="W74" s="469"/>
      <c r="Y74" s="830" t="s">
        <v>157</v>
      </c>
      <c r="Z74" s="922">
        <f t="shared" si="15"/>
        <v>0.60349999999999959</v>
      </c>
      <c r="AA74" s="606"/>
      <c r="AB74" s="606"/>
      <c r="AC74" s="606"/>
      <c r="AD74" s="606"/>
      <c r="AE74" s="606"/>
      <c r="AF74" s="606"/>
      <c r="AG74" s="606"/>
      <c r="AH74" s="606"/>
      <c r="AI74" s="595"/>
      <c r="AJ74" s="606"/>
      <c r="AK74" s="606"/>
      <c r="AL74" s="606"/>
      <c r="AM74" s="606"/>
      <c r="AN74" s="606"/>
    </row>
    <row r="75" spans="3:40" s="508" customFormat="1" x14ac:dyDescent="0.2">
      <c r="C75" s="496"/>
      <c r="D75" s="469"/>
      <c r="G75" s="496"/>
      <c r="H75" s="469"/>
      <c r="K75" s="830"/>
      <c r="L75" s="496"/>
      <c r="O75" s="496"/>
      <c r="P75" s="921"/>
      <c r="Q75" s="921"/>
      <c r="R75" s="921"/>
      <c r="S75" s="921"/>
      <c r="T75" s="830"/>
      <c r="U75" s="830"/>
      <c r="V75" s="830"/>
      <c r="W75" s="469"/>
      <c r="Y75" s="830" t="s">
        <v>157</v>
      </c>
      <c r="Z75" s="922">
        <f t="shared" si="15"/>
        <v>0.60359999999999958</v>
      </c>
      <c r="AA75" s="606"/>
      <c r="AB75" s="606"/>
      <c r="AC75" s="606"/>
      <c r="AD75" s="606"/>
      <c r="AE75" s="606"/>
      <c r="AF75" s="606"/>
      <c r="AG75" s="606"/>
      <c r="AH75" s="606"/>
      <c r="AI75" s="595"/>
      <c r="AJ75" s="606"/>
      <c r="AK75" s="606"/>
      <c r="AL75" s="606"/>
      <c r="AM75" s="606"/>
      <c r="AN75" s="606"/>
    </row>
    <row r="76" spans="3:40" s="508" customFormat="1" x14ac:dyDescent="0.2">
      <c r="G76" s="496"/>
      <c r="H76" s="469"/>
      <c r="K76" s="830"/>
      <c r="L76" s="496"/>
      <c r="O76" s="496"/>
      <c r="P76" s="921"/>
      <c r="Q76" s="921"/>
      <c r="R76" s="921"/>
      <c r="S76" s="921"/>
      <c r="T76" s="830"/>
      <c r="U76" s="830"/>
      <c r="V76" s="830"/>
      <c r="W76" s="469"/>
      <c r="Y76" s="830" t="s">
        <v>157</v>
      </c>
      <c r="Z76" s="922">
        <f t="shared" si="15"/>
        <v>0.60369999999999957</v>
      </c>
      <c r="AA76" s="606"/>
      <c r="AB76" s="606"/>
      <c r="AC76" s="606"/>
      <c r="AD76" s="606"/>
      <c r="AE76" s="606"/>
      <c r="AF76" s="606"/>
      <c r="AG76" s="606"/>
      <c r="AH76" s="606"/>
      <c r="AI76" s="595"/>
      <c r="AJ76" s="606"/>
      <c r="AK76" s="606"/>
      <c r="AL76" s="606"/>
      <c r="AM76" s="606"/>
      <c r="AN76" s="606"/>
    </row>
    <row r="77" spans="3:40" s="508" customFormat="1" x14ac:dyDescent="0.2">
      <c r="G77" s="496"/>
      <c r="H77" s="469"/>
      <c r="K77" s="830"/>
      <c r="L77" s="496"/>
      <c r="O77" s="496"/>
      <c r="P77" s="921"/>
      <c r="Q77" s="921"/>
      <c r="R77" s="921"/>
      <c r="S77" s="921"/>
      <c r="T77" s="830"/>
      <c r="U77" s="830"/>
      <c r="V77" s="830"/>
      <c r="W77" s="469"/>
      <c r="Y77" s="830" t="s">
        <v>157</v>
      </c>
      <c r="Z77" s="922">
        <f t="shared" si="15"/>
        <v>0.60379999999999956</v>
      </c>
      <c r="AA77" s="606"/>
      <c r="AB77" s="606"/>
      <c r="AC77" s="606"/>
      <c r="AD77" s="606"/>
      <c r="AE77" s="606"/>
      <c r="AF77" s="606"/>
      <c r="AG77" s="606"/>
      <c r="AH77" s="606"/>
      <c r="AI77" s="595"/>
      <c r="AJ77" s="606"/>
      <c r="AK77" s="606"/>
      <c r="AL77" s="606"/>
      <c r="AM77" s="606"/>
      <c r="AN77" s="606"/>
    </row>
    <row r="78" spans="3:40" s="508" customFormat="1" x14ac:dyDescent="0.2">
      <c r="G78" s="496"/>
      <c r="H78" s="469"/>
      <c r="K78" s="830"/>
      <c r="L78" s="496"/>
      <c r="O78" s="496"/>
      <c r="P78" s="921"/>
      <c r="Q78" s="921"/>
      <c r="R78" s="921"/>
      <c r="S78" s="921"/>
      <c r="T78" s="830"/>
      <c r="U78" s="830"/>
      <c r="V78" s="830"/>
      <c r="W78" s="469"/>
      <c r="Y78" s="830" t="s">
        <v>157</v>
      </c>
      <c r="Z78" s="922">
        <f t="shared" si="15"/>
        <v>0.60389999999999955</v>
      </c>
      <c r="AA78" s="606"/>
      <c r="AB78" s="606"/>
      <c r="AC78" s="606"/>
      <c r="AD78" s="606"/>
      <c r="AE78" s="606"/>
      <c r="AF78" s="606"/>
      <c r="AG78" s="606"/>
      <c r="AH78" s="606"/>
      <c r="AI78" s="595"/>
      <c r="AJ78" s="606"/>
      <c r="AK78" s="606"/>
      <c r="AL78" s="606"/>
      <c r="AM78" s="606"/>
      <c r="AN78" s="606"/>
    </row>
    <row r="79" spans="3:40" s="508" customFormat="1" x14ac:dyDescent="0.2">
      <c r="G79" s="496"/>
      <c r="H79" s="469"/>
      <c r="K79" s="830"/>
      <c r="L79" s="496"/>
      <c r="O79" s="496"/>
      <c r="P79" s="921"/>
      <c r="Q79" s="921"/>
      <c r="R79" s="921"/>
      <c r="S79" s="921"/>
      <c r="T79" s="830"/>
      <c r="U79" s="830"/>
      <c r="V79" s="830"/>
      <c r="W79" s="469"/>
      <c r="Y79" s="830" t="s">
        <v>157</v>
      </c>
      <c r="Z79" s="922">
        <f t="shared" si="15"/>
        <v>0.60399999999999954</v>
      </c>
      <c r="AA79" s="606"/>
      <c r="AB79" s="606"/>
      <c r="AC79" s="606"/>
      <c r="AD79" s="606"/>
      <c r="AE79" s="606"/>
      <c r="AF79" s="606"/>
      <c r="AG79" s="606"/>
      <c r="AH79" s="606"/>
      <c r="AI79" s="595"/>
      <c r="AJ79" s="606"/>
      <c r="AK79" s="606"/>
      <c r="AL79" s="606"/>
      <c r="AM79" s="606"/>
      <c r="AN79" s="606"/>
    </row>
    <row r="80" spans="3:40" s="508" customFormat="1" x14ac:dyDescent="0.2">
      <c r="G80" s="496"/>
      <c r="H80" s="469"/>
      <c r="K80" s="830"/>
      <c r="L80" s="496"/>
      <c r="O80" s="496"/>
      <c r="P80" s="921"/>
      <c r="Q80" s="921"/>
      <c r="R80" s="921"/>
      <c r="S80" s="921"/>
      <c r="T80" s="830"/>
      <c r="U80" s="830"/>
      <c r="V80" s="830"/>
      <c r="W80" s="469"/>
      <c r="Y80" s="830" t="s">
        <v>157</v>
      </c>
      <c r="Z80" s="922">
        <f t="shared" si="15"/>
        <v>0.60409999999999953</v>
      </c>
      <c r="AA80" s="606"/>
      <c r="AB80" s="606"/>
      <c r="AC80" s="606"/>
      <c r="AD80" s="606"/>
      <c r="AE80" s="606"/>
      <c r="AF80" s="606"/>
      <c r="AG80" s="606"/>
      <c r="AH80" s="606"/>
      <c r="AI80" s="595"/>
      <c r="AJ80" s="606"/>
      <c r="AK80" s="606"/>
      <c r="AL80" s="606"/>
      <c r="AM80" s="606"/>
      <c r="AN80" s="606"/>
    </row>
    <row r="81" spans="7:40" s="508" customFormat="1" x14ac:dyDescent="0.2">
      <c r="G81" s="496"/>
      <c r="H81" s="469"/>
      <c r="K81" s="830"/>
      <c r="L81" s="496"/>
      <c r="O81" s="496"/>
      <c r="P81" s="921"/>
      <c r="Q81" s="921"/>
      <c r="R81" s="921"/>
      <c r="S81" s="921"/>
      <c r="T81" s="830"/>
      <c r="U81" s="830"/>
      <c r="V81" s="830"/>
      <c r="W81" s="469"/>
      <c r="Y81" s="830" t="s">
        <v>157</v>
      </c>
      <c r="Z81" s="922">
        <f t="shared" si="15"/>
        <v>0.60419999999999952</v>
      </c>
      <c r="AA81" s="606"/>
      <c r="AB81" s="606"/>
      <c r="AC81" s="606"/>
      <c r="AD81" s="606"/>
      <c r="AE81" s="606"/>
      <c r="AF81" s="606"/>
      <c r="AG81" s="606"/>
      <c r="AH81" s="606"/>
      <c r="AI81" s="595"/>
      <c r="AJ81" s="606"/>
      <c r="AK81" s="606"/>
      <c r="AL81" s="606"/>
      <c r="AM81" s="606"/>
      <c r="AN81" s="606"/>
    </row>
    <row r="82" spans="7:40" s="508" customFormat="1" x14ac:dyDescent="0.2">
      <c r="L82" s="469"/>
      <c r="M82" s="469"/>
      <c r="N82" s="469"/>
      <c r="O82" s="469"/>
      <c r="P82" s="923"/>
      <c r="Q82" s="923"/>
      <c r="R82" s="923"/>
      <c r="S82" s="923"/>
      <c r="U82" s="742"/>
      <c r="Y82" s="830" t="s">
        <v>157</v>
      </c>
      <c r="Z82" s="922">
        <f t="shared" si="15"/>
        <v>0.6042999999999995</v>
      </c>
      <c r="AA82" s="606"/>
      <c r="AB82" s="606"/>
      <c r="AC82" s="606"/>
      <c r="AD82" s="606"/>
      <c r="AE82" s="606"/>
      <c r="AF82" s="606"/>
      <c r="AG82" s="606"/>
      <c r="AH82" s="606"/>
      <c r="AI82" s="606"/>
      <c r="AJ82" s="606"/>
      <c r="AK82" s="606"/>
      <c r="AL82" s="606"/>
      <c r="AM82" s="606"/>
      <c r="AN82" s="606"/>
    </row>
    <row r="83" spans="7:40" s="508" customFormat="1" x14ac:dyDescent="0.2">
      <c r="L83" s="469"/>
      <c r="M83" s="469"/>
      <c r="N83" s="469"/>
      <c r="O83" s="469"/>
      <c r="P83" s="923"/>
      <c r="Q83" s="923"/>
      <c r="R83" s="923"/>
      <c r="S83" s="923"/>
      <c r="U83" s="742"/>
      <c r="Y83" s="830" t="s">
        <v>157</v>
      </c>
      <c r="Z83" s="922">
        <f t="shared" si="15"/>
        <v>0.60439999999999949</v>
      </c>
      <c r="AA83" s="606"/>
      <c r="AB83" s="606"/>
      <c r="AC83" s="606"/>
      <c r="AD83" s="606"/>
      <c r="AE83" s="606"/>
      <c r="AF83" s="606"/>
      <c r="AG83" s="606"/>
      <c r="AH83" s="606"/>
      <c r="AI83" s="606"/>
      <c r="AJ83" s="606"/>
      <c r="AK83" s="606"/>
      <c r="AL83" s="606"/>
      <c r="AM83" s="606"/>
      <c r="AN83" s="606"/>
    </row>
    <row r="84" spans="7:40" s="508" customFormat="1" x14ac:dyDescent="0.2">
      <c r="L84" s="469"/>
      <c r="M84" s="469"/>
      <c r="N84" s="469"/>
      <c r="O84" s="469"/>
      <c r="P84" s="923"/>
      <c r="Q84" s="923"/>
      <c r="R84" s="923"/>
      <c r="S84" s="923"/>
      <c r="U84" s="742"/>
      <c r="Y84" s="830" t="s">
        <v>157</v>
      </c>
      <c r="Z84" s="922">
        <f t="shared" si="15"/>
        <v>0.60449999999999948</v>
      </c>
      <c r="AA84" s="606"/>
      <c r="AB84" s="606"/>
      <c r="AC84" s="606"/>
      <c r="AD84" s="606"/>
      <c r="AE84" s="606"/>
      <c r="AF84" s="606"/>
      <c r="AG84" s="606"/>
      <c r="AH84" s="606"/>
      <c r="AI84" s="606"/>
      <c r="AJ84" s="606"/>
      <c r="AK84" s="606"/>
      <c r="AL84" s="606"/>
      <c r="AM84" s="606"/>
      <c r="AN84" s="606"/>
    </row>
    <row r="85" spans="7:40" s="508" customFormat="1" x14ac:dyDescent="0.2">
      <c r="L85" s="469"/>
      <c r="M85" s="469"/>
      <c r="N85" s="469"/>
      <c r="O85" s="469"/>
      <c r="P85" s="923"/>
      <c r="Q85" s="923"/>
      <c r="R85" s="923"/>
      <c r="S85" s="923"/>
      <c r="U85" s="742"/>
      <c r="Y85" s="830" t="s">
        <v>157</v>
      </c>
      <c r="Z85" s="922">
        <f t="shared" si="15"/>
        <v>0.60459999999999947</v>
      </c>
      <c r="AA85" s="606"/>
      <c r="AB85" s="606"/>
      <c r="AC85" s="606"/>
      <c r="AD85" s="606"/>
      <c r="AE85" s="606"/>
      <c r="AF85" s="606"/>
      <c r="AG85" s="606"/>
      <c r="AH85" s="606"/>
      <c r="AI85" s="606"/>
      <c r="AJ85" s="606"/>
      <c r="AK85" s="606"/>
      <c r="AL85" s="606"/>
      <c r="AM85" s="606"/>
      <c r="AN85" s="606"/>
    </row>
    <row r="86" spans="7:40" s="508" customFormat="1" x14ac:dyDescent="0.2">
      <c r="L86" s="469"/>
      <c r="M86" s="469"/>
      <c r="N86" s="469"/>
      <c r="O86" s="469"/>
      <c r="P86" s="923"/>
      <c r="Q86" s="923"/>
      <c r="R86" s="923"/>
      <c r="S86" s="923"/>
      <c r="U86" s="742"/>
      <c r="Y86" s="830" t="s">
        <v>157</v>
      </c>
      <c r="Z86" s="922">
        <f t="shared" si="15"/>
        <v>0.60469999999999946</v>
      </c>
      <c r="AA86" s="606"/>
      <c r="AB86" s="606"/>
      <c r="AC86" s="606"/>
      <c r="AD86" s="606"/>
      <c r="AE86" s="606"/>
      <c r="AF86" s="606"/>
      <c r="AG86" s="606"/>
      <c r="AH86" s="606"/>
      <c r="AI86" s="606"/>
      <c r="AJ86" s="606"/>
      <c r="AK86" s="606"/>
      <c r="AL86" s="606"/>
      <c r="AM86" s="606"/>
      <c r="AN86" s="606"/>
    </row>
    <row r="87" spans="7:40" s="508" customFormat="1" x14ac:dyDescent="0.2">
      <c r="L87" s="469"/>
      <c r="M87" s="469"/>
      <c r="N87" s="469"/>
      <c r="O87" s="469"/>
      <c r="P87" s="923"/>
      <c r="Q87" s="923"/>
      <c r="R87" s="923"/>
      <c r="S87" s="923"/>
      <c r="U87" s="742"/>
      <c r="Y87" s="830" t="s">
        <v>157</v>
      </c>
      <c r="Z87" s="922">
        <f t="shared" si="15"/>
        <v>0.60479999999999945</v>
      </c>
      <c r="AA87" s="606"/>
      <c r="AB87" s="606"/>
      <c r="AC87" s="606"/>
      <c r="AD87" s="606"/>
      <c r="AE87" s="606"/>
      <c r="AF87" s="606"/>
      <c r="AG87" s="606"/>
      <c r="AH87" s="606"/>
      <c r="AI87" s="606"/>
      <c r="AJ87" s="606"/>
      <c r="AK87" s="606"/>
      <c r="AL87" s="606"/>
      <c r="AM87" s="606"/>
      <c r="AN87" s="606"/>
    </row>
    <row r="88" spans="7:40" s="508" customFormat="1" x14ac:dyDescent="0.2">
      <c r="L88" s="469"/>
      <c r="M88" s="469"/>
      <c r="N88" s="469"/>
      <c r="O88" s="469"/>
      <c r="P88" s="923"/>
      <c r="Q88" s="923"/>
      <c r="R88" s="923"/>
      <c r="S88" s="923"/>
      <c r="U88" s="742"/>
      <c r="Y88" s="830" t="s">
        <v>157</v>
      </c>
      <c r="Z88" s="922">
        <f t="shared" si="15"/>
        <v>0.60489999999999944</v>
      </c>
      <c r="AA88" s="606"/>
      <c r="AB88" s="606"/>
      <c r="AC88" s="606"/>
      <c r="AD88" s="606"/>
      <c r="AE88" s="606"/>
      <c r="AF88" s="606"/>
      <c r="AG88" s="606"/>
      <c r="AH88" s="606"/>
      <c r="AI88" s="606"/>
      <c r="AJ88" s="606"/>
      <c r="AK88" s="606"/>
      <c r="AL88" s="606"/>
      <c r="AM88" s="606"/>
      <c r="AN88" s="606"/>
    </row>
    <row r="89" spans="7:40" s="508" customFormat="1" x14ac:dyDescent="0.2">
      <c r="L89" s="469"/>
      <c r="M89" s="469"/>
      <c r="N89" s="469"/>
      <c r="O89" s="469"/>
      <c r="P89" s="923"/>
      <c r="Q89" s="923"/>
      <c r="R89" s="923"/>
      <c r="S89" s="923"/>
      <c r="U89" s="742"/>
      <c r="Y89" s="830" t="s">
        <v>157</v>
      </c>
      <c r="Z89" s="922">
        <f t="shared" si="15"/>
        <v>0.60499999999999943</v>
      </c>
      <c r="AA89" s="606"/>
      <c r="AB89" s="606"/>
      <c r="AC89" s="606"/>
      <c r="AD89" s="606"/>
      <c r="AE89" s="606"/>
      <c r="AF89" s="606"/>
      <c r="AG89" s="606"/>
      <c r="AH89" s="606"/>
      <c r="AI89" s="606"/>
      <c r="AJ89" s="606"/>
      <c r="AK89" s="606"/>
      <c r="AL89" s="606"/>
      <c r="AM89" s="606"/>
      <c r="AN89" s="606"/>
    </row>
    <row r="90" spans="7:40" s="508" customFormat="1" x14ac:dyDescent="0.2">
      <c r="L90" s="469"/>
      <c r="M90" s="469"/>
      <c r="N90" s="469"/>
      <c r="O90" s="469"/>
      <c r="P90" s="923"/>
      <c r="Q90" s="923"/>
      <c r="R90" s="923"/>
      <c r="S90" s="923"/>
      <c r="U90" s="742"/>
      <c r="Y90" s="830" t="s">
        <v>157</v>
      </c>
      <c r="Z90" s="922">
        <f t="shared" si="15"/>
        <v>0.60509999999999942</v>
      </c>
    </row>
    <row r="91" spans="7:40" s="508" customFormat="1" x14ac:dyDescent="0.2">
      <c r="L91" s="469"/>
      <c r="M91" s="469"/>
      <c r="N91" s="469"/>
      <c r="O91" s="469"/>
      <c r="P91" s="923"/>
      <c r="Q91" s="923"/>
      <c r="R91" s="923"/>
      <c r="S91" s="923"/>
      <c r="U91" s="742"/>
      <c r="Y91" s="830" t="s">
        <v>157</v>
      </c>
      <c r="Z91" s="922">
        <f t="shared" si="15"/>
        <v>0.60519999999999941</v>
      </c>
    </row>
    <row r="92" spans="7:40" s="508" customFormat="1" x14ac:dyDescent="0.2">
      <c r="L92" s="469"/>
      <c r="M92" s="469"/>
      <c r="N92" s="469"/>
      <c r="O92" s="469"/>
      <c r="P92" s="923"/>
      <c r="Q92" s="923"/>
      <c r="R92" s="923"/>
      <c r="S92" s="923"/>
      <c r="U92" s="742"/>
      <c r="Y92" s="830" t="s">
        <v>157</v>
      </c>
      <c r="Z92" s="922">
        <f t="shared" si="15"/>
        <v>0.60529999999999939</v>
      </c>
    </row>
    <row r="93" spans="7:40" s="508" customFormat="1" x14ac:dyDescent="0.2">
      <c r="L93" s="469"/>
      <c r="M93" s="469"/>
      <c r="N93" s="469"/>
      <c r="O93" s="469"/>
      <c r="P93" s="923"/>
      <c r="Q93" s="923"/>
      <c r="R93" s="923"/>
      <c r="S93" s="923"/>
      <c r="U93" s="742"/>
      <c r="Y93" s="830" t="s">
        <v>157</v>
      </c>
      <c r="Z93" s="922">
        <f t="shared" si="15"/>
        <v>0.60539999999999938</v>
      </c>
    </row>
    <row r="94" spans="7:40" s="508" customFormat="1" x14ac:dyDescent="0.2">
      <c r="L94" s="469"/>
      <c r="M94" s="469"/>
      <c r="N94" s="469"/>
      <c r="O94" s="469"/>
      <c r="P94" s="923"/>
      <c r="Q94" s="923"/>
      <c r="R94" s="923"/>
      <c r="S94" s="923"/>
      <c r="U94" s="742"/>
      <c r="Y94" s="830" t="s">
        <v>157</v>
      </c>
      <c r="Z94" s="922">
        <f t="shared" si="15"/>
        <v>0.60549999999999937</v>
      </c>
    </row>
    <row r="95" spans="7:40" s="508" customFormat="1" x14ac:dyDescent="0.2">
      <c r="L95" s="469"/>
      <c r="M95" s="469"/>
      <c r="N95" s="469"/>
      <c r="O95" s="469"/>
      <c r="P95" s="923"/>
      <c r="Q95" s="923"/>
      <c r="R95" s="923"/>
      <c r="S95" s="923"/>
      <c r="U95" s="742"/>
      <c r="Y95" s="830" t="s">
        <v>157</v>
      </c>
      <c r="Z95" s="922">
        <f t="shared" si="15"/>
        <v>0.60559999999999936</v>
      </c>
    </row>
    <row r="96" spans="7:40" s="508" customFormat="1" x14ac:dyDescent="0.2">
      <c r="L96" s="469"/>
      <c r="M96" s="469"/>
      <c r="N96" s="469"/>
      <c r="O96" s="469"/>
      <c r="P96" s="923"/>
      <c r="Q96" s="923"/>
      <c r="R96" s="923"/>
      <c r="S96" s="923"/>
      <c r="U96" s="742"/>
      <c r="Y96" s="830" t="s">
        <v>157</v>
      </c>
      <c r="Z96" s="922">
        <f t="shared" si="15"/>
        <v>0.60569999999999935</v>
      </c>
    </row>
    <row r="97" spans="12:26" s="508" customFormat="1" x14ac:dyDescent="0.2">
      <c r="L97" s="469"/>
      <c r="M97" s="469"/>
      <c r="N97" s="469"/>
      <c r="O97" s="469"/>
      <c r="P97" s="923"/>
      <c r="Q97" s="923"/>
      <c r="R97" s="923"/>
      <c r="S97" s="923"/>
      <c r="U97" s="742"/>
      <c r="Y97" s="830" t="s">
        <v>157</v>
      </c>
      <c r="Z97" s="922">
        <f t="shared" si="15"/>
        <v>0.60579999999999934</v>
      </c>
    </row>
    <row r="98" spans="12:26" s="508" customFormat="1" x14ac:dyDescent="0.2">
      <c r="L98" s="469"/>
      <c r="M98" s="469"/>
      <c r="N98" s="469"/>
      <c r="O98" s="469"/>
      <c r="P98" s="923"/>
      <c r="Q98" s="923"/>
      <c r="R98" s="923"/>
      <c r="S98" s="923"/>
      <c r="U98" s="742"/>
      <c r="Y98" s="830" t="s">
        <v>157</v>
      </c>
      <c r="Z98" s="922">
        <f t="shared" si="15"/>
        <v>0.60589999999999933</v>
      </c>
    </row>
    <row r="99" spans="12:26" s="508" customFormat="1" x14ac:dyDescent="0.2">
      <c r="L99" s="469"/>
      <c r="M99" s="469"/>
      <c r="N99" s="469"/>
      <c r="O99" s="469"/>
      <c r="P99" s="923"/>
      <c r="Q99" s="923"/>
      <c r="R99" s="923"/>
      <c r="S99" s="923"/>
      <c r="U99" s="742"/>
      <c r="Y99" s="830" t="s">
        <v>157</v>
      </c>
      <c r="Z99" s="922">
        <f t="shared" si="15"/>
        <v>0.60599999999999932</v>
      </c>
    </row>
    <row r="100" spans="12:26" s="508" customFormat="1" x14ac:dyDescent="0.2">
      <c r="L100" s="469"/>
      <c r="M100" s="469"/>
      <c r="N100" s="469"/>
      <c r="O100" s="469"/>
      <c r="P100" s="923"/>
      <c r="Q100" s="923"/>
      <c r="R100" s="923"/>
      <c r="S100" s="923"/>
      <c r="U100" s="742"/>
      <c r="Y100" s="830" t="s">
        <v>157</v>
      </c>
      <c r="Z100" s="922">
        <f t="shared" si="15"/>
        <v>0.60609999999999931</v>
      </c>
    </row>
    <row r="101" spans="12:26" s="508" customFormat="1" x14ac:dyDescent="0.2">
      <c r="L101" s="469"/>
      <c r="M101" s="469"/>
      <c r="N101" s="469"/>
      <c r="O101" s="469"/>
      <c r="P101" s="923"/>
      <c r="Q101" s="923"/>
      <c r="R101" s="923"/>
      <c r="S101" s="923"/>
      <c r="U101" s="742"/>
      <c r="Y101" s="830" t="s">
        <v>157</v>
      </c>
      <c r="Z101" s="922">
        <f t="shared" si="15"/>
        <v>0.60619999999999929</v>
      </c>
    </row>
    <row r="102" spans="12:26" s="508" customFormat="1" x14ac:dyDescent="0.2">
      <c r="L102" s="469"/>
      <c r="M102" s="469"/>
      <c r="N102" s="469"/>
      <c r="O102" s="469"/>
      <c r="P102" s="923"/>
      <c r="Q102" s="923"/>
      <c r="R102" s="923"/>
      <c r="S102" s="923"/>
      <c r="U102" s="742"/>
      <c r="Y102" s="830" t="s">
        <v>157</v>
      </c>
      <c r="Z102" s="922">
        <f t="shared" si="15"/>
        <v>0.60629999999999928</v>
      </c>
    </row>
    <row r="103" spans="12:26" s="508" customFormat="1" x14ac:dyDescent="0.2">
      <c r="L103" s="469"/>
      <c r="M103" s="469"/>
      <c r="N103" s="469"/>
      <c r="O103" s="469"/>
      <c r="P103" s="923"/>
      <c r="Q103" s="923"/>
      <c r="R103" s="923"/>
      <c r="S103" s="923"/>
      <c r="U103" s="742"/>
      <c r="Y103" s="830" t="s">
        <v>157</v>
      </c>
      <c r="Z103" s="922">
        <f t="shared" si="15"/>
        <v>0.60639999999999927</v>
      </c>
    </row>
    <row r="104" spans="12:26" s="508" customFormat="1" x14ac:dyDescent="0.2">
      <c r="L104" s="469"/>
      <c r="M104" s="469"/>
      <c r="N104" s="469"/>
      <c r="O104" s="469"/>
      <c r="P104" s="923"/>
      <c r="Q104" s="923"/>
      <c r="R104" s="923"/>
      <c r="S104" s="923"/>
      <c r="U104" s="742"/>
      <c r="Y104" s="830" t="s">
        <v>157</v>
      </c>
      <c r="Z104" s="922">
        <f t="shared" si="15"/>
        <v>0.60649999999999926</v>
      </c>
    </row>
    <row r="105" spans="12:26" s="508" customFormat="1" x14ac:dyDescent="0.2">
      <c r="L105" s="469"/>
      <c r="M105" s="469"/>
      <c r="N105" s="469"/>
      <c r="O105" s="469"/>
      <c r="P105" s="923"/>
      <c r="Q105" s="923"/>
      <c r="R105" s="923"/>
      <c r="S105" s="923"/>
      <c r="U105" s="742"/>
      <c r="Y105" s="830" t="s">
        <v>157</v>
      </c>
      <c r="Z105" s="922">
        <f t="shared" ref="Z105:Z168" si="16">SUM(Z104+0.01%)</f>
        <v>0.60659999999999925</v>
      </c>
    </row>
    <row r="106" spans="12:26" s="508" customFormat="1" x14ac:dyDescent="0.2">
      <c r="L106" s="469"/>
      <c r="M106" s="469"/>
      <c r="N106" s="469"/>
      <c r="O106" s="469"/>
      <c r="P106" s="923"/>
      <c r="Q106" s="923"/>
      <c r="R106" s="923"/>
      <c r="S106" s="923"/>
      <c r="U106" s="742"/>
      <c r="Y106" s="830" t="s">
        <v>157</v>
      </c>
      <c r="Z106" s="922">
        <f t="shared" si="16"/>
        <v>0.60669999999999924</v>
      </c>
    </row>
    <row r="107" spans="12:26" s="508" customFormat="1" x14ac:dyDescent="0.2">
      <c r="L107" s="469"/>
      <c r="M107" s="469"/>
      <c r="N107" s="469"/>
      <c r="O107" s="469"/>
      <c r="P107" s="923"/>
      <c r="Q107" s="923"/>
      <c r="R107" s="923"/>
      <c r="S107" s="923"/>
      <c r="U107" s="742"/>
      <c r="Y107" s="830" t="s">
        <v>157</v>
      </c>
      <c r="Z107" s="922">
        <f t="shared" si="16"/>
        <v>0.60679999999999923</v>
      </c>
    </row>
    <row r="108" spans="12:26" s="508" customFormat="1" x14ac:dyDescent="0.2">
      <c r="L108" s="469"/>
      <c r="M108" s="469"/>
      <c r="N108" s="469"/>
      <c r="O108" s="469"/>
      <c r="P108" s="923"/>
      <c r="Q108" s="923"/>
      <c r="R108" s="923"/>
      <c r="S108" s="923"/>
      <c r="U108" s="742"/>
      <c r="Y108" s="830" t="s">
        <v>157</v>
      </c>
      <c r="Z108" s="922">
        <f t="shared" si="16"/>
        <v>0.60689999999999922</v>
      </c>
    </row>
    <row r="109" spans="12:26" s="508" customFormat="1" x14ac:dyDescent="0.2">
      <c r="L109" s="469"/>
      <c r="M109" s="469"/>
      <c r="N109" s="469"/>
      <c r="O109" s="469"/>
      <c r="P109" s="923"/>
      <c r="Q109" s="923"/>
      <c r="R109" s="923"/>
      <c r="S109" s="923"/>
      <c r="U109" s="742"/>
      <c r="Y109" s="830" t="s">
        <v>157</v>
      </c>
      <c r="Z109" s="922">
        <f t="shared" si="16"/>
        <v>0.60699999999999921</v>
      </c>
    </row>
    <row r="110" spans="12:26" s="508" customFormat="1" x14ac:dyDescent="0.2">
      <c r="L110" s="469"/>
      <c r="M110" s="469"/>
      <c r="N110" s="469"/>
      <c r="O110" s="469"/>
      <c r="P110" s="923"/>
      <c r="Q110" s="923"/>
      <c r="R110" s="923"/>
      <c r="S110" s="923"/>
      <c r="U110" s="742"/>
      <c r="Y110" s="830" t="s">
        <v>157</v>
      </c>
      <c r="Z110" s="922">
        <f t="shared" si="16"/>
        <v>0.6070999999999992</v>
      </c>
    </row>
    <row r="111" spans="12:26" s="508" customFormat="1" x14ac:dyDescent="0.2">
      <c r="L111" s="469"/>
      <c r="M111" s="469"/>
      <c r="N111" s="469"/>
      <c r="O111" s="469"/>
      <c r="P111" s="923"/>
      <c r="Q111" s="923"/>
      <c r="R111" s="923"/>
      <c r="S111" s="923"/>
      <c r="U111" s="742"/>
      <c r="Y111" s="830" t="s">
        <v>157</v>
      </c>
      <c r="Z111" s="922">
        <f t="shared" si="16"/>
        <v>0.60719999999999918</v>
      </c>
    </row>
    <row r="112" spans="12:26" s="508" customFormat="1" x14ac:dyDescent="0.2">
      <c r="L112" s="469"/>
      <c r="M112" s="469"/>
      <c r="N112" s="469"/>
      <c r="O112" s="469"/>
      <c r="P112" s="923"/>
      <c r="Q112" s="923"/>
      <c r="R112" s="923"/>
      <c r="S112" s="923"/>
      <c r="U112" s="742"/>
      <c r="Y112" s="830" t="s">
        <v>157</v>
      </c>
      <c r="Z112" s="922">
        <f t="shared" si="16"/>
        <v>0.60729999999999917</v>
      </c>
    </row>
    <row r="113" spans="12:26" s="508" customFormat="1" x14ac:dyDescent="0.2">
      <c r="L113" s="469"/>
      <c r="M113" s="469"/>
      <c r="N113" s="469"/>
      <c r="O113" s="469"/>
      <c r="P113" s="923"/>
      <c r="Q113" s="923"/>
      <c r="R113" s="923"/>
      <c r="S113" s="923"/>
      <c r="U113" s="742"/>
      <c r="Y113" s="830" t="s">
        <v>157</v>
      </c>
      <c r="Z113" s="922">
        <f t="shared" si="16"/>
        <v>0.60739999999999916</v>
      </c>
    </row>
    <row r="114" spans="12:26" s="508" customFormat="1" x14ac:dyDescent="0.2">
      <c r="L114" s="469"/>
      <c r="M114" s="469"/>
      <c r="N114" s="469"/>
      <c r="O114" s="469"/>
      <c r="P114" s="923"/>
      <c r="Q114" s="923"/>
      <c r="R114" s="923"/>
      <c r="S114" s="923"/>
      <c r="U114" s="742"/>
      <c r="Y114" s="830" t="s">
        <v>157</v>
      </c>
      <c r="Z114" s="922">
        <f t="shared" si="16"/>
        <v>0.60749999999999915</v>
      </c>
    </row>
    <row r="115" spans="12:26" s="508" customFormat="1" x14ac:dyDescent="0.2">
      <c r="L115" s="469"/>
      <c r="M115" s="469"/>
      <c r="N115" s="469"/>
      <c r="O115" s="469"/>
      <c r="P115" s="923"/>
      <c r="Q115" s="923"/>
      <c r="R115" s="923"/>
      <c r="S115" s="923"/>
      <c r="U115" s="742"/>
      <c r="Y115" s="830" t="s">
        <v>157</v>
      </c>
      <c r="Z115" s="922">
        <f t="shared" si="16"/>
        <v>0.60759999999999914</v>
      </c>
    </row>
    <row r="116" spans="12:26" s="508" customFormat="1" x14ac:dyDescent="0.2">
      <c r="L116" s="469"/>
      <c r="M116" s="469"/>
      <c r="N116" s="469"/>
      <c r="O116" s="469"/>
      <c r="P116" s="923"/>
      <c r="Q116" s="923"/>
      <c r="R116" s="923"/>
      <c r="S116" s="923"/>
      <c r="U116" s="742"/>
      <c r="Y116" s="830" t="s">
        <v>157</v>
      </c>
      <c r="Z116" s="922">
        <f t="shared" si="16"/>
        <v>0.60769999999999913</v>
      </c>
    </row>
    <row r="117" spans="12:26" s="508" customFormat="1" x14ac:dyDescent="0.2">
      <c r="L117" s="469"/>
      <c r="M117" s="469"/>
      <c r="N117" s="469"/>
      <c r="O117" s="469"/>
      <c r="P117" s="923"/>
      <c r="Q117" s="923"/>
      <c r="R117" s="923"/>
      <c r="S117" s="923"/>
      <c r="U117" s="742"/>
      <c r="Y117" s="830" t="s">
        <v>157</v>
      </c>
      <c r="Z117" s="922">
        <f t="shared" si="16"/>
        <v>0.60779999999999912</v>
      </c>
    </row>
    <row r="118" spans="12:26" s="508" customFormat="1" x14ac:dyDescent="0.2">
      <c r="L118" s="469"/>
      <c r="M118" s="469"/>
      <c r="N118" s="469"/>
      <c r="O118" s="469"/>
      <c r="P118" s="923"/>
      <c r="Q118" s="923"/>
      <c r="R118" s="923"/>
      <c r="S118" s="923"/>
      <c r="U118" s="742"/>
      <c r="Y118" s="830" t="s">
        <v>157</v>
      </c>
      <c r="Z118" s="922">
        <f t="shared" si="16"/>
        <v>0.60789999999999911</v>
      </c>
    </row>
    <row r="119" spans="12:26" s="508" customFormat="1" x14ac:dyDescent="0.2">
      <c r="L119" s="469"/>
      <c r="M119" s="469"/>
      <c r="N119" s="469"/>
      <c r="O119" s="469"/>
      <c r="P119" s="923"/>
      <c r="Q119" s="923"/>
      <c r="R119" s="923"/>
      <c r="S119" s="923"/>
      <c r="U119" s="742"/>
      <c r="Y119" s="830" t="s">
        <v>157</v>
      </c>
      <c r="Z119" s="922">
        <f t="shared" si="16"/>
        <v>0.6079999999999991</v>
      </c>
    </row>
    <row r="120" spans="12:26" s="508" customFormat="1" x14ac:dyDescent="0.2">
      <c r="L120" s="469"/>
      <c r="M120" s="469"/>
      <c r="N120" s="469"/>
      <c r="O120" s="469"/>
      <c r="P120" s="923"/>
      <c r="Q120" s="923"/>
      <c r="R120" s="923"/>
      <c r="S120" s="923"/>
      <c r="U120" s="742"/>
      <c r="Y120" s="830" t="s">
        <v>157</v>
      </c>
      <c r="Z120" s="922">
        <f t="shared" si="16"/>
        <v>0.60809999999999909</v>
      </c>
    </row>
    <row r="121" spans="12:26" s="508" customFormat="1" x14ac:dyDescent="0.2">
      <c r="L121" s="469"/>
      <c r="M121" s="469"/>
      <c r="N121" s="469"/>
      <c r="O121" s="469"/>
      <c r="P121" s="923"/>
      <c r="Q121" s="923"/>
      <c r="R121" s="923"/>
      <c r="S121" s="923"/>
      <c r="U121" s="742"/>
      <c r="Y121" s="830" t="s">
        <v>157</v>
      </c>
      <c r="Z121" s="922">
        <f t="shared" si="16"/>
        <v>0.60819999999999907</v>
      </c>
    </row>
    <row r="122" spans="12:26" s="508" customFormat="1" x14ac:dyDescent="0.2">
      <c r="L122" s="469"/>
      <c r="M122" s="469"/>
      <c r="N122" s="469"/>
      <c r="O122" s="469"/>
      <c r="P122" s="923"/>
      <c r="Q122" s="923"/>
      <c r="R122" s="923"/>
      <c r="S122" s="923"/>
      <c r="U122" s="742"/>
      <c r="Y122" s="830" t="s">
        <v>157</v>
      </c>
      <c r="Z122" s="922">
        <f t="shared" si="16"/>
        <v>0.60829999999999906</v>
      </c>
    </row>
    <row r="123" spans="12:26" s="508" customFormat="1" x14ac:dyDescent="0.2">
      <c r="L123" s="469"/>
      <c r="M123" s="469"/>
      <c r="N123" s="469"/>
      <c r="O123" s="469"/>
      <c r="P123" s="923"/>
      <c r="Q123" s="923"/>
      <c r="R123" s="923"/>
      <c r="S123" s="923"/>
      <c r="U123" s="742"/>
      <c r="Y123" s="830" t="s">
        <v>157</v>
      </c>
      <c r="Z123" s="922">
        <f t="shared" si="16"/>
        <v>0.60839999999999905</v>
      </c>
    </row>
    <row r="124" spans="12:26" s="508" customFormat="1" x14ac:dyDescent="0.2">
      <c r="L124" s="469"/>
      <c r="M124" s="469"/>
      <c r="N124" s="469"/>
      <c r="O124" s="469"/>
      <c r="P124" s="923"/>
      <c r="Q124" s="923"/>
      <c r="R124" s="923"/>
      <c r="S124" s="923"/>
      <c r="U124" s="742"/>
      <c r="Y124" s="830" t="s">
        <v>157</v>
      </c>
      <c r="Z124" s="922">
        <f t="shared" si="16"/>
        <v>0.60849999999999904</v>
      </c>
    </row>
    <row r="125" spans="12:26" s="508" customFormat="1" x14ac:dyDescent="0.2">
      <c r="L125" s="469"/>
      <c r="M125" s="469"/>
      <c r="N125" s="469"/>
      <c r="O125" s="469"/>
      <c r="P125" s="923"/>
      <c r="Q125" s="923"/>
      <c r="R125" s="923"/>
      <c r="S125" s="923"/>
      <c r="U125" s="742"/>
      <c r="Y125" s="830" t="s">
        <v>157</v>
      </c>
      <c r="Z125" s="922">
        <f t="shared" si="16"/>
        <v>0.60859999999999903</v>
      </c>
    </row>
    <row r="126" spans="12:26" s="508" customFormat="1" x14ac:dyDescent="0.2">
      <c r="L126" s="469"/>
      <c r="M126" s="469"/>
      <c r="N126" s="469"/>
      <c r="O126" s="469"/>
      <c r="P126" s="923"/>
      <c r="Q126" s="923"/>
      <c r="R126" s="923"/>
      <c r="S126" s="923"/>
      <c r="U126" s="742"/>
      <c r="Y126" s="830" t="s">
        <v>157</v>
      </c>
      <c r="Z126" s="922">
        <f t="shared" si="16"/>
        <v>0.60869999999999902</v>
      </c>
    </row>
    <row r="127" spans="12:26" s="508" customFormat="1" x14ac:dyDescent="0.2">
      <c r="L127" s="469"/>
      <c r="M127" s="469"/>
      <c r="N127" s="469"/>
      <c r="O127" s="469"/>
      <c r="P127" s="923"/>
      <c r="Q127" s="923"/>
      <c r="R127" s="923"/>
      <c r="S127" s="923"/>
      <c r="U127" s="742"/>
      <c r="Y127" s="830" t="s">
        <v>157</v>
      </c>
      <c r="Z127" s="922">
        <f t="shared" si="16"/>
        <v>0.60879999999999901</v>
      </c>
    </row>
    <row r="128" spans="12:26" s="508" customFormat="1" x14ac:dyDescent="0.2">
      <c r="L128" s="469"/>
      <c r="M128" s="469"/>
      <c r="N128" s="469"/>
      <c r="O128" s="469"/>
      <c r="P128" s="923"/>
      <c r="Q128" s="923"/>
      <c r="R128" s="923"/>
      <c r="S128" s="923"/>
      <c r="U128" s="742"/>
      <c r="Y128" s="830" t="s">
        <v>157</v>
      </c>
      <c r="Z128" s="922">
        <f t="shared" si="16"/>
        <v>0.608899999999999</v>
      </c>
    </row>
    <row r="129" spans="12:26" s="508" customFormat="1" x14ac:dyDescent="0.2">
      <c r="L129" s="469"/>
      <c r="M129" s="469"/>
      <c r="N129" s="469"/>
      <c r="O129" s="469"/>
      <c r="P129" s="923"/>
      <c r="Q129" s="923"/>
      <c r="R129" s="923"/>
      <c r="S129" s="923"/>
      <c r="U129" s="742"/>
      <c r="Y129" s="830" t="s">
        <v>157</v>
      </c>
      <c r="Z129" s="922">
        <f t="shared" si="16"/>
        <v>0.60899999999999899</v>
      </c>
    </row>
    <row r="130" spans="12:26" s="508" customFormat="1" x14ac:dyDescent="0.2">
      <c r="L130" s="469"/>
      <c r="M130" s="469"/>
      <c r="N130" s="469"/>
      <c r="O130" s="469"/>
      <c r="P130" s="923"/>
      <c r="Q130" s="923"/>
      <c r="R130" s="923"/>
      <c r="S130" s="923"/>
      <c r="U130" s="742"/>
      <c r="Y130" s="830" t="s">
        <v>157</v>
      </c>
      <c r="Z130" s="922">
        <f t="shared" si="16"/>
        <v>0.60909999999999898</v>
      </c>
    </row>
    <row r="131" spans="12:26" s="508" customFormat="1" x14ac:dyDescent="0.2">
      <c r="L131" s="469"/>
      <c r="M131" s="469"/>
      <c r="N131" s="469"/>
      <c r="O131" s="469"/>
      <c r="P131" s="923"/>
      <c r="Q131" s="923"/>
      <c r="R131" s="923"/>
      <c r="S131" s="923"/>
      <c r="U131" s="742"/>
      <c r="Y131" s="830" t="s">
        <v>157</v>
      </c>
      <c r="Z131" s="922">
        <f t="shared" si="16"/>
        <v>0.60919999999999896</v>
      </c>
    </row>
    <row r="132" spans="12:26" s="508" customFormat="1" x14ac:dyDescent="0.2">
      <c r="L132" s="469"/>
      <c r="M132" s="469"/>
      <c r="N132" s="469"/>
      <c r="O132" s="469"/>
      <c r="P132" s="923"/>
      <c r="Q132" s="923"/>
      <c r="R132" s="923"/>
      <c r="S132" s="923"/>
      <c r="U132" s="742"/>
      <c r="Y132" s="830" t="s">
        <v>157</v>
      </c>
      <c r="Z132" s="922">
        <f t="shared" si="16"/>
        <v>0.60929999999999895</v>
      </c>
    </row>
    <row r="133" spans="12:26" s="508" customFormat="1" x14ac:dyDescent="0.2">
      <c r="L133" s="469"/>
      <c r="M133" s="469"/>
      <c r="N133" s="469"/>
      <c r="O133" s="469"/>
      <c r="P133" s="923"/>
      <c r="Q133" s="923"/>
      <c r="R133" s="923"/>
      <c r="S133" s="923"/>
      <c r="U133" s="742"/>
      <c r="Y133" s="830" t="s">
        <v>157</v>
      </c>
      <c r="Z133" s="922">
        <f t="shared" si="16"/>
        <v>0.60939999999999894</v>
      </c>
    </row>
    <row r="134" spans="12:26" s="508" customFormat="1" x14ac:dyDescent="0.2">
      <c r="L134" s="469"/>
      <c r="M134" s="469"/>
      <c r="N134" s="469"/>
      <c r="O134" s="469"/>
      <c r="P134" s="923"/>
      <c r="Q134" s="923"/>
      <c r="R134" s="923"/>
      <c r="S134" s="923"/>
      <c r="U134" s="742"/>
      <c r="Y134" s="830" t="s">
        <v>157</v>
      </c>
      <c r="Z134" s="922">
        <f t="shared" si="16"/>
        <v>0.60949999999999893</v>
      </c>
    </row>
    <row r="135" spans="12:26" s="508" customFormat="1" x14ac:dyDescent="0.2">
      <c r="L135" s="469"/>
      <c r="M135" s="469"/>
      <c r="N135" s="469"/>
      <c r="O135" s="469"/>
      <c r="P135" s="923"/>
      <c r="Q135" s="923"/>
      <c r="R135" s="923"/>
      <c r="S135" s="923"/>
      <c r="U135" s="742"/>
      <c r="Y135" s="830" t="s">
        <v>157</v>
      </c>
      <c r="Z135" s="922">
        <f t="shared" si="16"/>
        <v>0.60959999999999892</v>
      </c>
    </row>
    <row r="136" spans="12:26" s="508" customFormat="1" x14ac:dyDescent="0.2">
      <c r="L136" s="469"/>
      <c r="M136" s="469"/>
      <c r="N136" s="469"/>
      <c r="O136" s="469"/>
      <c r="P136" s="923"/>
      <c r="Q136" s="923"/>
      <c r="R136" s="923"/>
      <c r="S136" s="923"/>
      <c r="U136" s="742"/>
      <c r="Y136" s="830" t="s">
        <v>157</v>
      </c>
      <c r="Z136" s="922">
        <f t="shared" si="16"/>
        <v>0.60969999999999891</v>
      </c>
    </row>
    <row r="137" spans="12:26" s="508" customFormat="1" x14ac:dyDescent="0.2">
      <c r="L137" s="469"/>
      <c r="M137" s="469"/>
      <c r="N137" s="469"/>
      <c r="O137" s="469"/>
      <c r="P137" s="923"/>
      <c r="Q137" s="923"/>
      <c r="R137" s="923"/>
      <c r="S137" s="923"/>
      <c r="U137" s="742"/>
      <c r="Y137" s="830" t="s">
        <v>157</v>
      </c>
      <c r="Z137" s="922">
        <f t="shared" si="16"/>
        <v>0.6097999999999989</v>
      </c>
    </row>
    <row r="138" spans="12:26" s="508" customFormat="1" x14ac:dyDescent="0.2">
      <c r="L138" s="469"/>
      <c r="M138" s="469"/>
      <c r="N138" s="469"/>
      <c r="O138" s="469"/>
      <c r="P138" s="923"/>
      <c r="Q138" s="923"/>
      <c r="R138" s="923"/>
      <c r="S138" s="923"/>
      <c r="U138" s="742"/>
      <c r="Y138" s="830" t="s">
        <v>157</v>
      </c>
      <c r="Z138" s="922">
        <f t="shared" si="16"/>
        <v>0.60989999999999889</v>
      </c>
    </row>
    <row r="139" spans="12:26" s="508" customFormat="1" x14ac:dyDescent="0.2">
      <c r="L139" s="469"/>
      <c r="M139" s="469"/>
      <c r="N139" s="469"/>
      <c r="O139" s="469"/>
      <c r="P139" s="923"/>
      <c r="Q139" s="923"/>
      <c r="R139" s="923"/>
      <c r="S139" s="923"/>
      <c r="U139" s="742"/>
      <c r="Y139" s="830" t="s">
        <v>157</v>
      </c>
      <c r="Z139" s="922">
        <f t="shared" si="16"/>
        <v>0.60999999999999888</v>
      </c>
    </row>
    <row r="140" spans="12:26" s="508" customFormat="1" x14ac:dyDescent="0.2">
      <c r="L140" s="469"/>
      <c r="M140" s="469"/>
      <c r="N140" s="469"/>
      <c r="O140" s="469"/>
      <c r="P140" s="923"/>
      <c r="Q140" s="923"/>
      <c r="R140" s="923"/>
      <c r="S140" s="923"/>
      <c r="U140" s="742"/>
      <c r="Y140" s="830" t="s">
        <v>157</v>
      </c>
      <c r="Z140" s="922">
        <f t="shared" si="16"/>
        <v>0.61009999999999887</v>
      </c>
    </row>
    <row r="141" spans="12:26" s="508" customFormat="1" x14ac:dyDescent="0.2">
      <c r="L141" s="469"/>
      <c r="M141" s="469"/>
      <c r="N141" s="469"/>
      <c r="O141" s="469"/>
      <c r="P141" s="923"/>
      <c r="Q141" s="923"/>
      <c r="R141" s="923"/>
      <c r="S141" s="923"/>
      <c r="U141" s="742"/>
      <c r="Y141" s="830" t="s">
        <v>157</v>
      </c>
      <c r="Z141" s="922">
        <f t="shared" si="16"/>
        <v>0.61019999999999885</v>
      </c>
    </row>
    <row r="142" spans="12:26" s="508" customFormat="1" x14ac:dyDescent="0.2">
      <c r="L142" s="469"/>
      <c r="M142" s="469"/>
      <c r="N142" s="469"/>
      <c r="O142" s="469"/>
      <c r="P142" s="923"/>
      <c r="Q142" s="923"/>
      <c r="R142" s="923"/>
      <c r="S142" s="923"/>
      <c r="U142" s="742"/>
      <c r="Y142" s="830" t="s">
        <v>157</v>
      </c>
      <c r="Z142" s="922">
        <f t="shared" si="16"/>
        <v>0.61029999999999884</v>
      </c>
    </row>
    <row r="143" spans="12:26" s="508" customFormat="1" x14ac:dyDescent="0.2">
      <c r="L143" s="469"/>
      <c r="M143" s="469"/>
      <c r="N143" s="469"/>
      <c r="O143" s="469"/>
      <c r="P143" s="923"/>
      <c r="Q143" s="923"/>
      <c r="R143" s="923"/>
      <c r="S143" s="923"/>
      <c r="U143" s="742"/>
      <c r="Y143" s="830" t="s">
        <v>157</v>
      </c>
      <c r="Z143" s="922">
        <f t="shared" si="16"/>
        <v>0.61039999999999883</v>
      </c>
    </row>
    <row r="144" spans="12:26" s="508" customFormat="1" x14ac:dyDescent="0.2">
      <c r="L144" s="469"/>
      <c r="M144" s="469"/>
      <c r="N144" s="469"/>
      <c r="O144" s="469"/>
      <c r="P144" s="923"/>
      <c r="Q144" s="923"/>
      <c r="R144" s="923"/>
      <c r="S144" s="923"/>
      <c r="U144" s="742"/>
      <c r="Y144" s="830" t="s">
        <v>157</v>
      </c>
      <c r="Z144" s="922">
        <f t="shared" si="16"/>
        <v>0.61049999999999882</v>
      </c>
    </row>
    <row r="145" spans="12:26" s="508" customFormat="1" x14ac:dyDescent="0.2">
      <c r="L145" s="469"/>
      <c r="M145" s="469"/>
      <c r="N145" s="469"/>
      <c r="O145" s="469"/>
      <c r="P145" s="923"/>
      <c r="Q145" s="923"/>
      <c r="R145" s="923"/>
      <c r="S145" s="923"/>
      <c r="U145" s="742"/>
      <c r="Y145" s="830" t="s">
        <v>157</v>
      </c>
      <c r="Z145" s="922">
        <f t="shared" si="16"/>
        <v>0.61059999999999881</v>
      </c>
    </row>
    <row r="146" spans="12:26" s="508" customFormat="1" x14ac:dyDescent="0.2">
      <c r="L146" s="469"/>
      <c r="M146" s="469"/>
      <c r="N146" s="469"/>
      <c r="O146" s="469"/>
      <c r="P146" s="923"/>
      <c r="Q146" s="923"/>
      <c r="R146" s="923"/>
      <c r="S146" s="923"/>
      <c r="U146" s="742"/>
      <c r="Y146" s="830" t="s">
        <v>157</v>
      </c>
      <c r="Z146" s="922">
        <f t="shared" si="16"/>
        <v>0.6106999999999988</v>
      </c>
    </row>
    <row r="147" spans="12:26" s="508" customFormat="1" x14ac:dyDescent="0.2">
      <c r="L147" s="469"/>
      <c r="M147" s="469"/>
      <c r="N147" s="469"/>
      <c r="O147" s="469"/>
      <c r="P147" s="923"/>
      <c r="Q147" s="923"/>
      <c r="R147" s="923"/>
      <c r="S147" s="923"/>
      <c r="U147" s="742"/>
      <c r="Y147" s="830" t="s">
        <v>157</v>
      </c>
      <c r="Z147" s="922">
        <f t="shared" si="16"/>
        <v>0.61079999999999879</v>
      </c>
    </row>
    <row r="148" spans="12:26" s="508" customFormat="1" x14ac:dyDescent="0.2">
      <c r="L148" s="469"/>
      <c r="M148" s="469"/>
      <c r="N148" s="469"/>
      <c r="O148" s="469"/>
      <c r="P148" s="923"/>
      <c r="Q148" s="923"/>
      <c r="R148" s="923"/>
      <c r="S148" s="923"/>
      <c r="U148" s="742"/>
      <c r="Y148" s="830" t="s">
        <v>157</v>
      </c>
      <c r="Z148" s="922">
        <f t="shared" si="16"/>
        <v>0.61089999999999878</v>
      </c>
    </row>
    <row r="149" spans="12:26" s="508" customFormat="1" x14ac:dyDescent="0.2">
      <c r="L149" s="469"/>
      <c r="M149" s="469"/>
      <c r="N149" s="469"/>
      <c r="O149" s="469"/>
      <c r="P149" s="923"/>
      <c r="Q149" s="923"/>
      <c r="R149" s="923"/>
      <c r="S149" s="923"/>
      <c r="U149" s="742"/>
      <c r="Y149" s="830" t="s">
        <v>157</v>
      </c>
      <c r="Z149" s="922">
        <f t="shared" si="16"/>
        <v>0.61099999999999877</v>
      </c>
    </row>
    <row r="150" spans="12:26" s="508" customFormat="1" x14ac:dyDescent="0.2">
      <c r="L150" s="469"/>
      <c r="M150" s="469"/>
      <c r="N150" s="469"/>
      <c r="O150" s="469"/>
      <c r="P150" s="923"/>
      <c r="Q150" s="923"/>
      <c r="R150" s="923"/>
      <c r="S150" s="923"/>
      <c r="U150" s="742"/>
      <c r="Y150" s="830" t="s">
        <v>157</v>
      </c>
      <c r="Z150" s="922">
        <f t="shared" si="16"/>
        <v>0.61109999999999876</v>
      </c>
    </row>
    <row r="151" spans="12:26" s="508" customFormat="1" x14ac:dyDescent="0.2">
      <c r="L151" s="469"/>
      <c r="M151" s="469"/>
      <c r="N151" s="469"/>
      <c r="O151" s="469"/>
      <c r="P151" s="923"/>
      <c r="Q151" s="923"/>
      <c r="R151" s="923"/>
      <c r="S151" s="923"/>
      <c r="U151" s="742"/>
      <c r="Y151" s="830" t="s">
        <v>157</v>
      </c>
      <c r="Z151" s="922">
        <f t="shared" si="16"/>
        <v>0.61119999999999874</v>
      </c>
    </row>
    <row r="152" spans="12:26" s="508" customFormat="1" x14ac:dyDescent="0.2">
      <c r="L152" s="469"/>
      <c r="M152" s="469"/>
      <c r="N152" s="469"/>
      <c r="O152" s="469"/>
      <c r="P152" s="923"/>
      <c r="Q152" s="923"/>
      <c r="R152" s="923"/>
      <c r="S152" s="923"/>
      <c r="U152" s="742"/>
      <c r="Y152" s="830" t="s">
        <v>157</v>
      </c>
      <c r="Z152" s="922">
        <f t="shared" si="16"/>
        <v>0.61129999999999873</v>
      </c>
    </row>
    <row r="153" spans="12:26" s="508" customFormat="1" x14ac:dyDescent="0.2">
      <c r="L153" s="469"/>
      <c r="M153" s="469"/>
      <c r="N153" s="469"/>
      <c r="O153" s="469"/>
      <c r="P153" s="923"/>
      <c r="Q153" s="923"/>
      <c r="R153" s="923"/>
      <c r="S153" s="923"/>
      <c r="U153" s="742"/>
      <c r="Y153" s="830" t="s">
        <v>157</v>
      </c>
      <c r="Z153" s="922">
        <f t="shared" si="16"/>
        <v>0.61139999999999872</v>
      </c>
    </row>
    <row r="154" spans="12:26" s="508" customFormat="1" x14ac:dyDescent="0.2">
      <c r="L154" s="469"/>
      <c r="M154" s="469"/>
      <c r="N154" s="469"/>
      <c r="O154" s="469"/>
      <c r="P154" s="923"/>
      <c r="Q154" s="923"/>
      <c r="R154" s="923"/>
      <c r="S154" s="923"/>
      <c r="U154" s="742"/>
      <c r="Y154" s="830" t="s">
        <v>157</v>
      </c>
      <c r="Z154" s="922">
        <f t="shared" si="16"/>
        <v>0.61149999999999871</v>
      </c>
    </row>
    <row r="155" spans="12:26" s="508" customFormat="1" x14ac:dyDescent="0.2">
      <c r="L155" s="469"/>
      <c r="M155" s="469"/>
      <c r="N155" s="469"/>
      <c r="O155" s="469"/>
      <c r="P155" s="923"/>
      <c r="Q155" s="923"/>
      <c r="R155" s="923"/>
      <c r="S155" s="923"/>
      <c r="U155" s="742"/>
      <c r="Y155" s="830" t="s">
        <v>157</v>
      </c>
      <c r="Z155" s="922">
        <f t="shared" si="16"/>
        <v>0.6115999999999987</v>
      </c>
    </row>
    <row r="156" spans="12:26" s="508" customFormat="1" x14ac:dyDescent="0.2">
      <c r="L156" s="469"/>
      <c r="M156" s="469"/>
      <c r="N156" s="469"/>
      <c r="O156" s="469"/>
      <c r="P156" s="923"/>
      <c r="Q156" s="923"/>
      <c r="R156" s="923"/>
      <c r="S156" s="923"/>
      <c r="U156" s="742"/>
      <c r="Y156" s="830" t="s">
        <v>157</v>
      </c>
      <c r="Z156" s="922">
        <f t="shared" si="16"/>
        <v>0.61169999999999869</v>
      </c>
    </row>
    <row r="157" spans="12:26" s="508" customFormat="1" x14ac:dyDescent="0.2">
      <c r="L157" s="469"/>
      <c r="M157" s="469"/>
      <c r="N157" s="469"/>
      <c r="O157" s="469"/>
      <c r="P157" s="923"/>
      <c r="Q157" s="923"/>
      <c r="R157" s="923"/>
      <c r="S157" s="923"/>
      <c r="U157" s="742"/>
      <c r="Y157" s="830" t="s">
        <v>157</v>
      </c>
      <c r="Z157" s="922">
        <f t="shared" si="16"/>
        <v>0.61179999999999868</v>
      </c>
    </row>
    <row r="158" spans="12:26" s="508" customFormat="1" x14ac:dyDescent="0.2">
      <c r="L158" s="469"/>
      <c r="M158" s="469"/>
      <c r="N158" s="469"/>
      <c r="O158" s="469"/>
      <c r="P158" s="923"/>
      <c r="Q158" s="923"/>
      <c r="R158" s="923"/>
      <c r="S158" s="923"/>
      <c r="U158" s="742"/>
      <c r="Y158" s="830" t="s">
        <v>157</v>
      </c>
      <c r="Z158" s="922">
        <f t="shared" si="16"/>
        <v>0.61189999999999867</v>
      </c>
    </row>
    <row r="159" spans="12:26" s="508" customFormat="1" x14ac:dyDescent="0.2">
      <c r="L159" s="469"/>
      <c r="M159" s="469"/>
      <c r="N159" s="469"/>
      <c r="O159" s="469"/>
      <c r="P159" s="923"/>
      <c r="Q159" s="923"/>
      <c r="R159" s="923"/>
      <c r="S159" s="923"/>
      <c r="U159" s="742"/>
      <c r="Y159" s="830" t="s">
        <v>157</v>
      </c>
      <c r="Z159" s="922">
        <f t="shared" si="16"/>
        <v>0.61199999999999866</v>
      </c>
    </row>
    <row r="160" spans="12:26" s="508" customFormat="1" x14ac:dyDescent="0.2">
      <c r="L160" s="469"/>
      <c r="M160" s="469"/>
      <c r="N160" s="469"/>
      <c r="O160" s="469"/>
      <c r="P160" s="923"/>
      <c r="Q160" s="923"/>
      <c r="R160" s="923"/>
      <c r="S160" s="923"/>
      <c r="U160" s="742"/>
      <c r="Y160" s="830" t="s">
        <v>157</v>
      </c>
      <c r="Z160" s="922">
        <f t="shared" si="16"/>
        <v>0.61209999999999865</v>
      </c>
    </row>
    <row r="161" spans="12:26" s="508" customFormat="1" x14ac:dyDescent="0.2">
      <c r="L161" s="469"/>
      <c r="M161" s="469"/>
      <c r="N161" s="469"/>
      <c r="O161" s="469"/>
      <c r="P161" s="923"/>
      <c r="Q161" s="923"/>
      <c r="R161" s="923"/>
      <c r="S161" s="923"/>
      <c r="U161" s="742"/>
      <c r="Y161" s="830" t="s">
        <v>157</v>
      </c>
      <c r="Z161" s="922">
        <f t="shared" si="16"/>
        <v>0.61219999999999863</v>
      </c>
    </row>
    <row r="162" spans="12:26" s="508" customFormat="1" x14ac:dyDescent="0.2">
      <c r="L162" s="469"/>
      <c r="M162" s="469"/>
      <c r="N162" s="469"/>
      <c r="O162" s="469"/>
      <c r="P162" s="923"/>
      <c r="Q162" s="923"/>
      <c r="R162" s="923"/>
      <c r="S162" s="923"/>
      <c r="U162" s="742"/>
      <c r="Y162" s="830" t="s">
        <v>157</v>
      </c>
      <c r="Z162" s="922">
        <f t="shared" si="16"/>
        <v>0.61229999999999862</v>
      </c>
    </row>
    <row r="163" spans="12:26" s="508" customFormat="1" x14ac:dyDescent="0.2">
      <c r="L163" s="469"/>
      <c r="M163" s="469"/>
      <c r="N163" s="469"/>
      <c r="O163" s="469"/>
      <c r="P163" s="923"/>
      <c r="Q163" s="923"/>
      <c r="R163" s="923"/>
      <c r="S163" s="923"/>
      <c r="U163" s="742"/>
      <c r="Y163" s="830" t="s">
        <v>157</v>
      </c>
      <c r="Z163" s="922">
        <f t="shared" si="16"/>
        <v>0.61239999999999861</v>
      </c>
    </row>
    <row r="164" spans="12:26" s="508" customFormat="1" x14ac:dyDescent="0.2">
      <c r="L164" s="469"/>
      <c r="M164" s="469"/>
      <c r="N164" s="469"/>
      <c r="O164" s="469"/>
      <c r="P164" s="923"/>
      <c r="Q164" s="923"/>
      <c r="R164" s="923"/>
      <c r="S164" s="923"/>
      <c r="U164" s="742"/>
      <c r="Y164" s="830" t="s">
        <v>157</v>
      </c>
      <c r="Z164" s="922">
        <f t="shared" si="16"/>
        <v>0.6124999999999986</v>
      </c>
    </row>
    <row r="165" spans="12:26" s="508" customFormat="1" x14ac:dyDescent="0.2">
      <c r="L165" s="469"/>
      <c r="M165" s="469"/>
      <c r="N165" s="469"/>
      <c r="O165" s="469"/>
      <c r="P165" s="923"/>
      <c r="Q165" s="923"/>
      <c r="R165" s="923"/>
      <c r="S165" s="923"/>
      <c r="U165" s="742"/>
      <c r="Y165" s="830" t="s">
        <v>157</v>
      </c>
      <c r="Z165" s="922">
        <f t="shared" si="16"/>
        <v>0.61259999999999859</v>
      </c>
    </row>
    <row r="166" spans="12:26" s="508" customFormat="1" x14ac:dyDescent="0.2">
      <c r="L166" s="469"/>
      <c r="M166" s="469"/>
      <c r="N166" s="469"/>
      <c r="O166" s="469"/>
      <c r="P166" s="923"/>
      <c r="Q166" s="923"/>
      <c r="R166" s="923"/>
      <c r="S166" s="923"/>
      <c r="U166" s="742"/>
      <c r="Y166" s="830" t="s">
        <v>157</v>
      </c>
      <c r="Z166" s="922">
        <f t="shared" si="16"/>
        <v>0.61269999999999858</v>
      </c>
    </row>
    <row r="167" spans="12:26" s="508" customFormat="1" x14ac:dyDescent="0.2">
      <c r="L167" s="469"/>
      <c r="M167" s="469"/>
      <c r="N167" s="469"/>
      <c r="O167" s="469"/>
      <c r="P167" s="923"/>
      <c r="Q167" s="923"/>
      <c r="R167" s="923"/>
      <c r="S167" s="923"/>
      <c r="U167" s="742"/>
      <c r="Y167" s="830" t="s">
        <v>157</v>
      </c>
      <c r="Z167" s="922">
        <f t="shared" si="16"/>
        <v>0.61279999999999857</v>
      </c>
    </row>
    <row r="168" spans="12:26" s="508" customFormat="1" x14ac:dyDescent="0.2">
      <c r="L168" s="469"/>
      <c r="M168" s="469"/>
      <c r="N168" s="469"/>
      <c r="O168" s="469"/>
      <c r="P168" s="923"/>
      <c r="Q168" s="923"/>
      <c r="R168" s="923"/>
      <c r="S168" s="923"/>
      <c r="U168" s="742"/>
      <c r="Y168" s="830" t="s">
        <v>157</v>
      </c>
      <c r="Z168" s="922">
        <f t="shared" si="16"/>
        <v>0.61289999999999856</v>
      </c>
    </row>
    <row r="169" spans="12:26" s="508" customFormat="1" x14ac:dyDescent="0.2">
      <c r="L169" s="469"/>
      <c r="M169" s="469"/>
      <c r="N169" s="469"/>
      <c r="O169" s="469"/>
      <c r="P169" s="923"/>
      <c r="Q169" s="923"/>
      <c r="R169" s="923"/>
      <c r="S169" s="923"/>
      <c r="U169" s="742"/>
      <c r="Y169" s="830" t="s">
        <v>157</v>
      </c>
      <c r="Z169" s="922">
        <f t="shared" ref="Z169:Z232" si="17">SUM(Z168+0.01%)</f>
        <v>0.61299999999999855</v>
      </c>
    </row>
    <row r="170" spans="12:26" s="508" customFormat="1" x14ac:dyDescent="0.2">
      <c r="L170" s="469"/>
      <c r="M170" s="469"/>
      <c r="N170" s="469"/>
      <c r="O170" s="469"/>
      <c r="P170" s="923"/>
      <c r="Q170" s="923"/>
      <c r="R170" s="923"/>
      <c r="S170" s="923"/>
      <c r="U170" s="742"/>
      <c r="Y170" s="830" t="s">
        <v>157</v>
      </c>
      <c r="Z170" s="922">
        <f t="shared" si="17"/>
        <v>0.61309999999999854</v>
      </c>
    </row>
    <row r="171" spans="12:26" s="508" customFormat="1" x14ac:dyDescent="0.2">
      <c r="L171" s="469"/>
      <c r="M171" s="469"/>
      <c r="N171" s="469"/>
      <c r="O171" s="469"/>
      <c r="P171" s="923"/>
      <c r="Q171" s="923"/>
      <c r="R171" s="923"/>
      <c r="S171" s="923"/>
      <c r="U171" s="742"/>
      <c r="Y171" s="830" t="s">
        <v>157</v>
      </c>
      <c r="Z171" s="922">
        <f t="shared" si="17"/>
        <v>0.61319999999999852</v>
      </c>
    </row>
    <row r="172" spans="12:26" s="508" customFormat="1" x14ac:dyDescent="0.2">
      <c r="L172" s="469"/>
      <c r="M172" s="469"/>
      <c r="N172" s="469"/>
      <c r="O172" s="469"/>
      <c r="P172" s="923"/>
      <c r="Q172" s="923"/>
      <c r="R172" s="923"/>
      <c r="S172" s="923"/>
      <c r="U172" s="742"/>
      <c r="Y172" s="830" t="s">
        <v>157</v>
      </c>
      <c r="Z172" s="922">
        <f t="shared" si="17"/>
        <v>0.61329999999999851</v>
      </c>
    </row>
    <row r="173" spans="12:26" s="508" customFormat="1" x14ac:dyDescent="0.2">
      <c r="L173" s="469"/>
      <c r="M173" s="469"/>
      <c r="N173" s="469"/>
      <c r="O173" s="469"/>
      <c r="P173" s="923"/>
      <c r="Q173" s="923"/>
      <c r="R173" s="923"/>
      <c r="S173" s="923"/>
      <c r="U173" s="742"/>
      <c r="Y173" s="830" t="s">
        <v>157</v>
      </c>
      <c r="Z173" s="922">
        <f t="shared" si="17"/>
        <v>0.6133999999999985</v>
      </c>
    </row>
    <row r="174" spans="12:26" s="508" customFormat="1" x14ac:dyDescent="0.2">
      <c r="L174" s="469"/>
      <c r="M174" s="469"/>
      <c r="N174" s="469"/>
      <c r="O174" s="469"/>
      <c r="P174" s="923"/>
      <c r="Q174" s="923"/>
      <c r="R174" s="923"/>
      <c r="S174" s="923"/>
      <c r="U174" s="742"/>
      <c r="Y174" s="830" t="s">
        <v>157</v>
      </c>
      <c r="Z174" s="922">
        <f t="shared" si="17"/>
        <v>0.61349999999999849</v>
      </c>
    </row>
    <row r="175" spans="12:26" s="508" customFormat="1" x14ac:dyDescent="0.2">
      <c r="L175" s="469"/>
      <c r="M175" s="469"/>
      <c r="N175" s="469"/>
      <c r="O175" s="469"/>
      <c r="P175" s="923"/>
      <c r="Q175" s="923"/>
      <c r="R175" s="923"/>
      <c r="S175" s="923"/>
      <c r="U175" s="742"/>
      <c r="Y175" s="830" t="s">
        <v>157</v>
      </c>
      <c r="Z175" s="922">
        <f t="shared" si="17"/>
        <v>0.61359999999999848</v>
      </c>
    </row>
    <row r="176" spans="12:26" s="508" customFormat="1" x14ac:dyDescent="0.2">
      <c r="L176" s="469"/>
      <c r="M176" s="469"/>
      <c r="N176" s="469"/>
      <c r="O176" s="469"/>
      <c r="P176" s="923"/>
      <c r="Q176" s="923"/>
      <c r="R176" s="923"/>
      <c r="S176" s="923"/>
      <c r="U176" s="742"/>
      <c r="Y176" s="830" t="s">
        <v>157</v>
      </c>
      <c r="Z176" s="922">
        <f t="shared" si="17"/>
        <v>0.61369999999999847</v>
      </c>
    </row>
    <row r="177" spans="12:26" s="508" customFormat="1" x14ac:dyDescent="0.2">
      <c r="L177" s="469"/>
      <c r="M177" s="469"/>
      <c r="N177" s="469"/>
      <c r="O177" s="469"/>
      <c r="P177" s="923"/>
      <c r="Q177" s="923"/>
      <c r="R177" s="923"/>
      <c r="S177" s="923"/>
      <c r="U177" s="742"/>
      <c r="Y177" s="830" t="s">
        <v>157</v>
      </c>
      <c r="Z177" s="922">
        <f t="shared" si="17"/>
        <v>0.61379999999999846</v>
      </c>
    </row>
    <row r="178" spans="12:26" s="508" customFormat="1" x14ac:dyDescent="0.2">
      <c r="L178" s="469"/>
      <c r="M178" s="469"/>
      <c r="N178" s="469"/>
      <c r="O178" s="469"/>
      <c r="P178" s="923"/>
      <c r="Q178" s="923"/>
      <c r="R178" s="923"/>
      <c r="S178" s="923"/>
      <c r="U178" s="742"/>
      <c r="Y178" s="830" t="s">
        <v>157</v>
      </c>
      <c r="Z178" s="922">
        <f t="shared" si="17"/>
        <v>0.61389999999999845</v>
      </c>
    </row>
    <row r="179" spans="12:26" s="508" customFormat="1" x14ac:dyDescent="0.2">
      <c r="L179" s="469"/>
      <c r="M179" s="469"/>
      <c r="N179" s="469"/>
      <c r="O179" s="469"/>
      <c r="P179" s="923"/>
      <c r="Q179" s="923"/>
      <c r="R179" s="923"/>
      <c r="S179" s="923"/>
      <c r="U179" s="742"/>
      <c r="Y179" s="830" t="s">
        <v>157</v>
      </c>
      <c r="Z179" s="922">
        <f t="shared" si="17"/>
        <v>0.61399999999999844</v>
      </c>
    </row>
    <row r="180" spans="12:26" s="508" customFormat="1" x14ac:dyDescent="0.2">
      <c r="L180" s="469"/>
      <c r="M180" s="469"/>
      <c r="N180" s="469"/>
      <c r="O180" s="469"/>
      <c r="P180" s="923"/>
      <c r="Q180" s="923"/>
      <c r="R180" s="923"/>
      <c r="S180" s="923"/>
      <c r="U180" s="742"/>
      <c r="Y180" s="830" t="s">
        <v>157</v>
      </c>
      <c r="Z180" s="922">
        <f t="shared" si="17"/>
        <v>0.61409999999999842</v>
      </c>
    </row>
    <row r="181" spans="12:26" s="508" customFormat="1" x14ac:dyDescent="0.2">
      <c r="L181" s="469"/>
      <c r="M181" s="469"/>
      <c r="N181" s="469"/>
      <c r="O181" s="469"/>
      <c r="P181" s="923"/>
      <c r="Q181" s="923"/>
      <c r="R181" s="923"/>
      <c r="S181" s="923"/>
      <c r="U181" s="742"/>
      <c r="Y181" s="830" t="s">
        <v>157</v>
      </c>
      <c r="Z181" s="922">
        <f t="shared" si="17"/>
        <v>0.61419999999999841</v>
      </c>
    </row>
    <row r="182" spans="12:26" s="508" customFormat="1" x14ac:dyDescent="0.2">
      <c r="L182" s="469"/>
      <c r="M182" s="469"/>
      <c r="N182" s="469"/>
      <c r="O182" s="469"/>
      <c r="P182" s="923"/>
      <c r="Q182" s="923"/>
      <c r="R182" s="923"/>
      <c r="S182" s="923"/>
      <c r="U182" s="742"/>
      <c r="Y182" s="830" t="s">
        <v>157</v>
      </c>
      <c r="Z182" s="922">
        <f t="shared" si="17"/>
        <v>0.6142999999999984</v>
      </c>
    </row>
    <row r="183" spans="12:26" s="508" customFormat="1" x14ac:dyDescent="0.2">
      <c r="L183" s="469"/>
      <c r="M183" s="469"/>
      <c r="N183" s="469"/>
      <c r="O183" s="469"/>
      <c r="P183" s="923"/>
      <c r="Q183" s="923"/>
      <c r="R183" s="923"/>
      <c r="S183" s="923"/>
      <c r="U183" s="742"/>
      <c r="Y183" s="830" t="s">
        <v>157</v>
      </c>
      <c r="Z183" s="922">
        <f t="shared" si="17"/>
        <v>0.61439999999999839</v>
      </c>
    </row>
    <row r="184" spans="12:26" s="508" customFormat="1" x14ac:dyDescent="0.2">
      <c r="L184" s="469"/>
      <c r="M184" s="469"/>
      <c r="N184" s="469"/>
      <c r="O184" s="469"/>
      <c r="P184" s="923"/>
      <c r="Q184" s="923"/>
      <c r="R184" s="923"/>
      <c r="S184" s="923"/>
      <c r="U184" s="742"/>
      <c r="Y184" s="830" t="s">
        <v>157</v>
      </c>
      <c r="Z184" s="922">
        <f t="shared" si="17"/>
        <v>0.61449999999999838</v>
      </c>
    </row>
    <row r="185" spans="12:26" s="508" customFormat="1" x14ac:dyDescent="0.2">
      <c r="L185" s="469"/>
      <c r="M185" s="469"/>
      <c r="N185" s="469"/>
      <c r="O185" s="469"/>
      <c r="P185" s="923"/>
      <c r="Q185" s="923"/>
      <c r="R185" s="923"/>
      <c r="S185" s="923"/>
      <c r="U185" s="742"/>
      <c r="Y185" s="830" t="s">
        <v>157</v>
      </c>
      <c r="Z185" s="922">
        <f t="shared" si="17"/>
        <v>0.61459999999999837</v>
      </c>
    </row>
    <row r="186" spans="12:26" s="508" customFormat="1" x14ac:dyDescent="0.2">
      <c r="L186" s="469"/>
      <c r="M186" s="469"/>
      <c r="N186" s="469"/>
      <c r="O186" s="469"/>
      <c r="P186" s="923"/>
      <c r="Q186" s="923"/>
      <c r="R186" s="923"/>
      <c r="S186" s="923"/>
      <c r="U186" s="742"/>
      <c r="Y186" s="830" t="s">
        <v>157</v>
      </c>
      <c r="Z186" s="922">
        <f t="shared" si="17"/>
        <v>0.61469999999999836</v>
      </c>
    </row>
    <row r="187" spans="12:26" s="508" customFormat="1" x14ac:dyDescent="0.2">
      <c r="L187" s="469"/>
      <c r="M187" s="469"/>
      <c r="N187" s="469"/>
      <c r="O187" s="469"/>
      <c r="P187" s="923"/>
      <c r="Q187" s="923"/>
      <c r="R187" s="923"/>
      <c r="S187" s="923"/>
      <c r="U187" s="742"/>
      <c r="Y187" s="830" t="s">
        <v>157</v>
      </c>
      <c r="Z187" s="922">
        <f t="shared" si="17"/>
        <v>0.61479999999999835</v>
      </c>
    </row>
    <row r="188" spans="12:26" s="508" customFormat="1" x14ac:dyDescent="0.2">
      <c r="L188" s="469"/>
      <c r="M188" s="469"/>
      <c r="N188" s="469"/>
      <c r="O188" s="469"/>
      <c r="P188" s="923"/>
      <c r="Q188" s="923"/>
      <c r="R188" s="923"/>
      <c r="S188" s="923"/>
      <c r="U188" s="742"/>
      <c r="Y188" s="830" t="s">
        <v>157</v>
      </c>
      <c r="Z188" s="922">
        <f t="shared" si="17"/>
        <v>0.61489999999999834</v>
      </c>
    </row>
    <row r="189" spans="12:26" s="508" customFormat="1" x14ac:dyDescent="0.2">
      <c r="L189" s="469"/>
      <c r="M189" s="469"/>
      <c r="N189" s="469"/>
      <c r="O189" s="469"/>
      <c r="P189" s="923"/>
      <c r="Q189" s="923"/>
      <c r="R189" s="923"/>
      <c r="S189" s="923"/>
      <c r="U189" s="742"/>
      <c r="Y189" s="830" t="s">
        <v>157</v>
      </c>
      <c r="Z189" s="922">
        <f t="shared" si="17"/>
        <v>0.61499999999999833</v>
      </c>
    </row>
    <row r="190" spans="12:26" s="508" customFormat="1" x14ac:dyDescent="0.2">
      <c r="L190" s="469"/>
      <c r="M190" s="469"/>
      <c r="N190" s="469"/>
      <c r="O190" s="469"/>
      <c r="P190" s="923"/>
      <c r="Q190" s="923"/>
      <c r="R190" s="923"/>
      <c r="S190" s="923"/>
      <c r="U190" s="742"/>
      <c r="Y190" s="830" t="s">
        <v>157</v>
      </c>
      <c r="Z190" s="922">
        <f t="shared" si="17"/>
        <v>0.61509999999999831</v>
      </c>
    </row>
    <row r="191" spans="12:26" s="508" customFormat="1" x14ac:dyDescent="0.2">
      <c r="L191" s="469"/>
      <c r="M191" s="469"/>
      <c r="N191" s="469"/>
      <c r="O191" s="469"/>
      <c r="P191" s="923"/>
      <c r="Q191" s="923"/>
      <c r="R191" s="923"/>
      <c r="S191" s="923"/>
      <c r="U191" s="742"/>
      <c r="Y191" s="830" t="s">
        <v>157</v>
      </c>
      <c r="Z191" s="922">
        <f t="shared" si="17"/>
        <v>0.6151999999999983</v>
      </c>
    </row>
    <row r="192" spans="12:26" s="508" customFormat="1" x14ac:dyDescent="0.2">
      <c r="L192" s="469"/>
      <c r="M192" s="469"/>
      <c r="N192" s="469"/>
      <c r="O192" s="469"/>
      <c r="P192" s="923"/>
      <c r="Q192" s="923"/>
      <c r="R192" s="923"/>
      <c r="S192" s="923"/>
      <c r="U192" s="742"/>
      <c r="Y192" s="830" t="s">
        <v>157</v>
      </c>
      <c r="Z192" s="922">
        <f t="shared" si="17"/>
        <v>0.61529999999999829</v>
      </c>
    </row>
    <row r="193" spans="12:26" s="508" customFormat="1" x14ac:dyDescent="0.2">
      <c r="L193" s="469"/>
      <c r="M193" s="469"/>
      <c r="N193" s="469"/>
      <c r="O193" s="469"/>
      <c r="P193" s="923"/>
      <c r="Q193" s="923"/>
      <c r="R193" s="923"/>
      <c r="S193" s="923"/>
      <c r="U193" s="742"/>
      <c r="Y193" s="830" t="s">
        <v>157</v>
      </c>
      <c r="Z193" s="922">
        <f t="shared" si="17"/>
        <v>0.61539999999999828</v>
      </c>
    </row>
    <row r="194" spans="12:26" s="508" customFormat="1" x14ac:dyDescent="0.2">
      <c r="L194" s="469"/>
      <c r="M194" s="469"/>
      <c r="N194" s="469"/>
      <c r="O194" s="469"/>
      <c r="P194" s="923"/>
      <c r="Q194" s="923"/>
      <c r="R194" s="923"/>
      <c r="S194" s="923"/>
      <c r="U194" s="742"/>
      <c r="Y194" s="830" t="s">
        <v>157</v>
      </c>
      <c r="Z194" s="922">
        <f t="shared" si="17"/>
        <v>0.61549999999999827</v>
      </c>
    </row>
    <row r="195" spans="12:26" s="508" customFormat="1" x14ac:dyDescent="0.2">
      <c r="L195" s="469"/>
      <c r="M195" s="469"/>
      <c r="N195" s="469"/>
      <c r="O195" s="469"/>
      <c r="P195" s="923"/>
      <c r="Q195" s="923"/>
      <c r="R195" s="923"/>
      <c r="S195" s="923"/>
      <c r="U195" s="742"/>
      <c r="Y195" s="830" t="s">
        <v>157</v>
      </c>
      <c r="Z195" s="922">
        <f t="shared" si="17"/>
        <v>0.61559999999999826</v>
      </c>
    </row>
    <row r="196" spans="12:26" s="508" customFormat="1" x14ac:dyDescent="0.2">
      <c r="L196" s="469"/>
      <c r="M196" s="469"/>
      <c r="N196" s="469"/>
      <c r="O196" s="469"/>
      <c r="P196" s="923"/>
      <c r="Q196" s="923"/>
      <c r="R196" s="923"/>
      <c r="S196" s="923"/>
      <c r="U196" s="742"/>
      <c r="Y196" s="830" t="s">
        <v>157</v>
      </c>
      <c r="Z196" s="922">
        <f t="shared" si="17"/>
        <v>0.61569999999999825</v>
      </c>
    </row>
    <row r="197" spans="12:26" s="508" customFormat="1" x14ac:dyDescent="0.2">
      <c r="L197" s="469"/>
      <c r="M197" s="469"/>
      <c r="N197" s="469"/>
      <c r="O197" s="469"/>
      <c r="P197" s="923"/>
      <c r="Q197" s="923"/>
      <c r="R197" s="923"/>
      <c r="S197" s="923"/>
      <c r="U197" s="742"/>
      <c r="Y197" s="830" t="s">
        <v>157</v>
      </c>
      <c r="Z197" s="922">
        <f t="shared" si="17"/>
        <v>0.61579999999999824</v>
      </c>
    </row>
    <row r="198" spans="12:26" s="508" customFormat="1" x14ac:dyDescent="0.2">
      <c r="L198" s="469"/>
      <c r="M198" s="469"/>
      <c r="N198" s="469"/>
      <c r="O198" s="469"/>
      <c r="P198" s="923"/>
      <c r="Q198" s="923"/>
      <c r="R198" s="923"/>
      <c r="S198" s="923"/>
      <c r="U198" s="742"/>
      <c r="Y198" s="830" t="s">
        <v>157</v>
      </c>
      <c r="Z198" s="922">
        <f t="shared" si="17"/>
        <v>0.61589999999999823</v>
      </c>
    </row>
    <row r="199" spans="12:26" s="508" customFormat="1" x14ac:dyDescent="0.2">
      <c r="L199" s="469"/>
      <c r="M199" s="469"/>
      <c r="N199" s="469"/>
      <c r="O199" s="469"/>
      <c r="P199" s="923"/>
      <c r="Q199" s="923"/>
      <c r="R199" s="923"/>
      <c r="S199" s="923"/>
      <c r="U199" s="742"/>
      <c r="Y199" s="830" t="s">
        <v>157</v>
      </c>
      <c r="Z199" s="922">
        <f t="shared" si="17"/>
        <v>0.61599999999999822</v>
      </c>
    </row>
    <row r="200" spans="12:26" s="508" customFormat="1" x14ac:dyDescent="0.2">
      <c r="L200" s="469"/>
      <c r="M200" s="469"/>
      <c r="N200" s="469"/>
      <c r="O200" s="469"/>
      <c r="P200" s="923"/>
      <c r="Q200" s="923"/>
      <c r="R200" s="923"/>
      <c r="S200" s="923"/>
      <c r="U200" s="742"/>
      <c r="Y200" s="830" t="s">
        <v>157</v>
      </c>
      <c r="Z200" s="922">
        <f t="shared" si="17"/>
        <v>0.6160999999999982</v>
      </c>
    </row>
    <row r="201" spans="12:26" s="508" customFormat="1" x14ac:dyDescent="0.2">
      <c r="L201" s="469"/>
      <c r="M201" s="469"/>
      <c r="N201" s="469"/>
      <c r="O201" s="469"/>
      <c r="P201" s="923"/>
      <c r="Q201" s="923"/>
      <c r="R201" s="923"/>
      <c r="S201" s="923"/>
      <c r="U201" s="742"/>
      <c r="Y201" s="830" t="s">
        <v>157</v>
      </c>
      <c r="Z201" s="922">
        <f t="shared" si="17"/>
        <v>0.61619999999999819</v>
      </c>
    </row>
    <row r="202" spans="12:26" s="508" customFormat="1" x14ac:dyDescent="0.2">
      <c r="L202" s="469"/>
      <c r="M202" s="469"/>
      <c r="N202" s="469"/>
      <c r="O202" s="469"/>
      <c r="P202" s="923"/>
      <c r="Q202" s="923"/>
      <c r="R202" s="923"/>
      <c r="S202" s="923"/>
      <c r="U202" s="742"/>
      <c r="Y202" s="830" t="s">
        <v>157</v>
      </c>
      <c r="Z202" s="922">
        <f t="shared" si="17"/>
        <v>0.61629999999999818</v>
      </c>
    </row>
    <row r="203" spans="12:26" s="508" customFormat="1" x14ac:dyDescent="0.2">
      <c r="L203" s="469"/>
      <c r="M203" s="469"/>
      <c r="N203" s="469"/>
      <c r="O203" s="469"/>
      <c r="P203" s="923"/>
      <c r="Q203" s="923"/>
      <c r="R203" s="923"/>
      <c r="S203" s="923"/>
      <c r="U203" s="742"/>
      <c r="Y203" s="830" t="s">
        <v>157</v>
      </c>
      <c r="Z203" s="922">
        <f t="shared" si="17"/>
        <v>0.61639999999999817</v>
      </c>
    </row>
    <row r="204" spans="12:26" s="508" customFormat="1" x14ac:dyDescent="0.2">
      <c r="L204" s="469"/>
      <c r="M204" s="469"/>
      <c r="N204" s="469"/>
      <c r="O204" s="469"/>
      <c r="P204" s="923"/>
      <c r="Q204" s="923"/>
      <c r="R204" s="923"/>
      <c r="S204" s="923"/>
      <c r="U204" s="742"/>
      <c r="Y204" s="830" t="s">
        <v>157</v>
      </c>
      <c r="Z204" s="922">
        <f t="shared" si="17"/>
        <v>0.61649999999999816</v>
      </c>
    </row>
    <row r="205" spans="12:26" s="508" customFormat="1" x14ac:dyDescent="0.2">
      <c r="L205" s="469"/>
      <c r="M205" s="469"/>
      <c r="N205" s="469"/>
      <c r="O205" s="469"/>
      <c r="P205" s="923"/>
      <c r="Q205" s="923"/>
      <c r="R205" s="923"/>
      <c r="S205" s="923"/>
      <c r="U205" s="742"/>
      <c r="Y205" s="830" t="s">
        <v>157</v>
      </c>
      <c r="Z205" s="922">
        <f t="shared" si="17"/>
        <v>0.61659999999999815</v>
      </c>
    </row>
    <row r="206" spans="12:26" s="508" customFormat="1" x14ac:dyDescent="0.2">
      <c r="L206" s="469"/>
      <c r="M206" s="469"/>
      <c r="N206" s="469"/>
      <c r="O206" s="469"/>
      <c r="P206" s="923"/>
      <c r="Q206" s="923"/>
      <c r="R206" s="923"/>
      <c r="S206" s="923"/>
      <c r="U206" s="742"/>
      <c r="Y206" s="830" t="s">
        <v>157</v>
      </c>
      <c r="Z206" s="922">
        <f t="shared" si="17"/>
        <v>0.61669999999999814</v>
      </c>
    </row>
    <row r="207" spans="12:26" s="508" customFormat="1" x14ac:dyDescent="0.2">
      <c r="L207" s="469"/>
      <c r="M207" s="469"/>
      <c r="N207" s="469"/>
      <c r="O207" s="469"/>
      <c r="P207" s="923"/>
      <c r="Q207" s="923"/>
      <c r="R207" s="923"/>
      <c r="S207" s="923"/>
      <c r="U207" s="742"/>
      <c r="Y207" s="830" t="s">
        <v>157</v>
      </c>
      <c r="Z207" s="922">
        <f t="shared" si="17"/>
        <v>0.61679999999999813</v>
      </c>
    </row>
    <row r="208" spans="12:26" s="508" customFormat="1" x14ac:dyDescent="0.2">
      <c r="L208" s="469"/>
      <c r="M208" s="469"/>
      <c r="N208" s="469"/>
      <c r="O208" s="469"/>
      <c r="P208" s="923"/>
      <c r="Q208" s="923"/>
      <c r="R208" s="923"/>
      <c r="S208" s="923"/>
      <c r="U208" s="742"/>
      <c r="Y208" s="830" t="s">
        <v>157</v>
      </c>
      <c r="Z208" s="922">
        <f t="shared" si="17"/>
        <v>0.61689999999999812</v>
      </c>
    </row>
    <row r="209" spans="12:26" s="508" customFormat="1" x14ac:dyDescent="0.2">
      <c r="L209" s="469"/>
      <c r="M209" s="469"/>
      <c r="N209" s="469"/>
      <c r="O209" s="469"/>
      <c r="P209" s="923"/>
      <c r="Q209" s="923"/>
      <c r="R209" s="923"/>
      <c r="S209" s="923"/>
      <c r="U209" s="742"/>
      <c r="Y209" s="830" t="s">
        <v>157</v>
      </c>
      <c r="Z209" s="922">
        <f t="shared" si="17"/>
        <v>0.61699999999999811</v>
      </c>
    </row>
    <row r="210" spans="12:26" s="508" customFormat="1" x14ac:dyDescent="0.2">
      <c r="L210" s="469"/>
      <c r="M210" s="469"/>
      <c r="N210" s="469"/>
      <c r="O210" s="469"/>
      <c r="P210" s="923"/>
      <c r="Q210" s="923"/>
      <c r="R210" s="923"/>
      <c r="S210" s="923"/>
      <c r="U210" s="742"/>
      <c r="Y210" s="830" t="s">
        <v>157</v>
      </c>
      <c r="Z210" s="922">
        <f t="shared" si="17"/>
        <v>0.61709999999999809</v>
      </c>
    </row>
    <row r="211" spans="12:26" s="508" customFormat="1" x14ac:dyDescent="0.2">
      <c r="L211" s="469"/>
      <c r="M211" s="469"/>
      <c r="N211" s="469"/>
      <c r="O211" s="469"/>
      <c r="P211" s="923"/>
      <c r="Q211" s="923"/>
      <c r="R211" s="923"/>
      <c r="S211" s="923"/>
      <c r="U211" s="742"/>
      <c r="Y211" s="830" t="s">
        <v>157</v>
      </c>
      <c r="Z211" s="922">
        <f t="shared" si="17"/>
        <v>0.61719999999999808</v>
      </c>
    </row>
    <row r="212" spans="12:26" s="508" customFormat="1" x14ac:dyDescent="0.2">
      <c r="L212" s="469"/>
      <c r="M212" s="469"/>
      <c r="N212" s="469"/>
      <c r="O212" s="469"/>
      <c r="P212" s="923"/>
      <c r="Q212" s="923"/>
      <c r="R212" s="923"/>
      <c r="S212" s="923"/>
      <c r="U212" s="742"/>
      <c r="Y212" s="830" t="s">
        <v>157</v>
      </c>
      <c r="Z212" s="922">
        <f t="shared" si="17"/>
        <v>0.61729999999999807</v>
      </c>
    </row>
    <row r="213" spans="12:26" s="508" customFormat="1" x14ac:dyDescent="0.2">
      <c r="L213" s="469"/>
      <c r="M213" s="469"/>
      <c r="N213" s="469"/>
      <c r="O213" s="469"/>
      <c r="P213" s="923"/>
      <c r="Q213" s="923"/>
      <c r="R213" s="923"/>
      <c r="S213" s="923"/>
      <c r="U213" s="742"/>
      <c r="Y213" s="830" t="s">
        <v>157</v>
      </c>
      <c r="Z213" s="922">
        <f t="shared" si="17"/>
        <v>0.61739999999999806</v>
      </c>
    </row>
    <row r="214" spans="12:26" s="508" customFormat="1" x14ac:dyDescent="0.2">
      <c r="L214" s="469"/>
      <c r="M214" s="469"/>
      <c r="N214" s="469"/>
      <c r="O214" s="469"/>
      <c r="P214" s="923"/>
      <c r="Q214" s="923"/>
      <c r="R214" s="923"/>
      <c r="S214" s="923"/>
      <c r="U214" s="742"/>
      <c r="Y214" s="830" t="s">
        <v>157</v>
      </c>
      <c r="Z214" s="922">
        <f t="shared" si="17"/>
        <v>0.61749999999999805</v>
      </c>
    </row>
    <row r="215" spans="12:26" s="508" customFormat="1" x14ac:dyDescent="0.2">
      <c r="L215" s="469"/>
      <c r="M215" s="469"/>
      <c r="N215" s="469"/>
      <c r="O215" s="469"/>
      <c r="P215" s="923"/>
      <c r="Q215" s="923"/>
      <c r="R215" s="923"/>
      <c r="S215" s="923"/>
      <c r="U215" s="742"/>
      <c r="Y215" s="830" t="s">
        <v>157</v>
      </c>
      <c r="Z215" s="922">
        <f t="shared" si="17"/>
        <v>0.61759999999999804</v>
      </c>
    </row>
    <row r="216" spans="12:26" s="508" customFormat="1" x14ac:dyDescent="0.2">
      <c r="L216" s="469"/>
      <c r="M216" s="469"/>
      <c r="N216" s="469"/>
      <c r="O216" s="469"/>
      <c r="P216" s="923"/>
      <c r="Q216" s="923"/>
      <c r="R216" s="923"/>
      <c r="S216" s="923"/>
      <c r="U216" s="742"/>
      <c r="Y216" s="830" t="s">
        <v>157</v>
      </c>
      <c r="Z216" s="922">
        <f t="shared" si="17"/>
        <v>0.61769999999999803</v>
      </c>
    </row>
    <row r="217" spans="12:26" s="508" customFormat="1" x14ac:dyDescent="0.2">
      <c r="L217" s="469"/>
      <c r="M217" s="469"/>
      <c r="N217" s="469"/>
      <c r="O217" s="469"/>
      <c r="P217" s="923"/>
      <c r="Q217" s="923"/>
      <c r="R217" s="923"/>
      <c r="S217" s="923"/>
      <c r="U217" s="742"/>
      <c r="Y217" s="830" t="s">
        <v>157</v>
      </c>
      <c r="Z217" s="922">
        <f t="shared" si="17"/>
        <v>0.61779999999999802</v>
      </c>
    </row>
    <row r="218" spans="12:26" s="508" customFormat="1" x14ac:dyDescent="0.2">
      <c r="L218" s="469"/>
      <c r="M218" s="469"/>
      <c r="N218" s="469"/>
      <c r="O218" s="469"/>
      <c r="P218" s="923"/>
      <c r="Q218" s="923"/>
      <c r="R218" s="923"/>
      <c r="S218" s="923"/>
      <c r="U218" s="742"/>
      <c r="Y218" s="830" t="s">
        <v>157</v>
      </c>
      <c r="Z218" s="922">
        <f t="shared" si="17"/>
        <v>0.61789999999999801</v>
      </c>
    </row>
    <row r="219" spans="12:26" s="508" customFormat="1" x14ac:dyDescent="0.2">
      <c r="L219" s="469"/>
      <c r="M219" s="469"/>
      <c r="N219" s="469"/>
      <c r="O219" s="469"/>
      <c r="P219" s="923"/>
      <c r="Q219" s="923"/>
      <c r="R219" s="923"/>
      <c r="S219" s="923"/>
      <c r="U219" s="742"/>
      <c r="Y219" s="830" t="s">
        <v>157</v>
      </c>
      <c r="Z219" s="922">
        <f t="shared" si="17"/>
        <v>0.617999999999998</v>
      </c>
    </row>
    <row r="220" spans="12:26" s="508" customFormat="1" x14ac:dyDescent="0.2">
      <c r="L220" s="469"/>
      <c r="M220" s="469"/>
      <c r="N220" s="469"/>
      <c r="O220" s="469"/>
      <c r="P220" s="923"/>
      <c r="Q220" s="923"/>
      <c r="R220" s="923"/>
      <c r="S220" s="923"/>
      <c r="U220" s="742"/>
      <c r="Y220" s="830" t="s">
        <v>157</v>
      </c>
      <c r="Z220" s="922">
        <f t="shared" si="17"/>
        <v>0.61809999999999798</v>
      </c>
    </row>
    <row r="221" spans="12:26" s="508" customFormat="1" x14ac:dyDescent="0.2">
      <c r="L221" s="469"/>
      <c r="M221" s="469"/>
      <c r="N221" s="469"/>
      <c r="O221" s="469"/>
      <c r="P221" s="923"/>
      <c r="Q221" s="923"/>
      <c r="R221" s="923"/>
      <c r="S221" s="923"/>
      <c r="U221" s="742"/>
      <c r="Y221" s="830" t="s">
        <v>157</v>
      </c>
      <c r="Z221" s="922">
        <f t="shared" si="17"/>
        <v>0.61819999999999797</v>
      </c>
    </row>
    <row r="222" spans="12:26" s="508" customFormat="1" x14ac:dyDescent="0.2">
      <c r="L222" s="469"/>
      <c r="M222" s="469"/>
      <c r="N222" s="469"/>
      <c r="O222" s="469"/>
      <c r="P222" s="923"/>
      <c r="Q222" s="923"/>
      <c r="R222" s="923"/>
      <c r="S222" s="923"/>
      <c r="U222" s="742"/>
      <c r="Y222" s="830" t="s">
        <v>157</v>
      </c>
      <c r="Z222" s="922">
        <f t="shared" si="17"/>
        <v>0.61829999999999796</v>
      </c>
    </row>
    <row r="223" spans="12:26" s="508" customFormat="1" x14ac:dyDescent="0.2">
      <c r="L223" s="469"/>
      <c r="M223" s="469"/>
      <c r="N223" s="469"/>
      <c r="O223" s="469"/>
      <c r="P223" s="923"/>
      <c r="Q223" s="923"/>
      <c r="R223" s="923"/>
      <c r="S223" s="923"/>
      <c r="U223" s="742"/>
      <c r="Y223" s="830" t="s">
        <v>157</v>
      </c>
      <c r="Z223" s="922">
        <f t="shared" si="17"/>
        <v>0.61839999999999795</v>
      </c>
    </row>
    <row r="224" spans="12:26" s="508" customFormat="1" x14ac:dyDescent="0.2">
      <c r="L224" s="469"/>
      <c r="M224" s="469"/>
      <c r="N224" s="469"/>
      <c r="O224" s="469"/>
      <c r="P224" s="923"/>
      <c r="Q224" s="923"/>
      <c r="R224" s="923"/>
      <c r="S224" s="923"/>
      <c r="U224" s="742"/>
      <c r="Y224" s="830" t="s">
        <v>157</v>
      </c>
      <c r="Z224" s="922">
        <f t="shared" si="17"/>
        <v>0.61849999999999794</v>
      </c>
    </row>
    <row r="225" spans="12:26" s="508" customFormat="1" x14ac:dyDescent="0.2">
      <c r="L225" s="469"/>
      <c r="M225" s="469"/>
      <c r="N225" s="469"/>
      <c r="O225" s="469"/>
      <c r="P225" s="923"/>
      <c r="Q225" s="923"/>
      <c r="R225" s="923"/>
      <c r="S225" s="923"/>
      <c r="U225" s="742"/>
      <c r="Y225" s="830" t="s">
        <v>157</v>
      </c>
      <c r="Z225" s="922">
        <f t="shared" si="17"/>
        <v>0.61859999999999793</v>
      </c>
    </row>
    <row r="226" spans="12:26" s="508" customFormat="1" x14ac:dyDescent="0.2">
      <c r="L226" s="469"/>
      <c r="M226" s="469"/>
      <c r="N226" s="469"/>
      <c r="O226" s="469"/>
      <c r="P226" s="923"/>
      <c r="Q226" s="923"/>
      <c r="R226" s="923"/>
      <c r="S226" s="923"/>
      <c r="U226" s="742"/>
      <c r="Y226" s="830" t="s">
        <v>157</v>
      </c>
      <c r="Z226" s="922">
        <f t="shared" si="17"/>
        <v>0.61869999999999792</v>
      </c>
    </row>
    <row r="227" spans="12:26" s="508" customFormat="1" x14ac:dyDescent="0.2">
      <c r="L227" s="469"/>
      <c r="M227" s="469"/>
      <c r="N227" s="469"/>
      <c r="O227" s="469"/>
      <c r="P227" s="923"/>
      <c r="Q227" s="923"/>
      <c r="R227" s="923"/>
      <c r="S227" s="923"/>
      <c r="U227" s="742"/>
      <c r="Y227" s="830" t="s">
        <v>157</v>
      </c>
      <c r="Z227" s="922">
        <f t="shared" si="17"/>
        <v>0.61879999999999791</v>
      </c>
    </row>
    <row r="228" spans="12:26" s="508" customFormat="1" x14ac:dyDescent="0.2">
      <c r="L228" s="469"/>
      <c r="M228" s="469"/>
      <c r="N228" s="469"/>
      <c r="O228" s="469"/>
      <c r="P228" s="923"/>
      <c r="Q228" s="923"/>
      <c r="R228" s="923"/>
      <c r="S228" s="923"/>
      <c r="U228" s="742"/>
      <c r="Y228" s="830" t="s">
        <v>157</v>
      </c>
      <c r="Z228" s="922">
        <f t="shared" si="17"/>
        <v>0.6188999999999979</v>
      </c>
    </row>
    <row r="229" spans="12:26" s="508" customFormat="1" x14ac:dyDescent="0.2">
      <c r="L229" s="469"/>
      <c r="M229" s="469"/>
      <c r="N229" s="469"/>
      <c r="O229" s="469"/>
      <c r="P229" s="923"/>
      <c r="Q229" s="923"/>
      <c r="R229" s="923"/>
      <c r="S229" s="923"/>
      <c r="U229" s="742"/>
      <c r="Y229" s="830" t="s">
        <v>157</v>
      </c>
      <c r="Z229" s="922">
        <f t="shared" si="17"/>
        <v>0.61899999999999789</v>
      </c>
    </row>
    <row r="230" spans="12:26" s="508" customFormat="1" x14ac:dyDescent="0.2">
      <c r="L230" s="469"/>
      <c r="M230" s="469"/>
      <c r="N230" s="469"/>
      <c r="O230" s="469"/>
      <c r="P230" s="923"/>
      <c r="Q230" s="923"/>
      <c r="R230" s="923"/>
      <c r="S230" s="923"/>
      <c r="U230" s="742"/>
      <c r="Y230" s="830" t="s">
        <v>157</v>
      </c>
      <c r="Z230" s="922">
        <f t="shared" si="17"/>
        <v>0.61909999999999787</v>
      </c>
    </row>
    <row r="231" spans="12:26" s="508" customFormat="1" x14ac:dyDescent="0.2">
      <c r="L231" s="469"/>
      <c r="M231" s="469"/>
      <c r="N231" s="469"/>
      <c r="O231" s="469"/>
      <c r="P231" s="923"/>
      <c r="Q231" s="923"/>
      <c r="R231" s="923"/>
      <c r="S231" s="923"/>
      <c r="U231" s="742"/>
      <c r="Y231" s="830" t="s">
        <v>157</v>
      </c>
      <c r="Z231" s="922">
        <f t="shared" si="17"/>
        <v>0.61919999999999786</v>
      </c>
    </row>
    <row r="232" spans="12:26" s="508" customFormat="1" x14ac:dyDescent="0.2">
      <c r="L232" s="469"/>
      <c r="M232" s="469"/>
      <c r="N232" s="469"/>
      <c r="O232" s="469"/>
      <c r="P232" s="923"/>
      <c r="Q232" s="923"/>
      <c r="R232" s="923"/>
      <c r="S232" s="923"/>
      <c r="U232" s="742"/>
      <c r="Y232" s="830" t="s">
        <v>157</v>
      </c>
      <c r="Z232" s="922">
        <f t="shared" si="17"/>
        <v>0.61929999999999785</v>
      </c>
    </row>
    <row r="233" spans="12:26" s="508" customFormat="1" x14ac:dyDescent="0.2">
      <c r="L233" s="469"/>
      <c r="M233" s="469"/>
      <c r="N233" s="469"/>
      <c r="O233" s="469"/>
      <c r="P233" s="923"/>
      <c r="Q233" s="923"/>
      <c r="R233" s="923"/>
      <c r="S233" s="923"/>
      <c r="U233" s="742"/>
      <c r="Y233" s="830" t="s">
        <v>157</v>
      </c>
      <c r="Z233" s="922">
        <f t="shared" ref="Z233:Z296" si="18">SUM(Z232+0.01%)</f>
        <v>0.61939999999999784</v>
      </c>
    </row>
    <row r="234" spans="12:26" s="508" customFormat="1" x14ac:dyDescent="0.2">
      <c r="L234" s="469"/>
      <c r="M234" s="469"/>
      <c r="N234" s="469"/>
      <c r="O234" s="469"/>
      <c r="P234" s="923"/>
      <c r="Q234" s="923"/>
      <c r="R234" s="923"/>
      <c r="S234" s="923"/>
      <c r="U234" s="742"/>
      <c r="Y234" s="830" t="s">
        <v>157</v>
      </c>
      <c r="Z234" s="922">
        <f t="shared" si="18"/>
        <v>0.61949999999999783</v>
      </c>
    </row>
    <row r="235" spans="12:26" s="508" customFormat="1" x14ac:dyDescent="0.2">
      <c r="L235" s="469"/>
      <c r="M235" s="469"/>
      <c r="N235" s="469"/>
      <c r="O235" s="469"/>
      <c r="P235" s="923"/>
      <c r="Q235" s="923"/>
      <c r="R235" s="923"/>
      <c r="S235" s="923"/>
      <c r="U235" s="742"/>
      <c r="Y235" s="830" t="s">
        <v>157</v>
      </c>
      <c r="Z235" s="922">
        <f t="shared" si="18"/>
        <v>0.61959999999999782</v>
      </c>
    </row>
    <row r="236" spans="12:26" s="508" customFormat="1" x14ac:dyDescent="0.2">
      <c r="L236" s="469"/>
      <c r="M236" s="469"/>
      <c r="N236" s="469"/>
      <c r="O236" s="469"/>
      <c r="P236" s="923"/>
      <c r="Q236" s="923"/>
      <c r="R236" s="923"/>
      <c r="S236" s="923"/>
      <c r="U236" s="742"/>
      <c r="Y236" s="830" t="s">
        <v>157</v>
      </c>
      <c r="Z236" s="922">
        <f t="shared" si="18"/>
        <v>0.61969999999999781</v>
      </c>
    </row>
    <row r="237" spans="12:26" s="508" customFormat="1" x14ac:dyDescent="0.2">
      <c r="L237" s="469"/>
      <c r="M237" s="469"/>
      <c r="N237" s="469"/>
      <c r="O237" s="469"/>
      <c r="P237" s="923"/>
      <c r="Q237" s="923"/>
      <c r="R237" s="923"/>
      <c r="S237" s="923"/>
      <c r="U237" s="742"/>
      <c r="Y237" s="830" t="s">
        <v>157</v>
      </c>
      <c r="Z237" s="922">
        <f t="shared" si="18"/>
        <v>0.6197999999999978</v>
      </c>
    </row>
    <row r="238" spans="12:26" s="508" customFormat="1" x14ac:dyDescent="0.2">
      <c r="L238" s="469"/>
      <c r="M238" s="469"/>
      <c r="N238" s="469"/>
      <c r="O238" s="469"/>
      <c r="P238" s="923"/>
      <c r="Q238" s="923"/>
      <c r="R238" s="923"/>
      <c r="S238" s="923"/>
      <c r="U238" s="742"/>
      <c r="Y238" s="830" t="s">
        <v>157</v>
      </c>
      <c r="Z238" s="922">
        <f t="shared" si="18"/>
        <v>0.61989999999999779</v>
      </c>
    </row>
    <row r="239" spans="12:26" s="508" customFormat="1" x14ac:dyDescent="0.2">
      <c r="L239" s="469"/>
      <c r="M239" s="469"/>
      <c r="N239" s="469"/>
      <c r="O239" s="469"/>
      <c r="P239" s="923"/>
      <c r="Q239" s="923"/>
      <c r="R239" s="923"/>
      <c r="S239" s="923"/>
      <c r="U239" s="742"/>
      <c r="Y239" s="830" t="s">
        <v>157</v>
      </c>
      <c r="Z239" s="922">
        <f t="shared" si="18"/>
        <v>0.61999999999999778</v>
      </c>
    </row>
    <row r="240" spans="12:26" s="508" customFormat="1" x14ac:dyDescent="0.2">
      <c r="L240" s="469"/>
      <c r="M240" s="469"/>
      <c r="N240" s="469"/>
      <c r="O240" s="469"/>
      <c r="P240" s="923"/>
      <c r="Q240" s="923"/>
      <c r="R240" s="923"/>
      <c r="S240" s="923"/>
      <c r="U240" s="742"/>
      <c r="Y240" s="830" t="s">
        <v>157</v>
      </c>
      <c r="Z240" s="922">
        <f t="shared" si="18"/>
        <v>0.62009999999999776</v>
      </c>
    </row>
    <row r="241" spans="12:26" s="508" customFormat="1" x14ac:dyDescent="0.2">
      <c r="L241" s="469"/>
      <c r="M241" s="469"/>
      <c r="N241" s="469"/>
      <c r="O241" s="469"/>
      <c r="P241" s="923"/>
      <c r="Q241" s="923"/>
      <c r="R241" s="923"/>
      <c r="S241" s="923"/>
      <c r="U241" s="742"/>
      <c r="Y241" s="830" t="s">
        <v>157</v>
      </c>
      <c r="Z241" s="922">
        <f t="shared" si="18"/>
        <v>0.62019999999999775</v>
      </c>
    </row>
    <row r="242" spans="12:26" s="508" customFormat="1" x14ac:dyDescent="0.2">
      <c r="L242" s="469"/>
      <c r="M242" s="469"/>
      <c r="N242" s="469"/>
      <c r="O242" s="469"/>
      <c r="P242" s="923"/>
      <c r="Q242" s="923"/>
      <c r="R242" s="923"/>
      <c r="S242" s="923"/>
      <c r="U242" s="742"/>
      <c r="Y242" s="830" t="s">
        <v>157</v>
      </c>
      <c r="Z242" s="922">
        <f t="shared" si="18"/>
        <v>0.62029999999999774</v>
      </c>
    </row>
    <row r="243" spans="12:26" s="508" customFormat="1" x14ac:dyDescent="0.2">
      <c r="L243" s="469"/>
      <c r="M243" s="469"/>
      <c r="N243" s="469"/>
      <c r="O243" s="469"/>
      <c r="P243" s="923"/>
      <c r="Q243" s="923"/>
      <c r="R243" s="923"/>
      <c r="S243" s="923"/>
      <c r="U243" s="742"/>
      <c r="Y243" s="830" t="s">
        <v>157</v>
      </c>
      <c r="Z243" s="922">
        <f t="shared" si="18"/>
        <v>0.62039999999999773</v>
      </c>
    </row>
    <row r="244" spans="12:26" s="508" customFormat="1" x14ac:dyDescent="0.2">
      <c r="L244" s="469"/>
      <c r="M244" s="469"/>
      <c r="N244" s="469"/>
      <c r="O244" s="469"/>
      <c r="P244" s="923"/>
      <c r="Q244" s="923"/>
      <c r="R244" s="923"/>
      <c r="S244" s="923"/>
      <c r="U244" s="742"/>
      <c r="Y244" s="830" t="s">
        <v>157</v>
      </c>
      <c r="Z244" s="922">
        <f t="shared" si="18"/>
        <v>0.62049999999999772</v>
      </c>
    </row>
    <row r="245" spans="12:26" s="508" customFormat="1" x14ac:dyDescent="0.2">
      <c r="L245" s="469"/>
      <c r="M245" s="469"/>
      <c r="N245" s="469"/>
      <c r="O245" s="469"/>
      <c r="P245" s="923"/>
      <c r="Q245" s="923"/>
      <c r="R245" s="923"/>
      <c r="S245" s="923"/>
      <c r="U245" s="742"/>
      <c r="Y245" s="830" t="s">
        <v>157</v>
      </c>
      <c r="Z245" s="922">
        <f t="shared" si="18"/>
        <v>0.62059999999999771</v>
      </c>
    </row>
    <row r="246" spans="12:26" s="508" customFormat="1" x14ac:dyDescent="0.2">
      <c r="L246" s="469"/>
      <c r="M246" s="469"/>
      <c r="N246" s="469"/>
      <c r="O246" s="469"/>
      <c r="P246" s="923"/>
      <c r="Q246" s="923"/>
      <c r="R246" s="923"/>
      <c r="S246" s="923"/>
      <c r="U246" s="742"/>
      <c r="Y246" s="830" t="s">
        <v>157</v>
      </c>
      <c r="Z246" s="922">
        <f t="shared" si="18"/>
        <v>0.6206999999999977</v>
      </c>
    </row>
    <row r="247" spans="12:26" s="508" customFormat="1" x14ac:dyDescent="0.2">
      <c r="L247" s="469"/>
      <c r="M247" s="469"/>
      <c r="N247" s="469"/>
      <c r="O247" s="469"/>
      <c r="P247" s="923"/>
      <c r="Q247" s="923"/>
      <c r="R247" s="923"/>
      <c r="S247" s="923"/>
      <c r="U247" s="742"/>
      <c r="Y247" s="830" t="s">
        <v>157</v>
      </c>
      <c r="Z247" s="922">
        <f t="shared" si="18"/>
        <v>0.62079999999999769</v>
      </c>
    </row>
    <row r="248" spans="12:26" s="508" customFormat="1" x14ac:dyDescent="0.2">
      <c r="L248" s="469"/>
      <c r="M248" s="469"/>
      <c r="N248" s="469"/>
      <c r="O248" s="469"/>
      <c r="P248" s="923"/>
      <c r="Q248" s="923"/>
      <c r="R248" s="923"/>
      <c r="S248" s="923"/>
      <c r="U248" s="742"/>
      <c r="Y248" s="830" t="s">
        <v>157</v>
      </c>
      <c r="Z248" s="922">
        <f t="shared" si="18"/>
        <v>0.62089999999999768</v>
      </c>
    </row>
    <row r="249" spans="12:26" s="508" customFormat="1" x14ac:dyDescent="0.2">
      <c r="L249" s="469"/>
      <c r="M249" s="469"/>
      <c r="N249" s="469"/>
      <c r="O249" s="469"/>
      <c r="P249" s="923"/>
      <c r="Q249" s="923"/>
      <c r="R249" s="923"/>
      <c r="S249" s="923"/>
      <c r="U249" s="742"/>
      <c r="Y249" s="830" t="s">
        <v>157</v>
      </c>
      <c r="Z249" s="922">
        <f t="shared" si="18"/>
        <v>0.62099999999999766</v>
      </c>
    </row>
    <row r="250" spans="12:26" s="508" customFormat="1" x14ac:dyDescent="0.2">
      <c r="L250" s="469"/>
      <c r="M250" s="469"/>
      <c r="N250" s="469"/>
      <c r="O250" s="469"/>
      <c r="P250" s="923"/>
      <c r="Q250" s="923"/>
      <c r="R250" s="923"/>
      <c r="S250" s="923"/>
      <c r="U250" s="742"/>
      <c r="Y250" s="830" t="s">
        <v>157</v>
      </c>
      <c r="Z250" s="922">
        <f t="shared" si="18"/>
        <v>0.62109999999999765</v>
      </c>
    </row>
    <row r="251" spans="12:26" s="508" customFormat="1" x14ac:dyDescent="0.2">
      <c r="L251" s="469"/>
      <c r="M251" s="469"/>
      <c r="N251" s="469"/>
      <c r="O251" s="469"/>
      <c r="P251" s="923"/>
      <c r="Q251" s="923"/>
      <c r="R251" s="923"/>
      <c r="S251" s="923"/>
      <c r="U251" s="742"/>
      <c r="Y251" s="830" t="s">
        <v>157</v>
      </c>
      <c r="Z251" s="922">
        <f t="shared" si="18"/>
        <v>0.62119999999999764</v>
      </c>
    </row>
    <row r="252" spans="12:26" s="508" customFormat="1" x14ac:dyDescent="0.2">
      <c r="L252" s="469"/>
      <c r="M252" s="469"/>
      <c r="N252" s="469"/>
      <c r="O252" s="469"/>
      <c r="P252" s="923"/>
      <c r="Q252" s="923"/>
      <c r="R252" s="923"/>
      <c r="S252" s="923"/>
      <c r="U252" s="742"/>
      <c r="Y252" s="830" t="s">
        <v>157</v>
      </c>
      <c r="Z252" s="922">
        <f t="shared" si="18"/>
        <v>0.62129999999999763</v>
      </c>
    </row>
    <row r="253" spans="12:26" s="508" customFormat="1" x14ac:dyDescent="0.2">
      <c r="L253" s="469"/>
      <c r="M253" s="469"/>
      <c r="N253" s="469"/>
      <c r="O253" s="469"/>
      <c r="P253" s="923"/>
      <c r="Q253" s="923"/>
      <c r="R253" s="923"/>
      <c r="S253" s="923"/>
      <c r="U253" s="742"/>
      <c r="Y253" s="830" t="s">
        <v>157</v>
      </c>
      <c r="Z253" s="922">
        <f t="shared" si="18"/>
        <v>0.62139999999999762</v>
      </c>
    </row>
    <row r="254" spans="12:26" s="508" customFormat="1" x14ac:dyDescent="0.2">
      <c r="L254" s="469"/>
      <c r="M254" s="469"/>
      <c r="N254" s="469"/>
      <c r="O254" s="469"/>
      <c r="P254" s="923"/>
      <c r="Q254" s="923"/>
      <c r="R254" s="923"/>
      <c r="S254" s="923"/>
      <c r="U254" s="742"/>
      <c r="Y254" s="830" t="s">
        <v>157</v>
      </c>
      <c r="Z254" s="922">
        <f t="shared" si="18"/>
        <v>0.62149999999999761</v>
      </c>
    </row>
    <row r="255" spans="12:26" s="508" customFormat="1" x14ac:dyDescent="0.2">
      <c r="L255" s="469"/>
      <c r="M255" s="469"/>
      <c r="N255" s="469"/>
      <c r="O255" s="469"/>
      <c r="P255" s="923"/>
      <c r="Q255" s="923"/>
      <c r="R255" s="923"/>
      <c r="S255" s="923"/>
      <c r="U255" s="742"/>
      <c r="Y255" s="830" t="s">
        <v>157</v>
      </c>
      <c r="Z255" s="922">
        <f t="shared" si="18"/>
        <v>0.6215999999999976</v>
      </c>
    </row>
    <row r="256" spans="12:26" s="508" customFormat="1" x14ac:dyDescent="0.2">
      <c r="L256" s="469"/>
      <c r="M256" s="469"/>
      <c r="N256" s="469"/>
      <c r="O256" s="469"/>
      <c r="P256" s="923"/>
      <c r="Q256" s="923"/>
      <c r="R256" s="923"/>
      <c r="S256" s="923"/>
      <c r="U256" s="742"/>
      <c r="Y256" s="830" t="s">
        <v>157</v>
      </c>
      <c r="Z256" s="922">
        <f t="shared" si="18"/>
        <v>0.62169999999999759</v>
      </c>
    </row>
    <row r="257" spans="12:26" s="508" customFormat="1" x14ac:dyDescent="0.2">
      <c r="L257" s="469"/>
      <c r="M257" s="469"/>
      <c r="N257" s="469"/>
      <c r="O257" s="469"/>
      <c r="P257" s="923"/>
      <c r="Q257" s="923"/>
      <c r="R257" s="923"/>
      <c r="S257" s="923"/>
      <c r="U257" s="742"/>
      <c r="Y257" s="830" t="s">
        <v>157</v>
      </c>
      <c r="Z257" s="922">
        <f t="shared" si="18"/>
        <v>0.62179999999999758</v>
      </c>
    </row>
    <row r="258" spans="12:26" s="508" customFormat="1" x14ac:dyDescent="0.2">
      <c r="L258" s="469"/>
      <c r="M258" s="469"/>
      <c r="N258" s="469"/>
      <c r="O258" s="469"/>
      <c r="P258" s="923"/>
      <c r="Q258" s="923"/>
      <c r="R258" s="923"/>
      <c r="S258" s="923"/>
      <c r="U258" s="742"/>
      <c r="Y258" s="830" t="s">
        <v>157</v>
      </c>
      <c r="Z258" s="922">
        <f t="shared" si="18"/>
        <v>0.62189999999999757</v>
      </c>
    </row>
    <row r="259" spans="12:26" s="508" customFormat="1" x14ac:dyDescent="0.2">
      <c r="L259" s="469"/>
      <c r="M259" s="469"/>
      <c r="N259" s="469"/>
      <c r="O259" s="469"/>
      <c r="P259" s="923"/>
      <c r="Q259" s="923"/>
      <c r="R259" s="923"/>
      <c r="S259" s="923"/>
      <c r="U259" s="742"/>
      <c r="Y259" s="830" t="s">
        <v>157</v>
      </c>
      <c r="Z259" s="922">
        <f t="shared" si="18"/>
        <v>0.62199999999999755</v>
      </c>
    </row>
    <row r="260" spans="12:26" s="508" customFormat="1" x14ac:dyDescent="0.2">
      <c r="L260" s="469"/>
      <c r="M260" s="469"/>
      <c r="N260" s="469"/>
      <c r="O260" s="469"/>
      <c r="P260" s="923"/>
      <c r="Q260" s="923"/>
      <c r="R260" s="923"/>
      <c r="S260" s="923"/>
      <c r="U260" s="742"/>
      <c r="Y260" s="830" t="s">
        <v>157</v>
      </c>
      <c r="Z260" s="922">
        <f t="shared" si="18"/>
        <v>0.62209999999999754</v>
      </c>
    </row>
    <row r="261" spans="12:26" s="508" customFormat="1" x14ac:dyDescent="0.2">
      <c r="L261" s="469"/>
      <c r="M261" s="469"/>
      <c r="N261" s="469"/>
      <c r="O261" s="469"/>
      <c r="P261" s="923"/>
      <c r="Q261" s="923"/>
      <c r="R261" s="923"/>
      <c r="S261" s="923"/>
      <c r="U261" s="742"/>
      <c r="Y261" s="830" t="s">
        <v>157</v>
      </c>
      <c r="Z261" s="922">
        <f t="shared" si="18"/>
        <v>0.62219999999999753</v>
      </c>
    </row>
    <row r="262" spans="12:26" s="508" customFormat="1" x14ac:dyDescent="0.2">
      <c r="L262" s="469"/>
      <c r="M262" s="469"/>
      <c r="N262" s="469"/>
      <c r="O262" s="469"/>
      <c r="P262" s="923"/>
      <c r="Q262" s="923"/>
      <c r="R262" s="923"/>
      <c r="S262" s="923"/>
      <c r="U262" s="742"/>
      <c r="Y262" s="830" t="s">
        <v>157</v>
      </c>
      <c r="Z262" s="922">
        <f t="shared" si="18"/>
        <v>0.62229999999999752</v>
      </c>
    </row>
    <row r="263" spans="12:26" s="508" customFormat="1" x14ac:dyDescent="0.2">
      <c r="L263" s="469"/>
      <c r="M263" s="469"/>
      <c r="N263" s="469"/>
      <c r="O263" s="469"/>
      <c r="P263" s="923"/>
      <c r="Q263" s="923"/>
      <c r="R263" s="923"/>
      <c r="S263" s="923"/>
      <c r="U263" s="742"/>
      <c r="Y263" s="830" t="s">
        <v>157</v>
      </c>
      <c r="Z263" s="922">
        <f t="shared" si="18"/>
        <v>0.62239999999999751</v>
      </c>
    </row>
    <row r="264" spans="12:26" s="508" customFormat="1" x14ac:dyDescent="0.2">
      <c r="L264" s="469"/>
      <c r="M264" s="469"/>
      <c r="N264" s="469"/>
      <c r="O264" s="469"/>
      <c r="P264" s="923"/>
      <c r="Q264" s="923"/>
      <c r="R264" s="923"/>
      <c r="S264" s="923"/>
      <c r="U264" s="742"/>
      <c r="Y264" s="830" t="s">
        <v>157</v>
      </c>
      <c r="Z264" s="922">
        <f t="shared" si="18"/>
        <v>0.6224999999999975</v>
      </c>
    </row>
    <row r="265" spans="12:26" s="508" customFormat="1" x14ac:dyDescent="0.2">
      <c r="L265" s="469"/>
      <c r="M265" s="469"/>
      <c r="N265" s="469"/>
      <c r="O265" s="469"/>
      <c r="P265" s="923"/>
      <c r="Q265" s="923"/>
      <c r="R265" s="923"/>
      <c r="S265" s="923"/>
      <c r="U265" s="742"/>
      <c r="Y265" s="830" t="s">
        <v>157</v>
      </c>
      <c r="Z265" s="922">
        <f t="shared" si="18"/>
        <v>0.62259999999999749</v>
      </c>
    </row>
    <row r="266" spans="12:26" s="508" customFormat="1" x14ac:dyDescent="0.2">
      <c r="L266" s="469"/>
      <c r="M266" s="469"/>
      <c r="N266" s="469"/>
      <c r="O266" s="469"/>
      <c r="P266" s="923"/>
      <c r="Q266" s="923"/>
      <c r="R266" s="923"/>
      <c r="S266" s="923"/>
      <c r="U266" s="742"/>
      <c r="Y266" s="830" t="s">
        <v>157</v>
      </c>
      <c r="Z266" s="922">
        <f t="shared" si="18"/>
        <v>0.62269999999999748</v>
      </c>
    </row>
    <row r="267" spans="12:26" s="508" customFormat="1" x14ac:dyDescent="0.2">
      <c r="L267" s="469"/>
      <c r="M267" s="469"/>
      <c r="N267" s="469"/>
      <c r="O267" s="469"/>
      <c r="P267" s="923"/>
      <c r="Q267" s="923"/>
      <c r="R267" s="923"/>
      <c r="S267" s="923"/>
      <c r="U267" s="742"/>
      <c r="Y267" s="830" t="s">
        <v>157</v>
      </c>
      <c r="Z267" s="922">
        <f t="shared" si="18"/>
        <v>0.62279999999999747</v>
      </c>
    </row>
    <row r="268" spans="12:26" s="508" customFormat="1" x14ac:dyDescent="0.2">
      <c r="L268" s="469"/>
      <c r="M268" s="469"/>
      <c r="N268" s="469"/>
      <c r="O268" s="469"/>
      <c r="P268" s="923"/>
      <c r="Q268" s="923"/>
      <c r="R268" s="923"/>
      <c r="S268" s="923"/>
      <c r="U268" s="742"/>
      <c r="Y268" s="830" t="s">
        <v>157</v>
      </c>
      <c r="Z268" s="922">
        <f t="shared" si="18"/>
        <v>0.62289999999999746</v>
      </c>
    </row>
    <row r="269" spans="12:26" s="508" customFormat="1" x14ac:dyDescent="0.2">
      <c r="L269" s="469"/>
      <c r="M269" s="469"/>
      <c r="N269" s="469"/>
      <c r="O269" s="469"/>
      <c r="P269" s="923"/>
      <c r="Q269" s="923"/>
      <c r="R269" s="923"/>
      <c r="S269" s="923"/>
      <c r="U269" s="742"/>
      <c r="Y269" s="830" t="s">
        <v>157</v>
      </c>
      <c r="Z269" s="922">
        <f t="shared" si="18"/>
        <v>0.62299999999999744</v>
      </c>
    </row>
    <row r="270" spans="12:26" s="508" customFormat="1" x14ac:dyDescent="0.2">
      <c r="L270" s="469"/>
      <c r="M270" s="469"/>
      <c r="N270" s="469"/>
      <c r="O270" s="469"/>
      <c r="P270" s="923"/>
      <c r="Q270" s="923"/>
      <c r="R270" s="923"/>
      <c r="S270" s="923"/>
      <c r="U270" s="742"/>
      <c r="Y270" s="830" t="s">
        <v>157</v>
      </c>
      <c r="Z270" s="922">
        <f t="shared" si="18"/>
        <v>0.62309999999999743</v>
      </c>
    </row>
    <row r="271" spans="12:26" s="508" customFormat="1" x14ac:dyDescent="0.2">
      <c r="L271" s="469"/>
      <c r="M271" s="469"/>
      <c r="N271" s="469"/>
      <c r="O271" s="469"/>
      <c r="P271" s="923"/>
      <c r="Q271" s="923"/>
      <c r="R271" s="923"/>
      <c r="S271" s="923"/>
      <c r="U271" s="742"/>
      <c r="Y271" s="830" t="s">
        <v>157</v>
      </c>
      <c r="Z271" s="922">
        <f t="shared" si="18"/>
        <v>0.62319999999999742</v>
      </c>
    </row>
    <row r="272" spans="12:26" s="508" customFormat="1" x14ac:dyDescent="0.2">
      <c r="L272" s="469"/>
      <c r="M272" s="469"/>
      <c r="N272" s="469"/>
      <c r="O272" s="469"/>
      <c r="P272" s="923"/>
      <c r="Q272" s="923"/>
      <c r="R272" s="923"/>
      <c r="S272" s="923"/>
      <c r="U272" s="742"/>
      <c r="Y272" s="830" t="s">
        <v>157</v>
      </c>
      <c r="Z272" s="922">
        <f t="shared" si="18"/>
        <v>0.62329999999999741</v>
      </c>
    </row>
    <row r="273" spans="12:26" s="508" customFormat="1" x14ac:dyDescent="0.2">
      <c r="L273" s="469"/>
      <c r="M273" s="469"/>
      <c r="N273" s="469"/>
      <c r="O273" s="469"/>
      <c r="P273" s="923"/>
      <c r="Q273" s="923"/>
      <c r="R273" s="923"/>
      <c r="S273" s="923"/>
      <c r="U273" s="742"/>
      <c r="Y273" s="830" t="s">
        <v>157</v>
      </c>
      <c r="Z273" s="922">
        <f t="shared" si="18"/>
        <v>0.6233999999999974</v>
      </c>
    </row>
    <row r="274" spans="12:26" s="508" customFormat="1" x14ac:dyDescent="0.2">
      <c r="L274" s="469"/>
      <c r="M274" s="469"/>
      <c r="N274" s="469"/>
      <c r="O274" s="469"/>
      <c r="P274" s="923"/>
      <c r="Q274" s="923"/>
      <c r="R274" s="923"/>
      <c r="S274" s="923"/>
      <c r="U274" s="742"/>
      <c r="Y274" s="830" t="s">
        <v>157</v>
      </c>
      <c r="Z274" s="922">
        <f t="shared" si="18"/>
        <v>0.62349999999999739</v>
      </c>
    </row>
    <row r="275" spans="12:26" s="508" customFormat="1" x14ac:dyDescent="0.2">
      <c r="L275" s="469"/>
      <c r="M275" s="469"/>
      <c r="N275" s="469"/>
      <c r="O275" s="469"/>
      <c r="P275" s="923"/>
      <c r="Q275" s="923"/>
      <c r="R275" s="923"/>
      <c r="S275" s="923"/>
      <c r="U275" s="742"/>
      <c r="Y275" s="830" t="s">
        <v>157</v>
      </c>
      <c r="Z275" s="922">
        <f t="shared" si="18"/>
        <v>0.62359999999999738</v>
      </c>
    </row>
    <row r="276" spans="12:26" s="508" customFormat="1" x14ac:dyDescent="0.2">
      <c r="L276" s="469"/>
      <c r="M276" s="469"/>
      <c r="N276" s="469"/>
      <c r="O276" s="469"/>
      <c r="P276" s="923"/>
      <c r="Q276" s="923"/>
      <c r="R276" s="923"/>
      <c r="S276" s="923"/>
      <c r="U276" s="742"/>
      <c r="Y276" s="830" t="s">
        <v>157</v>
      </c>
      <c r="Z276" s="922">
        <f t="shared" si="18"/>
        <v>0.62369999999999737</v>
      </c>
    </row>
    <row r="277" spans="12:26" s="508" customFormat="1" x14ac:dyDescent="0.2">
      <c r="L277" s="469"/>
      <c r="M277" s="469"/>
      <c r="N277" s="469"/>
      <c r="O277" s="469"/>
      <c r="P277" s="923"/>
      <c r="Q277" s="923"/>
      <c r="R277" s="923"/>
      <c r="S277" s="923"/>
      <c r="U277" s="742"/>
      <c r="Y277" s="830" t="s">
        <v>157</v>
      </c>
      <c r="Z277" s="922">
        <f t="shared" si="18"/>
        <v>0.62379999999999736</v>
      </c>
    </row>
    <row r="278" spans="12:26" s="508" customFormat="1" x14ac:dyDescent="0.2">
      <c r="L278" s="469"/>
      <c r="M278" s="469"/>
      <c r="N278" s="469"/>
      <c r="O278" s="469"/>
      <c r="P278" s="923"/>
      <c r="Q278" s="923"/>
      <c r="R278" s="923"/>
      <c r="S278" s="923"/>
      <c r="U278" s="742"/>
      <c r="Y278" s="830" t="s">
        <v>157</v>
      </c>
      <c r="Z278" s="922">
        <f t="shared" si="18"/>
        <v>0.62389999999999735</v>
      </c>
    </row>
    <row r="279" spans="12:26" s="508" customFormat="1" x14ac:dyDescent="0.2">
      <c r="L279" s="469"/>
      <c r="M279" s="469"/>
      <c r="N279" s="469"/>
      <c r="O279" s="469"/>
      <c r="P279" s="923"/>
      <c r="Q279" s="923"/>
      <c r="R279" s="923"/>
      <c r="S279" s="923"/>
      <c r="U279" s="742"/>
      <c r="Y279" s="830" t="s">
        <v>157</v>
      </c>
      <c r="Z279" s="922">
        <f t="shared" si="18"/>
        <v>0.62399999999999733</v>
      </c>
    </row>
    <row r="280" spans="12:26" s="508" customFormat="1" x14ac:dyDescent="0.2">
      <c r="L280" s="469"/>
      <c r="M280" s="469"/>
      <c r="N280" s="469"/>
      <c r="O280" s="469"/>
      <c r="P280" s="923"/>
      <c r="Q280" s="923"/>
      <c r="R280" s="923"/>
      <c r="S280" s="923"/>
      <c r="U280" s="742"/>
      <c r="Y280" s="830" t="s">
        <v>157</v>
      </c>
      <c r="Z280" s="922">
        <f t="shared" si="18"/>
        <v>0.62409999999999732</v>
      </c>
    </row>
    <row r="281" spans="12:26" s="508" customFormat="1" x14ac:dyDescent="0.2">
      <c r="L281" s="469"/>
      <c r="M281" s="469"/>
      <c r="N281" s="469"/>
      <c r="O281" s="469"/>
      <c r="P281" s="923"/>
      <c r="Q281" s="923"/>
      <c r="R281" s="923"/>
      <c r="S281" s="923"/>
      <c r="U281" s="742"/>
      <c r="Y281" s="830" t="s">
        <v>157</v>
      </c>
      <c r="Z281" s="922">
        <f t="shared" si="18"/>
        <v>0.62419999999999731</v>
      </c>
    </row>
    <row r="282" spans="12:26" s="508" customFormat="1" x14ac:dyDescent="0.2">
      <c r="L282" s="469"/>
      <c r="M282" s="469"/>
      <c r="N282" s="469"/>
      <c r="O282" s="469"/>
      <c r="P282" s="923"/>
      <c r="Q282" s="923"/>
      <c r="R282" s="923"/>
      <c r="S282" s="923"/>
      <c r="U282" s="742"/>
      <c r="Y282" s="830" t="s">
        <v>157</v>
      </c>
      <c r="Z282" s="922">
        <f t="shared" si="18"/>
        <v>0.6242999999999973</v>
      </c>
    </row>
    <row r="283" spans="12:26" s="508" customFormat="1" x14ac:dyDescent="0.2">
      <c r="L283" s="469"/>
      <c r="M283" s="469"/>
      <c r="N283" s="469"/>
      <c r="O283" s="469"/>
      <c r="P283" s="923"/>
      <c r="Q283" s="923"/>
      <c r="R283" s="923"/>
      <c r="S283" s="923"/>
      <c r="U283" s="742"/>
      <c r="Y283" s="830" t="s">
        <v>157</v>
      </c>
      <c r="Z283" s="922">
        <f t="shared" si="18"/>
        <v>0.62439999999999729</v>
      </c>
    </row>
    <row r="284" spans="12:26" s="508" customFormat="1" x14ac:dyDescent="0.2">
      <c r="L284" s="469"/>
      <c r="M284" s="469"/>
      <c r="N284" s="469"/>
      <c r="O284" s="469"/>
      <c r="P284" s="923"/>
      <c r="Q284" s="923"/>
      <c r="R284" s="923"/>
      <c r="S284" s="923"/>
      <c r="U284" s="742"/>
      <c r="Y284" s="830" t="s">
        <v>157</v>
      </c>
      <c r="Z284" s="922">
        <f t="shared" si="18"/>
        <v>0.62449999999999728</v>
      </c>
    </row>
    <row r="285" spans="12:26" s="508" customFormat="1" x14ac:dyDescent="0.2">
      <c r="L285" s="469"/>
      <c r="M285" s="469"/>
      <c r="N285" s="469"/>
      <c r="O285" s="469"/>
      <c r="P285" s="923"/>
      <c r="Q285" s="923"/>
      <c r="R285" s="923"/>
      <c r="S285" s="923"/>
      <c r="U285" s="742"/>
      <c r="Y285" s="830" t="s">
        <v>157</v>
      </c>
      <c r="Z285" s="922">
        <f t="shared" si="18"/>
        <v>0.62459999999999727</v>
      </c>
    </row>
    <row r="286" spans="12:26" s="508" customFormat="1" x14ac:dyDescent="0.2">
      <c r="L286" s="469"/>
      <c r="M286" s="469"/>
      <c r="N286" s="469"/>
      <c r="O286" s="469"/>
      <c r="P286" s="923"/>
      <c r="Q286" s="923"/>
      <c r="R286" s="923"/>
      <c r="S286" s="923"/>
      <c r="U286" s="742"/>
      <c r="Y286" s="830" t="s">
        <v>157</v>
      </c>
      <c r="Z286" s="922">
        <f t="shared" si="18"/>
        <v>0.62469999999999726</v>
      </c>
    </row>
    <row r="287" spans="12:26" s="508" customFormat="1" x14ac:dyDescent="0.2">
      <c r="L287" s="469"/>
      <c r="M287" s="469"/>
      <c r="N287" s="469"/>
      <c r="O287" s="469"/>
      <c r="P287" s="923"/>
      <c r="Q287" s="923"/>
      <c r="R287" s="923"/>
      <c r="S287" s="923"/>
      <c r="U287" s="742"/>
      <c r="Y287" s="830" t="s">
        <v>157</v>
      </c>
      <c r="Z287" s="922">
        <f t="shared" si="18"/>
        <v>0.62479999999999725</v>
      </c>
    </row>
    <row r="288" spans="12:26" s="508" customFormat="1" x14ac:dyDescent="0.2">
      <c r="L288" s="469"/>
      <c r="M288" s="469"/>
      <c r="N288" s="469"/>
      <c r="O288" s="469"/>
      <c r="P288" s="923"/>
      <c r="Q288" s="923"/>
      <c r="R288" s="923"/>
      <c r="S288" s="923"/>
      <c r="U288" s="742"/>
      <c r="Y288" s="830" t="s">
        <v>157</v>
      </c>
      <c r="Z288" s="922">
        <f t="shared" si="18"/>
        <v>0.62489999999999724</v>
      </c>
    </row>
    <row r="289" spans="12:26" s="508" customFormat="1" x14ac:dyDescent="0.2">
      <c r="L289" s="469"/>
      <c r="M289" s="469"/>
      <c r="N289" s="469"/>
      <c r="O289" s="469"/>
      <c r="P289" s="923"/>
      <c r="Q289" s="923"/>
      <c r="R289" s="923"/>
      <c r="S289" s="923"/>
      <c r="U289" s="742"/>
      <c r="Y289" s="830" t="s">
        <v>157</v>
      </c>
      <c r="Z289" s="922">
        <f t="shared" si="18"/>
        <v>0.62499999999999722</v>
      </c>
    </row>
    <row r="290" spans="12:26" s="508" customFormat="1" x14ac:dyDescent="0.2">
      <c r="L290" s="469"/>
      <c r="M290" s="469"/>
      <c r="N290" s="469"/>
      <c r="O290" s="469"/>
      <c r="P290" s="923"/>
      <c r="Q290" s="923"/>
      <c r="R290" s="923"/>
      <c r="S290" s="923"/>
      <c r="U290" s="742"/>
      <c r="Y290" s="830" t="s">
        <v>157</v>
      </c>
      <c r="Z290" s="922">
        <f t="shared" si="18"/>
        <v>0.62509999999999721</v>
      </c>
    </row>
    <row r="291" spans="12:26" s="508" customFormat="1" x14ac:dyDescent="0.2">
      <c r="L291" s="469"/>
      <c r="M291" s="469"/>
      <c r="N291" s="469"/>
      <c r="O291" s="469"/>
      <c r="P291" s="923"/>
      <c r="Q291" s="923"/>
      <c r="R291" s="923"/>
      <c r="S291" s="923"/>
      <c r="U291" s="742"/>
      <c r="Y291" s="830" t="s">
        <v>157</v>
      </c>
      <c r="Z291" s="922">
        <f t="shared" si="18"/>
        <v>0.6251999999999972</v>
      </c>
    </row>
    <row r="292" spans="12:26" s="508" customFormat="1" x14ac:dyDescent="0.2">
      <c r="L292" s="469"/>
      <c r="M292" s="469"/>
      <c r="N292" s="469"/>
      <c r="O292" s="469"/>
      <c r="P292" s="923"/>
      <c r="Q292" s="923"/>
      <c r="R292" s="923"/>
      <c r="S292" s="923"/>
      <c r="U292" s="742"/>
      <c r="Y292" s="830" t="s">
        <v>157</v>
      </c>
      <c r="Z292" s="922">
        <f t="shared" si="18"/>
        <v>0.62529999999999719</v>
      </c>
    </row>
    <row r="293" spans="12:26" s="508" customFormat="1" x14ac:dyDescent="0.2">
      <c r="L293" s="469"/>
      <c r="M293" s="469"/>
      <c r="N293" s="469"/>
      <c r="O293" s="469"/>
      <c r="P293" s="923"/>
      <c r="Q293" s="923"/>
      <c r="R293" s="923"/>
      <c r="S293" s="923"/>
      <c r="U293" s="742"/>
      <c r="Y293" s="830" t="s">
        <v>157</v>
      </c>
      <c r="Z293" s="922">
        <f t="shared" si="18"/>
        <v>0.62539999999999718</v>
      </c>
    </row>
    <row r="294" spans="12:26" s="508" customFormat="1" x14ac:dyDescent="0.2">
      <c r="L294" s="469"/>
      <c r="M294" s="469"/>
      <c r="N294" s="469"/>
      <c r="O294" s="469"/>
      <c r="P294" s="923"/>
      <c r="Q294" s="923"/>
      <c r="R294" s="923"/>
      <c r="S294" s="923"/>
      <c r="U294" s="742"/>
      <c r="Y294" s="830" t="s">
        <v>157</v>
      </c>
      <c r="Z294" s="922">
        <f t="shared" si="18"/>
        <v>0.62549999999999717</v>
      </c>
    </row>
    <row r="295" spans="12:26" s="508" customFormat="1" x14ac:dyDescent="0.2">
      <c r="L295" s="469"/>
      <c r="M295" s="469"/>
      <c r="N295" s="469"/>
      <c r="O295" s="469"/>
      <c r="P295" s="923"/>
      <c r="Q295" s="923"/>
      <c r="R295" s="923"/>
      <c r="S295" s="923"/>
      <c r="U295" s="742"/>
      <c r="Y295" s="830" t="s">
        <v>157</v>
      </c>
      <c r="Z295" s="922">
        <f t="shared" si="18"/>
        <v>0.62559999999999716</v>
      </c>
    </row>
    <row r="296" spans="12:26" s="508" customFormat="1" x14ac:dyDescent="0.2">
      <c r="L296" s="469"/>
      <c r="M296" s="469"/>
      <c r="N296" s="469"/>
      <c r="O296" s="469"/>
      <c r="P296" s="923"/>
      <c r="Q296" s="923"/>
      <c r="R296" s="923"/>
      <c r="S296" s="923"/>
      <c r="U296" s="742"/>
      <c r="Y296" s="830" t="s">
        <v>157</v>
      </c>
      <c r="Z296" s="922">
        <f t="shared" si="18"/>
        <v>0.62569999999999715</v>
      </c>
    </row>
    <row r="297" spans="12:26" s="508" customFormat="1" x14ac:dyDescent="0.2">
      <c r="L297" s="469"/>
      <c r="M297" s="469"/>
      <c r="N297" s="469"/>
      <c r="O297" s="469"/>
      <c r="P297" s="923"/>
      <c r="Q297" s="923"/>
      <c r="R297" s="923"/>
      <c r="S297" s="923"/>
      <c r="U297" s="742"/>
      <c r="Y297" s="830" t="s">
        <v>157</v>
      </c>
      <c r="Z297" s="922">
        <f t="shared" ref="Z297:Z360" si="19">SUM(Z296+0.01%)</f>
        <v>0.62579999999999714</v>
      </c>
    </row>
    <row r="298" spans="12:26" s="508" customFormat="1" x14ac:dyDescent="0.2">
      <c r="L298" s="469"/>
      <c r="M298" s="469"/>
      <c r="N298" s="469"/>
      <c r="O298" s="469"/>
      <c r="P298" s="923"/>
      <c r="Q298" s="923"/>
      <c r="R298" s="923"/>
      <c r="S298" s="923"/>
      <c r="U298" s="742"/>
      <c r="Y298" s="830" t="s">
        <v>157</v>
      </c>
      <c r="Z298" s="922">
        <f t="shared" si="19"/>
        <v>0.62589999999999713</v>
      </c>
    </row>
    <row r="299" spans="12:26" s="508" customFormat="1" x14ac:dyDescent="0.2">
      <c r="L299" s="469"/>
      <c r="M299" s="469"/>
      <c r="N299" s="469"/>
      <c r="O299" s="469"/>
      <c r="P299" s="923"/>
      <c r="Q299" s="923"/>
      <c r="R299" s="923"/>
      <c r="S299" s="923"/>
      <c r="U299" s="742"/>
      <c r="Y299" s="830" t="s">
        <v>157</v>
      </c>
      <c r="Z299" s="922">
        <f t="shared" si="19"/>
        <v>0.62599999999999711</v>
      </c>
    </row>
    <row r="300" spans="12:26" s="508" customFormat="1" x14ac:dyDescent="0.2">
      <c r="L300" s="469"/>
      <c r="M300" s="469"/>
      <c r="N300" s="469"/>
      <c r="O300" s="469"/>
      <c r="P300" s="923"/>
      <c r="Q300" s="923"/>
      <c r="R300" s="923"/>
      <c r="S300" s="923"/>
      <c r="U300" s="742"/>
      <c r="Y300" s="830" t="s">
        <v>157</v>
      </c>
      <c r="Z300" s="922">
        <f t="shared" si="19"/>
        <v>0.6260999999999971</v>
      </c>
    </row>
    <row r="301" spans="12:26" s="508" customFormat="1" x14ac:dyDescent="0.2">
      <c r="L301" s="469"/>
      <c r="M301" s="469"/>
      <c r="N301" s="469"/>
      <c r="O301" s="469"/>
      <c r="P301" s="923"/>
      <c r="Q301" s="923"/>
      <c r="R301" s="923"/>
      <c r="S301" s="923"/>
      <c r="U301" s="742"/>
      <c r="Y301" s="830" t="s">
        <v>157</v>
      </c>
      <c r="Z301" s="922">
        <f t="shared" si="19"/>
        <v>0.62619999999999709</v>
      </c>
    </row>
    <row r="302" spans="12:26" s="508" customFormat="1" x14ac:dyDescent="0.2">
      <c r="L302" s="469"/>
      <c r="M302" s="469"/>
      <c r="N302" s="469"/>
      <c r="O302" s="469"/>
      <c r="P302" s="923"/>
      <c r="Q302" s="923"/>
      <c r="R302" s="923"/>
      <c r="S302" s="923"/>
      <c r="U302" s="742"/>
      <c r="Y302" s="830" t="s">
        <v>157</v>
      </c>
      <c r="Z302" s="922">
        <f t="shared" si="19"/>
        <v>0.62629999999999708</v>
      </c>
    </row>
    <row r="303" spans="12:26" s="508" customFormat="1" x14ac:dyDescent="0.2">
      <c r="L303" s="469"/>
      <c r="M303" s="469"/>
      <c r="N303" s="469"/>
      <c r="O303" s="469"/>
      <c r="P303" s="923"/>
      <c r="Q303" s="923"/>
      <c r="R303" s="923"/>
      <c r="S303" s="923"/>
      <c r="U303" s="742"/>
      <c r="Y303" s="830" t="s">
        <v>157</v>
      </c>
      <c r="Z303" s="922">
        <f t="shared" si="19"/>
        <v>0.62639999999999707</v>
      </c>
    </row>
    <row r="304" spans="12:26" s="508" customFormat="1" x14ac:dyDescent="0.2">
      <c r="L304" s="469"/>
      <c r="M304" s="469"/>
      <c r="N304" s="469"/>
      <c r="O304" s="469"/>
      <c r="P304" s="923"/>
      <c r="Q304" s="923"/>
      <c r="R304" s="923"/>
      <c r="S304" s="923"/>
      <c r="U304" s="742"/>
      <c r="Y304" s="830" t="s">
        <v>157</v>
      </c>
      <c r="Z304" s="922">
        <f t="shared" si="19"/>
        <v>0.62649999999999706</v>
      </c>
    </row>
    <row r="305" spans="12:26" s="508" customFormat="1" x14ac:dyDescent="0.2">
      <c r="L305" s="469"/>
      <c r="M305" s="469"/>
      <c r="N305" s="469"/>
      <c r="O305" s="469"/>
      <c r="P305" s="923"/>
      <c r="Q305" s="923"/>
      <c r="R305" s="923"/>
      <c r="S305" s="923"/>
      <c r="U305" s="742"/>
      <c r="Y305" s="830" t="s">
        <v>157</v>
      </c>
      <c r="Z305" s="922">
        <f t="shared" si="19"/>
        <v>0.62659999999999705</v>
      </c>
    </row>
    <row r="306" spans="12:26" s="508" customFormat="1" x14ac:dyDescent="0.2">
      <c r="L306" s="469"/>
      <c r="M306" s="469"/>
      <c r="N306" s="469"/>
      <c r="O306" s="469"/>
      <c r="P306" s="923"/>
      <c r="Q306" s="923"/>
      <c r="R306" s="923"/>
      <c r="S306" s="923"/>
      <c r="U306" s="742"/>
      <c r="Y306" s="830" t="s">
        <v>157</v>
      </c>
      <c r="Z306" s="922">
        <f t="shared" si="19"/>
        <v>0.62669999999999704</v>
      </c>
    </row>
    <row r="307" spans="12:26" s="508" customFormat="1" x14ac:dyDescent="0.2">
      <c r="L307" s="469"/>
      <c r="M307" s="469"/>
      <c r="N307" s="469"/>
      <c r="O307" s="469"/>
      <c r="P307" s="923"/>
      <c r="Q307" s="923"/>
      <c r="R307" s="923"/>
      <c r="S307" s="923"/>
      <c r="U307" s="742"/>
      <c r="Y307" s="830" t="s">
        <v>157</v>
      </c>
      <c r="Z307" s="922">
        <f t="shared" si="19"/>
        <v>0.62679999999999703</v>
      </c>
    </row>
    <row r="308" spans="12:26" s="508" customFormat="1" x14ac:dyDescent="0.2">
      <c r="L308" s="469"/>
      <c r="M308" s="469"/>
      <c r="N308" s="469"/>
      <c r="O308" s="469"/>
      <c r="P308" s="923"/>
      <c r="Q308" s="923"/>
      <c r="R308" s="923"/>
      <c r="S308" s="923"/>
      <c r="U308" s="742"/>
      <c r="Y308" s="830" t="s">
        <v>157</v>
      </c>
      <c r="Z308" s="922">
        <f t="shared" si="19"/>
        <v>0.62689999999999702</v>
      </c>
    </row>
    <row r="309" spans="12:26" s="508" customFormat="1" x14ac:dyDescent="0.2">
      <c r="L309" s="469"/>
      <c r="M309" s="469"/>
      <c r="N309" s="469"/>
      <c r="O309" s="469"/>
      <c r="P309" s="923"/>
      <c r="Q309" s="923"/>
      <c r="R309" s="923"/>
      <c r="S309" s="923"/>
      <c r="U309" s="742"/>
      <c r="Y309" s="830" t="s">
        <v>157</v>
      </c>
      <c r="Z309" s="922">
        <f t="shared" si="19"/>
        <v>0.626999999999997</v>
      </c>
    </row>
    <row r="310" spans="12:26" s="508" customFormat="1" x14ac:dyDescent="0.2">
      <c r="L310" s="469"/>
      <c r="M310" s="469"/>
      <c r="N310" s="469"/>
      <c r="O310" s="469"/>
      <c r="P310" s="923"/>
      <c r="Q310" s="923"/>
      <c r="R310" s="923"/>
      <c r="S310" s="923"/>
      <c r="U310" s="742"/>
      <c r="Y310" s="830" t="s">
        <v>157</v>
      </c>
      <c r="Z310" s="922">
        <f t="shared" si="19"/>
        <v>0.62709999999999699</v>
      </c>
    </row>
    <row r="311" spans="12:26" s="508" customFormat="1" x14ac:dyDescent="0.2">
      <c r="L311" s="469"/>
      <c r="M311" s="469"/>
      <c r="N311" s="469"/>
      <c r="O311" s="469"/>
      <c r="P311" s="923"/>
      <c r="Q311" s="923"/>
      <c r="R311" s="923"/>
      <c r="S311" s="923"/>
      <c r="U311" s="742"/>
      <c r="Y311" s="830" t="s">
        <v>157</v>
      </c>
      <c r="Z311" s="922">
        <f t="shared" si="19"/>
        <v>0.62719999999999698</v>
      </c>
    </row>
    <row r="312" spans="12:26" s="508" customFormat="1" x14ac:dyDescent="0.2">
      <c r="L312" s="469"/>
      <c r="M312" s="469"/>
      <c r="N312" s="469"/>
      <c r="O312" s="469"/>
      <c r="P312" s="923"/>
      <c r="Q312" s="923"/>
      <c r="R312" s="923"/>
      <c r="S312" s="923"/>
      <c r="U312" s="742"/>
      <c r="Y312" s="830" t="s">
        <v>157</v>
      </c>
      <c r="Z312" s="922">
        <f t="shared" si="19"/>
        <v>0.62729999999999697</v>
      </c>
    </row>
    <row r="313" spans="12:26" s="508" customFormat="1" x14ac:dyDescent="0.2">
      <c r="L313" s="469"/>
      <c r="M313" s="469"/>
      <c r="N313" s="469"/>
      <c r="O313" s="469"/>
      <c r="P313" s="923"/>
      <c r="Q313" s="923"/>
      <c r="R313" s="923"/>
      <c r="S313" s="923"/>
      <c r="U313" s="742"/>
      <c r="Y313" s="830" t="s">
        <v>157</v>
      </c>
      <c r="Z313" s="922">
        <f t="shared" si="19"/>
        <v>0.62739999999999696</v>
      </c>
    </row>
    <row r="314" spans="12:26" s="508" customFormat="1" x14ac:dyDescent="0.2">
      <c r="L314" s="469"/>
      <c r="M314" s="469"/>
      <c r="N314" s="469"/>
      <c r="O314" s="469"/>
      <c r="P314" s="923"/>
      <c r="Q314" s="923"/>
      <c r="R314" s="923"/>
      <c r="S314" s="923"/>
      <c r="U314" s="742"/>
      <c r="Y314" s="830" t="s">
        <v>157</v>
      </c>
      <c r="Z314" s="922">
        <f t="shared" si="19"/>
        <v>0.62749999999999695</v>
      </c>
    </row>
    <row r="315" spans="12:26" s="508" customFormat="1" x14ac:dyDescent="0.2">
      <c r="L315" s="469"/>
      <c r="M315" s="469"/>
      <c r="N315" s="469"/>
      <c r="O315" s="469"/>
      <c r="P315" s="923"/>
      <c r="Q315" s="923"/>
      <c r="R315" s="923"/>
      <c r="S315" s="923"/>
      <c r="U315" s="742"/>
      <c r="Y315" s="830" t="s">
        <v>157</v>
      </c>
      <c r="Z315" s="922">
        <f t="shared" si="19"/>
        <v>0.62759999999999694</v>
      </c>
    </row>
    <row r="316" spans="12:26" s="508" customFormat="1" x14ac:dyDescent="0.2">
      <c r="L316" s="469"/>
      <c r="M316" s="469"/>
      <c r="N316" s="469"/>
      <c r="O316" s="469"/>
      <c r="P316" s="923"/>
      <c r="Q316" s="923"/>
      <c r="R316" s="923"/>
      <c r="S316" s="923"/>
      <c r="U316" s="742"/>
      <c r="Y316" s="830" t="s">
        <v>157</v>
      </c>
      <c r="Z316" s="922">
        <f t="shared" si="19"/>
        <v>0.62769999999999693</v>
      </c>
    </row>
    <row r="317" spans="12:26" s="508" customFormat="1" x14ac:dyDescent="0.2">
      <c r="L317" s="469"/>
      <c r="M317" s="469"/>
      <c r="N317" s="469"/>
      <c r="O317" s="469"/>
      <c r="P317" s="923"/>
      <c r="Q317" s="923"/>
      <c r="R317" s="923"/>
      <c r="S317" s="923"/>
      <c r="U317" s="742"/>
      <c r="Y317" s="830" t="s">
        <v>157</v>
      </c>
      <c r="Z317" s="922">
        <f t="shared" si="19"/>
        <v>0.62779999999999692</v>
      </c>
    </row>
    <row r="318" spans="12:26" s="508" customFormat="1" x14ac:dyDescent="0.2">
      <c r="L318" s="469"/>
      <c r="M318" s="469"/>
      <c r="N318" s="469"/>
      <c r="O318" s="469"/>
      <c r="P318" s="923"/>
      <c r="Q318" s="923"/>
      <c r="R318" s="923"/>
      <c r="S318" s="923"/>
      <c r="U318" s="742"/>
      <c r="Y318" s="830" t="s">
        <v>157</v>
      </c>
      <c r="Z318" s="922">
        <f t="shared" si="19"/>
        <v>0.62789999999999691</v>
      </c>
    </row>
    <row r="319" spans="12:26" s="508" customFormat="1" x14ac:dyDescent="0.2">
      <c r="L319" s="469"/>
      <c r="M319" s="469"/>
      <c r="N319" s="469"/>
      <c r="O319" s="469"/>
      <c r="P319" s="923"/>
      <c r="Q319" s="923"/>
      <c r="R319" s="923"/>
      <c r="S319" s="923"/>
      <c r="U319" s="742"/>
      <c r="Y319" s="830" t="s">
        <v>157</v>
      </c>
      <c r="Z319" s="922">
        <f t="shared" si="19"/>
        <v>0.62799999999999689</v>
      </c>
    </row>
    <row r="320" spans="12:26" s="508" customFormat="1" x14ac:dyDescent="0.2">
      <c r="L320" s="469"/>
      <c r="M320" s="469"/>
      <c r="N320" s="469"/>
      <c r="O320" s="469"/>
      <c r="P320" s="923"/>
      <c r="Q320" s="923"/>
      <c r="R320" s="923"/>
      <c r="S320" s="923"/>
      <c r="U320" s="742"/>
      <c r="Y320" s="830" t="s">
        <v>157</v>
      </c>
      <c r="Z320" s="922">
        <f t="shared" si="19"/>
        <v>0.62809999999999688</v>
      </c>
    </row>
    <row r="321" spans="12:26" s="508" customFormat="1" x14ac:dyDescent="0.2">
      <c r="L321" s="469"/>
      <c r="M321" s="469"/>
      <c r="N321" s="469"/>
      <c r="O321" s="469"/>
      <c r="P321" s="923"/>
      <c r="Q321" s="923"/>
      <c r="R321" s="923"/>
      <c r="S321" s="923"/>
      <c r="U321" s="742"/>
      <c r="Y321" s="830" t="s">
        <v>157</v>
      </c>
      <c r="Z321" s="922">
        <f t="shared" si="19"/>
        <v>0.62819999999999687</v>
      </c>
    </row>
    <row r="322" spans="12:26" s="508" customFormat="1" x14ac:dyDescent="0.2">
      <c r="L322" s="469"/>
      <c r="M322" s="469"/>
      <c r="N322" s="469"/>
      <c r="O322" s="469"/>
      <c r="P322" s="923"/>
      <c r="Q322" s="923"/>
      <c r="R322" s="923"/>
      <c r="S322" s="923"/>
      <c r="U322" s="742"/>
      <c r="Y322" s="830" t="s">
        <v>157</v>
      </c>
      <c r="Z322" s="922">
        <f t="shared" si="19"/>
        <v>0.62829999999999686</v>
      </c>
    </row>
    <row r="323" spans="12:26" s="508" customFormat="1" x14ac:dyDescent="0.2">
      <c r="L323" s="469"/>
      <c r="M323" s="469"/>
      <c r="N323" s="469"/>
      <c r="O323" s="469"/>
      <c r="P323" s="923"/>
      <c r="Q323" s="923"/>
      <c r="R323" s="923"/>
      <c r="S323" s="923"/>
      <c r="U323" s="742"/>
      <c r="Y323" s="830" t="s">
        <v>157</v>
      </c>
      <c r="Z323" s="922">
        <f t="shared" si="19"/>
        <v>0.62839999999999685</v>
      </c>
    </row>
    <row r="324" spans="12:26" s="508" customFormat="1" x14ac:dyDescent="0.2">
      <c r="L324" s="469"/>
      <c r="M324" s="469"/>
      <c r="N324" s="469"/>
      <c r="O324" s="469"/>
      <c r="P324" s="923"/>
      <c r="Q324" s="923"/>
      <c r="R324" s="923"/>
      <c r="S324" s="923"/>
      <c r="U324" s="742"/>
      <c r="Y324" s="830" t="s">
        <v>157</v>
      </c>
      <c r="Z324" s="922">
        <f t="shared" si="19"/>
        <v>0.62849999999999684</v>
      </c>
    </row>
    <row r="325" spans="12:26" s="508" customFormat="1" x14ac:dyDescent="0.2">
      <c r="L325" s="469"/>
      <c r="M325" s="469"/>
      <c r="N325" s="469"/>
      <c r="O325" s="469"/>
      <c r="P325" s="923"/>
      <c r="Q325" s="923"/>
      <c r="R325" s="923"/>
      <c r="S325" s="923"/>
      <c r="U325" s="742"/>
      <c r="Y325" s="830" t="s">
        <v>157</v>
      </c>
      <c r="Z325" s="922">
        <f t="shared" si="19"/>
        <v>0.62859999999999683</v>
      </c>
    </row>
    <row r="326" spans="12:26" s="508" customFormat="1" x14ac:dyDescent="0.2">
      <c r="L326" s="469"/>
      <c r="M326" s="469"/>
      <c r="N326" s="469"/>
      <c r="O326" s="469"/>
      <c r="P326" s="923"/>
      <c r="Q326" s="923"/>
      <c r="R326" s="923"/>
      <c r="S326" s="923"/>
      <c r="U326" s="742"/>
      <c r="Y326" s="830" t="s">
        <v>157</v>
      </c>
      <c r="Z326" s="922">
        <f t="shared" si="19"/>
        <v>0.62869999999999682</v>
      </c>
    </row>
    <row r="327" spans="12:26" s="508" customFormat="1" x14ac:dyDescent="0.2">
      <c r="L327" s="469"/>
      <c r="M327" s="469"/>
      <c r="N327" s="469"/>
      <c r="O327" s="469"/>
      <c r="P327" s="923"/>
      <c r="Q327" s="923"/>
      <c r="R327" s="923"/>
      <c r="S327" s="923"/>
      <c r="U327" s="742"/>
      <c r="Y327" s="830" t="s">
        <v>157</v>
      </c>
      <c r="Z327" s="922">
        <f t="shared" si="19"/>
        <v>0.62879999999999681</v>
      </c>
    </row>
    <row r="328" spans="12:26" s="508" customFormat="1" x14ac:dyDescent="0.2">
      <c r="L328" s="469"/>
      <c r="M328" s="469"/>
      <c r="N328" s="469"/>
      <c r="O328" s="469"/>
      <c r="P328" s="923"/>
      <c r="Q328" s="923"/>
      <c r="R328" s="923"/>
      <c r="S328" s="923"/>
      <c r="U328" s="742"/>
      <c r="Y328" s="830" t="s">
        <v>157</v>
      </c>
      <c r="Z328" s="922">
        <f t="shared" si="19"/>
        <v>0.62889999999999679</v>
      </c>
    </row>
    <row r="329" spans="12:26" s="508" customFormat="1" x14ac:dyDescent="0.2">
      <c r="L329" s="469"/>
      <c r="M329" s="469"/>
      <c r="N329" s="469"/>
      <c r="O329" s="469"/>
      <c r="P329" s="923"/>
      <c r="Q329" s="923"/>
      <c r="R329" s="923"/>
      <c r="S329" s="923"/>
      <c r="U329" s="742"/>
      <c r="Y329" s="830" t="s">
        <v>157</v>
      </c>
      <c r="Z329" s="922">
        <f t="shared" si="19"/>
        <v>0.62899999999999678</v>
      </c>
    </row>
    <row r="330" spans="12:26" s="508" customFormat="1" x14ac:dyDescent="0.2">
      <c r="L330" s="469"/>
      <c r="M330" s="469"/>
      <c r="N330" s="469"/>
      <c r="O330" s="469"/>
      <c r="P330" s="923"/>
      <c r="Q330" s="923"/>
      <c r="R330" s="923"/>
      <c r="S330" s="923"/>
      <c r="U330" s="742"/>
      <c r="Y330" s="830" t="s">
        <v>157</v>
      </c>
      <c r="Z330" s="922">
        <f t="shared" si="19"/>
        <v>0.62909999999999677</v>
      </c>
    </row>
    <row r="331" spans="12:26" s="508" customFormat="1" x14ac:dyDescent="0.2">
      <c r="L331" s="469"/>
      <c r="M331" s="469"/>
      <c r="N331" s="469"/>
      <c r="O331" s="469"/>
      <c r="P331" s="923"/>
      <c r="Q331" s="923"/>
      <c r="R331" s="923"/>
      <c r="S331" s="923"/>
      <c r="U331" s="742"/>
      <c r="Y331" s="830" t="s">
        <v>157</v>
      </c>
      <c r="Z331" s="922">
        <f t="shared" si="19"/>
        <v>0.62919999999999676</v>
      </c>
    </row>
    <row r="332" spans="12:26" s="508" customFormat="1" x14ac:dyDescent="0.2">
      <c r="L332" s="469"/>
      <c r="M332" s="469"/>
      <c r="N332" s="469"/>
      <c r="O332" s="469"/>
      <c r="P332" s="923"/>
      <c r="Q332" s="923"/>
      <c r="R332" s="923"/>
      <c r="S332" s="923"/>
      <c r="U332" s="742"/>
      <c r="Y332" s="830" t="s">
        <v>157</v>
      </c>
      <c r="Z332" s="922">
        <f t="shared" si="19"/>
        <v>0.62929999999999675</v>
      </c>
    </row>
    <row r="333" spans="12:26" s="508" customFormat="1" x14ac:dyDescent="0.2">
      <c r="L333" s="469"/>
      <c r="M333" s="469"/>
      <c r="N333" s="469"/>
      <c r="O333" s="469"/>
      <c r="P333" s="923"/>
      <c r="Q333" s="923"/>
      <c r="R333" s="923"/>
      <c r="S333" s="923"/>
      <c r="U333" s="742"/>
      <c r="Y333" s="830" t="s">
        <v>157</v>
      </c>
      <c r="Z333" s="922">
        <f t="shared" si="19"/>
        <v>0.62939999999999674</v>
      </c>
    </row>
    <row r="334" spans="12:26" s="508" customFormat="1" x14ac:dyDescent="0.2">
      <c r="L334" s="469"/>
      <c r="M334" s="469"/>
      <c r="N334" s="469"/>
      <c r="O334" s="469"/>
      <c r="P334" s="923"/>
      <c r="Q334" s="923"/>
      <c r="R334" s="923"/>
      <c r="S334" s="923"/>
      <c r="U334" s="742"/>
      <c r="Y334" s="830" t="s">
        <v>157</v>
      </c>
      <c r="Z334" s="922">
        <f t="shared" si="19"/>
        <v>0.62949999999999673</v>
      </c>
    </row>
    <row r="335" spans="12:26" s="508" customFormat="1" x14ac:dyDescent="0.2">
      <c r="L335" s="469"/>
      <c r="M335" s="469"/>
      <c r="N335" s="469"/>
      <c r="O335" s="469"/>
      <c r="P335" s="923"/>
      <c r="Q335" s="923"/>
      <c r="R335" s="923"/>
      <c r="S335" s="923"/>
      <c r="U335" s="742"/>
      <c r="Y335" s="830" t="s">
        <v>157</v>
      </c>
      <c r="Z335" s="922">
        <f t="shared" si="19"/>
        <v>0.62959999999999672</v>
      </c>
    </row>
    <row r="336" spans="12:26" s="508" customFormat="1" x14ac:dyDescent="0.2">
      <c r="L336" s="469"/>
      <c r="M336" s="469"/>
      <c r="N336" s="469"/>
      <c r="O336" s="469"/>
      <c r="P336" s="923"/>
      <c r="Q336" s="923"/>
      <c r="R336" s="923"/>
      <c r="S336" s="923"/>
      <c r="U336" s="742"/>
      <c r="Y336" s="830" t="s">
        <v>157</v>
      </c>
      <c r="Z336" s="922">
        <f t="shared" si="19"/>
        <v>0.62969999999999671</v>
      </c>
    </row>
    <row r="337" spans="12:26" s="508" customFormat="1" x14ac:dyDescent="0.2">
      <c r="L337" s="469"/>
      <c r="M337" s="469"/>
      <c r="N337" s="469"/>
      <c r="O337" s="469"/>
      <c r="P337" s="923"/>
      <c r="Q337" s="923"/>
      <c r="R337" s="923"/>
      <c r="S337" s="923"/>
      <c r="U337" s="742"/>
      <c r="Y337" s="830" t="s">
        <v>157</v>
      </c>
      <c r="Z337" s="922">
        <f t="shared" si="19"/>
        <v>0.6297999999999967</v>
      </c>
    </row>
    <row r="338" spans="12:26" s="508" customFormat="1" x14ac:dyDescent="0.2">
      <c r="L338" s="469"/>
      <c r="M338" s="469"/>
      <c r="N338" s="469"/>
      <c r="O338" s="469"/>
      <c r="P338" s="923"/>
      <c r="Q338" s="923"/>
      <c r="R338" s="923"/>
      <c r="S338" s="923"/>
      <c r="U338" s="742"/>
      <c r="Y338" s="830" t="s">
        <v>157</v>
      </c>
      <c r="Z338" s="922">
        <f t="shared" si="19"/>
        <v>0.62989999999999668</v>
      </c>
    </row>
    <row r="339" spans="12:26" s="508" customFormat="1" x14ac:dyDescent="0.2">
      <c r="L339" s="469"/>
      <c r="M339" s="469"/>
      <c r="N339" s="469"/>
      <c r="O339" s="469"/>
      <c r="P339" s="923"/>
      <c r="Q339" s="923"/>
      <c r="R339" s="923"/>
      <c r="S339" s="923"/>
      <c r="U339" s="742"/>
      <c r="Y339" s="830" t="s">
        <v>157</v>
      </c>
      <c r="Z339" s="922">
        <f t="shared" si="19"/>
        <v>0.62999999999999667</v>
      </c>
    </row>
    <row r="340" spans="12:26" s="508" customFormat="1" x14ac:dyDescent="0.2">
      <c r="L340" s="469"/>
      <c r="M340" s="469"/>
      <c r="N340" s="469"/>
      <c r="O340" s="469"/>
      <c r="P340" s="923"/>
      <c r="Q340" s="923"/>
      <c r="R340" s="923"/>
      <c r="S340" s="923"/>
      <c r="U340" s="742"/>
      <c r="Y340" s="830" t="s">
        <v>157</v>
      </c>
      <c r="Z340" s="922">
        <f t="shared" si="19"/>
        <v>0.63009999999999666</v>
      </c>
    </row>
    <row r="341" spans="12:26" s="508" customFormat="1" x14ac:dyDescent="0.2">
      <c r="L341" s="469"/>
      <c r="M341" s="469"/>
      <c r="N341" s="469"/>
      <c r="O341" s="469"/>
      <c r="P341" s="923"/>
      <c r="Q341" s="923"/>
      <c r="R341" s="923"/>
      <c r="S341" s="923"/>
      <c r="U341" s="742"/>
      <c r="Y341" s="830" t="s">
        <v>157</v>
      </c>
      <c r="Z341" s="922">
        <f t="shared" si="19"/>
        <v>0.63019999999999665</v>
      </c>
    </row>
    <row r="342" spans="12:26" s="508" customFormat="1" x14ac:dyDescent="0.2">
      <c r="L342" s="469"/>
      <c r="M342" s="469"/>
      <c r="N342" s="469"/>
      <c r="O342" s="469"/>
      <c r="P342" s="923"/>
      <c r="Q342" s="923"/>
      <c r="R342" s="923"/>
      <c r="S342" s="923"/>
      <c r="U342" s="742"/>
      <c r="Y342" s="830" t="s">
        <v>157</v>
      </c>
      <c r="Z342" s="922">
        <f t="shared" si="19"/>
        <v>0.63029999999999664</v>
      </c>
    </row>
    <row r="343" spans="12:26" s="508" customFormat="1" x14ac:dyDescent="0.2">
      <c r="L343" s="469"/>
      <c r="M343" s="469"/>
      <c r="N343" s="469"/>
      <c r="O343" s="469"/>
      <c r="P343" s="923"/>
      <c r="Q343" s="923"/>
      <c r="R343" s="923"/>
      <c r="S343" s="923"/>
      <c r="U343" s="742"/>
      <c r="Y343" s="830" t="s">
        <v>157</v>
      </c>
      <c r="Z343" s="922">
        <f t="shared" si="19"/>
        <v>0.63039999999999663</v>
      </c>
    </row>
    <row r="344" spans="12:26" s="508" customFormat="1" x14ac:dyDescent="0.2">
      <c r="L344" s="469"/>
      <c r="M344" s="469"/>
      <c r="N344" s="469"/>
      <c r="O344" s="469"/>
      <c r="P344" s="923"/>
      <c r="Q344" s="923"/>
      <c r="R344" s="923"/>
      <c r="S344" s="923"/>
      <c r="U344" s="742"/>
      <c r="Y344" s="830" t="s">
        <v>157</v>
      </c>
      <c r="Z344" s="922">
        <f t="shared" si="19"/>
        <v>0.63049999999999662</v>
      </c>
    </row>
    <row r="345" spans="12:26" s="508" customFormat="1" x14ac:dyDescent="0.2">
      <c r="L345" s="469"/>
      <c r="M345" s="469"/>
      <c r="N345" s="469"/>
      <c r="O345" s="469"/>
      <c r="P345" s="923"/>
      <c r="Q345" s="923"/>
      <c r="R345" s="923"/>
      <c r="S345" s="923"/>
      <c r="U345" s="742"/>
      <c r="Y345" s="830" t="s">
        <v>157</v>
      </c>
      <c r="Z345" s="922">
        <f t="shared" si="19"/>
        <v>0.63059999999999661</v>
      </c>
    </row>
    <row r="346" spans="12:26" s="508" customFormat="1" x14ac:dyDescent="0.2">
      <c r="L346" s="469"/>
      <c r="M346" s="469"/>
      <c r="N346" s="469"/>
      <c r="O346" s="469"/>
      <c r="P346" s="923"/>
      <c r="Q346" s="923"/>
      <c r="R346" s="923"/>
      <c r="S346" s="923"/>
      <c r="U346" s="742"/>
      <c r="Y346" s="830" t="s">
        <v>157</v>
      </c>
      <c r="Z346" s="922">
        <f t="shared" si="19"/>
        <v>0.6306999999999966</v>
      </c>
    </row>
    <row r="347" spans="12:26" s="508" customFormat="1" x14ac:dyDescent="0.2">
      <c r="L347" s="469"/>
      <c r="M347" s="469"/>
      <c r="N347" s="469"/>
      <c r="O347" s="469"/>
      <c r="P347" s="923"/>
      <c r="Q347" s="923"/>
      <c r="R347" s="923"/>
      <c r="S347" s="923"/>
      <c r="U347" s="742"/>
      <c r="Y347" s="830" t="s">
        <v>157</v>
      </c>
      <c r="Z347" s="922">
        <f t="shared" si="19"/>
        <v>0.63079999999999659</v>
      </c>
    </row>
    <row r="348" spans="12:26" s="508" customFormat="1" x14ac:dyDescent="0.2">
      <c r="L348" s="469"/>
      <c r="M348" s="469"/>
      <c r="N348" s="469"/>
      <c r="O348" s="469"/>
      <c r="P348" s="923"/>
      <c r="Q348" s="923"/>
      <c r="R348" s="923"/>
      <c r="S348" s="923"/>
      <c r="U348" s="742"/>
      <c r="Y348" s="830" t="s">
        <v>157</v>
      </c>
      <c r="Z348" s="922">
        <f t="shared" si="19"/>
        <v>0.63089999999999657</v>
      </c>
    </row>
    <row r="349" spans="12:26" s="508" customFormat="1" x14ac:dyDescent="0.2">
      <c r="L349" s="469"/>
      <c r="M349" s="469"/>
      <c r="N349" s="469"/>
      <c r="O349" s="469"/>
      <c r="P349" s="923"/>
      <c r="Q349" s="923"/>
      <c r="R349" s="923"/>
      <c r="S349" s="923"/>
      <c r="U349" s="742"/>
      <c r="Y349" s="830" t="s">
        <v>157</v>
      </c>
      <c r="Z349" s="922">
        <f t="shared" si="19"/>
        <v>0.63099999999999656</v>
      </c>
    </row>
    <row r="350" spans="12:26" s="508" customFormat="1" x14ac:dyDescent="0.2">
      <c r="L350" s="469"/>
      <c r="M350" s="469"/>
      <c r="N350" s="469"/>
      <c r="O350" s="469"/>
      <c r="P350" s="923"/>
      <c r="Q350" s="923"/>
      <c r="R350" s="923"/>
      <c r="S350" s="923"/>
      <c r="U350" s="742"/>
      <c r="Y350" s="830" t="s">
        <v>157</v>
      </c>
      <c r="Z350" s="922">
        <f t="shared" si="19"/>
        <v>0.63109999999999655</v>
      </c>
    </row>
    <row r="351" spans="12:26" s="508" customFormat="1" x14ac:dyDescent="0.2">
      <c r="L351" s="469"/>
      <c r="M351" s="469"/>
      <c r="N351" s="469"/>
      <c r="O351" s="469"/>
      <c r="P351" s="923"/>
      <c r="Q351" s="923"/>
      <c r="R351" s="923"/>
      <c r="S351" s="923"/>
      <c r="U351" s="742"/>
      <c r="Y351" s="830" t="s">
        <v>157</v>
      </c>
      <c r="Z351" s="922">
        <f t="shared" si="19"/>
        <v>0.63119999999999654</v>
      </c>
    </row>
    <row r="352" spans="12:26" s="508" customFormat="1" x14ac:dyDescent="0.2">
      <c r="L352" s="469"/>
      <c r="M352" s="469"/>
      <c r="N352" s="469"/>
      <c r="O352" s="469"/>
      <c r="P352" s="923"/>
      <c r="Q352" s="923"/>
      <c r="R352" s="923"/>
      <c r="S352" s="923"/>
      <c r="U352" s="742"/>
      <c r="Y352" s="830" t="s">
        <v>157</v>
      </c>
      <c r="Z352" s="922">
        <f t="shared" si="19"/>
        <v>0.63129999999999653</v>
      </c>
    </row>
    <row r="353" spans="12:26" s="508" customFormat="1" x14ac:dyDescent="0.2">
      <c r="L353" s="469"/>
      <c r="M353" s="469"/>
      <c r="N353" s="469"/>
      <c r="O353" s="469"/>
      <c r="P353" s="923"/>
      <c r="Q353" s="923"/>
      <c r="R353" s="923"/>
      <c r="S353" s="923"/>
      <c r="U353" s="742"/>
      <c r="Y353" s="830" t="s">
        <v>157</v>
      </c>
      <c r="Z353" s="922">
        <f t="shared" si="19"/>
        <v>0.63139999999999652</v>
      </c>
    </row>
    <row r="354" spans="12:26" s="508" customFormat="1" x14ac:dyDescent="0.2">
      <c r="L354" s="469"/>
      <c r="M354" s="469"/>
      <c r="N354" s="469"/>
      <c r="O354" s="469"/>
      <c r="P354" s="923"/>
      <c r="Q354" s="923"/>
      <c r="R354" s="923"/>
      <c r="S354" s="923"/>
      <c r="U354" s="742"/>
      <c r="Y354" s="830" t="s">
        <v>157</v>
      </c>
      <c r="Z354" s="922">
        <f t="shared" si="19"/>
        <v>0.63149999999999651</v>
      </c>
    </row>
    <row r="355" spans="12:26" s="508" customFormat="1" x14ac:dyDescent="0.2">
      <c r="L355" s="469"/>
      <c r="M355" s="469"/>
      <c r="N355" s="469"/>
      <c r="O355" s="469"/>
      <c r="P355" s="923"/>
      <c r="Q355" s="923"/>
      <c r="R355" s="923"/>
      <c r="S355" s="923"/>
      <c r="U355" s="742"/>
      <c r="Y355" s="830" t="s">
        <v>157</v>
      </c>
      <c r="Z355" s="922">
        <f t="shared" si="19"/>
        <v>0.6315999999999965</v>
      </c>
    </row>
    <row r="356" spans="12:26" s="508" customFormat="1" x14ac:dyDescent="0.2">
      <c r="L356" s="469"/>
      <c r="M356" s="469"/>
      <c r="N356" s="469"/>
      <c r="O356" s="469"/>
      <c r="P356" s="923"/>
      <c r="Q356" s="923"/>
      <c r="R356" s="923"/>
      <c r="S356" s="923"/>
      <c r="U356" s="742"/>
      <c r="Y356" s="830" t="s">
        <v>157</v>
      </c>
      <c r="Z356" s="922">
        <f t="shared" si="19"/>
        <v>0.63169999999999649</v>
      </c>
    </row>
    <row r="357" spans="12:26" s="508" customFormat="1" x14ac:dyDescent="0.2">
      <c r="L357" s="469"/>
      <c r="M357" s="469"/>
      <c r="N357" s="469"/>
      <c r="O357" s="469"/>
      <c r="P357" s="923"/>
      <c r="Q357" s="923"/>
      <c r="R357" s="923"/>
      <c r="S357" s="923"/>
      <c r="U357" s="742"/>
      <c r="Y357" s="830" t="s">
        <v>157</v>
      </c>
      <c r="Z357" s="922">
        <f t="shared" si="19"/>
        <v>0.63179999999999648</v>
      </c>
    </row>
    <row r="358" spans="12:26" s="508" customFormat="1" x14ac:dyDescent="0.2">
      <c r="L358" s="469"/>
      <c r="M358" s="469"/>
      <c r="N358" s="469"/>
      <c r="O358" s="469"/>
      <c r="P358" s="923"/>
      <c r="Q358" s="923"/>
      <c r="R358" s="923"/>
      <c r="S358" s="923"/>
      <c r="U358" s="742"/>
      <c r="Y358" s="830" t="s">
        <v>157</v>
      </c>
      <c r="Z358" s="922">
        <f t="shared" si="19"/>
        <v>0.63189999999999646</v>
      </c>
    </row>
    <row r="359" spans="12:26" s="508" customFormat="1" x14ac:dyDescent="0.2">
      <c r="L359" s="469"/>
      <c r="M359" s="469"/>
      <c r="N359" s="469"/>
      <c r="O359" s="469"/>
      <c r="P359" s="923"/>
      <c r="Q359" s="923"/>
      <c r="R359" s="923"/>
      <c r="S359" s="923"/>
      <c r="U359" s="742"/>
      <c r="Y359" s="830" t="s">
        <v>157</v>
      </c>
      <c r="Z359" s="922">
        <f t="shared" si="19"/>
        <v>0.63199999999999645</v>
      </c>
    </row>
    <row r="360" spans="12:26" s="508" customFormat="1" x14ac:dyDescent="0.2">
      <c r="L360" s="469"/>
      <c r="M360" s="469"/>
      <c r="N360" s="469"/>
      <c r="O360" s="469"/>
      <c r="P360" s="923"/>
      <c r="Q360" s="923"/>
      <c r="R360" s="923"/>
      <c r="S360" s="923"/>
      <c r="U360" s="742"/>
      <c r="Y360" s="830" t="s">
        <v>157</v>
      </c>
      <c r="Z360" s="922">
        <f t="shared" si="19"/>
        <v>0.63209999999999644</v>
      </c>
    </row>
    <row r="361" spans="12:26" s="508" customFormat="1" x14ac:dyDescent="0.2">
      <c r="L361" s="469"/>
      <c r="M361" s="469"/>
      <c r="N361" s="469"/>
      <c r="O361" s="469"/>
      <c r="P361" s="923"/>
      <c r="Q361" s="923"/>
      <c r="R361" s="923"/>
      <c r="S361" s="923"/>
      <c r="U361" s="742"/>
      <c r="Y361" s="830" t="s">
        <v>157</v>
      </c>
      <c r="Z361" s="922">
        <f t="shared" ref="Z361:Z424" si="20">SUM(Z360+0.01%)</f>
        <v>0.63219999999999643</v>
      </c>
    </row>
    <row r="362" spans="12:26" s="508" customFormat="1" x14ac:dyDescent="0.2">
      <c r="L362" s="469"/>
      <c r="M362" s="469"/>
      <c r="N362" s="469"/>
      <c r="O362" s="469"/>
      <c r="P362" s="923"/>
      <c r="Q362" s="923"/>
      <c r="R362" s="923"/>
      <c r="S362" s="923"/>
      <c r="U362" s="742"/>
      <c r="Y362" s="830" t="s">
        <v>157</v>
      </c>
      <c r="Z362" s="922">
        <f t="shared" si="20"/>
        <v>0.63229999999999642</v>
      </c>
    </row>
    <row r="363" spans="12:26" s="508" customFormat="1" x14ac:dyDescent="0.2">
      <c r="L363" s="469"/>
      <c r="M363" s="469"/>
      <c r="N363" s="469"/>
      <c r="O363" s="469"/>
      <c r="P363" s="923"/>
      <c r="Q363" s="923"/>
      <c r="R363" s="923"/>
      <c r="S363" s="923"/>
      <c r="U363" s="742"/>
      <c r="Y363" s="830" t="s">
        <v>157</v>
      </c>
      <c r="Z363" s="922">
        <f t="shared" si="20"/>
        <v>0.63239999999999641</v>
      </c>
    </row>
    <row r="364" spans="12:26" s="508" customFormat="1" x14ac:dyDescent="0.2">
      <c r="L364" s="469"/>
      <c r="M364" s="469"/>
      <c r="N364" s="469"/>
      <c r="O364" s="469"/>
      <c r="P364" s="923"/>
      <c r="Q364" s="923"/>
      <c r="R364" s="923"/>
      <c r="S364" s="923"/>
      <c r="U364" s="742"/>
      <c r="Y364" s="830" t="s">
        <v>157</v>
      </c>
      <c r="Z364" s="922">
        <f t="shared" si="20"/>
        <v>0.6324999999999964</v>
      </c>
    </row>
    <row r="365" spans="12:26" s="508" customFormat="1" x14ac:dyDescent="0.2">
      <c r="L365" s="469"/>
      <c r="M365" s="469"/>
      <c r="N365" s="469"/>
      <c r="O365" s="469"/>
      <c r="P365" s="923"/>
      <c r="Q365" s="923"/>
      <c r="R365" s="923"/>
      <c r="S365" s="923"/>
      <c r="U365" s="742"/>
      <c r="Y365" s="830" t="s">
        <v>157</v>
      </c>
      <c r="Z365" s="922">
        <f t="shared" si="20"/>
        <v>0.63259999999999639</v>
      </c>
    </row>
    <row r="366" spans="12:26" s="508" customFormat="1" x14ac:dyDescent="0.2">
      <c r="L366" s="469"/>
      <c r="M366" s="469"/>
      <c r="N366" s="469"/>
      <c r="O366" s="469"/>
      <c r="P366" s="923"/>
      <c r="Q366" s="923"/>
      <c r="R366" s="923"/>
      <c r="S366" s="923"/>
      <c r="U366" s="742"/>
      <c r="Y366" s="830" t="s">
        <v>157</v>
      </c>
      <c r="Z366" s="922">
        <f t="shared" si="20"/>
        <v>0.63269999999999638</v>
      </c>
    </row>
    <row r="367" spans="12:26" s="508" customFormat="1" x14ac:dyDescent="0.2">
      <c r="L367" s="469"/>
      <c r="M367" s="469"/>
      <c r="N367" s="469"/>
      <c r="O367" s="469"/>
      <c r="P367" s="923"/>
      <c r="Q367" s="923"/>
      <c r="R367" s="923"/>
      <c r="S367" s="923"/>
      <c r="U367" s="742"/>
      <c r="Y367" s="830" t="s">
        <v>157</v>
      </c>
      <c r="Z367" s="922">
        <f t="shared" si="20"/>
        <v>0.63279999999999637</v>
      </c>
    </row>
    <row r="368" spans="12:26" s="508" customFormat="1" x14ac:dyDescent="0.2">
      <c r="L368" s="469"/>
      <c r="M368" s="469"/>
      <c r="N368" s="469"/>
      <c r="O368" s="469"/>
      <c r="P368" s="923"/>
      <c r="Q368" s="923"/>
      <c r="R368" s="923"/>
      <c r="S368" s="923"/>
      <c r="U368" s="742"/>
      <c r="Y368" s="830" t="s">
        <v>157</v>
      </c>
      <c r="Z368" s="922">
        <f t="shared" si="20"/>
        <v>0.63289999999999635</v>
      </c>
    </row>
    <row r="369" spans="12:26" s="508" customFormat="1" x14ac:dyDescent="0.2">
      <c r="L369" s="469"/>
      <c r="M369" s="469"/>
      <c r="N369" s="469"/>
      <c r="O369" s="469"/>
      <c r="P369" s="923"/>
      <c r="Q369" s="923"/>
      <c r="R369" s="923"/>
      <c r="S369" s="923"/>
      <c r="U369" s="742"/>
      <c r="Y369" s="830" t="s">
        <v>157</v>
      </c>
      <c r="Z369" s="922">
        <f t="shared" si="20"/>
        <v>0.63299999999999634</v>
      </c>
    </row>
    <row r="370" spans="12:26" s="508" customFormat="1" x14ac:dyDescent="0.2">
      <c r="L370" s="469"/>
      <c r="M370" s="469"/>
      <c r="N370" s="469"/>
      <c r="O370" s="469"/>
      <c r="P370" s="923"/>
      <c r="Q370" s="923"/>
      <c r="R370" s="923"/>
      <c r="S370" s="923"/>
      <c r="U370" s="742"/>
      <c r="Y370" s="830" t="s">
        <v>157</v>
      </c>
      <c r="Z370" s="922">
        <f t="shared" si="20"/>
        <v>0.63309999999999633</v>
      </c>
    </row>
    <row r="371" spans="12:26" s="508" customFormat="1" x14ac:dyDescent="0.2">
      <c r="L371" s="469"/>
      <c r="M371" s="469"/>
      <c r="N371" s="469"/>
      <c r="O371" s="469"/>
      <c r="P371" s="923"/>
      <c r="Q371" s="923"/>
      <c r="R371" s="923"/>
      <c r="S371" s="923"/>
      <c r="U371" s="742"/>
      <c r="Y371" s="830" t="s">
        <v>157</v>
      </c>
      <c r="Z371" s="922">
        <f t="shared" si="20"/>
        <v>0.63319999999999632</v>
      </c>
    </row>
    <row r="372" spans="12:26" s="508" customFormat="1" x14ac:dyDescent="0.2">
      <c r="L372" s="469"/>
      <c r="M372" s="469"/>
      <c r="N372" s="469"/>
      <c r="O372" s="469"/>
      <c r="P372" s="923"/>
      <c r="Q372" s="923"/>
      <c r="R372" s="923"/>
      <c r="S372" s="923"/>
      <c r="U372" s="742"/>
      <c r="Y372" s="830" t="s">
        <v>157</v>
      </c>
      <c r="Z372" s="922">
        <f t="shared" si="20"/>
        <v>0.63329999999999631</v>
      </c>
    </row>
    <row r="373" spans="12:26" s="508" customFormat="1" x14ac:dyDescent="0.2">
      <c r="L373" s="469"/>
      <c r="M373" s="469"/>
      <c r="N373" s="469"/>
      <c r="O373" s="469"/>
      <c r="P373" s="923"/>
      <c r="Q373" s="923"/>
      <c r="R373" s="923"/>
      <c r="S373" s="923"/>
      <c r="U373" s="742"/>
      <c r="Y373" s="830" t="s">
        <v>157</v>
      </c>
      <c r="Z373" s="922">
        <f t="shared" si="20"/>
        <v>0.6333999999999963</v>
      </c>
    </row>
    <row r="374" spans="12:26" s="508" customFormat="1" x14ac:dyDescent="0.2">
      <c r="L374" s="469"/>
      <c r="M374" s="469"/>
      <c r="N374" s="469"/>
      <c r="O374" s="469"/>
      <c r="P374" s="923"/>
      <c r="Q374" s="923"/>
      <c r="R374" s="923"/>
      <c r="S374" s="923"/>
      <c r="U374" s="742"/>
      <c r="Y374" s="830" t="s">
        <v>157</v>
      </c>
      <c r="Z374" s="922">
        <f t="shared" si="20"/>
        <v>0.63349999999999629</v>
      </c>
    </row>
    <row r="375" spans="12:26" s="508" customFormat="1" x14ac:dyDescent="0.2">
      <c r="L375" s="469"/>
      <c r="M375" s="469"/>
      <c r="N375" s="469"/>
      <c r="O375" s="469"/>
      <c r="P375" s="923"/>
      <c r="Q375" s="923"/>
      <c r="R375" s="923"/>
      <c r="S375" s="923"/>
      <c r="U375" s="742"/>
      <c r="Y375" s="830" t="s">
        <v>157</v>
      </c>
      <c r="Z375" s="922">
        <f t="shared" si="20"/>
        <v>0.63359999999999628</v>
      </c>
    </row>
    <row r="376" spans="12:26" s="508" customFormat="1" x14ac:dyDescent="0.2">
      <c r="L376" s="469"/>
      <c r="M376" s="469"/>
      <c r="N376" s="469"/>
      <c r="O376" s="469"/>
      <c r="P376" s="923"/>
      <c r="Q376" s="923"/>
      <c r="R376" s="923"/>
      <c r="S376" s="923"/>
      <c r="U376" s="742"/>
      <c r="Y376" s="830" t="s">
        <v>157</v>
      </c>
      <c r="Z376" s="922">
        <f t="shared" si="20"/>
        <v>0.63369999999999627</v>
      </c>
    </row>
    <row r="377" spans="12:26" s="508" customFormat="1" x14ac:dyDescent="0.2">
      <c r="L377" s="469"/>
      <c r="M377" s="469"/>
      <c r="N377" s="469"/>
      <c r="O377" s="469"/>
      <c r="P377" s="923"/>
      <c r="Q377" s="923"/>
      <c r="R377" s="923"/>
      <c r="S377" s="923"/>
      <c r="U377" s="742"/>
      <c r="Y377" s="830" t="s">
        <v>157</v>
      </c>
      <c r="Z377" s="922">
        <f t="shared" si="20"/>
        <v>0.63379999999999626</v>
      </c>
    </row>
    <row r="378" spans="12:26" s="508" customFormat="1" x14ac:dyDescent="0.2">
      <c r="L378" s="469"/>
      <c r="M378" s="469"/>
      <c r="N378" s="469"/>
      <c r="O378" s="469"/>
      <c r="P378" s="923"/>
      <c r="Q378" s="923"/>
      <c r="R378" s="923"/>
      <c r="S378" s="923"/>
      <c r="U378" s="742"/>
      <c r="Y378" s="830" t="s">
        <v>157</v>
      </c>
      <c r="Z378" s="922">
        <f t="shared" si="20"/>
        <v>0.63389999999999624</v>
      </c>
    </row>
    <row r="379" spans="12:26" s="508" customFormat="1" x14ac:dyDescent="0.2">
      <c r="L379" s="469"/>
      <c r="M379" s="469"/>
      <c r="N379" s="469"/>
      <c r="O379" s="469"/>
      <c r="P379" s="923"/>
      <c r="Q379" s="923"/>
      <c r="R379" s="923"/>
      <c r="S379" s="923"/>
      <c r="U379" s="742"/>
      <c r="Y379" s="830" t="s">
        <v>157</v>
      </c>
      <c r="Z379" s="922">
        <f t="shared" si="20"/>
        <v>0.63399999999999623</v>
      </c>
    </row>
    <row r="380" spans="12:26" s="508" customFormat="1" x14ac:dyDescent="0.2">
      <c r="L380" s="469"/>
      <c r="M380" s="469"/>
      <c r="N380" s="469"/>
      <c r="O380" s="469"/>
      <c r="P380" s="923"/>
      <c r="Q380" s="923"/>
      <c r="R380" s="923"/>
      <c r="S380" s="923"/>
      <c r="U380" s="742"/>
      <c r="Y380" s="830" t="s">
        <v>157</v>
      </c>
      <c r="Z380" s="922">
        <f t="shared" si="20"/>
        <v>0.63409999999999622</v>
      </c>
    </row>
    <row r="381" spans="12:26" s="508" customFormat="1" x14ac:dyDescent="0.2">
      <c r="L381" s="469"/>
      <c r="M381" s="469"/>
      <c r="N381" s="469"/>
      <c r="O381" s="469"/>
      <c r="P381" s="923"/>
      <c r="Q381" s="923"/>
      <c r="R381" s="923"/>
      <c r="S381" s="923"/>
      <c r="U381" s="742"/>
      <c r="Y381" s="830" t="s">
        <v>157</v>
      </c>
      <c r="Z381" s="922">
        <f t="shared" si="20"/>
        <v>0.63419999999999621</v>
      </c>
    </row>
    <row r="382" spans="12:26" s="508" customFormat="1" x14ac:dyDescent="0.2">
      <c r="L382" s="469"/>
      <c r="M382" s="469"/>
      <c r="N382" s="469"/>
      <c r="O382" s="469"/>
      <c r="P382" s="923"/>
      <c r="Q382" s="923"/>
      <c r="R382" s="923"/>
      <c r="S382" s="923"/>
      <c r="U382" s="742"/>
      <c r="Y382" s="830" t="s">
        <v>157</v>
      </c>
      <c r="Z382" s="922">
        <f t="shared" si="20"/>
        <v>0.6342999999999962</v>
      </c>
    </row>
    <row r="383" spans="12:26" s="508" customFormat="1" x14ac:dyDescent="0.2">
      <c r="L383" s="469"/>
      <c r="M383" s="469"/>
      <c r="N383" s="469"/>
      <c r="O383" s="469"/>
      <c r="P383" s="923"/>
      <c r="Q383" s="923"/>
      <c r="R383" s="923"/>
      <c r="S383" s="923"/>
      <c r="U383" s="742"/>
      <c r="Y383" s="830" t="s">
        <v>157</v>
      </c>
      <c r="Z383" s="922">
        <f t="shared" si="20"/>
        <v>0.63439999999999619</v>
      </c>
    </row>
    <row r="384" spans="12:26" s="508" customFormat="1" x14ac:dyDescent="0.2">
      <c r="L384" s="469"/>
      <c r="M384" s="469"/>
      <c r="N384" s="469"/>
      <c r="O384" s="469"/>
      <c r="P384" s="923"/>
      <c r="Q384" s="923"/>
      <c r="R384" s="923"/>
      <c r="S384" s="923"/>
      <c r="U384" s="742"/>
      <c r="Y384" s="830" t="s">
        <v>157</v>
      </c>
      <c r="Z384" s="922">
        <f t="shared" si="20"/>
        <v>0.63449999999999618</v>
      </c>
    </row>
    <row r="385" spans="12:26" s="508" customFormat="1" x14ac:dyDescent="0.2">
      <c r="L385" s="469"/>
      <c r="M385" s="469"/>
      <c r="N385" s="469"/>
      <c r="O385" s="469"/>
      <c r="P385" s="923"/>
      <c r="Q385" s="923"/>
      <c r="R385" s="923"/>
      <c r="S385" s="923"/>
      <c r="U385" s="742"/>
      <c r="Y385" s="830" t="s">
        <v>157</v>
      </c>
      <c r="Z385" s="922">
        <f t="shared" si="20"/>
        <v>0.63459999999999617</v>
      </c>
    </row>
    <row r="386" spans="12:26" s="508" customFormat="1" x14ac:dyDescent="0.2">
      <c r="L386" s="469"/>
      <c r="M386" s="469"/>
      <c r="N386" s="469"/>
      <c r="O386" s="469"/>
      <c r="P386" s="923"/>
      <c r="Q386" s="923"/>
      <c r="R386" s="923"/>
      <c r="S386" s="923"/>
      <c r="U386" s="742"/>
      <c r="Y386" s="830" t="s">
        <v>157</v>
      </c>
      <c r="Z386" s="922">
        <f t="shared" si="20"/>
        <v>0.63469999999999616</v>
      </c>
    </row>
    <row r="387" spans="12:26" s="508" customFormat="1" x14ac:dyDescent="0.2">
      <c r="L387" s="469"/>
      <c r="M387" s="469"/>
      <c r="N387" s="469"/>
      <c r="O387" s="469"/>
      <c r="P387" s="923"/>
      <c r="Q387" s="923"/>
      <c r="R387" s="923"/>
      <c r="S387" s="923"/>
      <c r="U387" s="742"/>
      <c r="Y387" s="830" t="s">
        <v>157</v>
      </c>
      <c r="Z387" s="922">
        <f t="shared" si="20"/>
        <v>0.63479999999999615</v>
      </c>
    </row>
    <row r="388" spans="12:26" s="508" customFormat="1" x14ac:dyDescent="0.2">
      <c r="L388" s="469"/>
      <c r="M388" s="469"/>
      <c r="N388" s="469"/>
      <c r="O388" s="469"/>
      <c r="P388" s="923"/>
      <c r="Q388" s="923"/>
      <c r="R388" s="923"/>
      <c r="S388" s="923"/>
      <c r="U388" s="742"/>
      <c r="Y388" s="830" t="s">
        <v>157</v>
      </c>
      <c r="Z388" s="922">
        <f t="shared" si="20"/>
        <v>0.63489999999999613</v>
      </c>
    </row>
    <row r="389" spans="12:26" s="508" customFormat="1" x14ac:dyDescent="0.2">
      <c r="L389" s="469"/>
      <c r="M389" s="469"/>
      <c r="N389" s="469"/>
      <c r="O389" s="469"/>
      <c r="P389" s="923"/>
      <c r="Q389" s="923"/>
      <c r="R389" s="923"/>
      <c r="S389" s="923"/>
      <c r="U389" s="742"/>
      <c r="Y389" s="830" t="s">
        <v>157</v>
      </c>
      <c r="Z389" s="922">
        <f t="shared" si="20"/>
        <v>0.63499999999999612</v>
      </c>
    </row>
    <row r="390" spans="12:26" s="508" customFormat="1" x14ac:dyDescent="0.2">
      <c r="L390" s="469"/>
      <c r="M390" s="469"/>
      <c r="N390" s="469"/>
      <c r="O390" s="469"/>
      <c r="P390" s="923"/>
      <c r="Q390" s="923"/>
      <c r="R390" s="923"/>
      <c r="S390" s="923"/>
      <c r="U390" s="742"/>
      <c r="Y390" s="830" t="s">
        <v>157</v>
      </c>
      <c r="Z390" s="922">
        <f t="shared" si="20"/>
        <v>0.63509999999999611</v>
      </c>
    </row>
    <row r="391" spans="12:26" s="508" customFormat="1" x14ac:dyDescent="0.2">
      <c r="L391" s="469"/>
      <c r="M391" s="469"/>
      <c r="N391" s="469"/>
      <c r="O391" s="469"/>
      <c r="P391" s="923"/>
      <c r="Q391" s="923"/>
      <c r="R391" s="923"/>
      <c r="S391" s="923"/>
      <c r="U391" s="742"/>
      <c r="Y391" s="830" t="s">
        <v>157</v>
      </c>
      <c r="Z391" s="922">
        <f t="shared" si="20"/>
        <v>0.6351999999999961</v>
      </c>
    </row>
    <row r="392" spans="12:26" s="508" customFormat="1" x14ac:dyDescent="0.2">
      <c r="L392" s="469"/>
      <c r="M392" s="469"/>
      <c r="N392" s="469"/>
      <c r="O392" s="469"/>
      <c r="P392" s="923"/>
      <c r="Q392" s="923"/>
      <c r="R392" s="923"/>
      <c r="S392" s="923"/>
      <c r="U392" s="742"/>
      <c r="Y392" s="830" t="s">
        <v>157</v>
      </c>
      <c r="Z392" s="922">
        <f t="shared" si="20"/>
        <v>0.63529999999999609</v>
      </c>
    </row>
    <row r="393" spans="12:26" s="508" customFormat="1" x14ac:dyDescent="0.2">
      <c r="L393" s="469"/>
      <c r="M393" s="469"/>
      <c r="N393" s="469"/>
      <c r="O393" s="469"/>
      <c r="P393" s="923"/>
      <c r="Q393" s="923"/>
      <c r="R393" s="923"/>
      <c r="S393" s="923"/>
      <c r="U393" s="742"/>
      <c r="Y393" s="830" t="s">
        <v>157</v>
      </c>
      <c r="Z393" s="922">
        <f t="shared" si="20"/>
        <v>0.63539999999999608</v>
      </c>
    </row>
    <row r="394" spans="12:26" s="508" customFormat="1" x14ac:dyDescent="0.2">
      <c r="L394" s="469"/>
      <c r="M394" s="469"/>
      <c r="N394" s="469"/>
      <c r="O394" s="469"/>
      <c r="P394" s="923"/>
      <c r="Q394" s="923"/>
      <c r="R394" s="923"/>
      <c r="S394" s="923"/>
      <c r="U394" s="742"/>
      <c r="Y394" s="830" t="s">
        <v>157</v>
      </c>
      <c r="Z394" s="922">
        <f t="shared" si="20"/>
        <v>0.63549999999999607</v>
      </c>
    </row>
    <row r="395" spans="12:26" s="508" customFormat="1" x14ac:dyDescent="0.2">
      <c r="L395" s="469"/>
      <c r="M395" s="469"/>
      <c r="N395" s="469"/>
      <c r="O395" s="469"/>
      <c r="P395" s="923"/>
      <c r="Q395" s="923"/>
      <c r="R395" s="923"/>
      <c r="S395" s="923"/>
      <c r="U395" s="742"/>
      <c r="Y395" s="830" t="s">
        <v>157</v>
      </c>
      <c r="Z395" s="922">
        <f t="shared" si="20"/>
        <v>0.63559999999999606</v>
      </c>
    </row>
    <row r="396" spans="12:26" s="508" customFormat="1" x14ac:dyDescent="0.2">
      <c r="L396" s="469"/>
      <c r="M396" s="469"/>
      <c r="N396" s="469"/>
      <c r="O396" s="469"/>
      <c r="P396" s="923"/>
      <c r="Q396" s="923"/>
      <c r="R396" s="923"/>
      <c r="S396" s="923"/>
      <c r="U396" s="742"/>
      <c r="Y396" s="830" t="s">
        <v>157</v>
      </c>
      <c r="Z396" s="922">
        <f t="shared" si="20"/>
        <v>0.63569999999999605</v>
      </c>
    </row>
    <row r="397" spans="12:26" s="508" customFormat="1" x14ac:dyDescent="0.2">
      <c r="L397" s="469"/>
      <c r="M397" s="469"/>
      <c r="N397" s="469"/>
      <c r="O397" s="469"/>
      <c r="P397" s="923"/>
      <c r="Q397" s="923"/>
      <c r="R397" s="923"/>
      <c r="S397" s="923"/>
      <c r="U397" s="742"/>
      <c r="Y397" s="830" t="s">
        <v>157</v>
      </c>
      <c r="Z397" s="922">
        <f t="shared" si="20"/>
        <v>0.63579999999999603</v>
      </c>
    </row>
    <row r="398" spans="12:26" s="508" customFormat="1" x14ac:dyDescent="0.2">
      <c r="L398" s="469"/>
      <c r="M398" s="469"/>
      <c r="N398" s="469"/>
      <c r="O398" s="469"/>
      <c r="P398" s="923"/>
      <c r="Q398" s="923"/>
      <c r="R398" s="923"/>
      <c r="S398" s="923"/>
      <c r="U398" s="742"/>
      <c r="Y398" s="830" t="s">
        <v>157</v>
      </c>
      <c r="Z398" s="922">
        <f t="shared" si="20"/>
        <v>0.63589999999999602</v>
      </c>
    </row>
    <row r="399" spans="12:26" s="508" customFormat="1" x14ac:dyDescent="0.2">
      <c r="L399" s="469"/>
      <c r="M399" s="469"/>
      <c r="N399" s="469"/>
      <c r="O399" s="469"/>
      <c r="P399" s="923"/>
      <c r="Q399" s="923"/>
      <c r="R399" s="923"/>
      <c r="S399" s="923"/>
      <c r="U399" s="742"/>
      <c r="Y399" s="830" t="s">
        <v>157</v>
      </c>
      <c r="Z399" s="922">
        <f t="shared" si="20"/>
        <v>0.63599999999999601</v>
      </c>
    </row>
    <row r="400" spans="12:26" s="508" customFormat="1" x14ac:dyDescent="0.2">
      <c r="L400" s="469"/>
      <c r="M400" s="469"/>
      <c r="N400" s="469"/>
      <c r="O400" s="469"/>
      <c r="P400" s="923"/>
      <c r="Q400" s="923"/>
      <c r="R400" s="923"/>
      <c r="S400" s="923"/>
      <c r="U400" s="742"/>
      <c r="Y400" s="830" t="s">
        <v>157</v>
      </c>
      <c r="Z400" s="922">
        <f t="shared" si="20"/>
        <v>0.636099999999996</v>
      </c>
    </row>
    <row r="401" spans="12:26" s="508" customFormat="1" x14ac:dyDescent="0.2">
      <c r="L401" s="469"/>
      <c r="M401" s="469"/>
      <c r="N401" s="469"/>
      <c r="O401" s="469"/>
      <c r="P401" s="923"/>
      <c r="Q401" s="923"/>
      <c r="R401" s="923"/>
      <c r="S401" s="923"/>
      <c r="U401" s="742"/>
      <c r="Y401" s="830" t="s">
        <v>157</v>
      </c>
      <c r="Z401" s="922">
        <f t="shared" si="20"/>
        <v>0.63619999999999599</v>
      </c>
    </row>
    <row r="402" spans="12:26" s="508" customFormat="1" x14ac:dyDescent="0.2">
      <c r="L402" s="469"/>
      <c r="M402" s="469"/>
      <c r="N402" s="469"/>
      <c r="O402" s="469"/>
      <c r="P402" s="923"/>
      <c r="Q402" s="923"/>
      <c r="R402" s="923"/>
      <c r="S402" s="923"/>
      <c r="U402" s="742"/>
      <c r="Y402" s="830" t="s">
        <v>157</v>
      </c>
      <c r="Z402" s="922">
        <f t="shared" si="20"/>
        <v>0.63629999999999598</v>
      </c>
    </row>
    <row r="403" spans="12:26" s="508" customFormat="1" x14ac:dyDescent="0.2">
      <c r="L403" s="469"/>
      <c r="M403" s="469"/>
      <c r="N403" s="469"/>
      <c r="O403" s="469"/>
      <c r="P403" s="923"/>
      <c r="Q403" s="923"/>
      <c r="R403" s="923"/>
      <c r="S403" s="923"/>
      <c r="U403" s="742"/>
      <c r="Y403" s="830" t="s">
        <v>157</v>
      </c>
      <c r="Z403" s="922">
        <f t="shared" si="20"/>
        <v>0.63639999999999597</v>
      </c>
    </row>
    <row r="404" spans="12:26" s="508" customFormat="1" x14ac:dyDescent="0.2">
      <c r="L404" s="469"/>
      <c r="M404" s="469"/>
      <c r="N404" s="469"/>
      <c r="O404" s="469"/>
      <c r="P404" s="923"/>
      <c r="Q404" s="923"/>
      <c r="R404" s="923"/>
      <c r="S404" s="923"/>
      <c r="U404" s="742"/>
      <c r="Y404" s="830" t="s">
        <v>157</v>
      </c>
      <c r="Z404" s="922">
        <f t="shared" si="20"/>
        <v>0.63649999999999596</v>
      </c>
    </row>
    <row r="405" spans="12:26" s="508" customFormat="1" x14ac:dyDescent="0.2">
      <c r="L405" s="469"/>
      <c r="M405" s="469"/>
      <c r="N405" s="469"/>
      <c r="O405" s="469"/>
      <c r="P405" s="923"/>
      <c r="Q405" s="923"/>
      <c r="R405" s="923"/>
      <c r="S405" s="923"/>
      <c r="U405" s="742"/>
      <c r="Y405" s="830" t="s">
        <v>157</v>
      </c>
      <c r="Z405" s="922">
        <f t="shared" si="20"/>
        <v>0.63659999999999595</v>
      </c>
    </row>
    <row r="406" spans="12:26" s="508" customFormat="1" x14ac:dyDescent="0.2">
      <c r="L406" s="469"/>
      <c r="M406" s="469"/>
      <c r="N406" s="469"/>
      <c r="O406" s="469"/>
      <c r="P406" s="923"/>
      <c r="Q406" s="923"/>
      <c r="R406" s="923"/>
      <c r="S406" s="923"/>
      <c r="U406" s="742"/>
      <c r="Y406" s="830" t="s">
        <v>157</v>
      </c>
      <c r="Z406" s="922">
        <f t="shared" si="20"/>
        <v>0.63669999999999594</v>
      </c>
    </row>
    <row r="407" spans="12:26" s="508" customFormat="1" x14ac:dyDescent="0.2">
      <c r="L407" s="469"/>
      <c r="M407" s="469"/>
      <c r="N407" s="469"/>
      <c r="O407" s="469"/>
      <c r="P407" s="923"/>
      <c r="Q407" s="923"/>
      <c r="R407" s="923"/>
      <c r="S407" s="923"/>
      <c r="U407" s="742"/>
      <c r="Y407" s="830" t="s">
        <v>157</v>
      </c>
      <c r="Z407" s="922">
        <f t="shared" si="20"/>
        <v>0.63679999999999592</v>
      </c>
    </row>
    <row r="408" spans="12:26" s="508" customFormat="1" x14ac:dyDescent="0.2">
      <c r="L408" s="469"/>
      <c r="M408" s="469"/>
      <c r="N408" s="469"/>
      <c r="O408" s="469"/>
      <c r="P408" s="923"/>
      <c r="Q408" s="923"/>
      <c r="R408" s="923"/>
      <c r="S408" s="923"/>
      <c r="U408" s="742"/>
      <c r="Y408" s="830" t="s">
        <v>157</v>
      </c>
      <c r="Z408" s="922">
        <f t="shared" si="20"/>
        <v>0.63689999999999591</v>
      </c>
    </row>
    <row r="409" spans="12:26" s="508" customFormat="1" x14ac:dyDescent="0.2">
      <c r="L409" s="469"/>
      <c r="M409" s="469"/>
      <c r="N409" s="469"/>
      <c r="O409" s="469"/>
      <c r="P409" s="923"/>
      <c r="Q409" s="923"/>
      <c r="R409" s="923"/>
      <c r="S409" s="923"/>
      <c r="U409" s="742"/>
      <c r="Y409" s="830" t="s">
        <v>157</v>
      </c>
      <c r="Z409" s="922">
        <f t="shared" si="20"/>
        <v>0.6369999999999959</v>
      </c>
    </row>
    <row r="410" spans="12:26" s="508" customFormat="1" x14ac:dyDescent="0.2">
      <c r="L410" s="469"/>
      <c r="M410" s="469"/>
      <c r="N410" s="469"/>
      <c r="O410" s="469"/>
      <c r="P410" s="923"/>
      <c r="Q410" s="923"/>
      <c r="R410" s="923"/>
      <c r="S410" s="923"/>
      <c r="U410" s="742"/>
      <c r="Y410" s="830" t="s">
        <v>157</v>
      </c>
      <c r="Z410" s="922">
        <f t="shared" si="20"/>
        <v>0.63709999999999589</v>
      </c>
    </row>
    <row r="411" spans="12:26" s="508" customFormat="1" x14ac:dyDescent="0.2">
      <c r="L411" s="469"/>
      <c r="M411" s="469"/>
      <c r="N411" s="469"/>
      <c r="O411" s="469"/>
      <c r="P411" s="923"/>
      <c r="Q411" s="923"/>
      <c r="R411" s="923"/>
      <c r="S411" s="923"/>
      <c r="U411" s="742"/>
      <c r="Y411" s="830" t="s">
        <v>157</v>
      </c>
      <c r="Z411" s="922">
        <f t="shared" si="20"/>
        <v>0.63719999999999588</v>
      </c>
    </row>
    <row r="412" spans="12:26" s="508" customFormat="1" x14ac:dyDescent="0.2">
      <c r="L412" s="469"/>
      <c r="M412" s="469"/>
      <c r="N412" s="469"/>
      <c r="O412" s="469"/>
      <c r="P412" s="923"/>
      <c r="Q412" s="923"/>
      <c r="R412" s="923"/>
      <c r="S412" s="923"/>
      <c r="U412" s="742"/>
      <c r="Y412" s="830" t="s">
        <v>157</v>
      </c>
      <c r="Z412" s="922">
        <f t="shared" si="20"/>
        <v>0.63729999999999587</v>
      </c>
    </row>
    <row r="413" spans="12:26" s="508" customFormat="1" x14ac:dyDescent="0.2">
      <c r="L413" s="469"/>
      <c r="M413" s="469"/>
      <c r="N413" s="469"/>
      <c r="O413" s="469"/>
      <c r="P413" s="923"/>
      <c r="Q413" s="923"/>
      <c r="R413" s="923"/>
      <c r="S413" s="923"/>
      <c r="U413" s="742"/>
      <c r="Y413" s="830" t="s">
        <v>157</v>
      </c>
      <c r="Z413" s="922">
        <f t="shared" si="20"/>
        <v>0.63739999999999586</v>
      </c>
    </row>
    <row r="414" spans="12:26" s="508" customFormat="1" x14ac:dyDescent="0.2">
      <c r="L414" s="469"/>
      <c r="M414" s="469"/>
      <c r="N414" s="469"/>
      <c r="O414" s="469"/>
      <c r="P414" s="923"/>
      <c r="Q414" s="923"/>
      <c r="R414" s="923"/>
      <c r="S414" s="923"/>
      <c r="U414" s="742"/>
      <c r="Y414" s="830" t="s">
        <v>157</v>
      </c>
      <c r="Z414" s="922">
        <f t="shared" si="20"/>
        <v>0.63749999999999585</v>
      </c>
    </row>
    <row r="415" spans="12:26" s="508" customFormat="1" x14ac:dyDescent="0.2">
      <c r="L415" s="469"/>
      <c r="M415" s="469"/>
      <c r="N415" s="469"/>
      <c r="O415" s="469"/>
      <c r="P415" s="923"/>
      <c r="Q415" s="923"/>
      <c r="R415" s="923"/>
      <c r="S415" s="923"/>
      <c r="U415" s="742"/>
      <c r="Y415" s="830" t="s">
        <v>157</v>
      </c>
      <c r="Z415" s="922">
        <f t="shared" si="20"/>
        <v>0.63759999999999584</v>
      </c>
    </row>
    <row r="416" spans="12:26" s="508" customFormat="1" x14ac:dyDescent="0.2">
      <c r="L416" s="469"/>
      <c r="M416" s="469"/>
      <c r="N416" s="469"/>
      <c r="O416" s="469"/>
      <c r="P416" s="923"/>
      <c r="Q416" s="923"/>
      <c r="R416" s="923"/>
      <c r="S416" s="923"/>
      <c r="U416" s="742"/>
      <c r="Y416" s="830" t="s">
        <v>157</v>
      </c>
      <c r="Z416" s="922">
        <f t="shared" si="20"/>
        <v>0.63769999999999583</v>
      </c>
    </row>
    <row r="417" spans="12:26" s="508" customFormat="1" x14ac:dyDescent="0.2">
      <c r="L417" s="469"/>
      <c r="M417" s="469"/>
      <c r="N417" s="469"/>
      <c r="O417" s="469"/>
      <c r="P417" s="923"/>
      <c r="Q417" s="923"/>
      <c r="R417" s="923"/>
      <c r="S417" s="923"/>
      <c r="U417" s="742"/>
      <c r="Y417" s="830" t="s">
        <v>157</v>
      </c>
      <c r="Z417" s="922">
        <f t="shared" si="20"/>
        <v>0.63779999999999581</v>
      </c>
    </row>
    <row r="418" spans="12:26" s="508" customFormat="1" x14ac:dyDescent="0.2">
      <c r="L418" s="469"/>
      <c r="M418" s="469"/>
      <c r="N418" s="469"/>
      <c r="O418" s="469"/>
      <c r="P418" s="923"/>
      <c r="Q418" s="923"/>
      <c r="R418" s="923"/>
      <c r="S418" s="923"/>
      <c r="U418" s="742"/>
      <c r="Y418" s="830" t="s">
        <v>157</v>
      </c>
      <c r="Z418" s="922">
        <f t="shared" si="20"/>
        <v>0.6378999999999958</v>
      </c>
    </row>
    <row r="419" spans="12:26" s="508" customFormat="1" x14ac:dyDescent="0.2">
      <c r="L419" s="469"/>
      <c r="M419" s="469"/>
      <c r="N419" s="469"/>
      <c r="O419" s="469"/>
      <c r="P419" s="923"/>
      <c r="Q419" s="923"/>
      <c r="R419" s="923"/>
      <c r="S419" s="923"/>
      <c r="U419" s="742"/>
      <c r="Y419" s="830" t="s">
        <v>157</v>
      </c>
      <c r="Z419" s="922">
        <f t="shared" si="20"/>
        <v>0.63799999999999579</v>
      </c>
    </row>
    <row r="420" spans="12:26" s="508" customFormat="1" x14ac:dyDescent="0.2">
      <c r="L420" s="469"/>
      <c r="M420" s="469"/>
      <c r="N420" s="469"/>
      <c r="O420" s="469"/>
      <c r="P420" s="923"/>
      <c r="Q420" s="923"/>
      <c r="R420" s="923"/>
      <c r="S420" s="923"/>
      <c r="U420" s="742"/>
      <c r="Y420" s="830" t="s">
        <v>157</v>
      </c>
      <c r="Z420" s="922">
        <f t="shared" si="20"/>
        <v>0.63809999999999578</v>
      </c>
    </row>
    <row r="421" spans="12:26" s="508" customFormat="1" x14ac:dyDescent="0.2">
      <c r="L421" s="469"/>
      <c r="M421" s="469"/>
      <c r="N421" s="469"/>
      <c r="O421" s="469"/>
      <c r="P421" s="923"/>
      <c r="Q421" s="923"/>
      <c r="R421" s="923"/>
      <c r="S421" s="923"/>
      <c r="U421" s="742"/>
      <c r="Y421" s="830" t="s">
        <v>157</v>
      </c>
      <c r="Z421" s="922">
        <f t="shared" si="20"/>
        <v>0.63819999999999577</v>
      </c>
    </row>
    <row r="422" spans="12:26" s="508" customFormat="1" x14ac:dyDescent="0.2">
      <c r="L422" s="469"/>
      <c r="M422" s="469"/>
      <c r="N422" s="469"/>
      <c r="O422" s="469"/>
      <c r="P422" s="923"/>
      <c r="Q422" s="923"/>
      <c r="R422" s="923"/>
      <c r="S422" s="923"/>
      <c r="U422" s="742"/>
      <c r="Y422" s="830" t="s">
        <v>157</v>
      </c>
      <c r="Z422" s="922">
        <f t="shared" si="20"/>
        <v>0.63829999999999576</v>
      </c>
    </row>
    <row r="423" spans="12:26" s="508" customFormat="1" x14ac:dyDescent="0.2">
      <c r="L423" s="469"/>
      <c r="M423" s="469"/>
      <c r="N423" s="469"/>
      <c r="O423" s="469"/>
      <c r="P423" s="923"/>
      <c r="Q423" s="923"/>
      <c r="R423" s="923"/>
      <c r="S423" s="923"/>
      <c r="U423" s="742"/>
      <c r="Y423" s="830" t="s">
        <v>157</v>
      </c>
      <c r="Z423" s="922">
        <f t="shared" si="20"/>
        <v>0.63839999999999575</v>
      </c>
    </row>
    <row r="424" spans="12:26" s="508" customFormat="1" x14ac:dyDescent="0.2">
      <c r="L424" s="469"/>
      <c r="M424" s="469"/>
      <c r="N424" s="469"/>
      <c r="O424" s="469"/>
      <c r="P424" s="923"/>
      <c r="Q424" s="923"/>
      <c r="R424" s="923"/>
      <c r="S424" s="923"/>
      <c r="U424" s="742"/>
      <c r="Y424" s="830" t="s">
        <v>157</v>
      </c>
      <c r="Z424" s="922">
        <f t="shared" si="20"/>
        <v>0.63849999999999574</v>
      </c>
    </row>
    <row r="425" spans="12:26" s="508" customFormat="1" x14ac:dyDescent="0.2">
      <c r="L425" s="469"/>
      <c r="M425" s="469"/>
      <c r="N425" s="469"/>
      <c r="O425" s="469"/>
      <c r="P425" s="923"/>
      <c r="Q425" s="923"/>
      <c r="R425" s="923"/>
      <c r="S425" s="923"/>
      <c r="U425" s="742"/>
      <c r="Y425" s="830" t="s">
        <v>157</v>
      </c>
      <c r="Z425" s="922">
        <f t="shared" ref="Z425:Z488" si="21">SUM(Z424+0.01%)</f>
        <v>0.63859999999999573</v>
      </c>
    </row>
    <row r="426" spans="12:26" s="508" customFormat="1" x14ac:dyDescent="0.2">
      <c r="L426" s="469"/>
      <c r="M426" s="469"/>
      <c r="N426" s="469"/>
      <c r="O426" s="469"/>
      <c r="P426" s="923"/>
      <c r="Q426" s="923"/>
      <c r="R426" s="923"/>
      <c r="S426" s="923"/>
      <c r="U426" s="742"/>
      <c r="Y426" s="830" t="s">
        <v>157</v>
      </c>
      <c r="Z426" s="922">
        <f t="shared" si="21"/>
        <v>0.63869999999999572</v>
      </c>
    </row>
    <row r="427" spans="12:26" s="508" customFormat="1" x14ac:dyDescent="0.2">
      <c r="L427" s="469"/>
      <c r="M427" s="469"/>
      <c r="N427" s="469"/>
      <c r="O427" s="469"/>
      <c r="P427" s="923"/>
      <c r="Q427" s="923"/>
      <c r="R427" s="923"/>
      <c r="S427" s="923"/>
      <c r="U427" s="742"/>
      <c r="Y427" s="830" t="s">
        <v>157</v>
      </c>
      <c r="Z427" s="922">
        <f t="shared" si="21"/>
        <v>0.6387999999999957</v>
      </c>
    </row>
    <row r="428" spans="12:26" s="508" customFormat="1" x14ac:dyDescent="0.2">
      <c r="L428" s="469"/>
      <c r="M428" s="469"/>
      <c r="N428" s="469"/>
      <c r="O428" s="469"/>
      <c r="P428" s="923"/>
      <c r="Q428" s="923"/>
      <c r="R428" s="923"/>
      <c r="S428" s="923"/>
      <c r="U428" s="742"/>
      <c r="Y428" s="830" t="s">
        <v>157</v>
      </c>
      <c r="Z428" s="922">
        <f t="shared" si="21"/>
        <v>0.63889999999999569</v>
      </c>
    </row>
    <row r="429" spans="12:26" s="508" customFormat="1" x14ac:dyDescent="0.2">
      <c r="L429" s="469"/>
      <c r="M429" s="469"/>
      <c r="N429" s="469"/>
      <c r="O429" s="469"/>
      <c r="P429" s="923"/>
      <c r="Q429" s="923"/>
      <c r="R429" s="923"/>
      <c r="S429" s="923"/>
      <c r="U429" s="742"/>
      <c r="Y429" s="830" t="s">
        <v>157</v>
      </c>
      <c r="Z429" s="922">
        <f t="shared" si="21"/>
        <v>0.63899999999999568</v>
      </c>
    </row>
    <row r="430" spans="12:26" s="508" customFormat="1" x14ac:dyDescent="0.2">
      <c r="L430" s="469"/>
      <c r="M430" s="469"/>
      <c r="N430" s="469"/>
      <c r="O430" s="469"/>
      <c r="P430" s="923"/>
      <c r="Q430" s="923"/>
      <c r="R430" s="923"/>
      <c r="S430" s="923"/>
      <c r="U430" s="742"/>
      <c r="Y430" s="830" t="s">
        <v>157</v>
      </c>
      <c r="Z430" s="922">
        <f t="shared" si="21"/>
        <v>0.63909999999999567</v>
      </c>
    </row>
    <row r="431" spans="12:26" s="508" customFormat="1" x14ac:dyDescent="0.2">
      <c r="L431" s="469"/>
      <c r="M431" s="469"/>
      <c r="N431" s="469"/>
      <c r="O431" s="469"/>
      <c r="P431" s="923"/>
      <c r="Q431" s="923"/>
      <c r="R431" s="923"/>
      <c r="S431" s="923"/>
      <c r="U431" s="742"/>
      <c r="Y431" s="830" t="s">
        <v>157</v>
      </c>
      <c r="Z431" s="922">
        <f t="shared" si="21"/>
        <v>0.63919999999999566</v>
      </c>
    </row>
    <row r="432" spans="12:26" s="508" customFormat="1" x14ac:dyDescent="0.2">
      <c r="L432" s="469"/>
      <c r="M432" s="469"/>
      <c r="N432" s="469"/>
      <c r="O432" s="469"/>
      <c r="P432" s="923"/>
      <c r="Q432" s="923"/>
      <c r="R432" s="923"/>
      <c r="S432" s="923"/>
      <c r="U432" s="742"/>
      <c r="Y432" s="830" t="s">
        <v>157</v>
      </c>
      <c r="Z432" s="922">
        <f t="shared" si="21"/>
        <v>0.63929999999999565</v>
      </c>
    </row>
    <row r="433" spans="12:26" s="508" customFormat="1" x14ac:dyDescent="0.2">
      <c r="L433" s="469"/>
      <c r="M433" s="469"/>
      <c r="N433" s="469"/>
      <c r="O433" s="469"/>
      <c r="P433" s="923"/>
      <c r="Q433" s="923"/>
      <c r="R433" s="923"/>
      <c r="S433" s="923"/>
      <c r="U433" s="742"/>
      <c r="Y433" s="830" t="s">
        <v>157</v>
      </c>
      <c r="Z433" s="922">
        <f t="shared" si="21"/>
        <v>0.63939999999999564</v>
      </c>
    </row>
    <row r="434" spans="12:26" s="508" customFormat="1" x14ac:dyDescent="0.2">
      <c r="L434" s="469"/>
      <c r="M434" s="469"/>
      <c r="N434" s="469"/>
      <c r="O434" s="469"/>
      <c r="P434" s="923"/>
      <c r="Q434" s="923"/>
      <c r="R434" s="923"/>
      <c r="S434" s="923"/>
      <c r="U434" s="742"/>
      <c r="Y434" s="830" t="s">
        <v>157</v>
      </c>
      <c r="Z434" s="922">
        <f t="shared" si="21"/>
        <v>0.63949999999999563</v>
      </c>
    </row>
    <row r="435" spans="12:26" s="508" customFormat="1" x14ac:dyDescent="0.2">
      <c r="L435" s="469"/>
      <c r="M435" s="469"/>
      <c r="N435" s="469"/>
      <c r="O435" s="469"/>
      <c r="P435" s="923"/>
      <c r="Q435" s="923"/>
      <c r="R435" s="923"/>
      <c r="S435" s="923"/>
      <c r="U435" s="742"/>
      <c r="Y435" s="830" t="s">
        <v>157</v>
      </c>
      <c r="Z435" s="922">
        <f t="shared" si="21"/>
        <v>0.63959999999999562</v>
      </c>
    </row>
    <row r="436" spans="12:26" s="508" customFormat="1" x14ac:dyDescent="0.2">
      <c r="L436" s="469"/>
      <c r="M436" s="469"/>
      <c r="N436" s="469"/>
      <c r="O436" s="469"/>
      <c r="P436" s="923"/>
      <c r="Q436" s="923"/>
      <c r="R436" s="923"/>
      <c r="S436" s="923"/>
      <c r="U436" s="742"/>
      <c r="Y436" s="830" t="s">
        <v>157</v>
      </c>
      <c r="Z436" s="922">
        <f t="shared" si="21"/>
        <v>0.63969999999999561</v>
      </c>
    </row>
    <row r="437" spans="12:26" s="508" customFormat="1" x14ac:dyDescent="0.2">
      <c r="L437" s="469"/>
      <c r="M437" s="469"/>
      <c r="N437" s="469"/>
      <c r="O437" s="469"/>
      <c r="P437" s="923"/>
      <c r="Q437" s="923"/>
      <c r="R437" s="923"/>
      <c r="S437" s="923"/>
      <c r="U437" s="742"/>
      <c r="Y437" s="830" t="s">
        <v>157</v>
      </c>
      <c r="Z437" s="922">
        <f t="shared" si="21"/>
        <v>0.63979999999999559</v>
      </c>
    </row>
    <row r="438" spans="12:26" s="508" customFormat="1" x14ac:dyDescent="0.2">
      <c r="L438" s="469"/>
      <c r="M438" s="469"/>
      <c r="N438" s="469"/>
      <c r="O438" s="469"/>
      <c r="P438" s="923"/>
      <c r="Q438" s="923"/>
      <c r="R438" s="923"/>
      <c r="S438" s="923"/>
      <c r="U438" s="742"/>
      <c r="Y438" s="830" t="s">
        <v>157</v>
      </c>
      <c r="Z438" s="922">
        <f t="shared" si="21"/>
        <v>0.63989999999999558</v>
      </c>
    </row>
    <row r="439" spans="12:26" s="508" customFormat="1" x14ac:dyDescent="0.2">
      <c r="L439" s="469"/>
      <c r="M439" s="469"/>
      <c r="N439" s="469"/>
      <c r="O439" s="469"/>
      <c r="P439" s="923"/>
      <c r="Q439" s="923"/>
      <c r="R439" s="923"/>
      <c r="S439" s="923"/>
      <c r="U439" s="742"/>
      <c r="Y439" s="830" t="s">
        <v>157</v>
      </c>
      <c r="Z439" s="922">
        <f t="shared" si="21"/>
        <v>0.63999999999999557</v>
      </c>
    </row>
    <row r="440" spans="12:26" s="508" customFormat="1" x14ac:dyDescent="0.2">
      <c r="L440" s="469"/>
      <c r="M440" s="469"/>
      <c r="N440" s="469"/>
      <c r="O440" s="469"/>
      <c r="P440" s="923"/>
      <c r="Q440" s="923"/>
      <c r="R440" s="923"/>
      <c r="S440" s="923"/>
      <c r="U440" s="742"/>
      <c r="Y440" s="830" t="s">
        <v>157</v>
      </c>
      <c r="Z440" s="922">
        <f t="shared" si="21"/>
        <v>0.64009999999999556</v>
      </c>
    </row>
    <row r="441" spans="12:26" s="508" customFormat="1" x14ac:dyDescent="0.2">
      <c r="L441" s="469"/>
      <c r="M441" s="469"/>
      <c r="N441" s="469"/>
      <c r="O441" s="469"/>
      <c r="P441" s="923"/>
      <c r="Q441" s="923"/>
      <c r="R441" s="923"/>
      <c r="S441" s="923"/>
      <c r="U441" s="742"/>
      <c r="Y441" s="830" t="s">
        <v>157</v>
      </c>
      <c r="Z441" s="922">
        <f t="shared" si="21"/>
        <v>0.64019999999999555</v>
      </c>
    </row>
    <row r="442" spans="12:26" s="508" customFormat="1" x14ac:dyDescent="0.2">
      <c r="L442" s="469"/>
      <c r="M442" s="469"/>
      <c r="N442" s="469"/>
      <c r="O442" s="469"/>
      <c r="P442" s="923"/>
      <c r="Q442" s="923"/>
      <c r="R442" s="923"/>
      <c r="S442" s="923"/>
      <c r="U442" s="742"/>
      <c r="Y442" s="830" t="s">
        <v>157</v>
      </c>
      <c r="Z442" s="922">
        <f t="shared" si="21"/>
        <v>0.64029999999999554</v>
      </c>
    </row>
    <row r="443" spans="12:26" s="508" customFormat="1" x14ac:dyDescent="0.2">
      <c r="L443" s="469"/>
      <c r="M443" s="469"/>
      <c r="N443" s="469"/>
      <c r="O443" s="469"/>
      <c r="P443" s="923"/>
      <c r="Q443" s="923"/>
      <c r="R443" s="923"/>
      <c r="S443" s="923"/>
      <c r="U443" s="742"/>
      <c r="Y443" s="830" t="s">
        <v>157</v>
      </c>
      <c r="Z443" s="922">
        <f t="shared" si="21"/>
        <v>0.64039999999999553</v>
      </c>
    </row>
    <row r="444" spans="12:26" s="508" customFormat="1" x14ac:dyDescent="0.2">
      <c r="L444" s="469"/>
      <c r="M444" s="469"/>
      <c r="N444" s="469"/>
      <c r="O444" s="469"/>
      <c r="P444" s="923"/>
      <c r="Q444" s="923"/>
      <c r="R444" s="923"/>
      <c r="S444" s="923"/>
      <c r="U444" s="742"/>
      <c r="Y444" s="830" t="s">
        <v>157</v>
      </c>
      <c r="Z444" s="922">
        <f t="shared" si="21"/>
        <v>0.64049999999999552</v>
      </c>
    </row>
    <row r="445" spans="12:26" s="508" customFormat="1" x14ac:dyDescent="0.2">
      <c r="L445" s="469"/>
      <c r="M445" s="469"/>
      <c r="N445" s="469"/>
      <c r="O445" s="469"/>
      <c r="P445" s="923"/>
      <c r="Q445" s="923"/>
      <c r="R445" s="923"/>
      <c r="S445" s="923"/>
      <c r="U445" s="742"/>
      <c r="Y445" s="830" t="s">
        <v>157</v>
      </c>
      <c r="Z445" s="922">
        <f t="shared" si="21"/>
        <v>0.64059999999999551</v>
      </c>
    </row>
    <row r="446" spans="12:26" s="508" customFormat="1" x14ac:dyDescent="0.2">
      <c r="L446" s="469"/>
      <c r="M446" s="469"/>
      <c r="N446" s="469"/>
      <c r="O446" s="469"/>
      <c r="P446" s="923"/>
      <c r="Q446" s="923"/>
      <c r="R446" s="923"/>
      <c r="S446" s="923"/>
      <c r="U446" s="742"/>
      <c r="Y446" s="830" t="s">
        <v>157</v>
      </c>
      <c r="Z446" s="922">
        <f t="shared" si="21"/>
        <v>0.6406999999999955</v>
      </c>
    </row>
    <row r="447" spans="12:26" s="508" customFormat="1" x14ac:dyDescent="0.2">
      <c r="L447" s="469"/>
      <c r="M447" s="469"/>
      <c r="N447" s="469"/>
      <c r="O447" s="469"/>
      <c r="P447" s="923"/>
      <c r="Q447" s="923"/>
      <c r="R447" s="923"/>
      <c r="S447" s="923"/>
      <c r="U447" s="742"/>
      <c r="Y447" s="830" t="s">
        <v>157</v>
      </c>
      <c r="Z447" s="922">
        <f t="shared" si="21"/>
        <v>0.64079999999999548</v>
      </c>
    </row>
    <row r="448" spans="12:26" s="508" customFormat="1" x14ac:dyDescent="0.2">
      <c r="L448" s="469"/>
      <c r="M448" s="469"/>
      <c r="N448" s="469"/>
      <c r="O448" s="469"/>
      <c r="P448" s="923"/>
      <c r="Q448" s="923"/>
      <c r="R448" s="923"/>
      <c r="S448" s="923"/>
      <c r="U448" s="742"/>
      <c r="Y448" s="830" t="s">
        <v>157</v>
      </c>
      <c r="Z448" s="922">
        <f t="shared" si="21"/>
        <v>0.64089999999999547</v>
      </c>
    </row>
    <row r="449" spans="12:26" s="508" customFormat="1" x14ac:dyDescent="0.2">
      <c r="L449" s="469"/>
      <c r="M449" s="469"/>
      <c r="N449" s="469"/>
      <c r="O449" s="469"/>
      <c r="P449" s="923"/>
      <c r="Q449" s="923"/>
      <c r="R449" s="923"/>
      <c r="S449" s="923"/>
      <c r="U449" s="742"/>
      <c r="Y449" s="830" t="s">
        <v>157</v>
      </c>
      <c r="Z449" s="922">
        <f t="shared" si="21"/>
        <v>0.64099999999999546</v>
      </c>
    </row>
    <row r="450" spans="12:26" s="508" customFormat="1" x14ac:dyDescent="0.2">
      <c r="L450" s="469"/>
      <c r="M450" s="469"/>
      <c r="N450" s="469"/>
      <c r="O450" s="469"/>
      <c r="P450" s="923"/>
      <c r="Q450" s="923"/>
      <c r="R450" s="923"/>
      <c r="S450" s="923"/>
      <c r="U450" s="742"/>
      <c r="Y450" s="830" t="s">
        <v>157</v>
      </c>
      <c r="Z450" s="922">
        <f t="shared" si="21"/>
        <v>0.64109999999999545</v>
      </c>
    </row>
    <row r="451" spans="12:26" s="508" customFormat="1" x14ac:dyDescent="0.2">
      <c r="L451" s="469"/>
      <c r="M451" s="469"/>
      <c r="N451" s="469"/>
      <c r="O451" s="469"/>
      <c r="P451" s="923"/>
      <c r="Q451" s="923"/>
      <c r="R451" s="923"/>
      <c r="S451" s="923"/>
      <c r="U451" s="742"/>
      <c r="Y451" s="830" t="s">
        <v>157</v>
      </c>
      <c r="Z451" s="922">
        <f t="shared" si="21"/>
        <v>0.64119999999999544</v>
      </c>
    </row>
    <row r="452" spans="12:26" s="508" customFormat="1" x14ac:dyDescent="0.2">
      <c r="L452" s="469"/>
      <c r="M452" s="469"/>
      <c r="N452" s="469"/>
      <c r="O452" s="469"/>
      <c r="P452" s="923"/>
      <c r="Q452" s="923"/>
      <c r="R452" s="923"/>
      <c r="S452" s="923"/>
      <c r="U452" s="742"/>
      <c r="Y452" s="830" t="s">
        <v>157</v>
      </c>
      <c r="Z452" s="922">
        <f t="shared" si="21"/>
        <v>0.64129999999999543</v>
      </c>
    </row>
    <row r="453" spans="12:26" s="508" customFormat="1" x14ac:dyDescent="0.2">
      <c r="L453" s="469"/>
      <c r="M453" s="469"/>
      <c r="N453" s="469"/>
      <c r="O453" s="469"/>
      <c r="P453" s="923"/>
      <c r="Q453" s="923"/>
      <c r="R453" s="923"/>
      <c r="S453" s="923"/>
      <c r="U453" s="742"/>
      <c r="Y453" s="830" t="s">
        <v>157</v>
      </c>
      <c r="Z453" s="922">
        <f t="shared" si="21"/>
        <v>0.64139999999999542</v>
      </c>
    </row>
    <row r="454" spans="12:26" s="508" customFormat="1" x14ac:dyDescent="0.2">
      <c r="L454" s="469"/>
      <c r="M454" s="469"/>
      <c r="N454" s="469"/>
      <c r="O454" s="469"/>
      <c r="P454" s="923"/>
      <c r="Q454" s="923"/>
      <c r="R454" s="923"/>
      <c r="S454" s="923"/>
      <c r="U454" s="742"/>
      <c r="Y454" s="830" t="s">
        <v>157</v>
      </c>
      <c r="Z454" s="922">
        <f t="shared" si="21"/>
        <v>0.64149999999999541</v>
      </c>
    </row>
    <row r="455" spans="12:26" s="508" customFormat="1" x14ac:dyDescent="0.2">
      <c r="L455" s="469"/>
      <c r="M455" s="469"/>
      <c r="N455" s="469"/>
      <c r="O455" s="469"/>
      <c r="P455" s="923"/>
      <c r="Q455" s="923"/>
      <c r="R455" s="923"/>
      <c r="S455" s="923"/>
      <c r="U455" s="742"/>
      <c r="Y455" s="830" t="s">
        <v>157</v>
      </c>
      <c r="Z455" s="922">
        <f t="shared" si="21"/>
        <v>0.6415999999999954</v>
      </c>
    </row>
    <row r="456" spans="12:26" s="508" customFormat="1" x14ac:dyDescent="0.2">
      <c r="L456" s="469"/>
      <c r="M456" s="469"/>
      <c r="N456" s="469"/>
      <c r="O456" s="469"/>
      <c r="P456" s="923"/>
      <c r="Q456" s="923"/>
      <c r="R456" s="923"/>
      <c r="S456" s="923"/>
      <c r="U456" s="742"/>
      <c r="Y456" s="830" t="s">
        <v>157</v>
      </c>
      <c r="Z456" s="922">
        <f t="shared" si="21"/>
        <v>0.64169999999999539</v>
      </c>
    </row>
    <row r="457" spans="12:26" s="508" customFormat="1" x14ac:dyDescent="0.2">
      <c r="L457" s="469"/>
      <c r="M457" s="469"/>
      <c r="N457" s="469"/>
      <c r="O457" s="469"/>
      <c r="P457" s="923"/>
      <c r="Q457" s="923"/>
      <c r="R457" s="923"/>
      <c r="S457" s="923"/>
      <c r="U457" s="742"/>
      <c r="Y457" s="830" t="s">
        <v>157</v>
      </c>
      <c r="Z457" s="922">
        <f t="shared" si="21"/>
        <v>0.64179999999999537</v>
      </c>
    </row>
    <row r="458" spans="12:26" s="508" customFormat="1" x14ac:dyDescent="0.2">
      <c r="L458" s="469"/>
      <c r="M458" s="469"/>
      <c r="N458" s="469"/>
      <c r="O458" s="469"/>
      <c r="P458" s="923"/>
      <c r="Q458" s="923"/>
      <c r="R458" s="923"/>
      <c r="S458" s="923"/>
      <c r="U458" s="742"/>
      <c r="Y458" s="830" t="s">
        <v>157</v>
      </c>
      <c r="Z458" s="922">
        <f t="shared" si="21"/>
        <v>0.64189999999999536</v>
      </c>
    </row>
    <row r="459" spans="12:26" s="508" customFormat="1" x14ac:dyDescent="0.2">
      <c r="L459" s="469"/>
      <c r="M459" s="469"/>
      <c r="N459" s="469"/>
      <c r="O459" s="469"/>
      <c r="P459" s="923"/>
      <c r="Q459" s="923"/>
      <c r="R459" s="923"/>
      <c r="S459" s="923"/>
      <c r="U459" s="742"/>
      <c r="Y459" s="830" t="s">
        <v>157</v>
      </c>
      <c r="Z459" s="922">
        <f t="shared" si="21"/>
        <v>0.64199999999999535</v>
      </c>
    </row>
    <row r="460" spans="12:26" s="508" customFormat="1" x14ac:dyDescent="0.2">
      <c r="L460" s="469"/>
      <c r="M460" s="469"/>
      <c r="N460" s="469"/>
      <c r="O460" s="469"/>
      <c r="P460" s="923"/>
      <c r="Q460" s="923"/>
      <c r="R460" s="923"/>
      <c r="S460" s="923"/>
      <c r="U460" s="742"/>
      <c r="Y460" s="830" t="s">
        <v>157</v>
      </c>
      <c r="Z460" s="922">
        <f t="shared" si="21"/>
        <v>0.64209999999999534</v>
      </c>
    </row>
    <row r="461" spans="12:26" s="508" customFormat="1" x14ac:dyDescent="0.2">
      <c r="L461" s="469"/>
      <c r="M461" s="469"/>
      <c r="N461" s="469"/>
      <c r="O461" s="469"/>
      <c r="P461" s="923"/>
      <c r="Q461" s="923"/>
      <c r="R461" s="923"/>
      <c r="S461" s="923"/>
      <c r="U461" s="742"/>
      <c r="Y461" s="830" t="s">
        <v>157</v>
      </c>
      <c r="Z461" s="922">
        <f t="shared" si="21"/>
        <v>0.64219999999999533</v>
      </c>
    </row>
    <row r="462" spans="12:26" s="508" customFormat="1" x14ac:dyDescent="0.2">
      <c r="L462" s="469"/>
      <c r="M462" s="469"/>
      <c r="N462" s="469"/>
      <c r="O462" s="469"/>
      <c r="P462" s="923"/>
      <c r="Q462" s="923"/>
      <c r="R462" s="923"/>
      <c r="S462" s="923"/>
      <c r="U462" s="742"/>
      <c r="Y462" s="830" t="s">
        <v>157</v>
      </c>
      <c r="Z462" s="922">
        <f t="shared" si="21"/>
        <v>0.64229999999999532</v>
      </c>
    </row>
    <row r="463" spans="12:26" s="508" customFormat="1" x14ac:dyDescent="0.2">
      <c r="L463" s="469"/>
      <c r="M463" s="469"/>
      <c r="N463" s="469"/>
      <c r="O463" s="469"/>
      <c r="P463" s="923"/>
      <c r="Q463" s="923"/>
      <c r="R463" s="923"/>
      <c r="S463" s="923"/>
      <c r="U463" s="742"/>
      <c r="Y463" s="830" t="s">
        <v>157</v>
      </c>
      <c r="Z463" s="922">
        <f t="shared" si="21"/>
        <v>0.64239999999999531</v>
      </c>
    </row>
    <row r="464" spans="12:26" s="508" customFormat="1" x14ac:dyDescent="0.2">
      <c r="L464" s="469"/>
      <c r="M464" s="469"/>
      <c r="N464" s="469"/>
      <c r="O464" s="469"/>
      <c r="P464" s="923"/>
      <c r="Q464" s="923"/>
      <c r="R464" s="923"/>
      <c r="S464" s="923"/>
      <c r="U464" s="742"/>
      <c r="Y464" s="830" t="s">
        <v>157</v>
      </c>
      <c r="Z464" s="922">
        <f t="shared" si="21"/>
        <v>0.6424999999999953</v>
      </c>
    </row>
    <row r="465" spans="12:26" s="508" customFormat="1" x14ac:dyDescent="0.2">
      <c r="L465" s="469"/>
      <c r="M465" s="469"/>
      <c r="N465" s="469"/>
      <c r="O465" s="469"/>
      <c r="P465" s="923"/>
      <c r="Q465" s="923"/>
      <c r="R465" s="923"/>
      <c r="S465" s="923"/>
      <c r="U465" s="742"/>
      <c r="Y465" s="830" t="s">
        <v>157</v>
      </c>
      <c r="Z465" s="922">
        <f t="shared" si="21"/>
        <v>0.64259999999999529</v>
      </c>
    </row>
    <row r="466" spans="12:26" s="508" customFormat="1" x14ac:dyDescent="0.2">
      <c r="L466" s="469"/>
      <c r="M466" s="469"/>
      <c r="N466" s="469"/>
      <c r="O466" s="469"/>
      <c r="P466" s="923"/>
      <c r="Q466" s="923"/>
      <c r="R466" s="923"/>
      <c r="S466" s="923"/>
      <c r="U466" s="742"/>
      <c r="Y466" s="830" t="s">
        <v>157</v>
      </c>
      <c r="Z466" s="922">
        <f t="shared" si="21"/>
        <v>0.64269999999999528</v>
      </c>
    </row>
    <row r="467" spans="12:26" s="508" customFormat="1" x14ac:dyDescent="0.2">
      <c r="L467" s="469"/>
      <c r="M467" s="469"/>
      <c r="N467" s="469"/>
      <c r="O467" s="469"/>
      <c r="P467" s="923"/>
      <c r="Q467" s="923"/>
      <c r="R467" s="923"/>
      <c r="S467" s="923"/>
      <c r="U467" s="742"/>
      <c r="Y467" s="830" t="s">
        <v>157</v>
      </c>
      <c r="Z467" s="922">
        <f t="shared" si="21"/>
        <v>0.64279999999999526</v>
      </c>
    </row>
    <row r="468" spans="12:26" s="508" customFormat="1" x14ac:dyDescent="0.2">
      <c r="L468" s="469"/>
      <c r="M468" s="469"/>
      <c r="N468" s="469"/>
      <c r="O468" s="469"/>
      <c r="P468" s="923"/>
      <c r="Q468" s="923"/>
      <c r="R468" s="923"/>
      <c r="S468" s="923"/>
      <c r="U468" s="742"/>
      <c r="Y468" s="830" t="s">
        <v>157</v>
      </c>
      <c r="Z468" s="922">
        <f t="shared" si="21"/>
        <v>0.64289999999999525</v>
      </c>
    </row>
    <row r="469" spans="12:26" s="508" customFormat="1" x14ac:dyDescent="0.2">
      <c r="L469" s="469"/>
      <c r="M469" s="469"/>
      <c r="N469" s="469"/>
      <c r="O469" s="469"/>
      <c r="P469" s="923"/>
      <c r="Q469" s="923"/>
      <c r="R469" s="923"/>
      <c r="S469" s="923"/>
      <c r="U469" s="742"/>
      <c r="Y469" s="830" t="s">
        <v>157</v>
      </c>
      <c r="Z469" s="922">
        <f t="shared" si="21"/>
        <v>0.64299999999999524</v>
      </c>
    </row>
    <row r="470" spans="12:26" s="508" customFormat="1" x14ac:dyDescent="0.2">
      <c r="L470" s="469"/>
      <c r="M470" s="469"/>
      <c r="N470" s="469"/>
      <c r="O470" s="469"/>
      <c r="P470" s="923"/>
      <c r="Q470" s="923"/>
      <c r="R470" s="923"/>
      <c r="S470" s="923"/>
      <c r="U470" s="742"/>
      <c r="Y470" s="830" t="s">
        <v>157</v>
      </c>
      <c r="Z470" s="922">
        <f t="shared" si="21"/>
        <v>0.64309999999999523</v>
      </c>
    </row>
    <row r="471" spans="12:26" s="508" customFormat="1" x14ac:dyDescent="0.2">
      <c r="L471" s="469"/>
      <c r="M471" s="469"/>
      <c r="N471" s="469"/>
      <c r="O471" s="469"/>
      <c r="P471" s="923"/>
      <c r="Q471" s="923"/>
      <c r="R471" s="923"/>
      <c r="S471" s="923"/>
      <c r="U471" s="742"/>
      <c r="Y471" s="830" t="s">
        <v>157</v>
      </c>
      <c r="Z471" s="922">
        <f t="shared" si="21"/>
        <v>0.64319999999999522</v>
      </c>
    </row>
    <row r="472" spans="12:26" s="508" customFormat="1" x14ac:dyDescent="0.2">
      <c r="L472" s="469"/>
      <c r="M472" s="469"/>
      <c r="N472" s="469"/>
      <c r="O472" s="469"/>
      <c r="P472" s="923"/>
      <c r="Q472" s="923"/>
      <c r="R472" s="923"/>
      <c r="S472" s="923"/>
      <c r="U472" s="742"/>
      <c r="Y472" s="830" t="s">
        <v>157</v>
      </c>
      <c r="Z472" s="922">
        <f t="shared" si="21"/>
        <v>0.64329999999999521</v>
      </c>
    </row>
    <row r="473" spans="12:26" s="508" customFormat="1" x14ac:dyDescent="0.2">
      <c r="L473" s="469"/>
      <c r="M473" s="469"/>
      <c r="N473" s="469"/>
      <c r="O473" s="469"/>
      <c r="P473" s="923"/>
      <c r="Q473" s="923"/>
      <c r="R473" s="923"/>
      <c r="S473" s="923"/>
      <c r="U473" s="742"/>
      <c r="Y473" s="830" t="s">
        <v>157</v>
      </c>
      <c r="Z473" s="922">
        <f t="shared" si="21"/>
        <v>0.6433999999999952</v>
      </c>
    </row>
    <row r="474" spans="12:26" s="508" customFormat="1" x14ac:dyDescent="0.2">
      <c r="L474" s="469"/>
      <c r="M474" s="469"/>
      <c r="N474" s="469"/>
      <c r="O474" s="469"/>
      <c r="P474" s="923"/>
      <c r="Q474" s="923"/>
      <c r="R474" s="923"/>
      <c r="S474" s="923"/>
      <c r="U474" s="742"/>
      <c r="Y474" s="830" t="s">
        <v>157</v>
      </c>
      <c r="Z474" s="922">
        <f t="shared" si="21"/>
        <v>0.64349999999999519</v>
      </c>
    </row>
    <row r="475" spans="12:26" s="508" customFormat="1" x14ac:dyDescent="0.2">
      <c r="L475" s="469"/>
      <c r="M475" s="469"/>
      <c r="N475" s="469"/>
      <c r="O475" s="469"/>
      <c r="P475" s="923"/>
      <c r="Q475" s="923"/>
      <c r="R475" s="923"/>
      <c r="S475" s="923"/>
      <c r="U475" s="742"/>
      <c r="Y475" s="830" t="s">
        <v>157</v>
      </c>
      <c r="Z475" s="922">
        <f t="shared" si="21"/>
        <v>0.64359999999999518</v>
      </c>
    </row>
    <row r="476" spans="12:26" s="508" customFormat="1" x14ac:dyDescent="0.2">
      <c r="L476" s="469"/>
      <c r="M476" s="469"/>
      <c r="N476" s="469"/>
      <c r="O476" s="469"/>
      <c r="P476" s="923"/>
      <c r="Q476" s="923"/>
      <c r="R476" s="923"/>
      <c r="S476" s="923"/>
      <c r="U476" s="742"/>
      <c r="Y476" s="830" t="s">
        <v>157</v>
      </c>
      <c r="Z476" s="922">
        <f t="shared" si="21"/>
        <v>0.64369999999999516</v>
      </c>
    </row>
    <row r="477" spans="12:26" s="508" customFormat="1" x14ac:dyDescent="0.2">
      <c r="L477" s="469"/>
      <c r="M477" s="469"/>
      <c r="N477" s="469"/>
      <c r="O477" s="469"/>
      <c r="P477" s="923"/>
      <c r="Q477" s="923"/>
      <c r="R477" s="923"/>
      <c r="S477" s="923"/>
      <c r="U477" s="742"/>
      <c r="Y477" s="830" t="s">
        <v>157</v>
      </c>
      <c r="Z477" s="922">
        <f t="shared" si="21"/>
        <v>0.64379999999999515</v>
      </c>
    </row>
    <row r="478" spans="12:26" s="508" customFormat="1" x14ac:dyDescent="0.2">
      <c r="L478" s="469"/>
      <c r="M478" s="469"/>
      <c r="N478" s="469"/>
      <c r="O478" s="469"/>
      <c r="P478" s="923"/>
      <c r="Q478" s="923"/>
      <c r="R478" s="923"/>
      <c r="S478" s="923"/>
      <c r="U478" s="742"/>
      <c r="Y478" s="830" t="s">
        <v>157</v>
      </c>
      <c r="Z478" s="922">
        <f t="shared" si="21"/>
        <v>0.64389999999999514</v>
      </c>
    </row>
    <row r="479" spans="12:26" s="508" customFormat="1" x14ac:dyDescent="0.2">
      <c r="L479" s="469"/>
      <c r="M479" s="469"/>
      <c r="N479" s="469"/>
      <c r="O479" s="469"/>
      <c r="P479" s="923"/>
      <c r="Q479" s="923"/>
      <c r="R479" s="923"/>
      <c r="S479" s="923"/>
      <c r="U479" s="742"/>
      <c r="Y479" s="830" t="s">
        <v>157</v>
      </c>
      <c r="Z479" s="922">
        <f t="shared" si="21"/>
        <v>0.64399999999999513</v>
      </c>
    </row>
    <row r="480" spans="12:26" s="508" customFormat="1" x14ac:dyDescent="0.2">
      <c r="L480" s="469"/>
      <c r="M480" s="469"/>
      <c r="N480" s="469"/>
      <c r="O480" s="469"/>
      <c r="P480" s="923"/>
      <c r="Q480" s="923"/>
      <c r="R480" s="923"/>
      <c r="S480" s="923"/>
      <c r="U480" s="742"/>
      <c r="Y480" s="830" t="s">
        <v>157</v>
      </c>
      <c r="Z480" s="922">
        <f t="shared" si="21"/>
        <v>0.64409999999999512</v>
      </c>
    </row>
    <row r="481" spans="12:26" s="508" customFormat="1" x14ac:dyDescent="0.2">
      <c r="L481" s="469"/>
      <c r="M481" s="469"/>
      <c r="N481" s="469"/>
      <c r="O481" s="469"/>
      <c r="P481" s="923"/>
      <c r="Q481" s="923"/>
      <c r="R481" s="923"/>
      <c r="S481" s="923"/>
      <c r="U481" s="742"/>
      <c r="Y481" s="830" t="s">
        <v>157</v>
      </c>
      <c r="Z481" s="922">
        <f t="shared" si="21"/>
        <v>0.64419999999999511</v>
      </c>
    </row>
    <row r="482" spans="12:26" s="508" customFormat="1" x14ac:dyDescent="0.2">
      <c r="L482" s="469"/>
      <c r="M482" s="469"/>
      <c r="N482" s="469"/>
      <c r="O482" s="469"/>
      <c r="P482" s="923"/>
      <c r="Q482" s="923"/>
      <c r="R482" s="923"/>
      <c r="S482" s="923"/>
      <c r="U482" s="742"/>
      <c r="Y482" s="830" t="s">
        <v>157</v>
      </c>
      <c r="Z482" s="922">
        <f t="shared" si="21"/>
        <v>0.6442999999999951</v>
      </c>
    </row>
    <row r="483" spans="12:26" s="508" customFormat="1" x14ac:dyDescent="0.2">
      <c r="L483" s="469"/>
      <c r="M483" s="469"/>
      <c r="N483" s="469"/>
      <c r="O483" s="469"/>
      <c r="P483" s="923"/>
      <c r="Q483" s="923"/>
      <c r="R483" s="923"/>
      <c r="S483" s="923"/>
      <c r="U483" s="742"/>
      <c r="Y483" s="830" t="s">
        <v>157</v>
      </c>
      <c r="Z483" s="922">
        <f t="shared" si="21"/>
        <v>0.64439999999999509</v>
      </c>
    </row>
    <row r="484" spans="12:26" s="508" customFormat="1" x14ac:dyDescent="0.2">
      <c r="L484" s="469"/>
      <c r="M484" s="469"/>
      <c r="N484" s="469"/>
      <c r="O484" s="469"/>
      <c r="P484" s="923"/>
      <c r="Q484" s="923"/>
      <c r="R484" s="923"/>
      <c r="S484" s="923"/>
      <c r="U484" s="742"/>
      <c r="Y484" s="830" t="s">
        <v>157</v>
      </c>
      <c r="Z484" s="922">
        <f t="shared" si="21"/>
        <v>0.64449999999999508</v>
      </c>
    </row>
    <row r="485" spans="12:26" s="508" customFormat="1" x14ac:dyDescent="0.2">
      <c r="L485" s="469"/>
      <c r="M485" s="469"/>
      <c r="N485" s="469"/>
      <c r="O485" s="469"/>
      <c r="P485" s="923"/>
      <c r="Q485" s="923"/>
      <c r="R485" s="923"/>
      <c r="S485" s="923"/>
      <c r="U485" s="742"/>
      <c r="Y485" s="830" t="s">
        <v>157</v>
      </c>
      <c r="Z485" s="922">
        <f t="shared" si="21"/>
        <v>0.64459999999999507</v>
      </c>
    </row>
    <row r="486" spans="12:26" s="508" customFormat="1" x14ac:dyDescent="0.2">
      <c r="L486" s="469"/>
      <c r="M486" s="469"/>
      <c r="N486" s="469"/>
      <c r="O486" s="469"/>
      <c r="P486" s="923"/>
      <c r="Q486" s="923"/>
      <c r="R486" s="923"/>
      <c r="S486" s="923"/>
      <c r="U486" s="742"/>
      <c r="Y486" s="830" t="s">
        <v>157</v>
      </c>
      <c r="Z486" s="922">
        <f t="shared" si="21"/>
        <v>0.64469999999999505</v>
      </c>
    </row>
    <row r="487" spans="12:26" s="508" customFormat="1" x14ac:dyDescent="0.2">
      <c r="L487" s="469"/>
      <c r="M487" s="469"/>
      <c r="N487" s="469"/>
      <c r="O487" s="469"/>
      <c r="P487" s="923"/>
      <c r="Q487" s="923"/>
      <c r="R487" s="923"/>
      <c r="S487" s="923"/>
      <c r="U487" s="742"/>
      <c r="Y487" s="830" t="s">
        <v>157</v>
      </c>
      <c r="Z487" s="922">
        <f t="shared" si="21"/>
        <v>0.64479999999999504</v>
      </c>
    </row>
    <row r="488" spans="12:26" s="508" customFormat="1" x14ac:dyDescent="0.2">
      <c r="L488" s="469"/>
      <c r="M488" s="469"/>
      <c r="N488" s="469"/>
      <c r="O488" s="469"/>
      <c r="P488" s="923"/>
      <c r="Q488" s="923"/>
      <c r="R488" s="923"/>
      <c r="S488" s="923"/>
      <c r="U488" s="742"/>
      <c r="Y488" s="830" t="s">
        <v>157</v>
      </c>
      <c r="Z488" s="922">
        <f t="shared" si="21"/>
        <v>0.64489999999999503</v>
      </c>
    </row>
    <row r="489" spans="12:26" s="508" customFormat="1" x14ac:dyDescent="0.2">
      <c r="L489" s="469"/>
      <c r="M489" s="469"/>
      <c r="N489" s="469"/>
      <c r="O489" s="469"/>
      <c r="P489" s="923"/>
      <c r="Q489" s="923"/>
      <c r="R489" s="923"/>
      <c r="S489" s="923"/>
      <c r="U489" s="742"/>
      <c r="Y489" s="830" t="s">
        <v>157</v>
      </c>
      <c r="Z489" s="922">
        <f t="shared" ref="Z489:Z552" si="22">SUM(Z488+0.01%)</f>
        <v>0.64499999999999502</v>
      </c>
    </row>
    <row r="490" spans="12:26" s="508" customFormat="1" x14ac:dyDescent="0.2">
      <c r="L490" s="469"/>
      <c r="M490" s="469"/>
      <c r="N490" s="469"/>
      <c r="O490" s="469"/>
      <c r="P490" s="923"/>
      <c r="Q490" s="923"/>
      <c r="R490" s="923"/>
      <c r="S490" s="923"/>
      <c r="U490" s="742"/>
      <c r="Y490" s="830" t="s">
        <v>157</v>
      </c>
      <c r="Z490" s="922">
        <f t="shared" si="22"/>
        <v>0.64509999999999501</v>
      </c>
    </row>
    <row r="491" spans="12:26" s="508" customFormat="1" x14ac:dyDescent="0.2">
      <c r="L491" s="469"/>
      <c r="M491" s="469"/>
      <c r="N491" s="469"/>
      <c r="O491" s="469"/>
      <c r="P491" s="923"/>
      <c r="Q491" s="923"/>
      <c r="R491" s="923"/>
      <c r="S491" s="923"/>
      <c r="U491" s="742"/>
      <c r="Y491" s="830" t="s">
        <v>157</v>
      </c>
      <c r="Z491" s="922">
        <f t="shared" si="22"/>
        <v>0.645199999999995</v>
      </c>
    </row>
    <row r="492" spans="12:26" s="508" customFormat="1" x14ac:dyDescent="0.2">
      <c r="L492" s="469"/>
      <c r="M492" s="469"/>
      <c r="N492" s="469"/>
      <c r="O492" s="469"/>
      <c r="P492" s="923"/>
      <c r="Q492" s="923"/>
      <c r="R492" s="923"/>
      <c r="S492" s="923"/>
      <c r="U492" s="742"/>
      <c r="Y492" s="830" t="s">
        <v>157</v>
      </c>
      <c r="Z492" s="922">
        <f t="shared" si="22"/>
        <v>0.64529999999999499</v>
      </c>
    </row>
    <row r="493" spans="12:26" s="508" customFormat="1" x14ac:dyDescent="0.2">
      <c r="L493" s="469"/>
      <c r="M493" s="469"/>
      <c r="N493" s="469"/>
      <c r="O493" s="469"/>
      <c r="P493" s="923"/>
      <c r="Q493" s="923"/>
      <c r="R493" s="923"/>
      <c r="S493" s="923"/>
      <c r="U493" s="742"/>
      <c r="Y493" s="830" t="s">
        <v>157</v>
      </c>
      <c r="Z493" s="922">
        <f t="shared" si="22"/>
        <v>0.64539999999999498</v>
      </c>
    </row>
    <row r="494" spans="12:26" s="508" customFormat="1" x14ac:dyDescent="0.2">
      <c r="L494" s="469"/>
      <c r="M494" s="469"/>
      <c r="N494" s="469"/>
      <c r="O494" s="469"/>
      <c r="P494" s="923"/>
      <c r="Q494" s="923"/>
      <c r="R494" s="923"/>
      <c r="S494" s="923"/>
      <c r="U494" s="742"/>
      <c r="Y494" s="830" t="s">
        <v>157</v>
      </c>
      <c r="Z494" s="922">
        <f t="shared" si="22"/>
        <v>0.64549999999999497</v>
      </c>
    </row>
    <row r="495" spans="12:26" s="508" customFormat="1" x14ac:dyDescent="0.2">
      <c r="L495" s="469"/>
      <c r="M495" s="469"/>
      <c r="N495" s="469"/>
      <c r="O495" s="469"/>
      <c r="P495" s="923"/>
      <c r="Q495" s="923"/>
      <c r="R495" s="923"/>
      <c r="S495" s="923"/>
      <c r="U495" s="742"/>
      <c r="Y495" s="830" t="s">
        <v>157</v>
      </c>
      <c r="Z495" s="922">
        <f t="shared" si="22"/>
        <v>0.64559999999999496</v>
      </c>
    </row>
    <row r="496" spans="12:26" s="508" customFormat="1" x14ac:dyDescent="0.2">
      <c r="L496" s="469"/>
      <c r="M496" s="469"/>
      <c r="N496" s="469"/>
      <c r="O496" s="469"/>
      <c r="P496" s="923"/>
      <c r="Q496" s="923"/>
      <c r="R496" s="923"/>
      <c r="S496" s="923"/>
      <c r="U496" s="742"/>
      <c r="Y496" s="830" t="s">
        <v>157</v>
      </c>
      <c r="Z496" s="922">
        <f t="shared" si="22"/>
        <v>0.64569999999999494</v>
      </c>
    </row>
    <row r="497" spans="12:26" s="508" customFormat="1" x14ac:dyDescent="0.2">
      <c r="L497" s="469"/>
      <c r="M497" s="469"/>
      <c r="N497" s="469"/>
      <c r="O497" s="469"/>
      <c r="P497" s="923"/>
      <c r="Q497" s="923"/>
      <c r="R497" s="923"/>
      <c r="S497" s="923"/>
      <c r="U497" s="742"/>
      <c r="Y497" s="830" t="s">
        <v>157</v>
      </c>
      <c r="Z497" s="922">
        <f t="shared" si="22"/>
        <v>0.64579999999999493</v>
      </c>
    </row>
    <row r="498" spans="12:26" s="508" customFormat="1" x14ac:dyDescent="0.2">
      <c r="L498" s="469"/>
      <c r="M498" s="469"/>
      <c r="N498" s="469"/>
      <c r="O498" s="469"/>
      <c r="P498" s="923"/>
      <c r="Q498" s="923"/>
      <c r="R498" s="923"/>
      <c r="S498" s="923"/>
      <c r="U498" s="742"/>
      <c r="Y498" s="830" t="s">
        <v>157</v>
      </c>
      <c r="Z498" s="922">
        <f t="shared" si="22"/>
        <v>0.64589999999999492</v>
      </c>
    </row>
    <row r="499" spans="12:26" s="508" customFormat="1" x14ac:dyDescent="0.2">
      <c r="L499" s="469"/>
      <c r="M499" s="469"/>
      <c r="N499" s="469"/>
      <c r="O499" s="469"/>
      <c r="P499" s="923"/>
      <c r="Q499" s="923"/>
      <c r="R499" s="923"/>
      <c r="S499" s="923"/>
      <c r="U499" s="742"/>
      <c r="Y499" s="830" t="s">
        <v>157</v>
      </c>
      <c r="Z499" s="922">
        <f t="shared" si="22"/>
        <v>0.64599999999999491</v>
      </c>
    </row>
    <row r="500" spans="12:26" s="508" customFormat="1" x14ac:dyDescent="0.2">
      <c r="L500" s="469"/>
      <c r="M500" s="469"/>
      <c r="N500" s="469"/>
      <c r="O500" s="469"/>
      <c r="P500" s="923"/>
      <c r="Q500" s="923"/>
      <c r="R500" s="923"/>
      <c r="S500" s="923"/>
      <c r="U500" s="742"/>
      <c r="Y500" s="830" t="s">
        <v>157</v>
      </c>
      <c r="Z500" s="922">
        <f t="shared" si="22"/>
        <v>0.6460999999999949</v>
      </c>
    </row>
    <row r="501" spans="12:26" s="508" customFormat="1" x14ac:dyDescent="0.2">
      <c r="L501" s="469"/>
      <c r="M501" s="469"/>
      <c r="N501" s="469"/>
      <c r="O501" s="469"/>
      <c r="P501" s="923"/>
      <c r="Q501" s="923"/>
      <c r="R501" s="923"/>
      <c r="S501" s="923"/>
      <c r="U501" s="742"/>
      <c r="Y501" s="830" t="s">
        <v>157</v>
      </c>
      <c r="Z501" s="922">
        <f t="shared" si="22"/>
        <v>0.64619999999999489</v>
      </c>
    </row>
    <row r="502" spans="12:26" s="508" customFormat="1" x14ac:dyDescent="0.2">
      <c r="L502" s="469"/>
      <c r="M502" s="469"/>
      <c r="N502" s="469"/>
      <c r="O502" s="469"/>
      <c r="P502" s="923"/>
      <c r="Q502" s="923"/>
      <c r="R502" s="923"/>
      <c r="S502" s="923"/>
      <c r="U502" s="742"/>
      <c r="Y502" s="830" t="s">
        <v>157</v>
      </c>
      <c r="Z502" s="922">
        <f t="shared" si="22"/>
        <v>0.64629999999999488</v>
      </c>
    </row>
    <row r="503" spans="12:26" s="508" customFormat="1" x14ac:dyDescent="0.2">
      <c r="L503" s="469"/>
      <c r="M503" s="469"/>
      <c r="N503" s="469"/>
      <c r="O503" s="469"/>
      <c r="P503" s="923"/>
      <c r="Q503" s="923"/>
      <c r="R503" s="923"/>
      <c r="S503" s="923"/>
      <c r="U503" s="742"/>
      <c r="Y503" s="830" t="s">
        <v>157</v>
      </c>
      <c r="Z503" s="922">
        <f t="shared" si="22"/>
        <v>0.64639999999999487</v>
      </c>
    </row>
    <row r="504" spans="12:26" s="508" customFormat="1" x14ac:dyDescent="0.2">
      <c r="L504" s="469"/>
      <c r="M504" s="469"/>
      <c r="N504" s="469"/>
      <c r="O504" s="469"/>
      <c r="P504" s="923"/>
      <c r="Q504" s="923"/>
      <c r="R504" s="923"/>
      <c r="S504" s="923"/>
      <c r="U504" s="742"/>
      <c r="Y504" s="830" t="s">
        <v>157</v>
      </c>
      <c r="Z504" s="922">
        <f t="shared" si="22"/>
        <v>0.64649999999999486</v>
      </c>
    </row>
    <row r="505" spans="12:26" s="508" customFormat="1" x14ac:dyDescent="0.2">
      <c r="L505" s="469"/>
      <c r="M505" s="469"/>
      <c r="N505" s="469"/>
      <c r="O505" s="469"/>
      <c r="P505" s="923"/>
      <c r="Q505" s="923"/>
      <c r="R505" s="923"/>
      <c r="S505" s="923"/>
      <c r="U505" s="742"/>
      <c r="Y505" s="830" t="s">
        <v>157</v>
      </c>
      <c r="Z505" s="922">
        <f t="shared" si="22"/>
        <v>0.64659999999999485</v>
      </c>
    </row>
    <row r="506" spans="12:26" s="508" customFormat="1" x14ac:dyDescent="0.2">
      <c r="L506" s="469"/>
      <c r="M506" s="469"/>
      <c r="N506" s="469"/>
      <c r="O506" s="469"/>
      <c r="P506" s="923"/>
      <c r="Q506" s="923"/>
      <c r="R506" s="923"/>
      <c r="S506" s="923"/>
      <c r="U506" s="742"/>
      <c r="Y506" s="830" t="s">
        <v>157</v>
      </c>
      <c r="Z506" s="922">
        <f t="shared" si="22"/>
        <v>0.64669999999999483</v>
      </c>
    </row>
    <row r="507" spans="12:26" s="508" customFormat="1" x14ac:dyDescent="0.2">
      <c r="L507" s="469"/>
      <c r="M507" s="469"/>
      <c r="N507" s="469"/>
      <c r="O507" s="469"/>
      <c r="P507" s="923"/>
      <c r="Q507" s="923"/>
      <c r="R507" s="923"/>
      <c r="S507" s="923"/>
      <c r="U507" s="742"/>
      <c r="Y507" s="830" t="s">
        <v>157</v>
      </c>
      <c r="Z507" s="922">
        <f t="shared" si="22"/>
        <v>0.64679999999999482</v>
      </c>
    </row>
    <row r="508" spans="12:26" s="508" customFormat="1" x14ac:dyDescent="0.2">
      <c r="L508" s="469"/>
      <c r="M508" s="469"/>
      <c r="N508" s="469"/>
      <c r="O508" s="469"/>
      <c r="P508" s="923"/>
      <c r="Q508" s="923"/>
      <c r="R508" s="923"/>
      <c r="S508" s="923"/>
      <c r="U508" s="742"/>
      <c r="Y508" s="830" t="s">
        <v>157</v>
      </c>
      <c r="Z508" s="922">
        <f t="shared" si="22"/>
        <v>0.64689999999999481</v>
      </c>
    </row>
    <row r="509" spans="12:26" s="508" customFormat="1" x14ac:dyDescent="0.2">
      <c r="L509" s="469"/>
      <c r="M509" s="469"/>
      <c r="N509" s="469"/>
      <c r="O509" s="469"/>
      <c r="P509" s="923"/>
      <c r="Q509" s="923"/>
      <c r="R509" s="923"/>
      <c r="S509" s="923"/>
      <c r="U509" s="742"/>
      <c r="Y509" s="830" t="s">
        <v>157</v>
      </c>
      <c r="Z509" s="922">
        <f t="shared" si="22"/>
        <v>0.6469999999999948</v>
      </c>
    </row>
    <row r="510" spans="12:26" s="508" customFormat="1" x14ac:dyDescent="0.2">
      <c r="L510" s="469"/>
      <c r="M510" s="469"/>
      <c r="N510" s="469"/>
      <c r="O510" s="469"/>
      <c r="P510" s="923"/>
      <c r="Q510" s="923"/>
      <c r="R510" s="923"/>
      <c r="S510" s="923"/>
      <c r="U510" s="742"/>
      <c r="Y510" s="830" t="s">
        <v>157</v>
      </c>
      <c r="Z510" s="922">
        <f t="shared" si="22"/>
        <v>0.64709999999999479</v>
      </c>
    </row>
    <row r="511" spans="12:26" s="508" customFormat="1" x14ac:dyDescent="0.2">
      <c r="L511" s="469"/>
      <c r="M511" s="469"/>
      <c r="N511" s="469"/>
      <c r="O511" s="469"/>
      <c r="P511" s="923"/>
      <c r="Q511" s="923"/>
      <c r="R511" s="923"/>
      <c r="S511" s="923"/>
      <c r="U511" s="742"/>
      <c r="Y511" s="830" t="s">
        <v>157</v>
      </c>
      <c r="Z511" s="922">
        <f t="shared" si="22"/>
        <v>0.64719999999999478</v>
      </c>
    </row>
    <row r="512" spans="12:26" s="508" customFormat="1" x14ac:dyDescent="0.2">
      <c r="L512" s="469"/>
      <c r="M512" s="469"/>
      <c r="N512" s="469"/>
      <c r="O512" s="469"/>
      <c r="P512" s="923"/>
      <c r="Q512" s="923"/>
      <c r="R512" s="923"/>
      <c r="S512" s="923"/>
      <c r="U512" s="742"/>
      <c r="Y512" s="830" t="s">
        <v>157</v>
      </c>
      <c r="Z512" s="922">
        <f t="shared" si="22"/>
        <v>0.64729999999999477</v>
      </c>
    </row>
    <row r="513" spans="12:26" s="508" customFormat="1" x14ac:dyDescent="0.2">
      <c r="L513" s="469"/>
      <c r="M513" s="469"/>
      <c r="N513" s="469"/>
      <c r="O513" s="469"/>
      <c r="P513" s="923"/>
      <c r="Q513" s="923"/>
      <c r="R513" s="923"/>
      <c r="S513" s="923"/>
      <c r="U513" s="742"/>
      <c r="Y513" s="830" t="s">
        <v>157</v>
      </c>
      <c r="Z513" s="922">
        <f t="shared" si="22"/>
        <v>0.64739999999999476</v>
      </c>
    </row>
    <row r="514" spans="12:26" s="508" customFormat="1" x14ac:dyDescent="0.2">
      <c r="L514" s="469"/>
      <c r="M514" s="469"/>
      <c r="N514" s="469"/>
      <c r="O514" s="469"/>
      <c r="P514" s="923"/>
      <c r="Q514" s="923"/>
      <c r="R514" s="923"/>
      <c r="S514" s="923"/>
      <c r="U514" s="742"/>
      <c r="Y514" s="830" t="s">
        <v>157</v>
      </c>
      <c r="Z514" s="922">
        <f t="shared" si="22"/>
        <v>0.64749999999999475</v>
      </c>
    </row>
    <row r="515" spans="12:26" s="508" customFormat="1" x14ac:dyDescent="0.2">
      <c r="L515" s="469"/>
      <c r="M515" s="469"/>
      <c r="N515" s="469"/>
      <c r="O515" s="469"/>
      <c r="P515" s="923"/>
      <c r="Q515" s="923"/>
      <c r="R515" s="923"/>
      <c r="S515" s="923"/>
      <c r="U515" s="742"/>
      <c r="Y515" s="830" t="s">
        <v>157</v>
      </c>
      <c r="Z515" s="922">
        <f t="shared" si="22"/>
        <v>0.64759999999999474</v>
      </c>
    </row>
    <row r="516" spans="12:26" s="508" customFormat="1" x14ac:dyDescent="0.2">
      <c r="L516" s="469"/>
      <c r="M516" s="469"/>
      <c r="N516" s="469"/>
      <c r="O516" s="469"/>
      <c r="P516" s="923"/>
      <c r="Q516" s="923"/>
      <c r="R516" s="923"/>
      <c r="S516" s="923"/>
      <c r="U516" s="742"/>
      <c r="Y516" s="830" t="s">
        <v>157</v>
      </c>
      <c r="Z516" s="922">
        <f t="shared" si="22"/>
        <v>0.64769999999999472</v>
      </c>
    </row>
    <row r="517" spans="12:26" s="508" customFormat="1" x14ac:dyDescent="0.2">
      <c r="L517" s="469"/>
      <c r="M517" s="469"/>
      <c r="N517" s="469"/>
      <c r="O517" s="469"/>
      <c r="P517" s="923"/>
      <c r="Q517" s="923"/>
      <c r="R517" s="923"/>
      <c r="S517" s="923"/>
      <c r="U517" s="742"/>
      <c r="Y517" s="830" t="s">
        <v>157</v>
      </c>
      <c r="Z517" s="922">
        <f t="shared" si="22"/>
        <v>0.64779999999999471</v>
      </c>
    </row>
    <row r="518" spans="12:26" s="508" customFormat="1" x14ac:dyDescent="0.2">
      <c r="L518" s="469"/>
      <c r="M518" s="469"/>
      <c r="N518" s="469"/>
      <c r="O518" s="469"/>
      <c r="P518" s="923"/>
      <c r="Q518" s="923"/>
      <c r="R518" s="923"/>
      <c r="S518" s="923"/>
      <c r="U518" s="742"/>
      <c r="Y518" s="830" t="s">
        <v>157</v>
      </c>
      <c r="Z518" s="922">
        <f t="shared" si="22"/>
        <v>0.6478999999999947</v>
      </c>
    </row>
    <row r="519" spans="12:26" s="508" customFormat="1" x14ac:dyDescent="0.2">
      <c r="L519" s="469"/>
      <c r="M519" s="469"/>
      <c r="N519" s="469"/>
      <c r="O519" s="469"/>
      <c r="P519" s="923"/>
      <c r="Q519" s="923"/>
      <c r="R519" s="923"/>
      <c r="S519" s="923"/>
      <c r="U519" s="742"/>
      <c r="Y519" s="830" t="s">
        <v>157</v>
      </c>
      <c r="Z519" s="922">
        <f t="shared" si="22"/>
        <v>0.64799999999999469</v>
      </c>
    </row>
    <row r="520" spans="12:26" s="508" customFormat="1" x14ac:dyDescent="0.2">
      <c r="L520" s="469"/>
      <c r="M520" s="469"/>
      <c r="N520" s="469"/>
      <c r="O520" s="469"/>
      <c r="P520" s="923"/>
      <c r="Q520" s="923"/>
      <c r="R520" s="923"/>
      <c r="S520" s="923"/>
      <c r="U520" s="742"/>
      <c r="Y520" s="830" t="s">
        <v>157</v>
      </c>
      <c r="Z520" s="922">
        <f t="shared" si="22"/>
        <v>0.64809999999999468</v>
      </c>
    </row>
    <row r="521" spans="12:26" s="508" customFormat="1" x14ac:dyDescent="0.2">
      <c r="L521" s="469"/>
      <c r="M521" s="469"/>
      <c r="N521" s="469"/>
      <c r="O521" s="469"/>
      <c r="P521" s="923"/>
      <c r="Q521" s="923"/>
      <c r="R521" s="923"/>
      <c r="S521" s="923"/>
      <c r="U521" s="742"/>
      <c r="Y521" s="830" t="s">
        <v>157</v>
      </c>
      <c r="Z521" s="922">
        <f t="shared" si="22"/>
        <v>0.64819999999999467</v>
      </c>
    </row>
    <row r="522" spans="12:26" s="508" customFormat="1" x14ac:dyDescent="0.2">
      <c r="L522" s="469"/>
      <c r="M522" s="469"/>
      <c r="N522" s="469"/>
      <c r="O522" s="469"/>
      <c r="P522" s="923"/>
      <c r="Q522" s="923"/>
      <c r="R522" s="923"/>
      <c r="S522" s="923"/>
      <c r="U522" s="742"/>
      <c r="Y522" s="830" t="s">
        <v>157</v>
      </c>
      <c r="Z522" s="922">
        <f t="shared" si="22"/>
        <v>0.64829999999999466</v>
      </c>
    </row>
    <row r="523" spans="12:26" s="508" customFormat="1" x14ac:dyDescent="0.2">
      <c r="L523" s="469"/>
      <c r="M523" s="469"/>
      <c r="N523" s="469"/>
      <c r="O523" s="469"/>
      <c r="P523" s="923"/>
      <c r="Q523" s="923"/>
      <c r="R523" s="923"/>
      <c r="S523" s="923"/>
      <c r="U523" s="742"/>
      <c r="Y523" s="830" t="s">
        <v>157</v>
      </c>
      <c r="Z523" s="922">
        <f t="shared" si="22"/>
        <v>0.64839999999999465</v>
      </c>
    </row>
    <row r="524" spans="12:26" s="508" customFormat="1" x14ac:dyDescent="0.2">
      <c r="L524" s="469"/>
      <c r="M524" s="469"/>
      <c r="N524" s="469"/>
      <c r="O524" s="469"/>
      <c r="P524" s="923"/>
      <c r="Q524" s="923"/>
      <c r="R524" s="923"/>
      <c r="S524" s="923"/>
      <c r="U524" s="742"/>
      <c r="Y524" s="830" t="s">
        <v>157</v>
      </c>
      <c r="Z524" s="922">
        <f t="shared" si="22"/>
        <v>0.64849999999999464</v>
      </c>
    </row>
    <row r="525" spans="12:26" s="508" customFormat="1" x14ac:dyDescent="0.2">
      <c r="L525" s="469"/>
      <c r="M525" s="469"/>
      <c r="N525" s="469"/>
      <c r="O525" s="469"/>
      <c r="P525" s="923"/>
      <c r="Q525" s="923"/>
      <c r="R525" s="923"/>
      <c r="S525" s="923"/>
      <c r="U525" s="742"/>
      <c r="Y525" s="830" t="s">
        <v>157</v>
      </c>
      <c r="Z525" s="922">
        <f t="shared" si="22"/>
        <v>0.64859999999999463</v>
      </c>
    </row>
    <row r="526" spans="12:26" s="508" customFormat="1" x14ac:dyDescent="0.2">
      <c r="L526" s="469"/>
      <c r="M526" s="469"/>
      <c r="N526" s="469"/>
      <c r="O526" s="469"/>
      <c r="P526" s="923"/>
      <c r="Q526" s="923"/>
      <c r="R526" s="923"/>
      <c r="S526" s="923"/>
      <c r="U526" s="742"/>
      <c r="Y526" s="830" t="s">
        <v>157</v>
      </c>
      <c r="Z526" s="922">
        <f t="shared" si="22"/>
        <v>0.64869999999999461</v>
      </c>
    </row>
    <row r="527" spans="12:26" s="508" customFormat="1" x14ac:dyDescent="0.2">
      <c r="L527" s="469"/>
      <c r="M527" s="469"/>
      <c r="N527" s="469"/>
      <c r="O527" s="469"/>
      <c r="P527" s="923"/>
      <c r="Q527" s="923"/>
      <c r="R527" s="923"/>
      <c r="S527" s="923"/>
      <c r="U527" s="742"/>
      <c r="Y527" s="830" t="s">
        <v>157</v>
      </c>
      <c r="Z527" s="922">
        <f t="shared" si="22"/>
        <v>0.6487999999999946</v>
      </c>
    </row>
    <row r="528" spans="12:26" s="508" customFormat="1" x14ac:dyDescent="0.2">
      <c r="L528" s="469"/>
      <c r="M528" s="469"/>
      <c r="N528" s="469"/>
      <c r="O528" s="469"/>
      <c r="P528" s="923"/>
      <c r="Q528" s="923"/>
      <c r="R528" s="923"/>
      <c r="S528" s="923"/>
      <c r="U528" s="742"/>
      <c r="Y528" s="830" t="s">
        <v>157</v>
      </c>
      <c r="Z528" s="922">
        <f t="shared" si="22"/>
        <v>0.64889999999999459</v>
      </c>
    </row>
    <row r="529" spans="12:26" s="508" customFormat="1" x14ac:dyDescent="0.2">
      <c r="L529" s="469"/>
      <c r="M529" s="469"/>
      <c r="N529" s="469"/>
      <c r="O529" s="469"/>
      <c r="P529" s="923"/>
      <c r="Q529" s="923"/>
      <c r="R529" s="923"/>
      <c r="S529" s="923"/>
      <c r="U529" s="742"/>
      <c r="Y529" s="830" t="s">
        <v>157</v>
      </c>
      <c r="Z529" s="922">
        <f t="shared" si="22"/>
        <v>0.64899999999999458</v>
      </c>
    </row>
    <row r="530" spans="12:26" s="508" customFormat="1" x14ac:dyDescent="0.2">
      <c r="L530" s="469"/>
      <c r="M530" s="469"/>
      <c r="N530" s="469"/>
      <c r="O530" s="469"/>
      <c r="P530" s="923"/>
      <c r="Q530" s="923"/>
      <c r="R530" s="923"/>
      <c r="S530" s="923"/>
      <c r="U530" s="742"/>
      <c r="Y530" s="830" t="s">
        <v>157</v>
      </c>
      <c r="Z530" s="922">
        <f t="shared" si="22"/>
        <v>0.64909999999999457</v>
      </c>
    </row>
    <row r="531" spans="12:26" s="508" customFormat="1" x14ac:dyDescent="0.2">
      <c r="L531" s="469"/>
      <c r="M531" s="469"/>
      <c r="N531" s="469"/>
      <c r="O531" s="469"/>
      <c r="P531" s="923"/>
      <c r="Q531" s="923"/>
      <c r="R531" s="923"/>
      <c r="S531" s="923"/>
      <c r="U531" s="742"/>
      <c r="Y531" s="830" t="s">
        <v>157</v>
      </c>
      <c r="Z531" s="922">
        <f t="shared" si="22"/>
        <v>0.64919999999999456</v>
      </c>
    </row>
    <row r="532" spans="12:26" s="508" customFormat="1" x14ac:dyDescent="0.2">
      <c r="L532" s="469"/>
      <c r="M532" s="469"/>
      <c r="N532" s="469"/>
      <c r="O532" s="469"/>
      <c r="P532" s="923"/>
      <c r="Q532" s="923"/>
      <c r="R532" s="923"/>
      <c r="S532" s="923"/>
      <c r="U532" s="742"/>
      <c r="Y532" s="830" t="s">
        <v>157</v>
      </c>
      <c r="Z532" s="922">
        <f t="shared" si="22"/>
        <v>0.64929999999999455</v>
      </c>
    </row>
    <row r="533" spans="12:26" s="508" customFormat="1" x14ac:dyDescent="0.2">
      <c r="L533" s="469"/>
      <c r="M533" s="469"/>
      <c r="N533" s="469"/>
      <c r="O533" s="469"/>
      <c r="P533" s="923"/>
      <c r="Q533" s="923"/>
      <c r="R533" s="923"/>
      <c r="S533" s="923"/>
      <c r="U533" s="742"/>
      <c r="Y533" s="830" t="s">
        <v>157</v>
      </c>
      <c r="Z533" s="922">
        <f t="shared" si="22"/>
        <v>0.64939999999999454</v>
      </c>
    </row>
    <row r="534" spans="12:26" s="508" customFormat="1" x14ac:dyDescent="0.2">
      <c r="L534" s="469"/>
      <c r="M534" s="469"/>
      <c r="N534" s="469"/>
      <c r="O534" s="469"/>
      <c r="P534" s="923"/>
      <c r="Q534" s="923"/>
      <c r="R534" s="923"/>
      <c r="S534" s="923"/>
      <c r="U534" s="742"/>
      <c r="Y534" s="830" t="s">
        <v>157</v>
      </c>
      <c r="Z534" s="922">
        <f t="shared" si="22"/>
        <v>0.64949999999999453</v>
      </c>
    </row>
    <row r="535" spans="12:26" s="508" customFormat="1" x14ac:dyDescent="0.2">
      <c r="L535" s="469"/>
      <c r="M535" s="469"/>
      <c r="N535" s="469"/>
      <c r="O535" s="469"/>
      <c r="P535" s="923"/>
      <c r="Q535" s="923"/>
      <c r="R535" s="923"/>
      <c r="S535" s="923"/>
      <c r="U535" s="742"/>
      <c r="Y535" s="830" t="s">
        <v>157</v>
      </c>
      <c r="Z535" s="922">
        <f t="shared" si="22"/>
        <v>0.64959999999999452</v>
      </c>
    </row>
    <row r="536" spans="12:26" s="508" customFormat="1" x14ac:dyDescent="0.2">
      <c r="L536" s="469"/>
      <c r="M536" s="469"/>
      <c r="N536" s="469"/>
      <c r="O536" s="469"/>
      <c r="P536" s="923"/>
      <c r="Q536" s="923"/>
      <c r="R536" s="923"/>
      <c r="S536" s="923"/>
      <c r="U536" s="742"/>
      <c r="Y536" s="830" t="s">
        <v>157</v>
      </c>
      <c r="Z536" s="922">
        <f t="shared" si="22"/>
        <v>0.6496999999999945</v>
      </c>
    </row>
    <row r="537" spans="12:26" s="508" customFormat="1" x14ac:dyDescent="0.2">
      <c r="L537" s="469"/>
      <c r="M537" s="469"/>
      <c r="N537" s="469"/>
      <c r="O537" s="469"/>
      <c r="P537" s="923"/>
      <c r="Q537" s="923"/>
      <c r="R537" s="923"/>
      <c r="S537" s="923"/>
      <c r="U537" s="742"/>
      <c r="Y537" s="830" t="s">
        <v>157</v>
      </c>
      <c r="Z537" s="922">
        <f t="shared" si="22"/>
        <v>0.64979999999999449</v>
      </c>
    </row>
    <row r="538" spans="12:26" s="508" customFormat="1" x14ac:dyDescent="0.2">
      <c r="L538" s="469"/>
      <c r="M538" s="469"/>
      <c r="N538" s="469"/>
      <c r="O538" s="469"/>
      <c r="P538" s="923"/>
      <c r="Q538" s="923"/>
      <c r="R538" s="923"/>
      <c r="S538" s="923"/>
      <c r="U538" s="742"/>
      <c r="Y538" s="830" t="s">
        <v>157</v>
      </c>
      <c r="Z538" s="922">
        <f t="shared" si="22"/>
        <v>0.64989999999999448</v>
      </c>
    </row>
    <row r="539" spans="12:26" s="508" customFormat="1" x14ac:dyDescent="0.2">
      <c r="L539" s="469"/>
      <c r="M539" s="469"/>
      <c r="N539" s="469"/>
      <c r="O539" s="469"/>
      <c r="P539" s="923"/>
      <c r="Q539" s="923"/>
      <c r="R539" s="923"/>
      <c r="S539" s="923"/>
      <c r="U539" s="742"/>
      <c r="Y539" s="830" t="s">
        <v>157</v>
      </c>
      <c r="Z539" s="922">
        <f t="shared" si="22"/>
        <v>0.64999999999999447</v>
      </c>
    </row>
    <row r="540" spans="12:26" s="508" customFormat="1" x14ac:dyDescent="0.2">
      <c r="L540" s="469"/>
      <c r="M540" s="469"/>
      <c r="N540" s="469"/>
      <c r="O540" s="469"/>
      <c r="P540" s="923"/>
      <c r="Q540" s="923"/>
      <c r="R540" s="923"/>
      <c r="S540" s="923"/>
      <c r="U540" s="742"/>
      <c r="Y540" s="830" t="s">
        <v>157</v>
      </c>
      <c r="Z540" s="922">
        <f t="shared" si="22"/>
        <v>0.65009999999999446</v>
      </c>
    </row>
    <row r="541" spans="12:26" s="508" customFormat="1" x14ac:dyDescent="0.2">
      <c r="L541" s="469"/>
      <c r="M541" s="469"/>
      <c r="N541" s="469"/>
      <c r="O541" s="469"/>
      <c r="P541" s="923"/>
      <c r="Q541" s="923"/>
      <c r="R541" s="923"/>
      <c r="S541" s="923"/>
      <c r="U541" s="742"/>
      <c r="Y541" s="830" t="s">
        <v>157</v>
      </c>
      <c r="Z541" s="922">
        <f t="shared" si="22"/>
        <v>0.65019999999999445</v>
      </c>
    </row>
    <row r="542" spans="12:26" s="508" customFormat="1" x14ac:dyDescent="0.2">
      <c r="L542" s="469"/>
      <c r="M542" s="469"/>
      <c r="N542" s="469"/>
      <c r="O542" s="469"/>
      <c r="P542" s="923"/>
      <c r="Q542" s="923"/>
      <c r="R542" s="923"/>
      <c r="S542" s="923"/>
      <c r="U542" s="742"/>
      <c r="Y542" s="830" t="s">
        <v>157</v>
      </c>
      <c r="Z542" s="922">
        <f t="shared" si="22"/>
        <v>0.65029999999999444</v>
      </c>
    </row>
    <row r="543" spans="12:26" s="508" customFormat="1" x14ac:dyDescent="0.2">
      <c r="L543" s="469"/>
      <c r="M543" s="469"/>
      <c r="N543" s="469"/>
      <c r="O543" s="469"/>
      <c r="P543" s="923"/>
      <c r="Q543" s="923"/>
      <c r="R543" s="923"/>
      <c r="S543" s="923"/>
      <c r="U543" s="742"/>
      <c r="Y543" s="830" t="s">
        <v>157</v>
      </c>
      <c r="Z543" s="922">
        <f t="shared" si="22"/>
        <v>0.65039999999999443</v>
      </c>
    </row>
    <row r="544" spans="12:26" s="508" customFormat="1" x14ac:dyDescent="0.2">
      <c r="L544" s="469"/>
      <c r="M544" s="469"/>
      <c r="N544" s="469"/>
      <c r="O544" s="469"/>
      <c r="P544" s="923"/>
      <c r="Q544" s="923"/>
      <c r="R544" s="923"/>
      <c r="S544" s="923"/>
      <c r="U544" s="742"/>
      <c r="Y544" s="830" t="s">
        <v>157</v>
      </c>
      <c r="Z544" s="922">
        <f t="shared" si="22"/>
        <v>0.65049999999999442</v>
      </c>
    </row>
    <row r="545" spans="12:26" s="508" customFormat="1" x14ac:dyDescent="0.2">
      <c r="L545" s="469"/>
      <c r="M545" s="469"/>
      <c r="N545" s="469"/>
      <c r="O545" s="469"/>
      <c r="P545" s="923"/>
      <c r="Q545" s="923"/>
      <c r="R545" s="923"/>
      <c r="S545" s="923"/>
      <c r="U545" s="742"/>
      <c r="Y545" s="830" t="s">
        <v>157</v>
      </c>
      <c r="Z545" s="922">
        <f t="shared" si="22"/>
        <v>0.65059999999999441</v>
      </c>
    </row>
    <row r="546" spans="12:26" s="508" customFormat="1" x14ac:dyDescent="0.2">
      <c r="L546" s="469"/>
      <c r="M546" s="469"/>
      <c r="N546" s="469"/>
      <c r="O546" s="469"/>
      <c r="P546" s="923"/>
      <c r="Q546" s="923"/>
      <c r="R546" s="923"/>
      <c r="S546" s="923"/>
      <c r="U546" s="742"/>
      <c r="Y546" s="830" t="s">
        <v>157</v>
      </c>
      <c r="Z546" s="922">
        <f t="shared" si="22"/>
        <v>0.65069999999999439</v>
      </c>
    </row>
    <row r="547" spans="12:26" s="508" customFormat="1" x14ac:dyDescent="0.2">
      <c r="L547" s="469"/>
      <c r="M547" s="469"/>
      <c r="N547" s="469"/>
      <c r="O547" s="469"/>
      <c r="P547" s="923"/>
      <c r="Q547" s="923"/>
      <c r="R547" s="923"/>
      <c r="S547" s="923"/>
      <c r="U547" s="742"/>
      <c r="Y547" s="830" t="s">
        <v>157</v>
      </c>
      <c r="Z547" s="922">
        <f t="shared" si="22"/>
        <v>0.65079999999999438</v>
      </c>
    </row>
    <row r="548" spans="12:26" s="508" customFormat="1" x14ac:dyDescent="0.2">
      <c r="L548" s="469"/>
      <c r="M548" s="469"/>
      <c r="N548" s="469"/>
      <c r="O548" s="469"/>
      <c r="P548" s="923"/>
      <c r="Q548" s="923"/>
      <c r="R548" s="923"/>
      <c r="S548" s="923"/>
      <c r="U548" s="742"/>
      <c r="Y548" s="830" t="s">
        <v>157</v>
      </c>
      <c r="Z548" s="922">
        <f t="shared" si="22"/>
        <v>0.65089999999999437</v>
      </c>
    </row>
    <row r="549" spans="12:26" s="508" customFormat="1" x14ac:dyDescent="0.2">
      <c r="L549" s="469"/>
      <c r="M549" s="469"/>
      <c r="N549" s="469"/>
      <c r="O549" s="469"/>
      <c r="P549" s="923"/>
      <c r="Q549" s="923"/>
      <c r="R549" s="923"/>
      <c r="S549" s="923"/>
      <c r="U549" s="742"/>
      <c r="Y549" s="830" t="s">
        <v>157</v>
      </c>
      <c r="Z549" s="922">
        <f t="shared" si="22"/>
        <v>0.65099999999999436</v>
      </c>
    </row>
    <row r="550" spans="12:26" s="508" customFormat="1" x14ac:dyDescent="0.2">
      <c r="L550" s="469"/>
      <c r="M550" s="469"/>
      <c r="N550" s="469"/>
      <c r="O550" s="469"/>
      <c r="P550" s="923"/>
      <c r="Q550" s="923"/>
      <c r="R550" s="923"/>
      <c r="S550" s="923"/>
      <c r="U550" s="742"/>
      <c r="Y550" s="830" t="s">
        <v>157</v>
      </c>
      <c r="Z550" s="922">
        <f t="shared" si="22"/>
        <v>0.65109999999999435</v>
      </c>
    </row>
    <row r="551" spans="12:26" s="508" customFormat="1" x14ac:dyDescent="0.2">
      <c r="L551" s="469"/>
      <c r="M551" s="469"/>
      <c r="N551" s="469"/>
      <c r="O551" s="469"/>
      <c r="P551" s="923"/>
      <c r="Q551" s="923"/>
      <c r="R551" s="923"/>
      <c r="S551" s="923"/>
      <c r="U551" s="742"/>
      <c r="Y551" s="830" t="s">
        <v>157</v>
      </c>
      <c r="Z551" s="922">
        <f t="shared" si="22"/>
        <v>0.65119999999999434</v>
      </c>
    </row>
    <row r="552" spans="12:26" s="508" customFormat="1" x14ac:dyDescent="0.2">
      <c r="L552" s="469"/>
      <c r="M552" s="469"/>
      <c r="N552" s="469"/>
      <c r="O552" s="469"/>
      <c r="P552" s="923"/>
      <c r="Q552" s="923"/>
      <c r="R552" s="923"/>
      <c r="S552" s="923"/>
      <c r="U552" s="742"/>
      <c r="Y552" s="830" t="s">
        <v>157</v>
      </c>
      <c r="Z552" s="922">
        <f t="shared" si="22"/>
        <v>0.65129999999999433</v>
      </c>
    </row>
    <row r="553" spans="12:26" s="508" customFormat="1" x14ac:dyDescent="0.2">
      <c r="L553" s="469"/>
      <c r="M553" s="469"/>
      <c r="N553" s="469"/>
      <c r="O553" s="469"/>
      <c r="P553" s="923"/>
      <c r="Q553" s="923"/>
      <c r="R553" s="923"/>
      <c r="S553" s="923"/>
      <c r="U553" s="742"/>
      <c r="Y553" s="830" t="s">
        <v>157</v>
      </c>
      <c r="Z553" s="922">
        <f t="shared" ref="Z553:Z616" si="23">SUM(Z552+0.01%)</f>
        <v>0.65139999999999432</v>
      </c>
    </row>
    <row r="554" spans="12:26" s="508" customFormat="1" x14ac:dyDescent="0.2">
      <c r="L554" s="469"/>
      <c r="M554" s="469"/>
      <c r="N554" s="469"/>
      <c r="O554" s="469"/>
      <c r="P554" s="923"/>
      <c r="Q554" s="923"/>
      <c r="R554" s="923"/>
      <c r="S554" s="923"/>
      <c r="U554" s="742"/>
      <c r="Y554" s="830" t="s">
        <v>157</v>
      </c>
      <c r="Z554" s="922">
        <f t="shared" si="23"/>
        <v>0.65149999999999431</v>
      </c>
    </row>
    <row r="555" spans="12:26" s="508" customFormat="1" x14ac:dyDescent="0.2">
      <c r="L555" s="469"/>
      <c r="M555" s="469"/>
      <c r="N555" s="469"/>
      <c r="O555" s="469"/>
      <c r="P555" s="923"/>
      <c r="Q555" s="923"/>
      <c r="R555" s="923"/>
      <c r="S555" s="923"/>
      <c r="U555" s="742"/>
      <c r="Y555" s="830" t="s">
        <v>157</v>
      </c>
      <c r="Z555" s="922">
        <f t="shared" si="23"/>
        <v>0.65159999999999429</v>
      </c>
    </row>
    <row r="556" spans="12:26" s="508" customFormat="1" x14ac:dyDescent="0.2">
      <c r="L556" s="469"/>
      <c r="M556" s="469"/>
      <c r="N556" s="469"/>
      <c r="O556" s="469"/>
      <c r="P556" s="923"/>
      <c r="Q556" s="923"/>
      <c r="R556" s="923"/>
      <c r="S556" s="923"/>
      <c r="U556" s="742"/>
      <c r="Y556" s="830" t="s">
        <v>157</v>
      </c>
      <c r="Z556" s="922">
        <f t="shared" si="23"/>
        <v>0.65169999999999428</v>
      </c>
    </row>
    <row r="557" spans="12:26" s="508" customFormat="1" x14ac:dyDescent="0.2">
      <c r="L557" s="469"/>
      <c r="M557" s="469"/>
      <c r="N557" s="469"/>
      <c r="O557" s="469"/>
      <c r="P557" s="923"/>
      <c r="Q557" s="923"/>
      <c r="R557" s="923"/>
      <c r="S557" s="923"/>
      <c r="U557" s="742"/>
      <c r="Y557" s="830" t="s">
        <v>157</v>
      </c>
      <c r="Z557" s="922">
        <f t="shared" si="23"/>
        <v>0.65179999999999427</v>
      </c>
    </row>
    <row r="558" spans="12:26" s="508" customFormat="1" x14ac:dyDescent="0.2">
      <c r="L558" s="469"/>
      <c r="M558" s="469"/>
      <c r="N558" s="469"/>
      <c r="O558" s="469"/>
      <c r="P558" s="923"/>
      <c r="Q558" s="923"/>
      <c r="R558" s="923"/>
      <c r="S558" s="923"/>
      <c r="U558" s="742"/>
      <c r="Y558" s="830" t="s">
        <v>157</v>
      </c>
      <c r="Z558" s="922">
        <f t="shared" si="23"/>
        <v>0.65189999999999426</v>
      </c>
    </row>
    <row r="559" spans="12:26" s="508" customFormat="1" x14ac:dyDescent="0.2">
      <c r="L559" s="469"/>
      <c r="M559" s="469"/>
      <c r="N559" s="469"/>
      <c r="O559" s="469"/>
      <c r="P559" s="923"/>
      <c r="Q559" s="923"/>
      <c r="R559" s="923"/>
      <c r="S559" s="923"/>
      <c r="U559" s="742"/>
      <c r="Y559" s="830" t="s">
        <v>157</v>
      </c>
      <c r="Z559" s="922">
        <f t="shared" si="23"/>
        <v>0.65199999999999425</v>
      </c>
    </row>
    <row r="560" spans="12:26" s="508" customFormat="1" x14ac:dyDescent="0.2">
      <c r="L560" s="469"/>
      <c r="M560" s="469"/>
      <c r="N560" s="469"/>
      <c r="O560" s="469"/>
      <c r="P560" s="923"/>
      <c r="Q560" s="923"/>
      <c r="R560" s="923"/>
      <c r="S560" s="923"/>
      <c r="U560" s="742"/>
      <c r="Y560" s="830" t="s">
        <v>157</v>
      </c>
      <c r="Z560" s="922">
        <f t="shared" si="23"/>
        <v>0.65209999999999424</v>
      </c>
    </row>
    <row r="561" spans="12:26" s="508" customFormat="1" x14ac:dyDescent="0.2">
      <c r="L561" s="469"/>
      <c r="M561" s="469"/>
      <c r="N561" s="469"/>
      <c r="O561" s="469"/>
      <c r="P561" s="923"/>
      <c r="Q561" s="923"/>
      <c r="R561" s="923"/>
      <c r="S561" s="923"/>
      <c r="U561" s="742"/>
      <c r="Y561" s="830" t="s">
        <v>157</v>
      </c>
      <c r="Z561" s="922">
        <f t="shared" si="23"/>
        <v>0.65219999999999423</v>
      </c>
    </row>
    <row r="562" spans="12:26" s="508" customFormat="1" x14ac:dyDescent="0.2">
      <c r="L562" s="469"/>
      <c r="M562" s="469"/>
      <c r="N562" s="469"/>
      <c r="O562" s="469"/>
      <c r="P562" s="923"/>
      <c r="Q562" s="923"/>
      <c r="R562" s="923"/>
      <c r="S562" s="923"/>
      <c r="U562" s="742"/>
      <c r="Y562" s="830" t="s">
        <v>157</v>
      </c>
      <c r="Z562" s="922">
        <f t="shared" si="23"/>
        <v>0.65229999999999422</v>
      </c>
    </row>
    <row r="563" spans="12:26" s="508" customFormat="1" x14ac:dyDescent="0.2">
      <c r="L563" s="469"/>
      <c r="M563" s="469"/>
      <c r="N563" s="469"/>
      <c r="O563" s="469"/>
      <c r="P563" s="923"/>
      <c r="Q563" s="923"/>
      <c r="R563" s="923"/>
      <c r="S563" s="923"/>
      <c r="U563" s="742"/>
      <c r="Y563" s="830" t="s">
        <v>157</v>
      </c>
      <c r="Z563" s="922">
        <f t="shared" si="23"/>
        <v>0.65239999999999421</v>
      </c>
    </row>
    <row r="564" spans="12:26" s="508" customFormat="1" x14ac:dyDescent="0.2">
      <c r="L564" s="469"/>
      <c r="M564" s="469"/>
      <c r="N564" s="469"/>
      <c r="O564" s="469"/>
      <c r="P564" s="923"/>
      <c r="Q564" s="923"/>
      <c r="R564" s="923"/>
      <c r="S564" s="923"/>
      <c r="U564" s="742"/>
      <c r="Y564" s="830" t="s">
        <v>157</v>
      </c>
      <c r="Z564" s="922">
        <f t="shared" si="23"/>
        <v>0.6524999999999942</v>
      </c>
    </row>
    <row r="565" spans="12:26" s="508" customFormat="1" x14ac:dyDescent="0.2">
      <c r="L565" s="469"/>
      <c r="M565" s="469"/>
      <c r="N565" s="469"/>
      <c r="O565" s="469"/>
      <c r="P565" s="923"/>
      <c r="Q565" s="923"/>
      <c r="R565" s="923"/>
      <c r="S565" s="923"/>
      <c r="U565" s="742"/>
      <c r="Y565" s="830" t="s">
        <v>157</v>
      </c>
      <c r="Z565" s="922">
        <f t="shared" si="23"/>
        <v>0.65259999999999418</v>
      </c>
    </row>
    <row r="566" spans="12:26" s="508" customFormat="1" x14ac:dyDescent="0.2">
      <c r="L566" s="469"/>
      <c r="M566" s="469"/>
      <c r="N566" s="469"/>
      <c r="O566" s="469"/>
      <c r="P566" s="923"/>
      <c r="Q566" s="923"/>
      <c r="R566" s="923"/>
      <c r="S566" s="923"/>
      <c r="U566" s="742"/>
      <c r="Y566" s="830" t="s">
        <v>157</v>
      </c>
      <c r="Z566" s="922">
        <f t="shared" si="23"/>
        <v>0.65269999999999417</v>
      </c>
    </row>
    <row r="567" spans="12:26" s="508" customFormat="1" x14ac:dyDescent="0.2">
      <c r="L567" s="469"/>
      <c r="M567" s="469"/>
      <c r="N567" s="469"/>
      <c r="O567" s="469"/>
      <c r="P567" s="923"/>
      <c r="Q567" s="923"/>
      <c r="R567" s="923"/>
      <c r="S567" s="923"/>
      <c r="U567" s="742"/>
      <c r="Y567" s="830" t="s">
        <v>157</v>
      </c>
      <c r="Z567" s="922">
        <f t="shared" si="23"/>
        <v>0.65279999999999416</v>
      </c>
    </row>
    <row r="568" spans="12:26" s="508" customFormat="1" x14ac:dyDescent="0.2">
      <c r="L568" s="469"/>
      <c r="M568" s="469"/>
      <c r="N568" s="469"/>
      <c r="O568" s="469"/>
      <c r="P568" s="923"/>
      <c r="Q568" s="923"/>
      <c r="R568" s="923"/>
      <c r="S568" s="923"/>
      <c r="U568" s="742"/>
      <c r="Y568" s="830" t="s">
        <v>157</v>
      </c>
      <c r="Z568" s="922">
        <f t="shared" si="23"/>
        <v>0.65289999999999415</v>
      </c>
    </row>
    <row r="569" spans="12:26" s="508" customFormat="1" x14ac:dyDescent="0.2">
      <c r="L569" s="469"/>
      <c r="M569" s="469"/>
      <c r="N569" s="469"/>
      <c r="O569" s="469"/>
      <c r="P569" s="923"/>
      <c r="Q569" s="923"/>
      <c r="R569" s="923"/>
      <c r="S569" s="923"/>
      <c r="U569" s="742"/>
      <c r="Y569" s="830" t="s">
        <v>157</v>
      </c>
      <c r="Z569" s="922">
        <f t="shared" si="23"/>
        <v>0.65299999999999414</v>
      </c>
    </row>
    <row r="570" spans="12:26" s="508" customFormat="1" x14ac:dyDescent="0.2">
      <c r="L570" s="469"/>
      <c r="M570" s="469"/>
      <c r="N570" s="469"/>
      <c r="O570" s="469"/>
      <c r="P570" s="923"/>
      <c r="Q570" s="923"/>
      <c r="R570" s="923"/>
      <c r="S570" s="923"/>
      <c r="U570" s="742"/>
      <c r="Y570" s="830" t="s">
        <v>157</v>
      </c>
      <c r="Z570" s="922">
        <f t="shared" si="23"/>
        <v>0.65309999999999413</v>
      </c>
    </row>
    <row r="571" spans="12:26" s="508" customFormat="1" x14ac:dyDescent="0.2">
      <c r="L571" s="469"/>
      <c r="M571" s="469"/>
      <c r="N571" s="469"/>
      <c r="O571" s="469"/>
      <c r="P571" s="923"/>
      <c r="Q571" s="923"/>
      <c r="R571" s="923"/>
      <c r="S571" s="923"/>
      <c r="U571" s="742"/>
      <c r="Y571" s="830" t="s">
        <v>157</v>
      </c>
      <c r="Z571" s="922">
        <f t="shared" si="23"/>
        <v>0.65319999999999412</v>
      </c>
    </row>
    <row r="572" spans="12:26" s="508" customFormat="1" x14ac:dyDescent="0.2">
      <c r="L572" s="469"/>
      <c r="M572" s="469"/>
      <c r="N572" s="469"/>
      <c r="O572" s="469"/>
      <c r="P572" s="923"/>
      <c r="Q572" s="923"/>
      <c r="R572" s="923"/>
      <c r="S572" s="923"/>
      <c r="U572" s="742"/>
      <c r="Y572" s="830" t="s">
        <v>157</v>
      </c>
      <c r="Z572" s="922">
        <f t="shared" si="23"/>
        <v>0.65329999999999411</v>
      </c>
    </row>
    <row r="573" spans="12:26" s="508" customFormat="1" x14ac:dyDescent="0.2">
      <c r="L573" s="469"/>
      <c r="M573" s="469"/>
      <c r="N573" s="469"/>
      <c r="O573" s="469"/>
      <c r="P573" s="923"/>
      <c r="Q573" s="923"/>
      <c r="R573" s="923"/>
      <c r="S573" s="923"/>
      <c r="U573" s="742"/>
      <c r="Y573" s="830" t="s">
        <v>157</v>
      </c>
      <c r="Z573" s="922">
        <f t="shared" si="23"/>
        <v>0.6533999999999941</v>
      </c>
    </row>
    <row r="574" spans="12:26" s="508" customFormat="1" x14ac:dyDescent="0.2">
      <c r="L574" s="469"/>
      <c r="M574" s="469"/>
      <c r="N574" s="469"/>
      <c r="O574" s="469"/>
      <c r="P574" s="923"/>
      <c r="Q574" s="923"/>
      <c r="R574" s="923"/>
      <c r="S574" s="923"/>
      <c r="U574" s="742"/>
      <c r="Y574" s="830" t="s">
        <v>157</v>
      </c>
      <c r="Z574" s="922">
        <f t="shared" si="23"/>
        <v>0.65349999999999409</v>
      </c>
    </row>
    <row r="575" spans="12:26" s="508" customFormat="1" x14ac:dyDescent="0.2">
      <c r="L575" s="469"/>
      <c r="M575" s="469"/>
      <c r="N575" s="469"/>
      <c r="O575" s="469"/>
      <c r="P575" s="923"/>
      <c r="Q575" s="923"/>
      <c r="R575" s="923"/>
      <c r="S575" s="923"/>
      <c r="U575" s="742"/>
      <c r="Y575" s="830" t="s">
        <v>157</v>
      </c>
      <c r="Z575" s="922">
        <f t="shared" si="23"/>
        <v>0.65359999999999407</v>
      </c>
    </row>
    <row r="576" spans="12:26" s="508" customFormat="1" x14ac:dyDescent="0.2">
      <c r="L576" s="469"/>
      <c r="M576" s="469"/>
      <c r="N576" s="469"/>
      <c r="O576" s="469"/>
      <c r="P576" s="923"/>
      <c r="Q576" s="923"/>
      <c r="R576" s="923"/>
      <c r="S576" s="923"/>
      <c r="U576" s="742"/>
      <c r="Y576" s="830" t="s">
        <v>157</v>
      </c>
      <c r="Z576" s="922">
        <f t="shared" si="23"/>
        <v>0.65369999999999406</v>
      </c>
    </row>
    <row r="577" spans="12:26" s="508" customFormat="1" x14ac:dyDescent="0.2">
      <c r="L577" s="469"/>
      <c r="M577" s="469"/>
      <c r="N577" s="469"/>
      <c r="O577" s="469"/>
      <c r="P577" s="923"/>
      <c r="Q577" s="923"/>
      <c r="R577" s="923"/>
      <c r="S577" s="923"/>
      <c r="U577" s="742"/>
      <c r="Y577" s="830" t="s">
        <v>157</v>
      </c>
      <c r="Z577" s="922">
        <f t="shared" si="23"/>
        <v>0.65379999999999405</v>
      </c>
    </row>
    <row r="578" spans="12:26" s="508" customFormat="1" x14ac:dyDescent="0.2">
      <c r="L578" s="469"/>
      <c r="M578" s="469"/>
      <c r="N578" s="469"/>
      <c r="O578" s="469"/>
      <c r="P578" s="923"/>
      <c r="Q578" s="923"/>
      <c r="R578" s="923"/>
      <c r="S578" s="923"/>
      <c r="U578" s="742"/>
      <c r="Y578" s="830" t="s">
        <v>157</v>
      </c>
      <c r="Z578" s="922">
        <f t="shared" si="23"/>
        <v>0.65389999999999404</v>
      </c>
    </row>
    <row r="579" spans="12:26" s="508" customFormat="1" x14ac:dyDescent="0.2">
      <c r="L579" s="469"/>
      <c r="M579" s="469"/>
      <c r="N579" s="469"/>
      <c r="O579" s="469"/>
      <c r="P579" s="923"/>
      <c r="Q579" s="923"/>
      <c r="R579" s="923"/>
      <c r="S579" s="923"/>
      <c r="U579" s="742"/>
      <c r="Y579" s="830" t="s">
        <v>157</v>
      </c>
      <c r="Z579" s="922">
        <f t="shared" si="23"/>
        <v>0.65399999999999403</v>
      </c>
    </row>
    <row r="580" spans="12:26" s="508" customFormat="1" x14ac:dyDescent="0.2">
      <c r="L580" s="469"/>
      <c r="M580" s="469"/>
      <c r="N580" s="469"/>
      <c r="O580" s="469"/>
      <c r="P580" s="923"/>
      <c r="Q580" s="923"/>
      <c r="R580" s="923"/>
      <c r="S580" s="923"/>
      <c r="U580" s="742"/>
      <c r="Y580" s="830" t="s">
        <v>157</v>
      </c>
      <c r="Z580" s="922">
        <f t="shared" si="23"/>
        <v>0.65409999999999402</v>
      </c>
    </row>
    <row r="581" spans="12:26" s="508" customFormat="1" x14ac:dyDescent="0.2">
      <c r="L581" s="469"/>
      <c r="M581" s="469"/>
      <c r="N581" s="469"/>
      <c r="O581" s="469"/>
      <c r="P581" s="923"/>
      <c r="Q581" s="923"/>
      <c r="R581" s="923"/>
      <c r="S581" s="923"/>
      <c r="U581" s="742"/>
      <c r="Y581" s="830" t="s">
        <v>157</v>
      </c>
      <c r="Z581" s="922">
        <f t="shared" si="23"/>
        <v>0.65419999999999401</v>
      </c>
    </row>
    <row r="582" spans="12:26" s="508" customFormat="1" x14ac:dyDescent="0.2">
      <c r="L582" s="469"/>
      <c r="M582" s="469"/>
      <c r="N582" s="469"/>
      <c r="O582" s="469"/>
      <c r="P582" s="923"/>
      <c r="Q582" s="923"/>
      <c r="R582" s="923"/>
      <c r="S582" s="923"/>
      <c r="U582" s="742"/>
      <c r="Y582" s="830" t="s">
        <v>157</v>
      </c>
      <c r="Z582" s="922">
        <f t="shared" si="23"/>
        <v>0.654299999999994</v>
      </c>
    </row>
    <row r="583" spans="12:26" s="508" customFormat="1" x14ac:dyDescent="0.2">
      <c r="L583" s="469"/>
      <c r="M583" s="469"/>
      <c r="N583" s="469"/>
      <c r="O583" s="469"/>
      <c r="P583" s="923"/>
      <c r="Q583" s="923"/>
      <c r="R583" s="923"/>
      <c r="S583" s="923"/>
      <c r="U583" s="742"/>
      <c r="Y583" s="830" t="s">
        <v>157</v>
      </c>
      <c r="Z583" s="922">
        <f t="shared" si="23"/>
        <v>0.65439999999999399</v>
      </c>
    </row>
    <row r="584" spans="12:26" s="508" customFormat="1" x14ac:dyDescent="0.2">
      <c r="L584" s="469"/>
      <c r="M584" s="469"/>
      <c r="N584" s="469"/>
      <c r="O584" s="469"/>
      <c r="P584" s="923"/>
      <c r="Q584" s="923"/>
      <c r="R584" s="923"/>
      <c r="S584" s="923"/>
      <c r="U584" s="742"/>
      <c r="Y584" s="830" t="s">
        <v>157</v>
      </c>
      <c r="Z584" s="922">
        <f t="shared" si="23"/>
        <v>0.65449999999999398</v>
      </c>
    </row>
    <row r="585" spans="12:26" s="508" customFormat="1" x14ac:dyDescent="0.2">
      <c r="L585" s="469"/>
      <c r="M585" s="469"/>
      <c r="N585" s="469"/>
      <c r="O585" s="469"/>
      <c r="P585" s="923"/>
      <c r="Q585" s="923"/>
      <c r="R585" s="923"/>
      <c r="S585" s="923"/>
      <c r="U585" s="742"/>
      <c r="Y585" s="830" t="s">
        <v>157</v>
      </c>
      <c r="Z585" s="922">
        <f t="shared" si="23"/>
        <v>0.65459999999999396</v>
      </c>
    </row>
    <row r="586" spans="12:26" s="508" customFormat="1" x14ac:dyDescent="0.2">
      <c r="L586" s="469"/>
      <c r="M586" s="469"/>
      <c r="N586" s="469"/>
      <c r="O586" s="469"/>
      <c r="P586" s="923"/>
      <c r="Q586" s="923"/>
      <c r="R586" s="923"/>
      <c r="S586" s="923"/>
      <c r="U586" s="742"/>
      <c r="Y586" s="830" t="s">
        <v>157</v>
      </c>
      <c r="Z586" s="922">
        <f t="shared" si="23"/>
        <v>0.65469999999999395</v>
      </c>
    </row>
    <row r="587" spans="12:26" s="508" customFormat="1" x14ac:dyDescent="0.2">
      <c r="L587" s="469"/>
      <c r="M587" s="469"/>
      <c r="N587" s="469"/>
      <c r="O587" s="469"/>
      <c r="P587" s="923"/>
      <c r="Q587" s="923"/>
      <c r="R587" s="923"/>
      <c r="S587" s="923"/>
      <c r="U587" s="742"/>
      <c r="Y587" s="830" t="s">
        <v>157</v>
      </c>
      <c r="Z587" s="922">
        <f t="shared" si="23"/>
        <v>0.65479999999999394</v>
      </c>
    </row>
    <row r="588" spans="12:26" s="508" customFormat="1" x14ac:dyDescent="0.2">
      <c r="L588" s="469"/>
      <c r="M588" s="469"/>
      <c r="N588" s="469"/>
      <c r="O588" s="469"/>
      <c r="P588" s="923"/>
      <c r="Q588" s="923"/>
      <c r="R588" s="923"/>
      <c r="S588" s="923"/>
      <c r="U588" s="742"/>
      <c r="Y588" s="830" t="s">
        <v>157</v>
      </c>
      <c r="Z588" s="922">
        <f t="shared" si="23"/>
        <v>0.65489999999999393</v>
      </c>
    </row>
    <row r="589" spans="12:26" s="508" customFormat="1" x14ac:dyDescent="0.2">
      <c r="L589" s="469"/>
      <c r="M589" s="469"/>
      <c r="N589" s="469"/>
      <c r="O589" s="469"/>
      <c r="P589" s="923"/>
      <c r="Q589" s="923"/>
      <c r="R589" s="923"/>
      <c r="S589" s="923"/>
      <c r="U589" s="742"/>
      <c r="Y589" s="830" t="s">
        <v>157</v>
      </c>
      <c r="Z589" s="922">
        <f t="shared" si="23"/>
        <v>0.65499999999999392</v>
      </c>
    </row>
    <row r="590" spans="12:26" s="508" customFormat="1" x14ac:dyDescent="0.2">
      <c r="L590" s="469"/>
      <c r="M590" s="469"/>
      <c r="N590" s="469"/>
      <c r="O590" s="469"/>
      <c r="P590" s="923"/>
      <c r="Q590" s="923"/>
      <c r="R590" s="923"/>
      <c r="S590" s="923"/>
      <c r="U590" s="742"/>
      <c r="Y590" s="830" t="s">
        <v>157</v>
      </c>
      <c r="Z590" s="922">
        <f t="shared" si="23"/>
        <v>0.65509999999999391</v>
      </c>
    </row>
    <row r="591" spans="12:26" s="508" customFormat="1" x14ac:dyDescent="0.2">
      <c r="L591" s="469"/>
      <c r="M591" s="469"/>
      <c r="N591" s="469"/>
      <c r="O591" s="469"/>
      <c r="P591" s="923"/>
      <c r="Q591" s="923"/>
      <c r="R591" s="923"/>
      <c r="S591" s="923"/>
      <c r="U591" s="742"/>
      <c r="Y591" s="830" t="s">
        <v>157</v>
      </c>
      <c r="Z591" s="922">
        <f t="shared" si="23"/>
        <v>0.6551999999999939</v>
      </c>
    </row>
    <row r="592" spans="12:26" s="508" customFormat="1" x14ac:dyDescent="0.2">
      <c r="L592" s="469"/>
      <c r="M592" s="469"/>
      <c r="N592" s="469"/>
      <c r="O592" s="469"/>
      <c r="P592" s="923"/>
      <c r="Q592" s="923"/>
      <c r="R592" s="923"/>
      <c r="S592" s="923"/>
      <c r="U592" s="742"/>
      <c r="Y592" s="830" t="s">
        <v>157</v>
      </c>
      <c r="Z592" s="922">
        <f t="shared" si="23"/>
        <v>0.65529999999999389</v>
      </c>
    </row>
    <row r="593" spans="12:26" s="508" customFormat="1" x14ac:dyDescent="0.2">
      <c r="L593" s="469"/>
      <c r="M593" s="469"/>
      <c r="N593" s="469"/>
      <c r="O593" s="469"/>
      <c r="P593" s="923"/>
      <c r="Q593" s="923"/>
      <c r="R593" s="923"/>
      <c r="S593" s="923"/>
      <c r="U593" s="742"/>
      <c r="Y593" s="830" t="s">
        <v>157</v>
      </c>
      <c r="Z593" s="922">
        <f t="shared" si="23"/>
        <v>0.65539999999999388</v>
      </c>
    </row>
    <row r="594" spans="12:26" s="508" customFormat="1" x14ac:dyDescent="0.2">
      <c r="L594" s="469"/>
      <c r="M594" s="469"/>
      <c r="N594" s="469"/>
      <c r="O594" s="469"/>
      <c r="P594" s="923"/>
      <c r="Q594" s="923"/>
      <c r="R594" s="923"/>
      <c r="S594" s="923"/>
      <c r="U594" s="742"/>
      <c r="Y594" s="830" t="s">
        <v>157</v>
      </c>
      <c r="Z594" s="922">
        <f t="shared" si="23"/>
        <v>0.65549999999999387</v>
      </c>
    </row>
    <row r="595" spans="12:26" s="508" customFormat="1" x14ac:dyDescent="0.2">
      <c r="L595" s="469"/>
      <c r="M595" s="469"/>
      <c r="N595" s="469"/>
      <c r="O595" s="469"/>
      <c r="P595" s="923"/>
      <c r="Q595" s="923"/>
      <c r="R595" s="923"/>
      <c r="S595" s="923"/>
      <c r="U595" s="742"/>
      <c r="Y595" s="830" t="s">
        <v>157</v>
      </c>
      <c r="Z595" s="922">
        <f t="shared" si="23"/>
        <v>0.65559999999999385</v>
      </c>
    </row>
    <row r="596" spans="12:26" s="508" customFormat="1" x14ac:dyDescent="0.2">
      <c r="L596" s="469"/>
      <c r="M596" s="469"/>
      <c r="N596" s="469"/>
      <c r="O596" s="469"/>
      <c r="P596" s="923"/>
      <c r="Q596" s="923"/>
      <c r="R596" s="923"/>
      <c r="S596" s="923"/>
      <c r="U596" s="742"/>
      <c r="Y596" s="830" t="s">
        <v>157</v>
      </c>
      <c r="Z596" s="922">
        <f t="shared" si="23"/>
        <v>0.65569999999999384</v>
      </c>
    </row>
    <row r="597" spans="12:26" s="508" customFormat="1" x14ac:dyDescent="0.2">
      <c r="L597" s="469"/>
      <c r="M597" s="469"/>
      <c r="N597" s="469"/>
      <c r="O597" s="469"/>
      <c r="P597" s="923"/>
      <c r="Q597" s="923"/>
      <c r="R597" s="923"/>
      <c r="S597" s="923"/>
      <c r="U597" s="742"/>
      <c r="Y597" s="830" t="s">
        <v>157</v>
      </c>
      <c r="Z597" s="922">
        <f t="shared" si="23"/>
        <v>0.65579999999999383</v>
      </c>
    </row>
    <row r="598" spans="12:26" s="508" customFormat="1" x14ac:dyDescent="0.2">
      <c r="L598" s="469"/>
      <c r="M598" s="469"/>
      <c r="N598" s="469"/>
      <c r="O598" s="469"/>
      <c r="P598" s="923"/>
      <c r="Q598" s="923"/>
      <c r="R598" s="923"/>
      <c r="S598" s="923"/>
      <c r="U598" s="742"/>
      <c r="Y598" s="830" t="s">
        <v>157</v>
      </c>
      <c r="Z598" s="922">
        <f t="shared" si="23"/>
        <v>0.65589999999999382</v>
      </c>
    </row>
    <row r="599" spans="12:26" s="508" customFormat="1" x14ac:dyDescent="0.2">
      <c r="L599" s="469"/>
      <c r="M599" s="469"/>
      <c r="N599" s="469"/>
      <c r="O599" s="469"/>
      <c r="P599" s="923"/>
      <c r="Q599" s="923"/>
      <c r="R599" s="923"/>
      <c r="S599" s="923"/>
      <c r="U599" s="742"/>
      <c r="Y599" s="830" t="s">
        <v>157</v>
      </c>
      <c r="Z599" s="922">
        <f t="shared" si="23"/>
        <v>0.65599999999999381</v>
      </c>
    </row>
    <row r="600" spans="12:26" s="508" customFormat="1" x14ac:dyDescent="0.2">
      <c r="L600" s="469"/>
      <c r="M600" s="469"/>
      <c r="N600" s="469"/>
      <c r="O600" s="469"/>
      <c r="P600" s="923"/>
      <c r="Q600" s="923"/>
      <c r="R600" s="923"/>
      <c r="S600" s="923"/>
      <c r="U600" s="742"/>
      <c r="Y600" s="830" t="s">
        <v>157</v>
      </c>
      <c r="Z600" s="922">
        <f t="shared" si="23"/>
        <v>0.6560999999999938</v>
      </c>
    </row>
    <row r="601" spans="12:26" s="508" customFormat="1" x14ac:dyDescent="0.2">
      <c r="L601" s="469"/>
      <c r="M601" s="469"/>
      <c r="N601" s="469"/>
      <c r="O601" s="469"/>
      <c r="P601" s="923"/>
      <c r="Q601" s="923"/>
      <c r="R601" s="923"/>
      <c r="S601" s="923"/>
      <c r="U601" s="742"/>
      <c r="Y601" s="830" t="s">
        <v>157</v>
      </c>
      <c r="Z601" s="922">
        <f t="shared" si="23"/>
        <v>0.65619999999999379</v>
      </c>
    </row>
    <row r="602" spans="12:26" s="508" customFormat="1" x14ac:dyDescent="0.2">
      <c r="L602" s="469"/>
      <c r="M602" s="469"/>
      <c r="N602" s="469"/>
      <c r="O602" s="469"/>
      <c r="P602" s="923"/>
      <c r="Q602" s="923"/>
      <c r="R602" s="923"/>
      <c r="S602" s="923"/>
      <c r="U602" s="742"/>
      <c r="Y602" s="830" t="s">
        <v>157</v>
      </c>
      <c r="Z602" s="922">
        <f t="shared" si="23"/>
        <v>0.65629999999999378</v>
      </c>
    </row>
    <row r="603" spans="12:26" s="508" customFormat="1" x14ac:dyDescent="0.2">
      <c r="L603" s="469"/>
      <c r="M603" s="469"/>
      <c r="N603" s="469"/>
      <c r="O603" s="469"/>
      <c r="P603" s="923"/>
      <c r="Q603" s="923"/>
      <c r="R603" s="923"/>
      <c r="S603" s="923"/>
      <c r="U603" s="742"/>
      <c r="Y603" s="830" t="s">
        <v>157</v>
      </c>
      <c r="Z603" s="922">
        <f t="shared" si="23"/>
        <v>0.65639999999999377</v>
      </c>
    </row>
    <row r="604" spans="12:26" s="508" customFormat="1" x14ac:dyDescent="0.2">
      <c r="L604" s="469"/>
      <c r="M604" s="469"/>
      <c r="N604" s="469"/>
      <c r="O604" s="469"/>
      <c r="P604" s="923"/>
      <c r="Q604" s="923"/>
      <c r="R604" s="923"/>
      <c r="S604" s="923"/>
      <c r="U604" s="742"/>
      <c r="Y604" s="830" t="s">
        <v>157</v>
      </c>
      <c r="Z604" s="922">
        <f t="shared" si="23"/>
        <v>0.65649999999999376</v>
      </c>
    </row>
    <row r="605" spans="12:26" s="508" customFormat="1" x14ac:dyDescent="0.2">
      <c r="L605" s="469"/>
      <c r="M605" s="469"/>
      <c r="N605" s="469"/>
      <c r="O605" s="469"/>
      <c r="P605" s="923"/>
      <c r="Q605" s="923"/>
      <c r="R605" s="923"/>
      <c r="S605" s="923"/>
      <c r="U605" s="742"/>
      <c r="Y605" s="830" t="s">
        <v>157</v>
      </c>
      <c r="Z605" s="922">
        <f t="shared" si="23"/>
        <v>0.65659999999999374</v>
      </c>
    </row>
    <row r="606" spans="12:26" s="508" customFormat="1" x14ac:dyDescent="0.2">
      <c r="L606" s="469"/>
      <c r="M606" s="469"/>
      <c r="N606" s="469"/>
      <c r="O606" s="469"/>
      <c r="P606" s="923"/>
      <c r="Q606" s="923"/>
      <c r="R606" s="923"/>
      <c r="S606" s="923"/>
      <c r="U606" s="742"/>
      <c r="Y606" s="830" t="s">
        <v>157</v>
      </c>
      <c r="Z606" s="922">
        <f t="shared" si="23"/>
        <v>0.65669999999999373</v>
      </c>
    </row>
    <row r="607" spans="12:26" s="508" customFormat="1" x14ac:dyDescent="0.2">
      <c r="L607" s="469"/>
      <c r="M607" s="469"/>
      <c r="N607" s="469"/>
      <c r="O607" s="469"/>
      <c r="P607" s="923"/>
      <c r="Q607" s="923"/>
      <c r="R607" s="923"/>
      <c r="S607" s="923"/>
      <c r="U607" s="742"/>
      <c r="Y607" s="830" t="s">
        <v>157</v>
      </c>
      <c r="Z607" s="922">
        <f t="shared" si="23"/>
        <v>0.65679999999999372</v>
      </c>
    </row>
    <row r="608" spans="12:26" s="508" customFormat="1" x14ac:dyDescent="0.2">
      <c r="L608" s="469"/>
      <c r="M608" s="469"/>
      <c r="N608" s="469"/>
      <c r="O608" s="469"/>
      <c r="P608" s="923"/>
      <c r="Q608" s="923"/>
      <c r="R608" s="923"/>
      <c r="S608" s="923"/>
      <c r="U608" s="742"/>
      <c r="Y608" s="830" t="s">
        <v>157</v>
      </c>
      <c r="Z608" s="922">
        <f t="shared" si="23"/>
        <v>0.65689999999999371</v>
      </c>
    </row>
    <row r="609" spans="12:26" s="508" customFormat="1" x14ac:dyDescent="0.2">
      <c r="L609" s="469"/>
      <c r="M609" s="469"/>
      <c r="N609" s="469"/>
      <c r="O609" s="469"/>
      <c r="P609" s="923"/>
      <c r="Q609" s="923"/>
      <c r="R609" s="923"/>
      <c r="S609" s="923"/>
      <c r="U609" s="742"/>
      <c r="Y609" s="830" t="s">
        <v>157</v>
      </c>
      <c r="Z609" s="922">
        <f t="shared" si="23"/>
        <v>0.6569999999999937</v>
      </c>
    </row>
    <row r="610" spans="12:26" s="508" customFormat="1" x14ac:dyDescent="0.2">
      <c r="L610" s="469"/>
      <c r="M610" s="469"/>
      <c r="N610" s="469"/>
      <c r="O610" s="469"/>
      <c r="P610" s="923"/>
      <c r="Q610" s="923"/>
      <c r="R610" s="923"/>
      <c r="S610" s="923"/>
      <c r="U610" s="742"/>
      <c r="Y610" s="830" t="s">
        <v>157</v>
      </c>
      <c r="Z610" s="922">
        <f t="shared" si="23"/>
        <v>0.65709999999999369</v>
      </c>
    </row>
    <row r="611" spans="12:26" s="508" customFormat="1" x14ac:dyDescent="0.2">
      <c r="L611" s="469"/>
      <c r="M611" s="469"/>
      <c r="N611" s="469"/>
      <c r="O611" s="469"/>
      <c r="P611" s="923"/>
      <c r="Q611" s="923"/>
      <c r="R611" s="923"/>
      <c r="S611" s="923"/>
      <c r="U611" s="742"/>
      <c r="Y611" s="830" t="s">
        <v>157</v>
      </c>
      <c r="Z611" s="922">
        <f t="shared" si="23"/>
        <v>0.65719999999999368</v>
      </c>
    </row>
    <row r="612" spans="12:26" s="508" customFormat="1" x14ac:dyDescent="0.2">
      <c r="L612" s="469"/>
      <c r="M612" s="469"/>
      <c r="N612" s="469"/>
      <c r="O612" s="469"/>
      <c r="P612" s="923"/>
      <c r="Q612" s="923"/>
      <c r="R612" s="923"/>
      <c r="S612" s="923"/>
      <c r="U612" s="742"/>
      <c r="Y612" s="830" t="s">
        <v>157</v>
      </c>
      <c r="Z612" s="922">
        <f t="shared" si="23"/>
        <v>0.65729999999999367</v>
      </c>
    </row>
    <row r="613" spans="12:26" s="508" customFormat="1" x14ac:dyDescent="0.2">
      <c r="L613" s="469"/>
      <c r="M613" s="469"/>
      <c r="N613" s="469"/>
      <c r="O613" s="469"/>
      <c r="P613" s="923"/>
      <c r="Q613" s="923"/>
      <c r="R613" s="923"/>
      <c r="S613" s="923"/>
      <c r="U613" s="742"/>
      <c r="Y613" s="830" t="s">
        <v>157</v>
      </c>
      <c r="Z613" s="922">
        <f t="shared" si="23"/>
        <v>0.65739999999999366</v>
      </c>
    </row>
    <row r="614" spans="12:26" s="508" customFormat="1" x14ac:dyDescent="0.2">
      <c r="L614" s="469"/>
      <c r="M614" s="469"/>
      <c r="N614" s="469"/>
      <c r="O614" s="469"/>
      <c r="P614" s="923"/>
      <c r="Q614" s="923"/>
      <c r="R614" s="923"/>
      <c r="S614" s="923"/>
      <c r="U614" s="742"/>
      <c r="Y614" s="830" t="s">
        <v>157</v>
      </c>
      <c r="Z614" s="922">
        <f t="shared" si="23"/>
        <v>0.65749999999999365</v>
      </c>
    </row>
    <row r="615" spans="12:26" s="508" customFormat="1" x14ac:dyDescent="0.2">
      <c r="L615" s="469"/>
      <c r="M615" s="469"/>
      <c r="N615" s="469"/>
      <c r="O615" s="469"/>
      <c r="P615" s="923"/>
      <c r="Q615" s="923"/>
      <c r="R615" s="923"/>
      <c r="S615" s="923"/>
      <c r="U615" s="742"/>
      <c r="Y615" s="830" t="s">
        <v>157</v>
      </c>
      <c r="Z615" s="922">
        <f t="shared" si="23"/>
        <v>0.65759999999999363</v>
      </c>
    </row>
    <row r="616" spans="12:26" s="508" customFormat="1" x14ac:dyDescent="0.2">
      <c r="L616" s="469"/>
      <c r="M616" s="469"/>
      <c r="N616" s="469"/>
      <c r="O616" s="469"/>
      <c r="P616" s="923"/>
      <c r="Q616" s="923"/>
      <c r="R616" s="923"/>
      <c r="S616" s="923"/>
      <c r="U616" s="742"/>
      <c r="Y616" s="830" t="s">
        <v>157</v>
      </c>
      <c r="Z616" s="922">
        <f t="shared" si="23"/>
        <v>0.65769999999999362</v>
      </c>
    </row>
    <row r="617" spans="12:26" s="508" customFormat="1" x14ac:dyDescent="0.2">
      <c r="L617" s="469"/>
      <c r="M617" s="469"/>
      <c r="N617" s="469"/>
      <c r="O617" s="469"/>
      <c r="P617" s="923"/>
      <c r="Q617" s="923"/>
      <c r="R617" s="923"/>
      <c r="S617" s="923"/>
      <c r="U617" s="742"/>
      <c r="Y617" s="830" t="s">
        <v>157</v>
      </c>
      <c r="Z617" s="922">
        <f t="shared" ref="Z617:Z680" si="24">SUM(Z616+0.01%)</f>
        <v>0.65779999999999361</v>
      </c>
    </row>
    <row r="618" spans="12:26" s="508" customFormat="1" x14ac:dyDescent="0.2">
      <c r="L618" s="469"/>
      <c r="M618" s="469"/>
      <c r="N618" s="469"/>
      <c r="O618" s="469"/>
      <c r="P618" s="923"/>
      <c r="Q618" s="923"/>
      <c r="R618" s="923"/>
      <c r="S618" s="923"/>
      <c r="U618" s="742"/>
      <c r="Y618" s="830" t="s">
        <v>157</v>
      </c>
      <c r="Z618" s="922">
        <f t="shared" si="24"/>
        <v>0.6578999999999936</v>
      </c>
    </row>
    <row r="619" spans="12:26" s="508" customFormat="1" x14ac:dyDescent="0.2">
      <c r="L619" s="469"/>
      <c r="M619" s="469"/>
      <c r="N619" s="469"/>
      <c r="O619" s="469"/>
      <c r="P619" s="923"/>
      <c r="Q619" s="923"/>
      <c r="R619" s="923"/>
      <c r="S619" s="923"/>
      <c r="U619" s="742"/>
      <c r="Y619" s="830" t="s">
        <v>157</v>
      </c>
      <c r="Z619" s="922">
        <f t="shared" si="24"/>
        <v>0.65799999999999359</v>
      </c>
    </row>
    <row r="620" spans="12:26" s="508" customFormat="1" x14ac:dyDescent="0.2">
      <c r="L620" s="469"/>
      <c r="M620" s="469"/>
      <c r="N620" s="469"/>
      <c r="O620" s="469"/>
      <c r="P620" s="923"/>
      <c r="Q620" s="923"/>
      <c r="R620" s="923"/>
      <c r="S620" s="923"/>
      <c r="U620" s="742"/>
      <c r="Y620" s="830" t="s">
        <v>157</v>
      </c>
      <c r="Z620" s="922">
        <f t="shared" si="24"/>
        <v>0.65809999999999358</v>
      </c>
    </row>
    <row r="621" spans="12:26" s="508" customFormat="1" x14ac:dyDescent="0.2">
      <c r="L621" s="469"/>
      <c r="M621" s="469"/>
      <c r="N621" s="469"/>
      <c r="O621" s="469"/>
      <c r="P621" s="923"/>
      <c r="Q621" s="923"/>
      <c r="R621" s="923"/>
      <c r="S621" s="923"/>
      <c r="U621" s="742"/>
      <c r="Y621" s="830" t="s">
        <v>157</v>
      </c>
      <c r="Z621" s="922">
        <f t="shared" si="24"/>
        <v>0.65819999999999357</v>
      </c>
    </row>
    <row r="622" spans="12:26" s="508" customFormat="1" x14ac:dyDescent="0.2">
      <c r="L622" s="469"/>
      <c r="M622" s="469"/>
      <c r="N622" s="469"/>
      <c r="O622" s="469"/>
      <c r="P622" s="923"/>
      <c r="Q622" s="923"/>
      <c r="R622" s="923"/>
      <c r="S622" s="923"/>
      <c r="U622" s="742"/>
      <c r="Y622" s="830" t="s">
        <v>157</v>
      </c>
      <c r="Z622" s="922">
        <f t="shared" si="24"/>
        <v>0.65829999999999356</v>
      </c>
    </row>
    <row r="623" spans="12:26" s="508" customFormat="1" x14ac:dyDescent="0.2">
      <c r="L623" s="469"/>
      <c r="M623" s="469"/>
      <c r="N623" s="469"/>
      <c r="O623" s="469"/>
      <c r="P623" s="923"/>
      <c r="Q623" s="923"/>
      <c r="R623" s="923"/>
      <c r="S623" s="923"/>
      <c r="U623" s="742"/>
      <c r="Y623" s="830" t="s">
        <v>157</v>
      </c>
      <c r="Z623" s="922">
        <f t="shared" si="24"/>
        <v>0.65839999999999355</v>
      </c>
    </row>
    <row r="624" spans="12:26" s="508" customFormat="1" x14ac:dyDescent="0.2">
      <c r="L624" s="469"/>
      <c r="M624" s="469"/>
      <c r="N624" s="469"/>
      <c r="O624" s="469"/>
      <c r="P624" s="923"/>
      <c r="Q624" s="923"/>
      <c r="R624" s="923"/>
      <c r="S624" s="923"/>
      <c r="U624" s="742"/>
      <c r="Y624" s="830" t="s">
        <v>157</v>
      </c>
      <c r="Z624" s="922">
        <f t="shared" si="24"/>
        <v>0.65849999999999353</v>
      </c>
    </row>
    <row r="625" spans="12:26" s="508" customFormat="1" x14ac:dyDescent="0.2">
      <c r="L625" s="469"/>
      <c r="M625" s="469"/>
      <c r="N625" s="469"/>
      <c r="O625" s="469"/>
      <c r="P625" s="923"/>
      <c r="Q625" s="923"/>
      <c r="R625" s="923"/>
      <c r="S625" s="923"/>
      <c r="U625" s="742"/>
      <c r="Y625" s="830" t="s">
        <v>157</v>
      </c>
      <c r="Z625" s="922">
        <f t="shared" si="24"/>
        <v>0.65859999999999352</v>
      </c>
    </row>
    <row r="626" spans="12:26" s="508" customFormat="1" x14ac:dyDescent="0.2">
      <c r="L626" s="469"/>
      <c r="M626" s="469"/>
      <c r="N626" s="469"/>
      <c r="O626" s="469"/>
      <c r="P626" s="923"/>
      <c r="Q626" s="923"/>
      <c r="R626" s="923"/>
      <c r="S626" s="923"/>
      <c r="U626" s="742"/>
      <c r="Y626" s="830" t="s">
        <v>157</v>
      </c>
      <c r="Z626" s="922">
        <f t="shared" si="24"/>
        <v>0.65869999999999351</v>
      </c>
    </row>
    <row r="627" spans="12:26" s="508" customFormat="1" x14ac:dyDescent="0.2">
      <c r="L627" s="469"/>
      <c r="M627" s="469"/>
      <c r="N627" s="469"/>
      <c r="O627" s="469"/>
      <c r="P627" s="923"/>
      <c r="Q627" s="923"/>
      <c r="R627" s="923"/>
      <c r="S627" s="923"/>
      <c r="U627" s="742"/>
      <c r="Y627" s="830" t="s">
        <v>157</v>
      </c>
      <c r="Z627" s="922">
        <f t="shared" si="24"/>
        <v>0.6587999999999935</v>
      </c>
    </row>
    <row r="628" spans="12:26" s="508" customFormat="1" x14ac:dyDescent="0.2">
      <c r="L628" s="469"/>
      <c r="M628" s="469"/>
      <c r="N628" s="469"/>
      <c r="O628" s="469"/>
      <c r="P628" s="923"/>
      <c r="Q628" s="923"/>
      <c r="R628" s="923"/>
      <c r="S628" s="923"/>
      <c r="U628" s="742"/>
      <c r="Y628" s="830" t="s">
        <v>157</v>
      </c>
      <c r="Z628" s="922">
        <f t="shared" si="24"/>
        <v>0.65889999999999349</v>
      </c>
    </row>
    <row r="629" spans="12:26" s="508" customFormat="1" x14ac:dyDescent="0.2">
      <c r="L629" s="469"/>
      <c r="M629" s="469"/>
      <c r="N629" s="469"/>
      <c r="O629" s="469"/>
      <c r="P629" s="923"/>
      <c r="Q629" s="923"/>
      <c r="R629" s="923"/>
      <c r="S629" s="923"/>
      <c r="U629" s="742"/>
      <c r="Y629" s="830" t="s">
        <v>157</v>
      </c>
      <c r="Z629" s="922">
        <f t="shared" si="24"/>
        <v>0.65899999999999348</v>
      </c>
    </row>
    <row r="630" spans="12:26" s="508" customFormat="1" x14ac:dyDescent="0.2">
      <c r="L630" s="469"/>
      <c r="M630" s="469"/>
      <c r="N630" s="469"/>
      <c r="O630" s="469"/>
      <c r="P630" s="923"/>
      <c r="Q630" s="923"/>
      <c r="R630" s="923"/>
      <c r="S630" s="923"/>
      <c r="U630" s="742"/>
      <c r="Y630" s="830" t="s">
        <v>157</v>
      </c>
      <c r="Z630" s="922">
        <f t="shared" si="24"/>
        <v>0.65909999999999347</v>
      </c>
    </row>
    <row r="631" spans="12:26" s="508" customFormat="1" x14ac:dyDescent="0.2">
      <c r="L631" s="469"/>
      <c r="M631" s="469"/>
      <c r="N631" s="469"/>
      <c r="O631" s="469"/>
      <c r="P631" s="923"/>
      <c r="Q631" s="923"/>
      <c r="R631" s="923"/>
      <c r="S631" s="923"/>
      <c r="U631" s="742"/>
      <c r="Y631" s="830" t="s">
        <v>157</v>
      </c>
      <c r="Z631" s="922">
        <f t="shared" si="24"/>
        <v>0.65919999999999346</v>
      </c>
    </row>
    <row r="632" spans="12:26" s="508" customFormat="1" x14ac:dyDescent="0.2">
      <c r="L632" s="469"/>
      <c r="M632" s="469"/>
      <c r="N632" s="469"/>
      <c r="O632" s="469"/>
      <c r="P632" s="923"/>
      <c r="Q632" s="923"/>
      <c r="R632" s="923"/>
      <c r="S632" s="923"/>
      <c r="U632" s="742"/>
      <c r="Y632" s="830" t="s">
        <v>157</v>
      </c>
      <c r="Z632" s="922">
        <f t="shared" si="24"/>
        <v>0.65929999999999345</v>
      </c>
    </row>
    <row r="633" spans="12:26" s="508" customFormat="1" x14ac:dyDescent="0.2">
      <c r="L633" s="469"/>
      <c r="M633" s="469"/>
      <c r="N633" s="469"/>
      <c r="O633" s="469"/>
      <c r="P633" s="923"/>
      <c r="Q633" s="923"/>
      <c r="R633" s="923"/>
      <c r="S633" s="923"/>
      <c r="U633" s="742"/>
      <c r="Y633" s="830" t="s">
        <v>157</v>
      </c>
      <c r="Z633" s="922">
        <f t="shared" si="24"/>
        <v>0.65939999999999344</v>
      </c>
    </row>
    <row r="634" spans="12:26" s="508" customFormat="1" x14ac:dyDescent="0.2">
      <c r="L634" s="469"/>
      <c r="M634" s="469"/>
      <c r="N634" s="469"/>
      <c r="O634" s="469"/>
      <c r="P634" s="923"/>
      <c r="Q634" s="923"/>
      <c r="R634" s="923"/>
      <c r="S634" s="923"/>
      <c r="U634" s="742"/>
      <c r="Y634" s="830" t="s">
        <v>157</v>
      </c>
      <c r="Z634" s="922">
        <f t="shared" si="24"/>
        <v>0.65949999999999342</v>
      </c>
    </row>
    <row r="635" spans="12:26" s="508" customFormat="1" x14ac:dyDescent="0.2">
      <c r="L635" s="469"/>
      <c r="M635" s="469"/>
      <c r="N635" s="469"/>
      <c r="O635" s="469"/>
      <c r="P635" s="923"/>
      <c r="Q635" s="923"/>
      <c r="R635" s="923"/>
      <c r="S635" s="923"/>
      <c r="U635" s="742"/>
      <c r="Y635" s="830" t="s">
        <v>157</v>
      </c>
      <c r="Z635" s="922">
        <f t="shared" si="24"/>
        <v>0.65959999999999341</v>
      </c>
    </row>
    <row r="636" spans="12:26" s="508" customFormat="1" x14ac:dyDescent="0.2">
      <c r="L636" s="469"/>
      <c r="M636" s="469"/>
      <c r="N636" s="469"/>
      <c r="O636" s="469"/>
      <c r="P636" s="923"/>
      <c r="Q636" s="923"/>
      <c r="R636" s="923"/>
      <c r="S636" s="923"/>
      <c r="U636" s="742"/>
      <c r="Y636" s="830" t="s">
        <v>157</v>
      </c>
      <c r="Z636" s="922">
        <f t="shared" si="24"/>
        <v>0.6596999999999934</v>
      </c>
    </row>
    <row r="637" spans="12:26" s="508" customFormat="1" x14ac:dyDescent="0.2">
      <c r="L637" s="469"/>
      <c r="M637" s="469"/>
      <c r="N637" s="469"/>
      <c r="O637" s="469"/>
      <c r="P637" s="923"/>
      <c r="Q637" s="923"/>
      <c r="R637" s="923"/>
      <c r="S637" s="923"/>
      <c r="U637" s="742"/>
      <c r="Y637" s="830" t="s">
        <v>157</v>
      </c>
      <c r="Z637" s="922">
        <f t="shared" si="24"/>
        <v>0.65979999999999339</v>
      </c>
    </row>
    <row r="638" spans="12:26" s="508" customFormat="1" x14ac:dyDescent="0.2">
      <c r="L638" s="469"/>
      <c r="M638" s="469"/>
      <c r="N638" s="469"/>
      <c r="O638" s="469"/>
      <c r="P638" s="923"/>
      <c r="Q638" s="923"/>
      <c r="R638" s="923"/>
      <c r="S638" s="923"/>
      <c r="U638" s="742"/>
      <c r="Y638" s="830" t="s">
        <v>157</v>
      </c>
      <c r="Z638" s="922">
        <f t="shared" si="24"/>
        <v>0.65989999999999338</v>
      </c>
    </row>
    <row r="639" spans="12:26" s="508" customFormat="1" x14ac:dyDescent="0.2">
      <c r="L639" s="469"/>
      <c r="M639" s="469"/>
      <c r="N639" s="469"/>
      <c r="O639" s="469"/>
      <c r="P639" s="923"/>
      <c r="Q639" s="923"/>
      <c r="R639" s="923"/>
      <c r="S639" s="923"/>
      <c r="U639" s="742"/>
      <c r="Y639" s="830" t="s">
        <v>157</v>
      </c>
      <c r="Z639" s="922">
        <f t="shared" si="24"/>
        <v>0.65999999999999337</v>
      </c>
    </row>
    <row r="640" spans="12:26" s="508" customFormat="1" x14ac:dyDescent="0.2">
      <c r="L640" s="469"/>
      <c r="M640" s="469"/>
      <c r="N640" s="469"/>
      <c r="O640" s="469"/>
      <c r="P640" s="923"/>
      <c r="Q640" s="923"/>
      <c r="R640" s="923"/>
      <c r="S640" s="923"/>
      <c r="U640" s="742"/>
      <c r="Y640" s="830" t="s">
        <v>157</v>
      </c>
      <c r="Z640" s="922">
        <f t="shared" si="24"/>
        <v>0.66009999999999336</v>
      </c>
    </row>
    <row r="641" spans="12:26" s="508" customFormat="1" x14ac:dyDescent="0.2">
      <c r="L641" s="469"/>
      <c r="M641" s="469"/>
      <c r="N641" s="469"/>
      <c r="O641" s="469"/>
      <c r="P641" s="923"/>
      <c r="Q641" s="923"/>
      <c r="R641" s="923"/>
      <c r="S641" s="923"/>
      <c r="U641" s="742"/>
      <c r="Y641" s="830" t="s">
        <v>157</v>
      </c>
      <c r="Z641" s="922">
        <f t="shared" si="24"/>
        <v>0.66019999999999335</v>
      </c>
    </row>
    <row r="642" spans="12:26" s="508" customFormat="1" x14ac:dyDescent="0.2">
      <c r="L642" s="469"/>
      <c r="M642" s="469"/>
      <c r="N642" s="469"/>
      <c r="O642" s="469"/>
      <c r="P642" s="923"/>
      <c r="Q642" s="923"/>
      <c r="R642" s="923"/>
      <c r="S642" s="923"/>
      <c r="U642" s="742"/>
      <c r="Y642" s="830" t="s">
        <v>157</v>
      </c>
      <c r="Z642" s="922">
        <f t="shared" si="24"/>
        <v>0.66029999999999334</v>
      </c>
    </row>
    <row r="643" spans="12:26" s="508" customFormat="1" x14ac:dyDescent="0.2">
      <c r="L643" s="469"/>
      <c r="M643" s="469"/>
      <c r="N643" s="469"/>
      <c r="O643" s="469"/>
      <c r="P643" s="923"/>
      <c r="Q643" s="923"/>
      <c r="R643" s="923"/>
      <c r="S643" s="923"/>
      <c r="U643" s="742"/>
      <c r="Y643" s="830" t="s">
        <v>157</v>
      </c>
      <c r="Z643" s="922">
        <f t="shared" si="24"/>
        <v>0.66039999999999333</v>
      </c>
    </row>
    <row r="644" spans="12:26" s="508" customFormat="1" x14ac:dyDescent="0.2">
      <c r="L644" s="469"/>
      <c r="M644" s="469"/>
      <c r="N644" s="469"/>
      <c r="O644" s="469"/>
      <c r="P644" s="923"/>
      <c r="Q644" s="923"/>
      <c r="R644" s="923"/>
      <c r="S644" s="923"/>
      <c r="U644" s="742"/>
      <c r="Y644" s="830" t="s">
        <v>157</v>
      </c>
      <c r="Z644" s="922">
        <f t="shared" si="24"/>
        <v>0.66049999999999331</v>
      </c>
    </row>
    <row r="645" spans="12:26" s="508" customFormat="1" x14ac:dyDescent="0.2">
      <c r="L645" s="469"/>
      <c r="M645" s="469"/>
      <c r="N645" s="469"/>
      <c r="O645" s="469"/>
      <c r="P645" s="923"/>
      <c r="Q645" s="923"/>
      <c r="R645" s="923"/>
      <c r="S645" s="923"/>
      <c r="U645" s="742"/>
      <c r="Y645" s="830" t="s">
        <v>157</v>
      </c>
      <c r="Z645" s="922">
        <f t="shared" si="24"/>
        <v>0.6605999999999933</v>
      </c>
    </row>
    <row r="646" spans="12:26" s="508" customFormat="1" x14ac:dyDescent="0.2">
      <c r="L646" s="469"/>
      <c r="M646" s="469"/>
      <c r="N646" s="469"/>
      <c r="O646" s="469"/>
      <c r="P646" s="923"/>
      <c r="Q646" s="923"/>
      <c r="R646" s="923"/>
      <c r="S646" s="923"/>
      <c r="U646" s="742"/>
      <c r="Y646" s="830" t="s">
        <v>157</v>
      </c>
      <c r="Z646" s="922">
        <f t="shared" si="24"/>
        <v>0.66069999999999329</v>
      </c>
    </row>
    <row r="647" spans="12:26" s="508" customFormat="1" x14ac:dyDescent="0.2">
      <c r="L647" s="469"/>
      <c r="M647" s="469"/>
      <c r="N647" s="469"/>
      <c r="O647" s="469"/>
      <c r="P647" s="923"/>
      <c r="Q647" s="923"/>
      <c r="R647" s="923"/>
      <c r="S647" s="923"/>
      <c r="U647" s="742"/>
      <c r="Y647" s="830" t="s">
        <v>157</v>
      </c>
      <c r="Z647" s="922">
        <f t="shared" si="24"/>
        <v>0.66079999999999328</v>
      </c>
    </row>
    <row r="648" spans="12:26" s="508" customFormat="1" x14ac:dyDescent="0.2">
      <c r="L648" s="469"/>
      <c r="M648" s="469"/>
      <c r="N648" s="469"/>
      <c r="O648" s="469"/>
      <c r="P648" s="923"/>
      <c r="Q648" s="923"/>
      <c r="R648" s="923"/>
      <c r="S648" s="923"/>
      <c r="U648" s="742"/>
      <c r="Y648" s="830" t="s">
        <v>157</v>
      </c>
      <c r="Z648" s="922">
        <f t="shared" si="24"/>
        <v>0.66089999999999327</v>
      </c>
    </row>
    <row r="649" spans="12:26" s="508" customFormat="1" x14ac:dyDescent="0.2">
      <c r="L649" s="469"/>
      <c r="M649" s="469"/>
      <c r="N649" s="469"/>
      <c r="O649" s="469"/>
      <c r="P649" s="923"/>
      <c r="Q649" s="923"/>
      <c r="R649" s="923"/>
      <c r="S649" s="923"/>
      <c r="U649" s="742"/>
      <c r="Y649" s="830" t="s">
        <v>157</v>
      </c>
      <c r="Z649" s="922">
        <f t="shared" si="24"/>
        <v>0.66099999999999326</v>
      </c>
    </row>
    <row r="650" spans="12:26" s="508" customFormat="1" x14ac:dyDescent="0.2">
      <c r="L650" s="469"/>
      <c r="M650" s="469"/>
      <c r="N650" s="469"/>
      <c r="O650" s="469"/>
      <c r="P650" s="923"/>
      <c r="Q650" s="923"/>
      <c r="R650" s="923"/>
      <c r="S650" s="923"/>
      <c r="U650" s="742"/>
      <c r="Y650" s="830" t="s">
        <v>157</v>
      </c>
      <c r="Z650" s="922">
        <f t="shared" si="24"/>
        <v>0.66109999999999325</v>
      </c>
    </row>
    <row r="651" spans="12:26" s="508" customFormat="1" x14ac:dyDescent="0.2">
      <c r="L651" s="469"/>
      <c r="M651" s="469"/>
      <c r="N651" s="469"/>
      <c r="O651" s="469"/>
      <c r="P651" s="923"/>
      <c r="Q651" s="923"/>
      <c r="R651" s="923"/>
      <c r="S651" s="923"/>
      <c r="U651" s="742"/>
      <c r="Y651" s="830" t="s">
        <v>157</v>
      </c>
      <c r="Z651" s="922">
        <f t="shared" si="24"/>
        <v>0.66119999999999324</v>
      </c>
    </row>
    <row r="652" spans="12:26" s="508" customFormat="1" x14ac:dyDescent="0.2">
      <c r="L652" s="469"/>
      <c r="M652" s="469"/>
      <c r="N652" s="469"/>
      <c r="O652" s="469"/>
      <c r="P652" s="923"/>
      <c r="Q652" s="923"/>
      <c r="R652" s="923"/>
      <c r="S652" s="923"/>
      <c r="U652" s="742"/>
      <c r="Y652" s="830" t="s">
        <v>157</v>
      </c>
      <c r="Z652" s="922">
        <f t="shared" si="24"/>
        <v>0.66129999999999323</v>
      </c>
    </row>
    <row r="653" spans="12:26" s="508" customFormat="1" x14ac:dyDescent="0.2">
      <c r="L653" s="469"/>
      <c r="M653" s="469"/>
      <c r="N653" s="469"/>
      <c r="O653" s="469"/>
      <c r="P653" s="923"/>
      <c r="Q653" s="923"/>
      <c r="R653" s="923"/>
      <c r="S653" s="923"/>
      <c r="U653" s="742"/>
      <c r="Y653" s="830" t="s">
        <v>157</v>
      </c>
      <c r="Z653" s="922">
        <f t="shared" si="24"/>
        <v>0.66139999999999322</v>
      </c>
    </row>
    <row r="654" spans="12:26" s="508" customFormat="1" x14ac:dyDescent="0.2">
      <c r="L654" s="469"/>
      <c r="M654" s="469"/>
      <c r="N654" s="469"/>
      <c r="O654" s="469"/>
      <c r="P654" s="923"/>
      <c r="Q654" s="923"/>
      <c r="R654" s="923"/>
      <c r="S654" s="923"/>
      <c r="U654" s="742"/>
      <c r="Y654" s="830" t="s">
        <v>157</v>
      </c>
      <c r="Z654" s="922">
        <f t="shared" si="24"/>
        <v>0.6614999999999932</v>
      </c>
    </row>
    <row r="655" spans="12:26" s="508" customFormat="1" x14ac:dyDescent="0.2">
      <c r="L655" s="469"/>
      <c r="M655" s="469"/>
      <c r="N655" s="469"/>
      <c r="O655" s="469"/>
      <c r="P655" s="923"/>
      <c r="Q655" s="923"/>
      <c r="R655" s="923"/>
      <c r="S655" s="923"/>
      <c r="U655" s="742"/>
      <c r="Y655" s="830" t="s">
        <v>157</v>
      </c>
      <c r="Z655" s="922">
        <f t="shared" si="24"/>
        <v>0.66159999999999319</v>
      </c>
    </row>
    <row r="656" spans="12:26" s="508" customFormat="1" x14ac:dyDescent="0.2">
      <c r="L656" s="469"/>
      <c r="M656" s="469"/>
      <c r="N656" s="469"/>
      <c r="O656" s="469"/>
      <c r="P656" s="923"/>
      <c r="Q656" s="923"/>
      <c r="R656" s="923"/>
      <c r="S656" s="923"/>
      <c r="U656" s="742"/>
      <c r="Y656" s="830" t="s">
        <v>157</v>
      </c>
      <c r="Z656" s="922">
        <f t="shared" si="24"/>
        <v>0.66169999999999318</v>
      </c>
    </row>
    <row r="657" spans="12:26" s="508" customFormat="1" x14ac:dyDescent="0.2">
      <c r="L657" s="469"/>
      <c r="M657" s="469"/>
      <c r="N657" s="469"/>
      <c r="O657" s="469"/>
      <c r="P657" s="923"/>
      <c r="Q657" s="923"/>
      <c r="R657" s="923"/>
      <c r="S657" s="923"/>
      <c r="U657" s="742"/>
      <c r="Y657" s="830" t="s">
        <v>157</v>
      </c>
      <c r="Z657" s="922">
        <f t="shared" si="24"/>
        <v>0.66179999999999317</v>
      </c>
    </row>
    <row r="658" spans="12:26" s="508" customFormat="1" x14ac:dyDescent="0.2">
      <c r="L658" s="469"/>
      <c r="M658" s="469"/>
      <c r="N658" s="469"/>
      <c r="O658" s="469"/>
      <c r="P658" s="923"/>
      <c r="Q658" s="923"/>
      <c r="R658" s="923"/>
      <c r="S658" s="923"/>
      <c r="U658" s="742"/>
      <c r="Y658" s="830" t="s">
        <v>157</v>
      </c>
      <c r="Z658" s="922">
        <f t="shared" si="24"/>
        <v>0.66189999999999316</v>
      </c>
    </row>
    <row r="659" spans="12:26" s="508" customFormat="1" x14ac:dyDescent="0.2">
      <c r="L659" s="469"/>
      <c r="M659" s="469"/>
      <c r="N659" s="469"/>
      <c r="O659" s="469"/>
      <c r="P659" s="923"/>
      <c r="Q659" s="923"/>
      <c r="R659" s="923"/>
      <c r="S659" s="923"/>
      <c r="U659" s="742"/>
      <c r="Y659" s="830" t="s">
        <v>157</v>
      </c>
      <c r="Z659" s="922">
        <f t="shared" si="24"/>
        <v>0.66199999999999315</v>
      </c>
    </row>
    <row r="660" spans="12:26" s="508" customFormat="1" x14ac:dyDescent="0.2">
      <c r="L660" s="469"/>
      <c r="M660" s="469"/>
      <c r="N660" s="469"/>
      <c r="O660" s="469"/>
      <c r="P660" s="923"/>
      <c r="Q660" s="923"/>
      <c r="R660" s="923"/>
      <c r="S660" s="923"/>
      <c r="U660" s="742"/>
      <c r="Y660" s="830" t="s">
        <v>157</v>
      </c>
      <c r="Z660" s="922">
        <f t="shared" si="24"/>
        <v>0.66209999999999314</v>
      </c>
    </row>
    <row r="661" spans="12:26" s="508" customFormat="1" x14ac:dyDescent="0.2">
      <c r="L661" s="469"/>
      <c r="M661" s="469"/>
      <c r="N661" s="469"/>
      <c r="O661" s="469"/>
      <c r="P661" s="923"/>
      <c r="Q661" s="923"/>
      <c r="R661" s="923"/>
      <c r="S661" s="923"/>
      <c r="U661" s="742"/>
      <c r="Y661" s="830" t="s">
        <v>157</v>
      </c>
      <c r="Z661" s="922">
        <f t="shared" si="24"/>
        <v>0.66219999999999313</v>
      </c>
    </row>
    <row r="662" spans="12:26" s="508" customFormat="1" x14ac:dyDescent="0.2">
      <c r="L662" s="469"/>
      <c r="M662" s="469"/>
      <c r="N662" s="469"/>
      <c r="O662" s="469"/>
      <c r="P662" s="923"/>
      <c r="Q662" s="923"/>
      <c r="R662" s="923"/>
      <c r="S662" s="923"/>
      <c r="U662" s="742"/>
      <c r="Y662" s="830" t="s">
        <v>157</v>
      </c>
      <c r="Z662" s="922">
        <f t="shared" si="24"/>
        <v>0.66229999999999312</v>
      </c>
    </row>
    <row r="663" spans="12:26" s="508" customFormat="1" x14ac:dyDescent="0.2">
      <c r="L663" s="469"/>
      <c r="M663" s="469"/>
      <c r="N663" s="469"/>
      <c r="O663" s="469"/>
      <c r="P663" s="923"/>
      <c r="Q663" s="923"/>
      <c r="R663" s="923"/>
      <c r="S663" s="923"/>
      <c r="U663" s="742"/>
      <c r="Y663" s="830" t="s">
        <v>157</v>
      </c>
      <c r="Z663" s="922">
        <f t="shared" si="24"/>
        <v>0.66239999999999311</v>
      </c>
    </row>
    <row r="664" spans="12:26" s="508" customFormat="1" x14ac:dyDescent="0.2">
      <c r="L664" s="469"/>
      <c r="M664" s="469"/>
      <c r="N664" s="469"/>
      <c r="O664" s="469"/>
      <c r="P664" s="923"/>
      <c r="Q664" s="923"/>
      <c r="R664" s="923"/>
      <c r="S664" s="923"/>
      <c r="U664" s="742"/>
      <c r="Y664" s="830" t="s">
        <v>157</v>
      </c>
      <c r="Z664" s="922">
        <f t="shared" si="24"/>
        <v>0.66249999999999309</v>
      </c>
    </row>
    <row r="665" spans="12:26" s="508" customFormat="1" x14ac:dyDescent="0.2">
      <c r="L665" s="469"/>
      <c r="M665" s="469"/>
      <c r="N665" s="469"/>
      <c r="O665" s="469"/>
      <c r="P665" s="923"/>
      <c r="Q665" s="923"/>
      <c r="R665" s="923"/>
      <c r="S665" s="923"/>
      <c r="U665" s="742"/>
      <c r="Y665" s="830" t="s">
        <v>157</v>
      </c>
      <c r="Z665" s="922">
        <f t="shared" si="24"/>
        <v>0.66259999999999308</v>
      </c>
    </row>
    <row r="666" spans="12:26" s="508" customFormat="1" x14ac:dyDescent="0.2">
      <c r="L666" s="469"/>
      <c r="M666" s="469"/>
      <c r="N666" s="469"/>
      <c r="O666" s="469"/>
      <c r="P666" s="923"/>
      <c r="Q666" s="923"/>
      <c r="R666" s="923"/>
      <c r="S666" s="923"/>
      <c r="U666" s="742"/>
      <c r="Y666" s="830" t="s">
        <v>157</v>
      </c>
      <c r="Z666" s="922">
        <f t="shared" si="24"/>
        <v>0.66269999999999307</v>
      </c>
    </row>
    <row r="667" spans="12:26" s="508" customFormat="1" x14ac:dyDescent="0.2">
      <c r="L667" s="469"/>
      <c r="M667" s="469"/>
      <c r="N667" s="469"/>
      <c r="O667" s="469"/>
      <c r="P667" s="923"/>
      <c r="Q667" s="923"/>
      <c r="R667" s="923"/>
      <c r="S667" s="923"/>
      <c r="U667" s="742"/>
      <c r="Y667" s="830" t="s">
        <v>157</v>
      </c>
      <c r="Z667" s="922">
        <f t="shared" si="24"/>
        <v>0.66279999999999306</v>
      </c>
    </row>
    <row r="668" spans="12:26" s="508" customFormat="1" x14ac:dyDescent="0.2">
      <c r="L668" s="469"/>
      <c r="M668" s="469"/>
      <c r="N668" s="469"/>
      <c r="O668" s="469"/>
      <c r="P668" s="923"/>
      <c r="Q668" s="923"/>
      <c r="R668" s="923"/>
      <c r="S668" s="923"/>
      <c r="U668" s="742"/>
      <c r="Y668" s="830" t="s">
        <v>157</v>
      </c>
      <c r="Z668" s="922">
        <f t="shared" si="24"/>
        <v>0.66289999999999305</v>
      </c>
    </row>
    <row r="669" spans="12:26" s="508" customFormat="1" x14ac:dyDescent="0.2">
      <c r="L669" s="469"/>
      <c r="M669" s="469"/>
      <c r="N669" s="469"/>
      <c r="O669" s="469"/>
      <c r="P669" s="923"/>
      <c r="Q669" s="923"/>
      <c r="R669" s="923"/>
      <c r="S669" s="923"/>
      <c r="U669" s="742"/>
      <c r="Y669" s="830" t="s">
        <v>157</v>
      </c>
      <c r="Z669" s="922">
        <f t="shared" si="24"/>
        <v>0.66299999999999304</v>
      </c>
    </row>
    <row r="670" spans="12:26" s="508" customFormat="1" x14ac:dyDescent="0.2">
      <c r="L670" s="469"/>
      <c r="M670" s="469"/>
      <c r="N670" s="469"/>
      <c r="O670" s="469"/>
      <c r="P670" s="923"/>
      <c r="Q670" s="923"/>
      <c r="R670" s="923"/>
      <c r="S670" s="923"/>
      <c r="U670" s="742"/>
      <c r="Y670" s="830" t="s">
        <v>157</v>
      </c>
      <c r="Z670" s="922">
        <f t="shared" si="24"/>
        <v>0.66309999999999303</v>
      </c>
    </row>
    <row r="671" spans="12:26" s="508" customFormat="1" x14ac:dyDescent="0.2">
      <c r="L671" s="469"/>
      <c r="M671" s="469"/>
      <c r="N671" s="469"/>
      <c r="O671" s="469"/>
      <c r="P671" s="923"/>
      <c r="Q671" s="923"/>
      <c r="R671" s="923"/>
      <c r="S671" s="923"/>
      <c r="U671" s="742"/>
      <c r="Y671" s="830" t="s">
        <v>157</v>
      </c>
      <c r="Z671" s="922">
        <f t="shared" si="24"/>
        <v>0.66319999999999302</v>
      </c>
    </row>
    <row r="672" spans="12:26" s="508" customFormat="1" x14ac:dyDescent="0.2">
      <c r="L672" s="469"/>
      <c r="M672" s="469"/>
      <c r="N672" s="469"/>
      <c r="O672" s="469"/>
      <c r="P672" s="923"/>
      <c r="Q672" s="923"/>
      <c r="R672" s="923"/>
      <c r="S672" s="923"/>
      <c r="U672" s="742"/>
      <c r="Y672" s="830" t="s">
        <v>157</v>
      </c>
      <c r="Z672" s="922">
        <f t="shared" si="24"/>
        <v>0.66329999999999301</v>
      </c>
    </row>
    <row r="673" spans="12:26" s="508" customFormat="1" x14ac:dyDescent="0.2">
      <c r="L673" s="469"/>
      <c r="M673" s="469"/>
      <c r="N673" s="469"/>
      <c r="O673" s="469"/>
      <c r="P673" s="923"/>
      <c r="Q673" s="923"/>
      <c r="R673" s="923"/>
      <c r="S673" s="923"/>
      <c r="U673" s="742"/>
      <c r="Y673" s="830" t="s">
        <v>157</v>
      </c>
      <c r="Z673" s="922">
        <f t="shared" si="24"/>
        <v>0.663399999999993</v>
      </c>
    </row>
    <row r="674" spans="12:26" s="508" customFormat="1" x14ac:dyDescent="0.2">
      <c r="L674" s="469"/>
      <c r="M674" s="469"/>
      <c r="N674" s="469"/>
      <c r="O674" s="469"/>
      <c r="P674" s="923"/>
      <c r="Q674" s="923"/>
      <c r="R674" s="923"/>
      <c r="S674" s="923"/>
      <c r="U674" s="742"/>
      <c r="Y674" s="830" t="s">
        <v>157</v>
      </c>
      <c r="Z674" s="922">
        <f t="shared" si="24"/>
        <v>0.66349999999999298</v>
      </c>
    </row>
    <row r="675" spans="12:26" s="508" customFormat="1" x14ac:dyDescent="0.2">
      <c r="L675" s="469"/>
      <c r="M675" s="469"/>
      <c r="N675" s="469"/>
      <c r="O675" s="469"/>
      <c r="P675" s="923"/>
      <c r="Q675" s="923"/>
      <c r="R675" s="923"/>
      <c r="S675" s="923"/>
      <c r="U675" s="742"/>
      <c r="Y675" s="830" t="s">
        <v>157</v>
      </c>
      <c r="Z675" s="922">
        <f t="shared" si="24"/>
        <v>0.66359999999999297</v>
      </c>
    </row>
    <row r="676" spans="12:26" s="508" customFormat="1" x14ac:dyDescent="0.2">
      <c r="L676" s="469"/>
      <c r="M676" s="469"/>
      <c r="N676" s="469"/>
      <c r="O676" s="469"/>
      <c r="P676" s="923"/>
      <c r="Q676" s="923"/>
      <c r="R676" s="923"/>
      <c r="S676" s="923"/>
      <c r="U676" s="742"/>
      <c r="Y676" s="830" t="s">
        <v>157</v>
      </c>
      <c r="Z676" s="922">
        <f t="shared" si="24"/>
        <v>0.66369999999999296</v>
      </c>
    </row>
    <row r="677" spans="12:26" s="508" customFormat="1" x14ac:dyDescent="0.2">
      <c r="L677" s="469"/>
      <c r="M677" s="469"/>
      <c r="N677" s="469"/>
      <c r="O677" s="469"/>
      <c r="P677" s="923"/>
      <c r="Q677" s="923"/>
      <c r="R677" s="923"/>
      <c r="S677" s="923"/>
      <c r="U677" s="742"/>
      <c r="Y677" s="830" t="s">
        <v>157</v>
      </c>
      <c r="Z677" s="922">
        <f t="shared" si="24"/>
        <v>0.66379999999999295</v>
      </c>
    </row>
    <row r="678" spans="12:26" s="508" customFormat="1" x14ac:dyDescent="0.2">
      <c r="L678" s="469"/>
      <c r="M678" s="469"/>
      <c r="N678" s="469"/>
      <c r="O678" s="469"/>
      <c r="P678" s="923"/>
      <c r="Q678" s="923"/>
      <c r="R678" s="923"/>
      <c r="S678" s="923"/>
      <c r="U678" s="742"/>
      <c r="Y678" s="830" t="s">
        <v>157</v>
      </c>
      <c r="Z678" s="922">
        <f t="shared" si="24"/>
        <v>0.66389999999999294</v>
      </c>
    </row>
    <row r="679" spans="12:26" s="508" customFormat="1" x14ac:dyDescent="0.2">
      <c r="L679" s="469"/>
      <c r="M679" s="469"/>
      <c r="N679" s="469"/>
      <c r="O679" s="469"/>
      <c r="P679" s="923"/>
      <c r="Q679" s="923"/>
      <c r="R679" s="923"/>
      <c r="S679" s="923"/>
      <c r="U679" s="742"/>
      <c r="Y679" s="830" t="s">
        <v>157</v>
      </c>
      <c r="Z679" s="922">
        <f t="shared" si="24"/>
        <v>0.66399999999999293</v>
      </c>
    </row>
    <row r="680" spans="12:26" s="508" customFormat="1" x14ac:dyDescent="0.2">
      <c r="L680" s="469"/>
      <c r="M680" s="469"/>
      <c r="N680" s="469"/>
      <c r="O680" s="469"/>
      <c r="P680" s="923"/>
      <c r="Q680" s="923"/>
      <c r="R680" s="923"/>
      <c r="S680" s="923"/>
      <c r="U680" s="742"/>
      <c r="Y680" s="830" t="s">
        <v>157</v>
      </c>
      <c r="Z680" s="922">
        <f t="shared" si="24"/>
        <v>0.66409999999999292</v>
      </c>
    </row>
    <row r="681" spans="12:26" s="508" customFormat="1" x14ac:dyDescent="0.2">
      <c r="L681" s="469"/>
      <c r="M681" s="469"/>
      <c r="N681" s="469"/>
      <c r="O681" s="469"/>
      <c r="P681" s="923"/>
      <c r="Q681" s="923"/>
      <c r="R681" s="923"/>
      <c r="S681" s="923"/>
      <c r="U681" s="742"/>
      <c r="Y681" s="830" t="s">
        <v>157</v>
      </c>
      <c r="Z681" s="922">
        <f t="shared" ref="Z681:Z744" si="25">SUM(Z680+0.01%)</f>
        <v>0.66419999999999291</v>
      </c>
    </row>
    <row r="682" spans="12:26" s="508" customFormat="1" x14ac:dyDescent="0.2">
      <c r="L682" s="469"/>
      <c r="M682" s="469"/>
      <c r="N682" s="469"/>
      <c r="O682" s="469"/>
      <c r="P682" s="923"/>
      <c r="Q682" s="923"/>
      <c r="R682" s="923"/>
      <c r="S682" s="923"/>
      <c r="U682" s="742"/>
      <c r="Y682" s="830" t="s">
        <v>157</v>
      </c>
      <c r="Z682" s="922">
        <f t="shared" si="25"/>
        <v>0.6642999999999929</v>
      </c>
    </row>
    <row r="683" spans="12:26" s="508" customFormat="1" x14ac:dyDescent="0.2">
      <c r="L683" s="469"/>
      <c r="M683" s="469"/>
      <c r="N683" s="469"/>
      <c r="O683" s="469"/>
      <c r="P683" s="923"/>
      <c r="Q683" s="923"/>
      <c r="R683" s="923"/>
      <c r="S683" s="923"/>
      <c r="U683" s="742"/>
      <c r="Y683" s="830" t="s">
        <v>157</v>
      </c>
      <c r="Z683" s="922">
        <f t="shared" si="25"/>
        <v>0.66439999999999289</v>
      </c>
    </row>
    <row r="684" spans="12:26" s="508" customFormat="1" x14ac:dyDescent="0.2">
      <c r="L684" s="469"/>
      <c r="M684" s="469"/>
      <c r="N684" s="469"/>
      <c r="O684" s="469"/>
      <c r="P684" s="923"/>
      <c r="Q684" s="923"/>
      <c r="R684" s="923"/>
      <c r="S684" s="923"/>
      <c r="U684" s="742"/>
      <c r="Y684" s="830" t="s">
        <v>157</v>
      </c>
      <c r="Z684" s="922">
        <f t="shared" si="25"/>
        <v>0.66449999999999287</v>
      </c>
    </row>
    <row r="685" spans="12:26" s="508" customFormat="1" x14ac:dyDescent="0.2">
      <c r="L685" s="469"/>
      <c r="M685" s="469"/>
      <c r="N685" s="469"/>
      <c r="O685" s="469"/>
      <c r="P685" s="923"/>
      <c r="Q685" s="923"/>
      <c r="R685" s="923"/>
      <c r="S685" s="923"/>
      <c r="U685" s="742"/>
      <c r="Y685" s="830" t="s">
        <v>157</v>
      </c>
      <c r="Z685" s="922">
        <f t="shared" si="25"/>
        <v>0.66459999999999286</v>
      </c>
    </row>
    <row r="686" spans="12:26" s="508" customFormat="1" x14ac:dyDescent="0.2">
      <c r="L686" s="469"/>
      <c r="M686" s="469"/>
      <c r="N686" s="469"/>
      <c r="O686" s="469"/>
      <c r="P686" s="923"/>
      <c r="Q686" s="923"/>
      <c r="R686" s="923"/>
      <c r="S686" s="923"/>
      <c r="U686" s="742"/>
      <c r="Y686" s="830" t="s">
        <v>157</v>
      </c>
      <c r="Z686" s="922">
        <f t="shared" si="25"/>
        <v>0.66469999999999285</v>
      </c>
    </row>
    <row r="687" spans="12:26" s="508" customFormat="1" x14ac:dyDescent="0.2">
      <c r="L687" s="469"/>
      <c r="M687" s="469"/>
      <c r="N687" s="469"/>
      <c r="O687" s="469"/>
      <c r="P687" s="923"/>
      <c r="Q687" s="923"/>
      <c r="R687" s="923"/>
      <c r="S687" s="923"/>
      <c r="U687" s="742"/>
      <c r="Y687" s="830" t="s">
        <v>157</v>
      </c>
      <c r="Z687" s="922">
        <f t="shared" si="25"/>
        <v>0.66479999999999284</v>
      </c>
    </row>
    <row r="688" spans="12:26" s="508" customFormat="1" x14ac:dyDescent="0.2">
      <c r="L688" s="469"/>
      <c r="M688" s="469"/>
      <c r="N688" s="469"/>
      <c r="O688" s="469"/>
      <c r="P688" s="923"/>
      <c r="Q688" s="923"/>
      <c r="R688" s="923"/>
      <c r="S688" s="923"/>
      <c r="U688" s="742"/>
      <c r="Y688" s="830" t="s">
        <v>157</v>
      </c>
      <c r="Z688" s="922">
        <f t="shared" si="25"/>
        <v>0.66489999999999283</v>
      </c>
    </row>
    <row r="689" spans="12:26" s="508" customFormat="1" x14ac:dyDescent="0.2">
      <c r="L689" s="469"/>
      <c r="M689" s="469"/>
      <c r="N689" s="469"/>
      <c r="O689" s="469"/>
      <c r="P689" s="923"/>
      <c r="Q689" s="923"/>
      <c r="R689" s="923"/>
      <c r="S689" s="923"/>
      <c r="U689" s="742"/>
      <c r="Y689" s="830" t="s">
        <v>157</v>
      </c>
      <c r="Z689" s="922">
        <f t="shared" si="25"/>
        <v>0.66499999999999282</v>
      </c>
    </row>
    <row r="690" spans="12:26" s="508" customFormat="1" x14ac:dyDescent="0.2">
      <c r="L690" s="469"/>
      <c r="M690" s="469"/>
      <c r="N690" s="469"/>
      <c r="O690" s="469"/>
      <c r="P690" s="923"/>
      <c r="Q690" s="923"/>
      <c r="R690" s="923"/>
      <c r="S690" s="923"/>
      <c r="U690" s="742"/>
      <c r="Y690" s="830" t="s">
        <v>157</v>
      </c>
      <c r="Z690" s="922">
        <f t="shared" si="25"/>
        <v>0.66509999999999281</v>
      </c>
    </row>
    <row r="691" spans="12:26" s="508" customFormat="1" x14ac:dyDescent="0.2">
      <c r="L691" s="469"/>
      <c r="M691" s="469"/>
      <c r="N691" s="469"/>
      <c r="O691" s="469"/>
      <c r="P691" s="923"/>
      <c r="Q691" s="923"/>
      <c r="R691" s="923"/>
      <c r="S691" s="923"/>
      <c r="U691" s="742"/>
      <c r="Y691" s="830" t="s">
        <v>157</v>
      </c>
      <c r="Z691" s="922">
        <f t="shared" si="25"/>
        <v>0.6651999999999928</v>
      </c>
    </row>
    <row r="692" spans="12:26" s="508" customFormat="1" x14ac:dyDescent="0.2">
      <c r="L692" s="469"/>
      <c r="M692" s="469"/>
      <c r="N692" s="469"/>
      <c r="O692" s="469"/>
      <c r="P692" s="923"/>
      <c r="Q692" s="923"/>
      <c r="R692" s="923"/>
      <c r="S692" s="923"/>
      <c r="U692" s="742"/>
      <c r="Y692" s="830" t="s">
        <v>157</v>
      </c>
      <c r="Z692" s="922">
        <f t="shared" si="25"/>
        <v>0.66529999999999279</v>
      </c>
    </row>
    <row r="693" spans="12:26" s="508" customFormat="1" x14ac:dyDescent="0.2">
      <c r="L693" s="469"/>
      <c r="M693" s="469"/>
      <c r="N693" s="469"/>
      <c r="O693" s="469"/>
      <c r="P693" s="923"/>
      <c r="Q693" s="923"/>
      <c r="R693" s="923"/>
      <c r="S693" s="923"/>
      <c r="U693" s="742"/>
      <c r="Y693" s="830" t="s">
        <v>157</v>
      </c>
      <c r="Z693" s="922">
        <f t="shared" si="25"/>
        <v>0.66539999999999278</v>
      </c>
    </row>
    <row r="694" spans="12:26" s="508" customFormat="1" x14ac:dyDescent="0.2">
      <c r="L694" s="469"/>
      <c r="M694" s="469"/>
      <c r="N694" s="469"/>
      <c r="O694" s="469"/>
      <c r="P694" s="923"/>
      <c r="Q694" s="923"/>
      <c r="R694" s="923"/>
      <c r="S694" s="923"/>
      <c r="U694" s="742"/>
      <c r="Y694" s="830" t="s">
        <v>157</v>
      </c>
      <c r="Z694" s="922">
        <f t="shared" si="25"/>
        <v>0.66549999999999276</v>
      </c>
    </row>
    <row r="695" spans="12:26" s="508" customFormat="1" x14ac:dyDescent="0.2">
      <c r="L695" s="469"/>
      <c r="M695" s="469"/>
      <c r="N695" s="469"/>
      <c r="O695" s="469"/>
      <c r="P695" s="923"/>
      <c r="Q695" s="923"/>
      <c r="R695" s="923"/>
      <c r="S695" s="923"/>
      <c r="U695" s="742"/>
      <c r="Y695" s="830" t="s">
        <v>157</v>
      </c>
      <c r="Z695" s="922">
        <f t="shared" si="25"/>
        <v>0.66559999999999275</v>
      </c>
    </row>
    <row r="696" spans="12:26" s="508" customFormat="1" x14ac:dyDescent="0.2">
      <c r="L696" s="469"/>
      <c r="M696" s="469"/>
      <c r="N696" s="469"/>
      <c r="O696" s="469"/>
      <c r="P696" s="923"/>
      <c r="Q696" s="923"/>
      <c r="R696" s="923"/>
      <c r="S696" s="923"/>
      <c r="U696" s="742"/>
      <c r="Y696" s="830" t="s">
        <v>157</v>
      </c>
      <c r="Z696" s="922">
        <f t="shared" si="25"/>
        <v>0.66569999999999274</v>
      </c>
    </row>
    <row r="697" spans="12:26" s="508" customFormat="1" x14ac:dyDescent="0.2">
      <c r="L697" s="469"/>
      <c r="M697" s="469"/>
      <c r="N697" s="469"/>
      <c r="O697" s="469"/>
      <c r="P697" s="923"/>
      <c r="Q697" s="923"/>
      <c r="R697" s="923"/>
      <c r="S697" s="923"/>
      <c r="U697" s="742"/>
      <c r="Y697" s="830" t="s">
        <v>157</v>
      </c>
      <c r="Z697" s="922">
        <f t="shared" si="25"/>
        <v>0.66579999999999273</v>
      </c>
    </row>
    <row r="698" spans="12:26" s="508" customFormat="1" x14ac:dyDescent="0.2">
      <c r="L698" s="469"/>
      <c r="M698" s="469"/>
      <c r="N698" s="469"/>
      <c r="O698" s="469"/>
      <c r="P698" s="923"/>
      <c r="Q698" s="923"/>
      <c r="R698" s="923"/>
      <c r="S698" s="923"/>
      <c r="U698" s="742"/>
      <c r="Y698" s="830" t="s">
        <v>157</v>
      </c>
      <c r="Z698" s="922">
        <f t="shared" si="25"/>
        <v>0.66589999999999272</v>
      </c>
    </row>
    <row r="699" spans="12:26" s="508" customFormat="1" x14ac:dyDescent="0.2">
      <c r="L699" s="469"/>
      <c r="M699" s="469"/>
      <c r="N699" s="469"/>
      <c r="O699" s="469"/>
      <c r="P699" s="923"/>
      <c r="Q699" s="923"/>
      <c r="R699" s="923"/>
      <c r="S699" s="923"/>
      <c r="U699" s="742"/>
      <c r="Y699" s="830" t="s">
        <v>157</v>
      </c>
      <c r="Z699" s="922">
        <f t="shared" si="25"/>
        <v>0.66599999999999271</v>
      </c>
    </row>
    <row r="700" spans="12:26" s="508" customFormat="1" x14ac:dyDescent="0.2">
      <c r="L700" s="469"/>
      <c r="M700" s="469"/>
      <c r="N700" s="469"/>
      <c r="O700" s="469"/>
      <c r="P700" s="923"/>
      <c r="Q700" s="923"/>
      <c r="R700" s="923"/>
      <c r="S700" s="923"/>
      <c r="U700" s="742"/>
      <c r="Y700" s="830" t="s">
        <v>157</v>
      </c>
      <c r="Z700" s="922">
        <f t="shared" si="25"/>
        <v>0.6660999999999927</v>
      </c>
    </row>
    <row r="701" spans="12:26" s="508" customFormat="1" x14ac:dyDescent="0.2">
      <c r="L701" s="469"/>
      <c r="M701" s="469"/>
      <c r="N701" s="469"/>
      <c r="O701" s="469"/>
      <c r="P701" s="923"/>
      <c r="Q701" s="923"/>
      <c r="R701" s="923"/>
      <c r="S701" s="923"/>
      <c r="U701" s="742"/>
      <c r="Y701" s="830" t="s">
        <v>157</v>
      </c>
      <c r="Z701" s="922">
        <f t="shared" si="25"/>
        <v>0.66619999999999269</v>
      </c>
    </row>
    <row r="702" spans="12:26" s="508" customFormat="1" x14ac:dyDescent="0.2">
      <c r="L702" s="469"/>
      <c r="M702" s="469"/>
      <c r="N702" s="469"/>
      <c r="O702" s="469"/>
      <c r="P702" s="923"/>
      <c r="Q702" s="923"/>
      <c r="R702" s="923"/>
      <c r="S702" s="923"/>
      <c r="U702" s="742"/>
      <c r="Y702" s="830" t="s">
        <v>157</v>
      </c>
      <c r="Z702" s="922">
        <f t="shared" si="25"/>
        <v>0.66629999999999268</v>
      </c>
    </row>
    <row r="703" spans="12:26" s="508" customFormat="1" x14ac:dyDescent="0.2">
      <c r="L703" s="469"/>
      <c r="M703" s="469"/>
      <c r="N703" s="469"/>
      <c r="O703" s="469"/>
      <c r="P703" s="923"/>
      <c r="Q703" s="923"/>
      <c r="R703" s="923"/>
      <c r="S703" s="923"/>
      <c r="U703" s="742"/>
      <c r="Y703" s="830" t="s">
        <v>157</v>
      </c>
      <c r="Z703" s="922">
        <f t="shared" si="25"/>
        <v>0.66639999999999266</v>
      </c>
    </row>
    <row r="704" spans="12:26" s="508" customFormat="1" x14ac:dyDescent="0.2">
      <c r="L704" s="469"/>
      <c r="M704" s="469"/>
      <c r="N704" s="469"/>
      <c r="O704" s="469"/>
      <c r="P704" s="923"/>
      <c r="Q704" s="923"/>
      <c r="R704" s="923"/>
      <c r="S704" s="923"/>
      <c r="U704" s="742"/>
      <c r="Y704" s="830" t="s">
        <v>157</v>
      </c>
      <c r="Z704" s="922">
        <f t="shared" si="25"/>
        <v>0.66649999999999265</v>
      </c>
    </row>
    <row r="705" spans="12:26" s="508" customFormat="1" x14ac:dyDescent="0.2">
      <c r="L705" s="469"/>
      <c r="M705" s="469"/>
      <c r="N705" s="469"/>
      <c r="O705" s="469"/>
      <c r="P705" s="923"/>
      <c r="Q705" s="923"/>
      <c r="R705" s="923"/>
      <c r="S705" s="923"/>
      <c r="U705" s="742"/>
      <c r="Y705" s="830" t="s">
        <v>157</v>
      </c>
      <c r="Z705" s="922">
        <f t="shared" si="25"/>
        <v>0.66659999999999264</v>
      </c>
    </row>
    <row r="706" spans="12:26" s="508" customFormat="1" x14ac:dyDescent="0.2">
      <c r="L706" s="469"/>
      <c r="M706" s="469"/>
      <c r="N706" s="469"/>
      <c r="O706" s="469"/>
      <c r="P706" s="923"/>
      <c r="Q706" s="923"/>
      <c r="R706" s="923"/>
      <c r="S706" s="923"/>
      <c r="U706" s="742"/>
      <c r="Y706" s="830" t="s">
        <v>157</v>
      </c>
      <c r="Z706" s="922">
        <f t="shared" si="25"/>
        <v>0.66669999999999263</v>
      </c>
    </row>
    <row r="707" spans="12:26" s="508" customFormat="1" x14ac:dyDescent="0.2">
      <c r="L707" s="469"/>
      <c r="M707" s="469"/>
      <c r="N707" s="469"/>
      <c r="O707" s="469"/>
      <c r="P707" s="923"/>
      <c r="Q707" s="923"/>
      <c r="R707" s="923"/>
      <c r="S707" s="923"/>
      <c r="U707" s="742"/>
      <c r="Y707" s="830" t="s">
        <v>157</v>
      </c>
      <c r="Z707" s="922">
        <f t="shared" si="25"/>
        <v>0.66679999999999262</v>
      </c>
    </row>
    <row r="708" spans="12:26" s="508" customFormat="1" x14ac:dyDescent="0.2">
      <c r="L708" s="469"/>
      <c r="M708" s="469"/>
      <c r="N708" s="469"/>
      <c r="O708" s="469"/>
      <c r="P708" s="923"/>
      <c r="Q708" s="923"/>
      <c r="R708" s="923"/>
      <c r="S708" s="923"/>
      <c r="U708" s="742"/>
      <c r="Y708" s="830" t="s">
        <v>157</v>
      </c>
      <c r="Z708" s="922">
        <f t="shared" si="25"/>
        <v>0.66689999999999261</v>
      </c>
    </row>
    <row r="709" spans="12:26" s="508" customFormat="1" x14ac:dyDescent="0.2">
      <c r="L709" s="469"/>
      <c r="M709" s="469"/>
      <c r="N709" s="469"/>
      <c r="O709" s="469"/>
      <c r="P709" s="923"/>
      <c r="Q709" s="923"/>
      <c r="R709" s="923"/>
      <c r="S709" s="923"/>
      <c r="U709" s="742"/>
      <c r="Y709" s="830" t="s">
        <v>157</v>
      </c>
      <c r="Z709" s="922">
        <f t="shared" si="25"/>
        <v>0.6669999999999926</v>
      </c>
    </row>
    <row r="710" spans="12:26" s="508" customFormat="1" x14ac:dyDescent="0.2">
      <c r="L710" s="469"/>
      <c r="M710" s="469"/>
      <c r="N710" s="469"/>
      <c r="O710" s="469"/>
      <c r="P710" s="923"/>
      <c r="Q710" s="923"/>
      <c r="R710" s="923"/>
      <c r="S710" s="923"/>
      <c r="U710" s="742"/>
      <c r="Y710" s="830" t="s">
        <v>157</v>
      </c>
      <c r="Z710" s="922">
        <f t="shared" si="25"/>
        <v>0.66709999999999259</v>
      </c>
    </row>
    <row r="711" spans="12:26" s="508" customFormat="1" x14ac:dyDescent="0.2">
      <c r="L711" s="469"/>
      <c r="M711" s="469"/>
      <c r="N711" s="469"/>
      <c r="O711" s="469"/>
      <c r="P711" s="923"/>
      <c r="Q711" s="923"/>
      <c r="R711" s="923"/>
      <c r="S711" s="923"/>
      <c r="U711" s="742"/>
      <c r="Y711" s="830" t="s">
        <v>157</v>
      </c>
      <c r="Z711" s="922">
        <f t="shared" si="25"/>
        <v>0.66719999999999258</v>
      </c>
    </row>
    <row r="712" spans="12:26" s="508" customFormat="1" x14ac:dyDescent="0.2">
      <c r="L712" s="469"/>
      <c r="M712" s="469"/>
      <c r="N712" s="469"/>
      <c r="O712" s="469"/>
      <c r="P712" s="923"/>
      <c r="Q712" s="923"/>
      <c r="R712" s="923"/>
      <c r="S712" s="923"/>
      <c r="U712" s="742"/>
      <c r="Y712" s="830" t="s">
        <v>157</v>
      </c>
      <c r="Z712" s="922">
        <f t="shared" si="25"/>
        <v>0.66729999999999257</v>
      </c>
    </row>
    <row r="713" spans="12:26" s="508" customFormat="1" x14ac:dyDescent="0.2">
      <c r="L713" s="469"/>
      <c r="M713" s="469"/>
      <c r="N713" s="469"/>
      <c r="O713" s="469"/>
      <c r="P713" s="923"/>
      <c r="Q713" s="923"/>
      <c r="R713" s="923"/>
      <c r="S713" s="923"/>
      <c r="U713" s="742"/>
      <c r="Y713" s="830" t="s">
        <v>157</v>
      </c>
      <c r="Z713" s="922">
        <f t="shared" si="25"/>
        <v>0.66739999999999255</v>
      </c>
    </row>
    <row r="714" spans="12:26" s="508" customFormat="1" x14ac:dyDescent="0.2">
      <c r="L714" s="469"/>
      <c r="M714" s="469"/>
      <c r="N714" s="469"/>
      <c r="O714" s="469"/>
      <c r="P714" s="923"/>
      <c r="Q714" s="923"/>
      <c r="R714" s="923"/>
      <c r="S714" s="923"/>
      <c r="U714" s="742"/>
      <c r="Y714" s="830" t="s">
        <v>157</v>
      </c>
      <c r="Z714" s="922">
        <f t="shared" si="25"/>
        <v>0.66749999999999254</v>
      </c>
    </row>
    <row r="715" spans="12:26" s="508" customFormat="1" x14ac:dyDescent="0.2">
      <c r="L715" s="469"/>
      <c r="M715" s="469"/>
      <c r="N715" s="469"/>
      <c r="O715" s="469"/>
      <c r="P715" s="923"/>
      <c r="Q715" s="923"/>
      <c r="R715" s="923"/>
      <c r="S715" s="923"/>
      <c r="U715" s="742"/>
      <c r="Y715" s="830" t="s">
        <v>157</v>
      </c>
      <c r="Z715" s="922">
        <f t="shared" si="25"/>
        <v>0.66759999999999253</v>
      </c>
    </row>
    <row r="716" spans="12:26" s="508" customFormat="1" x14ac:dyDescent="0.2">
      <c r="L716" s="469"/>
      <c r="M716" s="469"/>
      <c r="N716" s="469"/>
      <c r="O716" s="469"/>
      <c r="P716" s="923"/>
      <c r="Q716" s="923"/>
      <c r="R716" s="923"/>
      <c r="S716" s="923"/>
      <c r="U716" s="742"/>
      <c r="Y716" s="830" t="s">
        <v>157</v>
      </c>
      <c r="Z716" s="922">
        <f t="shared" si="25"/>
        <v>0.66769999999999252</v>
      </c>
    </row>
    <row r="717" spans="12:26" s="508" customFormat="1" x14ac:dyDescent="0.2">
      <c r="L717" s="469"/>
      <c r="M717" s="469"/>
      <c r="N717" s="469"/>
      <c r="O717" s="469"/>
      <c r="P717" s="923"/>
      <c r="Q717" s="923"/>
      <c r="R717" s="923"/>
      <c r="S717" s="923"/>
      <c r="U717" s="742"/>
      <c r="Y717" s="830" t="s">
        <v>157</v>
      </c>
      <c r="Z717" s="922">
        <f t="shared" si="25"/>
        <v>0.66779999999999251</v>
      </c>
    </row>
    <row r="718" spans="12:26" s="508" customFormat="1" x14ac:dyDescent="0.2">
      <c r="L718" s="469"/>
      <c r="M718" s="469"/>
      <c r="N718" s="469"/>
      <c r="O718" s="469"/>
      <c r="P718" s="923"/>
      <c r="Q718" s="923"/>
      <c r="R718" s="923"/>
      <c r="S718" s="923"/>
      <c r="U718" s="742"/>
      <c r="Y718" s="830" t="s">
        <v>157</v>
      </c>
      <c r="Z718" s="922">
        <f t="shared" si="25"/>
        <v>0.6678999999999925</v>
      </c>
    </row>
    <row r="719" spans="12:26" s="508" customFormat="1" x14ac:dyDescent="0.2">
      <c r="L719" s="469"/>
      <c r="M719" s="469"/>
      <c r="N719" s="469"/>
      <c r="O719" s="469"/>
      <c r="P719" s="923"/>
      <c r="Q719" s="923"/>
      <c r="R719" s="923"/>
      <c r="S719" s="923"/>
      <c r="U719" s="742"/>
      <c r="Y719" s="830" t="s">
        <v>157</v>
      </c>
      <c r="Z719" s="922">
        <f t="shared" si="25"/>
        <v>0.66799999999999249</v>
      </c>
    </row>
    <row r="720" spans="12:26" s="508" customFormat="1" x14ac:dyDescent="0.2">
      <c r="L720" s="469"/>
      <c r="M720" s="469"/>
      <c r="N720" s="469"/>
      <c r="O720" s="469"/>
      <c r="P720" s="923"/>
      <c r="Q720" s="923"/>
      <c r="R720" s="923"/>
      <c r="S720" s="923"/>
      <c r="U720" s="742"/>
      <c r="Y720" s="830" t="s">
        <v>157</v>
      </c>
      <c r="Z720" s="922">
        <f t="shared" si="25"/>
        <v>0.66809999999999248</v>
      </c>
    </row>
    <row r="721" spans="12:26" s="508" customFormat="1" x14ac:dyDescent="0.2">
      <c r="L721" s="469"/>
      <c r="M721" s="469"/>
      <c r="N721" s="469"/>
      <c r="O721" s="469"/>
      <c r="P721" s="923"/>
      <c r="Q721" s="923"/>
      <c r="R721" s="923"/>
      <c r="S721" s="923"/>
      <c r="U721" s="742"/>
      <c r="Y721" s="830" t="s">
        <v>157</v>
      </c>
      <c r="Z721" s="922">
        <f t="shared" si="25"/>
        <v>0.66819999999999247</v>
      </c>
    </row>
    <row r="722" spans="12:26" s="508" customFormat="1" x14ac:dyDescent="0.2">
      <c r="L722" s="469"/>
      <c r="M722" s="469"/>
      <c r="N722" s="469"/>
      <c r="O722" s="469"/>
      <c r="P722" s="923"/>
      <c r="Q722" s="923"/>
      <c r="R722" s="923"/>
      <c r="S722" s="923"/>
      <c r="U722" s="742"/>
      <c r="Y722" s="830" t="s">
        <v>157</v>
      </c>
      <c r="Z722" s="922">
        <f t="shared" si="25"/>
        <v>0.66829999999999246</v>
      </c>
    </row>
    <row r="723" spans="12:26" s="508" customFormat="1" x14ac:dyDescent="0.2">
      <c r="L723" s="469"/>
      <c r="M723" s="469"/>
      <c r="N723" s="469"/>
      <c r="O723" s="469"/>
      <c r="P723" s="923"/>
      <c r="Q723" s="923"/>
      <c r="R723" s="923"/>
      <c r="S723" s="923"/>
      <c r="U723" s="742"/>
      <c r="Y723" s="830" t="s">
        <v>157</v>
      </c>
      <c r="Z723" s="922">
        <f t="shared" si="25"/>
        <v>0.66839999999999244</v>
      </c>
    </row>
    <row r="724" spans="12:26" s="508" customFormat="1" x14ac:dyDescent="0.2">
      <c r="L724" s="469"/>
      <c r="M724" s="469"/>
      <c r="N724" s="469"/>
      <c r="O724" s="469"/>
      <c r="P724" s="923"/>
      <c r="Q724" s="923"/>
      <c r="R724" s="923"/>
      <c r="S724" s="923"/>
      <c r="U724" s="742"/>
      <c r="Y724" s="830" t="s">
        <v>157</v>
      </c>
      <c r="Z724" s="922">
        <f t="shared" si="25"/>
        <v>0.66849999999999243</v>
      </c>
    </row>
    <row r="725" spans="12:26" s="508" customFormat="1" x14ac:dyDescent="0.2">
      <c r="L725" s="469"/>
      <c r="M725" s="469"/>
      <c r="N725" s="469"/>
      <c r="O725" s="469"/>
      <c r="P725" s="923"/>
      <c r="Q725" s="923"/>
      <c r="R725" s="923"/>
      <c r="S725" s="923"/>
      <c r="U725" s="742"/>
      <c r="Y725" s="830" t="s">
        <v>157</v>
      </c>
      <c r="Z725" s="922">
        <f t="shared" si="25"/>
        <v>0.66859999999999242</v>
      </c>
    </row>
    <row r="726" spans="12:26" s="508" customFormat="1" x14ac:dyDescent="0.2">
      <c r="L726" s="469"/>
      <c r="M726" s="469"/>
      <c r="N726" s="469"/>
      <c r="O726" s="469"/>
      <c r="P726" s="923"/>
      <c r="Q726" s="923"/>
      <c r="R726" s="923"/>
      <c r="S726" s="923"/>
      <c r="U726" s="742"/>
      <c r="Y726" s="830" t="s">
        <v>157</v>
      </c>
      <c r="Z726" s="922">
        <f t="shared" si="25"/>
        <v>0.66869999999999241</v>
      </c>
    </row>
    <row r="727" spans="12:26" s="508" customFormat="1" x14ac:dyDescent="0.2">
      <c r="L727" s="469"/>
      <c r="M727" s="469"/>
      <c r="N727" s="469"/>
      <c r="O727" s="469"/>
      <c r="P727" s="923"/>
      <c r="Q727" s="923"/>
      <c r="R727" s="923"/>
      <c r="S727" s="923"/>
      <c r="U727" s="742"/>
      <c r="Y727" s="830" t="s">
        <v>157</v>
      </c>
      <c r="Z727" s="922">
        <f t="shared" si="25"/>
        <v>0.6687999999999924</v>
      </c>
    </row>
    <row r="728" spans="12:26" s="508" customFormat="1" x14ac:dyDescent="0.2">
      <c r="L728" s="469"/>
      <c r="M728" s="469"/>
      <c r="N728" s="469"/>
      <c r="O728" s="469"/>
      <c r="P728" s="923"/>
      <c r="Q728" s="923"/>
      <c r="R728" s="923"/>
      <c r="S728" s="923"/>
      <c r="U728" s="742"/>
      <c r="Y728" s="830" t="s">
        <v>157</v>
      </c>
      <c r="Z728" s="922">
        <f t="shared" si="25"/>
        <v>0.66889999999999239</v>
      </c>
    </row>
    <row r="729" spans="12:26" s="508" customFormat="1" x14ac:dyDescent="0.2">
      <c r="L729" s="469"/>
      <c r="M729" s="469"/>
      <c r="N729" s="469"/>
      <c r="O729" s="469"/>
      <c r="P729" s="923"/>
      <c r="Q729" s="923"/>
      <c r="R729" s="923"/>
      <c r="S729" s="923"/>
      <c r="U729" s="742"/>
      <c r="Y729" s="830" t="s">
        <v>157</v>
      </c>
      <c r="Z729" s="922">
        <f t="shared" si="25"/>
        <v>0.66899999999999238</v>
      </c>
    </row>
    <row r="730" spans="12:26" s="508" customFormat="1" x14ac:dyDescent="0.2">
      <c r="L730" s="469"/>
      <c r="M730" s="469"/>
      <c r="N730" s="469"/>
      <c r="O730" s="469"/>
      <c r="P730" s="923"/>
      <c r="Q730" s="923"/>
      <c r="R730" s="923"/>
      <c r="S730" s="923"/>
      <c r="U730" s="742"/>
      <c r="Y730" s="830" t="s">
        <v>157</v>
      </c>
      <c r="Z730" s="922">
        <f t="shared" si="25"/>
        <v>0.66909999999999237</v>
      </c>
    </row>
    <row r="731" spans="12:26" s="508" customFormat="1" x14ac:dyDescent="0.2">
      <c r="L731" s="469"/>
      <c r="M731" s="469"/>
      <c r="N731" s="469"/>
      <c r="O731" s="469"/>
      <c r="P731" s="923"/>
      <c r="Q731" s="923"/>
      <c r="R731" s="923"/>
      <c r="S731" s="923"/>
      <c r="U731" s="742"/>
      <c r="Y731" s="830" t="s">
        <v>157</v>
      </c>
      <c r="Z731" s="922">
        <f t="shared" si="25"/>
        <v>0.66919999999999236</v>
      </c>
    </row>
    <row r="732" spans="12:26" s="508" customFormat="1" x14ac:dyDescent="0.2">
      <c r="L732" s="469"/>
      <c r="M732" s="469"/>
      <c r="N732" s="469"/>
      <c r="O732" s="469"/>
      <c r="P732" s="923"/>
      <c r="Q732" s="923"/>
      <c r="R732" s="923"/>
      <c r="S732" s="923"/>
      <c r="U732" s="742"/>
      <c r="Y732" s="830" t="s">
        <v>157</v>
      </c>
      <c r="Z732" s="922">
        <f t="shared" si="25"/>
        <v>0.66929999999999235</v>
      </c>
    </row>
    <row r="733" spans="12:26" s="508" customFormat="1" x14ac:dyDescent="0.2">
      <c r="L733" s="469"/>
      <c r="M733" s="469"/>
      <c r="N733" s="469"/>
      <c r="O733" s="469"/>
      <c r="P733" s="923"/>
      <c r="Q733" s="923"/>
      <c r="R733" s="923"/>
      <c r="S733" s="923"/>
      <c r="U733" s="742"/>
      <c r="Y733" s="830" t="s">
        <v>157</v>
      </c>
      <c r="Z733" s="922">
        <f t="shared" si="25"/>
        <v>0.66939999999999233</v>
      </c>
    </row>
    <row r="734" spans="12:26" s="508" customFormat="1" x14ac:dyDescent="0.2">
      <c r="L734" s="469"/>
      <c r="M734" s="469"/>
      <c r="N734" s="469"/>
      <c r="O734" s="469"/>
      <c r="P734" s="923"/>
      <c r="Q734" s="923"/>
      <c r="R734" s="923"/>
      <c r="S734" s="923"/>
      <c r="U734" s="742"/>
      <c r="Y734" s="830" t="s">
        <v>157</v>
      </c>
      <c r="Z734" s="922">
        <f t="shared" si="25"/>
        <v>0.66949999999999232</v>
      </c>
    </row>
    <row r="735" spans="12:26" s="508" customFormat="1" x14ac:dyDescent="0.2">
      <c r="L735" s="469"/>
      <c r="M735" s="469"/>
      <c r="N735" s="469"/>
      <c r="O735" s="469"/>
      <c r="P735" s="923"/>
      <c r="Q735" s="923"/>
      <c r="R735" s="923"/>
      <c r="S735" s="923"/>
      <c r="U735" s="742"/>
      <c r="Y735" s="830" t="s">
        <v>157</v>
      </c>
      <c r="Z735" s="922">
        <f t="shared" si="25"/>
        <v>0.66959999999999231</v>
      </c>
    </row>
    <row r="736" spans="12:26" s="508" customFormat="1" x14ac:dyDescent="0.2">
      <c r="L736" s="469"/>
      <c r="M736" s="469"/>
      <c r="N736" s="469"/>
      <c r="O736" s="469"/>
      <c r="P736" s="923"/>
      <c r="Q736" s="923"/>
      <c r="R736" s="923"/>
      <c r="S736" s="923"/>
      <c r="U736" s="742"/>
      <c r="Y736" s="830" t="s">
        <v>157</v>
      </c>
      <c r="Z736" s="922">
        <f t="shared" si="25"/>
        <v>0.6696999999999923</v>
      </c>
    </row>
    <row r="737" spans="12:26" s="508" customFormat="1" x14ac:dyDescent="0.2">
      <c r="L737" s="469"/>
      <c r="M737" s="469"/>
      <c r="N737" s="469"/>
      <c r="O737" s="469"/>
      <c r="P737" s="923"/>
      <c r="Q737" s="923"/>
      <c r="R737" s="923"/>
      <c r="S737" s="923"/>
      <c r="U737" s="742"/>
      <c r="Y737" s="830" t="s">
        <v>157</v>
      </c>
      <c r="Z737" s="922">
        <f t="shared" si="25"/>
        <v>0.66979999999999229</v>
      </c>
    </row>
    <row r="738" spans="12:26" s="508" customFormat="1" x14ac:dyDescent="0.2">
      <c r="L738" s="469"/>
      <c r="M738" s="469"/>
      <c r="N738" s="469"/>
      <c r="O738" s="469"/>
      <c r="P738" s="923"/>
      <c r="Q738" s="923"/>
      <c r="R738" s="923"/>
      <c r="S738" s="923"/>
      <c r="U738" s="742"/>
      <c r="Y738" s="830" t="s">
        <v>157</v>
      </c>
      <c r="Z738" s="922">
        <f t="shared" si="25"/>
        <v>0.66989999999999228</v>
      </c>
    </row>
    <row r="739" spans="12:26" s="508" customFormat="1" x14ac:dyDescent="0.2">
      <c r="L739" s="469"/>
      <c r="M739" s="469"/>
      <c r="N739" s="469"/>
      <c r="O739" s="469"/>
      <c r="P739" s="923"/>
      <c r="Q739" s="923"/>
      <c r="R739" s="923"/>
      <c r="S739" s="923"/>
      <c r="U739" s="742"/>
      <c r="Y739" s="830" t="s">
        <v>157</v>
      </c>
      <c r="Z739" s="922">
        <f t="shared" si="25"/>
        <v>0.66999999999999227</v>
      </c>
    </row>
    <row r="740" spans="12:26" s="508" customFormat="1" x14ac:dyDescent="0.2">
      <c r="L740" s="469"/>
      <c r="M740" s="469"/>
      <c r="N740" s="469"/>
      <c r="O740" s="469"/>
      <c r="P740" s="923"/>
      <c r="Q740" s="923"/>
      <c r="R740" s="923"/>
      <c r="S740" s="923"/>
      <c r="U740" s="742"/>
      <c r="Y740" s="830" t="s">
        <v>157</v>
      </c>
      <c r="Z740" s="922">
        <f t="shared" si="25"/>
        <v>0.67009999999999226</v>
      </c>
    </row>
    <row r="741" spans="12:26" s="508" customFormat="1" x14ac:dyDescent="0.2">
      <c r="L741" s="469"/>
      <c r="M741" s="469"/>
      <c r="N741" s="469"/>
      <c r="O741" s="469"/>
      <c r="P741" s="923"/>
      <c r="Q741" s="923"/>
      <c r="R741" s="923"/>
      <c r="S741" s="923"/>
      <c r="U741" s="742"/>
      <c r="Y741" s="830" t="s">
        <v>157</v>
      </c>
      <c r="Z741" s="922">
        <f t="shared" si="25"/>
        <v>0.67019999999999225</v>
      </c>
    </row>
    <row r="742" spans="12:26" s="508" customFormat="1" x14ac:dyDescent="0.2">
      <c r="L742" s="469"/>
      <c r="M742" s="469"/>
      <c r="N742" s="469"/>
      <c r="O742" s="469"/>
      <c r="P742" s="923"/>
      <c r="Q742" s="923"/>
      <c r="R742" s="923"/>
      <c r="S742" s="923"/>
      <c r="U742" s="742"/>
      <c r="Y742" s="830" t="s">
        <v>157</v>
      </c>
      <c r="Z742" s="922">
        <f t="shared" si="25"/>
        <v>0.67029999999999224</v>
      </c>
    </row>
    <row r="743" spans="12:26" s="508" customFormat="1" x14ac:dyDescent="0.2">
      <c r="L743" s="469"/>
      <c r="M743" s="469"/>
      <c r="N743" s="469"/>
      <c r="O743" s="469"/>
      <c r="P743" s="923"/>
      <c r="Q743" s="923"/>
      <c r="R743" s="923"/>
      <c r="S743" s="923"/>
      <c r="U743" s="742"/>
      <c r="Y743" s="830" t="s">
        <v>157</v>
      </c>
      <c r="Z743" s="922">
        <f t="shared" si="25"/>
        <v>0.67039999999999222</v>
      </c>
    </row>
    <row r="744" spans="12:26" s="508" customFormat="1" x14ac:dyDescent="0.2">
      <c r="L744" s="469"/>
      <c r="M744" s="469"/>
      <c r="N744" s="469"/>
      <c r="O744" s="469"/>
      <c r="P744" s="923"/>
      <c r="Q744" s="923"/>
      <c r="R744" s="923"/>
      <c r="S744" s="923"/>
      <c r="U744" s="742"/>
      <c r="Y744" s="830" t="s">
        <v>157</v>
      </c>
      <c r="Z744" s="922">
        <f t="shared" si="25"/>
        <v>0.67049999999999221</v>
      </c>
    </row>
    <row r="745" spans="12:26" s="508" customFormat="1" x14ac:dyDescent="0.2">
      <c r="L745" s="469"/>
      <c r="M745" s="469"/>
      <c r="N745" s="469"/>
      <c r="O745" s="469"/>
      <c r="P745" s="923"/>
      <c r="Q745" s="923"/>
      <c r="R745" s="923"/>
      <c r="S745" s="923"/>
      <c r="U745" s="742"/>
      <c r="Y745" s="830" t="s">
        <v>157</v>
      </c>
      <c r="Z745" s="922">
        <f t="shared" ref="Z745:Z808" si="26">SUM(Z744+0.01%)</f>
        <v>0.6705999999999922</v>
      </c>
    </row>
    <row r="746" spans="12:26" s="508" customFormat="1" x14ac:dyDescent="0.2">
      <c r="L746" s="469"/>
      <c r="M746" s="469"/>
      <c r="N746" s="469"/>
      <c r="O746" s="469"/>
      <c r="P746" s="923"/>
      <c r="Q746" s="923"/>
      <c r="R746" s="923"/>
      <c r="S746" s="923"/>
      <c r="U746" s="742"/>
      <c r="Y746" s="830" t="s">
        <v>157</v>
      </c>
      <c r="Z746" s="922">
        <f t="shared" si="26"/>
        <v>0.67069999999999219</v>
      </c>
    </row>
    <row r="747" spans="12:26" s="508" customFormat="1" x14ac:dyDescent="0.2">
      <c r="L747" s="469"/>
      <c r="M747" s="469"/>
      <c r="N747" s="469"/>
      <c r="O747" s="469"/>
      <c r="P747" s="923"/>
      <c r="Q747" s="923"/>
      <c r="R747" s="923"/>
      <c r="S747" s="923"/>
      <c r="U747" s="742"/>
      <c r="Y747" s="830" t="s">
        <v>157</v>
      </c>
      <c r="Z747" s="922">
        <f t="shared" si="26"/>
        <v>0.67079999999999218</v>
      </c>
    </row>
    <row r="748" spans="12:26" s="508" customFormat="1" x14ac:dyDescent="0.2">
      <c r="L748" s="469"/>
      <c r="M748" s="469"/>
      <c r="N748" s="469"/>
      <c r="O748" s="469"/>
      <c r="P748" s="923"/>
      <c r="Q748" s="923"/>
      <c r="R748" s="923"/>
      <c r="S748" s="923"/>
      <c r="U748" s="742"/>
      <c r="Y748" s="830" t="s">
        <v>157</v>
      </c>
      <c r="Z748" s="922">
        <f t="shared" si="26"/>
        <v>0.67089999999999217</v>
      </c>
    </row>
    <row r="749" spans="12:26" s="508" customFormat="1" x14ac:dyDescent="0.2">
      <c r="L749" s="469"/>
      <c r="M749" s="469"/>
      <c r="N749" s="469"/>
      <c r="O749" s="469"/>
      <c r="P749" s="923"/>
      <c r="Q749" s="923"/>
      <c r="R749" s="923"/>
      <c r="S749" s="923"/>
      <c r="U749" s="742"/>
      <c r="Y749" s="830" t="s">
        <v>157</v>
      </c>
      <c r="Z749" s="922">
        <f t="shared" si="26"/>
        <v>0.67099999999999216</v>
      </c>
    </row>
    <row r="750" spans="12:26" s="508" customFormat="1" x14ac:dyDescent="0.2">
      <c r="L750" s="469"/>
      <c r="M750" s="469"/>
      <c r="N750" s="469"/>
      <c r="O750" s="469"/>
      <c r="P750" s="923"/>
      <c r="Q750" s="923"/>
      <c r="R750" s="923"/>
      <c r="S750" s="923"/>
      <c r="U750" s="742"/>
      <c r="Y750" s="830" t="s">
        <v>157</v>
      </c>
      <c r="Z750" s="922">
        <f t="shared" si="26"/>
        <v>0.67109999999999215</v>
      </c>
    </row>
    <row r="751" spans="12:26" s="508" customFormat="1" x14ac:dyDescent="0.2">
      <c r="L751" s="469"/>
      <c r="M751" s="469"/>
      <c r="N751" s="469"/>
      <c r="O751" s="469"/>
      <c r="P751" s="923"/>
      <c r="Q751" s="923"/>
      <c r="R751" s="923"/>
      <c r="S751" s="923"/>
      <c r="U751" s="742"/>
      <c r="Y751" s="830" t="s">
        <v>157</v>
      </c>
      <c r="Z751" s="922">
        <f t="shared" si="26"/>
        <v>0.67119999999999214</v>
      </c>
    </row>
    <row r="752" spans="12:26" s="508" customFormat="1" x14ac:dyDescent="0.2">
      <c r="L752" s="469"/>
      <c r="M752" s="469"/>
      <c r="N752" s="469"/>
      <c r="O752" s="469"/>
      <c r="P752" s="923"/>
      <c r="Q752" s="923"/>
      <c r="R752" s="923"/>
      <c r="S752" s="923"/>
      <c r="U752" s="742"/>
      <c r="Y752" s="830" t="s">
        <v>157</v>
      </c>
      <c r="Z752" s="922">
        <f t="shared" si="26"/>
        <v>0.67129999999999213</v>
      </c>
    </row>
    <row r="753" spans="12:26" s="508" customFormat="1" x14ac:dyDescent="0.2">
      <c r="L753" s="469"/>
      <c r="M753" s="469"/>
      <c r="N753" s="469"/>
      <c r="O753" s="469"/>
      <c r="P753" s="923"/>
      <c r="Q753" s="923"/>
      <c r="R753" s="923"/>
      <c r="S753" s="923"/>
      <c r="U753" s="742"/>
      <c r="Y753" s="830" t="s">
        <v>157</v>
      </c>
      <c r="Z753" s="922">
        <f t="shared" si="26"/>
        <v>0.67139999999999211</v>
      </c>
    </row>
    <row r="754" spans="12:26" s="508" customFormat="1" x14ac:dyDescent="0.2">
      <c r="L754" s="469"/>
      <c r="M754" s="469"/>
      <c r="N754" s="469"/>
      <c r="O754" s="469"/>
      <c r="P754" s="923"/>
      <c r="Q754" s="923"/>
      <c r="R754" s="923"/>
      <c r="S754" s="923"/>
      <c r="U754" s="742"/>
      <c r="Y754" s="830" t="s">
        <v>157</v>
      </c>
      <c r="Z754" s="922">
        <f t="shared" si="26"/>
        <v>0.6714999999999921</v>
      </c>
    </row>
    <row r="755" spans="12:26" s="508" customFormat="1" x14ac:dyDescent="0.2">
      <c r="L755" s="469"/>
      <c r="M755" s="469"/>
      <c r="N755" s="469"/>
      <c r="O755" s="469"/>
      <c r="P755" s="923"/>
      <c r="Q755" s="923"/>
      <c r="R755" s="923"/>
      <c r="S755" s="923"/>
      <c r="U755" s="742"/>
      <c r="Y755" s="830" t="s">
        <v>157</v>
      </c>
      <c r="Z755" s="922">
        <f t="shared" si="26"/>
        <v>0.67159999999999209</v>
      </c>
    </row>
    <row r="756" spans="12:26" s="508" customFormat="1" x14ac:dyDescent="0.2">
      <c r="L756" s="469"/>
      <c r="M756" s="469"/>
      <c r="N756" s="469"/>
      <c r="O756" s="469"/>
      <c r="P756" s="923"/>
      <c r="Q756" s="923"/>
      <c r="R756" s="923"/>
      <c r="S756" s="923"/>
      <c r="U756" s="742"/>
      <c r="Y756" s="830" t="s">
        <v>157</v>
      </c>
      <c r="Z756" s="922">
        <f t="shared" si="26"/>
        <v>0.67169999999999208</v>
      </c>
    </row>
    <row r="757" spans="12:26" s="508" customFormat="1" x14ac:dyDescent="0.2">
      <c r="L757" s="469"/>
      <c r="M757" s="469"/>
      <c r="N757" s="469"/>
      <c r="O757" s="469"/>
      <c r="P757" s="923"/>
      <c r="Q757" s="923"/>
      <c r="R757" s="923"/>
      <c r="S757" s="923"/>
      <c r="U757" s="742"/>
      <c r="Y757" s="830" t="s">
        <v>157</v>
      </c>
      <c r="Z757" s="922">
        <f t="shared" si="26"/>
        <v>0.67179999999999207</v>
      </c>
    </row>
    <row r="758" spans="12:26" s="508" customFormat="1" x14ac:dyDescent="0.2">
      <c r="L758" s="469"/>
      <c r="M758" s="469"/>
      <c r="N758" s="469"/>
      <c r="O758" s="469"/>
      <c r="P758" s="923"/>
      <c r="Q758" s="923"/>
      <c r="R758" s="923"/>
      <c r="S758" s="923"/>
      <c r="U758" s="742"/>
      <c r="Y758" s="830" t="s">
        <v>157</v>
      </c>
      <c r="Z758" s="922">
        <f t="shared" si="26"/>
        <v>0.67189999999999206</v>
      </c>
    </row>
    <row r="759" spans="12:26" s="508" customFormat="1" x14ac:dyDescent="0.2">
      <c r="L759" s="469"/>
      <c r="M759" s="469"/>
      <c r="N759" s="469"/>
      <c r="O759" s="469"/>
      <c r="P759" s="923"/>
      <c r="Q759" s="923"/>
      <c r="R759" s="923"/>
      <c r="S759" s="923"/>
      <c r="U759" s="742"/>
      <c r="Y759" s="830" t="s">
        <v>157</v>
      </c>
      <c r="Z759" s="922">
        <f t="shared" si="26"/>
        <v>0.67199999999999205</v>
      </c>
    </row>
    <row r="760" spans="12:26" s="508" customFormat="1" x14ac:dyDescent="0.2">
      <c r="L760" s="469"/>
      <c r="M760" s="469"/>
      <c r="N760" s="469"/>
      <c r="O760" s="469"/>
      <c r="P760" s="923"/>
      <c r="Q760" s="923"/>
      <c r="R760" s="923"/>
      <c r="S760" s="923"/>
      <c r="U760" s="742"/>
      <c r="Y760" s="830" t="s">
        <v>157</v>
      </c>
      <c r="Z760" s="922">
        <f t="shared" si="26"/>
        <v>0.67209999999999204</v>
      </c>
    </row>
    <row r="761" spans="12:26" s="508" customFormat="1" x14ac:dyDescent="0.2">
      <c r="L761" s="469"/>
      <c r="M761" s="469"/>
      <c r="N761" s="469"/>
      <c r="O761" s="469"/>
      <c r="P761" s="923"/>
      <c r="Q761" s="923"/>
      <c r="R761" s="923"/>
      <c r="S761" s="923"/>
      <c r="U761" s="742"/>
      <c r="Y761" s="830" t="s">
        <v>157</v>
      </c>
      <c r="Z761" s="922">
        <f t="shared" si="26"/>
        <v>0.67219999999999203</v>
      </c>
    </row>
    <row r="762" spans="12:26" s="508" customFormat="1" x14ac:dyDescent="0.2">
      <c r="L762" s="469"/>
      <c r="M762" s="469"/>
      <c r="N762" s="469"/>
      <c r="O762" s="469"/>
      <c r="P762" s="923"/>
      <c r="Q762" s="923"/>
      <c r="R762" s="923"/>
      <c r="S762" s="923"/>
      <c r="U762" s="742"/>
      <c r="Y762" s="830" t="s">
        <v>157</v>
      </c>
      <c r="Z762" s="922">
        <f t="shared" si="26"/>
        <v>0.67229999999999202</v>
      </c>
    </row>
    <row r="763" spans="12:26" s="508" customFormat="1" x14ac:dyDescent="0.2">
      <c r="L763" s="469"/>
      <c r="M763" s="469"/>
      <c r="N763" s="469"/>
      <c r="O763" s="469"/>
      <c r="P763" s="923"/>
      <c r="Q763" s="923"/>
      <c r="R763" s="923"/>
      <c r="S763" s="923"/>
      <c r="U763" s="742"/>
      <c r="Y763" s="830" t="s">
        <v>157</v>
      </c>
      <c r="Z763" s="922">
        <f t="shared" si="26"/>
        <v>0.672399999999992</v>
      </c>
    </row>
    <row r="764" spans="12:26" s="508" customFormat="1" x14ac:dyDescent="0.2">
      <c r="L764" s="469"/>
      <c r="M764" s="469"/>
      <c r="N764" s="469"/>
      <c r="O764" s="469"/>
      <c r="P764" s="923"/>
      <c r="Q764" s="923"/>
      <c r="R764" s="923"/>
      <c r="S764" s="923"/>
      <c r="U764" s="742"/>
      <c r="Y764" s="830" t="s">
        <v>157</v>
      </c>
      <c r="Z764" s="922">
        <f t="shared" si="26"/>
        <v>0.67249999999999199</v>
      </c>
    </row>
    <row r="765" spans="12:26" s="508" customFormat="1" x14ac:dyDescent="0.2">
      <c r="L765" s="469"/>
      <c r="M765" s="469"/>
      <c r="N765" s="469"/>
      <c r="O765" s="469"/>
      <c r="P765" s="923"/>
      <c r="Q765" s="923"/>
      <c r="R765" s="923"/>
      <c r="S765" s="923"/>
      <c r="U765" s="742"/>
      <c r="Y765" s="830" t="s">
        <v>157</v>
      </c>
      <c r="Z765" s="922">
        <f t="shared" si="26"/>
        <v>0.67259999999999198</v>
      </c>
    </row>
    <row r="766" spans="12:26" s="508" customFormat="1" x14ac:dyDescent="0.2">
      <c r="L766" s="469"/>
      <c r="M766" s="469"/>
      <c r="N766" s="469"/>
      <c r="O766" s="469"/>
      <c r="P766" s="923"/>
      <c r="Q766" s="923"/>
      <c r="R766" s="923"/>
      <c r="S766" s="923"/>
      <c r="U766" s="742"/>
      <c r="Y766" s="830" t="s">
        <v>157</v>
      </c>
      <c r="Z766" s="922">
        <f t="shared" si="26"/>
        <v>0.67269999999999197</v>
      </c>
    </row>
    <row r="767" spans="12:26" s="508" customFormat="1" x14ac:dyDescent="0.2">
      <c r="L767" s="469"/>
      <c r="M767" s="469"/>
      <c r="N767" s="469"/>
      <c r="O767" s="469"/>
      <c r="P767" s="923"/>
      <c r="Q767" s="923"/>
      <c r="R767" s="923"/>
      <c r="S767" s="923"/>
      <c r="U767" s="742"/>
      <c r="Y767" s="830" t="s">
        <v>157</v>
      </c>
      <c r="Z767" s="922">
        <f t="shared" si="26"/>
        <v>0.67279999999999196</v>
      </c>
    </row>
    <row r="768" spans="12:26" s="508" customFormat="1" x14ac:dyDescent="0.2">
      <c r="L768" s="469"/>
      <c r="M768" s="469"/>
      <c r="N768" s="469"/>
      <c r="O768" s="469"/>
      <c r="P768" s="923"/>
      <c r="Q768" s="923"/>
      <c r="R768" s="923"/>
      <c r="S768" s="923"/>
      <c r="U768" s="742"/>
      <c r="Y768" s="830" t="s">
        <v>157</v>
      </c>
      <c r="Z768" s="922">
        <f t="shared" si="26"/>
        <v>0.67289999999999195</v>
      </c>
    </row>
    <row r="769" spans="12:26" s="508" customFormat="1" x14ac:dyDescent="0.2">
      <c r="L769" s="469"/>
      <c r="M769" s="469"/>
      <c r="N769" s="469"/>
      <c r="O769" s="469"/>
      <c r="P769" s="923"/>
      <c r="Q769" s="923"/>
      <c r="R769" s="923"/>
      <c r="S769" s="923"/>
      <c r="U769" s="742"/>
      <c r="Y769" s="830" t="s">
        <v>157</v>
      </c>
      <c r="Z769" s="922">
        <f t="shared" si="26"/>
        <v>0.67299999999999194</v>
      </c>
    </row>
    <row r="770" spans="12:26" s="508" customFormat="1" x14ac:dyDescent="0.2">
      <c r="L770" s="469"/>
      <c r="M770" s="469"/>
      <c r="N770" s="469"/>
      <c r="O770" s="469"/>
      <c r="P770" s="923"/>
      <c r="Q770" s="923"/>
      <c r="R770" s="923"/>
      <c r="S770" s="923"/>
      <c r="U770" s="742"/>
      <c r="Y770" s="830" t="s">
        <v>157</v>
      </c>
      <c r="Z770" s="922">
        <f t="shared" si="26"/>
        <v>0.67309999999999193</v>
      </c>
    </row>
    <row r="771" spans="12:26" s="508" customFormat="1" x14ac:dyDescent="0.2">
      <c r="L771" s="469"/>
      <c r="M771" s="469"/>
      <c r="N771" s="469"/>
      <c r="O771" s="469"/>
      <c r="P771" s="923"/>
      <c r="Q771" s="923"/>
      <c r="R771" s="923"/>
      <c r="S771" s="923"/>
      <c r="U771" s="742"/>
      <c r="Y771" s="830" t="s">
        <v>157</v>
      </c>
      <c r="Z771" s="922">
        <f t="shared" si="26"/>
        <v>0.67319999999999192</v>
      </c>
    </row>
    <row r="772" spans="12:26" s="508" customFormat="1" x14ac:dyDescent="0.2">
      <c r="L772" s="469"/>
      <c r="M772" s="469"/>
      <c r="N772" s="469"/>
      <c r="O772" s="469"/>
      <c r="P772" s="923"/>
      <c r="Q772" s="923"/>
      <c r="R772" s="923"/>
      <c r="S772" s="923"/>
      <c r="U772" s="742"/>
      <c r="Y772" s="830" t="s">
        <v>157</v>
      </c>
      <c r="Z772" s="922">
        <f t="shared" si="26"/>
        <v>0.6732999999999919</v>
      </c>
    </row>
    <row r="773" spans="12:26" s="508" customFormat="1" x14ac:dyDescent="0.2">
      <c r="L773" s="469"/>
      <c r="M773" s="469"/>
      <c r="N773" s="469"/>
      <c r="O773" s="469"/>
      <c r="P773" s="923"/>
      <c r="Q773" s="923"/>
      <c r="R773" s="923"/>
      <c r="S773" s="923"/>
      <c r="U773" s="742"/>
      <c r="Y773" s="830" t="s">
        <v>157</v>
      </c>
      <c r="Z773" s="922">
        <f t="shared" si="26"/>
        <v>0.67339999999999189</v>
      </c>
    </row>
    <row r="774" spans="12:26" s="508" customFormat="1" x14ac:dyDescent="0.2">
      <c r="L774" s="469"/>
      <c r="M774" s="469"/>
      <c r="N774" s="469"/>
      <c r="O774" s="469"/>
      <c r="P774" s="923"/>
      <c r="Q774" s="923"/>
      <c r="R774" s="923"/>
      <c r="S774" s="923"/>
      <c r="U774" s="742"/>
      <c r="Y774" s="830" t="s">
        <v>157</v>
      </c>
      <c r="Z774" s="922">
        <f t="shared" si="26"/>
        <v>0.67349999999999188</v>
      </c>
    </row>
    <row r="775" spans="12:26" s="508" customFormat="1" x14ac:dyDescent="0.2">
      <c r="L775" s="469"/>
      <c r="M775" s="469"/>
      <c r="N775" s="469"/>
      <c r="O775" s="469"/>
      <c r="P775" s="923"/>
      <c r="Q775" s="923"/>
      <c r="R775" s="923"/>
      <c r="S775" s="923"/>
      <c r="U775" s="742"/>
      <c r="Y775" s="830" t="s">
        <v>157</v>
      </c>
      <c r="Z775" s="922">
        <f t="shared" si="26"/>
        <v>0.67359999999999187</v>
      </c>
    </row>
    <row r="776" spans="12:26" s="508" customFormat="1" x14ac:dyDescent="0.2">
      <c r="L776" s="469"/>
      <c r="M776" s="469"/>
      <c r="N776" s="469"/>
      <c r="O776" s="469"/>
      <c r="P776" s="923"/>
      <c r="Q776" s="923"/>
      <c r="R776" s="923"/>
      <c r="S776" s="923"/>
      <c r="U776" s="742"/>
      <c r="Y776" s="830" t="s">
        <v>157</v>
      </c>
      <c r="Z776" s="922">
        <f t="shared" si="26"/>
        <v>0.67369999999999186</v>
      </c>
    </row>
    <row r="777" spans="12:26" s="508" customFormat="1" x14ac:dyDescent="0.2">
      <c r="L777" s="469"/>
      <c r="M777" s="469"/>
      <c r="N777" s="469"/>
      <c r="O777" s="469"/>
      <c r="P777" s="923"/>
      <c r="Q777" s="923"/>
      <c r="R777" s="923"/>
      <c r="S777" s="923"/>
      <c r="U777" s="742"/>
      <c r="Y777" s="830" t="s">
        <v>157</v>
      </c>
      <c r="Z777" s="922">
        <f t="shared" si="26"/>
        <v>0.67379999999999185</v>
      </c>
    </row>
    <row r="778" spans="12:26" s="508" customFormat="1" x14ac:dyDescent="0.2">
      <c r="L778" s="469"/>
      <c r="M778" s="469"/>
      <c r="N778" s="469"/>
      <c r="O778" s="469"/>
      <c r="P778" s="923"/>
      <c r="Q778" s="923"/>
      <c r="R778" s="923"/>
      <c r="S778" s="923"/>
      <c r="U778" s="742"/>
      <c r="Y778" s="830" t="s">
        <v>157</v>
      </c>
      <c r="Z778" s="922">
        <f t="shared" si="26"/>
        <v>0.67389999999999184</v>
      </c>
    </row>
    <row r="779" spans="12:26" s="508" customFormat="1" x14ac:dyDescent="0.2">
      <c r="L779" s="469"/>
      <c r="M779" s="469"/>
      <c r="N779" s="469"/>
      <c r="O779" s="469"/>
      <c r="P779" s="923"/>
      <c r="Q779" s="923"/>
      <c r="R779" s="923"/>
      <c r="S779" s="923"/>
      <c r="U779" s="742"/>
      <c r="Y779" s="830" t="s">
        <v>157</v>
      </c>
      <c r="Z779" s="922">
        <f t="shared" si="26"/>
        <v>0.67399999999999183</v>
      </c>
    </row>
    <row r="780" spans="12:26" s="508" customFormat="1" x14ac:dyDescent="0.2">
      <c r="L780" s="469"/>
      <c r="M780" s="469"/>
      <c r="N780" s="469"/>
      <c r="O780" s="469"/>
      <c r="P780" s="923"/>
      <c r="Q780" s="923"/>
      <c r="R780" s="923"/>
      <c r="S780" s="923"/>
      <c r="U780" s="742"/>
      <c r="Y780" s="830" t="s">
        <v>157</v>
      </c>
      <c r="Z780" s="922">
        <f t="shared" si="26"/>
        <v>0.67409999999999182</v>
      </c>
    </row>
    <row r="781" spans="12:26" s="508" customFormat="1" x14ac:dyDescent="0.2">
      <c r="L781" s="469"/>
      <c r="M781" s="469"/>
      <c r="N781" s="469"/>
      <c r="O781" s="469"/>
      <c r="P781" s="923"/>
      <c r="Q781" s="923"/>
      <c r="R781" s="923"/>
      <c r="S781" s="923"/>
      <c r="U781" s="742"/>
      <c r="Y781" s="830" t="s">
        <v>157</v>
      </c>
      <c r="Z781" s="922">
        <f t="shared" si="26"/>
        <v>0.67419999999999181</v>
      </c>
    </row>
    <row r="782" spans="12:26" s="508" customFormat="1" x14ac:dyDescent="0.2">
      <c r="L782" s="469"/>
      <c r="M782" s="469"/>
      <c r="N782" s="469"/>
      <c r="O782" s="469"/>
      <c r="P782" s="923"/>
      <c r="Q782" s="923"/>
      <c r="R782" s="923"/>
      <c r="S782" s="923"/>
      <c r="U782" s="742"/>
      <c r="Y782" s="830" t="s">
        <v>157</v>
      </c>
      <c r="Z782" s="922">
        <f t="shared" si="26"/>
        <v>0.67429999999999179</v>
      </c>
    </row>
    <row r="783" spans="12:26" s="508" customFormat="1" x14ac:dyDescent="0.2">
      <c r="L783" s="469"/>
      <c r="M783" s="469"/>
      <c r="N783" s="469"/>
      <c r="O783" s="469"/>
      <c r="P783" s="923"/>
      <c r="Q783" s="923"/>
      <c r="R783" s="923"/>
      <c r="S783" s="923"/>
      <c r="U783" s="742"/>
      <c r="Y783" s="830" t="s">
        <v>157</v>
      </c>
      <c r="Z783" s="922">
        <f t="shared" si="26"/>
        <v>0.67439999999999178</v>
      </c>
    </row>
    <row r="784" spans="12:26" s="508" customFormat="1" x14ac:dyDescent="0.2">
      <c r="L784" s="469"/>
      <c r="M784" s="469"/>
      <c r="N784" s="469"/>
      <c r="O784" s="469"/>
      <c r="P784" s="923"/>
      <c r="Q784" s="923"/>
      <c r="R784" s="923"/>
      <c r="S784" s="923"/>
      <c r="U784" s="742"/>
      <c r="Y784" s="830" t="s">
        <v>157</v>
      </c>
      <c r="Z784" s="922">
        <f t="shared" si="26"/>
        <v>0.67449999999999177</v>
      </c>
    </row>
    <row r="785" spans="12:26" s="508" customFormat="1" x14ac:dyDescent="0.2">
      <c r="L785" s="469"/>
      <c r="M785" s="469"/>
      <c r="N785" s="469"/>
      <c r="O785" s="469"/>
      <c r="P785" s="923"/>
      <c r="Q785" s="923"/>
      <c r="R785" s="923"/>
      <c r="S785" s="923"/>
      <c r="U785" s="742"/>
      <c r="Y785" s="830" t="s">
        <v>157</v>
      </c>
      <c r="Z785" s="922">
        <f t="shared" si="26"/>
        <v>0.67459999999999176</v>
      </c>
    </row>
    <row r="786" spans="12:26" s="508" customFormat="1" x14ac:dyDescent="0.2">
      <c r="L786" s="469"/>
      <c r="M786" s="469"/>
      <c r="N786" s="469"/>
      <c r="O786" s="469"/>
      <c r="P786" s="923"/>
      <c r="Q786" s="923"/>
      <c r="R786" s="923"/>
      <c r="S786" s="923"/>
      <c r="U786" s="742"/>
      <c r="Y786" s="830" t="s">
        <v>157</v>
      </c>
      <c r="Z786" s="922">
        <f t="shared" si="26"/>
        <v>0.67469999999999175</v>
      </c>
    </row>
    <row r="787" spans="12:26" s="508" customFormat="1" x14ac:dyDescent="0.2">
      <c r="L787" s="469"/>
      <c r="M787" s="469"/>
      <c r="N787" s="469"/>
      <c r="O787" s="469"/>
      <c r="P787" s="923"/>
      <c r="Q787" s="923"/>
      <c r="R787" s="923"/>
      <c r="S787" s="923"/>
      <c r="U787" s="742"/>
      <c r="Y787" s="830" t="s">
        <v>157</v>
      </c>
      <c r="Z787" s="922">
        <f t="shared" si="26"/>
        <v>0.67479999999999174</v>
      </c>
    </row>
    <row r="788" spans="12:26" s="508" customFormat="1" x14ac:dyDescent="0.2">
      <c r="L788" s="469"/>
      <c r="M788" s="469"/>
      <c r="N788" s="469"/>
      <c r="O788" s="469"/>
      <c r="P788" s="923"/>
      <c r="Q788" s="923"/>
      <c r="R788" s="923"/>
      <c r="S788" s="923"/>
      <c r="U788" s="742"/>
      <c r="Y788" s="830" t="s">
        <v>157</v>
      </c>
      <c r="Z788" s="922">
        <f t="shared" si="26"/>
        <v>0.67489999999999173</v>
      </c>
    </row>
    <row r="789" spans="12:26" s="508" customFormat="1" x14ac:dyDescent="0.2">
      <c r="L789" s="469"/>
      <c r="M789" s="469"/>
      <c r="N789" s="469"/>
      <c r="O789" s="469"/>
      <c r="P789" s="923"/>
      <c r="Q789" s="923"/>
      <c r="R789" s="923"/>
      <c r="S789" s="923"/>
      <c r="U789" s="742"/>
      <c r="Y789" s="830" t="s">
        <v>157</v>
      </c>
      <c r="Z789" s="922">
        <f t="shared" si="26"/>
        <v>0.67499999999999172</v>
      </c>
    </row>
    <row r="790" spans="12:26" s="508" customFormat="1" x14ac:dyDescent="0.2">
      <c r="L790" s="469"/>
      <c r="M790" s="469"/>
      <c r="N790" s="469"/>
      <c r="O790" s="469"/>
      <c r="P790" s="923"/>
      <c r="Q790" s="923"/>
      <c r="R790" s="923"/>
      <c r="S790" s="923"/>
      <c r="U790" s="742"/>
      <c r="Y790" s="830" t="s">
        <v>157</v>
      </c>
      <c r="Z790" s="922">
        <f t="shared" si="26"/>
        <v>0.67509999999999171</v>
      </c>
    </row>
    <row r="791" spans="12:26" s="508" customFormat="1" x14ac:dyDescent="0.2">
      <c r="L791" s="469"/>
      <c r="M791" s="469"/>
      <c r="N791" s="469"/>
      <c r="O791" s="469"/>
      <c r="P791" s="923"/>
      <c r="Q791" s="923"/>
      <c r="R791" s="923"/>
      <c r="S791" s="923"/>
      <c r="U791" s="742"/>
      <c r="Y791" s="830" t="s">
        <v>157</v>
      </c>
      <c r="Z791" s="922">
        <f t="shared" si="26"/>
        <v>0.6751999999999917</v>
      </c>
    </row>
    <row r="792" spans="12:26" s="508" customFormat="1" x14ac:dyDescent="0.2">
      <c r="L792" s="469"/>
      <c r="M792" s="469"/>
      <c r="N792" s="469"/>
      <c r="O792" s="469"/>
      <c r="P792" s="923"/>
      <c r="Q792" s="923"/>
      <c r="R792" s="923"/>
      <c r="S792" s="923"/>
      <c r="U792" s="742"/>
      <c r="Y792" s="830" t="s">
        <v>157</v>
      </c>
      <c r="Z792" s="922">
        <f t="shared" si="26"/>
        <v>0.67529999999999168</v>
      </c>
    </row>
    <row r="793" spans="12:26" s="508" customFormat="1" x14ac:dyDescent="0.2">
      <c r="L793" s="469"/>
      <c r="M793" s="469"/>
      <c r="N793" s="469"/>
      <c r="O793" s="469"/>
      <c r="P793" s="923"/>
      <c r="Q793" s="923"/>
      <c r="R793" s="923"/>
      <c r="S793" s="923"/>
      <c r="U793" s="742"/>
      <c r="Y793" s="830" t="s">
        <v>157</v>
      </c>
      <c r="Z793" s="922">
        <f t="shared" si="26"/>
        <v>0.67539999999999167</v>
      </c>
    </row>
    <row r="794" spans="12:26" s="508" customFormat="1" x14ac:dyDescent="0.2">
      <c r="L794" s="469"/>
      <c r="M794" s="469"/>
      <c r="N794" s="469"/>
      <c r="O794" s="469"/>
      <c r="P794" s="923"/>
      <c r="Q794" s="923"/>
      <c r="R794" s="923"/>
      <c r="S794" s="923"/>
      <c r="U794" s="742"/>
      <c r="Y794" s="830" t="s">
        <v>157</v>
      </c>
      <c r="Z794" s="922">
        <f t="shared" si="26"/>
        <v>0.67549999999999166</v>
      </c>
    </row>
    <row r="795" spans="12:26" s="508" customFormat="1" x14ac:dyDescent="0.2">
      <c r="L795" s="469"/>
      <c r="M795" s="469"/>
      <c r="N795" s="469"/>
      <c r="O795" s="469"/>
      <c r="P795" s="923"/>
      <c r="Q795" s="923"/>
      <c r="R795" s="923"/>
      <c r="S795" s="923"/>
      <c r="U795" s="742"/>
      <c r="Y795" s="830" t="s">
        <v>157</v>
      </c>
      <c r="Z795" s="922">
        <f t="shared" si="26"/>
        <v>0.67559999999999165</v>
      </c>
    </row>
    <row r="796" spans="12:26" s="508" customFormat="1" x14ac:dyDescent="0.2">
      <c r="L796" s="469"/>
      <c r="M796" s="469"/>
      <c r="N796" s="469"/>
      <c r="O796" s="469"/>
      <c r="P796" s="923"/>
      <c r="Q796" s="923"/>
      <c r="R796" s="923"/>
      <c r="S796" s="923"/>
      <c r="U796" s="742"/>
      <c r="Y796" s="830" t="s">
        <v>157</v>
      </c>
      <c r="Z796" s="922">
        <f t="shared" si="26"/>
        <v>0.67569999999999164</v>
      </c>
    </row>
    <row r="797" spans="12:26" s="508" customFormat="1" x14ac:dyDescent="0.2">
      <c r="L797" s="469"/>
      <c r="M797" s="469"/>
      <c r="N797" s="469"/>
      <c r="O797" s="469"/>
      <c r="P797" s="923"/>
      <c r="Q797" s="923"/>
      <c r="R797" s="923"/>
      <c r="S797" s="923"/>
      <c r="U797" s="742"/>
      <c r="Y797" s="830" t="s">
        <v>157</v>
      </c>
      <c r="Z797" s="922">
        <f t="shared" si="26"/>
        <v>0.67579999999999163</v>
      </c>
    </row>
    <row r="798" spans="12:26" s="508" customFormat="1" x14ac:dyDescent="0.2">
      <c r="L798" s="469"/>
      <c r="M798" s="469"/>
      <c r="N798" s="469"/>
      <c r="O798" s="469"/>
      <c r="P798" s="923"/>
      <c r="Q798" s="923"/>
      <c r="R798" s="923"/>
      <c r="S798" s="923"/>
      <c r="U798" s="742"/>
      <c r="Y798" s="830" t="s">
        <v>157</v>
      </c>
      <c r="Z798" s="922">
        <f t="shared" si="26"/>
        <v>0.67589999999999162</v>
      </c>
    </row>
    <row r="799" spans="12:26" s="508" customFormat="1" x14ac:dyDescent="0.2">
      <c r="L799" s="469"/>
      <c r="M799" s="469"/>
      <c r="N799" s="469"/>
      <c r="O799" s="469"/>
      <c r="P799" s="923"/>
      <c r="Q799" s="923"/>
      <c r="R799" s="923"/>
      <c r="S799" s="923"/>
      <c r="U799" s="742"/>
      <c r="Y799" s="830" t="s">
        <v>157</v>
      </c>
      <c r="Z799" s="922">
        <f t="shared" si="26"/>
        <v>0.67599999999999161</v>
      </c>
    </row>
    <row r="800" spans="12:26" s="508" customFormat="1" x14ac:dyDescent="0.2">
      <c r="L800" s="469"/>
      <c r="M800" s="469"/>
      <c r="N800" s="469"/>
      <c r="O800" s="469"/>
      <c r="P800" s="923"/>
      <c r="Q800" s="923"/>
      <c r="R800" s="923"/>
      <c r="S800" s="923"/>
      <c r="U800" s="742"/>
      <c r="Y800" s="830" t="s">
        <v>157</v>
      </c>
      <c r="Z800" s="922">
        <f t="shared" si="26"/>
        <v>0.6760999999999916</v>
      </c>
    </row>
    <row r="801" spans="12:26" s="508" customFormat="1" x14ac:dyDescent="0.2">
      <c r="L801" s="469"/>
      <c r="M801" s="469"/>
      <c r="N801" s="469"/>
      <c r="O801" s="469"/>
      <c r="P801" s="923"/>
      <c r="Q801" s="923"/>
      <c r="R801" s="923"/>
      <c r="S801" s="923"/>
      <c r="U801" s="742"/>
      <c r="Y801" s="830" t="s">
        <v>157</v>
      </c>
      <c r="Z801" s="922">
        <f t="shared" si="26"/>
        <v>0.67619999999999159</v>
      </c>
    </row>
    <row r="802" spans="12:26" s="508" customFormat="1" x14ac:dyDescent="0.2">
      <c r="L802" s="469"/>
      <c r="M802" s="469"/>
      <c r="N802" s="469"/>
      <c r="O802" s="469"/>
      <c r="P802" s="923"/>
      <c r="Q802" s="923"/>
      <c r="R802" s="923"/>
      <c r="S802" s="923"/>
      <c r="U802" s="742"/>
      <c r="Y802" s="830" t="s">
        <v>157</v>
      </c>
      <c r="Z802" s="922">
        <f t="shared" si="26"/>
        <v>0.67629999999999157</v>
      </c>
    </row>
    <row r="803" spans="12:26" s="508" customFormat="1" x14ac:dyDescent="0.2">
      <c r="L803" s="469"/>
      <c r="M803" s="469"/>
      <c r="N803" s="469"/>
      <c r="O803" s="469"/>
      <c r="P803" s="923"/>
      <c r="Q803" s="923"/>
      <c r="R803" s="923"/>
      <c r="S803" s="923"/>
      <c r="U803" s="742"/>
      <c r="Y803" s="830" t="s">
        <v>157</v>
      </c>
      <c r="Z803" s="922">
        <f t="shared" si="26"/>
        <v>0.67639999999999156</v>
      </c>
    </row>
    <row r="804" spans="12:26" s="508" customFormat="1" x14ac:dyDescent="0.2">
      <c r="L804" s="469"/>
      <c r="M804" s="469"/>
      <c r="N804" s="469"/>
      <c r="O804" s="469"/>
      <c r="P804" s="923"/>
      <c r="Q804" s="923"/>
      <c r="R804" s="923"/>
      <c r="S804" s="923"/>
      <c r="U804" s="742"/>
      <c r="Y804" s="830" t="s">
        <v>157</v>
      </c>
      <c r="Z804" s="922">
        <f t="shared" si="26"/>
        <v>0.67649999999999155</v>
      </c>
    </row>
    <row r="805" spans="12:26" s="508" customFormat="1" x14ac:dyDescent="0.2">
      <c r="L805" s="469"/>
      <c r="M805" s="469"/>
      <c r="N805" s="469"/>
      <c r="O805" s="469"/>
      <c r="P805" s="923"/>
      <c r="Q805" s="923"/>
      <c r="R805" s="923"/>
      <c r="S805" s="923"/>
      <c r="U805" s="742"/>
      <c r="Y805" s="830" t="s">
        <v>157</v>
      </c>
      <c r="Z805" s="922">
        <f t="shared" si="26"/>
        <v>0.67659999999999154</v>
      </c>
    </row>
    <row r="806" spans="12:26" s="508" customFormat="1" x14ac:dyDescent="0.2">
      <c r="L806" s="469"/>
      <c r="M806" s="469"/>
      <c r="N806" s="469"/>
      <c r="O806" s="469"/>
      <c r="P806" s="923"/>
      <c r="Q806" s="923"/>
      <c r="R806" s="923"/>
      <c r="S806" s="923"/>
      <c r="U806" s="742"/>
      <c r="Y806" s="830" t="s">
        <v>157</v>
      </c>
      <c r="Z806" s="922">
        <f t="shared" si="26"/>
        <v>0.67669999999999153</v>
      </c>
    </row>
    <row r="807" spans="12:26" s="508" customFormat="1" x14ac:dyDescent="0.2">
      <c r="L807" s="469"/>
      <c r="M807" s="469"/>
      <c r="N807" s="469"/>
      <c r="O807" s="469"/>
      <c r="P807" s="923"/>
      <c r="Q807" s="923"/>
      <c r="R807" s="923"/>
      <c r="S807" s="923"/>
      <c r="U807" s="742"/>
      <c r="Y807" s="830" t="s">
        <v>157</v>
      </c>
      <c r="Z807" s="922">
        <f t="shared" si="26"/>
        <v>0.67679999999999152</v>
      </c>
    </row>
    <row r="808" spans="12:26" s="508" customFormat="1" x14ac:dyDescent="0.2">
      <c r="L808" s="469"/>
      <c r="M808" s="469"/>
      <c r="N808" s="469"/>
      <c r="O808" s="469"/>
      <c r="P808" s="923"/>
      <c r="Q808" s="923"/>
      <c r="R808" s="923"/>
      <c r="S808" s="923"/>
      <c r="U808" s="742"/>
      <c r="Y808" s="830" t="s">
        <v>157</v>
      </c>
      <c r="Z808" s="922">
        <f t="shared" si="26"/>
        <v>0.67689999999999151</v>
      </c>
    </row>
    <row r="809" spans="12:26" s="508" customFormat="1" x14ac:dyDescent="0.2">
      <c r="L809" s="469"/>
      <c r="M809" s="469"/>
      <c r="N809" s="469"/>
      <c r="O809" s="469"/>
      <c r="P809" s="923"/>
      <c r="Q809" s="923"/>
      <c r="R809" s="923"/>
      <c r="S809" s="923"/>
      <c r="U809" s="742"/>
      <c r="Y809" s="830" t="s">
        <v>157</v>
      </c>
      <c r="Z809" s="922">
        <f t="shared" ref="Z809:Z872" si="27">SUM(Z808+0.01%)</f>
        <v>0.6769999999999915</v>
      </c>
    </row>
    <row r="810" spans="12:26" s="508" customFormat="1" x14ac:dyDescent="0.2">
      <c r="L810" s="469"/>
      <c r="M810" s="469"/>
      <c r="N810" s="469"/>
      <c r="O810" s="469"/>
      <c r="P810" s="923"/>
      <c r="Q810" s="923"/>
      <c r="R810" s="923"/>
      <c r="S810" s="923"/>
      <c r="U810" s="742"/>
      <c r="Y810" s="830" t="s">
        <v>157</v>
      </c>
      <c r="Z810" s="922">
        <f t="shared" si="27"/>
        <v>0.67709999999999149</v>
      </c>
    </row>
    <row r="811" spans="12:26" s="508" customFormat="1" x14ac:dyDescent="0.2">
      <c r="L811" s="469"/>
      <c r="M811" s="469"/>
      <c r="N811" s="469"/>
      <c r="O811" s="469"/>
      <c r="P811" s="923"/>
      <c r="Q811" s="923"/>
      <c r="R811" s="923"/>
      <c r="S811" s="923"/>
      <c r="U811" s="742"/>
      <c r="Y811" s="830" t="s">
        <v>157</v>
      </c>
      <c r="Z811" s="922">
        <f t="shared" si="27"/>
        <v>0.67719999999999148</v>
      </c>
    </row>
    <row r="812" spans="12:26" s="508" customFormat="1" x14ac:dyDescent="0.2">
      <c r="L812" s="469"/>
      <c r="M812" s="469"/>
      <c r="N812" s="469"/>
      <c r="O812" s="469"/>
      <c r="P812" s="923"/>
      <c r="Q812" s="923"/>
      <c r="R812" s="923"/>
      <c r="S812" s="923"/>
      <c r="U812" s="742"/>
      <c r="Y812" s="830" t="s">
        <v>157</v>
      </c>
      <c r="Z812" s="922">
        <f t="shared" si="27"/>
        <v>0.67729999999999146</v>
      </c>
    </row>
    <row r="813" spans="12:26" s="508" customFormat="1" x14ac:dyDescent="0.2">
      <c r="L813" s="469"/>
      <c r="M813" s="469"/>
      <c r="N813" s="469"/>
      <c r="O813" s="469"/>
      <c r="P813" s="923"/>
      <c r="Q813" s="923"/>
      <c r="R813" s="923"/>
      <c r="S813" s="923"/>
      <c r="U813" s="742"/>
      <c r="Y813" s="830" t="s">
        <v>157</v>
      </c>
      <c r="Z813" s="922">
        <f t="shared" si="27"/>
        <v>0.67739999999999145</v>
      </c>
    </row>
    <row r="814" spans="12:26" s="508" customFormat="1" x14ac:dyDescent="0.2">
      <c r="L814" s="469"/>
      <c r="M814" s="469"/>
      <c r="N814" s="469"/>
      <c r="O814" s="469"/>
      <c r="P814" s="923"/>
      <c r="Q814" s="923"/>
      <c r="R814" s="923"/>
      <c r="S814" s="923"/>
      <c r="U814" s="742"/>
      <c r="Y814" s="830" t="s">
        <v>157</v>
      </c>
      <c r="Z814" s="922">
        <f t="shared" si="27"/>
        <v>0.67749999999999144</v>
      </c>
    </row>
    <row r="815" spans="12:26" s="508" customFormat="1" x14ac:dyDescent="0.2">
      <c r="L815" s="469"/>
      <c r="M815" s="469"/>
      <c r="N815" s="469"/>
      <c r="O815" s="469"/>
      <c r="P815" s="923"/>
      <c r="Q815" s="923"/>
      <c r="R815" s="923"/>
      <c r="S815" s="923"/>
      <c r="U815" s="742"/>
      <c r="Y815" s="830" t="s">
        <v>157</v>
      </c>
      <c r="Z815" s="922">
        <f t="shared" si="27"/>
        <v>0.67759999999999143</v>
      </c>
    </row>
    <row r="816" spans="12:26" s="508" customFormat="1" x14ac:dyDescent="0.2">
      <c r="L816" s="469"/>
      <c r="M816" s="469"/>
      <c r="N816" s="469"/>
      <c r="O816" s="469"/>
      <c r="P816" s="923"/>
      <c r="Q816" s="923"/>
      <c r="R816" s="923"/>
      <c r="S816" s="923"/>
      <c r="U816" s="742"/>
      <c r="Y816" s="830" t="s">
        <v>157</v>
      </c>
      <c r="Z816" s="922">
        <f t="shared" si="27"/>
        <v>0.67769999999999142</v>
      </c>
    </row>
    <row r="817" spans="12:26" s="508" customFormat="1" x14ac:dyDescent="0.2">
      <c r="L817" s="469"/>
      <c r="M817" s="469"/>
      <c r="N817" s="469"/>
      <c r="O817" s="469"/>
      <c r="P817" s="923"/>
      <c r="Q817" s="923"/>
      <c r="R817" s="923"/>
      <c r="S817" s="923"/>
      <c r="U817" s="742"/>
      <c r="Y817" s="830" t="s">
        <v>157</v>
      </c>
      <c r="Z817" s="922">
        <f t="shared" si="27"/>
        <v>0.67779999999999141</v>
      </c>
    </row>
    <row r="818" spans="12:26" s="508" customFormat="1" x14ac:dyDescent="0.2">
      <c r="L818" s="469"/>
      <c r="M818" s="469"/>
      <c r="N818" s="469"/>
      <c r="O818" s="469"/>
      <c r="P818" s="923"/>
      <c r="Q818" s="923"/>
      <c r="R818" s="923"/>
      <c r="S818" s="923"/>
      <c r="U818" s="742"/>
      <c r="Y818" s="830" t="s">
        <v>157</v>
      </c>
      <c r="Z818" s="922">
        <f t="shared" si="27"/>
        <v>0.6778999999999914</v>
      </c>
    </row>
    <row r="819" spans="12:26" s="508" customFormat="1" x14ac:dyDescent="0.2">
      <c r="L819" s="469"/>
      <c r="M819" s="469"/>
      <c r="N819" s="469"/>
      <c r="O819" s="469"/>
      <c r="P819" s="923"/>
      <c r="Q819" s="923"/>
      <c r="R819" s="923"/>
      <c r="S819" s="923"/>
      <c r="U819" s="742"/>
      <c r="Y819" s="830" t="s">
        <v>157</v>
      </c>
      <c r="Z819" s="922">
        <f t="shared" si="27"/>
        <v>0.67799999999999139</v>
      </c>
    </row>
    <row r="820" spans="12:26" s="508" customFormat="1" x14ac:dyDescent="0.2">
      <c r="L820" s="469"/>
      <c r="M820" s="469"/>
      <c r="N820" s="469"/>
      <c r="O820" s="469"/>
      <c r="P820" s="923"/>
      <c r="Q820" s="923"/>
      <c r="R820" s="923"/>
      <c r="S820" s="923"/>
      <c r="U820" s="742"/>
      <c r="Y820" s="830" t="s">
        <v>157</v>
      </c>
      <c r="Z820" s="922">
        <f t="shared" si="27"/>
        <v>0.67809999999999138</v>
      </c>
    </row>
    <row r="821" spans="12:26" s="508" customFormat="1" x14ac:dyDescent="0.2">
      <c r="L821" s="469"/>
      <c r="M821" s="469"/>
      <c r="N821" s="469"/>
      <c r="O821" s="469"/>
      <c r="P821" s="923"/>
      <c r="Q821" s="923"/>
      <c r="R821" s="923"/>
      <c r="S821" s="923"/>
      <c r="U821" s="742"/>
      <c r="Y821" s="830" t="s">
        <v>157</v>
      </c>
      <c r="Z821" s="922">
        <f t="shared" si="27"/>
        <v>0.67819999999999137</v>
      </c>
    </row>
    <row r="822" spans="12:26" s="508" customFormat="1" x14ac:dyDescent="0.2">
      <c r="L822" s="469"/>
      <c r="M822" s="469"/>
      <c r="N822" s="469"/>
      <c r="O822" s="469"/>
      <c r="P822" s="923"/>
      <c r="Q822" s="923"/>
      <c r="R822" s="923"/>
      <c r="S822" s="923"/>
      <c r="U822" s="742"/>
      <c r="Y822" s="830" t="s">
        <v>157</v>
      </c>
      <c r="Z822" s="922">
        <f t="shared" si="27"/>
        <v>0.67829999999999135</v>
      </c>
    </row>
    <row r="823" spans="12:26" s="508" customFormat="1" x14ac:dyDescent="0.2">
      <c r="L823" s="469"/>
      <c r="M823" s="469"/>
      <c r="N823" s="469"/>
      <c r="O823" s="469"/>
      <c r="P823" s="923"/>
      <c r="Q823" s="923"/>
      <c r="R823" s="923"/>
      <c r="S823" s="923"/>
      <c r="U823" s="742"/>
      <c r="Y823" s="830" t="s">
        <v>157</v>
      </c>
      <c r="Z823" s="922">
        <f t="shared" si="27"/>
        <v>0.67839999999999134</v>
      </c>
    </row>
    <row r="824" spans="12:26" s="508" customFormat="1" x14ac:dyDescent="0.2">
      <c r="L824" s="469"/>
      <c r="M824" s="469"/>
      <c r="N824" s="469"/>
      <c r="O824" s="469"/>
      <c r="P824" s="923"/>
      <c r="Q824" s="923"/>
      <c r="R824" s="923"/>
      <c r="S824" s="923"/>
      <c r="U824" s="742"/>
      <c r="Y824" s="830" t="s">
        <v>157</v>
      </c>
      <c r="Z824" s="922">
        <f t="shared" si="27"/>
        <v>0.67849999999999133</v>
      </c>
    </row>
    <row r="825" spans="12:26" s="508" customFormat="1" x14ac:dyDescent="0.2">
      <c r="L825" s="469"/>
      <c r="M825" s="469"/>
      <c r="N825" s="469"/>
      <c r="O825" s="469"/>
      <c r="P825" s="923"/>
      <c r="Q825" s="923"/>
      <c r="R825" s="923"/>
      <c r="S825" s="923"/>
      <c r="U825" s="742"/>
      <c r="Y825" s="830" t="s">
        <v>157</v>
      </c>
      <c r="Z825" s="922">
        <f t="shared" si="27"/>
        <v>0.67859999999999132</v>
      </c>
    </row>
    <row r="826" spans="12:26" s="508" customFormat="1" x14ac:dyDescent="0.2">
      <c r="L826" s="469"/>
      <c r="M826" s="469"/>
      <c r="N826" s="469"/>
      <c r="O826" s="469"/>
      <c r="P826" s="923"/>
      <c r="Q826" s="923"/>
      <c r="R826" s="923"/>
      <c r="S826" s="923"/>
      <c r="U826" s="742"/>
      <c r="Y826" s="830" t="s">
        <v>157</v>
      </c>
      <c r="Z826" s="922">
        <f t="shared" si="27"/>
        <v>0.67869999999999131</v>
      </c>
    </row>
    <row r="827" spans="12:26" s="508" customFormat="1" x14ac:dyDescent="0.2">
      <c r="L827" s="469"/>
      <c r="M827" s="469"/>
      <c r="N827" s="469"/>
      <c r="O827" s="469"/>
      <c r="P827" s="923"/>
      <c r="Q827" s="923"/>
      <c r="R827" s="923"/>
      <c r="S827" s="923"/>
      <c r="U827" s="742"/>
      <c r="Y827" s="830" t="s">
        <v>157</v>
      </c>
      <c r="Z827" s="922">
        <f t="shared" si="27"/>
        <v>0.6787999999999913</v>
      </c>
    </row>
    <row r="828" spans="12:26" s="508" customFormat="1" x14ac:dyDescent="0.2">
      <c r="L828" s="469"/>
      <c r="M828" s="469"/>
      <c r="N828" s="469"/>
      <c r="O828" s="469"/>
      <c r="P828" s="923"/>
      <c r="Q828" s="923"/>
      <c r="R828" s="923"/>
      <c r="S828" s="923"/>
      <c r="U828" s="742"/>
      <c r="Y828" s="830" t="s">
        <v>157</v>
      </c>
      <c r="Z828" s="922">
        <f t="shared" si="27"/>
        <v>0.67889999999999129</v>
      </c>
    </row>
    <row r="829" spans="12:26" s="508" customFormat="1" x14ac:dyDescent="0.2">
      <c r="L829" s="469"/>
      <c r="M829" s="469"/>
      <c r="N829" s="469"/>
      <c r="O829" s="469"/>
      <c r="P829" s="923"/>
      <c r="Q829" s="923"/>
      <c r="R829" s="923"/>
      <c r="S829" s="923"/>
      <c r="U829" s="742"/>
      <c r="Y829" s="830" t="s">
        <v>157</v>
      </c>
      <c r="Z829" s="922">
        <f t="shared" si="27"/>
        <v>0.67899999999999128</v>
      </c>
    </row>
    <row r="830" spans="12:26" s="508" customFormat="1" x14ac:dyDescent="0.2">
      <c r="L830" s="469"/>
      <c r="M830" s="469"/>
      <c r="N830" s="469"/>
      <c r="O830" s="469"/>
      <c r="P830" s="923"/>
      <c r="Q830" s="923"/>
      <c r="R830" s="923"/>
      <c r="S830" s="923"/>
      <c r="U830" s="742"/>
      <c r="Y830" s="830" t="s">
        <v>157</v>
      </c>
      <c r="Z830" s="922">
        <f t="shared" si="27"/>
        <v>0.67909999999999127</v>
      </c>
    </row>
    <row r="831" spans="12:26" s="508" customFormat="1" x14ac:dyDescent="0.2">
      <c r="L831" s="469"/>
      <c r="M831" s="469"/>
      <c r="N831" s="469"/>
      <c r="O831" s="469"/>
      <c r="P831" s="923"/>
      <c r="Q831" s="923"/>
      <c r="R831" s="923"/>
      <c r="S831" s="923"/>
      <c r="U831" s="742"/>
      <c r="Y831" s="830" t="s">
        <v>157</v>
      </c>
      <c r="Z831" s="922">
        <f t="shared" si="27"/>
        <v>0.67919999999999126</v>
      </c>
    </row>
    <row r="832" spans="12:26" s="508" customFormat="1" x14ac:dyDescent="0.2">
      <c r="L832" s="469"/>
      <c r="M832" s="469"/>
      <c r="N832" s="469"/>
      <c r="O832" s="469"/>
      <c r="P832" s="923"/>
      <c r="Q832" s="923"/>
      <c r="R832" s="923"/>
      <c r="S832" s="923"/>
      <c r="U832" s="742"/>
      <c r="Y832" s="830" t="s">
        <v>157</v>
      </c>
      <c r="Z832" s="922">
        <f t="shared" si="27"/>
        <v>0.67929999999999124</v>
      </c>
    </row>
    <row r="833" spans="12:26" s="508" customFormat="1" x14ac:dyDescent="0.2">
      <c r="L833" s="469"/>
      <c r="M833" s="469"/>
      <c r="N833" s="469"/>
      <c r="O833" s="469"/>
      <c r="P833" s="923"/>
      <c r="Q833" s="923"/>
      <c r="R833" s="923"/>
      <c r="S833" s="923"/>
      <c r="U833" s="742"/>
      <c r="Y833" s="830" t="s">
        <v>157</v>
      </c>
      <c r="Z833" s="922">
        <f t="shared" si="27"/>
        <v>0.67939999999999123</v>
      </c>
    </row>
    <row r="834" spans="12:26" s="508" customFormat="1" x14ac:dyDescent="0.2">
      <c r="L834" s="469"/>
      <c r="M834" s="469"/>
      <c r="N834" s="469"/>
      <c r="O834" s="469"/>
      <c r="P834" s="923"/>
      <c r="Q834" s="923"/>
      <c r="R834" s="923"/>
      <c r="S834" s="923"/>
      <c r="U834" s="742"/>
      <c r="Y834" s="830" t="s">
        <v>157</v>
      </c>
      <c r="Z834" s="922">
        <f t="shared" si="27"/>
        <v>0.67949999999999122</v>
      </c>
    </row>
    <row r="835" spans="12:26" s="508" customFormat="1" x14ac:dyDescent="0.2">
      <c r="L835" s="469"/>
      <c r="M835" s="469"/>
      <c r="N835" s="469"/>
      <c r="O835" s="469"/>
      <c r="P835" s="923"/>
      <c r="Q835" s="923"/>
      <c r="R835" s="923"/>
      <c r="S835" s="923"/>
      <c r="U835" s="742"/>
      <c r="Y835" s="830" t="s">
        <v>157</v>
      </c>
      <c r="Z835" s="922">
        <f t="shared" si="27"/>
        <v>0.67959999999999121</v>
      </c>
    </row>
    <row r="836" spans="12:26" s="508" customFormat="1" x14ac:dyDescent="0.2">
      <c r="L836" s="469"/>
      <c r="M836" s="469"/>
      <c r="N836" s="469"/>
      <c r="O836" s="469"/>
      <c r="P836" s="923"/>
      <c r="Q836" s="923"/>
      <c r="R836" s="923"/>
      <c r="S836" s="923"/>
      <c r="U836" s="742"/>
      <c r="Y836" s="830" t="s">
        <v>157</v>
      </c>
      <c r="Z836" s="922">
        <f t="shared" si="27"/>
        <v>0.6796999999999912</v>
      </c>
    </row>
    <row r="837" spans="12:26" s="508" customFormat="1" x14ac:dyDescent="0.2">
      <c r="L837" s="469"/>
      <c r="M837" s="469"/>
      <c r="N837" s="469"/>
      <c r="O837" s="469"/>
      <c r="P837" s="923"/>
      <c r="Q837" s="923"/>
      <c r="R837" s="923"/>
      <c r="S837" s="923"/>
      <c r="U837" s="742"/>
      <c r="Y837" s="830" t="s">
        <v>157</v>
      </c>
      <c r="Z837" s="922">
        <f t="shared" si="27"/>
        <v>0.67979999999999119</v>
      </c>
    </row>
    <row r="838" spans="12:26" s="508" customFormat="1" x14ac:dyDescent="0.2">
      <c r="L838" s="469"/>
      <c r="M838" s="469"/>
      <c r="N838" s="469"/>
      <c r="O838" s="469"/>
      <c r="P838" s="923"/>
      <c r="Q838" s="923"/>
      <c r="R838" s="923"/>
      <c r="S838" s="923"/>
      <c r="U838" s="742"/>
      <c r="Y838" s="830" t="s">
        <v>157</v>
      </c>
      <c r="Z838" s="922">
        <f t="shared" si="27"/>
        <v>0.67989999999999118</v>
      </c>
    </row>
    <row r="839" spans="12:26" s="508" customFormat="1" x14ac:dyDescent="0.2">
      <c r="L839" s="469"/>
      <c r="M839" s="469"/>
      <c r="N839" s="469"/>
      <c r="O839" s="469"/>
      <c r="P839" s="923"/>
      <c r="Q839" s="923"/>
      <c r="R839" s="923"/>
      <c r="S839" s="923"/>
      <c r="U839" s="742"/>
      <c r="Y839" s="830" t="s">
        <v>157</v>
      </c>
      <c r="Z839" s="922">
        <f t="shared" si="27"/>
        <v>0.67999999999999117</v>
      </c>
    </row>
    <row r="840" spans="12:26" s="508" customFormat="1" x14ac:dyDescent="0.2">
      <c r="L840" s="469"/>
      <c r="M840" s="469"/>
      <c r="N840" s="469"/>
      <c r="O840" s="469"/>
      <c r="P840" s="923"/>
      <c r="Q840" s="923"/>
      <c r="R840" s="923"/>
      <c r="S840" s="923"/>
      <c r="U840" s="742"/>
      <c r="Y840" s="830" t="s">
        <v>157</v>
      </c>
      <c r="Z840" s="922">
        <f t="shared" si="27"/>
        <v>0.68009999999999116</v>
      </c>
    </row>
    <row r="841" spans="12:26" s="508" customFormat="1" x14ac:dyDescent="0.2">
      <c r="L841" s="469"/>
      <c r="M841" s="469"/>
      <c r="N841" s="469"/>
      <c r="O841" s="469"/>
      <c r="P841" s="923"/>
      <c r="Q841" s="923"/>
      <c r="R841" s="923"/>
      <c r="S841" s="923"/>
      <c r="U841" s="742"/>
      <c r="Y841" s="830" t="s">
        <v>157</v>
      </c>
      <c r="Z841" s="922">
        <f t="shared" si="27"/>
        <v>0.68019999999999115</v>
      </c>
    </row>
    <row r="842" spans="12:26" s="508" customFormat="1" x14ac:dyDescent="0.2">
      <c r="L842" s="469"/>
      <c r="M842" s="469"/>
      <c r="N842" s="469"/>
      <c r="O842" s="469"/>
      <c r="P842" s="923"/>
      <c r="Q842" s="923"/>
      <c r="R842" s="923"/>
      <c r="S842" s="923"/>
      <c r="U842" s="742"/>
      <c r="Y842" s="830" t="s">
        <v>157</v>
      </c>
      <c r="Z842" s="922">
        <f t="shared" si="27"/>
        <v>0.68029999999999113</v>
      </c>
    </row>
    <row r="843" spans="12:26" s="508" customFormat="1" x14ac:dyDescent="0.2">
      <c r="L843" s="469"/>
      <c r="M843" s="469"/>
      <c r="N843" s="469"/>
      <c r="O843" s="469"/>
      <c r="P843" s="923"/>
      <c r="Q843" s="923"/>
      <c r="R843" s="923"/>
      <c r="S843" s="923"/>
      <c r="U843" s="742"/>
      <c r="Y843" s="830" t="s">
        <v>157</v>
      </c>
      <c r="Z843" s="922">
        <f t="shared" si="27"/>
        <v>0.68039999999999112</v>
      </c>
    </row>
    <row r="844" spans="12:26" s="508" customFormat="1" x14ac:dyDescent="0.2">
      <c r="L844" s="469"/>
      <c r="M844" s="469"/>
      <c r="N844" s="469"/>
      <c r="O844" s="469"/>
      <c r="P844" s="923"/>
      <c r="Q844" s="923"/>
      <c r="R844" s="923"/>
      <c r="S844" s="923"/>
      <c r="U844" s="742"/>
      <c r="Y844" s="830" t="s">
        <v>157</v>
      </c>
      <c r="Z844" s="922">
        <f t="shared" si="27"/>
        <v>0.68049999999999111</v>
      </c>
    </row>
    <row r="845" spans="12:26" s="508" customFormat="1" x14ac:dyDescent="0.2">
      <c r="L845" s="469"/>
      <c r="M845" s="469"/>
      <c r="N845" s="469"/>
      <c r="O845" s="469"/>
      <c r="P845" s="923"/>
      <c r="Q845" s="923"/>
      <c r="R845" s="923"/>
      <c r="S845" s="923"/>
      <c r="U845" s="742"/>
      <c r="Y845" s="830" t="s">
        <v>157</v>
      </c>
      <c r="Z845" s="922">
        <f t="shared" si="27"/>
        <v>0.6805999999999911</v>
      </c>
    </row>
    <row r="846" spans="12:26" s="508" customFormat="1" x14ac:dyDescent="0.2">
      <c r="L846" s="469"/>
      <c r="M846" s="469"/>
      <c r="N846" s="469"/>
      <c r="O846" s="469"/>
      <c r="P846" s="923"/>
      <c r="Q846" s="923"/>
      <c r="R846" s="923"/>
      <c r="S846" s="923"/>
      <c r="U846" s="742"/>
      <c r="Y846" s="830" t="s">
        <v>157</v>
      </c>
      <c r="Z846" s="922">
        <f t="shared" si="27"/>
        <v>0.68069999999999109</v>
      </c>
    </row>
    <row r="847" spans="12:26" s="508" customFormat="1" x14ac:dyDescent="0.2">
      <c r="L847" s="469"/>
      <c r="M847" s="469"/>
      <c r="N847" s="469"/>
      <c r="O847" s="469"/>
      <c r="P847" s="923"/>
      <c r="Q847" s="923"/>
      <c r="R847" s="923"/>
      <c r="S847" s="923"/>
      <c r="U847" s="742"/>
      <c r="Y847" s="830" t="s">
        <v>157</v>
      </c>
      <c r="Z847" s="922">
        <f t="shared" si="27"/>
        <v>0.68079999999999108</v>
      </c>
    </row>
    <row r="848" spans="12:26" s="508" customFormat="1" x14ac:dyDescent="0.2">
      <c r="L848" s="469"/>
      <c r="M848" s="469"/>
      <c r="N848" s="469"/>
      <c r="O848" s="469"/>
      <c r="P848" s="923"/>
      <c r="Q848" s="923"/>
      <c r="R848" s="923"/>
      <c r="S848" s="923"/>
      <c r="U848" s="742"/>
      <c r="Y848" s="830" t="s">
        <v>157</v>
      </c>
      <c r="Z848" s="922">
        <f t="shared" si="27"/>
        <v>0.68089999999999107</v>
      </c>
    </row>
    <row r="849" spans="12:26" s="508" customFormat="1" x14ac:dyDescent="0.2">
      <c r="L849" s="469"/>
      <c r="M849" s="469"/>
      <c r="N849" s="469"/>
      <c r="O849" s="469"/>
      <c r="P849" s="923"/>
      <c r="Q849" s="923"/>
      <c r="R849" s="923"/>
      <c r="S849" s="923"/>
      <c r="U849" s="742"/>
      <c r="Y849" s="830" t="s">
        <v>157</v>
      </c>
      <c r="Z849" s="922">
        <f t="shared" si="27"/>
        <v>0.68099999999999106</v>
      </c>
    </row>
    <row r="850" spans="12:26" s="508" customFormat="1" x14ac:dyDescent="0.2">
      <c r="L850" s="469"/>
      <c r="M850" s="469"/>
      <c r="N850" s="469"/>
      <c r="O850" s="469"/>
      <c r="P850" s="923"/>
      <c r="Q850" s="923"/>
      <c r="R850" s="923"/>
      <c r="S850" s="923"/>
      <c r="U850" s="742"/>
      <c r="Y850" s="830" t="s">
        <v>157</v>
      </c>
      <c r="Z850" s="922">
        <f t="shared" si="27"/>
        <v>0.68109999999999105</v>
      </c>
    </row>
    <row r="851" spans="12:26" s="508" customFormat="1" x14ac:dyDescent="0.2">
      <c r="L851" s="469"/>
      <c r="M851" s="469"/>
      <c r="N851" s="469"/>
      <c r="O851" s="469"/>
      <c r="P851" s="923"/>
      <c r="Q851" s="923"/>
      <c r="R851" s="923"/>
      <c r="S851" s="923"/>
      <c r="U851" s="742"/>
      <c r="Y851" s="830" t="s">
        <v>157</v>
      </c>
      <c r="Z851" s="922">
        <f t="shared" si="27"/>
        <v>0.68119999999999103</v>
      </c>
    </row>
    <row r="852" spans="12:26" s="508" customFormat="1" x14ac:dyDescent="0.2">
      <c r="L852" s="469"/>
      <c r="M852" s="469"/>
      <c r="N852" s="469"/>
      <c r="O852" s="469"/>
      <c r="P852" s="923"/>
      <c r="Q852" s="923"/>
      <c r="R852" s="923"/>
      <c r="S852" s="923"/>
      <c r="U852" s="742"/>
      <c r="Y852" s="830" t="s">
        <v>157</v>
      </c>
      <c r="Z852" s="922">
        <f t="shared" si="27"/>
        <v>0.68129999999999102</v>
      </c>
    </row>
    <row r="853" spans="12:26" s="508" customFormat="1" x14ac:dyDescent="0.2">
      <c r="L853" s="469"/>
      <c r="M853" s="469"/>
      <c r="N853" s="469"/>
      <c r="O853" s="469"/>
      <c r="P853" s="923"/>
      <c r="Q853" s="923"/>
      <c r="R853" s="923"/>
      <c r="S853" s="923"/>
      <c r="U853" s="742"/>
      <c r="Y853" s="830" t="s">
        <v>157</v>
      </c>
      <c r="Z853" s="922">
        <f t="shared" si="27"/>
        <v>0.68139999999999101</v>
      </c>
    </row>
    <row r="854" spans="12:26" s="508" customFormat="1" x14ac:dyDescent="0.2">
      <c r="L854" s="469"/>
      <c r="M854" s="469"/>
      <c r="N854" s="469"/>
      <c r="O854" s="469"/>
      <c r="P854" s="923"/>
      <c r="Q854" s="923"/>
      <c r="R854" s="923"/>
      <c r="S854" s="923"/>
      <c r="U854" s="742"/>
      <c r="Y854" s="830" t="s">
        <v>157</v>
      </c>
      <c r="Z854" s="922">
        <f t="shared" si="27"/>
        <v>0.681499999999991</v>
      </c>
    </row>
    <row r="855" spans="12:26" s="508" customFormat="1" x14ac:dyDescent="0.2">
      <c r="L855" s="469"/>
      <c r="M855" s="469"/>
      <c r="N855" s="469"/>
      <c r="O855" s="469"/>
      <c r="P855" s="923"/>
      <c r="Q855" s="923"/>
      <c r="R855" s="923"/>
      <c r="S855" s="923"/>
      <c r="U855" s="742"/>
      <c r="Y855" s="830" t="s">
        <v>157</v>
      </c>
      <c r="Z855" s="922">
        <f t="shared" si="27"/>
        <v>0.68159999999999099</v>
      </c>
    </row>
    <row r="856" spans="12:26" s="508" customFormat="1" x14ac:dyDescent="0.2">
      <c r="L856" s="469"/>
      <c r="M856" s="469"/>
      <c r="N856" s="469"/>
      <c r="O856" s="469"/>
      <c r="P856" s="923"/>
      <c r="Q856" s="923"/>
      <c r="R856" s="923"/>
      <c r="S856" s="923"/>
      <c r="U856" s="742"/>
      <c r="Y856" s="830" t="s">
        <v>157</v>
      </c>
      <c r="Z856" s="922">
        <f t="shared" si="27"/>
        <v>0.68169999999999098</v>
      </c>
    </row>
    <row r="857" spans="12:26" s="508" customFormat="1" x14ac:dyDescent="0.2">
      <c r="L857" s="469"/>
      <c r="M857" s="469"/>
      <c r="N857" s="469"/>
      <c r="O857" s="469"/>
      <c r="P857" s="923"/>
      <c r="Q857" s="923"/>
      <c r="R857" s="923"/>
      <c r="S857" s="923"/>
      <c r="U857" s="742"/>
      <c r="Y857" s="830" t="s">
        <v>157</v>
      </c>
      <c r="Z857" s="922">
        <f t="shared" si="27"/>
        <v>0.68179999999999097</v>
      </c>
    </row>
    <row r="858" spans="12:26" s="508" customFormat="1" x14ac:dyDescent="0.2">
      <c r="L858" s="469"/>
      <c r="M858" s="469"/>
      <c r="N858" s="469"/>
      <c r="O858" s="469"/>
      <c r="P858" s="923"/>
      <c r="Q858" s="923"/>
      <c r="R858" s="923"/>
      <c r="S858" s="923"/>
      <c r="U858" s="742"/>
      <c r="Y858" s="830" t="s">
        <v>157</v>
      </c>
      <c r="Z858" s="922">
        <f t="shared" si="27"/>
        <v>0.68189999999999096</v>
      </c>
    </row>
    <row r="859" spans="12:26" s="508" customFormat="1" x14ac:dyDescent="0.2">
      <c r="L859" s="469"/>
      <c r="M859" s="469"/>
      <c r="N859" s="469"/>
      <c r="O859" s="469"/>
      <c r="P859" s="923"/>
      <c r="Q859" s="923"/>
      <c r="R859" s="923"/>
      <c r="S859" s="923"/>
      <c r="U859" s="742"/>
      <c r="Y859" s="830" t="s">
        <v>157</v>
      </c>
      <c r="Z859" s="922">
        <f t="shared" si="27"/>
        <v>0.68199999999999095</v>
      </c>
    </row>
    <row r="860" spans="12:26" s="508" customFormat="1" x14ac:dyDescent="0.2">
      <c r="L860" s="469"/>
      <c r="M860" s="469"/>
      <c r="N860" s="469"/>
      <c r="O860" s="469"/>
      <c r="P860" s="923"/>
      <c r="Q860" s="923"/>
      <c r="R860" s="923"/>
      <c r="S860" s="923"/>
      <c r="U860" s="742"/>
      <c r="Y860" s="830" t="s">
        <v>157</v>
      </c>
      <c r="Z860" s="922">
        <f t="shared" si="27"/>
        <v>0.68209999999999094</v>
      </c>
    </row>
    <row r="861" spans="12:26" s="508" customFormat="1" x14ac:dyDescent="0.2">
      <c r="L861" s="469"/>
      <c r="M861" s="469"/>
      <c r="N861" s="469"/>
      <c r="O861" s="469"/>
      <c r="P861" s="923"/>
      <c r="Q861" s="923"/>
      <c r="R861" s="923"/>
      <c r="S861" s="923"/>
      <c r="U861" s="742"/>
      <c r="Y861" s="830" t="s">
        <v>157</v>
      </c>
      <c r="Z861" s="922">
        <f t="shared" si="27"/>
        <v>0.68219999999999092</v>
      </c>
    </row>
    <row r="862" spans="12:26" s="508" customFormat="1" x14ac:dyDescent="0.2">
      <c r="L862" s="469"/>
      <c r="M862" s="469"/>
      <c r="N862" s="469"/>
      <c r="O862" s="469"/>
      <c r="P862" s="923"/>
      <c r="Q862" s="923"/>
      <c r="R862" s="923"/>
      <c r="S862" s="923"/>
      <c r="U862" s="742"/>
      <c r="Y862" s="830" t="s">
        <v>157</v>
      </c>
      <c r="Z862" s="922">
        <f t="shared" si="27"/>
        <v>0.68229999999999091</v>
      </c>
    </row>
    <row r="863" spans="12:26" s="508" customFormat="1" x14ac:dyDescent="0.2">
      <c r="L863" s="469"/>
      <c r="M863" s="469"/>
      <c r="N863" s="469"/>
      <c r="O863" s="469"/>
      <c r="P863" s="923"/>
      <c r="Q863" s="923"/>
      <c r="R863" s="923"/>
      <c r="S863" s="923"/>
      <c r="U863" s="742"/>
      <c r="Y863" s="830" t="s">
        <v>157</v>
      </c>
      <c r="Z863" s="922">
        <f t="shared" si="27"/>
        <v>0.6823999999999909</v>
      </c>
    </row>
    <row r="864" spans="12:26" s="508" customFormat="1" x14ac:dyDescent="0.2">
      <c r="L864" s="469"/>
      <c r="M864" s="469"/>
      <c r="N864" s="469"/>
      <c r="O864" s="469"/>
      <c r="P864" s="923"/>
      <c r="Q864" s="923"/>
      <c r="R864" s="923"/>
      <c r="S864" s="923"/>
      <c r="U864" s="742"/>
      <c r="Y864" s="830" t="s">
        <v>157</v>
      </c>
      <c r="Z864" s="922">
        <f t="shared" si="27"/>
        <v>0.68249999999999089</v>
      </c>
    </row>
    <row r="865" spans="12:26" s="508" customFormat="1" x14ac:dyDescent="0.2">
      <c r="L865" s="469"/>
      <c r="M865" s="469"/>
      <c r="N865" s="469"/>
      <c r="O865" s="469"/>
      <c r="P865" s="923"/>
      <c r="Q865" s="923"/>
      <c r="R865" s="923"/>
      <c r="S865" s="923"/>
      <c r="U865" s="742"/>
      <c r="Y865" s="830" t="s">
        <v>157</v>
      </c>
      <c r="Z865" s="922">
        <f t="shared" si="27"/>
        <v>0.68259999999999088</v>
      </c>
    </row>
    <row r="866" spans="12:26" s="508" customFormat="1" x14ac:dyDescent="0.2">
      <c r="L866" s="469"/>
      <c r="M866" s="469"/>
      <c r="N866" s="469"/>
      <c r="O866" s="469"/>
      <c r="P866" s="923"/>
      <c r="Q866" s="923"/>
      <c r="R866" s="923"/>
      <c r="S866" s="923"/>
      <c r="U866" s="742"/>
      <c r="Y866" s="830" t="s">
        <v>157</v>
      </c>
      <c r="Z866" s="922">
        <f t="shared" si="27"/>
        <v>0.68269999999999087</v>
      </c>
    </row>
    <row r="867" spans="12:26" s="508" customFormat="1" x14ac:dyDescent="0.2">
      <c r="L867" s="469"/>
      <c r="M867" s="469"/>
      <c r="N867" s="469"/>
      <c r="O867" s="469"/>
      <c r="P867" s="923"/>
      <c r="Q867" s="923"/>
      <c r="R867" s="923"/>
      <c r="S867" s="923"/>
      <c r="U867" s="742"/>
      <c r="Y867" s="830" t="s">
        <v>157</v>
      </c>
      <c r="Z867" s="922">
        <f t="shared" si="27"/>
        <v>0.68279999999999086</v>
      </c>
    </row>
    <row r="868" spans="12:26" s="508" customFormat="1" x14ac:dyDescent="0.2">
      <c r="L868" s="469"/>
      <c r="M868" s="469"/>
      <c r="N868" s="469"/>
      <c r="O868" s="469"/>
      <c r="P868" s="923"/>
      <c r="Q868" s="923"/>
      <c r="R868" s="923"/>
      <c r="S868" s="923"/>
      <c r="U868" s="742"/>
      <c r="Y868" s="830" t="s">
        <v>157</v>
      </c>
      <c r="Z868" s="922">
        <f t="shared" si="27"/>
        <v>0.68289999999999085</v>
      </c>
    </row>
    <row r="869" spans="12:26" s="508" customFormat="1" x14ac:dyDescent="0.2">
      <c r="L869" s="469"/>
      <c r="M869" s="469"/>
      <c r="N869" s="469"/>
      <c r="O869" s="469"/>
      <c r="P869" s="923"/>
      <c r="Q869" s="923"/>
      <c r="R869" s="923"/>
      <c r="S869" s="923"/>
      <c r="U869" s="742"/>
      <c r="Y869" s="830" t="s">
        <v>157</v>
      </c>
      <c r="Z869" s="922">
        <f t="shared" si="27"/>
        <v>0.68299999999999084</v>
      </c>
    </row>
    <row r="870" spans="12:26" s="508" customFormat="1" x14ac:dyDescent="0.2">
      <c r="L870" s="469"/>
      <c r="M870" s="469"/>
      <c r="N870" s="469"/>
      <c r="O870" s="469"/>
      <c r="P870" s="923"/>
      <c r="Q870" s="923"/>
      <c r="R870" s="923"/>
      <c r="S870" s="923"/>
      <c r="U870" s="742"/>
      <c r="Y870" s="830" t="s">
        <v>157</v>
      </c>
      <c r="Z870" s="922">
        <f t="shared" si="27"/>
        <v>0.68309999999999083</v>
      </c>
    </row>
    <row r="871" spans="12:26" s="508" customFormat="1" x14ac:dyDescent="0.2">
      <c r="L871" s="469"/>
      <c r="M871" s="469"/>
      <c r="N871" s="469"/>
      <c r="O871" s="469"/>
      <c r="P871" s="923"/>
      <c r="Q871" s="923"/>
      <c r="R871" s="923"/>
      <c r="S871" s="923"/>
      <c r="U871" s="742"/>
      <c r="Y871" s="830" t="s">
        <v>157</v>
      </c>
      <c r="Z871" s="922">
        <f t="shared" si="27"/>
        <v>0.68319999999999081</v>
      </c>
    </row>
    <row r="872" spans="12:26" s="508" customFormat="1" x14ac:dyDescent="0.2">
      <c r="L872" s="469"/>
      <c r="M872" s="469"/>
      <c r="N872" s="469"/>
      <c r="O872" s="469"/>
      <c r="P872" s="923"/>
      <c r="Q872" s="923"/>
      <c r="R872" s="923"/>
      <c r="S872" s="923"/>
      <c r="U872" s="742"/>
      <c r="Y872" s="830" t="s">
        <v>157</v>
      </c>
      <c r="Z872" s="922">
        <f t="shared" si="27"/>
        <v>0.6832999999999908</v>
      </c>
    </row>
    <row r="873" spans="12:26" s="508" customFormat="1" x14ac:dyDescent="0.2">
      <c r="L873" s="469"/>
      <c r="M873" s="469"/>
      <c r="N873" s="469"/>
      <c r="O873" s="469"/>
      <c r="P873" s="923"/>
      <c r="Q873" s="923"/>
      <c r="R873" s="923"/>
      <c r="S873" s="923"/>
      <c r="U873" s="742"/>
      <c r="Y873" s="830" t="s">
        <v>157</v>
      </c>
      <c r="Z873" s="922">
        <f t="shared" ref="Z873:Z936" si="28">SUM(Z872+0.01%)</f>
        <v>0.68339999999999079</v>
      </c>
    </row>
    <row r="874" spans="12:26" s="508" customFormat="1" x14ac:dyDescent="0.2">
      <c r="L874" s="469"/>
      <c r="M874" s="469"/>
      <c r="N874" s="469"/>
      <c r="O874" s="469"/>
      <c r="P874" s="923"/>
      <c r="Q874" s="923"/>
      <c r="R874" s="923"/>
      <c r="S874" s="923"/>
      <c r="U874" s="742"/>
      <c r="Y874" s="830" t="s">
        <v>157</v>
      </c>
      <c r="Z874" s="922">
        <f t="shared" si="28"/>
        <v>0.68349999999999078</v>
      </c>
    </row>
    <row r="875" spans="12:26" s="508" customFormat="1" x14ac:dyDescent="0.2">
      <c r="L875" s="469"/>
      <c r="M875" s="469"/>
      <c r="N875" s="469"/>
      <c r="O875" s="469"/>
      <c r="P875" s="923"/>
      <c r="Q875" s="923"/>
      <c r="R875" s="923"/>
      <c r="S875" s="923"/>
      <c r="U875" s="742"/>
      <c r="Y875" s="830" t="s">
        <v>157</v>
      </c>
      <c r="Z875" s="922">
        <f t="shared" si="28"/>
        <v>0.68359999999999077</v>
      </c>
    </row>
    <row r="876" spans="12:26" s="508" customFormat="1" x14ac:dyDescent="0.2">
      <c r="L876" s="469"/>
      <c r="M876" s="469"/>
      <c r="N876" s="469"/>
      <c r="O876" s="469"/>
      <c r="P876" s="923"/>
      <c r="Q876" s="923"/>
      <c r="R876" s="923"/>
      <c r="S876" s="923"/>
      <c r="U876" s="742"/>
      <c r="Y876" s="830" t="s">
        <v>157</v>
      </c>
      <c r="Z876" s="922">
        <f t="shared" si="28"/>
        <v>0.68369999999999076</v>
      </c>
    </row>
    <row r="877" spans="12:26" s="508" customFormat="1" x14ac:dyDescent="0.2">
      <c r="L877" s="469"/>
      <c r="M877" s="469"/>
      <c r="N877" s="469"/>
      <c r="O877" s="469"/>
      <c r="P877" s="923"/>
      <c r="Q877" s="923"/>
      <c r="R877" s="923"/>
      <c r="S877" s="923"/>
      <c r="U877" s="742"/>
      <c r="Y877" s="830" t="s">
        <v>157</v>
      </c>
      <c r="Z877" s="922">
        <f t="shared" si="28"/>
        <v>0.68379999999999075</v>
      </c>
    </row>
    <row r="878" spans="12:26" s="508" customFormat="1" x14ac:dyDescent="0.2">
      <c r="L878" s="469"/>
      <c r="M878" s="469"/>
      <c r="N878" s="469"/>
      <c r="O878" s="469"/>
      <c r="P878" s="923"/>
      <c r="Q878" s="923"/>
      <c r="R878" s="923"/>
      <c r="S878" s="923"/>
      <c r="U878" s="742"/>
      <c r="Y878" s="830" t="s">
        <v>157</v>
      </c>
      <c r="Z878" s="922">
        <f t="shared" si="28"/>
        <v>0.68389999999999074</v>
      </c>
    </row>
    <row r="879" spans="12:26" s="508" customFormat="1" x14ac:dyDescent="0.2">
      <c r="L879" s="469"/>
      <c r="M879" s="469"/>
      <c r="N879" s="469"/>
      <c r="O879" s="469"/>
      <c r="P879" s="923"/>
      <c r="Q879" s="923"/>
      <c r="R879" s="923"/>
      <c r="S879" s="923"/>
      <c r="U879" s="742"/>
      <c r="Y879" s="830" t="s">
        <v>157</v>
      </c>
      <c r="Z879" s="922">
        <f t="shared" si="28"/>
        <v>0.68399999999999073</v>
      </c>
    </row>
    <row r="880" spans="12:26" s="508" customFormat="1" x14ac:dyDescent="0.2">
      <c r="L880" s="469"/>
      <c r="M880" s="469"/>
      <c r="N880" s="469"/>
      <c r="O880" s="469"/>
      <c r="P880" s="923"/>
      <c r="Q880" s="923"/>
      <c r="R880" s="923"/>
      <c r="S880" s="923"/>
      <c r="U880" s="742"/>
      <c r="Y880" s="830" t="s">
        <v>157</v>
      </c>
      <c r="Z880" s="922">
        <f t="shared" si="28"/>
        <v>0.68409999999999072</v>
      </c>
    </row>
    <row r="881" spans="12:26" s="508" customFormat="1" x14ac:dyDescent="0.2">
      <c r="L881" s="469"/>
      <c r="M881" s="469"/>
      <c r="N881" s="469"/>
      <c r="O881" s="469"/>
      <c r="P881" s="923"/>
      <c r="Q881" s="923"/>
      <c r="R881" s="923"/>
      <c r="S881" s="923"/>
      <c r="U881" s="742"/>
      <c r="Y881" s="830" t="s">
        <v>157</v>
      </c>
      <c r="Z881" s="922">
        <f t="shared" si="28"/>
        <v>0.6841999999999907</v>
      </c>
    </row>
    <row r="882" spans="12:26" s="508" customFormat="1" x14ac:dyDescent="0.2">
      <c r="L882" s="469"/>
      <c r="M882" s="469"/>
      <c r="N882" s="469"/>
      <c r="O882" s="469"/>
      <c r="P882" s="923"/>
      <c r="Q882" s="923"/>
      <c r="R882" s="923"/>
      <c r="S882" s="923"/>
      <c r="U882" s="742"/>
      <c r="Y882" s="830" t="s">
        <v>157</v>
      </c>
      <c r="Z882" s="922">
        <f t="shared" si="28"/>
        <v>0.68429999999999069</v>
      </c>
    </row>
    <row r="883" spans="12:26" s="508" customFormat="1" x14ac:dyDescent="0.2">
      <c r="L883" s="469"/>
      <c r="M883" s="469"/>
      <c r="N883" s="469"/>
      <c r="O883" s="469"/>
      <c r="P883" s="923"/>
      <c r="Q883" s="923"/>
      <c r="R883" s="923"/>
      <c r="S883" s="923"/>
      <c r="U883" s="742"/>
      <c r="Y883" s="830" t="s">
        <v>157</v>
      </c>
      <c r="Z883" s="922">
        <f t="shared" si="28"/>
        <v>0.68439999999999068</v>
      </c>
    </row>
    <row r="884" spans="12:26" s="508" customFormat="1" x14ac:dyDescent="0.2">
      <c r="L884" s="469"/>
      <c r="M884" s="469"/>
      <c r="N884" s="469"/>
      <c r="O884" s="469"/>
      <c r="P884" s="923"/>
      <c r="Q884" s="923"/>
      <c r="R884" s="923"/>
      <c r="S884" s="923"/>
      <c r="U884" s="742"/>
      <c r="Y884" s="830" t="s">
        <v>157</v>
      </c>
      <c r="Z884" s="922">
        <f t="shared" si="28"/>
        <v>0.68449999999999067</v>
      </c>
    </row>
    <row r="885" spans="12:26" s="508" customFormat="1" x14ac:dyDescent="0.2">
      <c r="L885" s="469"/>
      <c r="M885" s="469"/>
      <c r="N885" s="469"/>
      <c r="O885" s="469"/>
      <c r="P885" s="923"/>
      <c r="Q885" s="923"/>
      <c r="R885" s="923"/>
      <c r="S885" s="923"/>
      <c r="U885" s="742"/>
      <c r="Y885" s="830" t="s">
        <v>157</v>
      </c>
      <c r="Z885" s="922">
        <f t="shared" si="28"/>
        <v>0.68459999999999066</v>
      </c>
    </row>
    <row r="886" spans="12:26" s="508" customFormat="1" x14ac:dyDescent="0.2">
      <c r="L886" s="469"/>
      <c r="M886" s="469"/>
      <c r="N886" s="469"/>
      <c r="O886" s="469"/>
      <c r="P886" s="923"/>
      <c r="Q886" s="923"/>
      <c r="R886" s="923"/>
      <c r="S886" s="923"/>
      <c r="U886" s="742"/>
      <c r="Y886" s="830" t="s">
        <v>157</v>
      </c>
      <c r="Z886" s="922">
        <f t="shared" si="28"/>
        <v>0.68469999999999065</v>
      </c>
    </row>
    <row r="887" spans="12:26" s="508" customFormat="1" x14ac:dyDescent="0.2">
      <c r="L887" s="469"/>
      <c r="M887" s="469"/>
      <c r="N887" s="469"/>
      <c r="O887" s="469"/>
      <c r="P887" s="923"/>
      <c r="Q887" s="923"/>
      <c r="R887" s="923"/>
      <c r="S887" s="923"/>
      <c r="U887" s="742"/>
      <c r="Y887" s="830" t="s">
        <v>157</v>
      </c>
      <c r="Z887" s="922">
        <f t="shared" si="28"/>
        <v>0.68479999999999064</v>
      </c>
    </row>
    <row r="888" spans="12:26" s="508" customFormat="1" x14ac:dyDescent="0.2">
      <c r="L888" s="469"/>
      <c r="M888" s="469"/>
      <c r="N888" s="469"/>
      <c r="O888" s="469"/>
      <c r="P888" s="923"/>
      <c r="Q888" s="923"/>
      <c r="R888" s="923"/>
      <c r="S888" s="923"/>
      <c r="U888" s="742"/>
      <c r="Y888" s="830" t="s">
        <v>157</v>
      </c>
      <c r="Z888" s="922">
        <f t="shared" si="28"/>
        <v>0.68489999999999063</v>
      </c>
    </row>
    <row r="889" spans="12:26" s="508" customFormat="1" x14ac:dyDescent="0.2">
      <c r="L889" s="469"/>
      <c r="M889" s="469"/>
      <c r="N889" s="469"/>
      <c r="O889" s="469"/>
      <c r="P889" s="923"/>
      <c r="Q889" s="923"/>
      <c r="R889" s="923"/>
      <c r="S889" s="923"/>
      <c r="U889" s="742"/>
      <c r="Y889" s="830" t="s">
        <v>157</v>
      </c>
      <c r="Z889" s="922">
        <f t="shared" si="28"/>
        <v>0.68499999999999062</v>
      </c>
    </row>
    <row r="890" spans="12:26" s="508" customFormat="1" x14ac:dyDescent="0.2">
      <c r="L890" s="469"/>
      <c r="M890" s="469"/>
      <c r="N890" s="469"/>
      <c r="O890" s="469"/>
      <c r="P890" s="923"/>
      <c r="Q890" s="923"/>
      <c r="R890" s="923"/>
      <c r="S890" s="923"/>
      <c r="U890" s="742"/>
      <c r="Y890" s="830" t="s">
        <v>157</v>
      </c>
      <c r="Z890" s="922">
        <f t="shared" si="28"/>
        <v>0.68509999999999061</v>
      </c>
    </row>
    <row r="891" spans="12:26" s="508" customFormat="1" x14ac:dyDescent="0.2">
      <c r="L891" s="469"/>
      <c r="M891" s="469"/>
      <c r="N891" s="469"/>
      <c r="O891" s="469"/>
      <c r="P891" s="923"/>
      <c r="Q891" s="923"/>
      <c r="R891" s="923"/>
      <c r="S891" s="923"/>
      <c r="U891" s="742"/>
      <c r="Y891" s="830" t="s">
        <v>157</v>
      </c>
      <c r="Z891" s="922">
        <f t="shared" si="28"/>
        <v>0.68519999999999059</v>
      </c>
    </row>
    <row r="892" spans="12:26" s="508" customFormat="1" x14ac:dyDescent="0.2">
      <c r="L892" s="469"/>
      <c r="M892" s="469"/>
      <c r="N892" s="469"/>
      <c r="O892" s="469"/>
      <c r="P892" s="923"/>
      <c r="Q892" s="923"/>
      <c r="R892" s="923"/>
      <c r="S892" s="923"/>
      <c r="U892" s="742"/>
      <c r="Y892" s="830" t="s">
        <v>157</v>
      </c>
      <c r="Z892" s="922">
        <f t="shared" si="28"/>
        <v>0.68529999999999058</v>
      </c>
    </row>
    <row r="893" spans="12:26" s="508" customFormat="1" x14ac:dyDescent="0.2">
      <c r="L893" s="469"/>
      <c r="M893" s="469"/>
      <c r="N893" s="469"/>
      <c r="O893" s="469"/>
      <c r="P893" s="923"/>
      <c r="Q893" s="923"/>
      <c r="R893" s="923"/>
      <c r="S893" s="923"/>
      <c r="U893" s="742"/>
      <c r="Y893" s="830" t="s">
        <v>157</v>
      </c>
      <c r="Z893" s="922">
        <f t="shared" si="28"/>
        <v>0.68539999999999057</v>
      </c>
    </row>
    <row r="894" spans="12:26" s="508" customFormat="1" x14ac:dyDescent="0.2">
      <c r="L894" s="469"/>
      <c r="M894" s="469"/>
      <c r="N894" s="469"/>
      <c r="O894" s="469"/>
      <c r="P894" s="923"/>
      <c r="Q894" s="923"/>
      <c r="R894" s="923"/>
      <c r="S894" s="923"/>
      <c r="U894" s="742"/>
      <c r="Y894" s="830" t="s">
        <v>157</v>
      </c>
      <c r="Z894" s="922">
        <f t="shared" si="28"/>
        <v>0.68549999999999056</v>
      </c>
    </row>
    <row r="895" spans="12:26" s="508" customFormat="1" x14ac:dyDescent="0.2">
      <c r="L895" s="469"/>
      <c r="M895" s="469"/>
      <c r="N895" s="469"/>
      <c r="O895" s="469"/>
      <c r="P895" s="923"/>
      <c r="Q895" s="923"/>
      <c r="R895" s="923"/>
      <c r="S895" s="923"/>
      <c r="U895" s="742"/>
      <c r="Y895" s="830" t="s">
        <v>157</v>
      </c>
      <c r="Z895" s="922">
        <f t="shared" si="28"/>
        <v>0.68559999999999055</v>
      </c>
    </row>
    <row r="896" spans="12:26" s="508" customFormat="1" x14ac:dyDescent="0.2">
      <c r="L896" s="469"/>
      <c r="M896" s="469"/>
      <c r="N896" s="469"/>
      <c r="O896" s="469"/>
      <c r="P896" s="923"/>
      <c r="Q896" s="923"/>
      <c r="R896" s="923"/>
      <c r="S896" s="923"/>
      <c r="U896" s="742"/>
      <c r="Y896" s="830" t="s">
        <v>157</v>
      </c>
      <c r="Z896" s="922">
        <f t="shared" si="28"/>
        <v>0.68569999999999054</v>
      </c>
    </row>
    <row r="897" spans="12:26" s="508" customFormat="1" x14ac:dyDescent="0.2">
      <c r="L897" s="469"/>
      <c r="M897" s="469"/>
      <c r="N897" s="469"/>
      <c r="O897" s="469"/>
      <c r="P897" s="923"/>
      <c r="Q897" s="923"/>
      <c r="R897" s="923"/>
      <c r="S897" s="923"/>
      <c r="U897" s="742"/>
      <c r="Y897" s="830" t="s">
        <v>157</v>
      </c>
      <c r="Z897" s="922">
        <f t="shared" si="28"/>
        <v>0.68579999999999053</v>
      </c>
    </row>
    <row r="898" spans="12:26" s="508" customFormat="1" x14ac:dyDescent="0.2">
      <c r="L898" s="469"/>
      <c r="M898" s="469"/>
      <c r="N898" s="469"/>
      <c r="O898" s="469"/>
      <c r="P898" s="923"/>
      <c r="Q898" s="923"/>
      <c r="R898" s="923"/>
      <c r="S898" s="923"/>
      <c r="U898" s="742"/>
      <c r="Y898" s="830" t="s">
        <v>157</v>
      </c>
      <c r="Z898" s="922">
        <f t="shared" si="28"/>
        <v>0.68589999999999052</v>
      </c>
    </row>
    <row r="899" spans="12:26" s="508" customFormat="1" x14ac:dyDescent="0.2">
      <c r="L899" s="469"/>
      <c r="M899" s="469"/>
      <c r="N899" s="469"/>
      <c r="O899" s="469"/>
      <c r="P899" s="923"/>
      <c r="Q899" s="923"/>
      <c r="R899" s="923"/>
      <c r="S899" s="923"/>
      <c r="U899" s="742"/>
      <c r="Y899" s="830" t="s">
        <v>157</v>
      </c>
      <c r="Z899" s="922">
        <f t="shared" si="28"/>
        <v>0.68599999999999051</v>
      </c>
    </row>
    <row r="900" spans="12:26" s="508" customFormat="1" x14ac:dyDescent="0.2">
      <c r="L900" s="469"/>
      <c r="M900" s="469"/>
      <c r="N900" s="469"/>
      <c r="O900" s="469"/>
      <c r="P900" s="923"/>
      <c r="Q900" s="923"/>
      <c r="R900" s="923"/>
      <c r="S900" s="923"/>
      <c r="U900" s="742"/>
      <c r="Y900" s="830" t="s">
        <v>157</v>
      </c>
      <c r="Z900" s="922">
        <f t="shared" si="28"/>
        <v>0.6860999999999905</v>
      </c>
    </row>
    <row r="901" spans="12:26" s="508" customFormat="1" x14ac:dyDescent="0.2">
      <c r="L901" s="469"/>
      <c r="M901" s="469"/>
      <c r="N901" s="469"/>
      <c r="O901" s="469"/>
      <c r="P901" s="923"/>
      <c r="Q901" s="923"/>
      <c r="R901" s="923"/>
      <c r="S901" s="923"/>
      <c r="U901" s="742"/>
      <c r="Y901" s="830" t="s">
        <v>157</v>
      </c>
      <c r="Z901" s="922">
        <f t="shared" si="28"/>
        <v>0.68619999999999048</v>
      </c>
    </row>
    <row r="902" spans="12:26" s="508" customFormat="1" x14ac:dyDescent="0.2">
      <c r="L902" s="469"/>
      <c r="M902" s="469"/>
      <c r="N902" s="469"/>
      <c r="O902" s="469"/>
      <c r="P902" s="923"/>
      <c r="Q902" s="923"/>
      <c r="R902" s="923"/>
      <c r="S902" s="923"/>
      <c r="U902" s="742"/>
      <c r="Y902" s="830" t="s">
        <v>157</v>
      </c>
      <c r="Z902" s="922">
        <f t="shared" si="28"/>
        <v>0.68629999999999047</v>
      </c>
    </row>
    <row r="903" spans="12:26" s="508" customFormat="1" x14ac:dyDescent="0.2">
      <c r="L903" s="469"/>
      <c r="M903" s="469"/>
      <c r="N903" s="469"/>
      <c r="O903" s="469"/>
      <c r="P903" s="923"/>
      <c r="Q903" s="923"/>
      <c r="R903" s="923"/>
      <c r="S903" s="923"/>
      <c r="U903" s="742"/>
      <c r="Y903" s="830" t="s">
        <v>157</v>
      </c>
      <c r="Z903" s="922">
        <f t="shared" si="28"/>
        <v>0.68639999999999046</v>
      </c>
    </row>
    <row r="904" spans="12:26" s="508" customFormat="1" x14ac:dyDescent="0.2">
      <c r="L904" s="469"/>
      <c r="M904" s="469"/>
      <c r="N904" s="469"/>
      <c r="O904" s="469"/>
      <c r="P904" s="923"/>
      <c r="Q904" s="923"/>
      <c r="R904" s="923"/>
      <c r="S904" s="923"/>
      <c r="U904" s="742"/>
      <c r="Y904" s="830" t="s">
        <v>157</v>
      </c>
      <c r="Z904" s="922">
        <f t="shared" si="28"/>
        <v>0.68649999999999045</v>
      </c>
    </row>
    <row r="905" spans="12:26" s="508" customFormat="1" x14ac:dyDescent="0.2">
      <c r="L905" s="469"/>
      <c r="M905" s="469"/>
      <c r="N905" s="469"/>
      <c r="O905" s="469"/>
      <c r="P905" s="923"/>
      <c r="Q905" s="923"/>
      <c r="R905" s="923"/>
      <c r="S905" s="923"/>
      <c r="U905" s="742"/>
      <c r="Y905" s="830" t="s">
        <v>157</v>
      </c>
      <c r="Z905" s="922">
        <f t="shared" si="28"/>
        <v>0.68659999999999044</v>
      </c>
    </row>
    <row r="906" spans="12:26" s="508" customFormat="1" x14ac:dyDescent="0.2">
      <c r="L906" s="469"/>
      <c r="M906" s="469"/>
      <c r="N906" s="469"/>
      <c r="O906" s="469"/>
      <c r="P906" s="923"/>
      <c r="Q906" s="923"/>
      <c r="R906" s="923"/>
      <c r="S906" s="923"/>
      <c r="U906" s="742"/>
      <c r="Y906" s="830" t="s">
        <v>157</v>
      </c>
      <c r="Z906" s="922">
        <f t="shared" si="28"/>
        <v>0.68669999999999043</v>
      </c>
    </row>
    <row r="907" spans="12:26" s="508" customFormat="1" x14ac:dyDescent="0.2">
      <c r="L907" s="469"/>
      <c r="M907" s="469"/>
      <c r="N907" s="469"/>
      <c r="O907" s="469"/>
      <c r="P907" s="923"/>
      <c r="Q907" s="923"/>
      <c r="R907" s="923"/>
      <c r="S907" s="923"/>
      <c r="U907" s="742"/>
      <c r="Y907" s="830" t="s">
        <v>157</v>
      </c>
      <c r="Z907" s="922">
        <f t="shared" si="28"/>
        <v>0.68679999999999042</v>
      </c>
    </row>
    <row r="908" spans="12:26" s="508" customFormat="1" x14ac:dyDescent="0.2">
      <c r="L908" s="469"/>
      <c r="M908" s="469"/>
      <c r="N908" s="469"/>
      <c r="O908" s="469"/>
      <c r="P908" s="923"/>
      <c r="Q908" s="923"/>
      <c r="R908" s="923"/>
      <c r="S908" s="923"/>
      <c r="U908" s="742"/>
      <c r="Y908" s="830" t="s">
        <v>157</v>
      </c>
      <c r="Z908" s="922">
        <f t="shared" si="28"/>
        <v>0.68689999999999041</v>
      </c>
    </row>
    <row r="909" spans="12:26" s="508" customFormat="1" x14ac:dyDescent="0.2">
      <c r="L909" s="469"/>
      <c r="M909" s="469"/>
      <c r="N909" s="469"/>
      <c r="O909" s="469"/>
      <c r="P909" s="923"/>
      <c r="Q909" s="923"/>
      <c r="R909" s="923"/>
      <c r="S909" s="923"/>
      <c r="U909" s="742"/>
      <c r="Y909" s="830" t="s">
        <v>157</v>
      </c>
      <c r="Z909" s="922">
        <f t="shared" si="28"/>
        <v>0.6869999999999904</v>
      </c>
    </row>
    <row r="910" spans="12:26" s="508" customFormat="1" x14ac:dyDescent="0.2">
      <c r="L910" s="469"/>
      <c r="M910" s="469"/>
      <c r="N910" s="469"/>
      <c r="O910" s="469"/>
      <c r="P910" s="923"/>
      <c r="Q910" s="923"/>
      <c r="R910" s="923"/>
      <c r="S910" s="923"/>
      <c r="U910" s="742"/>
      <c r="Y910" s="830" t="s">
        <v>157</v>
      </c>
      <c r="Z910" s="922">
        <f t="shared" si="28"/>
        <v>0.68709999999999039</v>
      </c>
    </row>
    <row r="911" spans="12:26" s="508" customFormat="1" x14ac:dyDescent="0.2">
      <c r="L911" s="469"/>
      <c r="M911" s="469"/>
      <c r="N911" s="469"/>
      <c r="O911" s="469"/>
      <c r="P911" s="923"/>
      <c r="Q911" s="923"/>
      <c r="R911" s="923"/>
      <c r="S911" s="923"/>
      <c r="U911" s="742"/>
      <c r="Y911" s="830" t="s">
        <v>157</v>
      </c>
      <c r="Z911" s="922">
        <f t="shared" si="28"/>
        <v>0.68719999999999037</v>
      </c>
    </row>
    <row r="912" spans="12:26" s="508" customFormat="1" x14ac:dyDescent="0.2">
      <c r="L912" s="469"/>
      <c r="M912" s="469"/>
      <c r="N912" s="469"/>
      <c r="O912" s="469"/>
      <c r="P912" s="923"/>
      <c r="Q912" s="923"/>
      <c r="R912" s="923"/>
      <c r="S912" s="923"/>
      <c r="U912" s="742"/>
      <c r="Y912" s="830" t="s">
        <v>157</v>
      </c>
      <c r="Z912" s="922">
        <f t="shared" si="28"/>
        <v>0.68729999999999036</v>
      </c>
    </row>
    <row r="913" spans="12:26" s="508" customFormat="1" x14ac:dyDescent="0.2">
      <c r="L913" s="469"/>
      <c r="M913" s="469"/>
      <c r="N913" s="469"/>
      <c r="O913" s="469"/>
      <c r="P913" s="923"/>
      <c r="Q913" s="923"/>
      <c r="R913" s="923"/>
      <c r="S913" s="923"/>
      <c r="U913" s="742"/>
      <c r="Y913" s="830" t="s">
        <v>157</v>
      </c>
      <c r="Z913" s="922">
        <f t="shared" si="28"/>
        <v>0.68739999999999035</v>
      </c>
    </row>
    <row r="914" spans="12:26" s="508" customFormat="1" x14ac:dyDescent="0.2">
      <c r="L914" s="469"/>
      <c r="M914" s="469"/>
      <c r="N914" s="469"/>
      <c r="O914" s="469"/>
      <c r="P914" s="923"/>
      <c r="Q914" s="923"/>
      <c r="R914" s="923"/>
      <c r="S914" s="923"/>
      <c r="U914" s="742"/>
      <c r="Y914" s="830" t="s">
        <v>157</v>
      </c>
      <c r="Z914" s="922">
        <f t="shared" si="28"/>
        <v>0.68749999999999034</v>
      </c>
    </row>
    <row r="915" spans="12:26" s="508" customFormat="1" x14ac:dyDescent="0.2">
      <c r="L915" s="469"/>
      <c r="M915" s="469"/>
      <c r="N915" s="469"/>
      <c r="O915" s="469"/>
      <c r="P915" s="923"/>
      <c r="Q915" s="923"/>
      <c r="R915" s="923"/>
      <c r="S915" s="923"/>
      <c r="U915" s="742"/>
      <c r="Y915" s="830" t="s">
        <v>157</v>
      </c>
      <c r="Z915" s="922">
        <f t="shared" si="28"/>
        <v>0.68759999999999033</v>
      </c>
    </row>
    <row r="916" spans="12:26" s="508" customFormat="1" x14ac:dyDescent="0.2">
      <c r="L916" s="469"/>
      <c r="M916" s="469"/>
      <c r="N916" s="469"/>
      <c r="O916" s="469"/>
      <c r="P916" s="923"/>
      <c r="Q916" s="923"/>
      <c r="R916" s="923"/>
      <c r="S916" s="923"/>
      <c r="U916" s="742"/>
      <c r="Y916" s="830" t="s">
        <v>157</v>
      </c>
      <c r="Z916" s="922">
        <f t="shared" si="28"/>
        <v>0.68769999999999032</v>
      </c>
    </row>
    <row r="917" spans="12:26" s="508" customFormat="1" x14ac:dyDescent="0.2">
      <c r="L917" s="469"/>
      <c r="M917" s="469"/>
      <c r="N917" s="469"/>
      <c r="O917" s="469"/>
      <c r="P917" s="923"/>
      <c r="Q917" s="923"/>
      <c r="R917" s="923"/>
      <c r="S917" s="923"/>
      <c r="U917" s="742"/>
      <c r="Y917" s="830" t="s">
        <v>157</v>
      </c>
      <c r="Z917" s="922">
        <f t="shared" si="28"/>
        <v>0.68779999999999031</v>
      </c>
    </row>
    <row r="918" spans="12:26" s="508" customFormat="1" x14ac:dyDescent="0.2">
      <c r="L918" s="469"/>
      <c r="M918" s="469"/>
      <c r="N918" s="469"/>
      <c r="O918" s="469"/>
      <c r="P918" s="923"/>
      <c r="Q918" s="923"/>
      <c r="R918" s="923"/>
      <c r="S918" s="923"/>
      <c r="U918" s="742"/>
      <c r="Y918" s="830" t="s">
        <v>157</v>
      </c>
      <c r="Z918" s="922">
        <f t="shared" si="28"/>
        <v>0.6878999999999903</v>
      </c>
    </row>
    <row r="919" spans="12:26" s="508" customFormat="1" x14ac:dyDescent="0.2">
      <c r="L919" s="469"/>
      <c r="M919" s="469"/>
      <c r="N919" s="469"/>
      <c r="O919" s="469"/>
      <c r="P919" s="923"/>
      <c r="Q919" s="923"/>
      <c r="R919" s="923"/>
      <c r="S919" s="923"/>
      <c r="U919" s="742"/>
      <c r="Y919" s="830" t="s">
        <v>157</v>
      </c>
      <c r="Z919" s="922">
        <f t="shared" si="28"/>
        <v>0.68799999999999029</v>
      </c>
    </row>
    <row r="920" spans="12:26" s="508" customFormat="1" x14ac:dyDescent="0.2">
      <c r="L920" s="469"/>
      <c r="M920" s="469"/>
      <c r="N920" s="469"/>
      <c r="O920" s="469"/>
      <c r="P920" s="923"/>
      <c r="Q920" s="923"/>
      <c r="R920" s="923"/>
      <c r="S920" s="923"/>
      <c r="U920" s="742"/>
      <c r="Y920" s="830" t="s">
        <v>157</v>
      </c>
      <c r="Z920" s="922">
        <f t="shared" si="28"/>
        <v>0.68809999999999027</v>
      </c>
    </row>
    <row r="921" spans="12:26" s="508" customFormat="1" x14ac:dyDescent="0.2">
      <c r="L921" s="469"/>
      <c r="M921" s="469"/>
      <c r="N921" s="469"/>
      <c r="O921" s="469"/>
      <c r="P921" s="923"/>
      <c r="Q921" s="923"/>
      <c r="R921" s="923"/>
      <c r="S921" s="923"/>
      <c r="U921" s="742"/>
      <c r="Y921" s="830" t="s">
        <v>157</v>
      </c>
      <c r="Z921" s="922">
        <f t="shared" si="28"/>
        <v>0.68819999999999026</v>
      </c>
    </row>
    <row r="922" spans="12:26" s="508" customFormat="1" x14ac:dyDescent="0.2">
      <c r="L922" s="469"/>
      <c r="M922" s="469"/>
      <c r="N922" s="469"/>
      <c r="O922" s="469"/>
      <c r="P922" s="923"/>
      <c r="Q922" s="923"/>
      <c r="R922" s="923"/>
      <c r="S922" s="923"/>
      <c r="U922" s="742"/>
      <c r="Y922" s="830" t="s">
        <v>157</v>
      </c>
      <c r="Z922" s="922">
        <f t="shared" si="28"/>
        <v>0.68829999999999025</v>
      </c>
    </row>
    <row r="923" spans="12:26" s="508" customFormat="1" x14ac:dyDescent="0.2">
      <c r="L923" s="469"/>
      <c r="M923" s="469"/>
      <c r="N923" s="469"/>
      <c r="O923" s="469"/>
      <c r="P923" s="923"/>
      <c r="Q923" s="923"/>
      <c r="R923" s="923"/>
      <c r="S923" s="923"/>
      <c r="U923" s="742"/>
      <c r="Y923" s="830" t="s">
        <v>157</v>
      </c>
      <c r="Z923" s="922">
        <f t="shared" si="28"/>
        <v>0.68839999999999024</v>
      </c>
    </row>
    <row r="924" spans="12:26" s="508" customFormat="1" x14ac:dyDescent="0.2">
      <c r="L924" s="469"/>
      <c r="M924" s="469"/>
      <c r="N924" s="469"/>
      <c r="O924" s="469"/>
      <c r="P924" s="923"/>
      <c r="Q924" s="923"/>
      <c r="R924" s="923"/>
      <c r="S924" s="923"/>
      <c r="U924" s="742"/>
      <c r="Y924" s="830" t="s">
        <v>157</v>
      </c>
      <c r="Z924" s="922">
        <f t="shared" si="28"/>
        <v>0.68849999999999023</v>
      </c>
    </row>
    <row r="925" spans="12:26" s="508" customFormat="1" x14ac:dyDescent="0.2">
      <c r="L925" s="469"/>
      <c r="M925" s="469"/>
      <c r="N925" s="469"/>
      <c r="O925" s="469"/>
      <c r="P925" s="923"/>
      <c r="Q925" s="923"/>
      <c r="R925" s="923"/>
      <c r="S925" s="923"/>
      <c r="U925" s="742"/>
      <c r="Y925" s="830" t="s">
        <v>157</v>
      </c>
      <c r="Z925" s="922">
        <f t="shared" si="28"/>
        <v>0.68859999999999022</v>
      </c>
    </row>
    <row r="926" spans="12:26" s="508" customFormat="1" x14ac:dyDescent="0.2">
      <c r="L926" s="469"/>
      <c r="M926" s="469"/>
      <c r="N926" s="469"/>
      <c r="O926" s="469"/>
      <c r="P926" s="923"/>
      <c r="Q926" s="923"/>
      <c r="R926" s="923"/>
      <c r="S926" s="923"/>
      <c r="U926" s="742"/>
      <c r="Y926" s="830" t="s">
        <v>157</v>
      </c>
      <c r="Z926" s="922">
        <f t="shared" si="28"/>
        <v>0.68869999999999021</v>
      </c>
    </row>
    <row r="927" spans="12:26" s="508" customFormat="1" x14ac:dyDescent="0.2">
      <c r="L927" s="469"/>
      <c r="M927" s="469"/>
      <c r="N927" s="469"/>
      <c r="O927" s="469"/>
      <c r="P927" s="923"/>
      <c r="Q927" s="923"/>
      <c r="R927" s="923"/>
      <c r="S927" s="923"/>
      <c r="U927" s="742"/>
      <c r="Y927" s="830" t="s">
        <v>157</v>
      </c>
      <c r="Z927" s="922">
        <f t="shared" si="28"/>
        <v>0.6887999999999902</v>
      </c>
    </row>
    <row r="928" spans="12:26" s="508" customFormat="1" x14ac:dyDescent="0.2">
      <c r="L928" s="469"/>
      <c r="M928" s="469"/>
      <c r="N928" s="469"/>
      <c r="O928" s="469"/>
      <c r="P928" s="923"/>
      <c r="Q928" s="923"/>
      <c r="R928" s="923"/>
      <c r="S928" s="923"/>
      <c r="U928" s="742"/>
      <c r="Y928" s="830" t="s">
        <v>157</v>
      </c>
      <c r="Z928" s="922">
        <f t="shared" si="28"/>
        <v>0.68889999999999019</v>
      </c>
    </row>
    <row r="929" spans="12:26" s="508" customFormat="1" x14ac:dyDescent="0.2">
      <c r="L929" s="469"/>
      <c r="M929" s="469"/>
      <c r="N929" s="469"/>
      <c r="O929" s="469"/>
      <c r="P929" s="923"/>
      <c r="Q929" s="923"/>
      <c r="R929" s="923"/>
      <c r="S929" s="923"/>
      <c r="U929" s="742"/>
      <c r="Y929" s="830" t="s">
        <v>157</v>
      </c>
      <c r="Z929" s="922">
        <f t="shared" si="28"/>
        <v>0.68899999999999018</v>
      </c>
    </row>
    <row r="930" spans="12:26" s="508" customFormat="1" x14ac:dyDescent="0.2">
      <c r="L930" s="469"/>
      <c r="M930" s="469"/>
      <c r="N930" s="469"/>
      <c r="O930" s="469"/>
      <c r="P930" s="923"/>
      <c r="Q930" s="923"/>
      <c r="R930" s="923"/>
      <c r="S930" s="923"/>
      <c r="U930" s="742"/>
      <c r="Y930" s="830" t="s">
        <v>157</v>
      </c>
      <c r="Z930" s="922">
        <f t="shared" si="28"/>
        <v>0.68909999999999016</v>
      </c>
    </row>
    <row r="931" spans="12:26" s="508" customFormat="1" x14ac:dyDescent="0.2">
      <c r="L931" s="469"/>
      <c r="M931" s="469"/>
      <c r="N931" s="469"/>
      <c r="O931" s="469"/>
      <c r="P931" s="923"/>
      <c r="Q931" s="923"/>
      <c r="R931" s="923"/>
      <c r="S931" s="923"/>
      <c r="U931" s="742"/>
      <c r="Y931" s="830" t="s">
        <v>157</v>
      </c>
      <c r="Z931" s="922">
        <f t="shared" si="28"/>
        <v>0.68919999999999015</v>
      </c>
    </row>
    <row r="932" spans="12:26" s="508" customFormat="1" x14ac:dyDescent="0.2">
      <c r="L932" s="469"/>
      <c r="M932" s="469"/>
      <c r="N932" s="469"/>
      <c r="O932" s="469"/>
      <c r="P932" s="923"/>
      <c r="Q932" s="923"/>
      <c r="R932" s="923"/>
      <c r="S932" s="923"/>
      <c r="U932" s="742"/>
      <c r="Y932" s="830" t="s">
        <v>157</v>
      </c>
      <c r="Z932" s="922">
        <f t="shared" si="28"/>
        <v>0.68929999999999014</v>
      </c>
    </row>
    <row r="933" spans="12:26" s="508" customFormat="1" x14ac:dyDescent="0.2">
      <c r="L933" s="469"/>
      <c r="M933" s="469"/>
      <c r="N933" s="469"/>
      <c r="O933" s="469"/>
      <c r="P933" s="923"/>
      <c r="Q933" s="923"/>
      <c r="R933" s="923"/>
      <c r="S933" s="923"/>
      <c r="U933" s="742"/>
      <c r="Y933" s="830" t="s">
        <v>157</v>
      </c>
      <c r="Z933" s="922">
        <f t="shared" si="28"/>
        <v>0.68939999999999013</v>
      </c>
    </row>
    <row r="934" spans="12:26" s="508" customFormat="1" x14ac:dyDescent="0.2">
      <c r="L934" s="469"/>
      <c r="M934" s="469"/>
      <c r="N934" s="469"/>
      <c r="O934" s="469"/>
      <c r="P934" s="923"/>
      <c r="Q934" s="923"/>
      <c r="R934" s="923"/>
      <c r="S934" s="923"/>
      <c r="U934" s="742"/>
      <c r="Y934" s="830" t="s">
        <v>157</v>
      </c>
      <c r="Z934" s="922">
        <f t="shared" si="28"/>
        <v>0.68949999999999012</v>
      </c>
    </row>
    <row r="935" spans="12:26" s="508" customFormat="1" x14ac:dyDescent="0.2">
      <c r="L935" s="469"/>
      <c r="M935" s="469"/>
      <c r="N935" s="469"/>
      <c r="O935" s="469"/>
      <c r="P935" s="923"/>
      <c r="Q935" s="923"/>
      <c r="R935" s="923"/>
      <c r="S935" s="923"/>
      <c r="U935" s="742"/>
      <c r="Y935" s="830" t="s">
        <v>157</v>
      </c>
      <c r="Z935" s="922">
        <f t="shared" si="28"/>
        <v>0.68959999999999011</v>
      </c>
    </row>
    <row r="936" spans="12:26" s="508" customFormat="1" x14ac:dyDescent="0.2">
      <c r="L936" s="469"/>
      <c r="M936" s="469"/>
      <c r="N936" s="469"/>
      <c r="O936" s="469"/>
      <c r="P936" s="923"/>
      <c r="Q936" s="923"/>
      <c r="R936" s="923"/>
      <c r="S936" s="923"/>
      <c r="U936" s="742"/>
      <c r="Y936" s="830" t="s">
        <v>157</v>
      </c>
      <c r="Z936" s="922">
        <f t="shared" si="28"/>
        <v>0.6896999999999901</v>
      </c>
    </row>
    <row r="937" spans="12:26" s="508" customFormat="1" x14ac:dyDescent="0.2">
      <c r="L937" s="469"/>
      <c r="M937" s="469"/>
      <c r="N937" s="469"/>
      <c r="O937" s="469"/>
      <c r="P937" s="923"/>
      <c r="Q937" s="923"/>
      <c r="R937" s="923"/>
      <c r="S937" s="923"/>
      <c r="U937" s="742"/>
      <c r="Y937" s="830" t="s">
        <v>157</v>
      </c>
      <c r="Z937" s="922">
        <f t="shared" ref="Z937:Z1000" si="29">SUM(Z936+0.01%)</f>
        <v>0.68979999999999009</v>
      </c>
    </row>
    <row r="938" spans="12:26" s="508" customFormat="1" x14ac:dyDescent="0.2">
      <c r="L938" s="469"/>
      <c r="M938" s="469"/>
      <c r="N938" s="469"/>
      <c r="O938" s="469"/>
      <c r="P938" s="923"/>
      <c r="Q938" s="923"/>
      <c r="R938" s="923"/>
      <c r="S938" s="923"/>
      <c r="U938" s="742"/>
      <c r="Y938" s="830" t="s">
        <v>157</v>
      </c>
      <c r="Z938" s="922">
        <f t="shared" si="29"/>
        <v>0.68989999999999008</v>
      </c>
    </row>
    <row r="939" spans="12:26" s="508" customFormat="1" x14ac:dyDescent="0.2">
      <c r="L939" s="469"/>
      <c r="M939" s="469"/>
      <c r="N939" s="469"/>
      <c r="O939" s="469"/>
      <c r="P939" s="923"/>
      <c r="Q939" s="923"/>
      <c r="R939" s="923"/>
      <c r="S939" s="923"/>
      <c r="U939" s="742"/>
      <c r="Y939" s="830" t="s">
        <v>157</v>
      </c>
      <c r="Z939" s="922">
        <f t="shared" si="29"/>
        <v>0.68999999999999007</v>
      </c>
    </row>
    <row r="940" spans="12:26" s="508" customFormat="1" x14ac:dyDescent="0.2">
      <c r="L940" s="469"/>
      <c r="M940" s="469"/>
      <c r="N940" s="469"/>
      <c r="O940" s="469"/>
      <c r="P940" s="923"/>
      <c r="Q940" s="923"/>
      <c r="R940" s="923"/>
      <c r="S940" s="923"/>
      <c r="U940" s="742"/>
      <c r="Y940" s="830" t="s">
        <v>157</v>
      </c>
      <c r="Z940" s="922">
        <f t="shared" si="29"/>
        <v>0.69009999999999005</v>
      </c>
    </row>
    <row r="941" spans="12:26" s="508" customFormat="1" x14ac:dyDescent="0.2">
      <c r="L941" s="469"/>
      <c r="M941" s="469"/>
      <c r="N941" s="469"/>
      <c r="O941" s="469"/>
      <c r="P941" s="923"/>
      <c r="Q941" s="923"/>
      <c r="R941" s="923"/>
      <c r="S941" s="923"/>
      <c r="U941" s="742"/>
      <c r="Y941" s="830" t="s">
        <v>157</v>
      </c>
      <c r="Z941" s="922">
        <f t="shared" si="29"/>
        <v>0.69019999999999004</v>
      </c>
    </row>
    <row r="942" spans="12:26" s="508" customFormat="1" x14ac:dyDescent="0.2">
      <c r="L942" s="469"/>
      <c r="M942" s="469"/>
      <c r="N942" s="469"/>
      <c r="O942" s="469"/>
      <c r="P942" s="923"/>
      <c r="Q942" s="923"/>
      <c r="R942" s="923"/>
      <c r="S942" s="923"/>
      <c r="U942" s="742"/>
      <c r="Y942" s="830" t="s">
        <v>157</v>
      </c>
      <c r="Z942" s="922">
        <f t="shared" si="29"/>
        <v>0.69029999999999003</v>
      </c>
    </row>
    <row r="943" spans="12:26" s="508" customFormat="1" x14ac:dyDescent="0.2">
      <c r="L943" s="469"/>
      <c r="M943" s="469"/>
      <c r="N943" s="469"/>
      <c r="O943" s="469"/>
      <c r="P943" s="923"/>
      <c r="Q943" s="923"/>
      <c r="R943" s="923"/>
      <c r="S943" s="923"/>
      <c r="U943" s="742"/>
      <c r="Y943" s="830" t="s">
        <v>157</v>
      </c>
      <c r="Z943" s="922">
        <f t="shared" si="29"/>
        <v>0.69039999999999002</v>
      </c>
    </row>
    <row r="944" spans="12:26" s="508" customFormat="1" x14ac:dyDescent="0.2">
      <c r="L944" s="469"/>
      <c r="M944" s="469"/>
      <c r="N944" s="469"/>
      <c r="O944" s="469"/>
      <c r="P944" s="923"/>
      <c r="Q944" s="923"/>
      <c r="R944" s="923"/>
      <c r="S944" s="923"/>
      <c r="U944" s="742"/>
      <c r="Y944" s="830" t="s">
        <v>157</v>
      </c>
      <c r="Z944" s="922">
        <f t="shared" si="29"/>
        <v>0.69049999999999001</v>
      </c>
    </row>
    <row r="945" spans="12:26" s="508" customFormat="1" x14ac:dyDescent="0.2">
      <c r="L945" s="469"/>
      <c r="M945" s="469"/>
      <c r="N945" s="469"/>
      <c r="O945" s="469"/>
      <c r="P945" s="923"/>
      <c r="Q945" s="923"/>
      <c r="R945" s="923"/>
      <c r="S945" s="923"/>
      <c r="U945" s="742"/>
      <c r="Y945" s="830" t="s">
        <v>157</v>
      </c>
      <c r="Z945" s="922">
        <f t="shared" si="29"/>
        <v>0.69059999999999</v>
      </c>
    </row>
    <row r="946" spans="12:26" s="508" customFormat="1" x14ac:dyDescent="0.2">
      <c r="L946" s="469"/>
      <c r="M946" s="469"/>
      <c r="N946" s="469"/>
      <c r="O946" s="469"/>
      <c r="P946" s="923"/>
      <c r="Q946" s="923"/>
      <c r="R946" s="923"/>
      <c r="S946" s="923"/>
      <c r="U946" s="742"/>
      <c r="Y946" s="830" t="s">
        <v>157</v>
      </c>
      <c r="Z946" s="922">
        <f t="shared" si="29"/>
        <v>0.69069999999998999</v>
      </c>
    </row>
    <row r="947" spans="12:26" s="508" customFormat="1" x14ac:dyDescent="0.2">
      <c r="L947" s="469"/>
      <c r="M947" s="469"/>
      <c r="N947" s="469"/>
      <c r="O947" s="469"/>
      <c r="P947" s="923"/>
      <c r="Q947" s="923"/>
      <c r="R947" s="923"/>
      <c r="S947" s="923"/>
      <c r="U947" s="742"/>
      <c r="Y947" s="830" t="s">
        <v>157</v>
      </c>
      <c r="Z947" s="922">
        <f t="shared" si="29"/>
        <v>0.69079999999998998</v>
      </c>
    </row>
    <row r="948" spans="12:26" s="508" customFormat="1" x14ac:dyDescent="0.2">
      <c r="L948" s="469"/>
      <c r="M948" s="469"/>
      <c r="N948" s="469"/>
      <c r="O948" s="469"/>
      <c r="P948" s="923"/>
      <c r="Q948" s="923"/>
      <c r="R948" s="923"/>
      <c r="S948" s="923"/>
      <c r="U948" s="742"/>
      <c r="Y948" s="830" t="s">
        <v>157</v>
      </c>
      <c r="Z948" s="922">
        <f t="shared" si="29"/>
        <v>0.69089999999998997</v>
      </c>
    </row>
    <row r="949" spans="12:26" s="508" customFormat="1" x14ac:dyDescent="0.2">
      <c r="L949" s="469"/>
      <c r="M949" s="469"/>
      <c r="N949" s="469"/>
      <c r="O949" s="469"/>
      <c r="P949" s="923"/>
      <c r="Q949" s="923"/>
      <c r="R949" s="923"/>
      <c r="S949" s="923"/>
      <c r="U949" s="742"/>
      <c r="Y949" s="830" t="s">
        <v>157</v>
      </c>
      <c r="Z949" s="922">
        <f t="shared" si="29"/>
        <v>0.69099999999998996</v>
      </c>
    </row>
    <row r="950" spans="12:26" s="508" customFormat="1" x14ac:dyDescent="0.2">
      <c r="L950" s="469"/>
      <c r="M950" s="469"/>
      <c r="N950" s="469"/>
      <c r="O950" s="469"/>
      <c r="P950" s="923"/>
      <c r="Q950" s="923"/>
      <c r="R950" s="923"/>
      <c r="S950" s="923"/>
      <c r="U950" s="742"/>
      <c r="Y950" s="830" t="s">
        <v>157</v>
      </c>
      <c r="Z950" s="922">
        <f t="shared" si="29"/>
        <v>0.69109999999998994</v>
      </c>
    </row>
    <row r="951" spans="12:26" s="508" customFormat="1" x14ac:dyDescent="0.2">
      <c r="L951" s="469"/>
      <c r="M951" s="469"/>
      <c r="N951" s="469"/>
      <c r="O951" s="469"/>
      <c r="P951" s="923"/>
      <c r="Q951" s="923"/>
      <c r="R951" s="923"/>
      <c r="S951" s="923"/>
      <c r="U951" s="742"/>
      <c r="Y951" s="830" t="s">
        <v>157</v>
      </c>
      <c r="Z951" s="922">
        <f t="shared" si="29"/>
        <v>0.69119999999998993</v>
      </c>
    </row>
    <row r="952" spans="12:26" s="508" customFormat="1" x14ac:dyDescent="0.2">
      <c r="L952" s="469"/>
      <c r="M952" s="469"/>
      <c r="N952" s="469"/>
      <c r="O952" s="469"/>
      <c r="P952" s="923"/>
      <c r="Q952" s="923"/>
      <c r="R952" s="923"/>
      <c r="S952" s="923"/>
      <c r="U952" s="742"/>
      <c r="Y952" s="830" t="s">
        <v>157</v>
      </c>
      <c r="Z952" s="922">
        <f t="shared" si="29"/>
        <v>0.69129999999998992</v>
      </c>
    </row>
    <row r="953" spans="12:26" s="508" customFormat="1" x14ac:dyDescent="0.2">
      <c r="L953" s="469"/>
      <c r="M953" s="469"/>
      <c r="N953" s="469"/>
      <c r="O953" s="469"/>
      <c r="P953" s="923"/>
      <c r="Q953" s="923"/>
      <c r="R953" s="923"/>
      <c r="S953" s="923"/>
      <c r="U953" s="742"/>
      <c r="Y953" s="830" t="s">
        <v>157</v>
      </c>
      <c r="Z953" s="922">
        <f t="shared" si="29"/>
        <v>0.69139999999998991</v>
      </c>
    </row>
    <row r="954" spans="12:26" s="508" customFormat="1" x14ac:dyDescent="0.2">
      <c r="L954" s="469"/>
      <c r="M954" s="469"/>
      <c r="N954" s="469"/>
      <c r="O954" s="469"/>
      <c r="P954" s="923"/>
      <c r="Q954" s="923"/>
      <c r="R954" s="923"/>
      <c r="S954" s="923"/>
      <c r="U954" s="742"/>
      <c r="Y954" s="830" t="s">
        <v>157</v>
      </c>
      <c r="Z954" s="922">
        <f t="shared" si="29"/>
        <v>0.6914999999999899</v>
      </c>
    </row>
    <row r="955" spans="12:26" s="508" customFormat="1" x14ac:dyDescent="0.2">
      <c r="L955" s="469"/>
      <c r="M955" s="469"/>
      <c r="N955" s="469"/>
      <c r="O955" s="469"/>
      <c r="P955" s="923"/>
      <c r="Q955" s="923"/>
      <c r="R955" s="923"/>
      <c r="S955" s="923"/>
      <c r="U955" s="742"/>
      <c r="Y955" s="830" t="s">
        <v>157</v>
      </c>
      <c r="Z955" s="922">
        <f t="shared" si="29"/>
        <v>0.69159999999998989</v>
      </c>
    </row>
    <row r="956" spans="12:26" s="508" customFormat="1" x14ac:dyDescent="0.2">
      <c r="L956" s="469"/>
      <c r="M956" s="469"/>
      <c r="N956" s="469"/>
      <c r="O956" s="469"/>
      <c r="P956" s="923"/>
      <c r="Q956" s="923"/>
      <c r="R956" s="923"/>
      <c r="S956" s="923"/>
      <c r="U956" s="742"/>
      <c r="Y956" s="830" t="s">
        <v>157</v>
      </c>
      <c r="Z956" s="922">
        <f t="shared" si="29"/>
        <v>0.69169999999998988</v>
      </c>
    </row>
    <row r="957" spans="12:26" s="508" customFormat="1" x14ac:dyDescent="0.2">
      <c r="L957" s="469"/>
      <c r="M957" s="469"/>
      <c r="N957" s="469"/>
      <c r="O957" s="469"/>
      <c r="P957" s="923"/>
      <c r="Q957" s="923"/>
      <c r="R957" s="923"/>
      <c r="S957" s="923"/>
      <c r="U957" s="742"/>
      <c r="Y957" s="830" t="s">
        <v>157</v>
      </c>
      <c r="Z957" s="922">
        <f t="shared" si="29"/>
        <v>0.69179999999998987</v>
      </c>
    </row>
    <row r="958" spans="12:26" s="508" customFormat="1" x14ac:dyDescent="0.2">
      <c r="L958" s="469"/>
      <c r="M958" s="469"/>
      <c r="N958" s="469"/>
      <c r="O958" s="469"/>
      <c r="P958" s="923"/>
      <c r="Q958" s="923"/>
      <c r="R958" s="923"/>
      <c r="S958" s="923"/>
      <c r="U958" s="742"/>
      <c r="Y958" s="830" t="s">
        <v>157</v>
      </c>
      <c r="Z958" s="922">
        <f t="shared" si="29"/>
        <v>0.69189999999998986</v>
      </c>
    </row>
    <row r="959" spans="12:26" s="508" customFormat="1" x14ac:dyDescent="0.2">
      <c r="L959" s="469"/>
      <c r="M959" s="469"/>
      <c r="N959" s="469"/>
      <c r="O959" s="469"/>
      <c r="P959" s="923"/>
      <c r="Q959" s="923"/>
      <c r="R959" s="923"/>
      <c r="S959" s="923"/>
      <c r="U959" s="742"/>
      <c r="Y959" s="830" t="s">
        <v>157</v>
      </c>
      <c r="Z959" s="922">
        <f t="shared" si="29"/>
        <v>0.69199999999998985</v>
      </c>
    </row>
    <row r="960" spans="12:26" s="508" customFormat="1" x14ac:dyDescent="0.2">
      <c r="L960" s="469"/>
      <c r="M960" s="469"/>
      <c r="N960" s="469"/>
      <c r="O960" s="469"/>
      <c r="P960" s="923"/>
      <c r="Q960" s="923"/>
      <c r="R960" s="923"/>
      <c r="S960" s="923"/>
      <c r="U960" s="742"/>
      <c r="Y960" s="830" t="s">
        <v>157</v>
      </c>
      <c r="Z960" s="922">
        <f t="shared" si="29"/>
        <v>0.69209999999998983</v>
      </c>
    </row>
    <row r="961" spans="12:26" s="508" customFormat="1" x14ac:dyDescent="0.2">
      <c r="L961" s="469"/>
      <c r="M961" s="469"/>
      <c r="N961" s="469"/>
      <c r="O961" s="469"/>
      <c r="P961" s="923"/>
      <c r="Q961" s="923"/>
      <c r="R961" s="923"/>
      <c r="S961" s="923"/>
      <c r="U961" s="742"/>
      <c r="Y961" s="830" t="s">
        <v>157</v>
      </c>
      <c r="Z961" s="922">
        <f t="shared" si="29"/>
        <v>0.69219999999998982</v>
      </c>
    </row>
    <row r="962" spans="12:26" s="508" customFormat="1" x14ac:dyDescent="0.2">
      <c r="L962" s="469"/>
      <c r="M962" s="469"/>
      <c r="N962" s="469"/>
      <c r="O962" s="469"/>
      <c r="P962" s="923"/>
      <c r="Q962" s="923"/>
      <c r="R962" s="923"/>
      <c r="S962" s="923"/>
      <c r="U962" s="742"/>
      <c r="Y962" s="830" t="s">
        <v>157</v>
      </c>
      <c r="Z962" s="922">
        <f t="shared" si="29"/>
        <v>0.69229999999998981</v>
      </c>
    </row>
    <row r="963" spans="12:26" s="508" customFormat="1" x14ac:dyDescent="0.2">
      <c r="L963" s="469"/>
      <c r="M963" s="469"/>
      <c r="N963" s="469"/>
      <c r="O963" s="469"/>
      <c r="P963" s="923"/>
      <c r="Q963" s="923"/>
      <c r="R963" s="923"/>
      <c r="S963" s="923"/>
      <c r="U963" s="742"/>
      <c r="Y963" s="830" t="s">
        <v>157</v>
      </c>
      <c r="Z963" s="922">
        <f t="shared" si="29"/>
        <v>0.6923999999999898</v>
      </c>
    </row>
    <row r="964" spans="12:26" s="508" customFormat="1" x14ac:dyDescent="0.2">
      <c r="L964" s="469"/>
      <c r="M964" s="469"/>
      <c r="N964" s="469"/>
      <c r="O964" s="469"/>
      <c r="P964" s="923"/>
      <c r="Q964" s="923"/>
      <c r="R964" s="923"/>
      <c r="S964" s="923"/>
      <c r="U964" s="742"/>
      <c r="Y964" s="830" t="s">
        <v>157</v>
      </c>
      <c r="Z964" s="922">
        <f t="shared" si="29"/>
        <v>0.69249999999998979</v>
      </c>
    </row>
    <row r="965" spans="12:26" s="508" customFormat="1" x14ac:dyDescent="0.2">
      <c r="L965" s="469"/>
      <c r="M965" s="469"/>
      <c r="N965" s="469"/>
      <c r="O965" s="469"/>
      <c r="P965" s="923"/>
      <c r="Q965" s="923"/>
      <c r="R965" s="923"/>
      <c r="S965" s="923"/>
      <c r="U965" s="742"/>
      <c r="Y965" s="830" t="s">
        <v>157</v>
      </c>
      <c r="Z965" s="922">
        <f t="shared" si="29"/>
        <v>0.69259999999998978</v>
      </c>
    </row>
    <row r="966" spans="12:26" s="508" customFormat="1" x14ac:dyDescent="0.2">
      <c r="L966" s="469"/>
      <c r="M966" s="469"/>
      <c r="N966" s="469"/>
      <c r="O966" s="469"/>
      <c r="P966" s="923"/>
      <c r="Q966" s="923"/>
      <c r="R966" s="923"/>
      <c r="S966" s="923"/>
      <c r="U966" s="742"/>
      <c r="Y966" s="830" t="s">
        <v>157</v>
      </c>
      <c r="Z966" s="922">
        <f t="shared" si="29"/>
        <v>0.69269999999998977</v>
      </c>
    </row>
    <row r="967" spans="12:26" s="508" customFormat="1" x14ac:dyDescent="0.2">
      <c r="L967" s="469"/>
      <c r="M967" s="469"/>
      <c r="N967" s="469"/>
      <c r="O967" s="469"/>
      <c r="P967" s="923"/>
      <c r="Q967" s="923"/>
      <c r="R967" s="923"/>
      <c r="S967" s="923"/>
      <c r="U967" s="742"/>
      <c r="Y967" s="830" t="s">
        <v>157</v>
      </c>
      <c r="Z967" s="922">
        <f t="shared" si="29"/>
        <v>0.69279999999998976</v>
      </c>
    </row>
    <row r="968" spans="12:26" s="508" customFormat="1" x14ac:dyDescent="0.2">
      <c r="L968" s="469"/>
      <c r="M968" s="469"/>
      <c r="N968" s="469"/>
      <c r="O968" s="469"/>
      <c r="P968" s="923"/>
      <c r="Q968" s="923"/>
      <c r="R968" s="923"/>
      <c r="S968" s="923"/>
      <c r="U968" s="742"/>
      <c r="Y968" s="830" t="s">
        <v>157</v>
      </c>
      <c r="Z968" s="922">
        <f t="shared" si="29"/>
        <v>0.69289999999998975</v>
      </c>
    </row>
    <row r="969" spans="12:26" s="508" customFormat="1" x14ac:dyDescent="0.2">
      <c r="L969" s="469"/>
      <c r="M969" s="469"/>
      <c r="N969" s="469"/>
      <c r="O969" s="469"/>
      <c r="P969" s="923"/>
      <c r="Q969" s="923"/>
      <c r="R969" s="923"/>
      <c r="S969" s="923"/>
      <c r="U969" s="742"/>
      <c r="Y969" s="830" t="s">
        <v>157</v>
      </c>
      <c r="Z969" s="922">
        <f t="shared" si="29"/>
        <v>0.69299999999998974</v>
      </c>
    </row>
    <row r="970" spans="12:26" s="508" customFormat="1" x14ac:dyDescent="0.2">
      <c r="L970" s="469"/>
      <c r="M970" s="469"/>
      <c r="N970" s="469"/>
      <c r="O970" s="469"/>
      <c r="P970" s="923"/>
      <c r="Q970" s="923"/>
      <c r="R970" s="923"/>
      <c r="S970" s="923"/>
      <c r="U970" s="742"/>
      <c r="Y970" s="830" t="s">
        <v>157</v>
      </c>
      <c r="Z970" s="922">
        <f t="shared" si="29"/>
        <v>0.69309999999998972</v>
      </c>
    </row>
    <row r="971" spans="12:26" s="508" customFormat="1" x14ac:dyDescent="0.2">
      <c r="L971" s="469"/>
      <c r="M971" s="469"/>
      <c r="N971" s="469"/>
      <c r="O971" s="469"/>
      <c r="P971" s="923"/>
      <c r="Q971" s="923"/>
      <c r="R971" s="923"/>
      <c r="S971" s="923"/>
      <c r="U971" s="742"/>
      <c r="Y971" s="830" t="s">
        <v>157</v>
      </c>
      <c r="Z971" s="922">
        <f t="shared" si="29"/>
        <v>0.69319999999998971</v>
      </c>
    </row>
    <row r="972" spans="12:26" s="508" customFormat="1" x14ac:dyDescent="0.2">
      <c r="L972" s="469"/>
      <c r="M972" s="469"/>
      <c r="N972" s="469"/>
      <c r="O972" s="469"/>
      <c r="P972" s="923"/>
      <c r="Q972" s="923"/>
      <c r="R972" s="923"/>
      <c r="S972" s="923"/>
      <c r="U972" s="742"/>
      <c r="Y972" s="830" t="s">
        <v>157</v>
      </c>
      <c r="Z972" s="922">
        <f t="shared" si="29"/>
        <v>0.6932999999999897</v>
      </c>
    </row>
    <row r="973" spans="12:26" s="508" customFormat="1" x14ac:dyDescent="0.2">
      <c r="L973" s="469"/>
      <c r="M973" s="469"/>
      <c r="N973" s="469"/>
      <c r="O973" s="469"/>
      <c r="P973" s="923"/>
      <c r="Q973" s="923"/>
      <c r="R973" s="923"/>
      <c r="S973" s="923"/>
      <c r="U973" s="742"/>
      <c r="Y973" s="830" t="s">
        <v>157</v>
      </c>
      <c r="Z973" s="922">
        <f t="shared" si="29"/>
        <v>0.69339999999998969</v>
      </c>
    </row>
    <row r="974" spans="12:26" s="508" customFormat="1" x14ac:dyDescent="0.2">
      <c r="L974" s="469"/>
      <c r="M974" s="469"/>
      <c r="N974" s="469"/>
      <c r="O974" s="469"/>
      <c r="P974" s="923"/>
      <c r="Q974" s="923"/>
      <c r="R974" s="923"/>
      <c r="S974" s="923"/>
      <c r="U974" s="742"/>
      <c r="Y974" s="830" t="s">
        <v>157</v>
      </c>
      <c r="Z974" s="922">
        <f t="shared" si="29"/>
        <v>0.69349999999998968</v>
      </c>
    </row>
    <row r="975" spans="12:26" s="508" customFormat="1" x14ac:dyDescent="0.2">
      <c r="L975" s="469"/>
      <c r="M975" s="469"/>
      <c r="N975" s="469"/>
      <c r="O975" s="469"/>
      <c r="P975" s="923"/>
      <c r="Q975" s="923"/>
      <c r="R975" s="923"/>
      <c r="S975" s="923"/>
      <c r="U975" s="742"/>
      <c r="Y975" s="830" t="s">
        <v>157</v>
      </c>
      <c r="Z975" s="922">
        <f t="shared" si="29"/>
        <v>0.69359999999998967</v>
      </c>
    </row>
    <row r="976" spans="12:26" s="508" customFormat="1" x14ac:dyDescent="0.2">
      <c r="L976" s="469"/>
      <c r="M976" s="469"/>
      <c r="N976" s="469"/>
      <c r="O976" s="469"/>
      <c r="P976" s="923"/>
      <c r="Q976" s="923"/>
      <c r="R976" s="923"/>
      <c r="S976" s="923"/>
      <c r="U976" s="742"/>
      <c r="Y976" s="830" t="s">
        <v>157</v>
      </c>
      <c r="Z976" s="922">
        <f t="shared" si="29"/>
        <v>0.69369999999998966</v>
      </c>
    </row>
    <row r="977" spans="12:26" s="508" customFormat="1" x14ac:dyDescent="0.2">
      <c r="L977" s="469"/>
      <c r="M977" s="469"/>
      <c r="N977" s="469"/>
      <c r="O977" s="469"/>
      <c r="P977" s="923"/>
      <c r="Q977" s="923"/>
      <c r="R977" s="923"/>
      <c r="S977" s="923"/>
      <c r="U977" s="742"/>
      <c r="Y977" s="830" t="s">
        <v>157</v>
      </c>
      <c r="Z977" s="922">
        <f t="shared" si="29"/>
        <v>0.69379999999998965</v>
      </c>
    </row>
    <row r="978" spans="12:26" s="508" customFormat="1" x14ac:dyDescent="0.2">
      <c r="L978" s="469"/>
      <c r="M978" s="469"/>
      <c r="N978" s="469"/>
      <c r="O978" s="469"/>
      <c r="P978" s="923"/>
      <c r="Q978" s="923"/>
      <c r="R978" s="923"/>
      <c r="S978" s="923"/>
      <c r="U978" s="742"/>
      <c r="Y978" s="830" t="s">
        <v>157</v>
      </c>
      <c r="Z978" s="922">
        <f t="shared" si="29"/>
        <v>0.69389999999998964</v>
      </c>
    </row>
    <row r="979" spans="12:26" s="508" customFormat="1" x14ac:dyDescent="0.2">
      <c r="L979" s="469"/>
      <c r="M979" s="469"/>
      <c r="N979" s="469"/>
      <c r="O979" s="469"/>
      <c r="P979" s="923"/>
      <c r="Q979" s="923"/>
      <c r="R979" s="923"/>
      <c r="S979" s="923"/>
      <c r="U979" s="742"/>
      <c r="Y979" s="830" t="s">
        <v>157</v>
      </c>
      <c r="Z979" s="922">
        <f t="shared" si="29"/>
        <v>0.69399999999998963</v>
      </c>
    </row>
    <row r="980" spans="12:26" s="508" customFormat="1" x14ac:dyDescent="0.2">
      <c r="L980" s="469"/>
      <c r="M980" s="469"/>
      <c r="N980" s="469"/>
      <c r="O980" s="469"/>
      <c r="P980" s="923"/>
      <c r="Q980" s="923"/>
      <c r="R980" s="923"/>
      <c r="S980" s="923"/>
      <c r="U980" s="742"/>
      <c r="Y980" s="830" t="s">
        <v>157</v>
      </c>
      <c r="Z980" s="922">
        <f t="shared" si="29"/>
        <v>0.69409999999998961</v>
      </c>
    </row>
    <row r="981" spans="12:26" s="508" customFormat="1" x14ac:dyDescent="0.2">
      <c r="L981" s="469"/>
      <c r="M981" s="469"/>
      <c r="N981" s="469"/>
      <c r="O981" s="469"/>
      <c r="P981" s="923"/>
      <c r="Q981" s="923"/>
      <c r="R981" s="923"/>
      <c r="S981" s="923"/>
      <c r="U981" s="742"/>
      <c r="Y981" s="830" t="s">
        <v>157</v>
      </c>
      <c r="Z981" s="922">
        <f t="shared" si="29"/>
        <v>0.6941999999999896</v>
      </c>
    </row>
    <row r="982" spans="12:26" s="508" customFormat="1" x14ac:dyDescent="0.2">
      <c r="L982" s="469"/>
      <c r="M982" s="469"/>
      <c r="N982" s="469"/>
      <c r="O982" s="469"/>
      <c r="P982" s="923"/>
      <c r="Q982" s="923"/>
      <c r="R982" s="923"/>
      <c r="S982" s="923"/>
      <c r="U982" s="742"/>
      <c r="Y982" s="830" t="s">
        <v>157</v>
      </c>
      <c r="Z982" s="922">
        <f t="shared" si="29"/>
        <v>0.69429999999998959</v>
      </c>
    </row>
    <row r="983" spans="12:26" s="508" customFormat="1" x14ac:dyDescent="0.2">
      <c r="L983" s="469"/>
      <c r="M983" s="469"/>
      <c r="N983" s="469"/>
      <c r="O983" s="469"/>
      <c r="P983" s="923"/>
      <c r="Q983" s="923"/>
      <c r="R983" s="923"/>
      <c r="S983" s="923"/>
      <c r="U983" s="742"/>
      <c r="Y983" s="830" t="s">
        <v>157</v>
      </c>
      <c r="Z983" s="922">
        <f t="shared" si="29"/>
        <v>0.69439999999998958</v>
      </c>
    </row>
    <row r="984" spans="12:26" s="508" customFormat="1" x14ac:dyDescent="0.2">
      <c r="L984" s="469"/>
      <c r="M984" s="469"/>
      <c r="N984" s="469"/>
      <c r="O984" s="469"/>
      <c r="P984" s="923"/>
      <c r="Q984" s="923"/>
      <c r="R984" s="923"/>
      <c r="S984" s="923"/>
      <c r="U984" s="742"/>
      <c r="Y984" s="830" t="s">
        <v>157</v>
      </c>
      <c r="Z984" s="922">
        <f t="shared" si="29"/>
        <v>0.69449999999998957</v>
      </c>
    </row>
    <row r="985" spans="12:26" s="508" customFormat="1" x14ac:dyDescent="0.2">
      <c r="L985" s="469"/>
      <c r="M985" s="469"/>
      <c r="N985" s="469"/>
      <c r="O985" s="469"/>
      <c r="P985" s="923"/>
      <c r="Q985" s="923"/>
      <c r="R985" s="923"/>
      <c r="S985" s="923"/>
      <c r="U985" s="742"/>
      <c r="Y985" s="830" t="s">
        <v>157</v>
      </c>
      <c r="Z985" s="922">
        <f t="shared" si="29"/>
        <v>0.69459999999998956</v>
      </c>
    </row>
    <row r="986" spans="12:26" s="508" customFormat="1" x14ac:dyDescent="0.2">
      <c r="L986" s="469"/>
      <c r="M986" s="469"/>
      <c r="N986" s="469"/>
      <c r="O986" s="469"/>
      <c r="P986" s="923"/>
      <c r="Q986" s="923"/>
      <c r="R986" s="923"/>
      <c r="S986" s="923"/>
      <c r="U986" s="742"/>
      <c r="Y986" s="830" t="s">
        <v>157</v>
      </c>
      <c r="Z986" s="922">
        <f t="shared" si="29"/>
        <v>0.69469999999998955</v>
      </c>
    </row>
    <row r="987" spans="12:26" s="508" customFormat="1" x14ac:dyDescent="0.2">
      <c r="L987" s="469"/>
      <c r="M987" s="469"/>
      <c r="N987" s="469"/>
      <c r="O987" s="469"/>
      <c r="P987" s="923"/>
      <c r="Q987" s="923"/>
      <c r="R987" s="923"/>
      <c r="S987" s="923"/>
      <c r="U987" s="742"/>
      <c r="Y987" s="830" t="s">
        <v>157</v>
      </c>
      <c r="Z987" s="922">
        <f t="shared" si="29"/>
        <v>0.69479999999998954</v>
      </c>
    </row>
    <row r="988" spans="12:26" s="508" customFormat="1" x14ac:dyDescent="0.2">
      <c r="L988" s="469"/>
      <c r="M988" s="469"/>
      <c r="N988" s="469"/>
      <c r="O988" s="469"/>
      <c r="P988" s="923"/>
      <c r="Q988" s="923"/>
      <c r="R988" s="923"/>
      <c r="S988" s="923"/>
      <c r="U988" s="742"/>
      <c r="Y988" s="830" t="s">
        <v>157</v>
      </c>
      <c r="Z988" s="922">
        <f t="shared" si="29"/>
        <v>0.69489999999998953</v>
      </c>
    </row>
    <row r="989" spans="12:26" s="508" customFormat="1" x14ac:dyDescent="0.2">
      <c r="L989" s="469"/>
      <c r="M989" s="469"/>
      <c r="N989" s="469"/>
      <c r="O989" s="469"/>
      <c r="P989" s="923"/>
      <c r="Q989" s="923"/>
      <c r="R989" s="923"/>
      <c r="S989" s="923"/>
      <c r="U989" s="742"/>
      <c r="Y989" s="830" t="s">
        <v>157</v>
      </c>
      <c r="Z989" s="922">
        <f t="shared" si="29"/>
        <v>0.69499999999998952</v>
      </c>
    </row>
    <row r="990" spans="12:26" s="508" customFormat="1" x14ac:dyDescent="0.2">
      <c r="L990" s="469"/>
      <c r="M990" s="469"/>
      <c r="N990" s="469"/>
      <c r="O990" s="469"/>
      <c r="P990" s="923"/>
      <c r="Q990" s="923"/>
      <c r="R990" s="923"/>
      <c r="S990" s="923"/>
      <c r="U990" s="742"/>
      <c r="Y990" s="830" t="s">
        <v>157</v>
      </c>
      <c r="Z990" s="922">
        <f t="shared" si="29"/>
        <v>0.6950999999999895</v>
      </c>
    </row>
    <row r="991" spans="12:26" s="508" customFormat="1" x14ac:dyDescent="0.2">
      <c r="L991" s="469"/>
      <c r="M991" s="469"/>
      <c r="N991" s="469"/>
      <c r="O991" s="469"/>
      <c r="P991" s="923"/>
      <c r="Q991" s="923"/>
      <c r="R991" s="923"/>
      <c r="S991" s="923"/>
      <c r="U991" s="742"/>
      <c r="Y991" s="830" t="s">
        <v>157</v>
      </c>
      <c r="Z991" s="922">
        <f t="shared" si="29"/>
        <v>0.69519999999998949</v>
      </c>
    </row>
    <row r="992" spans="12:26" s="508" customFormat="1" x14ac:dyDescent="0.2">
      <c r="L992" s="469"/>
      <c r="M992" s="469"/>
      <c r="N992" s="469"/>
      <c r="O992" s="469"/>
      <c r="P992" s="923"/>
      <c r="Q992" s="923"/>
      <c r="R992" s="923"/>
      <c r="S992" s="923"/>
      <c r="U992" s="742"/>
      <c r="Y992" s="830" t="s">
        <v>157</v>
      </c>
      <c r="Z992" s="922">
        <f t="shared" si="29"/>
        <v>0.69529999999998948</v>
      </c>
    </row>
    <row r="993" spans="12:26" s="508" customFormat="1" x14ac:dyDescent="0.2">
      <c r="L993" s="469"/>
      <c r="M993" s="469"/>
      <c r="N993" s="469"/>
      <c r="O993" s="469"/>
      <c r="P993" s="923"/>
      <c r="Q993" s="923"/>
      <c r="R993" s="923"/>
      <c r="S993" s="923"/>
      <c r="U993" s="742"/>
      <c r="Y993" s="830" t="s">
        <v>157</v>
      </c>
      <c r="Z993" s="922">
        <f t="shared" si="29"/>
        <v>0.69539999999998947</v>
      </c>
    </row>
    <row r="994" spans="12:26" s="508" customFormat="1" x14ac:dyDescent="0.2">
      <c r="L994" s="469"/>
      <c r="M994" s="469"/>
      <c r="N994" s="469"/>
      <c r="O994" s="469"/>
      <c r="P994" s="923"/>
      <c r="Q994" s="923"/>
      <c r="R994" s="923"/>
      <c r="S994" s="923"/>
      <c r="U994" s="742"/>
      <c r="Y994" s="830" t="s">
        <v>157</v>
      </c>
      <c r="Z994" s="922">
        <f t="shared" si="29"/>
        <v>0.69549999999998946</v>
      </c>
    </row>
    <row r="995" spans="12:26" s="508" customFormat="1" x14ac:dyDescent="0.2">
      <c r="L995" s="469"/>
      <c r="M995" s="469"/>
      <c r="N995" s="469"/>
      <c r="O995" s="469"/>
      <c r="P995" s="923"/>
      <c r="Q995" s="923"/>
      <c r="R995" s="923"/>
      <c r="S995" s="923"/>
      <c r="U995" s="742"/>
      <c r="Y995" s="830" t="s">
        <v>157</v>
      </c>
      <c r="Z995" s="922">
        <f t="shared" si="29"/>
        <v>0.69559999999998945</v>
      </c>
    </row>
    <row r="996" spans="12:26" s="508" customFormat="1" x14ac:dyDescent="0.2">
      <c r="L996" s="469"/>
      <c r="M996" s="469"/>
      <c r="N996" s="469"/>
      <c r="O996" s="469"/>
      <c r="P996" s="923"/>
      <c r="Q996" s="923"/>
      <c r="R996" s="923"/>
      <c r="S996" s="923"/>
      <c r="U996" s="742"/>
      <c r="Y996" s="830" t="s">
        <v>157</v>
      </c>
      <c r="Z996" s="922">
        <f t="shared" si="29"/>
        <v>0.69569999999998944</v>
      </c>
    </row>
    <row r="997" spans="12:26" s="508" customFormat="1" x14ac:dyDescent="0.2">
      <c r="L997" s="469"/>
      <c r="M997" s="469"/>
      <c r="N997" s="469"/>
      <c r="O997" s="469"/>
      <c r="P997" s="923"/>
      <c r="Q997" s="923"/>
      <c r="R997" s="923"/>
      <c r="S997" s="923"/>
      <c r="U997" s="742"/>
      <c r="Y997" s="830" t="s">
        <v>157</v>
      </c>
      <c r="Z997" s="922">
        <f t="shared" si="29"/>
        <v>0.69579999999998943</v>
      </c>
    </row>
    <row r="998" spans="12:26" s="508" customFormat="1" x14ac:dyDescent="0.2">
      <c r="L998" s="469"/>
      <c r="M998" s="469"/>
      <c r="N998" s="469"/>
      <c r="O998" s="469"/>
      <c r="P998" s="923"/>
      <c r="Q998" s="923"/>
      <c r="R998" s="923"/>
      <c r="S998" s="923"/>
      <c r="U998" s="742"/>
      <c r="Y998" s="830" t="s">
        <v>157</v>
      </c>
      <c r="Z998" s="922">
        <f t="shared" si="29"/>
        <v>0.69589999999998942</v>
      </c>
    </row>
    <row r="999" spans="12:26" s="508" customFormat="1" x14ac:dyDescent="0.2">
      <c r="L999" s="469"/>
      <c r="M999" s="469"/>
      <c r="N999" s="469"/>
      <c r="O999" s="469"/>
      <c r="P999" s="923"/>
      <c r="Q999" s="923"/>
      <c r="R999" s="923"/>
      <c r="S999" s="923"/>
      <c r="U999" s="742"/>
      <c r="Y999" s="830" t="s">
        <v>157</v>
      </c>
      <c r="Z999" s="922">
        <f t="shared" si="29"/>
        <v>0.6959999999999894</v>
      </c>
    </row>
    <row r="1000" spans="12:26" s="508" customFormat="1" x14ac:dyDescent="0.2">
      <c r="L1000" s="469"/>
      <c r="M1000" s="469"/>
      <c r="N1000" s="469"/>
      <c r="O1000" s="469"/>
      <c r="P1000" s="923"/>
      <c r="Q1000" s="923"/>
      <c r="R1000" s="923"/>
      <c r="S1000" s="923"/>
      <c r="U1000" s="742"/>
      <c r="Y1000" s="830" t="s">
        <v>157</v>
      </c>
      <c r="Z1000" s="922">
        <f t="shared" si="29"/>
        <v>0.69609999999998939</v>
      </c>
    </row>
    <row r="1001" spans="12:26" s="508" customFormat="1" x14ac:dyDescent="0.2">
      <c r="L1001" s="469"/>
      <c r="M1001" s="469"/>
      <c r="N1001" s="469"/>
      <c r="O1001" s="469"/>
      <c r="P1001" s="923"/>
      <c r="Q1001" s="923"/>
      <c r="R1001" s="923"/>
      <c r="S1001" s="923"/>
      <c r="U1001" s="742"/>
      <c r="Y1001" s="830" t="s">
        <v>157</v>
      </c>
      <c r="Z1001" s="922">
        <f t="shared" ref="Z1001:Z1064" si="30">SUM(Z1000+0.01%)</f>
        <v>0.69619999999998938</v>
      </c>
    </row>
    <row r="1002" spans="12:26" s="508" customFormat="1" x14ac:dyDescent="0.2">
      <c r="L1002" s="469"/>
      <c r="M1002" s="469"/>
      <c r="N1002" s="469"/>
      <c r="O1002" s="469"/>
      <c r="P1002" s="923"/>
      <c r="Q1002" s="923"/>
      <c r="R1002" s="923"/>
      <c r="S1002" s="923"/>
      <c r="U1002" s="742"/>
      <c r="Y1002" s="830" t="s">
        <v>157</v>
      </c>
      <c r="Z1002" s="922">
        <f t="shared" si="30"/>
        <v>0.69629999999998937</v>
      </c>
    </row>
    <row r="1003" spans="12:26" s="508" customFormat="1" x14ac:dyDescent="0.2">
      <c r="L1003" s="469"/>
      <c r="M1003" s="469"/>
      <c r="N1003" s="469"/>
      <c r="O1003" s="469"/>
      <c r="P1003" s="923"/>
      <c r="Q1003" s="923"/>
      <c r="R1003" s="923"/>
      <c r="S1003" s="923"/>
      <c r="U1003" s="742"/>
      <c r="Y1003" s="830" t="s">
        <v>157</v>
      </c>
      <c r="Z1003" s="922">
        <f t="shared" si="30"/>
        <v>0.69639999999998936</v>
      </c>
    </row>
    <row r="1004" spans="12:26" s="508" customFormat="1" x14ac:dyDescent="0.2">
      <c r="L1004" s="469"/>
      <c r="M1004" s="469"/>
      <c r="N1004" s="469"/>
      <c r="O1004" s="469"/>
      <c r="P1004" s="923"/>
      <c r="Q1004" s="923"/>
      <c r="R1004" s="923"/>
      <c r="S1004" s="923"/>
      <c r="U1004" s="742"/>
      <c r="Y1004" s="830" t="s">
        <v>157</v>
      </c>
      <c r="Z1004" s="922">
        <f t="shared" si="30"/>
        <v>0.69649999999998935</v>
      </c>
    </row>
    <row r="1005" spans="12:26" s="508" customFormat="1" x14ac:dyDescent="0.2">
      <c r="L1005" s="469"/>
      <c r="M1005" s="469"/>
      <c r="N1005" s="469"/>
      <c r="O1005" s="469"/>
      <c r="P1005" s="923"/>
      <c r="Q1005" s="923"/>
      <c r="R1005" s="923"/>
      <c r="S1005" s="923"/>
      <c r="U1005" s="742"/>
      <c r="Y1005" s="830" t="s">
        <v>157</v>
      </c>
      <c r="Z1005" s="922">
        <f t="shared" si="30"/>
        <v>0.69659999999998934</v>
      </c>
    </row>
    <row r="1006" spans="12:26" s="508" customFormat="1" x14ac:dyDescent="0.2">
      <c r="L1006" s="469"/>
      <c r="M1006" s="469"/>
      <c r="N1006" s="469"/>
      <c r="O1006" s="469"/>
      <c r="P1006" s="923"/>
      <c r="Q1006" s="923"/>
      <c r="R1006" s="923"/>
      <c r="S1006" s="923"/>
      <c r="U1006" s="742"/>
      <c r="Y1006" s="830" t="s">
        <v>157</v>
      </c>
      <c r="Z1006" s="922">
        <f t="shared" si="30"/>
        <v>0.69669999999998933</v>
      </c>
    </row>
    <row r="1007" spans="12:26" s="508" customFormat="1" x14ac:dyDescent="0.2">
      <c r="L1007" s="469"/>
      <c r="M1007" s="469"/>
      <c r="N1007" s="469"/>
      <c r="O1007" s="469"/>
      <c r="P1007" s="923"/>
      <c r="Q1007" s="923"/>
      <c r="R1007" s="923"/>
      <c r="S1007" s="923"/>
      <c r="U1007" s="742"/>
      <c r="Y1007" s="830" t="s">
        <v>157</v>
      </c>
      <c r="Z1007" s="922">
        <f t="shared" si="30"/>
        <v>0.69679999999998932</v>
      </c>
    </row>
    <row r="1008" spans="12:26" s="508" customFormat="1" x14ac:dyDescent="0.2">
      <c r="L1008" s="469"/>
      <c r="M1008" s="469"/>
      <c r="N1008" s="469"/>
      <c r="O1008" s="469"/>
      <c r="P1008" s="923"/>
      <c r="Q1008" s="923"/>
      <c r="R1008" s="923"/>
      <c r="S1008" s="923"/>
      <c r="U1008" s="742"/>
      <c r="Y1008" s="830" t="s">
        <v>157</v>
      </c>
      <c r="Z1008" s="922">
        <f t="shared" si="30"/>
        <v>0.69689999999998931</v>
      </c>
    </row>
    <row r="1009" spans="12:26" s="508" customFormat="1" x14ac:dyDescent="0.2">
      <c r="L1009" s="469"/>
      <c r="M1009" s="469"/>
      <c r="N1009" s="469"/>
      <c r="O1009" s="469"/>
      <c r="P1009" s="923"/>
      <c r="Q1009" s="923"/>
      <c r="R1009" s="923"/>
      <c r="S1009" s="923"/>
      <c r="U1009" s="742"/>
      <c r="Y1009" s="830" t="s">
        <v>157</v>
      </c>
      <c r="Z1009" s="922">
        <f t="shared" si="30"/>
        <v>0.69699999999998929</v>
      </c>
    </row>
    <row r="1010" spans="12:26" s="508" customFormat="1" x14ac:dyDescent="0.2">
      <c r="L1010" s="469"/>
      <c r="M1010" s="469"/>
      <c r="N1010" s="469"/>
      <c r="O1010" s="469"/>
      <c r="P1010" s="923"/>
      <c r="Q1010" s="923"/>
      <c r="R1010" s="923"/>
      <c r="S1010" s="923"/>
      <c r="U1010" s="742"/>
      <c r="Y1010" s="830" t="s">
        <v>157</v>
      </c>
      <c r="Z1010" s="922">
        <f t="shared" si="30"/>
        <v>0.69709999999998928</v>
      </c>
    </row>
    <row r="1011" spans="12:26" s="508" customFormat="1" x14ac:dyDescent="0.2">
      <c r="L1011" s="469"/>
      <c r="M1011" s="469"/>
      <c r="N1011" s="469"/>
      <c r="O1011" s="469"/>
      <c r="P1011" s="923"/>
      <c r="Q1011" s="923"/>
      <c r="R1011" s="923"/>
      <c r="S1011" s="923"/>
      <c r="U1011" s="742"/>
      <c r="Y1011" s="830" t="s">
        <v>157</v>
      </c>
      <c r="Z1011" s="922">
        <f t="shared" si="30"/>
        <v>0.69719999999998927</v>
      </c>
    </row>
    <row r="1012" spans="12:26" s="508" customFormat="1" x14ac:dyDescent="0.2">
      <c r="L1012" s="469"/>
      <c r="M1012" s="469"/>
      <c r="N1012" s="469"/>
      <c r="O1012" s="469"/>
      <c r="P1012" s="923"/>
      <c r="Q1012" s="923"/>
      <c r="R1012" s="923"/>
      <c r="S1012" s="923"/>
      <c r="U1012" s="742"/>
      <c r="Y1012" s="830" t="s">
        <v>157</v>
      </c>
      <c r="Z1012" s="922">
        <f t="shared" si="30"/>
        <v>0.69729999999998926</v>
      </c>
    </row>
    <row r="1013" spans="12:26" s="508" customFormat="1" x14ac:dyDescent="0.2">
      <c r="L1013" s="469"/>
      <c r="M1013" s="469"/>
      <c r="N1013" s="469"/>
      <c r="O1013" s="469"/>
      <c r="P1013" s="923"/>
      <c r="Q1013" s="923"/>
      <c r="R1013" s="923"/>
      <c r="S1013" s="923"/>
      <c r="U1013" s="742"/>
      <c r="Y1013" s="830" t="s">
        <v>157</v>
      </c>
      <c r="Z1013" s="922">
        <f t="shared" si="30"/>
        <v>0.69739999999998925</v>
      </c>
    </row>
    <row r="1014" spans="12:26" s="508" customFormat="1" x14ac:dyDescent="0.2">
      <c r="L1014" s="469"/>
      <c r="M1014" s="469"/>
      <c r="N1014" s="469"/>
      <c r="O1014" s="469"/>
      <c r="P1014" s="923"/>
      <c r="Q1014" s="923"/>
      <c r="R1014" s="923"/>
      <c r="S1014" s="923"/>
      <c r="U1014" s="742"/>
      <c r="Y1014" s="830" t="s">
        <v>157</v>
      </c>
      <c r="Z1014" s="922">
        <f t="shared" si="30"/>
        <v>0.69749999999998924</v>
      </c>
    </row>
    <row r="1015" spans="12:26" s="508" customFormat="1" x14ac:dyDescent="0.2">
      <c r="L1015" s="469"/>
      <c r="M1015" s="469"/>
      <c r="N1015" s="469"/>
      <c r="O1015" s="469"/>
      <c r="P1015" s="923"/>
      <c r="Q1015" s="923"/>
      <c r="R1015" s="923"/>
      <c r="S1015" s="923"/>
      <c r="U1015" s="742"/>
      <c r="Y1015" s="830" t="s">
        <v>157</v>
      </c>
      <c r="Z1015" s="922">
        <f t="shared" si="30"/>
        <v>0.69759999999998923</v>
      </c>
    </row>
    <row r="1016" spans="12:26" s="508" customFormat="1" x14ac:dyDescent="0.2">
      <c r="L1016" s="469"/>
      <c r="M1016" s="469"/>
      <c r="N1016" s="469"/>
      <c r="O1016" s="469"/>
      <c r="P1016" s="923"/>
      <c r="Q1016" s="923"/>
      <c r="R1016" s="923"/>
      <c r="S1016" s="923"/>
      <c r="U1016" s="742"/>
      <c r="Y1016" s="830" t="s">
        <v>157</v>
      </c>
      <c r="Z1016" s="922">
        <f t="shared" si="30"/>
        <v>0.69769999999998922</v>
      </c>
    </row>
    <row r="1017" spans="12:26" s="508" customFormat="1" x14ac:dyDescent="0.2">
      <c r="L1017" s="469"/>
      <c r="M1017" s="469"/>
      <c r="N1017" s="469"/>
      <c r="O1017" s="469"/>
      <c r="P1017" s="923"/>
      <c r="Q1017" s="923"/>
      <c r="R1017" s="923"/>
      <c r="S1017" s="923"/>
      <c r="U1017" s="742"/>
      <c r="Y1017" s="830" t="s">
        <v>157</v>
      </c>
      <c r="Z1017" s="922">
        <f t="shared" si="30"/>
        <v>0.69779999999998921</v>
      </c>
    </row>
    <row r="1018" spans="12:26" s="508" customFormat="1" x14ac:dyDescent="0.2">
      <c r="L1018" s="469"/>
      <c r="M1018" s="469"/>
      <c r="N1018" s="469"/>
      <c r="O1018" s="469"/>
      <c r="P1018" s="923"/>
      <c r="Q1018" s="923"/>
      <c r="R1018" s="923"/>
      <c r="S1018" s="923"/>
      <c r="U1018" s="742"/>
      <c r="Y1018" s="830" t="s">
        <v>157</v>
      </c>
      <c r="Z1018" s="922">
        <f t="shared" si="30"/>
        <v>0.6978999999999892</v>
      </c>
    </row>
    <row r="1019" spans="12:26" s="508" customFormat="1" x14ac:dyDescent="0.2">
      <c r="L1019" s="469"/>
      <c r="M1019" s="469"/>
      <c r="N1019" s="469"/>
      <c r="O1019" s="469"/>
      <c r="P1019" s="923"/>
      <c r="Q1019" s="923"/>
      <c r="R1019" s="923"/>
      <c r="S1019" s="923"/>
      <c r="U1019" s="742"/>
      <c r="Y1019" s="830" t="s">
        <v>157</v>
      </c>
      <c r="Z1019" s="922">
        <f t="shared" si="30"/>
        <v>0.69799999999998918</v>
      </c>
    </row>
    <row r="1020" spans="12:26" s="508" customFormat="1" x14ac:dyDescent="0.2">
      <c r="L1020" s="469"/>
      <c r="M1020" s="469"/>
      <c r="N1020" s="469"/>
      <c r="O1020" s="469"/>
      <c r="P1020" s="923"/>
      <c r="Q1020" s="923"/>
      <c r="R1020" s="923"/>
      <c r="S1020" s="923"/>
      <c r="U1020" s="742"/>
      <c r="Y1020" s="830" t="s">
        <v>157</v>
      </c>
      <c r="Z1020" s="922">
        <f t="shared" si="30"/>
        <v>0.69809999999998917</v>
      </c>
    </row>
    <row r="1021" spans="12:26" s="508" customFormat="1" x14ac:dyDescent="0.2">
      <c r="L1021" s="469"/>
      <c r="M1021" s="469"/>
      <c r="N1021" s="469"/>
      <c r="O1021" s="469"/>
      <c r="P1021" s="923"/>
      <c r="Q1021" s="923"/>
      <c r="R1021" s="923"/>
      <c r="S1021" s="923"/>
      <c r="U1021" s="742"/>
      <c r="Y1021" s="830" t="s">
        <v>157</v>
      </c>
      <c r="Z1021" s="922">
        <f t="shared" si="30"/>
        <v>0.69819999999998916</v>
      </c>
    </row>
    <row r="1022" spans="12:26" s="508" customFormat="1" x14ac:dyDescent="0.2">
      <c r="L1022" s="469"/>
      <c r="M1022" s="469"/>
      <c r="N1022" s="469"/>
      <c r="O1022" s="469"/>
      <c r="P1022" s="923"/>
      <c r="Q1022" s="923"/>
      <c r="R1022" s="923"/>
      <c r="S1022" s="923"/>
      <c r="U1022" s="742"/>
      <c r="Y1022" s="830" t="s">
        <v>157</v>
      </c>
      <c r="Z1022" s="922">
        <f t="shared" si="30"/>
        <v>0.69829999999998915</v>
      </c>
    </row>
    <row r="1023" spans="12:26" s="508" customFormat="1" x14ac:dyDescent="0.2">
      <c r="L1023" s="469"/>
      <c r="M1023" s="469"/>
      <c r="N1023" s="469"/>
      <c r="O1023" s="469"/>
      <c r="P1023" s="923"/>
      <c r="Q1023" s="923"/>
      <c r="R1023" s="923"/>
      <c r="S1023" s="923"/>
      <c r="U1023" s="742"/>
      <c r="Y1023" s="830" t="s">
        <v>157</v>
      </c>
      <c r="Z1023" s="922">
        <f t="shared" si="30"/>
        <v>0.69839999999998914</v>
      </c>
    </row>
    <row r="1024" spans="12:26" s="508" customFormat="1" x14ac:dyDescent="0.2">
      <c r="L1024" s="469"/>
      <c r="M1024" s="469"/>
      <c r="N1024" s="469"/>
      <c r="O1024" s="469"/>
      <c r="P1024" s="923"/>
      <c r="Q1024" s="923"/>
      <c r="R1024" s="923"/>
      <c r="S1024" s="923"/>
      <c r="U1024" s="742"/>
      <c r="Y1024" s="830" t="s">
        <v>157</v>
      </c>
      <c r="Z1024" s="922">
        <f t="shared" si="30"/>
        <v>0.69849999999998913</v>
      </c>
    </row>
    <row r="1025" spans="12:26" s="508" customFormat="1" x14ac:dyDescent="0.2">
      <c r="L1025" s="469"/>
      <c r="M1025" s="469"/>
      <c r="N1025" s="469"/>
      <c r="O1025" s="469"/>
      <c r="P1025" s="923"/>
      <c r="Q1025" s="923"/>
      <c r="R1025" s="923"/>
      <c r="S1025" s="923"/>
      <c r="U1025" s="742"/>
      <c r="Y1025" s="830" t="s">
        <v>157</v>
      </c>
      <c r="Z1025" s="922">
        <f t="shared" si="30"/>
        <v>0.69859999999998912</v>
      </c>
    </row>
    <row r="1026" spans="12:26" s="508" customFormat="1" x14ac:dyDescent="0.2">
      <c r="L1026" s="469"/>
      <c r="M1026" s="469"/>
      <c r="N1026" s="469"/>
      <c r="O1026" s="469"/>
      <c r="P1026" s="923"/>
      <c r="Q1026" s="923"/>
      <c r="R1026" s="923"/>
      <c r="S1026" s="923"/>
      <c r="U1026" s="742"/>
      <c r="Y1026" s="830" t="s">
        <v>157</v>
      </c>
      <c r="Z1026" s="922">
        <f t="shared" si="30"/>
        <v>0.69869999999998911</v>
      </c>
    </row>
    <row r="1027" spans="12:26" s="508" customFormat="1" x14ac:dyDescent="0.2">
      <c r="L1027" s="469"/>
      <c r="M1027" s="469"/>
      <c r="N1027" s="469"/>
      <c r="O1027" s="469"/>
      <c r="P1027" s="923"/>
      <c r="Q1027" s="923"/>
      <c r="R1027" s="923"/>
      <c r="S1027" s="923"/>
      <c r="U1027" s="742"/>
      <c r="Y1027" s="830" t="s">
        <v>157</v>
      </c>
      <c r="Z1027" s="922">
        <f t="shared" si="30"/>
        <v>0.6987999999999891</v>
      </c>
    </row>
    <row r="1028" spans="12:26" s="508" customFormat="1" x14ac:dyDescent="0.2">
      <c r="L1028" s="469"/>
      <c r="M1028" s="469"/>
      <c r="N1028" s="469"/>
      <c r="O1028" s="469"/>
      <c r="P1028" s="923"/>
      <c r="Q1028" s="923"/>
      <c r="R1028" s="923"/>
      <c r="S1028" s="923"/>
      <c r="U1028" s="742"/>
      <c r="Y1028" s="830" t="s">
        <v>157</v>
      </c>
      <c r="Z1028" s="922">
        <f t="shared" si="30"/>
        <v>0.69889999999998909</v>
      </c>
    </row>
    <row r="1029" spans="12:26" s="508" customFormat="1" x14ac:dyDescent="0.2">
      <c r="L1029" s="469"/>
      <c r="M1029" s="469"/>
      <c r="N1029" s="469"/>
      <c r="O1029" s="469"/>
      <c r="P1029" s="923"/>
      <c r="Q1029" s="923"/>
      <c r="R1029" s="923"/>
      <c r="S1029" s="923"/>
      <c r="U1029" s="742"/>
      <c r="Y1029" s="830" t="s">
        <v>157</v>
      </c>
      <c r="Z1029" s="922">
        <f t="shared" si="30"/>
        <v>0.69899999999998907</v>
      </c>
    </row>
    <row r="1030" spans="12:26" s="508" customFormat="1" x14ac:dyDescent="0.2">
      <c r="L1030" s="469"/>
      <c r="M1030" s="469"/>
      <c r="N1030" s="469"/>
      <c r="O1030" s="469"/>
      <c r="P1030" s="923"/>
      <c r="Q1030" s="923"/>
      <c r="R1030" s="923"/>
      <c r="S1030" s="923"/>
      <c r="U1030" s="742"/>
      <c r="Y1030" s="830" t="s">
        <v>157</v>
      </c>
      <c r="Z1030" s="922">
        <f t="shared" si="30"/>
        <v>0.69909999999998906</v>
      </c>
    </row>
    <row r="1031" spans="12:26" s="508" customFormat="1" x14ac:dyDescent="0.2">
      <c r="L1031" s="469"/>
      <c r="M1031" s="469"/>
      <c r="N1031" s="469"/>
      <c r="O1031" s="469"/>
      <c r="P1031" s="923"/>
      <c r="Q1031" s="923"/>
      <c r="R1031" s="923"/>
      <c r="S1031" s="923"/>
      <c r="U1031" s="742"/>
      <c r="Y1031" s="830" t="s">
        <v>157</v>
      </c>
      <c r="Z1031" s="922">
        <f t="shared" si="30"/>
        <v>0.69919999999998905</v>
      </c>
    </row>
    <row r="1032" spans="12:26" s="508" customFormat="1" x14ac:dyDescent="0.2">
      <c r="L1032" s="469"/>
      <c r="M1032" s="469"/>
      <c r="N1032" s="469"/>
      <c r="O1032" s="469"/>
      <c r="P1032" s="923"/>
      <c r="Q1032" s="923"/>
      <c r="R1032" s="923"/>
      <c r="S1032" s="923"/>
      <c r="U1032" s="742"/>
      <c r="Y1032" s="830" t="s">
        <v>157</v>
      </c>
      <c r="Z1032" s="922">
        <f t="shared" si="30"/>
        <v>0.69929999999998904</v>
      </c>
    </row>
    <row r="1033" spans="12:26" s="508" customFormat="1" x14ac:dyDescent="0.2">
      <c r="L1033" s="469"/>
      <c r="M1033" s="469"/>
      <c r="N1033" s="469"/>
      <c r="O1033" s="469"/>
      <c r="P1033" s="923"/>
      <c r="Q1033" s="923"/>
      <c r="R1033" s="923"/>
      <c r="S1033" s="923"/>
      <c r="U1033" s="742"/>
      <c r="Y1033" s="830" t="s">
        <v>157</v>
      </c>
      <c r="Z1033" s="922">
        <f t="shared" si="30"/>
        <v>0.69939999999998903</v>
      </c>
    </row>
    <row r="1034" spans="12:26" s="508" customFormat="1" x14ac:dyDescent="0.2">
      <c r="L1034" s="469"/>
      <c r="M1034" s="469"/>
      <c r="N1034" s="469"/>
      <c r="O1034" s="469"/>
      <c r="P1034" s="923"/>
      <c r="Q1034" s="923"/>
      <c r="R1034" s="923"/>
      <c r="S1034" s="923"/>
      <c r="U1034" s="742"/>
      <c r="Y1034" s="830" t="s">
        <v>157</v>
      </c>
      <c r="Z1034" s="922">
        <f t="shared" si="30"/>
        <v>0.69949999999998902</v>
      </c>
    </row>
    <row r="1035" spans="12:26" s="508" customFormat="1" x14ac:dyDescent="0.2">
      <c r="L1035" s="469"/>
      <c r="M1035" s="469"/>
      <c r="N1035" s="469"/>
      <c r="O1035" s="469"/>
      <c r="P1035" s="923"/>
      <c r="Q1035" s="923"/>
      <c r="R1035" s="923"/>
      <c r="S1035" s="923"/>
      <c r="U1035" s="742"/>
      <c r="Y1035" s="830" t="s">
        <v>157</v>
      </c>
      <c r="Z1035" s="922">
        <f t="shared" si="30"/>
        <v>0.69959999999998901</v>
      </c>
    </row>
    <row r="1036" spans="12:26" s="508" customFormat="1" x14ac:dyDescent="0.2">
      <c r="L1036" s="469"/>
      <c r="M1036" s="469"/>
      <c r="N1036" s="469"/>
      <c r="O1036" s="469"/>
      <c r="P1036" s="923"/>
      <c r="Q1036" s="923"/>
      <c r="R1036" s="923"/>
      <c r="S1036" s="923"/>
      <c r="U1036" s="742"/>
      <c r="Y1036" s="830" t="s">
        <v>157</v>
      </c>
      <c r="Z1036" s="922">
        <f t="shared" si="30"/>
        <v>0.699699999999989</v>
      </c>
    </row>
    <row r="1037" spans="12:26" s="508" customFormat="1" x14ac:dyDescent="0.2">
      <c r="L1037" s="469"/>
      <c r="M1037" s="469"/>
      <c r="N1037" s="469"/>
      <c r="O1037" s="469"/>
      <c r="P1037" s="923"/>
      <c r="Q1037" s="923"/>
      <c r="R1037" s="923"/>
      <c r="S1037" s="923"/>
      <c r="U1037" s="742"/>
      <c r="Y1037" s="830" t="s">
        <v>157</v>
      </c>
      <c r="Z1037" s="922">
        <f t="shared" si="30"/>
        <v>0.69979999999998899</v>
      </c>
    </row>
    <row r="1038" spans="12:26" s="508" customFormat="1" x14ac:dyDescent="0.2">
      <c r="L1038" s="469"/>
      <c r="M1038" s="469"/>
      <c r="N1038" s="469"/>
      <c r="O1038" s="469"/>
      <c r="P1038" s="923"/>
      <c r="Q1038" s="923"/>
      <c r="R1038" s="923"/>
      <c r="S1038" s="923"/>
      <c r="U1038" s="742"/>
      <c r="Y1038" s="830" t="s">
        <v>157</v>
      </c>
      <c r="Z1038" s="922">
        <f t="shared" si="30"/>
        <v>0.69989999999998898</v>
      </c>
    </row>
    <row r="1039" spans="12:26" s="508" customFormat="1" x14ac:dyDescent="0.2">
      <c r="L1039" s="469"/>
      <c r="M1039" s="469"/>
      <c r="N1039" s="469"/>
      <c r="O1039" s="469"/>
      <c r="P1039" s="923"/>
      <c r="Q1039" s="923"/>
      <c r="R1039" s="923"/>
      <c r="S1039" s="923"/>
      <c r="U1039" s="742"/>
      <c r="Y1039" s="742" t="s">
        <v>98</v>
      </c>
      <c r="Z1039" s="922">
        <f t="shared" si="30"/>
        <v>0.69999999999998896</v>
      </c>
    </row>
    <row r="1040" spans="12:26" s="508" customFormat="1" x14ac:dyDescent="0.2">
      <c r="L1040" s="469"/>
      <c r="M1040" s="469"/>
      <c r="N1040" s="469"/>
      <c r="O1040" s="469"/>
      <c r="P1040" s="923"/>
      <c r="Q1040" s="923"/>
      <c r="R1040" s="923"/>
      <c r="S1040" s="923"/>
      <c r="U1040" s="742"/>
      <c r="Y1040" s="742" t="s">
        <v>98</v>
      </c>
      <c r="Z1040" s="922">
        <f t="shared" si="30"/>
        <v>0.70009999999998895</v>
      </c>
    </row>
    <row r="1041" spans="12:26" s="508" customFormat="1" x14ac:dyDescent="0.2">
      <c r="L1041" s="469"/>
      <c r="M1041" s="469"/>
      <c r="N1041" s="469"/>
      <c r="O1041" s="469"/>
      <c r="P1041" s="923"/>
      <c r="Q1041" s="923"/>
      <c r="R1041" s="923"/>
      <c r="S1041" s="923"/>
      <c r="U1041" s="742"/>
      <c r="Y1041" s="742" t="s">
        <v>98</v>
      </c>
      <c r="Z1041" s="922">
        <f t="shared" si="30"/>
        <v>0.70019999999998894</v>
      </c>
    </row>
    <row r="1042" spans="12:26" s="508" customFormat="1" x14ac:dyDescent="0.2">
      <c r="L1042" s="469"/>
      <c r="M1042" s="469"/>
      <c r="N1042" s="469"/>
      <c r="O1042" s="469"/>
      <c r="P1042" s="923"/>
      <c r="Q1042" s="923"/>
      <c r="R1042" s="923"/>
      <c r="S1042" s="923"/>
      <c r="U1042" s="742"/>
      <c r="Y1042" s="742" t="s">
        <v>98</v>
      </c>
      <c r="Z1042" s="922">
        <f t="shared" si="30"/>
        <v>0.70029999999998893</v>
      </c>
    </row>
    <row r="1043" spans="12:26" s="508" customFormat="1" x14ac:dyDescent="0.2">
      <c r="L1043" s="469"/>
      <c r="M1043" s="469"/>
      <c r="N1043" s="469"/>
      <c r="O1043" s="469"/>
      <c r="P1043" s="923"/>
      <c r="Q1043" s="923"/>
      <c r="R1043" s="923"/>
      <c r="S1043" s="923"/>
      <c r="U1043" s="742"/>
      <c r="Y1043" s="742" t="s">
        <v>98</v>
      </c>
      <c r="Z1043" s="922">
        <f t="shared" si="30"/>
        <v>0.70039999999998892</v>
      </c>
    </row>
    <row r="1044" spans="12:26" s="508" customFormat="1" x14ac:dyDescent="0.2">
      <c r="L1044" s="469"/>
      <c r="M1044" s="469"/>
      <c r="N1044" s="469"/>
      <c r="O1044" s="469"/>
      <c r="P1044" s="923"/>
      <c r="Q1044" s="923"/>
      <c r="R1044" s="923"/>
      <c r="S1044" s="923"/>
      <c r="U1044" s="742"/>
      <c r="Y1044" s="742" t="s">
        <v>98</v>
      </c>
      <c r="Z1044" s="922">
        <f t="shared" si="30"/>
        <v>0.70049999999998891</v>
      </c>
    </row>
    <row r="1045" spans="12:26" s="508" customFormat="1" x14ac:dyDescent="0.2">
      <c r="L1045" s="469"/>
      <c r="M1045" s="469"/>
      <c r="N1045" s="469"/>
      <c r="O1045" s="469"/>
      <c r="P1045" s="923"/>
      <c r="Q1045" s="923"/>
      <c r="R1045" s="923"/>
      <c r="S1045" s="923"/>
      <c r="U1045" s="742"/>
      <c r="Y1045" s="742" t="s">
        <v>98</v>
      </c>
      <c r="Z1045" s="922">
        <f t="shared" si="30"/>
        <v>0.7005999999999889</v>
      </c>
    </row>
    <row r="1046" spans="12:26" s="508" customFormat="1" x14ac:dyDescent="0.2">
      <c r="L1046" s="469"/>
      <c r="M1046" s="469"/>
      <c r="N1046" s="469"/>
      <c r="O1046" s="469"/>
      <c r="P1046" s="923"/>
      <c r="Q1046" s="923"/>
      <c r="R1046" s="923"/>
      <c r="S1046" s="923"/>
      <c r="U1046" s="742"/>
      <c r="Y1046" s="742" t="s">
        <v>98</v>
      </c>
      <c r="Z1046" s="922">
        <f t="shared" si="30"/>
        <v>0.70069999999998889</v>
      </c>
    </row>
    <row r="1047" spans="12:26" s="508" customFormat="1" x14ac:dyDescent="0.2">
      <c r="L1047" s="469"/>
      <c r="M1047" s="469"/>
      <c r="N1047" s="469"/>
      <c r="O1047" s="469"/>
      <c r="P1047" s="923"/>
      <c r="Q1047" s="923"/>
      <c r="R1047" s="923"/>
      <c r="S1047" s="923"/>
      <c r="U1047" s="742"/>
      <c r="Y1047" s="742" t="s">
        <v>98</v>
      </c>
      <c r="Z1047" s="922">
        <f t="shared" si="30"/>
        <v>0.70079999999998888</v>
      </c>
    </row>
    <row r="1048" spans="12:26" s="508" customFormat="1" x14ac:dyDescent="0.2">
      <c r="L1048" s="469"/>
      <c r="M1048" s="469"/>
      <c r="N1048" s="469"/>
      <c r="O1048" s="469"/>
      <c r="P1048" s="923"/>
      <c r="Q1048" s="923"/>
      <c r="R1048" s="923"/>
      <c r="S1048" s="923"/>
      <c r="U1048" s="742"/>
      <c r="Y1048" s="742" t="s">
        <v>98</v>
      </c>
      <c r="Z1048" s="922">
        <f t="shared" si="30"/>
        <v>0.70089999999998887</v>
      </c>
    </row>
    <row r="1049" spans="12:26" s="508" customFormat="1" x14ac:dyDescent="0.2">
      <c r="L1049" s="469"/>
      <c r="M1049" s="469"/>
      <c r="N1049" s="469"/>
      <c r="O1049" s="469"/>
      <c r="P1049" s="923"/>
      <c r="Q1049" s="923"/>
      <c r="R1049" s="923"/>
      <c r="S1049" s="923"/>
      <c r="U1049" s="742"/>
      <c r="Y1049" s="742" t="s">
        <v>98</v>
      </c>
      <c r="Z1049" s="922">
        <f t="shared" si="30"/>
        <v>0.70099999999998885</v>
      </c>
    </row>
    <row r="1050" spans="12:26" s="508" customFormat="1" x14ac:dyDescent="0.2">
      <c r="L1050" s="469"/>
      <c r="M1050" s="469"/>
      <c r="N1050" s="469"/>
      <c r="O1050" s="469"/>
      <c r="P1050" s="923"/>
      <c r="Q1050" s="923"/>
      <c r="R1050" s="923"/>
      <c r="S1050" s="923"/>
      <c r="U1050" s="742"/>
      <c r="Y1050" s="742" t="s">
        <v>98</v>
      </c>
      <c r="Z1050" s="922">
        <f t="shared" si="30"/>
        <v>0.70109999999998884</v>
      </c>
    </row>
    <row r="1051" spans="12:26" s="508" customFormat="1" x14ac:dyDescent="0.2">
      <c r="L1051" s="469"/>
      <c r="M1051" s="469"/>
      <c r="N1051" s="469"/>
      <c r="O1051" s="469"/>
      <c r="P1051" s="923"/>
      <c r="Q1051" s="923"/>
      <c r="R1051" s="923"/>
      <c r="S1051" s="923"/>
      <c r="U1051" s="742"/>
      <c r="Y1051" s="742" t="s">
        <v>98</v>
      </c>
      <c r="Z1051" s="922">
        <f t="shared" si="30"/>
        <v>0.70119999999998883</v>
      </c>
    </row>
    <row r="1052" spans="12:26" s="508" customFormat="1" x14ac:dyDescent="0.2">
      <c r="L1052" s="469"/>
      <c r="M1052" s="469"/>
      <c r="N1052" s="469"/>
      <c r="O1052" s="469"/>
      <c r="P1052" s="923"/>
      <c r="Q1052" s="923"/>
      <c r="R1052" s="923"/>
      <c r="S1052" s="923"/>
      <c r="U1052" s="742"/>
      <c r="Y1052" s="742" t="s">
        <v>98</v>
      </c>
      <c r="Z1052" s="922">
        <f t="shared" si="30"/>
        <v>0.70129999999998882</v>
      </c>
    </row>
    <row r="1053" spans="12:26" s="508" customFormat="1" x14ac:dyDescent="0.2">
      <c r="L1053" s="469"/>
      <c r="M1053" s="469"/>
      <c r="N1053" s="469"/>
      <c r="O1053" s="469"/>
      <c r="P1053" s="923"/>
      <c r="Q1053" s="923"/>
      <c r="R1053" s="923"/>
      <c r="S1053" s="923"/>
      <c r="U1053" s="742"/>
      <c r="Y1053" s="742" t="s">
        <v>98</v>
      </c>
      <c r="Z1053" s="922">
        <f t="shared" si="30"/>
        <v>0.70139999999998881</v>
      </c>
    </row>
    <row r="1054" spans="12:26" s="508" customFormat="1" x14ac:dyDescent="0.2">
      <c r="L1054" s="469"/>
      <c r="M1054" s="469"/>
      <c r="N1054" s="469"/>
      <c r="O1054" s="469"/>
      <c r="P1054" s="923"/>
      <c r="Q1054" s="923"/>
      <c r="R1054" s="923"/>
      <c r="S1054" s="923"/>
      <c r="U1054" s="742"/>
      <c r="Y1054" s="742" t="s">
        <v>98</v>
      </c>
      <c r="Z1054" s="922">
        <f t="shared" si="30"/>
        <v>0.7014999999999888</v>
      </c>
    </row>
    <row r="1055" spans="12:26" s="508" customFormat="1" x14ac:dyDescent="0.2">
      <c r="L1055" s="469"/>
      <c r="M1055" s="469"/>
      <c r="N1055" s="469"/>
      <c r="O1055" s="469"/>
      <c r="P1055" s="923"/>
      <c r="Q1055" s="923"/>
      <c r="R1055" s="923"/>
      <c r="S1055" s="923"/>
      <c r="U1055" s="742"/>
      <c r="Y1055" s="742" t="s">
        <v>98</v>
      </c>
      <c r="Z1055" s="922">
        <f t="shared" si="30"/>
        <v>0.70159999999998879</v>
      </c>
    </row>
    <row r="1056" spans="12:26" s="508" customFormat="1" x14ac:dyDescent="0.2">
      <c r="L1056" s="469"/>
      <c r="M1056" s="469"/>
      <c r="N1056" s="469"/>
      <c r="O1056" s="469"/>
      <c r="P1056" s="923"/>
      <c r="Q1056" s="923"/>
      <c r="R1056" s="923"/>
      <c r="S1056" s="923"/>
      <c r="U1056" s="742"/>
      <c r="Y1056" s="742" t="s">
        <v>98</v>
      </c>
      <c r="Z1056" s="922">
        <f t="shared" si="30"/>
        <v>0.70169999999998878</v>
      </c>
    </row>
    <row r="1057" spans="12:26" s="508" customFormat="1" x14ac:dyDescent="0.2">
      <c r="L1057" s="469"/>
      <c r="M1057" s="469"/>
      <c r="N1057" s="469"/>
      <c r="O1057" s="469"/>
      <c r="P1057" s="923"/>
      <c r="Q1057" s="923"/>
      <c r="R1057" s="923"/>
      <c r="S1057" s="923"/>
      <c r="U1057" s="742"/>
      <c r="Y1057" s="742" t="s">
        <v>98</v>
      </c>
      <c r="Z1057" s="922">
        <f t="shared" si="30"/>
        <v>0.70179999999998877</v>
      </c>
    </row>
    <row r="1058" spans="12:26" s="508" customFormat="1" x14ac:dyDescent="0.2">
      <c r="L1058" s="469"/>
      <c r="M1058" s="469"/>
      <c r="N1058" s="469"/>
      <c r="O1058" s="469"/>
      <c r="P1058" s="923"/>
      <c r="Q1058" s="923"/>
      <c r="R1058" s="923"/>
      <c r="S1058" s="923"/>
      <c r="U1058" s="742"/>
      <c r="Y1058" s="742" t="s">
        <v>98</v>
      </c>
      <c r="Z1058" s="922">
        <f t="shared" si="30"/>
        <v>0.70189999999998876</v>
      </c>
    </row>
    <row r="1059" spans="12:26" s="508" customFormat="1" x14ac:dyDescent="0.2">
      <c r="L1059" s="469"/>
      <c r="M1059" s="469"/>
      <c r="N1059" s="469"/>
      <c r="O1059" s="469"/>
      <c r="P1059" s="923"/>
      <c r="Q1059" s="923"/>
      <c r="R1059" s="923"/>
      <c r="S1059" s="923"/>
      <c r="U1059" s="742"/>
      <c r="Y1059" s="742" t="s">
        <v>98</v>
      </c>
      <c r="Z1059" s="922">
        <f t="shared" si="30"/>
        <v>0.70199999999998874</v>
      </c>
    </row>
    <row r="1060" spans="12:26" s="508" customFormat="1" x14ac:dyDescent="0.2">
      <c r="L1060" s="469"/>
      <c r="M1060" s="469"/>
      <c r="N1060" s="469"/>
      <c r="O1060" s="469"/>
      <c r="P1060" s="923"/>
      <c r="Q1060" s="923"/>
      <c r="R1060" s="923"/>
      <c r="S1060" s="923"/>
      <c r="U1060" s="742"/>
      <c r="Y1060" s="742" t="s">
        <v>98</v>
      </c>
      <c r="Z1060" s="922">
        <f t="shared" si="30"/>
        <v>0.70209999999998873</v>
      </c>
    </row>
    <row r="1061" spans="12:26" s="508" customFormat="1" x14ac:dyDescent="0.2">
      <c r="L1061" s="469"/>
      <c r="M1061" s="469"/>
      <c r="N1061" s="469"/>
      <c r="O1061" s="469"/>
      <c r="P1061" s="923"/>
      <c r="Q1061" s="923"/>
      <c r="R1061" s="923"/>
      <c r="S1061" s="923"/>
      <c r="U1061" s="742"/>
      <c r="Y1061" s="742" t="s">
        <v>98</v>
      </c>
      <c r="Z1061" s="922">
        <f t="shared" si="30"/>
        <v>0.70219999999998872</v>
      </c>
    </row>
    <row r="1062" spans="12:26" s="508" customFormat="1" x14ac:dyDescent="0.2">
      <c r="L1062" s="469"/>
      <c r="M1062" s="469"/>
      <c r="N1062" s="469"/>
      <c r="O1062" s="469"/>
      <c r="P1062" s="923"/>
      <c r="Q1062" s="923"/>
      <c r="R1062" s="923"/>
      <c r="S1062" s="923"/>
      <c r="U1062" s="742"/>
      <c r="Y1062" s="742" t="s">
        <v>98</v>
      </c>
      <c r="Z1062" s="922">
        <f t="shared" si="30"/>
        <v>0.70229999999998871</v>
      </c>
    </row>
    <row r="1063" spans="12:26" s="508" customFormat="1" x14ac:dyDescent="0.2">
      <c r="L1063" s="469"/>
      <c r="M1063" s="469"/>
      <c r="N1063" s="469"/>
      <c r="O1063" s="469"/>
      <c r="P1063" s="923"/>
      <c r="Q1063" s="923"/>
      <c r="R1063" s="923"/>
      <c r="S1063" s="923"/>
      <c r="U1063" s="742"/>
      <c r="Y1063" s="742" t="s">
        <v>98</v>
      </c>
      <c r="Z1063" s="922">
        <f t="shared" si="30"/>
        <v>0.7023999999999887</v>
      </c>
    </row>
    <row r="1064" spans="12:26" s="508" customFormat="1" x14ac:dyDescent="0.2">
      <c r="L1064" s="469"/>
      <c r="M1064" s="469"/>
      <c r="N1064" s="469"/>
      <c r="O1064" s="469"/>
      <c r="P1064" s="923"/>
      <c r="Q1064" s="923"/>
      <c r="R1064" s="923"/>
      <c r="S1064" s="923"/>
      <c r="U1064" s="742"/>
      <c r="Y1064" s="742" t="s">
        <v>98</v>
      </c>
      <c r="Z1064" s="922">
        <f t="shared" si="30"/>
        <v>0.70249999999998869</v>
      </c>
    </row>
    <row r="1065" spans="12:26" s="508" customFormat="1" x14ac:dyDescent="0.2">
      <c r="L1065" s="469"/>
      <c r="M1065" s="469"/>
      <c r="N1065" s="469"/>
      <c r="O1065" s="469"/>
      <c r="P1065" s="923"/>
      <c r="Q1065" s="923"/>
      <c r="R1065" s="923"/>
      <c r="S1065" s="923"/>
      <c r="U1065" s="742"/>
      <c r="Y1065" s="742" t="s">
        <v>98</v>
      </c>
      <c r="Z1065" s="922">
        <f t="shared" ref="Z1065:Z1128" si="31">SUM(Z1064+0.01%)</f>
        <v>0.70259999999998868</v>
      </c>
    </row>
    <row r="1066" spans="12:26" s="508" customFormat="1" x14ac:dyDescent="0.2">
      <c r="L1066" s="469"/>
      <c r="M1066" s="469"/>
      <c r="N1066" s="469"/>
      <c r="O1066" s="469"/>
      <c r="P1066" s="923"/>
      <c r="Q1066" s="923"/>
      <c r="R1066" s="923"/>
      <c r="S1066" s="923"/>
      <c r="U1066" s="742"/>
      <c r="Y1066" s="742" t="s">
        <v>98</v>
      </c>
      <c r="Z1066" s="922">
        <f t="shared" si="31"/>
        <v>0.70269999999998867</v>
      </c>
    </row>
    <row r="1067" spans="12:26" s="508" customFormat="1" x14ac:dyDescent="0.2">
      <c r="L1067" s="469"/>
      <c r="M1067" s="469"/>
      <c r="N1067" s="469"/>
      <c r="O1067" s="469"/>
      <c r="P1067" s="923"/>
      <c r="Q1067" s="923"/>
      <c r="R1067" s="923"/>
      <c r="S1067" s="923"/>
      <c r="U1067" s="742"/>
      <c r="Y1067" s="742" t="s">
        <v>98</v>
      </c>
      <c r="Z1067" s="922">
        <f t="shared" si="31"/>
        <v>0.70279999999998866</v>
      </c>
    </row>
    <row r="1068" spans="12:26" s="508" customFormat="1" x14ac:dyDescent="0.2">
      <c r="L1068" s="469"/>
      <c r="M1068" s="469"/>
      <c r="N1068" s="469"/>
      <c r="O1068" s="469"/>
      <c r="P1068" s="923"/>
      <c r="Q1068" s="923"/>
      <c r="R1068" s="923"/>
      <c r="S1068" s="923"/>
      <c r="U1068" s="742"/>
      <c r="Y1068" s="742" t="s">
        <v>98</v>
      </c>
      <c r="Z1068" s="922">
        <f t="shared" si="31"/>
        <v>0.70289999999998864</v>
      </c>
    </row>
    <row r="1069" spans="12:26" s="508" customFormat="1" x14ac:dyDescent="0.2">
      <c r="L1069" s="469"/>
      <c r="M1069" s="469"/>
      <c r="N1069" s="469"/>
      <c r="O1069" s="469"/>
      <c r="P1069" s="923"/>
      <c r="Q1069" s="923"/>
      <c r="R1069" s="923"/>
      <c r="S1069" s="923"/>
      <c r="U1069" s="742"/>
      <c r="Y1069" s="742" t="s">
        <v>98</v>
      </c>
      <c r="Z1069" s="922">
        <f t="shared" si="31"/>
        <v>0.70299999999998863</v>
      </c>
    </row>
    <row r="1070" spans="12:26" s="508" customFormat="1" x14ac:dyDescent="0.2">
      <c r="L1070" s="469"/>
      <c r="M1070" s="469"/>
      <c r="N1070" s="469"/>
      <c r="O1070" s="469"/>
      <c r="P1070" s="923"/>
      <c r="Q1070" s="923"/>
      <c r="R1070" s="923"/>
      <c r="S1070" s="923"/>
      <c r="U1070" s="742"/>
      <c r="Y1070" s="742" t="s">
        <v>98</v>
      </c>
      <c r="Z1070" s="922">
        <f t="shared" si="31"/>
        <v>0.70309999999998862</v>
      </c>
    </row>
    <row r="1071" spans="12:26" s="508" customFormat="1" x14ac:dyDescent="0.2">
      <c r="L1071" s="469"/>
      <c r="M1071" s="469"/>
      <c r="N1071" s="469"/>
      <c r="O1071" s="469"/>
      <c r="P1071" s="923"/>
      <c r="Q1071" s="923"/>
      <c r="R1071" s="923"/>
      <c r="S1071" s="923"/>
      <c r="U1071" s="742"/>
      <c r="Y1071" s="742" t="s">
        <v>98</v>
      </c>
      <c r="Z1071" s="922">
        <f t="shared" si="31"/>
        <v>0.70319999999998861</v>
      </c>
    </row>
    <row r="1072" spans="12:26" s="508" customFormat="1" x14ac:dyDescent="0.2">
      <c r="L1072" s="469"/>
      <c r="M1072" s="469"/>
      <c r="N1072" s="469"/>
      <c r="O1072" s="469"/>
      <c r="P1072" s="923"/>
      <c r="Q1072" s="923"/>
      <c r="R1072" s="923"/>
      <c r="S1072" s="923"/>
      <c r="U1072" s="742"/>
      <c r="Y1072" s="742" t="s">
        <v>98</v>
      </c>
      <c r="Z1072" s="922">
        <f t="shared" si="31"/>
        <v>0.7032999999999886</v>
      </c>
    </row>
    <row r="1073" spans="12:26" s="508" customFormat="1" x14ac:dyDescent="0.2">
      <c r="L1073" s="469"/>
      <c r="M1073" s="469"/>
      <c r="N1073" s="469"/>
      <c r="O1073" s="469"/>
      <c r="P1073" s="923"/>
      <c r="Q1073" s="923"/>
      <c r="R1073" s="923"/>
      <c r="S1073" s="923"/>
      <c r="U1073" s="742"/>
      <c r="Y1073" s="742" t="s">
        <v>98</v>
      </c>
      <c r="Z1073" s="922">
        <f t="shared" si="31"/>
        <v>0.70339999999998859</v>
      </c>
    </row>
    <row r="1074" spans="12:26" s="508" customFormat="1" x14ac:dyDescent="0.2">
      <c r="L1074" s="469"/>
      <c r="M1074" s="469"/>
      <c r="N1074" s="469"/>
      <c r="O1074" s="469"/>
      <c r="P1074" s="923"/>
      <c r="Q1074" s="923"/>
      <c r="R1074" s="923"/>
      <c r="S1074" s="923"/>
      <c r="U1074" s="742"/>
      <c r="Y1074" s="742" t="s">
        <v>98</v>
      </c>
      <c r="Z1074" s="922">
        <f t="shared" si="31"/>
        <v>0.70349999999998858</v>
      </c>
    </row>
    <row r="1075" spans="12:26" s="508" customFormat="1" x14ac:dyDescent="0.2">
      <c r="L1075" s="469"/>
      <c r="M1075" s="469"/>
      <c r="N1075" s="469"/>
      <c r="O1075" s="469"/>
      <c r="P1075" s="923"/>
      <c r="Q1075" s="923"/>
      <c r="R1075" s="923"/>
      <c r="S1075" s="923"/>
      <c r="U1075" s="742"/>
      <c r="Y1075" s="742" t="s">
        <v>98</v>
      </c>
      <c r="Z1075" s="922">
        <f t="shared" si="31"/>
        <v>0.70359999999998857</v>
      </c>
    </row>
    <row r="1076" spans="12:26" s="508" customFormat="1" x14ac:dyDescent="0.2">
      <c r="L1076" s="469"/>
      <c r="M1076" s="469"/>
      <c r="N1076" s="469"/>
      <c r="O1076" s="469"/>
      <c r="P1076" s="923"/>
      <c r="Q1076" s="923"/>
      <c r="R1076" s="923"/>
      <c r="S1076" s="923"/>
      <c r="U1076" s="742"/>
      <c r="Y1076" s="742" t="s">
        <v>98</v>
      </c>
      <c r="Z1076" s="922">
        <f t="shared" si="31"/>
        <v>0.70369999999998856</v>
      </c>
    </row>
    <row r="1077" spans="12:26" s="508" customFormat="1" x14ac:dyDescent="0.2">
      <c r="L1077" s="469"/>
      <c r="M1077" s="469"/>
      <c r="N1077" s="469"/>
      <c r="O1077" s="469"/>
      <c r="P1077" s="923"/>
      <c r="Q1077" s="923"/>
      <c r="R1077" s="923"/>
      <c r="S1077" s="923"/>
      <c r="U1077" s="742"/>
      <c r="Y1077" s="742" t="s">
        <v>98</v>
      </c>
      <c r="Z1077" s="922">
        <f t="shared" si="31"/>
        <v>0.70379999999998855</v>
      </c>
    </row>
    <row r="1078" spans="12:26" s="508" customFormat="1" x14ac:dyDescent="0.2">
      <c r="L1078" s="469"/>
      <c r="M1078" s="469"/>
      <c r="N1078" s="469"/>
      <c r="O1078" s="469"/>
      <c r="P1078" s="923"/>
      <c r="Q1078" s="923"/>
      <c r="R1078" s="923"/>
      <c r="S1078" s="923"/>
      <c r="U1078" s="742"/>
      <c r="Y1078" s="742" t="s">
        <v>98</v>
      </c>
      <c r="Z1078" s="922">
        <f t="shared" si="31"/>
        <v>0.70389999999998853</v>
      </c>
    </row>
    <row r="1079" spans="12:26" s="508" customFormat="1" x14ac:dyDescent="0.2">
      <c r="L1079" s="469"/>
      <c r="M1079" s="469"/>
      <c r="N1079" s="469"/>
      <c r="O1079" s="469"/>
      <c r="P1079" s="923"/>
      <c r="Q1079" s="923"/>
      <c r="R1079" s="923"/>
      <c r="S1079" s="923"/>
      <c r="U1079" s="742"/>
      <c r="Y1079" s="742" t="s">
        <v>98</v>
      </c>
      <c r="Z1079" s="922">
        <f t="shared" si="31"/>
        <v>0.70399999999998852</v>
      </c>
    </row>
    <row r="1080" spans="12:26" s="508" customFormat="1" x14ac:dyDescent="0.2">
      <c r="L1080" s="469"/>
      <c r="M1080" s="469"/>
      <c r="N1080" s="469"/>
      <c r="O1080" s="469"/>
      <c r="P1080" s="923"/>
      <c r="Q1080" s="923"/>
      <c r="R1080" s="923"/>
      <c r="S1080" s="923"/>
      <c r="U1080" s="742"/>
      <c r="Y1080" s="742" t="s">
        <v>98</v>
      </c>
      <c r="Z1080" s="922">
        <f t="shared" si="31"/>
        <v>0.70409999999998851</v>
      </c>
    </row>
    <row r="1081" spans="12:26" s="508" customFormat="1" x14ac:dyDescent="0.2">
      <c r="L1081" s="469"/>
      <c r="M1081" s="469"/>
      <c r="N1081" s="469"/>
      <c r="O1081" s="469"/>
      <c r="P1081" s="923"/>
      <c r="Q1081" s="923"/>
      <c r="R1081" s="923"/>
      <c r="S1081" s="923"/>
      <c r="U1081" s="742"/>
      <c r="Y1081" s="742" t="s">
        <v>98</v>
      </c>
      <c r="Z1081" s="922">
        <f t="shared" si="31"/>
        <v>0.7041999999999885</v>
      </c>
    </row>
    <row r="1082" spans="12:26" s="508" customFormat="1" x14ac:dyDescent="0.2">
      <c r="L1082" s="469"/>
      <c r="M1082" s="469"/>
      <c r="N1082" s="469"/>
      <c r="O1082" s="469"/>
      <c r="P1082" s="923"/>
      <c r="Q1082" s="923"/>
      <c r="R1082" s="923"/>
      <c r="S1082" s="923"/>
      <c r="U1082" s="742"/>
      <c r="Y1082" s="742" t="s">
        <v>98</v>
      </c>
      <c r="Z1082" s="922">
        <f t="shared" si="31"/>
        <v>0.70429999999998849</v>
      </c>
    </row>
    <row r="1083" spans="12:26" s="508" customFormat="1" x14ac:dyDescent="0.2">
      <c r="L1083" s="469"/>
      <c r="M1083" s="469"/>
      <c r="N1083" s="469"/>
      <c r="O1083" s="469"/>
      <c r="P1083" s="923"/>
      <c r="Q1083" s="923"/>
      <c r="R1083" s="923"/>
      <c r="S1083" s="923"/>
      <c r="U1083" s="742"/>
      <c r="Y1083" s="742" t="s">
        <v>98</v>
      </c>
      <c r="Z1083" s="922">
        <f t="shared" si="31"/>
        <v>0.70439999999998848</v>
      </c>
    </row>
    <row r="1084" spans="12:26" s="508" customFormat="1" x14ac:dyDescent="0.2">
      <c r="L1084" s="469"/>
      <c r="M1084" s="469"/>
      <c r="N1084" s="469"/>
      <c r="O1084" s="469"/>
      <c r="P1084" s="923"/>
      <c r="Q1084" s="923"/>
      <c r="R1084" s="923"/>
      <c r="S1084" s="923"/>
      <c r="U1084" s="742"/>
      <c r="Y1084" s="742" t="s">
        <v>98</v>
      </c>
      <c r="Z1084" s="922">
        <f t="shared" si="31"/>
        <v>0.70449999999998847</v>
      </c>
    </row>
    <row r="1085" spans="12:26" s="508" customFormat="1" x14ac:dyDescent="0.2">
      <c r="L1085" s="469"/>
      <c r="M1085" s="469"/>
      <c r="N1085" s="469"/>
      <c r="O1085" s="469"/>
      <c r="P1085" s="923"/>
      <c r="Q1085" s="923"/>
      <c r="R1085" s="923"/>
      <c r="S1085" s="923"/>
      <c r="U1085" s="742"/>
      <c r="Y1085" s="742" t="s">
        <v>98</v>
      </c>
      <c r="Z1085" s="922">
        <f t="shared" si="31"/>
        <v>0.70459999999998846</v>
      </c>
    </row>
    <row r="1086" spans="12:26" s="508" customFormat="1" x14ac:dyDescent="0.2">
      <c r="L1086" s="469"/>
      <c r="M1086" s="469"/>
      <c r="N1086" s="469"/>
      <c r="O1086" s="469"/>
      <c r="P1086" s="923"/>
      <c r="Q1086" s="923"/>
      <c r="R1086" s="923"/>
      <c r="S1086" s="923"/>
      <c r="U1086" s="742"/>
      <c r="Y1086" s="742" t="s">
        <v>98</v>
      </c>
      <c r="Z1086" s="922">
        <f t="shared" si="31"/>
        <v>0.70469999999998845</v>
      </c>
    </row>
    <row r="1087" spans="12:26" s="508" customFormat="1" x14ac:dyDescent="0.2">
      <c r="L1087" s="469"/>
      <c r="M1087" s="469"/>
      <c r="N1087" s="469"/>
      <c r="O1087" s="469"/>
      <c r="P1087" s="923"/>
      <c r="Q1087" s="923"/>
      <c r="R1087" s="923"/>
      <c r="S1087" s="923"/>
      <c r="U1087" s="742"/>
      <c r="Y1087" s="742" t="s">
        <v>98</v>
      </c>
      <c r="Z1087" s="922">
        <f t="shared" si="31"/>
        <v>0.70479999999998844</v>
      </c>
    </row>
    <row r="1088" spans="12:26" s="508" customFormat="1" x14ac:dyDescent="0.2">
      <c r="L1088" s="469"/>
      <c r="M1088" s="469"/>
      <c r="N1088" s="469"/>
      <c r="O1088" s="469"/>
      <c r="P1088" s="923"/>
      <c r="Q1088" s="923"/>
      <c r="R1088" s="923"/>
      <c r="S1088" s="923"/>
      <c r="U1088" s="742"/>
      <c r="Y1088" s="742" t="s">
        <v>98</v>
      </c>
      <c r="Z1088" s="922">
        <f t="shared" si="31"/>
        <v>0.70489999999998842</v>
      </c>
    </row>
    <row r="1089" spans="12:26" s="508" customFormat="1" x14ac:dyDescent="0.2">
      <c r="L1089" s="469"/>
      <c r="M1089" s="469"/>
      <c r="N1089" s="469"/>
      <c r="O1089" s="469"/>
      <c r="P1089" s="923"/>
      <c r="Q1089" s="923"/>
      <c r="R1089" s="923"/>
      <c r="S1089" s="923"/>
      <c r="U1089" s="742"/>
      <c r="Y1089" s="742" t="s">
        <v>98</v>
      </c>
      <c r="Z1089" s="922">
        <f t="shared" si="31"/>
        <v>0.70499999999998841</v>
      </c>
    </row>
    <row r="1090" spans="12:26" s="508" customFormat="1" x14ac:dyDescent="0.2">
      <c r="L1090" s="469"/>
      <c r="M1090" s="469"/>
      <c r="N1090" s="469"/>
      <c r="O1090" s="469"/>
      <c r="P1090" s="923"/>
      <c r="Q1090" s="923"/>
      <c r="R1090" s="923"/>
      <c r="S1090" s="923"/>
      <c r="U1090" s="742"/>
      <c r="Y1090" s="742" t="s">
        <v>98</v>
      </c>
      <c r="Z1090" s="922">
        <f t="shared" si="31"/>
        <v>0.7050999999999884</v>
      </c>
    </row>
    <row r="1091" spans="12:26" s="508" customFormat="1" x14ac:dyDescent="0.2">
      <c r="L1091" s="469"/>
      <c r="M1091" s="469"/>
      <c r="N1091" s="469"/>
      <c r="O1091" s="469"/>
      <c r="P1091" s="923"/>
      <c r="Q1091" s="923"/>
      <c r="R1091" s="923"/>
      <c r="S1091" s="923"/>
      <c r="U1091" s="742"/>
      <c r="Y1091" s="742" t="s">
        <v>98</v>
      </c>
      <c r="Z1091" s="922">
        <f t="shared" si="31"/>
        <v>0.70519999999998839</v>
      </c>
    </row>
    <row r="1092" spans="12:26" s="508" customFormat="1" x14ac:dyDescent="0.2">
      <c r="L1092" s="469"/>
      <c r="M1092" s="469"/>
      <c r="N1092" s="469"/>
      <c r="O1092" s="469"/>
      <c r="P1092" s="923"/>
      <c r="Q1092" s="923"/>
      <c r="R1092" s="923"/>
      <c r="S1092" s="923"/>
      <c r="U1092" s="742"/>
      <c r="Y1092" s="742" t="s">
        <v>98</v>
      </c>
      <c r="Z1092" s="922">
        <f t="shared" si="31"/>
        <v>0.70529999999998838</v>
      </c>
    </row>
    <row r="1093" spans="12:26" s="508" customFormat="1" x14ac:dyDescent="0.2">
      <c r="L1093" s="469"/>
      <c r="M1093" s="469"/>
      <c r="N1093" s="469"/>
      <c r="O1093" s="469"/>
      <c r="P1093" s="923"/>
      <c r="Q1093" s="923"/>
      <c r="R1093" s="923"/>
      <c r="S1093" s="923"/>
      <c r="U1093" s="742"/>
      <c r="Y1093" s="742" t="s">
        <v>98</v>
      </c>
      <c r="Z1093" s="922">
        <f t="shared" si="31"/>
        <v>0.70539999999998837</v>
      </c>
    </row>
    <row r="1094" spans="12:26" s="508" customFormat="1" x14ac:dyDescent="0.2">
      <c r="L1094" s="469"/>
      <c r="M1094" s="469"/>
      <c r="N1094" s="469"/>
      <c r="O1094" s="469"/>
      <c r="P1094" s="923"/>
      <c r="Q1094" s="923"/>
      <c r="R1094" s="923"/>
      <c r="S1094" s="923"/>
      <c r="U1094" s="742"/>
      <c r="Y1094" s="742" t="s">
        <v>98</v>
      </c>
      <c r="Z1094" s="922">
        <f t="shared" si="31"/>
        <v>0.70549999999998836</v>
      </c>
    </row>
    <row r="1095" spans="12:26" s="508" customFormat="1" x14ac:dyDescent="0.2">
      <c r="L1095" s="469"/>
      <c r="M1095" s="469"/>
      <c r="N1095" s="469"/>
      <c r="O1095" s="469"/>
      <c r="P1095" s="923"/>
      <c r="Q1095" s="923"/>
      <c r="R1095" s="923"/>
      <c r="S1095" s="923"/>
      <c r="U1095" s="742"/>
      <c r="Y1095" s="742" t="s">
        <v>98</v>
      </c>
      <c r="Z1095" s="922">
        <f t="shared" si="31"/>
        <v>0.70559999999998835</v>
      </c>
    </row>
    <row r="1096" spans="12:26" s="508" customFormat="1" x14ac:dyDescent="0.2">
      <c r="L1096" s="469"/>
      <c r="M1096" s="469"/>
      <c r="N1096" s="469"/>
      <c r="O1096" s="469"/>
      <c r="P1096" s="923"/>
      <c r="Q1096" s="923"/>
      <c r="R1096" s="923"/>
      <c r="S1096" s="923"/>
      <c r="U1096" s="742"/>
      <c r="Y1096" s="742" t="s">
        <v>98</v>
      </c>
      <c r="Z1096" s="922">
        <f t="shared" si="31"/>
        <v>0.70569999999998834</v>
      </c>
    </row>
    <row r="1097" spans="12:26" s="508" customFormat="1" x14ac:dyDescent="0.2">
      <c r="L1097" s="469"/>
      <c r="M1097" s="469"/>
      <c r="N1097" s="469"/>
      <c r="O1097" s="469"/>
      <c r="P1097" s="923"/>
      <c r="Q1097" s="923"/>
      <c r="R1097" s="923"/>
      <c r="S1097" s="923"/>
      <c r="U1097" s="742"/>
      <c r="Y1097" s="742" t="s">
        <v>98</v>
      </c>
      <c r="Z1097" s="922">
        <f t="shared" si="31"/>
        <v>0.70579999999998833</v>
      </c>
    </row>
    <row r="1098" spans="12:26" s="508" customFormat="1" x14ac:dyDescent="0.2">
      <c r="L1098" s="469"/>
      <c r="M1098" s="469"/>
      <c r="N1098" s="469"/>
      <c r="O1098" s="469"/>
      <c r="P1098" s="923"/>
      <c r="Q1098" s="923"/>
      <c r="R1098" s="923"/>
      <c r="S1098" s="923"/>
      <c r="U1098" s="742"/>
      <c r="Y1098" s="742" t="s">
        <v>98</v>
      </c>
      <c r="Z1098" s="922">
        <f t="shared" si="31"/>
        <v>0.70589999999998831</v>
      </c>
    </row>
    <row r="1099" spans="12:26" s="508" customFormat="1" x14ac:dyDescent="0.2">
      <c r="L1099" s="469"/>
      <c r="M1099" s="469"/>
      <c r="N1099" s="469"/>
      <c r="O1099" s="469"/>
      <c r="P1099" s="923"/>
      <c r="Q1099" s="923"/>
      <c r="R1099" s="923"/>
      <c r="S1099" s="923"/>
      <c r="U1099" s="742"/>
      <c r="Y1099" s="742" t="s">
        <v>98</v>
      </c>
      <c r="Z1099" s="922">
        <f t="shared" si="31"/>
        <v>0.7059999999999883</v>
      </c>
    </row>
    <row r="1100" spans="12:26" s="508" customFormat="1" x14ac:dyDescent="0.2">
      <c r="L1100" s="469"/>
      <c r="M1100" s="469"/>
      <c r="N1100" s="469"/>
      <c r="O1100" s="469"/>
      <c r="P1100" s="923"/>
      <c r="Q1100" s="923"/>
      <c r="R1100" s="923"/>
      <c r="S1100" s="923"/>
      <c r="U1100" s="742"/>
      <c r="Y1100" s="742" t="s">
        <v>98</v>
      </c>
      <c r="Z1100" s="922">
        <f t="shared" si="31"/>
        <v>0.70609999999998829</v>
      </c>
    </row>
    <row r="1101" spans="12:26" s="508" customFormat="1" x14ac:dyDescent="0.2">
      <c r="L1101" s="469"/>
      <c r="M1101" s="469"/>
      <c r="N1101" s="469"/>
      <c r="O1101" s="469"/>
      <c r="P1101" s="923"/>
      <c r="Q1101" s="923"/>
      <c r="R1101" s="923"/>
      <c r="S1101" s="923"/>
      <c r="U1101" s="742"/>
      <c r="Y1101" s="742" t="s">
        <v>98</v>
      </c>
      <c r="Z1101" s="922">
        <f t="shared" si="31"/>
        <v>0.70619999999998828</v>
      </c>
    </row>
    <row r="1102" spans="12:26" s="508" customFormat="1" x14ac:dyDescent="0.2">
      <c r="L1102" s="469"/>
      <c r="M1102" s="469"/>
      <c r="N1102" s="469"/>
      <c r="O1102" s="469"/>
      <c r="P1102" s="923"/>
      <c r="Q1102" s="923"/>
      <c r="R1102" s="923"/>
      <c r="S1102" s="923"/>
      <c r="U1102" s="742"/>
      <c r="Y1102" s="742" t="s">
        <v>98</v>
      </c>
      <c r="Z1102" s="922">
        <f t="shared" si="31"/>
        <v>0.70629999999998827</v>
      </c>
    </row>
    <row r="1103" spans="12:26" s="508" customFormat="1" x14ac:dyDescent="0.2">
      <c r="L1103" s="469"/>
      <c r="M1103" s="469"/>
      <c r="N1103" s="469"/>
      <c r="O1103" s="469"/>
      <c r="P1103" s="923"/>
      <c r="Q1103" s="923"/>
      <c r="R1103" s="923"/>
      <c r="S1103" s="923"/>
      <c r="U1103" s="742"/>
      <c r="Y1103" s="742" t="s">
        <v>98</v>
      </c>
      <c r="Z1103" s="922">
        <f t="shared" si="31"/>
        <v>0.70639999999998826</v>
      </c>
    </row>
    <row r="1104" spans="12:26" s="508" customFormat="1" x14ac:dyDescent="0.2">
      <c r="L1104" s="469"/>
      <c r="M1104" s="469"/>
      <c r="N1104" s="469"/>
      <c r="O1104" s="469"/>
      <c r="P1104" s="923"/>
      <c r="Q1104" s="923"/>
      <c r="R1104" s="923"/>
      <c r="S1104" s="923"/>
      <c r="U1104" s="742"/>
      <c r="Y1104" s="742" t="s">
        <v>98</v>
      </c>
      <c r="Z1104" s="922">
        <f t="shared" si="31"/>
        <v>0.70649999999998825</v>
      </c>
    </row>
    <row r="1105" spans="12:26" s="508" customFormat="1" x14ac:dyDescent="0.2">
      <c r="L1105" s="469"/>
      <c r="M1105" s="469"/>
      <c r="N1105" s="469"/>
      <c r="O1105" s="469"/>
      <c r="P1105" s="923"/>
      <c r="Q1105" s="923"/>
      <c r="R1105" s="923"/>
      <c r="S1105" s="923"/>
      <c r="U1105" s="742"/>
      <c r="Y1105" s="742" t="s">
        <v>98</v>
      </c>
      <c r="Z1105" s="922">
        <f t="shared" si="31"/>
        <v>0.70659999999998824</v>
      </c>
    </row>
    <row r="1106" spans="12:26" s="508" customFormat="1" x14ac:dyDescent="0.2">
      <c r="L1106" s="469"/>
      <c r="M1106" s="469"/>
      <c r="N1106" s="469"/>
      <c r="O1106" s="469"/>
      <c r="P1106" s="923"/>
      <c r="Q1106" s="923"/>
      <c r="R1106" s="923"/>
      <c r="S1106" s="923"/>
      <c r="U1106" s="742"/>
      <c r="Y1106" s="742" t="s">
        <v>98</v>
      </c>
      <c r="Z1106" s="922">
        <f t="shared" si="31"/>
        <v>0.70669999999998823</v>
      </c>
    </row>
    <row r="1107" spans="12:26" s="508" customFormat="1" x14ac:dyDescent="0.2">
      <c r="L1107" s="469"/>
      <c r="M1107" s="469"/>
      <c r="N1107" s="469"/>
      <c r="O1107" s="469"/>
      <c r="P1107" s="923"/>
      <c r="Q1107" s="923"/>
      <c r="R1107" s="923"/>
      <c r="S1107" s="923"/>
      <c r="U1107" s="742"/>
      <c r="Y1107" s="742" t="s">
        <v>98</v>
      </c>
      <c r="Z1107" s="922">
        <f t="shared" si="31"/>
        <v>0.70679999999998822</v>
      </c>
    </row>
    <row r="1108" spans="12:26" s="508" customFormat="1" x14ac:dyDescent="0.2">
      <c r="L1108" s="469"/>
      <c r="M1108" s="469"/>
      <c r="N1108" s="469"/>
      <c r="O1108" s="469"/>
      <c r="P1108" s="923"/>
      <c r="Q1108" s="923"/>
      <c r="R1108" s="923"/>
      <c r="S1108" s="923"/>
      <c r="U1108" s="742"/>
      <c r="Y1108" s="742" t="s">
        <v>98</v>
      </c>
      <c r="Z1108" s="922">
        <f t="shared" si="31"/>
        <v>0.7068999999999882</v>
      </c>
    </row>
    <row r="1109" spans="12:26" s="508" customFormat="1" x14ac:dyDescent="0.2">
      <c r="L1109" s="469"/>
      <c r="M1109" s="469"/>
      <c r="N1109" s="469"/>
      <c r="O1109" s="469"/>
      <c r="P1109" s="923"/>
      <c r="Q1109" s="923"/>
      <c r="R1109" s="923"/>
      <c r="S1109" s="923"/>
      <c r="U1109" s="742"/>
      <c r="Y1109" s="742" t="s">
        <v>98</v>
      </c>
      <c r="Z1109" s="922">
        <f t="shared" si="31"/>
        <v>0.70699999999998819</v>
      </c>
    </row>
    <row r="1110" spans="12:26" s="508" customFormat="1" x14ac:dyDescent="0.2">
      <c r="L1110" s="469"/>
      <c r="M1110" s="469"/>
      <c r="N1110" s="469"/>
      <c r="O1110" s="469"/>
      <c r="P1110" s="923"/>
      <c r="Q1110" s="923"/>
      <c r="R1110" s="923"/>
      <c r="S1110" s="923"/>
      <c r="U1110" s="742"/>
      <c r="Y1110" s="742" t="s">
        <v>98</v>
      </c>
      <c r="Z1110" s="922">
        <f t="shared" si="31"/>
        <v>0.70709999999998818</v>
      </c>
    </row>
    <row r="1111" spans="12:26" s="508" customFormat="1" x14ac:dyDescent="0.2">
      <c r="L1111" s="469"/>
      <c r="M1111" s="469"/>
      <c r="N1111" s="469"/>
      <c r="O1111" s="469"/>
      <c r="P1111" s="923"/>
      <c r="Q1111" s="923"/>
      <c r="R1111" s="923"/>
      <c r="S1111" s="923"/>
      <c r="U1111" s="742"/>
      <c r="Y1111" s="742" t="s">
        <v>98</v>
      </c>
      <c r="Z1111" s="922">
        <f t="shared" si="31"/>
        <v>0.70719999999998817</v>
      </c>
    </row>
    <row r="1112" spans="12:26" s="508" customFormat="1" x14ac:dyDescent="0.2">
      <c r="L1112" s="469"/>
      <c r="M1112" s="469"/>
      <c r="N1112" s="469"/>
      <c r="O1112" s="469"/>
      <c r="P1112" s="923"/>
      <c r="Q1112" s="923"/>
      <c r="R1112" s="923"/>
      <c r="S1112" s="923"/>
      <c r="U1112" s="742"/>
      <c r="Y1112" s="742" t="s">
        <v>98</v>
      </c>
      <c r="Z1112" s="922">
        <f t="shared" si="31"/>
        <v>0.70729999999998816</v>
      </c>
    </row>
    <row r="1113" spans="12:26" s="508" customFormat="1" x14ac:dyDescent="0.2">
      <c r="L1113" s="469"/>
      <c r="M1113" s="469"/>
      <c r="N1113" s="469"/>
      <c r="O1113" s="469"/>
      <c r="P1113" s="923"/>
      <c r="Q1113" s="923"/>
      <c r="R1113" s="923"/>
      <c r="S1113" s="923"/>
      <c r="U1113" s="742"/>
      <c r="Y1113" s="742" t="s">
        <v>98</v>
      </c>
      <c r="Z1113" s="922">
        <f t="shared" si="31"/>
        <v>0.70739999999998815</v>
      </c>
    </row>
    <row r="1114" spans="12:26" s="508" customFormat="1" x14ac:dyDescent="0.2">
      <c r="L1114" s="469"/>
      <c r="M1114" s="469"/>
      <c r="N1114" s="469"/>
      <c r="O1114" s="469"/>
      <c r="P1114" s="923"/>
      <c r="Q1114" s="923"/>
      <c r="R1114" s="923"/>
      <c r="S1114" s="923"/>
      <c r="U1114" s="742"/>
      <c r="Y1114" s="742" t="s">
        <v>98</v>
      </c>
      <c r="Z1114" s="922">
        <f t="shared" si="31"/>
        <v>0.70749999999998814</v>
      </c>
    </row>
    <row r="1115" spans="12:26" s="508" customFormat="1" x14ac:dyDescent="0.2">
      <c r="L1115" s="469"/>
      <c r="M1115" s="469"/>
      <c r="N1115" s="469"/>
      <c r="O1115" s="469"/>
      <c r="P1115" s="923"/>
      <c r="Q1115" s="923"/>
      <c r="R1115" s="923"/>
      <c r="S1115" s="923"/>
      <c r="U1115" s="742"/>
      <c r="Y1115" s="742" t="s">
        <v>98</v>
      </c>
      <c r="Z1115" s="922">
        <f t="shared" si="31"/>
        <v>0.70759999999998813</v>
      </c>
    </row>
    <row r="1116" spans="12:26" s="508" customFormat="1" x14ac:dyDescent="0.2">
      <c r="L1116" s="469"/>
      <c r="M1116" s="469"/>
      <c r="N1116" s="469"/>
      <c r="O1116" s="469"/>
      <c r="P1116" s="923"/>
      <c r="Q1116" s="923"/>
      <c r="R1116" s="923"/>
      <c r="S1116" s="923"/>
      <c r="U1116" s="742"/>
      <c r="Y1116" s="742" t="s">
        <v>98</v>
      </c>
      <c r="Z1116" s="922">
        <f t="shared" si="31"/>
        <v>0.70769999999998812</v>
      </c>
    </row>
    <row r="1117" spans="12:26" s="508" customFormat="1" x14ac:dyDescent="0.2">
      <c r="L1117" s="469"/>
      <c r="M1117" s="469"/>
      <c r="N1117" s="469"/>
      <c r="O1117" s="469"/>
      <c r="P1117" s="923"/>
      <c r="Q1117" s="923"/>
      <c r="R1117" s="923"/>
      <c r="S1117" s="923"/>
      <c r="U1117" s="742"/>
      <c r="Y1117" s="742" t="s">
        <v>98</v>
      </c>
      <c r="Z1117" s="922">
        <f t="shared" si="31"/>
        <v>0.70779999999998811</v>
      </c>
    </row>
    <row r="1118" spans="12:26" s="508" customFormat="1" x14ac:dyDescent="0.2">
      <c r="L1118" s="469"/>
      <c r="M1118" s="469"/>
      <c r="N1118" s="469"/>
      <c r="O1118" s="469"/>
      <c r="P1118" s="923"/>
      <c r="Q1118" s="923"/>
      <c r="R1118" s="923"/>
      <c r="S1118" s="923"/>
      <c r="U1118" s="742"/>
      <c r="Y1118" s="742" t="s">
        <v>98</v>
      </c>
      <c r="Z1118" s="922">
        <f t="shared" si="31"/>
        <v>0.70789999999998809</v>
      </c>
    </row>
    <row r="1119" spans="12:26" s="508" customFormat="1" x14ac:dyDescent="0.2">
      <c r="L1119" s="469"/>
      <c r="M1119" s="469"/>
      <c r="N1119" s="469"/>
      <c r="O1119" s="469"/>
      <c r="P1119" s="923"/>
      <c r="Q1119" s="923"/>
      <c r="R1119" s="923"/>
      <c r="S1119" s="923"/>
      <c r="U1119" s="742"/>
      <c r="Y1119" s="742" t="s">
        <v>98</v>
      </c>
      <c r="Z1119" s="922">
        <f t="shared" si="31"/>
        <v>0.70799999999998808</v>
      </c>
    </row>
    <row r="1120" spans="12:26" s="508" customFormat="1" x14ac:dyDescent="0.2">
      <c r="L1120" s="469"/>
      <c r="M1120" s="469"/>
      <c r="N1120" s="469"/>
      <c r="O1120" s="469"/>
      <c r="P1120" s="923"/>
      <c r="Q1120" s="923"/>
      <c r="R1120" s="923"/>
      <c r="S1120" s="923"/>
      <c r="U1120" s="742"/>
      <c r="Y1120" s="742" t="s">
        <v>98</v>
      </c>
      <c r="Z1120" s="922">
        <f t="shared" si="31"/>
        <v>0.70809999999998807</v>
      </c>
    </row>
    <row r="1121" spans="12:26" s="508" customFormat="1" x14ac:dyDescent="0.2">
      <c r="L1121" s="469"/>
      <c r="M1121" s="469"/>
      <c r="N1121" s="469"/>
      <c r="O1121" s="469"/>
      <c r="P1121" s="923"/>
      <c r="Q1121" s="923"/>
      <c r="R1121" s="923"/>
      <c r="S1121" s="923"/>
      <c r="U1121" s="742"/>
      <c r="Y1121" s="742" t="s">
        <v>98</v>
      </c>
      <c r="Z1121" s="922">
        <f t="shared" si="31"/>
        <v>0.70819999999998806</v>
      </c>
    </row>
    <row r="1122" spans="12:26" s="508" customFormat="1" x14ac:dyDescent="0.2">
      <c r="L1122" s="469"/>
      <c r="M1122" s="469"/>
      <c r="N1122" s="469"/>
      <c r="O1122" s="469"/>
      <c r="P1122" s="923"/>
      <c r="Q1122" s="923"/>
      <c r="R1122" s="923"/>
      <c r="S1122" s="923"/>
      <c r="U1122" s="742"/>
      <c r="Y1122" s="742" t="s">
        <v>98</v>
      </c>
      <c r="Z1122" s="922">
        <f t="shared" si="31"/>
        <v>0.70829999999998805</v>
      </c>
    </row>
    <row r="1123" spans="12:26" s="508" customFormat="1" x14ac:dyDescent="0.2">
      <c r="L1123" s="469"/>
      <c r="M1123" s="469"/>
      <c r="N1123" s="469"/>
      <c r="O1123" s="469"/>
      <c r="P1123" s="923"/>
      <c r="Q1123" s="923"/>
      <c r="R1123" s="923"/>
      <c r="S1123" s="923"/>
      <c r="U1123" s="742"/>
      <c r="Y1123" s="742" t="s">
        <v>98</v>
      </c>
      <c r="Z1123" s="922">
        <f t="shared" si="31"/>
        <v>0.70839999999998804</v>
      </c>
    </row>
    <row r="1124" spans="12:26" s="508" customFormat="1" x14ac:dyDescent="0.2">
      <c r="L1124" s="469"/>
      <c r="M1124" s="469"/>
      <c r="N1124" s="469"/>
      <c r="O1124" s="469"/>
      <c r="P1124" s="923"/>
      <c r="Q1124" s="923"/>
      <c r="R1124" s="923"/>
      <c r="S1124" s="923"/>
      <c r="U1124" s="742"/>
      <c r="Y1124" s="742" t="s">
        <v>98</v>
      </c>
      <c r="Z1124" s="922">
        <f t="shared" si="31"/>
        <v>0.70849999999998803</v>
      </c>
    </row>
    <row r="1125" spans="12:26" s="508" customFormat="1" x14ac:dyDescent="0.2">
      <c r="L1125" s="469"/>
      <c r="M1125" s="469"/>
      <c r="N1125" s="469"/>
      <c r="O1125" s="469"/>
      <c r="P1125" s="923"/>
      <c r="Q1125" s="923"/>
      <c r="R1125" s="923"/>
      <c r="S1125" s="923"/>
      <c r="U1125" s="742"/>
      <c r="Y1125" s="742" t="s">
        <v>98</v>
      </c>
      <c r="Z1125" s="922">
        <f t="shared" si="31"/>
        <v>0.70859999999998802</v>
      </c>
    </row>
    <row r="1126" spans="12:26" s="508" customFormat="1" x14ac:dyDescent="0.2">
      <c r="L1126" s="469"/>
      <c r="M1126" s="469"/>
      <c r="N1126" s="469"/>
      <c r="O1126" s="469"/>
      <c r="P1126" s="923"/>
      <c r="Q1126" s="923"/>
      <c r="R1126" s="923"/>
      <c r="S1126" s="923"/>
      <c r="U1126" s="742"/>
      <c r="Y1126" s="742" t="s">
        <v>98</v>
      </c>
      <c r="Z1126" s="922">
        <f t="shared" si="31"/>
        <v>0.70869999999998801</v>
      </c>
    </row>
    <row r="1127" spans="12:26" s="508" customFormat="1" x14ac:dyDescent="0.2">
      <c r="L1127" s="469"/>
      <c r="M1127" s="469"/>
      <c r="N1127" s="469"/>
      <c r="O1127" s="469"/>
      <c r="P1127" s="923"/>
      <c r="Q1127" s="923"/>
      <c r="R1127" s="923"/>
      <c r="S1127" s="923"/>
      <c r="U1127" s="742"/>
      <c r="Y1127" s="742" t="s">
        <v>98</v>
      </c>
      <c r="Z1127" s="922">
        <f t="shared" si="31"/>
        <v>0.708799999999988</v>
      </c>
    </row>
    <row r="1128" spans="12:26" s="508" customFormat="1" x14ac:dyDescent="0.2">
      <c r="L1128" s="469"/>
      <c r="M1128" s="469"/>
      <c r="N1128" s="469"/>
      <c r="O1128" s="469"/>
      <c r="P1128" s="923"/>
      <c r="Q1128" s="923"/>
      <c r="R1128" s="923"/>
      <c r="S1128" s="923"/>
      <c r="U1128" s="742"/>
      <c r="Y1128" s="742" t="s">
        <v>98</v>
      </c>
      <c r="Z1128" s="922">
        <f t="shared" si="31"/>
        <v>0.70889999999998798</v>
      </c>
    </row>
    <row r="1129" spans="12:26" s="508" customFormat="1" x14ac:dyDescent="0.2">
      <c r="L1129" s="469"/>
      <c r="M1129" s="469"/>
      <c r="N1129" s="469"/>
      <c r="O1129" s="469"/>
      <c r="P1129" s="923"/>
      <c r="Q1129" s="923"/>
      <c r="R1129" s="923"/>
      <c r="S1129" s="923"/>
      <c r="U1129" s="742"/>
      <c r="Y1129" s="742" t="s">
        <v>98</v>
      </c>
      <c r="Z1129" s="922">
        <f t="shared" ref="Z1129:Z1192" si="32">SUM(Z1128+0.01%)</f>
        <v>0.70899999999998797</v>
      </c>
    </row>
    <row r="1130" spans="12:26" s="508" customFormat="1" x14ac:dyDescent="0.2">
      <c r="L1130" s="469"/>
      <c r="M1130" s="469"/>
      <c r="N1130" s="469"/>
      <c r="O1130" s="469"/>
      <c r="P1130" s="923"/>
      <c r="Q1130" s="923"/>
      <c r="R1130" s="923"/>
      <c r="S1130" s="923"/>
      <c r="U1130" s="742"/>
      <c r="Y1130" s="742" t="s">
        <v>98</v>
      </c>
      <c r="Z1130" s="922">
        <f t="shared" si="32"/>
        <v>0.70909999999998796</v>
      </c>
    </row>
    <row r="1131" spans="12:26" s="508" customFormat="1" x14ac:dyDescent="0.2">
      <c r="L1131" s="469"/>
      <c r="M1131" s="469"/>
      <c r="N1131" s="469"/>
      <c r="O1131" s="469"/>
      <c r="P1131" s="923"/>
      <c r="Q1131" s="923"/>
      <c r="R1131" s="923"/>
      <c r="S1131" s="923"/>
      <c r="U1131" s="742"/>
      <c r="Y1131" s="742" t="s">
        <v>98</v>
      </c>
      <c r="Z1131" s="922">
        <f t="shared" si="32"/>
        <v>0.70919999999998795</v>
      </c>
    </row>
    <row r="1132" spans="12:26" s="508" customFormat="1" x14ac:dyDescent="0.2">
      <c r="L1132" s="469"/>
      <c r="M1132" s="469"/>
      <c r="N1132" s="469"/>
      <c r="O1132" s="469"/>
      <c r="P1132" s="923"/>
      <c r="Q1132" s="923"/>
      <c r="R1132" s="923"/>
      <c r="S1132" s="923"/>
      <c r="U1132" s="742"/>
      <c r="Y1132" s="742" t="s">
        <v>98</v>
      </c>
      <c r="Z1132" s="922">
        <f t="shared" si="32"/>
        <v>0.70929999999998794</v>
      </c>
    </row>
    <row r="1133" spans="12:26" s="508" customFormat="1" x14ac:dyDescent="0.2">
      <c r="L1133" s="469"/>
      <c r="M1133" s="469"/>
      <c r="N1133" s="469"/>
      <c r="O1133" s="469"/>
      <c r="P1133" s="923"/>
      <c r="Q1133" s="923"/>
      <c r="R1133" s="923"/>
      <c r="S1133" s="923"/>
      <c r="U1133" s="742"/>
      <c r="Y1133" s="742" t="s">
        <v>98</v>
      </c>
      <c r="Z1133" s="922">
        <f t="shared" si="32"/>
        <v>0.70939999999998793</v>
      </c>
    </row>
    <row r="1134" spans="12:26" s="508" customFormat="1" x14ac:dyDescent="0.2">
      <c r="L1134" s="469"/>
      <c r="M1134" s="469"/>
      <c r="N1134" s="469"/>
      <c r="O1134" s="469"/>
      <c r="P1134" s="923"/>
      <c r="Q1134" s="923"/>
      <c r="R1134" s="923"/>
      <c r="S1134" s="923"/>
      <c r="U1134" s="742"/>
      <c r="Y1134" s="742" t="s">
        <v>98</v>
      </c>
      <c r="Z1134" s="922">
        <f t="shared" si="32"/>
        <v>0.70949999999998792</v>
      </c>
    </row>
    <row r="1135" spans="12:26" s="508" customFormat="1" x14ac:dyDescent="0.2">
      <c r="L1135" s="469"/>
      <c r="M1135" s="469"/>
      <c r="N1135" s="469"/>
      <c r="O1135" s="469"/>
      <c r="P1135" s="923"/>
      <c r="Q1135" s="923"/>
      <c r="R1135" s="923"/>
      <c r="S1135" s="923"/>
      <c r="U1135" s="742"/>
      <c r="Y1135" s="742" t="s">
        <v>98</v>
      </c>
      <c r="Z1135" s="922">
        <f t="shared" si="32"/>
        <v>0.70959999999998791</v>
      </c>
    </row>
    <row r="1136" spans="12:26" s="508" customFormat="1" x14ac:dyDescent="0.2">
      <c r="L1136" s="469"/>
      <c r="M1136" s="469"/>
      <c r="N1136" s="469"/>
      <c r="O1136" s="469"/>
      <c r="P1136" s="923"/>
      <c r="Q1136" s="923"/>
      <c r="R1136" s="923"/>
      <c r="S1136" s="923"/>
      <c r="U1136" s="742"/>
      <c r="Y1136" s="742" t="s">
        <v>98</v>
      </c>
      <c r="Z1136" s="922">
        <f t="shared" si="32"/>
        <v>0.7096999999999879</v>
      </c>
    </row>
    <row r="1137" spans="12:26" s="508" customFormat="1" x14ac:dyDescent="0.2">
      <c r="L1137" s="469"/>
      <c r="M1137" s="469"/>
      <c r="N1137" s="469"/>
      <c r="O1137" s="469"/>
      <c r="P1137" s="923"/>
      <c r="Q1137" s="923"/>
      <c r="R1137" s="923"/>
      <c r="S1137" s="923"/>
      <c r="U1137" s="742"/>
      <c r="Y1137" s="742" t="s">
        <v>98</v>
      </c>
      <c r="Z1137" s="922">
        <f t="shared" si="32"/>
        <v>0.70979999999998789</v>
      </c>
    </row>
    <row r="1138" spans="12:26" s="508" customFormat="1" x14ac:dyDescent="0.2">
      <c r="L1138" s="469"/>
      <c r="M1138" s="469"/>
      <c r="N1138" s="469"/>
      <c r="O1138" s="469"/>
      <c r="P1138" s="923"/>
      <c r="Q1138" s="923"/>
      <c r="R1138" s="923"/>
      <c r="S1138" s="923"/>
      <c r="U1138" s="742"/>
      <c r="Y1138" s="742" t="s">
        <v>98</v>
      </c>
      <c r="Z1138" s="922">
        <f t="shared" si="32"/>
        <v>0.70989999999998787</v>
      </c>
    </row>
    <row r="1139" spans="12:26" s="508" customFormat="1" x14ac:dyDescent="0.2">
      <c r="L1139" s="469"/>
      <c r="M1139" s="469"/>
      <c r="N1139" s="469"/>
      <c r="O1139" s="469"/>
      <c r="P1139" s="923"/>
      <c r="Q1139" s="923"/>
      <c r="R1139" s="923"/>
      <c r="S1139" s="923"/>
      <c r="U1139" s="742"/>
      <c r="Y1139" s="742" t="s">
        <v>98</v>
      </c>
      <c r="Z1139" s="922">
        <f t="shared" si="32"/>
        <v>0.70999999999998786</v>
      </c>
    </row>
    <row r="1140" spans="12:26" s="508" customFormat="1" x14ac:dyDescent="0.2">
      <c r="L1140" s="469"/>
      <c r="M1140" s="469"/>
      <c r="N1140" s="469"/>
      <c r="O1140" s="469"/>
      <c r="P1140" s="923"/>
      <c r="Q1140" s="923"/>
      <c r="R1140" s="923"/>
      <c r="S1140" s="923"/>
      <c r="U1140" s="742"/>
      <c r="Y1140" s="742" t="s">
        <v>98</v>
      </c>
      <c r="Z1140" s="922">
        <f t="shared" si="32"/>
        <v>0.71009999999998785</v>
      </c>
    </row>
    <row r="1141" spans="12:26" s="508" customFormat="1" x14ac:dyDescent="0.2">
      <c r="L1141" s="469"/>
      <c r="M1141" s="469"/>
      <c r="N1141" s="469"/>
      <c r="O1141" s="469"/>
      <c r="P1141" s="923"/>
      <c r="Q1141" s="923"/>
      <c r="R1141" s="923"/>
      <c r="S1141" s="923"/>
      <c r="U1141" s="742"/>
      <c r="Y1141" s="742" t="s">
        <v>98</v>
      </c>
      <c r="Z1141" s="922">
        <f t="shared" si="32"/>
        <v>0.71019999999998784</v>
      </c>
    </row>
    <row r="1142" spans="12:26" s="508" customFormat="1" x14ac:dyDescent="0.2">
      <c r="L1142" s="469"/>
      <c r="M1142" s="469"/>
      <c r="N1142" s="469"/>
      <c r="O1142" s="469"/>
      <c r="P1142" s="923"/>
      <c r="Q1142" s="923"/>
      <c r="R1142" s="923"/>
      <c r="S1142" s="923"/>
      <c r="U1142" s="742"/>
      <c r="Y1142" s="742" t="s">
        <v>98</v>
      </c>
      <c r="Z1142" s="922">
        <f t="shared" si="32"/>
        <v>0.71029999999998783</v>
      </c>
    </row>
    <row r="1143" spans="12:26" s="508" customFormat="1" x14ac:dyDescent="0.2">
      <c r="L1143" s="469"/>
      <c r="M1143" s="469"/>
      <c r="N1143" s="469"/>
      <c r="O1143" s="469"/>
      <c r="P1143" s="923"/>
      <c r="Q1143" s="923"/>
      <c r="R1143" s="923"/>
      <c r="S1143" s="923"/>
      <c r="U1143" s="742"/>
      <c r="Y1143" s="742" t="s">
        <v>98</v>
      </c>
      <c r="Z1143" s="922">
        <f t="shared" si="32"/>
        <v>0.71039999999998782</v>
      </c>
    </row>
    <row r="1144" spans="12:26" s="508" customFormat="1" x14ac:dyDescent="0.2">
      <c r="L1144" s="469"/>
      <c r="M1144" s="469"/>
      <c r="N1144" s="469"/>
      <c r="O1144" s="469"/>
      <c r="P1144" s="923"/>
      <c r="Q1144" s="923"/>
      <c r="R1144" s="923"/>
      <c r="S1144" s="923"/>
      <c r="U1144" s="742"/>
      <c r="Y1144" s="742" t="s">
        <v>98</v>
      </c>
      <c r="Z1144" s="922">
        <f t="shared" si="32"/>
        <v>0.71049999999998781</v>
      </c>
    </row>
    <row r="1145" spans="12:26" s="508" customFormat="1" x14ac:dyDescent="0.2">
      <c r="L1145" s="469"/>
      <c r="M1145" s="469"/>
      <c r="N1145" s="469"/>
      <c r="O1145" s="469"/>
      <c r="P1145" s="923"/>
      <c r="Q1145" s="923"/>
      <c r="R1145" s="923"/>
      <c r="S1145" s="923"/>
      <c r="U1145" s="742"/>
      <c r="Y1145" s="742" t="s">
        <v>98</v>
      </c>
      <c r="Z1145" s="922">
        <f t="shared" si="32"/>
        <v>0.7105999999999878</v>
      </c>
    </row>
    <row r="1146" spans="12:26" s="508" customFormat="1" x14ac:dyDescent="0.2">
      <c r="L1146" s="469"/>
      <c r="M1146" s="469"/>
      <c r="N1146" s="469"/>
      <c r="O1146" s="469"/>
      <c r="P1146" s="923"/>
      <c r="Q1146" s="923"/>
      <c r="R1146" s="923"/>
      <c r="S1146" s="923"/>
      <c r="U1146" s="742"/>
      <c r="Y1146" s="742" t="s">
        <v>98</v>
      </c>
      <c r="Z1146" s="922">
        <f t="shared" si="32"/>
        <v>0.71069999999998779</v>
      </c>
    </row>
    <row r="1147" spans="12:26" s="508" customFormat="1" x14ac:dyDescent="0.2">
      <c r="L1147" s="469"/>
      <c r="M1147" s="469"/>
      <c r="N1147" s="469"/>
      <c r="O1147" s="469"/>
      <c r="P1147" s="923"/>
      <c r="Q1147" s="923"/>
      <c r="R1147" s="923"/>
      <c r="S1147" s="923"/>
      <c r="U1147" s="742"/>
      <c r="Y1147" s="742" t="s">
        <v>98</v>
      </c>
      <c r="Z1147" s="922">
        <f t="shared" si="32"/>
        <v>0.71079999999998777</v>
      </c>
    </row>
    <row r="1148" spans="12:26" s="508" customFormat="1" x14ac:dyDescent="0.2">
      <c r="L1148" s="469"/>
      <c r="M1148" s="469"/>
      <c r="N1148" s="469"/>
      <c r="O1148" s="469"/>
      <c r="P1148" s="923"/>
      <c r="Q1148" s="923"/>
      <c r="R1148" s="923"/>
      <c r="S1148" s="923"/>
      <c r="U1148" s="742"/>
      <c r="Y1148" s="742" t="s">
        <v>98</v>
      </c>
      <c r="Z1148" s="922">
        <f t="shared" si="32"/>
        <v>0.71089999999998776</v>
      </c>
    </row>
    <row r="1149" spans="12:26" s="508" customFormat="1" x14ac:dyDescent="0.2">
      <c r="L1149" s="469"/>
      <c r="M1149" s="469"/>
      <c r="N1149" s="469"/>
      <c r="O1149" s="469"/>
      <c r="P1149" s="923"/>
      <c r="Q1149" s="923"/>
      <c r="R1149" s="923"/>
      <c r="S1149" s="923"/>
      <c r="U1149" s="742"/>
      <c r="Y1149" s="742" t="s">
        <v>98</v>
      </c>
      <c r="Z1149" s="922">
        <f t="shared" si="32"/>
        <v>0.71099999999998775</v>
      </c>
    </row>
    <row r="1150" spans="12:26" s="508" customFormat="1" x14ac:dyDescent="0.2">
      <c r="L1150" s="469"/>
      <c r="M1150" s="469"/>
      <c r="N1150" s="469"/>
      <c r="O1150" s="469"/>
      <c r="P1150" s="923"/>
      <c r="Q1150" s="923"/>
      <c r="R1150" s="923"/>
      <c r="S1150" s="923"/>
      <c r="U1150" s="742"/>
      <c r="Y1150" s="742" t="s">
        <v>98</v>
      </c>
      <c r="Z1150" s="922">
        <f t="shared" si="32"/>
        <v>0.71109999999998774</v>
      </c>
    </row>
    <row r="1151" spans="12:26" s="508" customFormat="1" x14ac:dyDescent="0.2">
      <c r="L1151" s="469"/>
      <c r="M1151" s="469"/>
      <c r="N1151" s="469"/>
      <c r="O1151" s="469"/>
      <c r="P1151" s="923"/>
      <c r="Q1151" s="923"/>
      <c r="R1151" s="923"/>
      <c r="S1151" s="923"/>
      <c r="U1151" s="742"/>
      <c r="Y1151" s="742" t="s">
        <v>98</v>
      </c>
      <c r="Z1151" s="922">
        <f t="shared" si="32"/>
        <v>0.71119999999998773</v>
      </c>
    </row>
    <row r="1152" spans="12:26" s="508" customFormat="1" x14ac:dyDescent="0.2">
      <c r="L1152" s="469"/>
      <c r="M1152" s="469"/>
      <c r="N1152" s="469"/>
      <c r="O1152" s="469"/>
      <c r="P1152" s="923"/>
      <c r="Q1152" s="923"/>
      <c r="R1152" s="923"/>
      <c r="S1152" s="923"/>
      <c r="U1152" s="742"/>
      <c r="Y1152" s="742" t="s">
        <v>98</v>
      </c>
      <c r="Z1152" s="922">
        <f t="shared" si="32"/>
        <v>0.71129999999998772</v>
      </c>
    </row>
    <row r="1153" spans="12:26" s="508" customFormat="1" x14ac:dyDescent="0.2">
      <c r="L1153" s="469"/>
      <c r="M1153" s="469"/>
      <c r="N1153" s="469"/>
      <c r="O1153" s="469"/>
      <c r="P1153" s="923"/>
      <c r="Q1153" s="923"/>
      <c r="R1153" s="923"/>
      <c r="S1153" s="923"/>
      <c r="U1153" s="742"/>
      <c r="Y1153" s="742" t="s">
        <v>98</v>
      </c>
      <c r="Z1153" s="922">
        <f t="shared" si="32"/>
        <v>0.71139999999998771</v>
      </c>
    </row>
    <row r="1154" spans="12:26" s="508" customFormat="1" x14ac:dyDescent="0.2">
      <c r="L1154" s="469"/>
      <c r="M1154" s="469"/>
      <c r="N1154" s="469"/>
      <c r="O1154" s="469"/>
      <c r="P1154" s="923"/>
      <c r="Q1154" s="923"/>
      <c r="R1154" s="923"/>
      <c r="S1154" s="923"/>
      <c r="U1154" s="742"/>
      <c r="Y1154" s="742" t="s">
        <v>98</v>
      </c>
      <c r="Z1154" s="922">
        <f t="shared" si="32"/>
        <v>0.7114999999999877</v>
      </c>
    </row>
    <row r="1155" spans="12:26" s="508" customFormat="1" x14ac:dyDescent="0.2">
      <c r="L1155" s="469"/>
      <c r="M1155" s="469"/>
      <c r="N1155" s="469"/>
      <c r="O1155" s="469"/>
      <c r="P1155" s="923"/>
      <c r="Q1155" s="923"/>
      <c r="R1155" s="923"/>
      <c r="S1155" s="923"/>
      <c r="U1155" s="742"/>
      <c r="Y1155" s="742" t="s">
        <v>98</v>
      </c>
      <c r="Z1155" s="922">
        <f t="shared" si="32"/>
        <v>0.71159999999998769</v>
      </c>
    </row>
    <row r="1156" spans="12:26" s="508" customFormat="1" x14ac:dyDescent="0.2">
      <c r="L1156" s="469"/>
      <c r="M1156" s="469"/>
      <c r="N1156" s="469"/>
      <c r="O1156" s="469"/>
      <c r="P1156" s="923"/>
      <c r="Q1156" s="923"/>
      <c r="R1156" s="923"/>
      <c r="S1156" s="923"/>
      <c r="U1156" s="742"/>
      <c r="Y1156" s="742" t="s">
        <v>98</v>
      </c>
      <c r="Z1156" s="922">
        <f t="shared" si="32"/>
        <v>0.71169999999998768</v>
      </c>
    </row>
    <row r="1157" spans="12:26" s="508" customFormat="1" x14ac:dyDescent="0.2">
      <c r="L1157" s="469"/>
      <c r="M1157" s="469"/>
      <c r="N1157" s="469"/>
      <c r="O1157" s="469"/>
      <c r="P1157" s="923"/>
      <c r="Q1157" s="923"/>
      <c r="R1157" s="923"/>
      <c r="S1157" s="923"/>
      <c r="U1157" s="742"/>
      <c r="Y1157" s="742" t="s">
        <v>98</v>
      </c>
      <c r="Z1157" s="922">
        <f t="shared" si="32"/>
        <v>0.71179999999998766</v>
      </c>
    </row>
    <row r="1158" spans="12:26" s="508" customFormat="1" x14ac:dyDescent="0.2">
      <c r="L1158" s="469"/>
      <c r="M1158" s="469"/>
      <c r="N1158" s="469"/>
      <c r="O1158" s="469"/>
      <c r="P1158" s="923"/>
      <c r="Q1158" s="923"/>
      <c r="R1158" s="923"/>
      <c r="S1158" s="923"/>
      <c r="U1158" s="742"/>
      <c r="Y1158" s="742" t="s">
        <v>98</v>
      </c>
      <c r="Z1158" s="922">
        <f t="shared" si="32"/>
        <v>0.71189999999998765</v>
      </c>
    </row>
    <row r="1159" spans="12:26" s="508" customFormat="1" x14ac:dyDescent="0.2">
      <c r="L1159" s="469"/>
      <c r="M1159" s="469"/>
      <c r="N1159" s="469"/>
      <c r="O1159" s="469"/>
      <c r="P1159" s="923"/>
      <c r="Q1159" s="923"/>
      <c r="R1159" s="923"/>
      <c r="S1159" s="923"/>
      <c r="U1159" s="742"/>
      <c r="Y1159" s="742" t="s">
        <v>98</v>
      </c>
      <c r="Z1159" s="922">
        <f t="shared" si="32"/>
        <v>0.71199999999998764</v>
      </c>
    </row>
    <row r="1160" spans="12:26" s="508" customFormat="1" x14ac:dyDescent="0.2">
      <c r="L1160" s="469"/>
      <c r="M1160" s="469"/>
      <c r="N1160" s="469"/>
      <c r="O1160" s="469"/>
      <c r="P1160" s="923"/>
      <c r="Q1160" s="923"/>
      <c r="R1160" s="923"/>
      <c r="S1160" s="923"/>
      <c r="U1160" s="742"/>
      <c r="Y1160" s="742" t="s">
        <v>98</v>
      </c>
      <c r="Z1160" s="922">
        <f t="shared" si="32"/>
        <v>0.71209999999998763</v>
      </c>
    </row>
    <row r="1161" spans="12:26" s="508" customFormat="1" x14ac:dyDescent="0.2">
      <c r="L1161" s="469"/>
      <c r="M1161" s="469"/>
      <c r="N1161" s="469"/>
      <c r="O1161" s="469"/>
      <c r="P1161" s="923"/>
      <c r="Q1161" s="923"/>
      <c r="R1161" s="923"/>
      <c r="S1161" s="923"/>
      <c r="U1161" s="742"/>
      <c r="Y1161" s="742" t="s">
        <v>98</v>
      </c>
      <c r="Z1161" s="922">
        <f t="shared" si="32"/>
        <v>0.71219999999998762</v>
      </c>
    </row>
    <row r="1162" spans="12:26" s="508" customFormat="1" x14ac:dyDescent="0.2">
      <c r="L1162" s="469"/>
      <c r="M1162" s="469"/>
      <c r="N1162" s="469"/>
      <c r="O1162" s="469"/>
      <c r="P1162" s="923"/>
      <c r="Q1162" s="923"/>
      <c r="R1162" s="923"/>
      <c r="S1162" s="923"/>
      <c r="U1162" s="742"/>
      <c r="Y1162" s="742" t="s">
        <v>98</v>
      </c>
      <c r="Z1162" s="922">
        <f t="shared" si="32"/>
        <v>0.71229999999998761</v>
      </c>
    </row>
    <row r="1163" spans="12:26" s="508" customFormat="1" x14ac:dyDescent="0.2">
      <c r="L1163" s="469"/>
      <c r="M1163" s="469"/>
      <c r="N1163" s="469"/>
      <c r="O1163" s="469"/>
      <c r="P1163" s="923"/>
      <c r="Q1163" s="923"/>
      <c r="R1163" s="923"/>
      <c r="S1163" s="923"/>
      <c r="U1163" s="742"/>
      <c r="Y1163" s="742" t="s">
        <v>98</v>
      </c>
      <c r="Z1163" s="922">
        <f t="shared" si="32"/>
        <v>0.7123999999999876</v>
      </c>
    </row>
    <row r="1164" spans="12:26" s="508" customFormat="1" x14ac:dyDescent="0.2">
      <c r="L1164" s="469"/>
      <c r="M1164" s="469"/>
      <c r="N1164" s="469"/>
      <c r="O1164" s="469"/>
      <c r="P1164" s="923"/>
      <c r="Q1164" s="923"/>
      <c r="R1164" s="923"/>
      <c r="S1164" s="923"/>
      <c r="U1164" s="742"/>
      <c r="Y1164" s="742" t="s">
        <v>98</v>
      </c>
      <c r="Z1164" s="922">
        <f t="shared" si="32"/>
        <v>0.71249999999998759</v>
      </c>
    </row>
    <row r="1165" spans="12:26" s="508" customFormat="1" x14ac:dyDescent="0.2">
      <c r="L1165" s="469"/>
      <c r="M1165" s="469"/>
      <c r="N1165" s="469"/>
      <c r="O1165" s="469"/>
      <c r="P1165" s="923"/>
      <c r="Q1165" s="923"/>
      <c r="R1165" s="923"/>
      <c r="S1165" s="923"/>
      <c r="U1165" s="742"/>
      <c r="Y1165" s="742" t="s">
        <v>98</v>
      </c>
      <c r="Z1165" s="922">
        <f t="shared" si="32"/>
        <v>0.71259999999998758</v>
      </c>
    </row>
    <row r="1166" spans="12:26" s="508" customFormat="1" x14ac:dyDescent="0.2">
      <c r="L1166" s="469"/>
      <c r="M1166" s="469"/>
      <c r="N1166" s="469"/>
      <c r="O1166" s="469"/>
      <c r="P1166" s="923"/>
      <c r="Q1166" s="923"/>
      <c r="R1166" s="923"/>
      <c r="S1166" s="923"/>
      <c r="U1166" s="742"/>
      <c r="Y1166" s="742" t="s">
        <v>98</v>
      </c>
      <c r="Z1166" s="922">
        <f t="shared" si="32"/>
        <v>0.71269999999998757</v>
      </c>
    </row>
    <row r="1167" spans="12:26" s="508" customFormat="1" x14ac:dyDescent="0.2">
      <c r="L1167" s="469"/>
      <c r="M1167" s="469"/>
      <c r="N1167" s="469"/>
      <c r="O1167" s="469"/>
      <c r="P1167" s="923"/>
      <c r="Q1167" s="923"/>
      <c r="R1167" s="923"/>
      <c r="S1167" s="923"/>
      <c r="U1167" s="742"/>
      <c r="Y1167" s="742" t="s">
        <v>98</v>
      </c>
      <c r="Z1167" s="922">
        <f t="shared" si="32"/>
        <v>0.71279999999998755</v>
      </c>
    </row>
    <row r="1168" spans="12:26" s="508" customFormat="1" x14ac:dyDescent="0.2">
      <c r="L1168" s="469"/>
      <c r="M1168" s="469"/>
      <c r="N1168" s="469"/>
      <c r="O1168" s="469"/>
      <c r="P1168" s="923"/>
      <c r="Q1168" s="923"/>
      <c r="R1168" s="923"/>
      <c r="S1168" s="923"/>
      <c r="U1168" s="742"/>
      <c r="Y1168" s="742" t="s">
        <v>98</v>
      </c>
      <c r="Z1168" s="922">
        <f t="shared" si="32"/>
        <v>0.71289999999998754</v>
      </c>
    </row>
    <row r="1169" spans="12:26" s="508" customFormat="1" x14ac:dyDescent="0.2">
      <c r="L1169" s="469"/>
      <c r="M1169" s="469"/>
      <c r="N1169" s="469"/>
      <c r="O1169" s="469"/>
      <c r="P1169" s="923"/>
      <c r="Q1169" s="923"/>
      <c r="R1169" s="923"/>
      <c r="S1169" s="923"/>
      <c r="U1169" s="742"/>
      <c r="Y1169" s="742" t="s">
        <v>98</v>
      </c>
      <c r="Z1169" s="922">
        <f t="shared" si="32"/>
        <v>0.71299999999998753</v>
      </c>
    </row>
    <row r="1170" spans="12:26" s="508" customFormat="1" x14ac:dyDescent="0.2">
      <c r="L1170" s="469"/>
      <c r="M1170" s="469"/>
      <c r="N1170" s="469"/>
      <c r="O1170" s="469"/>
      <c r="P1170" s="923"/>
      <c r="Q1170" s="923"/>
      <c r="R1170" s="923"/>
      <c r="S1170" s="923"/>
      <c r="U1170" s="742"/>
      <c r="Y1170" s="742" t="s">
        <v>98</v>
      </c>
      <c r="Z1170" s="922">
        <f t="shared" si="32"/>
        <v>0.71309999999998752</v>
      </c>
    </row>
    <row r="1171" spans="12:26" s="508" customFormat="1" x14ac:dyDescent="0.2">
      <c r="L1171" s="469"/>
      <c r="M1171" s="469"/>
      <c r="N1171" s="469"/>
      <c r="O1171" s="469"/>
      <c r="P1171" s="923"/>
      <c r="Q1171" s="923"/>
      <c r="R1171" s="923"/>
      <c r="S1171" s="923"/>
      <c r="U1171" s="742"/>
      <c r="Y1171" s="742" t="s">
        <v>98</v>
      </c>
      <c r="Z1171" s="922">
        <f t="shared" si="32"/>
        <v>0.71319999999998751</v>
      </c>
    </row>
    <row r="1172" spans="12:26" s="508" customFormat="1" x14ac:dyDescent="0.2">
      <c r="L1172" s="469"/>
      <c r="M1172" s="469"/>
      <c r="N1172" s="469"/>
      <c r="O1172" s="469"/>
      <c r="P1172" s="923"/>
      <c r="Q1172" s="923"/>
      <c r="R1172" s="923"/>
      <c r="S1172" s="923"/>
      <c r="U1172" s="742"/>
      <c r="Y1172" s="742" t="s">
        <v>98</v>
      </c>
      <c r="Z1172" s="922">
        <f t="shared" si="32"/>
        <v>0.7132999999999875</v>
      </c>
    </row>
    <row r="1173" spans="12:26" s="508" customFormat="1" x14ac:dyDescent="0.2">
      <c r="L1173" s="469"/>
      <c r="M1173" s="469"/>
      <c r="N1173" s="469"/>
      <c r="O1173" s="469"/>
      <c r="P1173" s="923"/>
      <c r="Q1173" s="923"/>
      <c r="R1173" s="923"/>
      <c r="S1173" s="923"/>
      <c r="U1173" s="742"/>
      <c r="Y1173" s="742" t="s">
        <v>98</v>
      </c>
      <c r="Z1173" s="922">
        <f t="shared" si="32"/>
        <v>0.71339999999998749</v>
      </c>
    </row>
    <row r="1174" spans="12:26" s="508" customFormat="1" x14ac:dyDescent="0.2">
      <c r="L1174" s="469"/>
      <c r="M1174" s="469"/>
      <c r="N1174" s="469"/>
      <c r="O1174" s="469"/>
      <c r="P1174" s="923"/>
      <c r="Q1174" s="923"/>
      <c r="R1174" s="923"/>
      <c r="S1174" s="923"/>
      <c r="U1174" s="742"/>
      <c r="Y1174" s="742" t="s">
        <v>98</v>
      </c>
      <c r="Z1174" s="922">
        <f t="shared" si="32"/>
        <v>0.71349999999998748</v>
      </c>
    </row>
    <row r="1175" spans="12:26" s="508" customFormat="1" x14ac:dyDescent="0.2">
      <c r="L1175" s="469"/>
      <c r="M1175" s="469"/>
      <c r="N1175" s="469"/>
      <c r="O1175" s="469"/>
      <c r="P1175" s="923"/>
      <c r="Q1175" s="923"/>
      <c r="R1175" s="923"/>
      <c r="S1175" s="923"/>
      <c r="U1175" s="742"/>
      <c r="Y1175" s="742" t="s">
        <v>98</v>
      </c>
      <c r="Z1175" s="922">
        <f t="shared" si="32"/>
        <v>0.71359999999998747</v>
      </c>
    </row>
    <row r="1176" spans="12:26" s="508" customFormat="1" x14ac:dyDescent="0.2">
      <c r="L1176" s="469"/>
      <c r="M1176" s="469"/>
      <c r="N1176" s="469"/>
      <c r="O1176" s="469"/>
      <c r="P1176" s="923"/>
      <c r="Q1176" s="923"/>
      <c r="R1176" s="923"/>
      <c r="S1176" s="923"/>
      <c r="U1176" s="742"/>
      <c r="Y1176" s="742" t="s">
        <v>98</v>
      </c>
      <c r="Z1176" s="922">
        <f t="shared" si="32"/>
        <v>0.71369999999998746</v>
      </c>
    </row>
    <row r="1177" spans="12:26" s="508" customFormat="1" x14ac:dyDescent="0.2">
      <c r="L1177" s="469"/>
      <c r="M1177" s="469"/>
      <c r="N1177" s="469"/>
      <c r="O1177" s="469"/>
      <c r="P1177" s="923"/>
      <c r="Q1177" s="923"/>
      <c r="R1177" s="923"/>
      <c r="S1177" s="923"/>
      <c r="U1177" s="742"/>
      <c r="Y1177" s="742" t="s">
        <v>98</v>
      </c>
      <c r="Z1177" s="922">
        <f t="shared" si="32"/>
        <v>0.71379999999998744</v>
      </c>
    </row>
    <row r="1178" spans="12:26" s="508" customFormat="1" x14ac:dyDescent="0.2">
      <c r="L1178" s="469"/>
      <c r="M1178" s="469"/>
      <c r="N1178" s="469"/>
      <c r="O1178" s="469"/>
      <c r="P1178" s="923"/>
      <c r="Q1178" s="923"/>
      <c r="R1178" s="923"/>
      <c r="S1178" s="923"/>
      <c r="U1178" s="742"/>
      <c r="Y1178" s="742" t="s">
        <v>98</v>
      </c>
      <c r="Z1178" s="922">
        <f t="shared" si="32"/>
        <v>0.71389999999998743</v>
      </c>
    </row>
    <row r="1179" spans="12:26" s="508" customFormat="1" x14ac:dyDescent="0.2">
      <c r="L1179" s="469"/>
      <c r="M1179" s="469"/>
      <c r="N1179" s="469"/>
      <c r="O1179" s="469"/>
      <c r="P1179" s="923"/>
      <c r="Q1179" s="923"/>
      <c r="R1179" s="923"/>
      <c r="S1179" s="923"/>
      <c r="U1179" s="742"/>
      <c r="Y1179" s="742" t="s">
        <v>98</v>
      </c>
      <c r="Z1179" s="922">
        <f t="shared" si="32"/>
        <v>0.71399999999998742</v>
      </c>
    </row>
    <row r="1180" spans="12:26" s="508" customFormat="1" x14ac:dyDescent="0.2">
      <c r="L1180" s="469"/>
      <c r="M1180" s="469"/>
      <c r="N1180" s="469"/>
      <c r="O1180" s="469"/>
      <c r="P1180" s="923"/>
      <c r="Q1180" s="923"/>
      <c r="R1180" s="923"/>
      <c r="S1180" s="923"/>
      <c r="U1180" s="742"/>
      <c r="Y1180" s="742" t="s">
        <v>98</v>
      </c>
      <c r="Z1180" s="922">
        <f t="shared" si="32"/>
        <v>0.71409999999998741</v>
      </c>
    </row>
    <row r="1181" spans="12:26" s="508" customFormat="1" x14ac:dyDescent="0.2">
      <c r="L1181" s="469"/>
      <c r="M1181" s="469"/>
      <c r="N1181" s="469"/>
      <c r="O1181" s="469"/>
      <c r="P1181" s="923"/>
      <c r="Q1181" s="923"/>
      <c r="R1181" s="923"/>
      <c r="S1181" s="923"/>
      <c r="U1181" s="742"/>
      <c r="Y1181" s="742" t="s">
        <v>98</v>
      </c>
      <c r="Z1181" s="922">
        <f t="shared" si="32"/>
        <v>0.7141999999999874</v>
      </c>
    </row>
    <row r="1182" spans="12:26" s="508" customFormat="1" x14ac:dyDescent="0.2">
      <c r="L1182" s="469"/>
      <c r="M1182" s="469"/>
      <c r="N1182" s="469"/>
      <c r="O1182" s="469"/>
      <c r="P1182" s="923"/>
      <c r="Q1182" s="923"/>
      <c r="R1182" s="923"/>
      <c r="S1182" s="923"/>
      <c r="U1182" s="742"/>
      <c r="Y1182" s="742" t="s">
        <v>98</v>
      </c>
      <c r="Z1182" s="922">
        <f t="shared" si="32"/>
        <v>0.71429999999998739</v>
      </c>
    </row>
    <row r="1183" spans="12:26" s="508" customFormat="1" x14ac:dyDescent="0.2">
      <c r="L1183" s="469"/>
      <c r="M1183" s="469"/>
      <c r="N1183" s="469"/>
      <c r="O1183" s="469"/>
      <c r="P1183" s="923"/>
      <c r="Q1183" s="923"/>
      <c r="R1183" s="923"/>
      <c r="S1183" s="923"/>
      <c r="U1183" s="742"/>
      <c r="Y1183" s="742" t="s">
        <v>98</v>
      </c>
      <c r="Z1183" s="922">
        <f t="shared" si="32"/>
        <v>0.71439999999998738</v>
      </c>
    </row>
    <row r="1184" spans="12:26" s="508" customFormat="1" x14ac:dyDescent="0.2">
      <c r="L1184" s="469"/>
      <c r="M1184" s="469"/>
      <c r="N1184" s="469"/>
      <c r="O1184" s="469"/>
      <c r="P1184" s="923"/>
      <c r="Q1184" s="923"/>
      <c r="R1184" s="923"/>
      <c r="S1184" s="923"/>
      <c r="U1184" s="742"/>
      <c r="Y1184" s="742" t="s">
        <v>98</v>
      </c>
      <c r="Z1184" s="922">
        <f t="shared" si="32"/>
        <v>0.71449999999998737</v>
      </c>
    </row>
    <row r="1185" spans="12:26" s="508" customFormat="1" x14ac:dyDescent="0.2">
      <c r="L1185" s="469"/>
      <c r="M1185" s="469"/>
      <c r="N1185" s="469"/>
      <c r="O1185" s="469"/>
      <c r="P1185" s="923"/>
      <c r="Q1185" s="923"/>
      <c r="R1185" s="923"/>
      <c r="S1185" s="923"/>
      <c r="U1185" s="742"/>
      <c r="Y1185" s="742" t="s">
        <v>98</v>
      </c>
      <c r="Z1185" s="922">
        <f t="shared" si="32"/>
        <v>0.71459999999998736</v>
      </c>
    </row>
    <row r="1186" spans="12:26" s="508" customFormat="1" x14ac:dyDescent="0.2">
      <c r="L1186" s="469"/>
      <c r="M1186" s="469"/>
      <c r="N1186" s="469"/>
      <c r="O1186" s="469"/>
      <c r="P1186" s="923"/>
      <c r="Q1186" s="923"/>
      <c r="R1186" s="923"/>
      <c r="S1186" s="923"/>
      <c r="U1186" s="742"/>
      <c r="Y1186" s="742" t="s">
        <v>98</v>
      </c>
      <c r="Z1186" s="922">
        <f t="shared" si="32"/>
        <v>0.71469999999998735</v>
      </c>
    </row>
    <row r="1187" spans="12:26" s="508" customFormat="1" x14ac:dyDescent="0.2">
      <c r="L1187" s="469"/>
      <c r="M1187" s="469"/>
      <c r="N1187" s="469"/>
      <c r="O1187" s="469"/>
      <c r="P1187" s="923"/>
      <c r="Q1187" s="923"/>
      <c r="R1187" s="923"/>
      <c r="S1187" s="923"/>
      <c r="U1187" s="742"/>
      <c r="Y1187" s="742" t="s">
        <v>98</v>
      </c>
      <c r="Z1187" s="922">
        <f t="shared" si="32"/>
        <v>0.71479999999998733</v>
      </c>
    </row>
    <row r="1188" spans="12:26" s="508" customFormat="1" x14ac:dyDescent="0.2">
      <c r="L1188" s="469"/>
      <c r="M1188" s="469"/>
      <c r="N1188" s="469"/>
      <c r="O1188" s="469"/>
      <c r="P1188" s="923"/>
      <c r="Q1188" s="923"/>
      <c r="R1188" s="923"/>
      <c r="S1188" s="923"/>
      <c r="U1188" s="742"/>
      <c r="Y1188" s="742" t="s">
        <v>98</v>
      </c>
      <c r="Z1188" s="922">
        <f t="shared" si="32"/>
        <v>0.71489999999998732</v>
      </c>
    </row>
    <row r="1189" spans="12:26" s="508" customFormat="1" x14ac:dyDescent="0.2">
      <c r="L1189" s="469"/>
      <c r="M1189" s="469"/>
      <c r="N1189" s="469"/>
      <c r="O1189" s="469"/>
      <c r="P1189" s="923"/>
      <c r="Q1189" s="923"/>
      <c r="R1189" s="923"/>
      <c r="S1189" s="923"/>
      <c r="U1189" s="742"/>
      <c r="Y1189" s="742" t="s">
        <v>98</v>
      </c>
      <c r="Z1189" s="922">
        <f t="shared" si="32"/>
        <v>0.71499999999998731</v>
      </c>
    </row>
    <row r="1190" spans="12:26" s="508" customFormat="1" x14ac:dyDescent="0.2">
      <c r="L1190" s="469"/>
      <c r="M1190" s="469"/>
      <c r="N1190" s="469"/>
      <c r="O1190" s="469"/>
      <c r="P1190" s="923"/>
      <c r="Q1190" s="923"/>
      <c r="R1190" s="923"/>
      <c r="S1190" s="923"/>
      <c r="U1190" s="742"/>
      <c r="Y1190" s="742" t="s">
        <v>98</v>
      </c>
      <c r="Z1190" s="922">
        <f t="shared" si="32"/>
        <v>0.7150999999999873</v>
      </c>
    </row>
    <row r="1191" spans="12:26" s="508" customFormat="1" x14ac:dyDescent="0.2">
      <c r="L1191" s="469"/>
      <c r="M1191" s="469"/>
      <c r="N1191" s="469"/>
      <c r="O1191" s="469"/>
      <c r="P1191" s="923"/>
      <c r="Q1191" s="923"/>
      <c r="R1191" s="923"/>
      <c r="S1191" s="923"/>
      <c r="U1191" s="742"/>
      <c r="Y1191" s="742" t="s">
        <v>98</v>
      </c>
      <c r="Z1191" s="922">
        <f t="shared" si="32"/>
        <v>0.71519999999998729</v>
      </c>
    </row>
    <row r="1192" spans="12:26" s="508" customFormat="1" x14ac:dyDescent="0.2">
      <c r="L1192" s="469"/>
      <c r="M1192" s="469"/>
      <c r="N1192" s="469"/>
      <c r="O1192" s="469"/>
      <c r="P1192" s="923"/>
      <c r="Q1192" s="923"/>
      <c r="R1192" s="923"/>
      <c r="S1192" s="923"/>
      <c r="U1192" s="742"/>
      <c r="Y1192" s="742" t="s">
        <v>98</v>
      </c>
      <c r="Z1192" s="922">
        <f t="shared" si="32"/>
        <v>0.71529999999998728</v>
      </c>
    </row>
    <row r="1193" spans="12:26" s="508" customFormat="1" x14ac:dyDescent="0.2">
      <c r="L1193" s="469"/>
      <c r="M1193" s="469"/>
      <c r="N1193" s="469"/>
      <c r="O1193" s="469"/>
      <c r="P1193" s="923"/>
      <c r="Q1193" s="923"/>
      <c r="R1193" s="923"/>
      <c r="S1193" s="923"/>
      <c r="U1193" s="742"/>
      <c r="Y1193" s="742" t="s">
        <v>98</v>
      </c>
      <c r="Z1193" s="922">
        <f t="shared" ref="Z1193:Z1256" si="33">SUM(Z1192+0.01%)</f>
        <v>0.71539999999998727</v>
      </c>
    </row>
    <row r="1194" spans="12:26" s="508" customFormat="1" x14ac:dyDescent="0.2">
      <c r="L1194" s="469"/>
      <c r="M1194" s="469"/>
      <c r="N1194" s="469"/>
      <c r="O1194" s="469"/>
      <c r="P1194" s="923"/>
      <c r="Q1194" s="923"/>
      <c r="R1194" s="923"/>
      <c r="S1194" s="923"/>
      <c r="U1194" s="742"/>
      <c r="Y1194" s="742" t="s">
        <v>98</v>
      </c>
      <c r="Z1194" s="922">
        <f t="shared" si="33"/>
        <v>0.71549999999998726</v>
      </c>
    </row>
    <row r="1195" spans="12:26" s="508" customFormat="1" x14ac:dyDescent="0.2">
      <c r="L1195" s="469"/>
      <c r="M1195" s="469"/>
      <c r="N1195" s="469"/>
      <c r="O1195" s="469"/>
      <c r="P1195" s="923"/>
      <c r="Q1195" s="923"/>
      <c r="R1195" s="923"/>
      <c r="S1195" s="923"/>
      <c r="U1195" s="742"/>
      <c r="Y1195" s="742" t="s">
        <v>98</v>
      </c>
      <c r="Z1195" s="922">
        <f t="shared" si="33"/>
        <v>0.71559999999998725</v>
      </c>
    </row>
    <row r="1196" spans="12:26" s="508" customFormat="1" x14ac:dyDescent="0.2">
      <c r="L1196" s="469"/>
      <c r="M1196" s="469"/>
      <c r="N1196" s="469"/>
      <c r="O1196" s="469"/>
      <c r="P1196" s="923"/>
      <c r="Q1196" s="923"/>
      <c r="R1196" s="923"/>
      <c r="S1196" s="923"/>
      <c r="U1196" s="742"/>
      <c r="Y1196" s="742" t="s">
        <v>98</v>
      </c>
      <c r="Z1196" s="922">
        <f t="shared" si="33"/>
        <v>0.71569999999998724</v>
      </c>
    </row>
    <row r="1197" spans="12:26" s="508" customFormat="1" x14ac:dyDescent="0.2">
      <c r="L1197" s="469"/>
      <c r="M1197" s="469"/>
      <c r="N1197" s="469"/>
      <c r="O1197" s="469"/>
      <c r="P1197" s="923"/>
      <c r="Q1197" s="923"/>
      <c r="R1197" s="923"/>
      <c r="S1197" s="923"/>
      <c r="U1197" s="742"/>
      <c r="Y1197" s="742" t="s">
        <v>98</v>
      </c>
      <c r="Z1197" s="922">
        <f t="shared" si="33"/>
        <v>0.71579999999998722</v>
      </c>
    </row>
    <row r="1198" spans="12:26" s="508" customFormat="1" x14ac:dyDescent="0.2">
      <c r="L1198" s="469"/>
      <c r="M1198" s="469"/>
      <c r="N1198" s="469"/>
      <c r="O1198" s="469"/>
      <c r="P1198" s="923"/>
      <c r="Q1198" s="923"/>
      <c r="R1198" s="923"/>
      <c r="S1198" s="923"/>
      <c r="U1198" s="742"/>
      <c r="Y1198" s="742" t="s">
        <v>98</v>
      </c>
      <c r="Z1198" s="922">
        <f t="shared" si="33"/>
        <v>0.71589999999998721</v>
      </c>
    </row>
    <row r="1199" spans="12:26" s="508" customFormat="1" x14ac:dyDescent="0.2">
      <c r="L1199" s="469"/>
      <c r="M1199" s="469"/>
      <c r="N1199" s="469"/>
      <c r="O1199" s="469"/>
      <c r="P1199" s="923"/>
      <c r="Q1199" s="923"/>
      <c r="R1199" s="923"/>
      <c r="S1199" s="923"/>
      <c r="U1199" s="742"/>
      <c r="Y1199" s="742" t="s">
        <v>98</v>
      </c>
      <c r="Z1199" s="922">
        <f t="shared" si="33"/>
        <v>0.7159999999999872</v>
      </c>
    </row>
    <row r="1200" spans="12:26" s="508" customFormat="1" x14ac:dyDescent="0.2">
      <c r="L1200" s="469"/>
      <c r="M1200" s="469"/>
      <c r="N1200" s="469"/>
      <c r="O1200" s="469"/>
      <c r="P1200" s="923"/>
      <c r="Q1200" s="923"/>
      <c r="R1200" s="923"/>
      <c r="S1200" s="923"/>
      <c r="U1200" s="742"/>
      <c r="Y1200" s="742" t="s">
        <v>98</v>
      </c>
      <c r="Z1200" s="922">
        <f t="shared" si="33"/>
        <v>0.71609999999998719</v>
      </c>
    </row>
    <row r="1201" spans="12:26" s="508" customFormat="1" x14ac:dyDescent="0.2">
      <c r="L1201" s="469"/>
      <c r="M1201" s="469"/>
      <c r="N1201" s="469"/>
      <c r="O1201" s="469"/>
      <c r="P1201" s="923"/>
      <c r="Q1201" s="923"/>
      <c r="R1201" s="923"/>
      <c r="S1201" s="923"/>
      <c r="U1201" s="742"/>
      <c r="Y1201" s="742" t="s">
        <v>98</v>
      </c>
      <c r="Z1201" s="922">
        <f t="shared" si="33"/>
        <v>0.71619999999998718</v>
      </c>
    </row>
    <row r="1202" spans="12:26" s="508" customFormat="1" x14ac:dyDescent="0.2">
      <c r="L1202" s="469"/>
      <c r="M1202" s="469"/>
      <c r="N1202" s="469"/>
      <c r="O1202" s="469"/>
      <c r="P1202" s="923"/>
      <c r="Q1202" s="923"/>
      <c r="R1202" s="923"/>
      <c r="S1202" s="923"/>
      <c r="U1202" s="742"/>
      <c r="Y1202" s="742" t="s">
        <v>98</v>
      </c>
      <c r="Z1202" s="922">
        <f t="shared" si="33"/>
        <v>0.71629999999998717</v>
      </c>
    </row>
    <row r="1203" spans="12:26" s="508" customFormat="1" x14ac:dyDescent="0.2">
      <c r="L1203" s="469"/>
      <c r="M1203" s="469"/>
      <c r="N1203" s="469"/>
      <c r="O1203" s="469"/>
      <c r="P1203" s="923"/>
      <c r="Q1203" s="923"/>
      <c r="R1203" s="923"/>
      <c r="S1203" s="923"/>
      <c r="U1203" s="742"/>
      <c r="Y1203" s="742" t="s">
        <v>98</v>
      </c>
      <c r="Z1203" s="922">
        <f t="shared" si="33"/>
        <v>0.71639999999998716</v>
      </c>
    </row>
    <row r="1204" spans="12:26" s="508" customFormat="1" x14ac:dyDescent="0.2">
      <c r="L1204" s="469"/>
      <c r="M1204" s="469"/>
      <c r="N1204" s="469"/>
      <c r="O1204" s="469"/>
      <c r="P1204" s="923"/>
      <c r="Q1204" s="923"/>
      <c r="R1204" s="923"/>
      <c r="S1204" s="923"/>
      <c r="U1204" s="742"/>
      <c r="Y1204" s="742" t="s">
        <v>98</v>
      </c>
      <c r="Z1204" s="922">
        <f t="shared" si="33"/>
        <v>0.71649999999998715</v>
      </c>
    </row>
    <row r="1205" spans="12:26" s="508" customFormat="1" x14ac:dyDescent="0.2">
      <c r="L1205" s="469"/>
      <c r="M1205" s="469"/>
      <c r="N1205" s="469"/>
      <c r="O1205" s="469"/>
      <c r="P1205" s="923"/>
      <c r="Q1205" s="923"/>
      <c r="R1205" s="923"/>
      <c r="S1205" s="923"/>
      <c r="U1205" s="742"/>
      <c r="Y1205" s="742" t="s">
        <v>98</v>
      </c>
      <c r="Z1205" s="922">
        <f t="shared" si="33"/>
        <v>0.71659999999998714</v>
      </c>
    </row>
    <row r="1206" spans="12:26" s="508" customFormat="1" x14ac:dyDescent="0.2">
      <c r="L1206" s="469"/>
      <c r="M1206" s="469"/>
      <c r="N1206" s="469"/>
      <c r="O1206" s="469"/>
      <c r="P1206" s="923"/>
      <c r="Q1206" s="923"/>
      <c r="R1206" s="923"/>
      <c r="S1206" s="923"/>
      <c r="U1206" s="742"/>
      <c r="Y1206" s="742" t="s">
        <v>98</v>
      </c>
      <c r="Z1206" s="922">
        <f t="shared" si="33"/>
        <v>0.71669999999998713</v>
      </c>
    </row>
    <row r="1207" spans="12:26" s="508" customFormat="1" x14ac:dyDescent="0.2">
      <c r="L1207" s="469"/>
      <c r="M1207" s="469"/>
      <c r="N1207" s="469"/>
      <c r="O1207" s="469"/>
      <c r="P1207" s="923"/>
      <c r="Q1207" s="923"/>
      <c r="R1207" s="923"/>
      <c r="S1207" s="923"/>
      <c r="U1207" s="742"/>
      <c r="Y1207" s="742" t="s">
        <v>98</v>
      </c>
      <c r="Z1207" s="922">
        <f t="shared" si="33"/>
        <v>0.71679999999998711</v>
      </c>
    </row>
    <row r="1208" spans="12:26" s="508" customFormat="1" x14ac:dyDescent="0.2">
      <c r="L1208" s="469"/>
      <c r="M1208" s="469"/>
      <c r="N1208" s="469"/>
      <c r="O1208" s="469"/>
      <c r="P1208" s="923"/>
      <c r="Q1208" s="923"/>
      <c r="R1208" s="923"/>
      <c r="S1208" s="923"/>
      <c r="U1208" s="742"/>
      <c r="Y1208" s="742" t="s">
        <v>98</v>
      </c>
      <c r="Z1208" s="922">
        <f t="shared" si="33"/>
        <v>0.7168999999999871</v>
      </c>
    </row>
    <row r="1209" spans="12:26" s="508" customFormat="1" x14ac:dyDescent="0.2">
      <c r="L1209" s="469"/>
      <c r="M1209" s="469"/>
      <c r="N1209" s="469"/>
      <c r="O1209" s="469"/>
      <c r="P1209" s="923"/>
      <c r="Q1209" s="923"/>
      <c r="R1209" s="923"/>
      <c r="S1209" s="923"/>
      <c r="U1209" s="742"/>
      <c r="Y1209" s="742" t="s">
        <v>98</v>
      </c>
      <c r="Z1209" s="922">
        <f t="shared" si="33"/>
        <v>0.71699999999998709</v>
      </c>
    </row>
    <row r="1210" spans="12:26" s="508" customFormat="1" x14ac:dyDescent="0.2">
      <c r="L1210" s="469"/>
      <c r="M1210" s="469"/>
      <c r="N1210" s="469"/>
      <c r="O1210" s="469"/>
      <c r="P1210" s="923"/>
      <c r="Q1210" s="923"/>
      <c r="R1210" s="923"/>
      <c r="S1210" s="923"/>
      <c r="U1210" s="742"/>
      <c r="Y1210" s="742" t="s">
        <v>98</v>
      </c>
      <c r="Z1210" s="922">
        <f t="shared" si="33"/>
        <v>0.71709999999998708</v>
      </c>
    </row>
    <row r="1211" spans="12:26" s="508" customFormat="1" x14ac:dyDescent="0.2">
      <c r="L1211" s="469"/>
      <c r="M1211" s="469"/>
      <c r="N1211" s="469"/>
      <c r="O1211" s="469"/>
      <c r="P1211" s="923"/>
      <c r="Q1211" s="923"/>
      <c r="R1211" s="923"/>
      <c r="S1211" s="923"/>
      <c r="U1211" s="742"/>
      <c r="Y1211" s="742" t="s">
        <v>98</v>
      </c>
      <c r="Z1211" s="922">
        <f t="shared" si="33"/>
        <v>0.71719999999998707</v>
      </c>
    </row>
    <row r="1212" spans="12:26" s="508" customFormat="1" x14ac:dyDescent="0.2">
      <c r="L1212" s="469"/>
      <c r="M1212" s="469"/>
      <c r="N1212" s="469"/>
      <c r="O1212" s="469"/>
      <c r="P1212" s="923"/>
      <c r="Q1212" s="923"/>
      <c r="R1212" s="923"/>
      <c r="S1212" s="923"/>
      <c r="U1212" s="742"/>
      <c r="Y1212" s="742" t="s">
        <v>98</v>
      </c>
      <c r="Z1212" s="922">
        <f t="shared" si="33"/>
        <v>0.71729999999998706</v>
      </c>
    </row>
    <row r="1213" spans="12:26" s="508" customFormat="1" x14ac:dyDescent="0.2">
      <c r="L1213" s="469"/>
      <c r="M1213" s="469"/>
      <c r="N1213" s="469"/>
      <c r="O1213" s="469"/>
      <c r="P1213" s="923"/>
      <c r="Q1213" s="923"/>
      <c r="R1213" s="923"/>
      <c r="S1213" s="923"/>
      <c r="U1213" s="742"/>
      <c r="Y1213" s="742" t="s">
        <v>98</v>
      </c>
      <c r="Z1213" s="922">
        <f t="shared" si="33"/>
        <v>0.71739999999998705</v>
      </c>
    </row>
    <row r="1214" spans="12:26" s="508" customFormat="1" x14ac:dyDescent="0.2">
      <c r="L1214" s="469"/>
      <c r="M1214" s="469"/>
      <c r="N1214" s="469"/>
      <c r="O1214" s="469"/>
      <c r="P1214" s="923"/>
      <c r="Q1214" s="923"/>
      <c r="R1214" s="923"/>
      <c r="S1214" s="923"/>
      <c r="U1214" s="742"/>
      <c r="Y1214" s="742" t="s">
        <v>98</v>
      </c>
      <c r="Z1214" s="922">
        <f t="shared" si="33"/>
        <v>0.71749999999998704</v>
      </c>
    </row>
    <row r="1215" spans="12:26" s="508" customFormat="1" x14ac:dyDescent="0.2">
      <c r="L1215" s="469"/>
      <c r="M1215" s="469"/>
      <c r="N1215" s="469"/>
      <c r="O1215" s="469"/>
      <c r="P1215" s="923"/>
      <c r="Q1215" s="923"/>
      <c r="R1215" s="923"/>
      <c r="S1215" s="923"/>
      <c r="U1215" s="742"/>
      <c r="Y1215" s="742" t="s">
        <v>98</v>
      </c>
      <c r="Z1215" s="922">
        <f t="shared" si="33"/>
        <v>0.71759999999998703</v>
      </c>
    </row>
    <row r="1216" spans="12:26" s="508" customFormat="1" x14ac:dyDescent="0.2">
      <c r="L1216" s="469"/>
      <c r="M1216" s="469"/>
      <c r="N1216" s="469"/>
      <c r="O1216" s="469"/>
      <c r="P1216" s="923"/>
      <c r="Q1216" s="923"/>
      <c r="R1216" s="923"/>
      <c r="S1216" s="923"/>
      <c r="U1216" s="742"/>
      <c r="Y1216" s="742" t="s">
        <v>98</v>
      </c>
      <c r="Z1216" s="922">
        <f t="shared" si="33"/>
        <v>0.71769999999998702</v>
      </c>
    </row>
    <row r="1217" spans="12:26" s="508" customFormat="1" x14ac:dyDescent="0.2">
      <c r="L1217" s="469"/>
      <c r="M1217" s="469"/>
      <c r="N1217" s="469"/>
      <c r="O1217" s="469"/>
      <c r="P1217" s="923"/>
      <c r="Q1217" s="923"/>
      <c r="R1217" s="923"/>
      <c r="S1217" s="923"/>
      <c r="U1217" s="742"/>
      <c r="Y1217" s="742" t="s">
        <v>98</v>
      </c>
      <c r="Z1217" s="922">
        <f t="shared" si="33"/>
        <v>0.717799999999987</v>
      </c>
    </row>
    <row r="1218" spans="12:26" s="508" customFormat="1" x14ac:dyDescent="0.2">
      <c r="L1218" s="469"/>
      <c r="M1218" s="469"/>
      <c r="N1218" s="469"/>
      <c r="O1218" s="469"/>
      <c r="P1218" s="923"/>
      <c r="Q1218" s="923"/>
      <c r="R1218" s="923"/>
      <c r="S1218" s="923"/>
      <c r="U1218" s="742"/>
      <c r="Y1218" s="742" t="s">
        <v>98</v>
      </c>
      <c r="Z1218" s="922">
        <f t="shared" si="33"/>
        <v>0.71789999999998699</v>
      </c>
    </row>
    <row r="1219" spans="12:26" s="508" customFormat="1" x14ac:dyDescent="0.2">
      <c r="L1219" s="469"/>
      <c r="M1219" s="469"/>
      <c r="N1219" s="469"/>
      <c r="O1219" s="469"/>
      <c r="P1219" s="923"/>
      <c r="Q1219" s="923"/>
      <c r="R1219" s="923"/>
      <c r="S1219" s="923"/>
      <c r="U1219" s="742"/>
      <c r="Y1219" s="742" t="s">
        <v>98</v>
      </c>
      <c r="Z1219" s="922">
        <f t="shared" si="33"/>
        <v>0.71799999999998698</v>
      </c>
    </row>
    <row r="1220" spans="12:26" s="508" customFormat="1" x14ac:dyDescent="0.2">
      <c r="L1220" s="469"/>
      <c r="M1220" s="469"/>
      <c r="N1220" s="469"/>
      <c r="O1220" s="469"/>
      <c r="P1220" s="923"/>
      <c r="Q1220" s="923"/>
      <c r="R1220" s="923"/>
      <c r="S1220" s="923"/>
      <c r="U1220" s="742"/>
      <c r="Y1220" s="742" t="s">
        <v>98</v>
      </c>
      <c r="Z1220" s="922">
        <f t="shared" si="33"/>
        <v>0.71809999999998697</v>
      </c>
    </row>
    <row r="1221" spans="12:26" s="508" customFormat="1" x14ac:dyDescent="0.2">
      <c r="L1221" s="469"/>
      <c r="M1221" s="469"/>
      <c r="N1221" s="469"/>
      <c r="O1221" s="469"/>
      <c r="P1221" s="923"/>
      <c r="Q1221" s="923"/>
      <c r="R1221" s="923"/>
      <c r="S1221" s="923"/>
      <c r="U1221" s="742"/>
      <c r="Y1221" s="742" t="s">
        <v>98</v>
      </c>
      <c r="Z1221" s="922">
        <f t="shared" si="33"/>
        <v>0.71819999999998696</v>
      </c>
    </row>
    <row r="1222" spans="12:26" s="508" customFormat="1" x14ac:dyDescent="0.2">
      <c r="L1222" s="469"/>
      <c r="M1222" s="469"/>
      <c r="N1222" s="469"/>
      <c r="O1222" s="469"/>
      <c r="P1222" s="923"/>
      <c r="Q1222" s="923"/>
      <c r="R1222" s="923"/>
      <c r="S1222" s="923"/>
      <c r="U1222" s="742"/>
      <c r="Y1222" s="742" t="s">
        <v>98</v>
      </c>
      <c r="Z1222" s="922">
        <f t="shared" si="33"/>
        <v>0.71829999999998695</v>
      </c>
    </row>
    <row r="1223" spans="12:26" s="508" customFormat="1" x14ac:dyDescent="0.2">
      <c r="L1223" s="469"/>
      <c r="M1223" s="469"/>
      <c r="N1223" s="469"/>
      <c r="O1223" s="469"/>
      <c r="P1223" s="923"/>
      <c r="Q1223" s="923"/>
      <c r="R1223" s="923"/>
      <c r="S1223" s="923"/>
      <c r="U1223" s="742"/>
      <c r="Y1223" s="742" t="s">
        <v>98</v>
      </c>
      <c r="Z1223" s="922">
        <f t="shared" si="33"/>
        <v>0.71839999999998694</v>
      </c>
    </row>
    <row r="1224" spans="12:26" s="508" customFormat="1" x14ac:dyDescent="0.2">
      <c r="L1224" s="469"/>
      <c r="M1224" s="469"/>
      <c r="N1224" s="469"/>
      <c r="O1224" s="469"/>
      <c r="P1224" s="923"/>
      <c r="Q1224" s="923"/>
      <c r="R1224" s="923"/>
      <c r="S1224" s="923"/>
      <c r="U1224" s="742"/>
      <c r="Y1224" s="742" t="s">
        <v>98</v>
      </c>
      <c r="Z1224" s="922">
        <f t="shared" si="33"/>
        <v>0.71849999999998693</v>
      </c>
    </row>
    <row r="1225" spans="12:26" s="508" customFormat="1" x14ac:dyDescent="0.2">
      <c r="L1225" s="469"/>
      <c r="M1225" s="469"/>
      <c r="N1225" s="469"/>
      <c r="O1225" s="469"/>
      <c r="P1225" s="923"/>
      <c r="Q1225" s="923"/>
      <c r="R1225" s="923"/>
      <c r="S1225" s="923"/>
      <c r="U1225" s="742"/>
      <c r="Y1225" s="742" t="s">
        <v>98</v>
      </c>
      <c r="Z1225" s="922">
        <f t="shared" si="33"/>
        <v>0.71859999999998692</v>
      </c>
    </row>
    <row r="1226" spans="12:26" s="508" customFormat="1" x14ac:dyDescent="0.2">
      <c r="L1226" s="469"/>
      <c r="M1226" s="469"/>
      <c r="N1226" s="469"/>
      <c r="O1226" s="469"/>
      <c r="P1226" s="923"/>
      <c r="Q1226" s="923"/>
      <c r="R1226" s="923"/>
      <c r="S1226" s="923"/>
      <c r="U1226" s="742"/>
      <c r="Y1226" s="742" t="s">
        <v>98</v>
      </c>
      <c r="Z1226" s="922">
        <f t="shared" si="33"/>
        <v>0.7186999999999869</v>
      </c>
    </row>
    <row r="1227" spans="12:26" s="508" customFormat="1" x14ac:dyDescent="0.2">
      <c r="L1227" s="469"/>
      <c r="M1227" s="469"/>
      <c r="N1227" s="469"/>
      <c r="O1227" s="469"/>
      <c r="P1227" s="923"/>
      <c r="Q1227" s="923"/>
      <c r="R1227" s="923"/>
      <c r="S1227" s="923"/>
      <c r="U1227" s="742"/>
      <c r="Y1227" s="742" t="s">
        <v>98</v>
      </c>
      <c r="Z1227" s="922">
        <f t="shared" si="33"/>
        <v>0.71879999999998689</v>
      </c>
    </row>
    <row r="1228" spans="12:26" s="508" customFormat="1" x14ac:dyDescent="0.2">
      <c r="L1228" s="469"/>
      <c r="M1228" s="469"/>
      <c r="N1228" s="469"/>
      <c r="O1228" s="469"/>
      <c r="P1228" s="923"/>
      <c r="Q1228" s="923"/>
      <c r="R1228" s="923"/>
      <c r="S1228" s="923"/>
      <c r="U1228" s="742"/>
      <c r="Y1228" s="742" t="s">
        <v>98</v>
      </c>
      <c r="Z1228" s="922">
        <f t="shared" si="33"/>
        <v>0.71889999999998688</v>
      </c>
    </row>
    <row r="1229" spans="12:26" s="508" customFormat="1" x14ac:dyDescent="0.2">
      <c r="L1229" s="469"/>
      <c r="M1229" s="469"/>
      <c r="N1229" s="469"/>
      <c r="O1229" s="469"/>
      <c r="P1229" s="923"/>
      <c r="Q1229" s="923"/>
      <c r="R1229" s="923"/>
      <c r="S1229" s="923"/>
      <c r="U1229" s="742"/>
      <c r="Y1229" s="742" t="s">
        <v>98</v>
      </c>
      <c r="Z1229" s="922">
        <f t="shared" si="33"/>
        <v>0.71899999999998687</v>
      </c>
    </row>
    <row r="1230" spans="12:26" s="508" customFormat="1" x14ac:dyDescent="0.2">
      <c r="L1230" s="469"/>
      <c r="M1230" s="469"/>
      <c r="N1230" s="469"/>
      <c r="O1230" s="469"/>
      <c r="P1230" s="923"/>
      <c r="Q1230" s="923"/>
      <c r="R1230" s="923"/>
      <c r="S1230" s="923"/>
      <c r="U1230" s="742"/>
      <c r="Y1230" s="742" t="s">
        <v>98</v>
      </c>
      <c r="Z1230" s="922">
        <f t="shared" si="33"/>
        <v>0.71909999999998686</v>
      </c>
    </row>
    <row r="1231" spans="12:26" s="508" customFormat="1" x14ac:dyDescent="0.2">
      <c r="L1231" s="469"/>
      <c r="M1231" s="469"/>
      <c r="N1231" s="469"/>
      <c r="O1231" s="469"/>
      <c r="P1231" s="923"/>
      <c r="Q1231" s="923"/>
      <c r="R1231" s="923"/>
      <c r="S1231" s="923"/>
      <c r="U1231" s="742"/>
      <c r="Y1231" s="742" t="s">
        <v>98</v>
      </c>
      <c r="Z1231" s="922">
        <f t="shared" si="33"/>
        <v>0.71919999999998685</v>
      </c>
    </row>
    <row r="1232" spans="12:26" s="508" customFormat="1" x14ac:dyDescent="0.2">
      <c r="L1232" s="469"/>
      <c r="M1232" s="469"/>
      <c r="N1232" s="469"/>
      <c r="O1232" s="469"/>
      <c r="P1232" s="923"/>
      <c r="Q1232" s="923"/>
      <c r="R1232" s="923"/>
      <c r="S1232" s="923"/>
      <c r="U1232" s="742"/>
      <c r="Y1232" s="742" t="s">
        <v>98</v>
      </c>
      <c r="Z1232" s="922">
        <f t="shared" si="33"/>
        <v>0.71929999999998684</v>
      </c>
    </row>
    <row r="1233" spans="12:26" s="508" customFormat="1" x14ac:dyDescent="0.2">
      <c r="L1233" s="469"/>
      <c r="M1233" s="469"/>
      <c r="N1233" s="469"/>
      <c r="O1233" s="469"/>
      <c r="P1233" s="923"/>
      <c r="Q1233" s="923"/>
      <c r="R1233" s="923"/>
      <c r="S1233" s="923"/>
      <c r="U1233" s="742"/>
      <c r="Y1233" s="742" t="s">
        <v>98</v>
      </c>
      <c r="Z1233" s="922">
        <f t="shared" si="33"/>
        <v>0.71939999999998683</v>
      </c>
    </row>
    <row r="1234" spans="12:26" s="508" customFormat="1" x14ac:dyDescent="0.2">
      <c r="L1234" s="469"/>
      <c r="M1234" s="469"/>
      <c r="N1234" s="469"/>
      <c r="O1234" s="469"/>
      <c r="P1234" s="923"/>
      <c r="Q1234" s="923"/>
      <c r="R1234" s="923"/>
      <c r="S1234" s="923"/>
      <c r="U1234" s="742"/>
      <c r="Y1234" s="742" t="s">
        <v>98</v>
      </c>
      <c r="Z1234" s="922">
        <f t="shared" si="33"/>
        <v>0.71949999999998682</v>
      </c>
    </row>
    <row r="1235" spans="12:26" s="508" customFormat="1" x14ac:dyDescent="0.2">
      <c r="L1235" s="469"/>
      <c r="M1235" s="469"/>
      <c r="N1235" s="469"/>
      <c r="O1235" s="469"/>
      <c r="P1235" s="923"/>
      <c r="Q1235" s="923"/>
      <c r="R1235" s="923"/>
      <c r="S1235" s="923"/>
      <c r="U1235" s="742"/>
      <c r="Y1235" s="742" t="s">
        <v>98</v>
      </c>
      <c r="Z1235" s="922">
        <f t="shared" si="33"/>
        <v>0.71959999999998681</v>
      </c>
    </row>
    <row r="1236" spans="12:26" s="508" customFormat="1" x14ac:dyDescent="0.2">
      <c r="L1236" s="469"/>
      <c r="M1236" s="469"/>
      <c r="N1236" s="469"/>
      <c r="O1236" s="469"/>
      <c r="P1236" s="923"/>
      <c r="Q1236" s="923"/>
      <c r="R1236" s="923"/>
      <c r="S1236" s="923"/>
      <c r="U1236" s="742"/>
      <c r="Y1236" s="742" t="s">
        <v>98</v>
      </c>
      <c r="Z1236" s="922">
        <f t="shared" si="33"/>
        <v>0.71969999999998679</v>
      </c>
    </row>
    <row r="1237" spans="12:26" s="508" customFormat="1" x14ac:dyDescent="0.2">
      <c r="L1237" s="469"/>
      <c r="M1237" s="469"/>
      <c r="N1237" s="469"/>
      <c r="O1237" s="469"/>
      <c r="P1237" s="923"/>
      <c r="Q1237" s="923"/>
      <c r="R1237" s="923"/>
      <c r="S1237" s="923"/>
      <c r="U1237" s="742"/>
      <c r="Y1237" s="742" t="s">
        <v>98</v>
      </c>
      <c r="Z1237" s="922">
        <f t="shared" si="33"/>
        <v>0.71979999999998678</v>
      </c>
    </row>
    <row r="1238" spans="12:26" s="508" customFormat="1" x14ac:dyDescent="0.2">
      <c r="L1238" s="469"/>
      <c r="M1238" s="469"/>
      <c r="N1238" s="469"/>
      <c r="O1238" s="469"/>
      <c r="P1238" s="923"/>
      <c r="Q1238" s="923"/>
      <c r="R1238" s="923"/>
      <c r="S1238" s="923"/>
      <c r="U1238" s="742"/>
      <c r="Y1238" s="742" t="s">
        <v>98</v>
      </c>
      <c r="Z1238" s="922">
        <f t="shared" si="33"/>
        <v>0.71989999999998677</v>
      </c>
    </row>
    <row r="1239" spans="12:26" s="508" customFormat="1" x14ac:dyDescent="0.2">
      <c r="L1239" s="469"/>
      <c r="M1239" s="469"/>
      <c r="N1239" s="469"/>
      <c r="O1239" s="469"/>
      <c r="P1239" s="923"/>
      <c r="Q1239" s="923"/>
      <c r="R1239" s="923"/>
      <c r="S1239" s="923"/>
      <c r="U1239" s="742"/>
      <c r="Y1239" s="742" t="s">
        <v>98</v>
      </c>
      <c r="Z1239" s="922">
        <f t="shared" si="33"/>
        <v>0.71999999999998676</v>
      </c>
    </row>
    <row r="1240" spans="12:26" s="508" customFormat="1" x14ac:dyDescent="0.2">
      <c r="L1240" s="469"/>
      <c r="M1240" s="469"/>
      <c r="N1240" s="469"/>
      <c r="O1240" s="469"/>
      <c r="P1240" s="923"/>
      <c r="Q1240" s="923"/>
      <c r="R1240" s="923"/>
      <c r="S1240" s="923"/>
      <c r="U1240" s="742"/>
      <c r="Y1240" s="742" t="s">
        <v>98</v>
      </c>
      <c r="Z1240" s="922">
        <f t="shared" si="33"/>
        <v>0.72009999999998675</v>
      </c>
    </row>
    <row r="1241" spans="12:26" s="508" customFormat="1" x14ac:dyDescent="0.2">
      <c r="L1241" s="469"/>
      <c r="M1241" s="469"/>
      <c r="N1241" s="469"/>
      <c r="O1241" s="469"/>
      <c r="P1241" s="923"/>
      <c r="Q1241" s="923"/>
      <c r="R1241" s="923"/>
      <c r="S1241" s="923"/>
      <c r="U1241" s="742"/>
      <c r="Y1241" s="742" t="s">
        <v>98</v>
      </c>
      <c r="Z1241" s="922">
        <f t="shared" si="33"/>
        <v>0.72019999999998674</v>
      </c>
    </row>
    <row r="1242" spans="12:26" s="508" customFormat="1" x14ac:dyDescent="0.2">
      <c r="L1242" s="469"/>
      <c r="M1242" s="469"/>
      <c r="N1242" s="469"/>
      <c r="O1242" s="469"/>
      <c r="P1242" s="923"/>
      <c r="Q1242" s="923"/>
      <c r="R1242" s="923"/>
      <c r="S1242" s="923"/>
      <c r="U1242" s="742"/>
      <c r="Y1242" s="742" t="s">
        <v>98</v>
      </c>
      <c r="Z1242" s="922">
        <f t="shared" si="33"/>
        <v>0.72029999999998673</v>
      </c>
    </row>
    <row r="1243" spans="12:26" s="508" customFormat="1" x14ac:dyDescent="0.2">
      <c r="L1243" s="469"/>
      <c r="M1243" s="469"/>
      <c r="N1243" s="469"/>
      <c r="O1243" s="469"/>
      <c r="P1243" s="923"/>
      <c r="Q1243" s="923"/>
      <c r="R1243" s="923"/>
      <c r="S1243" s="923"/>
      <c r="U1243" s="742"/>
      <c r="Y1243" s="742" t="s">
        <v>98</v>
      </c>
      <c r="Z1243" s="922">
        <f t="shared" si="33"/>
        <v>0.72039999999998672</v>
      </c>
    </row>
    <row r="1244" spans="12:26" s="508" customFormat="1" x14ac:dyDescent="0.2">
      <c r="L1244" s="469"/>
      <c r="M1244" s="469"/>
      <c r="N1244" s="469"/>
      <c r="O1244" s="469"/>
      <c r="P1244" s="923"/>
      <c r="Q1244" s="923"/>
      <c r="R1244" s="923"/>
      <c r="S1244" s="923"/>
      <c r="U1244" s="742"/>
      <c r="Y1244" s="742" t="s">
        <v>98</v>
      </c>
      <c r="Z1244" s="922">
        <f t="shared" si="33"/>
        <v>0.72049999999998671</v>
      </c>
    </row>
    <row r="1245" spans="12:26" s="508" customFormat="1" x14ac:dyDescent="0.2">
      <c r="L1245" s="469"/>
      <c r="M1245" s="469"/>
      <c r="N1245" s="469"/>
      <c r="O1245" s="469"/>
      <c r="P1245" s="923"/>
      <c r="Q1245" s="923"/>
      <c r="R1245" s="923"/>
      <c r="S1245" s="923"/>
      <c r="U1245" s="742"/>
      <c r="Y1245" s="742" t="s">
        <v>98</v>
      </c>
      <c r="Z1245" s="922">
        <f t="shared" si="33"/>
        <v>0.7205999999999867</v>
      </c>
    </row>
    <row r="1246" spans="12:26" s="508" customFormat="1" x14ac:dyDescent="0.2">
      <c r="L1246" s="469"/>
      <c r="M1246" s="469"/>
      <c r="N1246" s="469"/>
      <c r="O1246" s="469"/>
      <c r="P1246" s="923"/>
      <c r="Q1246" s="923"/>
      <c r="R1246" s="923"/>
      <c r="S1246" s="923"/>
      <c r="U1246" s="742"/>
      <c r="Y1246" s="742" t="s">
        <v>98</v>
      </c>
      <c r="Z1246" s="922">
        <f t="shared" si="33"/>
        <v>0.72069999999998668</v>
      </c>
    </row>
    <row r="1247" spans="12:26" s="508" customFormat="1" x14ac:dyDescent="0.2">
      <c r="L1247" s="469"/>
      <c r="M1247" s="469"/>
      <c r="N1247" s="469"/>
      <c r="O1247" s="469"/>
      <c r="P1247" s="923"/>
      <c r="Q1247" s="923"/>
      <c r="R1247" s="923"/>
      <c r="S1247" s="923"/>
      <c r="U1247" s="742"/>
      <c r="Y1247" s="742" t="s">
        <v>98</v>
      </c>
      <c r="Z1247" s="922">
        <f t="shared" si="33"/>
        <v>0.72079999999998667</v>
      </c>
    </row>
    <row r="1248" spans="12:26" s="508" customFormat="1" x14ac:dyDescent="0.2">
      <c r="L1248" s="469"/>
      <c r="M1248" s="469"/>
      <c r="N1248" s="469"/>
      <c r="O1248" s="469"/>
      <c r="P1248" s="923"/>
      <c r="Q1248" s="923"/>
      <c r="R1248" s="923"/>
      <c r="S1248" s="923"/>
      <c r="U1248" s="742"/>
      <c r="Y1248" s="742" t="s">
        <v>98</v>
      </c>
      <c r="Z1248" s="922">
        <f t="shared" si="33"/>
        <v>0.72089999999998666</v>
      </c>
    </row>
    <row r="1249" spans="12:26" s="508" customFormat="1" x14ac:dyDescent="0.2">
      <c r="L1249" s="469"/>
      <c r="M1249" s="469"/>
      <c r="N1249" s="469"/>
      <c r="O1249" s="469"/>
      <c r="P1249" s="923"/>
      <c r="Q1249" s="923"/>
      <c r="R1249" s="923"/>
      <c r="S1249" s="923"/>
      <c r="U1249" s="742"/>
      <c r="Y1249" s="742" t="s">
        <v>98</v>
      </c>
      <c r="Z1249" s="922">
        <f t="shared" si="33"/>
        <v>0.72099999999998665</v>
      </c>
    </row>
    <row r="1250" spans="12:26" s="508" customFormat="1" x14ac:dyDescent="0.2">
      <c r="L1250" s="469"/>
      <c r="M1250" s="469"/>
      <c r="N1250" s="469"/>
      <c r="O1250" s="469"/>
      <c r="P1250" s="923"/>
      <c r="Q1250" s="923"/>
      <c r="R1250" s="923"/>
      <c r="S1250" s="923"/>
      <c r="U1250" s="742"/>
      <c r="Y1250" s="742" t="s">
        <v>98</v>
      </c>
      <c r="Z1250" s="922">
        <f t="shared" si="33"/>
        <v>0.72109999999998664</v>
      </c>
    </row>
    <row r="1251" spans="12:26" s="508" customFormat="1" x14ac:dyDescent="0.2">
      <c r="L1251" s="469"/>
      <c r="M1251" s="469"/>
      <c r="N1251" s="469"/>
      <c r="O1251" s="469"/>
      <c r="P1251" s="923"/>
      <c r="Q1251" s="923"/>
      <c r="R1251" s="923"/>
      <c r="S1251" s="923"/>
      <c r="U1251" s="742"/>
      <c r="Y1251" s="742" t="s">
        <v>98</v>
      </c>
      <c r="Z1251" s="922">
        <f t="shared" si="33"/>
        <v>0.72119999999998663</v>
      </c>
    </row>
    <row r="1252" spans="12:26" s="508" customFormat="1" x14ac:dyDescent="0.2">
      <c r="L1252" s="469"/>
      <c r="M1252" s="469"/>
      <c r="N1252" s="469"/>
      <c r="O1252" s="469"/>
      <c r="P1252" s="923"/>
      <c r="Q1252" s="923"/>
      <c r="R1252" s="923"/>
      <c r="S1252" s="923"/>
      <c r="U1252" s="742"/>
      <c r="Y1252" s="742" t="s">
        <v>98</v>
      </c>
      <c r="Z1252" s="922">
        <f t="shared" si="33"/>
        <v>0.72129999999998662</v>
      </c>
    </row>
    <row r="1253" spans="12:26" s="508" customFormat="1" x14ac:dyDescent="0.2">
      <c r="L1253" s="469"/>
      <c r="M1253" s="469"/>
      <c r="N1253" s="469"/>
      <c r="O1253" s="469"/>
      <c r="P1253" s="923"/>
      <c r="Q1253" s="923"/>
      <c r="R1253" s="923"/>
      <c r="S1253" s="923"/>
      <c r="U1253" s="742"/>
      <c r="Y1253" s="742" t="s">
        <v>98</v>
      </c>
      <c r="Z1253" s="922">
        <f t="shared" si="33"/>
        <v>0.72139999999998661</v>
      </c>
    </row>
    <row r="1254" spans="12:26" s="508" customFormat="1" x14ac:dyDescent="0.2">
      <c r="L1254" s="469"/>
      <c r="M1254" s="469"/>
      <c r="N1254" s="469"/>
      <c r="O1254" s="469"/>
      <c r="P1254" s="923"/>
      <c r="Q1254" s="923"/>
      <c r="R1254" s="923"/>
      <c r="S1254" s="923"/>
      <c r="U1254" s="742"/>
      <c r="Y1254" s="742" t="s">
        <v>98</v>
      </c>
      <c r="Z1254" s="922">
        <f t="shared" si="33"/>
        <v>0.7214999999999866</v>
      </c>
    </row>
    <row r="1255" spans="12:26" s="508" customFormat="1" x14ac:dyDescent="0.2">
      <c r="L1255" s="469"/>
      <c r="M1255" s="469"/>
      <c r="N1255" s="469"/>
      <c r="O1255" s="469"/>
      <c r="P1255" s="923"/>
      <c r="Q1255" s="923"/>
      <c r="R1255" s="923"/>
      <c r="S1255" s="923"/>
      <c r="U1255" s="742"/>
      <c r="Y1255" s="742" t="s">
        <v>98</v>
      </c>
      <c r="Z1255" s="922">
        <f t="shared" si="33"/>
        <v>0.72159999999998659</v>
      </c>
    </row>
    <row r="1256" spans="12:26" s="508" customFormat="1" x14ac:dyDescent="0.2">
      <c r="L1256" s="469"/>
      <c r="M1256" s="469"/>
      <c r="N1256" s="469"/>
      <c r="O1256" s="469"/>
      <c r="P1256" s="923"/>
      <c r="Q1256" s="923"/>
      <c r="R1256" s="923"/>
      <c r="S1256" s="923"/>
      <c r="U1256" s="742"/>
      <c r="Y1256" s="742" t="s">
        <v>98</v>
      </c>
      <c r="Z1256" s="922">
        <f t="shared" si="33"/>
        <v>0.72169999999998657</v>
      </c>
    </row>
    <row r="1257" spans="12:26" s="508" customFormat="1" x14ac:dyDescent="0.2">
      <c r="L1257" s="469"/>
      <c r="M1257" s="469"/>
      <c r="N1257" s="469"/>
      <c r="O1257" s="469"/>
      <c r="P1257" s="923"/>
      <c r="Q1257" s="923"/>
      <c r="R1257" s="923"/>
      <c r="S1257" s="923"/>
      <c r="U1257" s="742"/>
      <c r="Y1257" s="742" t="s">
        <v>98</v>
      </c>
      <c r="Z1257" s="922">
        <f t="shared" ref="Z1257:Z1320" si="34">SUM(Z1256+0.01%)</f>
        <v>0.72179999999998656</v>
      </c>
    </row>
    <row r="1258" spans="12:26" s="508" customFormat="1" x14ac:dyDescent="0.2">
      <c r="L1258" s="469"/>
      <c r="M1258" s="469"/>
      <c r="N1258" s="469"/>
      <c r="O1258" s="469"/>
      <c r="P1258" s="923"/>
      <c r="Q1258" s="923"/>
      <c r="R1258" s="923"/>
      <c r="S1258" s="923"/>
      <c r="U1258" s="742"/>
      <c r="Y1258" s="742" t="s">
        <v>98</v>
      </c>
      <c r="Z1258" s="922">
        <f t="shared" si="34"/>
        <v>0.72189999999998655</v>
      </c>
    </row>
    <row r="1259" spans="12:26" s="508" customFormat="1" x14ac:dyDescent="0.2">
      <c r="L1259" s="469"/>
      <c r="M1259" s="469"/>
      <c r="N1259" s="469"/>
      <c r="O1259" s="469"/>
      <c r="P1259" s="923"/>
      <c r="Q1259" s="923"/>
      <c r="R1259" s="923"/>
      <c r="S1259" s="923"/>
      <c r="U1259" s="742"/>
      <c r="Y1259" s="742" t="s">
        <v>98</v>
      </c>
      <c r="Z1259" s="922">
        <f t="shared" si="34"/>
        <v>0.72199999999998654</v>
      </c>
    </row>
    <row r="1260" spans="12:26" s="508" customFormat="1" x14ac:dyDescent="0.2">
      <c r="L1260" s="469"/>
      <c r="M1260" s="469"/>
      <c r="N1260" s="469"/>
      <c r="O1260" s="469"/>
      <c r="P1260" s="923"/>
      <c r="Q1260" s="923"/>
      <c r="R1260" s="923"/>
      <c r="S1260" s="923"/>
      <c r="U1260" s="742"/>
      <c r="Y1260" s="742" t="s">
        <v>98</v>
      </c>
      <c r="Z1260" s="922">
        <f t="shared" si="34"/>
        <v>0.72209999999998653</v>
      </c>
    </row>
    <row r="1261" spans="12:26" s="508" customFormat="1" x14ac:dyDescent="0.2">
      <c r="L1261" s="469"/>
      <c r="M1261" s="469"/>
      <c r="N1261" s="469"/>
      <c r="O1261" s="469"/>
      <c r="P1261" s="923"/>
      <c r="Q1261" s="923"/>
      <c r="R1261" s="923"/>
      <c r="S1261" s="923"/>
      <c r="U1261" s="742"/>
      <c r="Y1261" s="742" t="s">
        <v>98</v>
      </c>
      <c r="Z1261" s="922">
        <f t="shared" si="34"/>
        <v>0.72219999999998652</v>
      </c>
    </row>
    <row r="1262" spans="12:26" s="508" customFormat="1" x14ac:dyDescent="0.2">
      <c r="L1262" s="469"/>
      <c r="M1262" s="469"/>
      <c r="N1262" s="469"/>
      <c r="O1262" s="469"/>
      <c r="P1262" s="923"/>
      <c r="Q1262" s="923"/>
      <c r="R1262" s="923"/>
      <c r="S1262" s="923"/>
      <c r="U1262" s="742"/>
      <c r="Y1262" s="742" t="s">
        <v>98</v>
      </c>
      <c r="Z1262" s="922">
        <f t="shared" si="34"/>
        <v>0.72229999999998651</v>
      </c>
    </row>
    <row r="1263" spans="12:26" s="508" customFormat="1" x14ac:dyDescent="0.2">
      <c r="L1263" s="469"/>
      <c r="M1263" s="469"/>
      <c r="N1263" s="469"/>
      <c r="O1263" s="469"/>
      <c r="P1263" s="923"/>
      <c r="Q1263" s="923"/>
      <c r="R1263" s="923"/>
      <c r="S1263" s="923"/>
      <c r="U1263" s="742"/>
      <c r="Y1263" s="742" t="s">
        <v>98</v>
      </c>
      <c r="Z1263" s="922">
        <f t="shared" si="34"/>
        <v>0.7223999999999865</v>
      </c>
    </row>
    <row r="1264" spans="12:26" s="508" customFormat="1" x14ac:dyDescent="0.2">
      <c r="L1264" s="469"/>
      <c r="M1264" s="469"/>
      <c r="N1264" s="469"/>
      <c r="O1264" s="469"/>
      <c r="P1264" s="923"/>
      <c r="Q1264" s="923"/>
      <c r="R1264" s="923"/>
      <c r="S1264" s="923"/>
      <c r="U1264" s="742"/>
      <c r="Y1264" s="742" t="s">
        <v>98</v>
      </c>
      <c r="Z1264" s="922">
        <f t="shared" si="34"/>
        <v>0.72249999999998649</v>
      </c>
    </row>
    <row r="1265" spans="12:26" s="508" customFormat="1" x14ac:dyDescent="0.2">
      <c r="L1265" s="469"/>
      <c r="M1265" s="469"/>
      <c r="N1265" s="469"/>
      <c r="O1265" s="469"/>
      <c r="P1265" s="923"/>
      <c r="Q1265" s="923"/>
      <c r="R1265" s="923"/>
      <c r="S1265" s="923"/>
      <c r="U1265" s="742"/>
      <c r="Y1265" s="742" t="s">
        <v>98</v>
      </c>
      <c r="Z1265" s="922">
        <f t="shared" si="34"/>
        <v>0.72259999999998648</v>
      </c>
    </row>
    <row r="1266" spans="12:26" s="508" customFormat="1" x14ac:dyDescent="0.2">
      <c r="L1266" s="469"/>
      <c r="M1266" s="469"/>
      <c r="N1266" s="469"/>
      <c r="O1266" s="469"/>
      <c r="P1266" s="923"/>
      <c r="Q1266" s="923"/>
      <c r="R1266" s="923"/>
      <c r="S1266" s="923"/>
      <c r="U1266" s="742"/>
      <c r="Y1266" s="742" t="s">
        <v>98</v>
      </c>
      <c r="Z1266" s="922">
        <f t="shared" si="34"/>
        <v>0.72269999999998646</v>
      </c>
    </row>
    <row r="1267" spans="12:26" s="508" customFormat="1" x14ac:dyDescent="0.2">
      <c r="L1267" s="469"/>
      <c r="M1267" s="469"/>
      <c r="N1267" s="469"/>
      <c r="O1267" s="469"/>
      <c r="P1267" s="923"/>
      <c r="Q1267" s="923"/>
      <c r="R1267" s="923"/>
      <c r="S1267" s="923"/>
      <c r="U1267" s="742"/>
      <c r="Y1267" s="742" t="s">
        <v>98</v>
      </c>
      <c r="Z1267" s="922">
        <f t="shared" si="34"/>
        <v>0.72279999999998645</v>
      </c>
    </row>
    <row r="1268" spans="12:26" s="508" customFormat="1" x14ac:dyDescent="0.2">
      <c r="L1268" s="469"/>
      <c r="M1268" s="469"/>
      <c r="N1268" s="469"/>
      <c r="O1268" s="469"/>
      <c r="P1268" s="923"/>
      <c r="Q1268" s="923"/>
      <c r="R1268" s="923"/>
      <c r="S1268" s="923"/>
      <c r="U1268" s="742"/>
      <c r="Y1268" s="742" t="s">
        <v>98</v>
      </c>
      <c r="Z1268" s="922">
        <f t="shared" si="34"/>
        <v>0.72289999999998644</v>
      </c>
    </row>
    <row r="1269" spans="12:26" s="508" customFormat="1" x14ac:dyDescent="0.2">
      <c r="L1269" s="469"/>
      <c r="M1269" s="469"/>
      <c r="N1269" s="469"/>
      <c r="O1269" s="469"/>
      <c r="P1269" s="923"/>
      <c r="Q1269" s="923"/>
      <c r="R1269" s="923"/>
      <c r="S1269" s="923"/>
      <c r="U1269" s="742"/>
      <c r="Y1269" s="742" t="s">
        <v>98</v>
      </c>
      <c r="Z1269" s="922">
        <f t="shared" si="34"/>
        <v>0.72299999999998643</v>
      </c>
    </row>
    <row r="1270" spans="12:26" s="508" customFormat="1" x14ac:dyDescent="0.2">
      <c r="L1270" s="469"/>
      <c r="M1270" s="469"/>
      <c r="N1270" s="469"/>
      <c r="O1270" s="469"/>
      <c r="P1270" s="923"/>
      <c r="Q1270" s="923"/>
      <c r="R1270" s="923"/>
      <c r="S1270" s="923"/>
      <c r="U1270" s="742"/>
      <c r="Y1270" s="742" t="s">
        <v>98</v>
      </c>
      <c r="Z1270" s="922">
        <f t="shared" si="34"/>
        <v>0.72309999999998642</v>
      </c>
    </row>
    <row r="1271" spans="12:26" s="508" customFormat="1" x14ac:dyDescent="0.2">
      <c r="L1271" s="469"/>
      <c r="M1271" s="469"/>
      <c r="N1271" s="469"/>
      <c r="O1271" s="469"/>
      <c r="P1271" s="923"/>
      <c r="Q1271" s="923"/>
      <c r="R1271" s="923"/>
      <c r="S1271" s="923"/>
      <c r="U1271" s="742"/>
      <c r="Y1271" s="742" t="s">
        <v>98</v>
      </c>
      <c r="Z1271" s="922">
        <f t="shared" si="34"/>
        <v>0.72319999999998641</v>
      </c>
    </row>
    <row r="1272" spans="12:26" s="508" customFormat="1" x14ac:dyDescent="0.2">
      <c r="L1272" s="469"/>
      <c r="M1272" s="469"/>
      <c r="N1272" s="469"/>
      <c r="O1272" s="469"/>
      <c r="P1272" s="923"/>
      <c r="Q1272" s="923"/>
      <c r="R1272" s="923"/>
      <c r="S1272" s="923"/>
      <c r="U1272" s="742"/>
      <c r="Y1272" s="742" t="s">
        <v>98</v>
      </c>
      <c r="Z1272" s="922">
        <f t="shared" si="34"/>
        <v>0.7232999999999864</v>
      </c>
    </row>
    <row r="1273" spans="12:26" s="508" customFormat="1" x14ac:dyDescent="0.2">
      <c r="L1273" s="469"/>
      <c r="M1273" s="469"/>
      <c r="N1273" s="469"/>
      <c r="O1273" s="469"/>
      <c r="P1273" s="923"/>
      <c r="Q1273" s="923"/>
      <c r="R1273" s="923"/>
      <c r="S1273" s="923"/>
      <c r="U1273" s="742"/>
      <c r="Y1273" s="742" t="s">
        <v>98</v>
      </c>
      <c r="Z1273" s="922">
        <f t="shared" si="34"/>
        <v>0.72339999999998639</v>
      </c>
    </row>
    <row r="1274" spans="12:26" s="508" customFormat="1" x14ac:dyDescent="0.2">
      <c r="L1274" s="469"/>
      <c r="M1274" s="469"/>
      <c r="N1274" s="469"/>
      <c r="O1274" s="469"/>
      <c r="P1274" s="923"/>
      <c r="Q1274" s="923"/>
      <c r="R1274" s="923"/>
      <c r="S1274" s="923"/>
      <c r="U1274" s="742"/>
      <c r="Y1274" s="742" t="s">
        <v>98</v>
      </c>
      <c r="Z1274" s="922">
        <f t="shared" si="34"/>
        <v>0.72349999999998638</v>
      </c>
    </row>
    <row r="1275" spans="12:26" s="508" customFormat="1" x14ac:dyDescent="0.2">
      <c r="L1275" s="469"/>
      <c r="M1275" s="469"/>
      <c r="N1275" s="469"/>
      <c r="O1275" s="469"/>
      <c r="P1275" s="923"/>
      <c r="Q1275" s="923"/>
      <c r="R1275" s="923"/>
      <c r="S1275" s="923"/>
      <c r="U1275" s="742"/>
      <c r="Y1275" s="742" t="s">
        <v>98</v>
      </c>
      <c r="Z1275" s="922">
        <f t="shared" si="34"/>
        <v>0.72359999999998637</v>
      </c>
    </row>
    <row r="1276" spans="12:26" s="508" customFormat="1" x14ac:dyDescent="0.2">
      <c r="L1276" s="469"/>
      <c r="M1276" s="469"/>
      <c r="N1276" s="469"/>
      <c r="O1276" s="469"/>
      <c r="P1276" s="923"/>
      <c r="Q1276" s="923"/>
      <c r="R1276" s="923"/>
      <c r="S1276" s="923"/>
      <c r="U1276" s="742"/>
      <c r="Y1276" s="742" t="s">
        <v>98</v>
      </c>
      <c r="Z1276" s="922">
        <f t="shared" si="34"/>
        <v>0.72369999999998635</v>
      </c>
    </row>
    <row r="1277" spans="12:26" s="508" customFormat="1" x14ac:dyDescent="0.2">
      <c r="L1277" s="469"/>
      <c r="M1277" s="469"/>
      <c r="N1277" s="469"/>
      <c r="O1277" s="469"/>
      <c r="P1277" s="923"/>
      <c r="Q1277" s="923"/>
      <c r="R1277" s="923"/>
      <c r="S1277" s="923"/>
      <c r="U1277" s="742"/>
      <c r="Y1277" s="742" t="s">
        <v>98</v>
      </c>
      <c r="Z1277" s="922">
        <f t="shared" si="34"/>
        <v>0.72379999999998634</v>
      </c>
    </row>
    <row r="1278" spans="12:26" s="508" customFormat="1" x14ac:dyDescent="0.2">
      <c r="L1278" s="469"/>
      <c r="M1278" s="469"/>
      <c r="N1278" s="469"/>
      <c r="O1278" s="469"/>
      <c r="P1278" s="923"/>
      <c r="Q1278" s="923"/>
      <c r="R1278" s="923"/>
      <c r="S1278" s="923"/>
      <c r="U1278" s="742"/>
      <c r="Y1278" s="742" t="s">
        <v>98</v>
      </c>
      <c r="Z1278" s="922">
        <f t="shared" si="34"/>
        <v>0.72389999999998633</v>
      </c>
    </row>
    <row r="1279" spans="12:26" s="508" customFormat="1" x14ac:dyDescent="0.2">
      <c r="L1279" s="469"/>
      <c r="M1279" s="469"/>
      <c r="N1279" s="469"/>
      <c r="O1279" s="469"/>
      <c r="P1279" s="923"/>
      <c r="Q1279" s="923"/>
      <c r="R1279" s="923"/>
      <c r="S1279" s="923"/>
      <c r="U1279" s="742"/>
      <c r="Y1279" s="742" t="s">
        <v>98</v>
      </c>
      <c r="Z1279" s="922">
        <f t="shared" si="34"/>
        <v>0.72399999999998632</v>
      </c>
    </row>
    <row r="1280" spans="12:26" s="508" customFormat="1" x14ac:dyDescent="0.2">
      <c r="L1280" s="469"/>
      <c r="M1280" s="469"/>
      <c r="N1280" s="469"/>
      <c r="O1280" s="469"/>
      <c r="P1280" s="923"/>
      <c r="Q1280" s="923"/>
      <c r="R1280" s="923"/>
      <c r="S1280" s="923"/>
      <c r="U1280" s="742"/>
      <c r="Y1280" s="742" t="s">
        <v>98</v>
      </c>
      <c r="Z1280" s="922">
        <f t="shared" si="34"/>
        <v>0.72409999999998631</v>
      </c>
    </row>
    <row r="1281" spans="12:26" s="508" customFormat="1" x14ac:dyDescent="0.2">
      <c r="L1281" s="469"/>
      <c r="M1281" s="469"/>
      <c r="N1281" s="469"/>
      <c r="O1281" s="469"/>
      <c r="P1281" s="923"/>
      <c r="Q1281" s="923"/>
      <c r="R1281" s="923"/>
      <c r="S1281" s="923"/>
      <c r="U1281" s="742"/>
      <c r="Y1281" s="742" t="s">
        <v>98</v>
      </c>
      <c r="Z1281" s="922">
        <f t="shared" si="34"/>
        <v>0.7241999999999863</v>
      </c>
    </row>
    <row r="1282" spans="12:26" s="508" customFormat="1" x14ac:dyDescent="0.2">
      <c r="L1282" s="469"/>
      <c r="M1282" s="469"/>
      <c r="N1282" s="469"/>
      <c r="O1282" s="469"/>
      <c r="P1282" s="923"/>
      <c r="Q1282" s="923"/>
      <c r="R1282" s="923"/>
      <c r="S1282" s="923"/>
      <c r="U1282" s="742"/>
      <c r="Y1282" s="742" t="s">
        <v>98</v>
      </c>
      <c r="Z1282" s="922">
        <f t="shared" si="34"/>
        <v>0.72429999999998629</v>
      </c>
    </row>
    <row r="1283" spans="12:26" s="508" customFormat="1" x14ac:dyDescent="0.2">
      <c r="L1283" s="469"/>
      <c r="M1283" s="469"/>
      <c r="N1283" s="469"/>
      <c r="O1283" s="469"/>
      <c r="P1283" s="923"/>
      <c r="Q1283" s="923"/>
      <c r="R1283" s="923"/>
      <c r="S1283" s="923"/>
      <c r="U1283" s="742"/>
      <c r="Y1283" s="742" t="s">
        <v>98</v>
      </c>
      <c r="Z1283" s="922">
        <f t="shared" si="34"/>
        <v>0.72439999999998628</v>
      </c>
    </row>
    <row r="1284" spans="12:26" s="508" customFormat="1" x14ac:dyDescent="0.2">
      <c r="L1284" s="469"/>
      <c r="M1284" s="469"/>
      <c r="N1284" s="469"/>
      <c r="O1284" s="469"/>
      <c r="P1284" s="923"/>
      <c r="Q1284" s="923"/>
      <c r="R1284" s="923"/>
      <c r="S1284" s="923"/>
      <c r="U1284" s="742"/>
      <c r="Y1284" s="742" t="s">
        <v>98</v>
      </c>
      <c r="Z1284" s="922">
        <f t="shared" si="34"/>
        <v>0.72449999999998627</v>
      </c>
    </row>
    <row r="1285" spans="12:26" s="508" customFormat="1" x14ac:dyDescent="0.2">
      <c r="L1285" s="469"/>
      <c r="M1285" s="469"/>
      <c r="N1285" s="469"/>
      <c r="O1285" s="469"/>
      <c r="P1285" s="923"/>
      <c r="Q1285" s="923"/>
      <c r="R1285" s="923"/>
      <c r="S1285" s="923"/>
      <c r="U1285" s="742"/>
      <c r="Y1285" s="742" t="s">
        <v>98</v>
      </c>
      <c r="Z1285" s="922">
        <f t="shared" si="34"/>
        <v>0.72459999999998626</v>
      </c>
    </row>
    <row r="1286" spans="12:26" s="508" customFormat="1" x14ac:dyDescent="0.2">
      <c r="L1286" s="469"/>
      <c r="M1286" s="469"/>
      <c r="N1286" s="469"/>
      <c r="O1286" s="469"/>
      <c r="P1286" s="923"/>
      <c r="Q1286" s="923"/>
      <c r="R1286" s="923"/>
      <c r="S1286" s="923"/>
      <c r="U1286" s="742"/>
      <c r="Y1286" s="742" t="s">
        <v>98</v>
      </c>
      <c r="Z1286" s="922">
        <f t="shared" si="34"/>
        <v>0.72469999999998624</v>
      </c>
    </row>
    <row r="1287" spans="12:26" s="508" customFormat="1" x14ac:dyDescent="0.2">
      <c r="L1287" s="469"/>
      <c r="M1287" s="469"/>
      <c r="N1287" s="469"/>
      <c r="O1287" s="469"/>
      <c r="P1287" s="923"/>
      <c r="Q1287" s="923"/>
      <c r="R1287" s="923"/>
      <c r="S1287" s="923"/>
      <c r="U1287" s="742"/>
      <c r="Y1287" s="742" t="s">
        <v>98</v>
      </c>
      <c r="Z1287" s="922">
        <f t="shared" si="34"/>
        <v>0.72479999999998623</v>
      </c>
    </row>
    <row r="1288" spans="12:26" s="508" customFormat="1" x14ac:dyDescent="0.2">
      <c r="L1288" s="469"/>
      <c r="M1288" s="469"/>
      <c r="N1288" s="469"/>
      <c r="O1288" s="469"/>
      <c r="P1288" s="923"/>
      <c r="Q1288" s="923"/>
      <c r="R1288" s="923"/>
      <c r="S1288" s="923"/>
      <c r="U1288" s="742"/>
      <c r="Y1288" s="742" t="s">
        <v>98</v>
      </c>
      <c r="Z1288" s="922">
        <f t="shared" si="34"/>
        <v>0.72489999999998622</v>
      </c>
    </row>
    <row r="1289" spans="12:26" s="508" customFormat="1" x14ac:dyDescent="0.2">
      <c r="L1289" s="469"/>
      <c r="M1289" s="469"/>
      <c r="N1289" s="469"/>
      <c r="O1289" s="469"/>
      <c r="P1289" s="923"/>
      <c r="Q1289" s="923"/>
      <c r="R1289" s="923"/>
      <c r="S1289" s="923"/>
      <c r="U1289" s="742"/>
      <c r="Y1289" s="742" t="s">
        <v>98</v>
      </c>
      <c r="Z1289" s="922">
        <f t="shared" si="34"/>
        <v>0.72499999999998621</v>
      </c>
    </row>
    <row r="1290" spans="12:26" s="508" customFormat="1" x14ac:dyDescent="0.2">
      <c r="L1290" s="469"/>
      <c r="M1290" s="469"/>
      <c r="N1290" s="469"/>
      <c r="O1290" s="469"/>
      <c r="P1290" s="923"/>
      <c r="Q1290" s="923"/>
      <c r="R1290" s="923"/>
      <c r="S1290" s="923"/>
      <c r="U1290" s="742"/>
      <c r="Y1290" s="742" t="s">
        <v>98</v>
      </c>
      <c r="Z1290" s="922">
        <f t="shared" si="34"/>
        <v>0.7250999999999862</v>
      </c>
    </row>
    <row r="1291" spans="12:26" s="508" customFormat="1" x14ac:dyDescent="0.2">
      <c r="L1291" s="469"/>
      <c r="M1291" s="469"/>
      <c r="N1291" s="469"/>
      <c r="O1291" s="469"/>
      <c r="P1291" s="923"/>
      <c r="Q1291" s="923"/>
      <c r="R1291" s="923"/>
      <c r="S1291" s="923"/>
      <c r="U1291" s="742"/>
      <c r="Y1291" s="742" t="s">
        <v>98</v>
      </c>
      <c r="Z1291" s="922">
        <f t="shared" si="34"/>
        <v>0.72519999999998619</v>
      </c>
    </row>
    <row r="1292" spans="12:26" s="508" customFormat="1" x14ac:dyDescent="0.2">
      <c r="L1292" s="469"/>
      <c r="M1292" s="469"/>
      <c r="N1292" s="469"/>
      <c r="O1292" s="469"/>
      <c r="P1292" s="923"/>
      <c r="Q1292" s="923"/>
      <c r="R1292" s="923"/>
      <c r="S1292" s="923"/>
      <c r="U1292" s="742"/>
      <c r="Y1292" s="742" t="s">
        <v>98</v>
      </c>
      <c r="Z1292" s="922">
        <f t="shared" si="34"/>
        <v>0.72529999999998618</v>
      </c>
    </row>
    <row r="1293" spans="12:26" s="508" customFormat="1" x14ac:dyDescent="0.2">
      <c r="L1293" s="469"/>
      <c r="M1293" s="469"/>
      <c r="N1293" s="469"/>
      <c r="O1293" s="469"/>
      <c r="P1293" s="923"/>
      <c r="Q1293" s="923"/>
      <c r="R1293" s="923"/>
      <c r="S1293" s="923"/>
      <c r="U1293" s="742"/>
      <c r="Y1293" s="742" t="s">
        <v>98</v>
      </c>
      <c r="Z1293" s="922">
        <f t="shared" si="34"/>
        <v>0.72539999999998617</v>
      </c>
    </row>
    <row r="1294" spans="12:26" s="508" customFormat="1" x14ac:dyDescent="0.2">
      <c r="L1294" s="469"/>
      <c r="M1294" s="469"/>
      <c r="N1294" s="469"/>
      <c r="O1294" s="469"/>
      <c r="P1294" s="923"/>
      <c r="Q1294" s="923"/>
      <c r="R1294" s="923"/>
      <c r="S1294" s="923"/>
      <c r="U1294" s="742"/>
      <c r="Y1294" s="742" t="s">
        <v>98</v>
      </c>
      <c r="Z1294" s="922">
        <f t="shared" si="34"/>
        <v>0.72549999999998616</v>
      </c>
    </row>
    <row r="1295" spans="12:26" s="508" customFormat="1" x14ac:dyDescent="0.2">
      <c r="L1295" s="469"/>
      <c r="M1295" s="469"/>
      <c r="N1295" s="469"/>
      <c r="O1295" s="469"/>
      <c r="P1295" s="923"/>
      <c r="Q1295" s="923"/>
      <c r="R1295" s="923"/>
      <c r="S1295" s="923"/>
      <c r="U1295" s="742"/>
      <c r="Y1295" s="742" t="s">
        <v>98</v>
      </c>
      <c r="Z1295" s="922">
        <f t="shared" si="34"/>
        <v>0.72559999999998614</v>
      </c>
    </row>
    <row r="1296" spans="12:26" s="508" customFormat="1" x14ac:dyDescent="0.2">
      <c r="L1296" s="469"/>
      <c r="M1296" s="469"/>
      <c r="N1296" s="469"/>
      <c r="O1296" s="469"/>
      <c r="P1296" s="923"/>
      <c r="Q1296" s="923"/>
      <c r="R1296" s="923"/>
      <c r="S1296" s="923"/>
      <c r="U1296" s="742"/>
      <c r="Y1296" s="742" t="s">
        <v>98</v>
      </c>
      <c r="Z1296" s="922">
        <f t="shared" si="34"/>
        <v>0.72569999999998613</v>
      </c>
    </row>
    <row r="1297" spans="12:26" s="508" customFormat="1" x14ac:dyDescent="0.2">
      <c r="L1297" s="469"/>
      <c r="M1297" s="469"/>
      <c r="N1297" s="469"/>
      <c r="O1297" s="469"/>
      <c r="P1297" s="923"/>
      <c r="Q1297" s="923"/>
      <c r="R1297" s="923"/>
      <c r="S1297" s="923"/>
      <c r="U1297" s="742"/>
      <c r="Y1297" s="742" t="s">
        <v>98</v>
      </c>
      <c r="Z1297" s="922">
        <f t="shared" si="34"/>
        <v>0.72579999999998612</v>
      </c>
    </row>
    <row r="1298" spans="12:26" s="508" customFormat="1" x14ac:dyDescent="0.2">
      <c r="L1298" s="469"/>
      <c r="M1298" s="469"/>
      <c r="N1298" s="469"/>
      <c r="O1298" s="469"/>
      <c r="P1298" s="923"/>
      <c r="Q1298" s="923"/>
      <c r="R1298" s="923"/>
      <c r="S1298" s="923"/>
      <c r="U1298" s="742"/>
      <c r="Y1298" s="742" t="s">
        <v>98</v>
      </c>
      <c r="Z1298" s="922">
        <f t="shared" si="34"/>
        <v>0.72589999999998611</v>
      </c>
    </row>
    <row r="1299" spans="12:26" s="508" customFormat="1" x14ac:dyDescent="0.2">
      <c r="L1299" s="469"/>
      <c r="M1299" s="469"/>
      <c r="N1299" s="469"/>
      <c r="O1299" s="469"/>
      <c r="P1299" s="923"/>
      <c r="Q1299" s="923"/>
      <c r="R1299" s="923"/>
      <c r="S1299" s="923"/>
      <c r="U1299" s="742"/>
      <c r="Y1299" s="742" t="s">
        <v>98</v>
      </c>
      <c r="Z1299" s="922">
        <f t="shared" si="34"/>
        <v>0.7259999999999861</v>
      </c>
    </row>
    <row r="1300" spans="12:26" s="508" customFormat="1" x14ac:dyDescent="0.2">
      <c r="L1300" s="469"/>
      <c r="M1300" s="469"/>
      <c r="N1300" s="469"/>
      <c r="O1300" s="469"/>
      <c r="P1300" s="923"/>
      <c r="Q1300" s="923"/>
      <c r="R1300" s="923"/>
      <c r="S1300" s="923"/>
      <c r="U1300" s="742"/>
      <c r="Y1300" s="742" t="s">
        <v>98</v>
      </c>
      <c r="Z1300" s="922">
        <f t="shared" si="34"/>
        <v>0.72609999999998609</v>
      </c>
    </row>
    <row r="1301" spans="12:26" s="508" customFormat="1" x14ac:dyDescent="0.2">
      <c r="L1301" s="469"/>
      <c r="M1301" s="469"/>
      <c r="N1301" s="469"/>
      <c r="O1301" s="469"/>
      <c r="P1301" s="923"/>
      <c r="Q1301" s="923"/>
      <c r="R1301" s="923"/>
      <c r="S1301" s="923"/>
      <c r="U1301" s="742"/>
      <c r="Y1301" s="742" t="s">
        <v>98</v>
      </c>
      <c r="Z1301" s="922">
        <f t="shared" si="34"/>
        <v>0.72619999999998608</v>
      </c>
    </row>
    <row r="1302" spans="12:26" s="508" customFormat="1" x14ac:dyDescent="0.2">
      <c r="L1302" s="469"/>
      <c r="M1302" s="469"/>
      <c r="N1302" s="469"/>
      <c r="O1302" s="469"/>
      <c r="P1302" s="923"/>
      <c r="Q1302" s="923"/>
      <c r="R1302" s="923"/>
      <c r="S1302" s="923"/>
      <c r="U1302" s="742"/>
      <c r="Y1302" s="742" t="s">
        <v>98</v>
      </c>
      <c r="Z1302" s="922">
        <f t="shared" si="34"/>
        <v>0.72629999999998607</v>
      </c>
    </row>
    <row r="1303" spans="12:26" s="508" customFormat="1" x14ac:dyDescent="0.2">
      <c r="L1303" s="469"/>
      <c r="M1303" s="469"/>
      <c r="N1303" s="469"/>
      <c r="O1303" s="469"/>
      <c r="P1303" s="923"/>
      <c r="Q1303" s="923"/>
      <c r="R1303" s="923"/>
      <c r="S1303" s="923"/>
      <c r="U1303" s="742"/>
      <c r="Y1303" s="742" t="s">
        <v>98</v>
      </c>
      <c r="Z1303" s="922">
        <f t="shared" si="34"/>
        <v>0.72639999999998606</v>
      </c>
    </row>
    <row r="1304" spans="12:26" s="508" customFormat="1" x14ac:dyDescent="0.2">
      <c r="L1304" s="469"/>
      <c r="M1304" s="469"/>
      <c r="N1304" s="469"/>
      <c r="O1304" s="469"/>
      <c r="P1304" s="923"/>
      <c r="Q1304" s="923"/>
      <c r="R1304" s="923"/>
      <c r="S1304" s="923"/>
      <c r="U1304" s="742"/>
      <c r="Y1304" s="742" t="s">
        <v>98</v>
      </c>
      <c r="Z1304" s="922">
        <f t="shared" si="34"/>
        <v>0.72649999999998605</v>
      </c>
    </row>
    <row r="1305" spans="12:26" s="508" customFormat="1" x14ac:dyDescent="0.2">
      <c r="L1305" s="469"/>
      <c r="M1305" s="469"/>
      <c r="N1305" s="469"/>
      <c r="O1305" s="469"/>
      <c r="P1305" s="923"/>
      <c r="Q1305" s="923"/>
      <c r="R1305" s="923"/>
      <c r="S1305" s="923"/>
      <c r="U1305" s="742"/>
      <c r="Y1305" s="742" t="s">
        <v>98</v>
      </c>
      <c r="Z1305" s="922">
        <f t="shared" si="34"/>
        <v>0.72659999999998603</v>
      </c>
    </row>
    <row r="1306" spans="12:26" s="508" customFormat="1" x14ac:dyDescent="0.2">
      <c r="L1306" s="469"/>
      <c r="M1306" s="469"/>
      <c r="N1306" s="469"/>
      <c r="O1306" s="469"/>
      <c r="P1306" s="923"/>
      <c r="Q1306" s="923"/>
      <c r="R1306" s="923"/>
      <c r="S1306" s="923"/>
      <c r="U1306" s="742"/>
      <c r="Y1306" s="742" t="s">
        <v>98</v>
      </c>
      <c r="Z1306" s="922">
        <f t="shared" si="34"/>
        <v>0.72669999999998602</v>
      </c>
    </row>
    <row r="1307" spans="12:26" s="508" customFormat="1" x14ac:dyDescent="0.2">
      <c r="L1307" s="469"/>
      <c r="M1307" s="469"/>
      <c r="N1307" s="469"/>
      <c r="O1307" s="469"/>
      <c r="P1307" s="923"/>
      <c r="Q1307" s="923"/>
      <c r="R1307" s="923"/>
      <c r="S1307" s="923"/>
      <c r="U1307" s="742"/>
      <c r="Y1307" s="742" t="s">
        <v>98</v>
      </c>
      <c r="Z1307" s="922">
        <f t="shared" si="34"/>
        <v>0.72679999999998601</v>
      </c>
    </row>
    <row r="1308" spans="12:26" s="508" customFormat="1" x14ac:dyDescent="0.2">
      <c r="L1308" s="469"/>
      <c r="M1308" s="469"/>
      <c r="N1308" s="469"/>
      <c r="O1308" s="469"/>
      <c r="P1308" s="923"/>
      <c r="Q1308" s="923"/>
      <c r="R1308" s="923"/>
      <c r="S1308" s="923"/>
      <c r="U1308" s="742"/>
      <c r="Y1308" s="742" t="s">
        <v>98</v>
      </c>
      <c r="Z1308" s="922">
        <f t="shared" si="34"/>
        <v>0.726899999999986</v>
      </c>
    </row>
    <row r="1309" spans="12:26" s="508" customFormat="1" x14ac:dyDescent="0.2">
      <c r="L1309" s="469"/>
      <c r="M1309" s="469"/>
      <c r="N1309" s="469"/>
      <c r="O1309" s="469"/>
      <c r="P1309" s="923"/>
      <c r="Q1309" s="923"/>
      <c r="R1309" s="923"/>
      <c r="S1309" s="923"/>
      <c r="U1309" s="742"/>
      <c r="Y1309" s="742" t="s">
        <v>98</v>
      </c>
      <c r="Z1309" s="922">
        <f t="shared" si="34"/>
        <v>0.72699999999998599</v>
      </c>
    </row>
    <row r="1310" spans="12:26" s="508" customFormat="1" x14ac:dyDescent="0.2">
      <c r="L1310" s="469"/>
      <c r="M1310" s="469"/>
      <c r="N1310" s="469"/>
      <c r="O1310" s="469"/>
      <c r="P1310" s="923"/>
      <c r="Q1310" s="923"/>
      <c r="R1310" s="923"/>
      <c r="S1310" s="923"/>
      <c r="U1310" s="742"/>
      <c r="Y1310" s="742" t="s">
        <v>98</v>
      </c>
      <c r="Z1310" s="922">
        <f t="shared" si="34"/>
        <v>0.72709999999998598</v>
      </c>
    </row>
    <row r="1311" spans="12:26" s="508" customFormat="1" x14ac:dyDescent="0.2">
      <c r="L1311" s="469"/>
      <c r="M1311" s="469"/>
      <c r="N1311" s="469"/>
      <c r="O1311" s="469"/>
      <c r="P1311" s="923"/>
      <c r="Q1311" s="923"/>
      <c r="R1311" s="923"/>
      <c r="S1311" s="923"/>
      <c r="U1311" s="742"/>
      <c r="Y1311" s="742" t="s">
        <v>98</v>
      </c>
      <c r="Z1311" s="922">
        <f t="shared" si="34"/>
        <v>0.72719999999998597</v>
      </c>
    </row>
    <row r="1312" spans="12:26" s="508" customFormat="1" x14ac:dyDescent="0.2">
      <c r="L1312" s="469"/>
      <c r="M1312" s="469"/>
      <c r="N1312" s="469"/>
      <c r="O1312" s="469"/>
      <c r="P1312" s="923"/>
      <c r="Q1312" s="923"/>
      <c r="R1312" s="923"/>
      <c r="S1312" s="923"/>
      <c r="U1312" s="742"/>
      <c r="Y1312" s="742" t="s">
        <v>98</v>
      </c>
      <c r="Z1312" s="922">
        <f t="shared" si="34"/>
        <v>0.72729999999998596</v>
      </c>
    </row>
    <row r="1313" spans="12:26" s="508" customFormat="1" x14ac:dyDescent="0.2">
      <c r="L1313" s="469"/>
      <c r="M1313" s="469"/>
      <c r="N1313" s="469"/>
      <c r="O1313" s="469"/>
      <c r="P1313" s="923"/>
      <c r="Q1313" s="923"/>
      <c r="R1313" s="923"/>
      <c r="S1313" s="923"/>
      <c r="U1313" s="742"/>
      <c r="Y1313" s="742" t="s">
        <v>98</v>
      </c>
      <c r="Z1313" s="922">
        <f t="shared" si="34"/>
        <v>0.72739999999998595</v>
      </c>
    </row>
    <row r="1314" spans="12:26" s="508" customFormat="1" x14ac:dyDescent="0.2">
      <c r="L1314" s="469"/>
      <c r="M1314" s="469"/>
      <c r="N1314" s="469"/>
      <c r="O1314" s="469"/>
      <c r="P1314" s="923"/>
      <c r="Q1314" s="923"/>
      <c r="R1314" s="923"/>
      <c r="S1314" s="923"/>
      <c r="U1314" s="742"/>
      <c r="Y1314" s="742" t="s">
        <v>98</v>
      </c>
      <c r="Z1314" s="922">
        <f t="shared" si="34"/>
        <v>0.72749999999998594</v>
      </c>
    </row>
    <row r="1315" spans="12:26" s="508" customFormat="1" x14ac:dyDescent="0.2">
      <c r="L1315" s="469"/>
      <c r="M1315" s="469"/>
      <c r="N1315" s="469"/>
      <c r="O1315" s="469"/>
      <c r="P1315" s="923"/>
      <c r="Q1315" s="923"/>
      <c r="R1315" s="923"/>
      <c r="S1315" s="923"/>
      <c r="U1315" s="742"/>
      <c r="Y1315" s="742" t="s">
        <v>98</v>
      </c>
      <c r="Z1315" s="922">
        <f t="shared" si="34"/>
        <v>0.72759999999998592</v>
      </c>
    </row>
    <row r="1316" spans="12:26" s="508" customFormat="1" x14ac:dyDescent="0.2">
      <c r="L1316" s="469"/>
      <c r="M1316" s="469"/>
      <c r="N1316" s="469"/>
      <c r="O1316" s="469"/>
      <c r="P1316" s="923"/>
      <c r="Q1316" s="923"/>
      <c r="R1316" s="923"/>
      <c r="S1316" s="923"/>
      <c r="U1316" s="742"/>
      <c r="Y1316" s="742" t="s">
        <v>98</v>
      </c>
      <c r="Z1316" s="922">
        <f t="shared" si="34"/>
        <v>0.72769999999998591</v>
      </c>
    </row>
    <row r="1317" spans="12:26" s="508" customFormat="1" x14ac:dyDescent="0.2">
      <c r="L1317" s="469"/>
      <c r="M1317" s="469"/>
      <c r="N1317" s="469"/>
      <c r="O1317" s="469"/>
      <c r="P1317" s="923"/>
      <c r="Q1317" s="923"/>
      <c r="R1317" s="923"/>
      <c r="S1317" s="923"/>
      <c r="U1317" s="742"/>
      <c r="Y1317" s="742" t="s">
        <v>98</v>
      </c>
      <c r="Z1317" s="922">
        <f t="shared" si="34"/>
        <v>0.7277999999999859</v>
      </c>
    </row>
    <row r="1318" spans="12:26" s="508" customFormat="1" x14ac:dyDescent="0.2">
      <c r="L1318" s="469"/>
      <c r="M1318" s="469"/>
      <c r="N1318" s="469"/>
      <c r="O1318" s="469"/>
      <c r="P1318" s="923"/>
      <c r="Q1318" s="923"/>
      <c r="R1318" s="923"/>
      <c r="S1318" s="923"/>
      <c r="U1318" s="742"/>
      <c r="Y1318" s="742" t="s">
        <v>98</v>
      </c>
      <c r="Z1318" s="922">
        <f t="shared" si="34"/>
        <v>0.72789999999998589</v>
      </c>
    </row>
    <row r="1319" spans="12:26" s="508" customFormat="1" x14ac:dyDescent="0.2">
      <c r="L1319" s="469"/>
      <c r="M1319" s="469"/>
      <c r="N1319" s="469"/>
      <c r="O1319" s="469"/>
      <c r="P1319" s="923"/>
      <c r="Q1319" s="923"/>
      <c r="R1319" s="923"/>
      <c r="S1319" s="923"/>
      <c r="U1319" s="742"/>
      <c r="Y1319" s="742" t="s">
        <v>98</v>
      </c>
      <c r="Z1319" s="922">
        <f t="shared" si="34"/>
        <v>0.72799999999998588</v>
      </c>
    </row>
    <row r="1320" spans="12:26" s="508" customFormat="1" x14ac:dyDescent="0.2">
      <c r="L1320" s="469"/>
      <c r="M1320" s="469"/>
      <c r="N1320" s="469"/>
      <c r="O1320" s="469"/>
      <c r="P1320" s="923"/>
      <c r="Q1320" s="923"/>
      <c r="R1320" s="923"/>
      <c r="S1320" s="923"/>
      <c r="U1320" s="742"/>
      <c r="Y1320" s="742" t="s">
        <v>98</v>
      </c>
      <c r="Z1320" s="922">
        <f t="shared" si="34"/>
        <v>0.72809999999998587</v>
      </c>
    </row>
    <row r="1321" spans="12:26" s="508" customFormat="1" x14ac:dyDescent="0.2">
      <c r="L1321" s="469"/>
      <c r="M1321" s="469"/>
      <c r="N1321" s="469"/>
      <c r="O1321" s="469"/>
      <c r="P1321" s="923"/>
      <c r="Q1321" s="923"/>
      <c r="R1321" s="923"/>
      <c r="S1321" s="923"/>
      <c r="U1321" s="742"/>
      <c r="Y1321" s="742" t="s">
        <v>98</v>
      </c>
      <c r="Z1321" s="922">
        <f t="shared" ref="Z1321:Z1384" si="35">SUM(Z1320+0.01%)</f>
        <v>0.72819999999998586</v>
      </c>
    </row>
    <row r="1322" spans="12:26" s="508" customFormat="1" x14ac:dyDescent="0.2">
      <c r="L1322" s="469"/>
      <c r="M1322" s="469"/>
      <c r="N1322" s="469"/>
      <c r="O1322" s="469"/>
      <c r="P1322" s="923"/>
      <c r="Q1322" s="923"/>
      <c r="R1322" s="923"/>
      <c r="S1322" s="923"/>
      <c r="U1322" s="742"/>
      <c r="Y1322" s="742" t="s">
        <v>98</v>
      </c>
      <c r="Z1322" s="922">
        <f t="shared" si="35"/>
        <v>0.72829999999998585</v>
      </c>
    </row>
    <row r="1323" spans="12:26" s="508" customFormat="1" x14ac:dyDescent="0.2">
      <c r="L1323" s="469"/>
      <c r="M1323" s="469"/>
      <c r="N1323" s="469"/>
      <c r="O1323" s="469"/>
      <c r="P1323" s="923"/>
      <c r="Q1323" s="923"/>
      <c r="R1323" s="923"/>
      <c r="S1323" s="923"/>
      <c r="U1323" s="742"/>
      <c r="Y1323" s="742" t="s">
        <v>98</v>
      </c>
      <c r="Z1323" s="922">
        <f t="shared" si="35"/>
        <v>0.72839999999998584</v>
      </c>
    </row>
    <row r="1324" spans="12:26" s="508" customFormat="1" x14ac:dyDescent="0.2">
      <c r="L1324" s="469"/>
      <c r="M1324" s="469"/>
      <c r="N1324" s="469"/>
      <c r="O1324" s="469"/>
      <c r="P1324" s="923"/>
      <c r="Q1324" s="923"/>
      <c r="R1324" s="923"/>
      <c r="S1324" s="923"/>
      <c r="U1324" s="742"/>
      <c r="Y1324" s="742" t="s">
        <v>98</v>
      </c>
      <c r="Z1324" s="922">
        <f t="shared" si="35"/>
        <v>0.72849999999998583</v>
      </c>
    </row>
    <row r="1325" spans="12:26" s="508" customFormat="1" x14ac:dyDescent="0.2">
      <c r="L1325" s="469"/>
      <c r="M1325" s="469"/>
      <c r="N1325" s="469"/>
      <c r="O1325" s="469"/>
      <c r="P1325" s="923"/>
      <c r="Q1325" s="923"/>
      <c r="R1325" s="923"/>
      <c r="S1325" s="923"/>
      <c r="U1325" s="742"/>
      <c r="Y1325" s="742" t="s">
        <v>98</v>
      </c>
      <c r="Z1325" s="922">
        <f t="shared" si="35"/>
        <v>0.72859999999998581</v>
      </c>
    </row>
    <row r="1326" spans="12:26" s="508" customFormat="1" x14ac:dyDescent="0.2">
      <c r="L1326" s="469"/>
      <c r="M1326" s="469"/>
      <c r="N1326" s="469"/>
      <c r="O1326" s="469"/>
      <c r="P1326" s="923"/>
      <c r="Q1326" s="923"/>
      <c r="R1326" s="923"/>
      <c r="S1326" s="923"/>
      <c r="U1326" s="742"/>
      <c r="Y1326" s="742" t="s">
        <v>98</v>
      </c>
      <c r="Z1326" s="922">
        <f t="shared" si="35"/>
        <v>0.7286999999999858</v>
      </c>
    </row>
    <row r="1327" spans="12:26" s="508" customFormat="1" x14ac:dyDescent="0.2">
      <c r="L1327" s="469"/>
      <c r="M1327" s="469"/>
      <c r="N1327" s="469"/>
      <c r="O1327" s="469"/>
      <c r="P1327" s="923"/>
      <c r="Q1327" s="923"/>
      <c r="R1327" s="923"/>
      <c r="S1327" s="923"/>
      <c r="U1327" s="742"/>
      <c r="Y1327" s="742" t="s">
        <v>98</v>
      </c>
      <c r="Z1327" s="922">
        <f t="shared" si="35"/>
        <v>0.72879999999998579</v>
      </c>
    </row>
    <row r="1328" spans="12:26" s="508" customFormat="1" x14ac:dyDescent="0.2">
      <c r="L1328" s="469"/>
      <c r="M1328" s="469"/>
      <c r="N1328" s="469"/>
      <c r="O1328" s="469"/>
      <c r="P1328" s="923"/>
      <c r="Q1328" s="923"/>
      <c r="R1328" s="923"/>
      <c r="S1328" s="923"/>
      <c r="U1328" s="742"/>
      <c r="Y1328" s="742" t="s">
        <v>98</v>
      </c>
      <c r="Z1328" s="922">
        <f t="shared" si="35"/>
        <v>0.72889999999998578</v>
      </c>
    </row>
    <row r="1329" spans="12:26" s="508" customFormat="1" x14ac:dyDescent="0.2">
      <c r="L1329" s="469"/>
      <c r="M1329" s="469"/>
      <c r="N1329" s="469"/>
      <c r="O1329" s="469"/>
      <c r="P1329" s="923"/>
      <c r="Q1329" s="923"/>
      <c r="R1329" s="923"/>
      <c r="S1329" s="923"/>
      <c r="U1329" s="742"/>
      <c r="Y1329" s="742" t="s">
        <v>98</v>
      </c>
      <c r="Z1329" s="922">
        <f t="shared" si="35"/>
        <v>0.72899999999998577</v>
      </c>
    </row>
    <row r="1330" spans="12:26" s="508" customFormat="1" x14ac:dyDescent="0.2">
      <c r="L1330" s="469"/>
      <c r="M1330" s="469"/>
      <c r="N1330" s="469"/>
      <c r="O1330" s="469"/>
      <c r="P1330" s="923"/>
      <c r="Q1330" s="923"/>
      <c r="R1330" s="923"/>
      <c r="S1330" s="923"/>
      <c r="U1330" s="742"/>
      <c r="Y1330" s="742" t="s">
        <v>98</v>
      </c>
      <c r="Z1330" s="922">
        <f t="shared" si="35"/>
        <v>0.72909999999998576</v>
      </c>
    </row>
    <row r="1331" spans="12:26" s="508" customFormat="1" x14ac:dyDescent="0.2">
      <c r="L1331" s="469"/>
      <c r="M1331" s="469"/>
      <c r="N1331" s="469"/>
      <c r="O1331" s="469"/>
      <c r="P1331" s="923"/>
      <c r="Q1331" s="923"/>
      <c r="R1331" s="923"/>
      <c r="S1331" s="923"/>
      <c r="U1331" s="742"/>
      <c r="Y1331" s="742" t="s">
        <v>98</v>
      </c>
      <c r="Z1331" s="922">
        <f t="shared" si="35"/>
        <v>0.72919999999998575</v>
      </c>
    </row>
    <row r="1332" spans="12:26" s="508" customFormat="1" x14ac:dyDescent="0.2">
      <c r="L1332" s="469"/>
      <c r="M1332" s="469"/>
      <c r="N1332" s="469"/>
      <c r="O1332" s="469"/>
      <c r="P1332" s="923"/>
      <c r="Q1332" s="923"/>
      <c r="R1332" s="923"/>
      <c r="S1332" s="923"/>
      <c r="U1332" s="742"/>
      <c r="Y1332" s="742" t="s">
        <v>98</v>
      </c>
      <c r="Z1332" s="922">
        <f t="shared" si="35"/>
        <v>0.72929999999998574</v>
      </c>
    </row>
    <row r="1333" spans="12:26" s="508" customFormat="1" x14ac:dyDescent="0.2">
      <c r="L1333" s="469"/>
      <c r="M1333" s="469"/>
      <c r="N1333" s="469"/>
      <c r="O1333" s="469"/>
      <c r="P1333" s="923"/>
      <c r="Q1333" s="923"/>
      <c r="R1333" s="923"/>
      <c r="S1333" s="923"/>
      <c r="U1333" s="742"/>
      <c r="Y1333" s="742" t="s">
        <v>98</v>
      </c>
      <c r="Z1333" s="922">
        <f t="shared" si="35"/>
        <v>0.72939999999998573</v>
      </c>
    </row>
    <row r="1334" spans="12:26" s="508" customFormat="1" x14ac:dyDescent="0.2">
      <c r="L1334" s="469"/>
      <c r="M1334" s="469"/>
      <c r="N1334" s="469"/>
      <c r="O1334" s="469"/>
      <c r="P1334" s="923"/>
      <c r="Q1334" s="923"/>
      <c r="R1334" s="923"/>
      <c r="S1334" s="923"/>
      <c r="U1334" s="742"/>
      <c r="Y1334" s="742" t="s">
        <v>98</v>
      </c>
      <c r="Z1334" s="922">
        <f t="shared" si="35"/>
        <v>0.72949999999998572</v>
      </c>
    </row>
    <row r="1335" spans="12:26" s="508" customFormat="1" x14ac:dyDescent="0.2">
      <c r="L1335" s="469"/>
      <c r="M1335" s="469"/>
      <c r="N1335" s="469"/>
      <c r="O1335" s="469"/>
      <c r="P1335" s="923"/>
      <c r="Q1335" s="923"/>
      <c r="R1335" s="923"/>
      <c r="S1335" s="923"/>
      <c r="U1335" s="742"/>
      <c r="Y1335" s="742" t="s">
        <v>98</v>
      </c>
      <c r="Z1335" s="922">
        <f t="shared" si="35"/>
        <v>0.7295999999999857</v>
      </c>
    </row>
    <row r="1336" spans="12:26" s="508" customFormat="1" x14ac:dyDescent="0.2">
      <c r="L1336" s="469"/>
      <c r="M1336" s="469"/>
      <c r="N1336" s="469"/>
      <c r="O1336" s="469"/>
      <c r="P1336" s="923"/>
      <c r="Q1336" s="923"/>
      <c r="R1336" s="923"/>
      <c r="S1336" s="923"/>
      <c r="U1336" s="742"/>
      <c r="Y1336" s="742" t="s">
        <v>98</v>
      </c>
      <c r="Z1336" s="922">
        <f t="shared" si="35"/>
        <v>0.72969999999998569</v>
      </c>
    </row>
    <row r="1337" spans="12:26" s="508" customFormat="1" x14ac:dyDescent="0.2">
      <c r="L1337" s="469"/>
      <c r="M1337" s="469"/>
      <c r="N1337" s="469"/>
      <c r="O1337" s="469"/>
      <c r="P1337" s="923"/>
      <c r="Q1337" s="923"/>
      <c r="R1337" s="923"/>
      <c r="S1337" s="923"/>
      <c r="U1337" s="742"/>
      <c r="Y1337" s="742" t="s">
        <v>98</v>
      </c>
      <c r="Z1337" s="922">
        <f t="shared" si="35"/>
        <v>0.72979999999998568</v>
      </c>
    </row>
    <row r="1338" spans="12:26" s="508" customFormat="1" x14ac:dyDescent="0.2">
      <c r="L1338" s="469"/>
      <c r="M1338" s="469"/>
      <c r="N1338" s="469"/>
      <c r="O1338" s="469"/>
      <c r="P1338" s="923"/>
      <c r="Q1338" s="923"/>
      <c r="R1338" s="923"/>
      <c r="S1338" s="923"/>
      <c r="U1338" s="742"/>
      <c r="Y1338" s="742" t="s">
        <v>98</v>
      </c>
      <c r="Z1338" s="922">
        <f t="shared" si="35"/>
        <v>0.72989999999998567</v>
      </c>
    </row>
    <row r="1339" spans="12:26" s="508" customFormat="1" x14ac:dyDescent="0.2">
      <c r="L1339" s="469"/>
      <c r="M1339" s="469"/>
      <c r="N1339" s="469"/>
      <c r="O1339" s="469"/>
      <c r="P1339" s="923"/>
      <c r="Q1339" s="923"/>
      <c r="R1339" s="923"/>
      <c r="S1339" s="923"/>
      <c r="U1339" s="742"/>
      <c r="Y1339" s="742" t="s">
        <v>98</v>
      </c>
      <c r="Z1339" s="922">
        <f t="shared" si="35"/>
        <v>0.72999999999998566</v>
      </c>
    </row>
    <row r="1340" spans="12:26" s="508" customFormat="1" x14ac:dyDescent="0.2">
      <c r="L1340" s="469"/>
      <c r="M1340" s="469"/>
      <c r="N1340" s="469"/>
      <c r="O1340" s="469"/>
      <c r="P1340" s="923"/>
      <c r="Q1340" s="923"/>
      <c r="R1340" s="923"/>
      <c r="S1340" s="923"/>
      <c r="U1340" s="742"/>
      <c r="Y1340" s="742" t="s">
        <v>98</v>
      </c>
      <c r="Z1340" s="922">
        <f t="shared" si="35"/>
        <v>0.73009999999998565</v>
      </c>
    </row>
    <row r="1341" spans="12:26" s="508" customFormat="1" x14ac:dyDescent="0.2">
      <c r="L1341" s="469"/>
      <c r="M1341" s="469"/>
      <c r="N1341" s="469"/>
      <c r="O1341" s="469"/>
      <c r="P1341" s="923"/>
      <c r="Q1341" s="923"/>
      <c r="R1341" s="923"/>
      <c r="S1341" s="923"/>
      <c r="U1341" s="742"/>
      <c r="Y1341" s="742" t="s">
        <v>98</v>
      </c>
      <c r="Z1341" s="922">
        <f t="shared" si="35"/>
        <v>0.73019999999998564</v>
      </c>
    </row>
    <row r="1342" spans="12:26" s="508" customFormat="1" x14ac:dyDescent="0.2">
      <c r="L1342" s="469"/>
      <c r="M1342" s="469"/>
      <c r="N1342" s="469"/>
      <c r="O1342" s="469"/>
      <c r="P1342" s="923"/>
      <c r="Q1342" s="923"/>
      <c r="R1342" s="923"/>
      <c r="S1342" s="923"/>
      <c r="U1342" s="742"/>
      <c r="Y1342" s="742" t="s">
        <v>98</v>
      </c>
      <c r="Z1342" s="922">
        <f t="shared" si="35"/>
        <v>0.73029999999998563</v>
      </c>
    </row>
    <row r="1343" spans="12:26" s="508" customFormat="1" x14ac:dyDescent="0.2">
      <c r="L1343" s="469"/>
      <c r="M1343" s="469"/>
      <c r="N1343" s="469"/>
      <c r="O1343" s="469"/>
      <c r="P1343" s="923"/>
      <c r="Q1343" s="923"/>
      <c r="R1343" s="923"/>
      <c r="S1343" s="923"/>
      <c r="U1343" s="742"/>
      <c r="Y1343" s="742" t="s">
        <v>98</v>
      </c>
      <c r="Z1343" s="922">
        <f t="shared" si="35"/>
        <v>0.73039999999998562</v>
      </c>
    </row>
    <row r="1344" spans="12:26" s="508" customFormat="1" x14ac:dyDescent="0.2">
      <c r="L1344" s="469"/>
      <c r="M1344" s="469"/>
      <c r="N1344" s="469"/>
      <c r="O1344" s="469"/>
      <c r="P1344" s="923"/>
      <c r="Q1344" s="923"/>
      <c r="R1344" s="923"/>
      <c r="S1344" s="923"/>
      <c r="U1344" s="742"/>
      <c r="Y1344" s="742" t="s">
        <v>98</v>
      </c>
      <c r="Z1344" s="922">
        <f t="shared" si="35"/>
        <v>0.73049999999998561</v>
      </c>
    </row>
    <row r="1345" spans="12:26" s="508" customFormat="1" x14ac:dyDescent="0.2">
      <c r="L1345" s="469"/>
      <c r="M1345" s="469"/>
      <c r="N1345" s="469"/>
      <c r="O1345" s="469"/>
      <c r="P1345" s="923"/>
      <c r="Q1345" s="923"/>
      <c r="R1345" s="923"/>
      <c r="S1345" s="923"/>
      <c r="U1345" s="742"/>
      <c r="Y1345" s="742" t="s">
        <v>98</v>
      </c>
      <c r="Z1345" s="922">
        <f t="shared" si="35"/>
        <v>0.73059999999998559</v>
      </c>
    </row>
    <row r="1346" spans="12:26" s="508" customFormat="1" x14ac:dyDescent="0.2">
      <c r="L1346" s="469"/>
      <c r="M1346" s="469"/>
      <c r="N1346" s="469"/>
      <c r="O1346" s="469"/>
      <c r="P1346" s="923"/>
      <c r="Q1346" s="923"/>
      <c r="R1346" s="923"/>
      <c r="S1346" s="923"/>
      <c r="U1346" s="742"/>
      <c r="Y1346" s="742" t="s">
        <v>98</v>
      </c>
      <c r="Z1346" s="922">
        <f t="shared" si="35"/>
        <v>0.73069999999998558</v>
      </c>
    </row>
    <row r="1347" spans="12:26" s="508" customFormat="1" x14ac:dyDescent="0.2">
      <c r="L1347" s="469"/>
      <c r="M1347" s="469"/>
      <c r="N1347" s="469"/>
      <c r="O1347" s="469"/>
      <c r="P1347" s="923"/>
      <c r="Q1347" s="923"/>
      <c r="R1347" s="923"/>
      <c r="S1347" s="923"/>
      <c r="U1347" s="742"/>
      <c r="Y1347" s="742" t="s">
        <v>98</v>
      </c>
      <c r="Z1347" s="922">
        <f t="shared" si="35"/>
        <v>0.73079999999998557</v>
      </c>
    </row>
    <row r="1348" spans="12:26" s="508" customFormat="1" x14ac:dyDescent="0.2">
      <c r="L1348" s="469"/>
      <c r="M1348" s="469"/>
      <c r="N1348" s="469"/>
      <c r="O1348" s="469"/>
      <c r="P1348" s="923"/>
      <c r="Q1348" s="923"/>
      <c r="R1348" s="923"/>
      <c r="S1348" s="923"/>
      <c r="U1348" s="742"/>
      <c r="Y1348" s="742" t="s">
        <v>98</v>
      </c>
      <c r="Z1348" s="922">
        <f t="shared" si="35"/>
        <v>0.73089999999998556</v>
      </c>
    </row>
    <row r="1349" spans="12:26" s="508" customFormat="1" x14ac:dyDescent="0.2">
      <c r="L1349" s="469"/>
      <c r="M1349" s="469"/>
      <c r="N1349" s="469"/>
      <c r="O1349" s="469"/>
      <c r="P1349" s="923"/>
      <c r="Q1349" s="923"/>
      <c r="R1349" s="923"/>
      <c r="S1349" s="923"/>
      <c r="U1349" s="742"/>
      <c r="Y1349" s="742" t="s">
        <v>98</v>
      </c>
      <c r="Z1349" s="922">
        <f t="shared" si="35"/>
        <v>0.73099999999998555</v>
      </c>
    </row>
    <row r="1350" spans="12:26" s="508" customFormat="1" x14ac:dyDescent="0.2">
      <c r="L1350" s="469"/>
      <c r="M1350" s="469"/>
      <c r="N1350" s="469"/>
      <c r="O1350" s="469"/>
      <c r="P1350" s="923"/>
      <c r="Q1350" s="923"/>
      <c r="R1350" s="923"/>
      <c r="S1350" s="923"/>
      <c r="U1350" s="742"/>
      <c r="Y1350" s="742" t="s">
        <v>98</v>
      </c>
      <c r="Z1350" s="922">
        <f t="shared" si="35"/>
        <v>0.73109999999998554</v>
      </c>
    </row>
    <row r="1351" spans="12:26" s="508" customFormat="1" x14ac:dyDescent="0.2">
      <c r="L1351" s="469"/>
      <c r="M1351" s="469"/>
      <c r="N1351" s="469"/>
      <c r="O1351" s="469"/>
      <c r="P1351" s="923"/>
      <c r="Q1351" s="923"/>
      <c r="R1351" s="923"/>
      <c r="S1351" s="923"/>
      <c r="U1351" s="742"/>
      <c r="Y1351" s="742" t="s">
        <v>98</v>
      </c>
      <c r="Z1351" s="922">
        <f t="shared" si="35"/>
        <v>0.73119999999998553</v>
      </c>
    </row>
    <row r="1352" spans="12:26" s="508" customFormat="1" x14ac:dyDescent="0.2">
      <c r="L1352" s="469"/>
      <c r="M1352" s="469"/>
      <c r="N1352" s="469"/>
      <c r="O1352" s="469"/>
      <c r="P1352" s="923"/>
      <c r="Q1352" s="923"/>
      <c r="R1352" s="923"/>
      <c r="S1352" s="923"/>
      <c r="U1352" s="742"/>
      <c r="Y1352" s="742" t="s">
        <v>98</v>
      </c>
      <c r="Z1352" s="922">
        <f t="shared" si="35"/>
        <v>0.73129999999998552</v>
      </c>
    </row>
    <row r="1353" spans="12:26" s="508" customFormat="1" x14ac:dyDescent="0.2">
      <c r="L1353" s="469"/>
      <c r="M1353" s="469"/>
      <c r="N1353" s="469"/>
      <c r="O1353" s="469"/>
      <c r="P1353" s="923"/>
      <c r="Q1353" s="923"/>
      <c r="R1353" s="923"/>
      <c r="S1353" s="923"/>
      <c r="U1353" s="742"/>
      <c r="Y1353" s="742" t="s">
        <v>98</v>
      </c>
      <c r="Z1353" s="922">
        <f t="shared" si="35"/>
        <v>0.73139999999998551</v>
      </c>
    </row>
    <row r="1354" spans="12:26" s="508" customFormat="1" x14ac:dyDescent="0.2">
      <c r="L1354" s="469"/>
      <c r="M1354" s="469"/>
      <c r="N1354" s="469"/>
      <c r="O1354" s="469"/>
      <c r="P1354" s="923"/>
      <c r="Q1354" s="923"/>
      <c r="R1354" s="923"/>
      <c r="S1354" s="923"/>
      <c r="U1354" s="742"/>
      <c r="Y1354" s="742" t="s">
        <v>98</v>
      </c>
      <c r="Z1354" s="922">
        <f t="shared" si="35"/>
        <v>0.7314999999999855</v>
      </c>
    </row>
    <row r="1355" spans="12:26" s="508" customFormat="1" x14ac:dyDescent="0.2">
      <c r="L1355" s="469"/>
      <c r="M1355" s="469"/>
      <c r="N1355" s="469"/>
      <c r="O1355" s="469"/>
      <c r="P1355" s="923"/>
      <c r="Q1355" s="923"/>
      <c r="R1355" s="923"/>
      <c r="S1355" s="923"/>
      <c r="U1355" s="742"/>
      <c r="Y1355" s="742" t="s">
        <v>98</v>
      </c>
      <c r="Z1355" s="922">
        <f t="shared" si="35"/>
        <v>0.73159999999998548</v>
      </c>
    </row>
    <row r="1356" spans="12:26" s="508" customFormat="1" x14ac:dyDescent="0.2">
      <c r="L1356" s="469"/>
      <c r="M1356" s="469"/>
      <c r="N1356" s="469"/>
      <c r="O1356" s="469"/>
      <c r="P1356" s="923"/>
      <c r="Q1356" s="923"/>
      <c r="R1356" s="923"/>
      <c r="S1356" s="923"/>
      <c r="U1356" s="742"/>
      <c r="Y1356" s="742" t="s">
        <v>98</v>
      </c>
      <c r="Z1356" s="922">
        <f t="shared" si="35"/>
        <v>0.73169999999998547</v>
      </c>
    </row>
    <row r="1357" spans="12:26" s="508" customFormat="1" x14ac:dyDescent="0.2">
      <c r="L1357" s="469"/>
      <c r="M1357" s="469"/>
      <c r="N1357" s="469"/>
      <c r="O1357" s="469"/>
      <c r="P1357" s="923"/>
      <c r="Q1357" s="923"/>
      <c r="R1357" s="923"/>
      <c r="S1357" s="923"/>
      <c r="U1357" s="742"/>
      <c r="Y1357" s="742" t="s">
        <v>98</v>
      </c>
      <c r="Z1357" s="922">
        <f t="shared" si="35"/>
        <v>0.73179999999998546</v>
      </c>
    </row>
    <row r="1358" spans="12:26" s="508" customFormat="1" x14ac:dyDescent="0.2">
      <c r="L1358" s="469"/>
      <c r="M1358" s="469"/>
      <c r="N1358" s="469"/>
      <c r="O1358" s="469"/>
      <c r="P1358" s="923"/>
      <c r="Q1358" s="923"/>
      <c r="R1358" s="923"/>
      <c r="S1358" s="923"/>
      <c r="U1358" s="742"/>
      <c r="Y1358" s="742" t="s">
        <v>98</v>
      </c>
      <c r="Z1358" s="922">
        <f t="shared" si="35"/>
        <v>0.73189999999998545</v>
      </c>
    </row>
    <row r="1359" spans="12:26" s="508" customFormat="1" x14ac:dyDescent="0.2">
      <c r="L1359" s="469"/>
      <c r="M1359" s="469"/>
      <c r="N1359" s="469"/>
      <c r="O1359" s="469"/>
      <c r="P1359" s="923"/>
      <c r="Q1359" s="923"/>
      <c r="R1359" s="923"/>
      <c r="S1359" s="923"/>
      <c r="U1359" s="742"/>
      <c r="Y1359" s="742" t="s">
        <v>98</v>
      </c>
      <c r="Z1359" s="922">
        <f t="shared" si="35"/>
        <v>0.73199999999998544</v>
      </c>
    </row>
    <row r="1360" spans="12:26" s="508" customFormat="1" x14ac:dyDescent="0.2">
      <c r="L1360" s="469"/>
      <c r="M1360" s="469"/>
      <c r="N1360" s="469"/>
      <c r="O1360" s="469"/>
      <c r="P1360" s="923"/>
      <c r="Q1360" s="923"/>
      <c r="R1360" s="923"/>
      <c r="S1360" s="923"/>
      <c r="U1360" s="742"/>
      <c r="Y1360" s="742" t="s">
        <v>98</v>
      </c>
      <c r="Z1360" s="922">
        <f t="shared" si="35"/>
        <v>0.73209999999998543</v>
      </c>
    </row>
    <row r="1361" spans="12:26" s="508" customFormat="1" x14ac:dyDescent="0.2">
      <c r="L1361" s="469"/>
      <c r="M1361" s="469"/>
      <c r="N1361" s="469"/>
      <c r="O1361" s="469"/>
      <c r="P1361" s="923"/>
      <c r="Q1361" s="923"/>
      <c r="R1361" s="923"/>
      <c r="S1361" s="923"/>
      <c r="U1361" s="742"/>
      <c r="Y1361" s="742" t="s">
        <v>98</v>
      </c>
      <c r="Z1361" s="922">
        <f t="shared" si="35"/>
        <v>0.73219999999998542</v>
      </c>
    </row>
    <row r="1362" spans="12:26" s="508" customFormat="1" x14ac:dyDescent="0.2">
      <c r="L1362" s="469"/>
      <c r="M1362" s="469"/>
      <c r="N1362" s="469"/>
      <c r="O1362" s="469"/>
      <c r="P1362" s="923"/>
      <c r="Q1362" s="923"/>
      <c r="R1362" s="923"/>
      <c r="S1362" s="923"/>
      <c r="U1362" s="742"/>
      <c r="Y1362" s="742" t="s">
        <v>98</v>
      </c>
      <c r="Z1362" s="922">
        <f t="shared" si="35"/>
        <v>0.73229999999998541</v>
      </c>
    </row>
    <row r="1363" spans="12:26" s="508" customFormat="1" x14ac:dyDescent="0.2">
      <c r="L1363" s="469"/>
      <c r="M1363" s="469"/>
      <c r="N1363" s="469"/>
      <c r="O1363" s="469"/>
      <c r="P1363" s="923"/>
      <c r="Q1363" s="923"/>
      <c r="R1363" s="923"/>
      <c r="S1363" s="923"/>
      <c r="U1363" s="742"/>
      <c r="Y1363" s="742" t="s">
        <v>98</v>
      </c>
      <c r="Z1363" s="922">
        <f t="shared" si="35"/>
        <v>0.7323999999999854</v>
      </c>
    </row>
    <row r="1364" spans="12:26" s="508" customFormat="1" x14ac:dyDescent="0.2">
      <c r="L1364" s="469"/>
      <c r="M1364" s="469"/>
      <c r="N1364" s="469"/>
      <c r="O1364" s="469"/>
      <c r="P1364" s="923"/>
      <c r="Q1364" s="923"/>
      <c r="R1364" s="923"/>
      <c r="S1364" s="923"/>
      <c r="U1364" s="742"/>
      <c r="Y1364" s="742" t="s">
        <v>98</v>
      </c>
      <c r="Z1364" s="922">
        <f t="shared" si="35"/>
        <v>0.73249999999998539</v>
      </c>
    </row>
    <row r="1365" spans="12:26" s="508" customFormat="1" x14ac:dyDescent="0.2">
      <c r="L1365" s="469"/>
      <c r="M1365" s="469"/>
      <c r="N1365" s="469"/>
      <c r="O1365" s="469"/>
      <c r="P1365" s="923"/>
      <c r="Q1365" s="923"/>
      <c r="R1365" s="923"/>
      <c r="S1365" s="923"/>
      <c r="U1365" s="742"/>
      <c r="Y1365" s="742" t="s">
        <v>98</v>
      </c>
      <c r="Z1365" s="922">
        <f t="shared" si="35"/>
        <v>0.73259999999998537</v>
      </c>
    </row>
    <row r="1366" spans="12:26" s="508" customFormat="1" x14ac:dyDescent="0.2">
      <c r="L1366" s="469"/>
      <c r="M1366" s="469"/>
      <c r="N1366" s="469"/>
      <c r="O1366" s="469"/>
      <c r="P1366" s="923"/>
      <c r="Q1366" s="923"/>
      <c r="R1366" s="923"/>
      <c r="S1366" s="923"/>
      <c r="U1366" s="742"/>
      <c r="Y1366" s="742" t="s">
        <v>98</v>
      </c>
      <c r="Z1366" s="922">
        <f t="shared" si="35"/>
        <v>0.73269999999998536</v>
      </c>
    </row>
    <row r="1367" spans="12:26" s="508" customFormat="1" x14ac:dyDescent="0.2">
      <c r="L1367" s="469"/>
      <c r="M1367" s="469"/>
      <c r="N1367" s="469"/>
      <c r="O1367" s="469"/>
      <c r="P1367" s="923"/>
      <c r="Q1367" s="923"/>
      <c r="R1367" s="923"/>
      <c r="S1367" s="923"/>
      <c r="U1367" s="742"/>
      <c r="Y1367" s="742" t="s">
        <v>98</v>
      </c>
      <c r="Z1367" s="922">
        <f t="shared" si="35"/>
        <v>0.73279999999998535</v>
      </c>
    </row>
    <row r="1368" spans="12:26" s="508" customFormat="1" x14ac:dyDescent="0.2">
      <c r="L1368" s="469"/>
      <c r="M1368" s="469"/>
      <c r="N1368" s="469"/>
      <c r="O1368" s="469"/>
      <c r="P1368" s="923"/>
      <c r="Q1368" s="923"/>
      <c r="R1368" s="923"/>
      <c r="S1368" s="923"/>
      <c r="U1368" s="742"/>
      <c r="Y1368" s="742" t="s">
        <v>98</v>
      </c>
      <c r="Z1368" s="922">
        <f t="shared" si="35"/>
        <v>0.73289999999998534</v>
      </c>
    </row>
    <row r="1369" spans="12:26" s="508" customFormat="1" x14ac:dyDescent="0.2">
      <c r="L1369" s="469"/>
      <c r="M1369" s="469"/>
      <c r="N1369" s="469"/>
      <c r="O1369" s="469"/>
      <c r="P1369" s="923"/>
      <c r="Q1369" s="923"/>
      <c r="R1369" s="923"/>
      <c r="S1369" s="923"/>
      <c r="U1369" s="742"/>
      <c r="Y1369" s="742" t="s">
        <v>98</v>
      </c>
      <c r="Z1369" s="922">
        <f t="shared" si="35"/>
        <v>0.73299999999998533</v>
      </c>
    </row>
    <row r="1370" spans="12:26" s="508" customFormat="1" x14ac:dyDescent="0.2">
      <c r="L1370" s="469"/>
      <c r="M1370" s="469"/>
      <c r="N1370" s="469"/>
      <c r="O1370" s="469"/>
      <c r="P1370" s="923"/>
      <c r="Q1370" s="923"/>
      <c r="R1370" s="923"/>
      <c r="S1370" s="923"/>
      <c r="U1370" s="742"/>
      <c r="Y1370" s="742" t="s">
        <v>98</v>
      </c>
      <c r="Z1370" s="922">
        <f t="shared" si="35"/>
        <v>0.73309999999998532</v>
      </c>
    </row>
    <row r="1371" spans="12:26" s="508" customFormat="1" x14ac:dyDescent="0.2">
      <c r="L1371" s="469"/>
      <c r="M1371" s="469"/>
      <c r="N1371" s="469"/>
      <c r="O1371" s="469"/>
      <c r="P1371" s="923"/>
      <c r="Q1371" s="923"/>
      <c r="R1371" s="923"/>
      <c r="S1371" s="923"/>
      <c r="U1371" s="742"/>
      <c r="Y1371" s="742" t="s">
        <v>98</v>
      </c>
      <c r="Z1371" s="922">
        <f t="shared" si="35"/>
        <v>0.73319999999998531</v>
      </c>
    </row>
    <row r="1372" spans="12:26" s="508" customFormat="1" x14ac:dyDescent="0.2">
      <c r="L1372" s="469"/>
      <c r="M1372" s="469"/>
      <c r="N1372" s="469"/>
      <c r="O1372" s="469"/>
      <c r="P1372" s="923"/>
      <c r="Q1372" s="923"/>
      <c r="R1372" s="923"/>
      <c r="S1372" s="923"/>
      <c r="U1372" s="742"/>
      <c r="Y1372" s="742" t="s">
        <v>98</v>
      </c>
      <c r="Z1372" s="922">
        <f t="shared" si="35"/>
        <v>0.7332999999999853</v>
      </c>
    </row>
    <row r="1373" spans="12:26" s="508" customFormat="1" x14ac:dyDescent="0.2">
      <c r="L1373" s="469"/>
      <c r="M1373" s="469"/>
      <c r="N1373" s="469"/>
      <c r="O1373" s="469"/>
      <c r="P1373" s="923"/>
      <c r="Q1373" s="923"/>
      <c r="R1373" s="923"/>
      <c r="S1373" s="923"/>
      <c r="U1373" s="742"/>
      <c r="Y1373" s="742" t="s">
        <v>98</v>
      </c>
      <c r="Z1373" s="922">
        <f t="shared" si="35"/>
        <v>0.73339999999998529</v>
      </c>
    </row>
    <row r="1374" spans="12:26" s="508" customFormat="1" x14ac:dyDescent="0.2">
      <c r="L1374" s="469"/>
      <c r="M1374" s="469"/>
      <c r="N1374" s="469"/>
      <c r="O1374" s="469"/>
      <c r="P1374" s="923"/>
      <c r="Q1374" s="923"/>
      <c r="R1374" s="923"/>
      <c r="S1374" s="923"/>
      <c r="U1374" s="742"/>
      <c r="Y1374" s="742" t="s">
        <v>98</v>
      </c>
      <c r="Z1374" s="922">
        <f t="shared" si="35"/>
        <v>0.73349999999998527</v>
      </c>
    </row>
    <row r="1375" spans="12:26" s="508" customFormat="1" x14ac:dyDescent="0.2">
      <c r="L1375" s="469"/>
      <c r="M1375" s="469"/>
      <c r="N1375" s="469"/>
      <c r="O1375" s="469"/>
      <c r="P1375" s="923"/>
      <c r="Q1375" s="923"/>
      <c r="R1375" s="923"/>
      <c r="S1375" s="923"/>
      <c r="U1375" s="742"/>
      <c r="Y1375" s="742" t="s">
        <v>98</v>
      </c>
      <c r="Z1375" s="922">
        <f t="shared" si="35"/>
        <v>0.73359999999998526</v>
      </c>
    </row>
    <row r="1376" spans="12:26" s="508" customFormat="1" x14ac:dyDescent="0.2">
      <c r="L1376" s="469"/>
      <c r="M1376" s="469"/>
      <c r="N1376" s="469"/>
      <c r="O1376" s="469"/>
      <c r="P1376" s="923"/>
      <c r="Q1376" s="923"/>
      <c r="R1376" s="923"/>
      <c r="S1376" s="923"/>
      <c r="U1376" s="742"/>
      <c r="Y1376" s="742" t="s">
        <v>98</v>
      </c>
      <c r="Z1376" s="922">
        <f t="shared" si="35"/>
        <v>0.73369999999998525</v>
      </c>
    </row>
    <row r="1377" spans="12:26" s="508" customFormat="1" x14ac:dyDescent="0.2">
      <c r="L1377" s="469"/>
      <c r="M1377" s="469"/>
      <c r="N1377" s="469"/>
      <c r="O1377" s="469"/>
      <c r="P1377" s="923"/>
      <c r="Q1377" s="923"/>
      <c r="R1377" s="923"/>
      <c r="S1377" s="923"/>
      <c r="U1377" s="742"/>
      <c r="Y1377" s="742" t="s">
        <v>98</v>
      </c>
      <c r="Z1377" s="922">
        <f t="shared" si="35"/>
        <v>0.73379999999998524</v>
      </c>
    </row>
    <row r="1378" spans="12:26" s="508" customFormat="1" x14ac:dyDescent="0.2">
      <c r="L1378" s="469"/>
      <c r="M1378" s="469"/>
      <c r="N1378" s="469"/>
      <c r="O1378" s="469"/>
      <c r="P1378" s="923"/>
      <c r="Q1378" s="923"/>
      <c r="R1378" s="923"/>
      <c r="S1378" s="923"/>
      <c r="U1378" s="742"/>
      <c r="Y1378" s="742" t="s">
        <v>98</v>
      </c>
      <c r="Z1378" s="922">
        <f t="shared" si="35"/>
        <v>0.73389999999998523</v>
      </c>
    </row>
    <row r="1379" spans="12:26" s="508" customFormat="1" x14ac:dyDescent="0.2">
      <c r="L1379" s="469"/>
      <c r="M1379" s="469"/>
      <c r="N1379" s="469"/>
      <c r="O1379" s="469"/>
      <c r="P1379" s="923"/>
      <c r="Q1379" s="923"/>
      <c r="R1379" s="923"/>
      <c r="S1379" s="923"/>
      <c r="U1379" s="742"/>
      <c r="Y1379" s="742" t="s">
        <v>98</v>
      </c>
      <c r="Z1379" s="922">
        <f t="shared" si="35"/>
        <v>0.73399999999998522</v>
      </c>
    </row>
    <row r="1380" spans="12:26" s="508" customFormat="1" x14ac:dyDescent="0.2">
      <c r="L1380" s="469"/>
      <c r="M1380" s="469"/>
      <c r="N1380" s="469"/>
      <c r="O1380" s="469"/>
      <c r="P1380" s="923"/>
      <c r="Q1380" s="923"/>
      <c r="R1380" s="923"/>
      <c r="S1380" s="923"/>
      <c r="U1380" s="742"/>
      <c r="Y1380" s="742" t="s">
        <v>98</v>
      </c>
      <c r="Z1380" s="922">
        <f t="shared" si="35"/>
        <v>0.73409999999998521</v>
      </c>
    </row>
    <row r="1381" spans="12:26" s="508" customFormat="1" x14ac:dyDescent="0.2">
      <c r="L1381" s="469"/>
      <c r="M1381" s="469"/>
      <c r="N1381" s="469"/>
      <c r="O1381" s="469"/>
      <c r="P1381" s="923"/>
      <c r="Q1381" s="923"/>
      <c r="R1381" s="923"/>
      <c r="S1381" s="923"/>
      <c r="U1381" s="742"/>
      <c r="Y1381" s="742" t="s">
        <v>98</v>
      </c>
      <c r="Z1381" s="922">
        <f t="shared" si="35"/>
        <v>0.7341999999999852</v>
      </c>
    </row>
    <row r="1382" spans="12:26" s="508" customFormat="1" x14ac:dyDescent="0.2">
      <c r="L1382" s="469"/>
      <c r="M1382" s="469"/>
      <c r="N1382" s="469"/>
      <c r="O1382" s="469"/>
      <c r="P1382" s="923"/>
      <c r="Q1382" s="923"/>
      <c r="R1382" s="923"/>
      <c r="S1382" s="923"/>
      <c r="U1382" s="742"/>
      <c r="Y1382" s="742" t="s">
        <v>98</v>
      </c>
      <c r="Z1382" s="922">
        <f t="shared" si="35"/>
        <v>0.73429999999998519</v>
      </c>
    </row>
    <row r="1383" spans="12:26" s="508" customFormat="1" x14ac:dyDescent="0.2">
      <c r="L1383" s="469"/>
      <c r="M1383" s="469"/>
      <c r="N1383" s="469"/>
      <c r="O1383" s="469"/>
      <c r="P1383" s="923"/>
      <c r="Q1383" s="923"/>
      <c r="R1383" s="923"/>
      <c r="S1383" s="923"/>
      <c r="U1383" s="742"/>
      <c r="Y1383" s="742" t="s">
        <v>98</v>
      </c>
      <c r="Z1383" s="922">
        <f t="shared" si="35"/>
        <v>0.73439999999998518</v>
      </c>
    </row>
    <row r="1384" spans="12:26" s="508" customFormat="1" x14ac:dyDescent="0.2">
      <c r="L1384" s="469"/>
      <c r="M1384" s="469"/>
      <c r="N1384" s="469"/>
      <c r="O1384" s="469"/>
      <c r="P1384" s="923"/>
      <c r="Q1384" s="923"/>
      <c r="R1384" s="923"/>
      <c r="S1384" s="923"/>
      <c r="U1384" s="742"/>
      <c r="Y1384" s="742" t="s">
        <v>98</v>
      </c>
      <c r="Z1384" s="922">
        <f t="shared" si="35"/>
        <v>0.73449999999998516</v>
      </c>
    </row>
    <row r="1385" spans="12:26" s="508" customFormat="1" x14ac:dyDescent="0.2">
      <c r="L1385" s="469"/>
      <c r="M1385" s="469"/>
      <c r="N1385" s="469"/>
      <c r="O1385" s="469"/>
      <c r="P1385" s="923"/>
      <c r="Q1385" s="923"/>
      <c r="R1385" s="923"/>
      <c r="S1385" s="923"/>
      <c r="U1385" s="742"/>
      <c r="Y1385" s="742" t="s">
        <v>98</v>
      </c>
      <c r="Z1385" s="922">
        <f t="shared" ref="Z1385:Z1448" si="36">SUM(Z1384+0.01%)</f>
        <v>0.73459999999998515</v>
      </c>
    </row>
    <row r="1386" spans="12:26" s="508" customFormat="1" x14ac:dyDescent="0.2">
      <c r="L1386" s="469"/>
      <c r="M1386" s="469"/>
      <c r="N1386" s="469"/>
      <c r="O1386" s="469"/>
      <c r="P1386" s="923"/>
      <c r="Q1386" s="923"/>
      <c r="R1386" s="923"/>
      <c r="S1386" s="923"/>
      <c r="U1386" s="742"/>
      <c r="Y1386" s="742" t="s">
        <v>98</v>
      </c>
      <c r="Z1386" s="922">
        <f t="shared" si="36"/>
        <v>0.73469999999998514</v>
      </c>
    </row>
    <row r="1387" spans="12:26" s="508" customFormat="1" x14ac:dyDescent="0.2">
      <c r="L1387" s="469"/>
      <c r="M1387" s="469"/>
      <c r="N1387" s="469"/>
      <c r="O1387" s="469"/>
      <c r="P1387" s="923"/>
      <c r="Q1387" s="923"/>
      <c r="R1387" s="923"/>
      <c r="S1387" s="923"/>
      <c r="U1387" s="742"/>
      <c r="Y1387" s="742" t="s">
        <v>98</v>
      </c>
      <c r="Z1387" s="922">
        <f t="shared" si="36"/>
        <v>0.73479999999998513</v>
      </c>
    </row>
    <row r="1388" spans="12:26" s="508" customFormat="1" x14ac:dyDescent="0.2">
      <c r="L1388" s="469"/>
      <c r="M1388" s="469"/>
      <c r="N1388" s="469"/>
      <c r="O1388" s="469"/>
      <c r="P1388" s="923"/>
      <c r="Q1388" s="923"/>
      <c r="R1388" s="923"/>
      <c r="S1388" s="923"/>
      <c r="U1388" s="742"/>
      <c r="Y1388" s="742" t="s">
        <v>98</v>
      </c>
      <c r="Z1388" s="922">
        <f t="shared" si="36"/>
        <v>0.73489999999998512</v>
      </c>
    </row>
    <row r="1389" spans="12:26" s="508" customFormat="1" x14ac:dyDescent="0.2">
      <c r="L1389" s="469"/>
      <c r="M1389" s="469"/>
      <c r="N1389" s="469"/>
      <c r="O1389" s="469"/>
      <c r="P1389" s="923"/>
      <c r="Q1389" s="923"/>
      <c r="R1389" s="923"/>
      <c r="S1389" s="923"/>
      <c r="U1389" s="742"/>
      <c r="Y1389" s="742" t="s">
        <v>98</v>
      </c>
      <c r="Z1389" s="922">
        <f t="shared" si="36"/>
        <v>0.73499999999998511</v>
      </c>
    </row>
    <row r="1390" spans="12:26" s="508" customFormat="1" x14ac:dyDescent="0.2">
      <c r="L1390" s="469"/>
      <c r="M1390" s="469"/>
      <c r="N1390" s="469"/>
      <c r="O1390" s="469"/>
      <c r="P1390" s="923"/>
      <c r="Q1390" s="923"/>
      <c r="R1390" s="923"/>
      <c r="S1390" s="923"/>
      <c r="U1390" s="742"/>
      <c r="Y1390" s="742" t="s">
        <v>98</v>
      </c>
      <c r="Z1390" s="922">
        <f t="shared" si="36"/>
        <v>0.7350999999999851</v>
      </c>
    </row>
    <row r="1391" spans="12:26" s="508" customFormat="1" x14ac:dyDescent="0.2">
      <c r="L1391" s="469"/>
      <c r="M1391" s="469"/>
      <c r="N1391" s="469"/>
      <c r="O1391" s="469"/>
      <c r="P1391" s="923"/>
      <c r="Q1391" s="923"/>
      <c r="R1391" s="923"/>
      <c r="S1391" s="923"/>
      <c r="U1391" s="742"/>
      <c r="Y1391" s="742" t="s">
        <v>98</v>
      </c>
      <c r="Z1391" s="922">
        <f t="shared" si="36"/>
        <v>0.73519999999998509</v>
      </c>
    </row>
    <row r="1392" spans="12:26" s="508" customFormat="1" x14ac:dyDescent="0.2">
      <c r="L1392" s="469"/>
      <c r="M1392" s="469"/>
      <c r="N1392" s="469"/>
      <c r="O1392" s="469"/>
      <c r="P1392" s="923"/>
      <c r="Q1392" s="923"/>
      <c r="R1392" s="923"/>
      <c r="S1392" s="923"/>
      <c r="U1392" s="742"/>
      <c r="Y1392" s="742" t="s">
        <v>98</v>
      </c>
      <c r="Z1392" s="922">
        <f t="shared" si="36"/>
        <v>0.73529999999998508</v>
      </c>
    </row>
    <row r="1393" spans="12:26" s="508" customFormat="1" x14ac:dyDescent="0.2">
      <c r="L1393" s="469"/>
      <c r="M1393" s="469"/>
      <c r="N1393" s="469"/>
      <c r="O1393" s="469"/>
      <c r="P1393" s="923"/>
      <c r="Q1393" s="923"/>
      <c r="R1393" s="923"/>
      <c r="S1393" s="923"/>
      <c r="U1393" s="742"/>
      <c r="Y1393" s="742" t="s">
        <v>98</v>
      </c>
      <c r="Z1393" s="922">
        <f t="shared" si="36"/>
        <v>0.73539999999998507</v>
      </c>
    </row>
    <row r="1394" spans="12:26" s="508" customFormat="1" x14ac:dyDescent="0.2">
      <c r="L1394" s="469"/>
      <c r="M1394" s="469"/>
      <c r="N1394" s="469"/>
      <c r="O1394" s="469"/>
      <c r="P1394" s="923"/>
      <c r="Q1394" s="923"/>
      <c r="R1394" s="923"/>
      <c r="S1394" s="923"/>
      <c r="U1394" s="742"/>
      <c r="Y1394" s="742" t="s">
        <v>98</v>
      </c>
      <c r="Z1394" s="922">
        <f t="shared" si="36"/>
        <v>0.73549999999998505</v>
      </c>
    </row>
    <row r="1395" spans="12:26" s="508" customFormat="1" x14ac:dyDescent="0.2">
      <c r="L1395" s="469"/>
      <c r="M1395" s="469"/>
      <c r="N1395" s="469"/>
      <c r="O1395" s="469"/>
      <c r="P1395" s="923"/>
      <c r="Q1395" s="923"/>
      <c r="R1395" s="923"/>
      <c r="S1395" s="923"/>
      <c r="U1395" s="742"/>
      <c r="Y1395" s="742" t="s">
        <v>98</v>
      </c>
      <c r="Z1395" s="922">
        <f t="shared" si="36"/>
        <v>0.73559999999998504</v>
      </c>
    </row>
    <row r="1396" spans="12:26" s="508" customFormat="1" x14ac:dyDescent="0.2">
      <c r="L1396" s="469"/>
      <c r="M1396" s="469"/>
      <c r="N1396" s="469"/>
      <c r="O1396" s="469"/>
      <c r="P1396" s="923"/>
      <c r="Q1396" s="923"/>
      <c r="R1396" s="923"/>
      <c r="S1396" s="923"/>
      <c r="U1396" s="742"/>
      <c r="Y1396" s="742" t="s">
        <v>98</v>
      </c>
      <c r="Z1396" s="922">
        <f t="shared" si="36"/>
        <v>0.73569999999998503</v>
      </c>
    </row>
    <row r="1397" spans="12:26" s="508" customFormat="1" x14ac:dyDescent="0.2">
      <c r="L1397" s="469"/>
      <c r="M1397" s="469"/>
      <c r="N1397" s="469"/>
      <c r="O1397" s="469"/>
      <c r="P1397" s="923"/>
      <c r="Q1397" s="923"/>
      <c r="R1397" s="923"/>
      <c r="S1397" s="923"/>
      <c r="U1397" s="742"/>
      <c r="Y1397" s="742" t="s">
        <v>98</v>
      </c>
      <c r="Z1397" s="922">
        <f t="shared" si="36"/>
        <v>0.73579999999998502</v>
      </c>
    </row>
    <row r="1398" spans="12:26" s="508" customFormat="1" x14ac:dyDescent="0.2">
      <c r="L1398" s="469"/>
      <c r="M1398" s="469"/>
      <c r="N1398" s="469"/>
      <c r="O1398" s="469"/>
      <c r="P1398" s="923"/>
      <c r="Q1398" s="923"/>
      <c r="R1398" s="923"/>
      <c r="S1398" s="923"/>
      <c r="U1398" s="742"/>
      <c r="Y1398" s="742" t="s">
        <v>98</v>
      </c>
      <c r="Z1398" s="922">
        <f t="shared" si="36"/>
        <v>0.73589999999998501</v>
      </c>
    </row>
    <row r="1399" spans="12:26" s="508" customFormat="1" x14ac:dyDescent="0.2">
      <c r="L1399" s="469"/>
      <c r="M1399" s="469"/>
      <c r="N1399" s="469"/>
      <c r="O1399" s="469"/>
      <c r="P1399" s="923"/>
      <c r="Q1399" s="923"/>
      <c r="R1399" s="923"/>
      <c r="S1399" s="923"/>
      <c r="U1399" s="742"/>
      <c r="Y1399" s="742" t="s">
        <v>98</v>
      </c>
      <c r="Z1399" s="922">
        <f t="shared" si="36"/>
        <v>0.735999999999985</v>
      </c>
    </row>
    <row r="1400" spans="12:26" s="508" customFormat="1" x14ac:dyDescent="0.2">
      <c r="L1400" s="469"/>
      <c r="M1400" s="469"/>
      <c r="N1400" s="469"/>
      <c r="O1400" s="469"/>
      <c r="P1400" s="923"/>
      <c r="Q1400" s="923"/>
      <c r="R1400" s="923"/>
      <c r="S1400" s="923"/>
      <c r="U1400" s="742"/>
      <c r="Y1400" s="742" t="s">
        <v>98</v>
      </c>
      <c r="Z1400" s="922">
        <f t="shared" si="36"/>
        <v>0.73609999999998499</v>
      </c>
    </row>
    <row r="1401" spans="12:26" s="508" customFormat="1" x14ac:dyDescent="0.2">
      <c r="L1401" s="469"/>
      <c r="M1401" s="469"/>
      <c r="N1401" s="469"/>
      <c r="O1401" s="469"/>
      <c r="P1401" s="923"/>
      <c r="Q1401" s="923"/>
      <c r="R1401" s="923"/>
      <c r="S1401" s="923"/>
      <c r="U1401" s="742"/>
      <c r="Y1401" s="742" t="s">
        <v>98</v>
      </c>
      <c r="Z1401" s="922">
        <f t="shared" si="36"/>
        <v>0.73619999999998498</v>
      </c>
    </row>
    <row r="1402" spans="12:26" s="508" customFormat="1" x14ac:dyDescent="0.2">
      <c r="L1402" s="469"/>
      <c r="M1402" s="469"/>
      <c r="N1402" s="469"/>
      <c r="O1402" s="469"/>
      <c r="P1402" s="923"/>
      <c r="Q1402" s="923"/>
      <c r="R1402" s="923"/>
      <c r="S1402" s="923"/>
      <c r="U1402" s="742"/>
      <c r="Y1402" s="742" t="s">
        <v>98</v>
      </c>
      <c r="Z1402" s="922">
        <f t="shared" si="36"/>
        <v>0.73629999999998497</v>
      </c>
    </row>
    <row r="1403" spans="12:26" s="508" customFormat="1" x14ac:dyDescent="0.2">
      <c r="L1403" s="469"/>
      <c r="M1403" s="469"/>
      <c r="N1403" s="469"/>
      <c r="O1403" s="469"/>
      <c r="P1403" s="923"/>
      <c r="Q1403" s="923"/>
      <c r="R1403" s="923"/>
      <c r="S1403" s="923"/>
      <c r="U1403" s="742"/>
      <c r="Y1403" s="742" t="s">
        <v>98</v>
      </c>
      <c r="Z1403" s="922">
        <f t="shared" si="36"/>
        <v>0.73639999999998496</v>
      </c>
    </row>
    <row r="1404" spans="12:26" s="508" customFormat="1" x14ac:dyDescent="0.2">
      <c r="L1404" s="469"/>
      <c r="M1404" s="469"/>
      <c r="N1404" s="469"/>
      <c r="O1404" s="469"/>
      <c r="P1404" s="923"/>
      <c r="Q1404" s="923"/>
      <c r="R1404" s="923"/>
      <c r="S1404" s="923"/>
      <c r="U1404" s="742"/>
      <c r="Y1404" s="742" t="s">
        <v>98</v>
      </c>
      <c r="Z1404" s="922">
        <f t="shared" si="36"/>
        <v>0.73649999999998494</v>
      </c>
    </row>
    <row r="1405" spans="12:26" s="508" customFormat="1" x14ac:dyDescent="0.2">
      <c r="L1405" s="469"/>
      <c r="M1405" s="469"/>
      <c r="N1405" s="469"/>
      <c r="O1405" s="469"/>
      <c r="P1405" s="923"/>
      <c r="Q1405" s="923"/>
      <c r="R1405" s="923"/>
      <c r="S1405" s="923"/>
      <c r="U1405" s="742"/>
      <c r="Y1405" s="742" t="s">
        <v>98</v>
      </c>
      <c r="Z1405" s="922">
        <f t="shared" si="36"/>
        <v>0.73659999999998493</v>
      </c>
    </row>
    <row r="1406" spans="12:26" s="508" customFormat="1" x14ac:dyDescent="0.2">
      <c r="L1406" s="469"/>
      <c r="M1406" s="469"/>
      <c r="N1406" s="469"/>
      <c r="O1406" s="469"/>
      <c r="P1406" s="923"/>
      <c r="Q1406" s="923"/>
      <c r="R1406" s="923"/>
      <c r="S1406" s="923"/>
      <c r="U1406" s="742"/>
      <c r="Y1406" s="742" t="s">
        <v>98</v>
      </c>
      <c r="Z1406" s="922">
        <f t="shared" si="36"/>
        <v>0.73669999999998492</v>
      </c>
    </row>
    <row r="1407" spans="12:26" s="508" customFormat="1" x14ac:dyDescent="0.2">
      <c r="L1407" s="469"/>
      <c r="M1407" s="469"/>
      <c r="N1407" s="469"/>
      <c r="O1407" s="469"/>
      <c r="P1407" s="923"/>
      <c r="Q1407" s="923"/>
      <c r="R1407" s="923"/>
      <c r="S1407" s="923"/>
      <c r="U1407" s="742"/>
      <c r="Y1407" s="742" t="s">
        <v>98</v>
      </c>
      <c r="Z1407" s="922">
        <f t="shared" si="36"/>
        <v>0.73679999999998491</v>
      </c>
    </row>
    <row r="1408" spans="12:26" s="508" customFormat="1" x14ac:dyDescent="0.2">
      <c r="L1408" s="469"/>
      <c r="M1408" s="469"/>
      <c r="N1408" s="469"/>
      <c r="O1408" s="469"/>
      <c r="P1408" s="923"/>
      <c r="Q1408" s="923"/>
      <c r="R1408" s="923"/>
      <c r="S1408" s="923"/>
      <c r="U1408" s="742"/>
      <c r="Y1408" s="742" t="s">
        <v>98</v>
      </c>
      <c r="Z1408" s="922">
        <f t="shared" si="36"/>
        <v>0.7368999999999849</v>
      </c>
    </row>
    <row r="1409" spans="12:26" s="508" customFormat="1" x14ac:dyDescent="0.2">
      <c r="L1409" s="469"/>
      <c r="M1409" s="469"/>
      <c r="N1409" s="469"/>
      <c r="O1409" s="469"/>
      <c r="P1409" s="923"/>
      <c r="Q1409" s="923"/>
      <c r="R1409" s="923"/>
      <c r="S1409" s="923"/>
      <c r="U1409" s="742"/>
      <c r="Y1409" s="742" t="s">
        <v>98</v>
      </c>
      <c r="Z1409" s="922">
        <f t="shared" si="36"/>
        <v>0.73699999999998489</v>
      </c>
    </row>
    <row r="1410" spans="12:26" s="508" customFormat="1" x14ac:dyDescent="0.2">
      <c r="L1410" s="469"/>
      <c r="M1410" s="469"/>
      <c r="N1410" s="469"/>
      <c r="O1410" s="469"/>
      <c r="P1410" s="923"/>
      <c r="Q1410" s="923"/>
      <c r="R1410" s="923"/>
      <c r="S1410" s="923"/>
      <c r="U1410" s="742"/>
      <c r="Y1410" s="742" t="s">
        <v>98</v>
      </c>
      <c r="Z1410" s="922">
        <f t="shared" si="36"/>
        <v>0.73709999999998488</v>
      </c>
    </row>
    <row r="1411" spans="12:26" s="508" customFormat="1" x14ac:dyDescent="0.2">
      <c r="L1411" s="469"/>
      <c r="M1411" s="469"/>
      <c r="N1411" s="469"/>
      <c r="O1411" s="469"/>
      <c r="P1411" s="923"/>
      <c r="Q1411" s="923"/>
      <c r="R1411" s="923"/>
      <c r="S1411" s="923"/>
      <c r="U1411" s="742"/>
      <c r="Y1411" s="742" t="s">
        <v>98</v>
      </c>
      <c r="Z1411" s="922">
        <f t="shared" si="36"/>
        <v>0.73719999999998487</v>
      </c>
    </row>
    <row r="1412" spans="12:26" s="508" customFormat="1" x14ac:dyDescent="0.2">
      <c r="L1412" s="469"/>
      <c r="M1412" s="469"/>
      <c r="N1412" s="469"/>
      <c r="O1412" s="469"/>
      <c r="P1412" s="923"/>
      <c r="Q1412" s="923"/>
      <c r="R1412" s="923"/>
      <c r="S1412" s="923"/>
      <c r="U1412" s="742"/>
      <c r="Y1412" s="742" t="s">
        <v>98</v>
      </c>
      <c r="Z1412" s="922">
        <f t="shared" si="36"/>
        <v>0.73729999999998486</v>
      </c>
    </row>
    <row r="1413" spans="12:26" s="508" customFormat="1" x14ac:dyDescent="0.2">
      <c r="L1413" s="469"/>
      <c r="M1413" s="469"/>
      <c r="N1413" s="469"/>
      <c r="O1413" s="469"/>
      <c r="P1413" s="923"/>
      <c r="Q1413" s="923"/>
      <c r="R1413" s="923"/>
      <c r="S1413" s="923"/>
      <c r="U1413" s="742"/>
      <c r="Y1413" s="742" t="s">
        <v>98</v>
      </c>
      <c r="Z1413" s="922">
        <f t="shared" si="36"/>
        <v>0.73739999999998485</v>
      </c>
    </row>
    <row r="1414" spans="12:26" s="508" customFormat="1" x14ac:dyDescent="0.2">
      <c r="L1414" s="469"/>
      <c r="M1414" s="469"/>
      <c r="N1414" s="469"/>
      <c r="O1414" s="469"/>
      <c r="P1414" s="923"/>
      <c r="Q1414" s="923"/>
      <c r="R1414" s="923"/>
      <c r="S1414" s="923"/>
      <c r="U1414" s="742"/>
      <c r="Y1414" s="742" t="s">
        <v>98</v>
      </c>
      <c r="Z1414" s="922">
        <f t="shared" si="36"/>
        <v>0.73749999999998483</v>
      </c>
    </row>
    <row r="1415" spans="12:26" s="508" customFormat="1" x14ac:dyDescent="0.2">
      <c r="L1415" s="469"/>
      <c r="M1415" s="469"/>
      <c r="N1415" s="469"/>
      <c r="O1415" s="469"/>
      <c r="P1415" s="923"/>
      <c r="Q1415" s="923"/>
      <c r="R1415" s="923"/>
      <c r="S1415" s="923"/>
      <c r="U1415" s="742"/>
      <c r="Y1415" s="742" t="s">
        <v>98</v>
      </c>
      <c r="Z1415" s="922">
        <f t="shared" si="36"/>
        <v>0.73759999999998482</v>
      </c>
    </row>
    <row r="1416" spans="12:26" s="508" customFormat="1" x14ac:dyDescent="0.2">
      <c r="L1416" s="469"/>
      <c r="M1416" s="469"/>
      <c r="N1416" s="469"/>
      <c r="O1416" s="469"/>
      <c r="P1416" s="923"/>
      <c r="Q1416" s="923"/>
      <c r="R1416" s="923"/>
      <c r="S1416" s="923"/>
      <c r="U1416" s="742"/>
      <c r="Y1416" s="742" t="s">
        <v>98</v>
      </c>
      <c r="Z1416" s="922">
        <f t="shared" si="36"/>
        <v>0.73769999999998481</v>
      </c>
    </row>
    <row r="1417" spans="12:26" s="508" customFormat="1" x14ac:dyDescent="0.2">
      <c r="L1417" s="469"/>
      <c r="M1417" s="469"/>
      <c r="N1417" s="469"/>
      <c r="O1417" s="469"/>
      <c r="P1417" s="923"/>
      <c r="Q1417" s="923"/>
      <c r="R1417" s="923"/>
      <c r="S1417" s="923"/>
      <c r="U1417" s="742"/>
      <c r="Y1417" s="742" t="s">
        <v>98</v>
      </c>
      <c r="Z1417" s="922">
        <f t="shared" si="36"/>
        <v>0.7377999999999848</v>
      </c>
    </row>
    <row r="1418" spans="12:26" s="508" customFormat="1" x14ac:dyDescent="0.2">
      <c r="L1418" s="469"/>
      <c r="M1418" s="469"/>
      <c r="N1418" s="469"/>
      <c r="O1418" s="469"/>
      <c r="P1418" s="923"/>
      <c r="Q1418" s="923"/>
      <c r="R1418" s="923"/>
      <c r="S1418" s="923"/>
      <c r="U1418" s="742"/>
      <c r="Y1418" s="742" t="s">
        <v>98</v>
      </c>
      <c r="Z1418" s="922">
        <f t="shared" si="36"/>
        <v>0.73789999999998479</v>
      </c>
    </row>
    <row r="1419" spans="12:26" s="508" customFormat="1" x14ac:dyDescent="0.2">
      <c r="L1419" s="469"/>
      <c r="M1419" s="469"/>
      <c r="N1419" s="469"/>
      <c r="O1419" s="469"/>
      <c r="P1419" s="923"/>
      <c r="Q1419" s="923"/>
      <c r="R1419" s="923"/>
      <c r="S1419" s="923"/>
      <c r="U1419" s="742"/>
      <c r="Y1419" s="742" t="s">
        <v>98</v>
      </c>
      <c r="Z1419" s="922">
        <f t="shared" si="36"/>
        <v>0.73799999999998478</v>
      </c>
    </row>
    <row r="1420" spans="12:26" s="508" customFormat="1" x14ac:dyDescent="0.2">
      <c r="L1420" s="469"/>
      <c r="M1420" s="469"/>
      <c r="N1420" s="469"/>
      <c r="O1420" s="469"/>
      <c r="P1420" s="923"/>
      <c r="Q1420" s="923"/>
      <c r="R1420" s="923"/>
      <c r="S1420" s="923"/>
      <c r="U1420" s="742"/>
      <c r="Y1420" s="742" t="s">
        <v>98</v>
      </c>
      <c r="Z1420" s="922">
        <f t="shared" si="36"/>
        <v>0.73809999999998477</v>
      </c>
    </row>
    <row r="1421" spans="12:26" s="508" customFormat="1" x14ac:dyDescent="0.2">
      <c r="L1421" s="469"/>
      <c r="M1421" s="469"/>
      <c r="N1421" s="469"/>
      <c r="O1421" s="469"/>
      <c r="P1421" s="923"/>
      <c r="Q1421" s="923"/>
      <c r="R1421" s="923"/>
      <c r="S1421" s="923"/>
      <c r="U1421" s="742"/>
      <c r="Y1421" s="742" t="s">
        <v>98</v>
      </c>
      <c r="Z1421" s="922">
        <f t="shared" si="36"/>
        <v>0.73819999999998476</v>
      </c>
    </row>
    <row r="1422" spans="12:26" s="508" customFormat="1" x14ac:dyDescent="0.2">
      <c r="L1422" s="469"/>
      <c r="M1422" s="469"/>
      <c r="N1422" s="469"/>
      <c r="O1422" s="469"/>
      <c r="P1422" s="923"/>
      <c r="Q1422" s="923"/>
      <c r="R1422" s="923"/>
      <c r="S1422" s="923"/>
      <c r="U1422" s="742"/>
      <c r="Y1422" s="742" t="s">
        <v>98</v>
      </c>
      <c r="Z1422" s="922">
        <f t="shared" si="36"/>
        <v>0.73829999999998475</v>
      </c>
    </row>
    <row r="1423" spans="12:26" s="508" customFormat="1" x14ac:dyDescent="0.2">
      <c r="L1423" s="469"/>
      <c r="M1423" s="469"/>
      <c r="N1423" s="469"/>
      <c r="O1423" s="469"/>
      <c r="P1423" s="923"/>
      <c r="Q1423" s="923"/>
      <c r="R1423" s="923"/>
      <c r="S1423" s="923"/>
      <c r="U1423" s="742"/>
      <c r="Y1423" s="742" t="s">
        <v>98</v>
      </c>
      <c r="Z1423" s="922">
        <f t="shared" si="36"/>
        <v>0.73839999999998474</v>
      </c>
    </row>
    <row r="1424" spans="12:26" s="508" customFormat="1" x14ac:dyDescent="0.2">
      <c r="L1424" s="469"/>
      <c r="M1424" s="469"/>
      <c r="N1424" s="469"/>
      <c r="O1424" s="469"/>
      <c r="P1424" s="923"/>
      <c r="Q1424" s="923"/>
      <c r="R1424" s="923"/>
      <c r="S1424" s="923"/>
      <c r="U1424" s="742"/>
      <c r="Y1424" s="742" t="s">
        <v>98</v>
      </c>
      <c r="Z1424" s="922">
        <f t="shared" si="36"/>
        <v>0.73849999999998472</v>
      </c>
    </row>
    <row r="1425" spans="12:26" s="508" customFormat="1" x14ac:dyDescent="0.2">
      <c r="L1425" s="469"/>
      <c r="M1425" s="469"/>
      <c r="N1425" s="469"/>
      <c r="O1425" s="469"/>
      <c r="P1425" s="923"/>
      <c r="Q1425" s="923"/>
      <c r="R1425" s="923"/>
      <c r="S1425" s="923"/>
      <c r="U1425" s="742"/>
      <c r="Y1425" s="742" t="s">
        <v>98</v>
      </c>
      <c r="Z1425" s="922">
        <f t="shared" si="36"/>
        <v>0.73859999999998471</v>
      </c>
    </row>
    <row r="1426" spans="12:26" s="508" customFormat="1" x14ac:dyDescent="0.2">
      <c r="L1426" s="469"/>
      <c r="M1426" s="469"/>
      <c r="N1426" s="469"/>
      <c r="O1426" s="469"/>
      <c r="P1426" s="923"/>
      <c r="Q1426" s="923"/>
      <c r="R1426" s="923"/>
      <c r="S1426" s="923"/>
      <c r="U1426" s="742"/>
      <c r="Y1426" s="742" t="s">
        <v>98</v>
      </c>
      <c r="Z1426" s="922">
        <f t="shared" si="36"/>
        <v>0.7386999999999847</v>
      </c>
    </row>
    <row r="1427" spans="12:26" s="508" customFormat="1" x14ac:dyDescent="0.2">
      <c r="L1427" s="469"/>
      <c r="M1427" s="469"/>
      <c r="N1427" s="469"/>
      <c r="O1427" s="469"/>
      <c r="P1427" s="923"/>
      <c r="Q1427" s="923"/>
      <c r="R1427" s="923"/>
      <c r="S1427" s="923"/>
      <c r="U1427" s="742"/>
      <c r="Y1427" s="742" t="s">
        <v>98</v>
      </c>
      <c r="Z1427" s="922">
        <f t="shared" si="36"/>
        <v>0.73879999999998469</v>
      </c>
    </row>
    <row r="1428" spans="12:26" s="508" customFormat="1" x14ac:dyDescent="0.2">
      <c r="L1428" s="469"/>
      <c r="M1428" s="469"/>
      <c r="N1428" s="469"/>
      <c r="O1428" s="469"/>
      <c r="P1428" s="923"/>
      <c r="Q1428" s="923"/>
      <c r="R1428" s="923"/>
      <c r="S1428" s="923"/>
      <c r="U1428" s="742"/>
      <c r="Y1428" s="742" t="s">
        <v>98</v>
      </c>
      <c r="Z1428" s="922">
        <f t="shared" si="36"/>
        <v>0.73889999999998468</v>
      </c>
    </row>
    <row r="1429" spans="12:26" s="508" customFormat="1" x14ac:dyDescent="0.2">
      <c r="L1429" s="469"/>
      <c r="M1429" s="469"/>
      <c r="N1429" s="469"/>
      <c r="O1429" s="469"/>
      <c r="P1429" s="923"/>
      <c r="Q1429" s="923"/>
      <c r="R1429" s="923"/>
      <c r="S1429" s="923"/>
      <c r="U1429" s="742"/>
      <c r="Y1429" s="742" t="s">
        <v>98</v>
      </c>
      <c r="Z1429" s="922">
        <f t="shared" si="36"/>
        <v>0.73899999999998467</v>
      </c>
    </row>
    <row r="1430" spans="12:26" s="508" customFormat="1" x14ac:dyDescent="0.2">
      <c r="L1430" s="469"/>
      <c r="M1430" s="469"/>
      <c r="N1430" s="469"/>
      <c r="O1430" s="469"/>
      <c r="P1430" s="923"/>
      <c r="Q1430" s="923"/>
      <c r="R1430" s="923"/>
      <c r="S1430" s="923"/>
      <c r="U1430" s="742"/>
      <c r="Y1430" s="742" t="s">
        <v>98</v>
      </c>
      <c r="Z1430" s="922">
        <f t="shared" si="36"/>
        <v>0.73909999999998466</v>
      </c>
    </row>
    <row r="1431" spans="12:26" s="508" customFormat="1" x14ac:dyDescent="0.2">
      <c r="L1431" s="469"/>
      <c r="M1431" s="469"/>
      <c r="N1431" s="469"/>
      <c r="O1431" s="469"/>
      <c r="P1431" s="923"/>
      <c r="Q1431" s="923"/>
      <c r="R1431" s="923"/>
      <c r="S1431" s="923"/>
      <c r="U1431" s="742"/>
      <c r="Y1431" s="742" t="s">
        <v>98</v>
      </c>
      <c r="Z1431" s="922">
        <f t="shared" si="36"/>
        <v>0.73919999999998465</v>
      </c>
    </row>
    <row r="1432" spans="12:26" s="508" customFormat="1" x14ac:dyDescent="0.2">
      <c r="L1432" s="469"/>
      <c r="M1432" s="469"/>
      <c r="N1432" s="469"/>
      <c r="O1432" s="469"/>
      <c r="P1432" s="923"/>
      <c r="Q1432" s="923"/>
      <c r="R1432" s="923"/>
      <c r="S1432" s="923"/>
      <c r="U1432" s="742"/>
      <c r="Y1432" s="742" t="s">
        <v>98</v>
      </c>
      <c r="Z1432" s="922">
        <f t="shared" si="36"/>
        <v>0.73929999999998464</v>
      </c>
    </row>
    <row r="1433" spans="12:26" s="508" customFormat="1" x14ac:dyDescent="0.2">
      <c r="L1433" s="469"/>
      <c r="M1433" s="469"/>
      <c r="N1433" s="469"/>
      <c r="O1433" s="469"/>
      <c r="P1433" s="923"/>
      <c r="Q1433" s="923"/>
      <c r="R1433" s="923"/>
      <c r="S1433" s="923"/>
      <c r="U1433" s="742"/>
      <c r="Y1433" s="742" t="s">
        <v>98</v>
      </c>
      <c r="Z1433" s="922">
        <f t="shared" si="36"/>
        <v>0.73939999999998463</v>
      </c>
    </row>
    <row r="1434" spans="12:26" s="508" customFormat="1" x14ac:dyDescent="0.2">
      <c r="L1434" s="469"/>
      <c r="M1434" s="469"/>
      <c r="N1434" s="469"/>
      <c r="O1434" s="469"/>
      <c r="P1434" s="923"/>
      <c r="Q1434" s="923"/>
      <c r="R1434" s="923"/>
      <c r="S1434" s="923"/>
      <c r="U1434" s="742"/>
      <c r="Y1434" s="742" t="s">
        <v>98</v>
      </c>
      <c r="Z1434" s="922">
        <f t="shared" si="36"/>
        <v>0.73949999999998461</v>
      </c>
    </row>
    <row r="1435" spans="12:26" s="508" customFormat="1" x14ac:dyDescent="0.2">
      <c r="L1435" s="469"/>
      <c r="M1435" s="469"/>
      <c r="N1435" s="469"/>
      <c r="O1435" s="469"/>
      <c r="P1435" s="923"/>
      <c r="Q1435" s="923"/>
      <c r="R1435" s="923"/>
      <c r="S1435" s="923"/>
      <c r="U1435" s="742"/>
      <c r="Y1435" s="742" t="s">
        <v>98</v>
      </c>
      <c r="Z1435" s="922">
        <f t="shared" si="36"/>
        <v>0.7395999999999846</v>
      </c>
    </row>
    <row r="1436" spans="12:26" s="508" customFormat="1" x14ac:dyDescent="0.2">
      <c r="L1436" s="469"/>
      <c r="M1436" s="469"/>
      <c r="N1436" s="469"/>
      <c r="O1436" s="469"/>
      <c r="P1436" s="923"/>
      <c r="Q1436" s="923"/>
      <c r="R1436" s="923"/>
      <c r="S1436" s="923"/>
      <c r="U1436" s="742"/>
      <c r="Y1436" s="742" t="s">
        <v>98</v>
      </c>
      <c r="Z1436" s="922">
        <f t="shared" si="36"/>
        <v>0.73969999999998459</v>
      </c>
    </row>
    <row r="1437" spans="12:26" s="508" customFormat="1" x14ac:dyDescent="0.2">
      <c r="L1437" s="469"/>
      <c r="M1437" s="469"/>
      <c r="N1437" s="469"/>
      <c r="O1437" s="469"/>
      <c r="P1437" s="923"/>
      <c r="Q1437" s="923"/>
      <c r="R1437" s="923"/>
      <c r="S1437" s="923"/>
      <c r="U1437" s="742"/>
      <c r="Y1437" s="742" t="s">
        <v>98</v>
      </c>
      <c r="Z1437" s="922">
        <f t="shared" si="36"/>
        <v>0.73979999999998458</v>
      </c>
    </row>
    <row r="1438" spans="12:26" s="508" customFormat="1" x14ac:dyDescent="0.2">
      <c r="L1438" s="469"/>
      <c r="M1438" s="469"/>
      <c r="N1438" s="469"/>
      <c r="O1438" s="469"/>
      <c r="P1438" s="923"/>
      <c r="Q1438" s="923"/>
      <c r="R1438" s="923"/>
      <c r="S1438" s="923"/>
      <c r="U1438" s="742"/>
      <c r="Y1438" s="742" t="s">
        <v>98</v>
      </c>
      <c r="Z1438" s="922">
        <f t="shared" si="36"/>
        <v>0.73989999999998457</v>
      </c>
    </row>
    <row r="1439" spans="12:26" s="508" customFormat="1" x14ac:dyDescent="0.2">
      <c r="L1439" s="469"/>
      <c r="M1439" s="469"/>
      <c r="N1439" s="469"/>
      <c r="O1439" s="469"/>
      <c r="P1439" s="923"/>
      <c r="Q1439" s="923"/>
      <c r="R1439" s="923"/>
      <c r="S1439" s="923"/>
      <c r="U1439" s="742"/>
      <c r="Y1439" s="742" t="s">
        <v>98</v>
      </c>
      <c r="Z1439" s="922">
        <f t="shared" si="36"/>
        <v>0.73999999999998456</v>
      </c>
    </row>
    <row r="1440" spans="12:26" s="508" customFormat="1" x14ac:dyDescent="0.2">
      <c r="L1440" s="469"/>
      <c r="M1440" s="469"/>
      <c r="N1440" s="469"/>
      <c r="O1440" s="469"/>
      <c r="P1440" s="923"/>
      <c r="Q1440" s="923"/>
      <c r="R1440" s="923"/>
      <c r="S1440" s="923"/>
      <c r="U1440" s="742"/>
      <c r="Y1440" s="742" t="s">
        <v>98</v>
      </c>
      <c r="Z1440" s="922">
        <f t="shared" si="36"/>
        <v>0.74009999999998455</v>
      </c>
    </row>
    <row r="1441" spans="12:26" s="508" customFormat="1" x14ac:dyDescent="0.2">
      <c r="L1441" s="469"/>
      <c r="M1441" s="469"/>
      <c r="N1441" s="469"/>
      <c r="O1441" s="469"/>
      <c r="P1441" s="923"/>
      <c r="Q1441" s="923"/>
      <c r="R1441" s="923"/>
      <c r="S1441" s="923"/>
      <c r="U1441" s="742"/>
      <c r="Y1441" s="742" t="s">
        <v>98</v>
      </c>
      <c r="Z1441" s="922">
        <f t="shared" si="36"/>
        <v>0.74019999999998454</v>
      </c>
    </row>
    <row r="1442" spans="12:26" s="508" customFormat="1" x14ac:dyDescent="0.2">
      <c r="L1442" s="469"/>
      <c r="M1442" s="469"/>
      <c r="N1442" s="469"/>
      <c r="O1442" s="469"/>
      <c r="P1442" s="923"/>
      <c r="Q1442" s="923"/>
      <c r="R1442" s="923"/>
      <c r="S1442" s="923"/>
      <c r="U1442" s="742"/>
      <c r="Y1442" s="742" t="s">
        <v>98</v>
      </c>
      <c r="Z1442" s="922">
        <f t="shared" si="36"/>
        <v>0.74029999999998453</v>
      </c>
    </row>
    <row r="1443" spans="12:26" s="508" customFormat="1" x14ac:dyDescent="0.2">
      <c r="L1443" s="469"/>
      <c r="M1443" s="469"/>
      <c r="N1443" s="469"/>
      <c r="O1443" s="469"/>
      <c r="P1443" s="923"/>
      <c r="Q1443" s="923"/>
      <c r="R1443" s="923"/>
      <c r="S1443" s="923"/>
      <c r="U1443" s="742"/>
      <c r="Y1443" s="742" t="s">
        <v>98</v>
      </c>
      <c r="Z1443" s="922">
        <f t="shared" si="36"/>
        <v>0.74039999999998451</v>
      </c>
    </row>
    <row r="1444" spans="12:26" s="508" customFormat="1" x14ac:dyDescent="0.2">
      <c r="L1444" s="469"/>
      <c r="M1444" s="469"/>
      <c r="N1444" s="469"/>
      <c r="O1444" s="469"/>
      <c r="P1444" s="923"/>
      <c r="Q1444" s="923"/>
      <c r="R1444" s="923"/>
      <c r="S1444" s="923"/>
      <c r="U1444" s="742"/>
      <c r="Y1444" s="742" t="s">
        <v>98</v>
      </c>
      <c r="Z1444" s="922">
        <f t="shared" si="36"/>
        <v>0.7404999999999845</v>
      </c>
    </row>
    <row r="1445" spans="12:26" s="508" customFormat="1" x14ac:dyDescent="0.2">
      <c r="L1445" s="469"/>
      <c r="M1445" s="469"/>
      <c r="N1445" s="469"/>
      <c r="O1445" s="469"/>
      <c r="P1445" s="923"/>
      <c r="Q1445" s="923"/>
      <c r="R1445" s="923"/>
      <c r="S1445" s="923"/>
      <c r="U1445" s="742"/>
      <c r="Y1445" s="742" t="s">
        <v>98</v>
      </c>
      <c r="Z1445" s="922">
        <f t="shared" si="36"/>
        <v>0.74059999999998449</v>
      </c>
    </row>
    <row r="1446" spans="12:26" s="508" customFormat="1" x14ac:dyDescent="0.2">
      <c r="L1446" s="469"/>
      <c r="M1446" s="469"/>
      <c r="N1446" s="469"/>
      <c r="O1446" s="469"/>
      <c r="P1446" s="923"/>
      <c r="Q1446" s="923"/>
      <c r="R1446" s="923"/>
      <c r="S1446" s="923"/>
      <c r="U1446" s="742"/>
      <c r="Y1446" s="742" t="s">
        <v>98</v>
      </c>
      <c r="Z1446" s="922">
        <f t="shared" si="36"/>
        <v>0.74069999999998448</v>
      </c>
    </row>
    <row r="1447" spans="12:26" s="508" customFormat="1" x14ac:dyDescent="0.2">
      <c r="L1447" s="469"/>
      <c r="M1447" s="469"/>
      <c r="N1447" s="469"/>
      <c r="O1447" s="469"/>
      <c r="P1447" s="923"/>
      <c r="Q1447" s="923"/>
      <c r="R1447" s="923"/>
      <c r="S1447" s="923"/>
      <c r="U1447" s="742"/>
      <c r="Y1447" s="742" t="s">
        <v>98</v>
      </c>
      <c r="Z1447" s="922">
        <f t="shared" si="36"/>
        <v>0.74079999999998447</v>
      </c>
    </row>
    <row r="1448" spans="12:26" s="508" customFormat="1" x14ac:dyDescent="0.2">
      <c r="L1448" s="469"/>
      <c r="M1448" s="469"/>
      <c r="N1448" s="469"/>
      <c r="O1448" s="469"/>
      <c r="P1448" s="923"/>
      <c r="Q1448" s="923"/>
      <c r="R1448" s="923"/>
      <c r="S1448" s="923"/>
      <c r="U1448" s="742"/>
      <c r="Y1448" s="742" t="s">
        <v>98</v>
      </c>
      <c r="Z1448" s="922">
        <f t="shared" si="36"/>
        <v>0.74089999999998446</v>
      </c>
    </row>
    <row r="1449" spans="12:26" s="508" customFormat="1" x14ac:dyDescent="0.2">
      <c r="L1449" s="469"/>
      <c r="M1449" s="469"/>
      <c r="N1449" s="469"/>
      <c r="O1449" s="469"/>
      <c r="P1449" s="923"/>
      <c r="Q1449" s="923"/>
      <c r="R1449" s="923"/>
      <c r="S1449" s="923"/>
      <c r="U1449" s="742"/>
      <c r="Y1449" s="742" t="s">
        <v>98</v>
      </c>
      <c r="Z1449" s="922">
        <f t="shared" ref="Z1449:Z1512" si="37">SUM(Z1448+0.01%)</f>
        <v>0.74099999999998445</v>
      </c>
    </row>
    <row r="1450" spans="12:26" s="508" customFormat="1" x14ac:dyDescent="0.2">
      <c r="L1450" s="469"/>
      <c r="M1450" s="469"/>
      <c r="N1450" s="469"/>
      <c r="O1450" s="469"/>
      <c r="P1450" s="923"/>
      <c r="Q1450" s="923"/>
      <c r="R1450" s="923"/>
      <c r="S1450" s="923"/>
      <c r="U1450" s="742"/>
      <c r="Y1450" s="742" t="s">
        <v>98</v>
      </c>
      <c r="Z1450" s="922">
        <f t="shared" si="37"/>
        <v>0.74109999999998444</v>
      </c>
    </row>
    <row r="1451" spans="12:26" s="508" customFormat="1" x14ac:dyDescent="0.2">
      <c r="L1451" s="469"/>
      <c r="M1451" s="469"/>
      <c r="N1451" s="469"/>
      <c r="O1451" s="469"/>
      <c r="P1451" s="923"/>
      <c r="Q1451" s="923"/>
      <c r="R1451" s="923"/>
      <c r="S1451" s="923"/>
      <c r="U1451" s="742"/>
      <c r="Y1451" s="742" t="s">
        <v>98</v>
      </c>
      <c r="Z1451" s="922">
        <f t="shared" si="37"/>
        <v>0.74119999999998443</v>
      </c>
    </row>
    <row r="1452" spans="12:26" s="508" customFormat="1" x14ac:dyDescent="0.2">
      <c r="L1452" s="469"/>
      <c r="M1452" s="469"/>
      <c r="N1452" s="469"/>
      <c r="O1452" s="469"/>
      <c r="P1452" s="923"/>
      <c r="Q1452" s="923"/>
      <c r="R1452" s="923"/>
      <c r="S1452" s="923"/>
      <c r="U1452" s="742"/>
      <c r="Y1452" s="742" t="s">
        <v>98</v>
      </c>
      <c r="Z1452" s="922">
        <f t="shared" si="37"/>
        <v>0.74129999999998442</v>
      </c>
    </row>
    <row r="1453" spans="12:26" s="508" customFormat="1" x14ac:dyDescent="0.2">
      <c r="L1453" s="469"/>
      <c r="M1453" s="469"/>
      <c r="N1453" s="469"/>
      <c r="O1453" s="469"/>
      <c r="P1453" s="923"/>
      <c r="Q1453" s="923"/>
      <c r="R1453" s="923"/>
      <c r="S1453" s="923"/>
      <c r="U1453" s="742"/>
      <c r="Y1453" s="742" t="s">
        <v>98</v>
      </c>
      <c r="Z1453" s="922">
        <f t="shared" si="37"/>
        <v>0.7413999999999844</v>
      </c>
    </row>
    <row r="1454" spans="12:26" s="508" customFormat="1" x14ac:dyDescent="0.2">
      <c r="L1454" s="469"/>
      <c r="M1454" s="469"/>
      <c r="N1454" s="469"/>
      <c r="O1454" s="469"/>
      <c r="P1454" s="923"/>
      <c r="Q1454" s="923"/>
      <c r="R1454" s="923"/>
      <c r="S1454" s="923"/>
      <c r="U1454" s="742"/>
      <c r="Y1454" s="742" t="s">
        <v>98</v>
      </c>
      <c r="Z1454" s="922">
        <f t="shared" si="37"/>
        <v>0.74149999999998439</v>
      </c>
    </row>
    <row r="1455" spans="12:26" s="508" customFormat="1" x14ac:dyDescent="0.2">
      <c r="L1455" s="469"/>
      <c r="M1455" s="469"/>
      <c r="N1455" s="469"/>
      <c r="O1455" s="469"/>
      <c r="P1455" s="923"/>
      <c r="Q1455" s="923"/>
      <c r="R1455" s="923"/>
      <c r="S1455" s="923"/>
      <c r="U1455" s="742"/>
      <c r="Y1455" s="742" t="s">
        <v>98</v>
      </c>
      <c r="Z1455" s="922">
        <f t="shared" si="37"/>
        <v>0.74159999999998438</v>
      </c>
    </row>
    <row r="1456" spans="12:26" s="508" customFormat="1" x14ac:dyDescent="0.2">
      <c r="L1456" s="469"/>
      <c r="M1456" s="469"/>
      <c r="N1456" s="469"/>
      <c r="O1456" s="469"/>
      <c r="P1456" s="923"/>
      <c r="Q1456" s="923"/>
      <c r="R1456" s="923"/>
      <c r="S1456" s="923"/>
      <c r="U1456" s="742"/>
      <c r="Y1456" s="742" t="s">
        <v>98</v>
      </c>
      <c r="Z1456" s="922">
        <f t="shared" si="37"/>
        <v>0.74169999999998437</v>
      </c>
    </row>
    <row r="1457" spans="12:26" s="508" customFormat="1" x14ac:dyDescent="0.2">
      <c r="L1457" s="469"/>
      <c r="M1457" s="469"/>
      <c r="N1457" s="469"/>
      <c r="O1457" s="469"/>
      <c r="P1457" s="923"/>
      <c r="Q1457" s="923"/>
      <c r="R1457" s="923"/>
      <c r="S1457" s="923"/>
      <c r="U1457" s="742"/>
      <c r="Y1457" s="742" t="s">
        <v>98</v>
      </c>
      <c r="Z1457" s="922">
        <f t="shared" si="37"/>
        <v>0.74179999999998436</v>
      </c>
    </row>
    <row r="1458" spans="12:26" s="508" customFormat="1" x14ac:dyDescent="0.2">
      <c r="L1458" s="469"/>
      <c r="M1458" s="469"/>
      <c r="N1458" s="469"/>
      <c r="O1458" s="469"/>
      <c r="P1458" s="923"/>
      <c r="Q1458" s="923"/>
      <c r="R1458" s="923"/>
      <c r="S1458" s="923"/>
      <c r="U1458" s="742"/>
      <c r="Y1458" s="742" t="s">
        <v>98</v>
      </c>
      <c r="Z1458" s="922">
        <f t="shared" si="37"/>
        <v>0.74189999999998435</v>
      </c>
    </row>
    <row r="1459" spans="12:26" s="508" customFormat="1" x14ac:dyDescent="0.2">
      <c r="L1459" s="469"/>
      <c r="M1459" s="469"/>
      <c r="N1459" s="469"/>
      <c r="O1459" s="469"/>
      <c r="P1459" s="923"/>
      <c r="Q1459" s="923"/>
      <c r="R1459" s="923"/>
      <c r="S1459" s="923"/>
      <c r="U1459" s="742"/>
      <c r="Y1459" s="742" t="s">
        <v>98</v>
      </c>
      <c r="Z1459" s="922">
        <f t="shared" si="37"/>
        <v>0.74199999999998434</v>
      </c>
    </row>
    <row r="1460" spans="12:26" s="508" customFormat="1" x14ac:dyDescent="0.2">
      <c r="L1460" s="469"/>
      <c r="M1460" s="469"/>
      <c r="N1460" s="469"/>
      <c r="O1460" s="469"/>
      <c r="P1460" s="923"/>
      <c r="Q1460" s="923"/>
      <c r="R1460" s="923"/>
      <c r="S1460" s="923"/>
      <c r="U1460" s="742"/>
      <c r="Y1460" s="742" t="s">
        <v>98</v>
      </c>
      <c r="Z1460" s="922">
        <f t="shared" si="37"/>
        <v>0.74209999999998433</v>
      </c>
    </row>
    <row r="1461" spans="12:26" s="508" customFormat="1" x14ac:dyDescent="0.2">
      <c r="L1461" s="469"/>
      <c r="M1461" s="469"/>
      <c r="N1461" s="469"/>
      <c r="O1461" s="469"/>
      <c r="P1461" s="923"/>
      <c r="Q1461" s="923"/>
      <c r="R1461" s="923"/>
      <c r="S1461" s="923"/>
      <c r="U1461" s="742"/>
      <c r="Y1461" s="742" t="s">
        <v>98</v>
      </c>
      <c r="Z1461" s="922">
        <f t="shared" si="37"/>
        <v>0.74219999999998432</v>
      </c>
    </row>
    <row r="1462" spans="12:26" s="508" customFormat="1" x14ac:dyDescent="0.2">
      <c r="L1462" s="469"/>
      <c r="M1462" s="469"/>
      <c r="N1462" s="469"/>
      <c r="O1462" s="469"/>
      <c r="P1462" s="923"/>
      <c r="Q1462" s="923"/>
      <c r="R1462" s="923"/>
      <c r="S1462" s="923"/>
      <c r="U1462" s="742"/>
      <c r="Y1462" s="742" t="s">
        <v>98</v>
      </c>
      <c r="Z1462" s="922">
        <f t="shared" si="37"/>
        <v>0.74229999999998431</v>
      </c>
    </row>
    <row r="1463" spans="12:26" s="508" customFormat="1" x14ac:dyDescent="0.2">
      <c r="L1463" s="469"/>
      <c r="M1463" s="469"/>
      <c r="N1463" s="469"/>
      <c r="O1463" s="469"/>
      <c r="P1463" s="923"/>
      <c r="Q1463" s="923"/>
      <c r="R1463" s="923"/>
      <c r="S1463" s="923"/>
      <c r="U1463" s="742"/>
      <c r="Y1463" s="742" t="s">
        <v>98</v>
      </c>
      <c r="Z1463" s="922">
        <f t="shared" si="37"/>
        <v>0.74239999999998429</v>
      </c>
    </row>
    <row r="1464" spans="12:26" s="508" customFormat="1" x14ac:dyDescent="0.2">
      <c r="L1464" s="469"/>
      <c r="M1464" s="469"/>
      <c r="N1464" s="469"/>
      <c r="O1464" s="469"/>
      <c r="P1464" s="923"/>
      <c r="Q1464" s="923"/>
      <c r="R1464" s="923"/>
      <c r="S1464" s="923"/>
      <c r="U1464" s="742"/>
      <c r="Y1464" s="742" t="s">
        <v>98</v>
      </c>
      <c r="Z1464" s="922">
        <f t="shared" si="37"/>
        <v>0.74249999999998428</v>
      </c>
    </row>
    <row r="1465" spans="12:26" s="508" customFormat="1" x14ac:dyDescent="0.2">
      <c r="L1465" s="469"/>
      <c r="M1465" s="469"/>
      <c r="N1465" s="469"/>
      <c r="O1465" s="469"/>
      <c r="P1465" s="923"/>
      <c r="Q1465" s="923"/>
      <c r="R1465" s="923"/>
      <c r="S1465" s="923"/>
      <c r="U1465" s="742"/>
      <c r="Y1465" s="742" t="s">
        <v>98</v>
      </c>
      <c r="Z1465" s="922">
        <f t="shared" si="37"/>
        <v>0.74259999999998427</v>
      </c>
    </row>
    <row r="1466" spans="12:26" s="508" customFormat="1" x14ac:dyDescent="0.2">
      <c r="L1466" s="469"/>
      <c r="M1466" s="469"/>
      <c r="N1466" s="469"/>
      <c r="O1466" s="469"/>
      <c r="P1466" s="923"/>
      <c r="Q1466" s="923"/>
      <c r="R1466" s="923"/>
      <c r="S1466" s="923"/>
      <c r="U1466" s="742"/>
      <c r="Y1466" s="742" t="s">
        <v>98</v>
      </c>
      <c r="Z1466" s="922">
        <f t="shared" si="37"/>
        <v>0.74269999999998426</v>
      </c>
    </row>
    <row r="1467" spans="12:26" s="508" customFormat="1" x14ac:dyDescent="0.2">
      <c r="L1467" s="469"/>
      <c r="M1467" s="469"/>
      <c r="N1467" s="469"/>
      <c r="O1467" s="469"/>
      <c r="P1467" s="923"/>
      <c r="Q1467" s="923"/>
      <c r="R1467" s="923"/>
      <c r="S1467" s="923"/>
      <c r="U1467" s="742"/>
      <c r="Y1467" s="742" t="s">
        <v>98</v>
      </c>
      <c r="Z1467" s="922">
        <f t="shared" si="37"/>
        <v>0.74279999999998425</v>
      </c>
    </row>
    <row r="1468" spans="12:26" s="508" customFormat="1" x14ac:dyDescent="0.2">
      <c r="L1468" s="469"/>
      <c r="M1468" s="469"/>
      <c r="N1468" s="469"/>
      <c r="O1468" s="469"/>
      <c r="P1468" s="923"/>
      <c r="Q1468" s="923"/>
      <c r="R1468" s="923"/>
      <c r="S1468" s="923"/>
      <c r="U1468" s="742"/>
      <c r="Y1468" s="742" t="s">
        <v>98</v>
      </c>
      <c r="Z1468" s="922">
        <f t="shared" si="37"/>
        <v>0.74289999999998424</v>
      </c>
    </row>
    <row r="1469" spans="12:26" s="508" customFormat="1" x14ac:dyDescent="0.2">
      <c r="L1469" s="469"/>
      <c r="M1469" s="469"/>
      <c r="N1469" s="469"/>
      <c r="O1469" s="469"/>
      <c r="P1469" s="923"/>
      <c r="Q1469" s="923"/>
      <c r="R1469" s="923"/>
      <c r="S1469" s="923"/>
      <c r="U1469" s="742"/>
      <c r="Y1469" s="742" t="s">
        <v>98</v>
      </c>
      <c r="Z1469" s="922">
        <f t="shared" si="37"/>
        <v>0.74299999999998423</v>
      </c>
    </row>
    <row r="1470" spans="12:26" s="508" customFormat="1" x14ac:dyDescent="0.2">
      <c r="L1470" s="469"/>
      <c r="M1470" s="469"/>
      <c r="N1470" s="469"/>
      <c r="O1470" s="469"/>
      <c r="P1470" s="923"/>
      <c r="Q1470" s="923"/>
      <c r="R1470" s="923"/>
      <c r="S1470" s="923"/>
      <c r="U1470" s="742"/>
      <c r="Y1470" s="742" t="s">
        <v>98</v>
      </c>
      <c r="Z1470" s="922">
        <f t="shared" si="37"/>
        <v>0.74309999999998422</v>
      </c>
    </row>
    <row r="1471" spans="12:26" s="508" customFormat="1" x14ac:dyDescent="0.2">
      <c r="L1471" s="469"/>
      <c r="M1471" s="469"/>
      <c r="N1471" s="469"/>
      <c r="O1471" s="469"/>
      <c r="P1471" s="923"/>
      <c r="Q1471" s="923"/>
      <c r="R1471" s="923"/>
      <c r="S1471" s="923"/>
      <c r="U1471" s="742"/>
      <c r="Y1471" s="742" t="s">
        <v>98</v>
      </c>
      <c r="Z1471" s="922">
        <f t="shared" si="37"/>
        <v>0.74319999999998421</v>
      </c>
    </row>
    <row r="1472" spans="12:26" s="508" customFormat="1" x14ac:dyDescent="0.2">
      <c r="L1472" s="469"/>
      <c r="M1472" s="469"/>
      <c r="N1472" s="469"/>
      <c r="O1472" s="469"/>
      <c r="P1472" s="923"/>
      <c r="Q1472" s="923"/>
      <c r="R1472" s="923"/>
      <c r="S1472" s="923"/>
      <c r="U1472" s="742"/>
      <c r="Y1472" s="742" t="s">
        <v>98</v>
      </c>
      <c r="Z1472" s="922">
        <f t="shared" si="37"/>
        <v>0.7432999999999842</v>
      </c>
    </row>
    <row r="1473" spans="12:26" s="508" customFormat="1" x14ac:dyDescent="0.2">
      <c r="L1473" s="469"/>
      <c r="M1473" s="469"/>
      <c r="N1473" s="469"/>
      <c r="O1473" s="469"/>
      <c r="P1473" s="923"/>
      <c r="Q1473" s="923"/>
      <c r="R1473" s="923"/>
      <c r="S1473" s="923"/>
      <c r="U1473" s="742"/>
      <c r="Y1473" s="742" t="s">
        <v>98</v>
      </c>
      <c r="Z1473" s="922">
        <f t="shared" si="37"/>
        <v>0.74339999999998418</v>
      </c>
    </row>
    <row r="1474" spans="12:26" s="508" customFormat="1" x14ac:dyDescent="0.2">
      <c r="L1474" s="469"/>
      <c r="M1474" s="469"/>
      <c r="N1474" s="469"/>
      <c r="O1474" s="469"/>
      <c r="P1474" s="923"/>
      <c r="Q1474" s="923"/>
      <c r="R1474" s="923"/>
      <c r="S1474" s="923"/>
      <c r="U1474" s="742"/>
      <c r="Y1474" s="742" t="s">
        <v>98</v>
      </c>
      <c r="Z1474" s="922">
        <f t="shared" si="37"/>
        <v>0.74349999999998417</v>
      </c>
    </row>
    <row r="1475" spans="12:26" s="508" customFormat="1" x14ac:dyDescent="0.2">
      <c r="L1475" s="469"/>
      <c r="M1475" s="469"/>
      <c r="N1475" s="469"/>
      <c r="O1475" s="469"/>
      <c r="P1475" s="923"/>
      <c r="Q1475" s="923"/>
      <c r="R1475" s="923"/>
      <c r="S1475" s="923"/>
      <c r="U1475" s="742"/>
      <c r="Y1475" s="742" t="s">
        <v>98</v>
      </c>
      <c r="Z1475" s="922">
        <f t="shared" si="37"/>
        <v>0.74359999999998416</v>
      </c>
    </row>
    <row r="1476" spans="12:26" s="508" customFormat="1" x14ac:dyDescent="0.2">
      <c r="L1476" s="469"/>
      <c r="M1476" s="469"/>
      <c r="N1476" s="469"/>
      <c r="O1476" s="469"/>
      <c r="P1476" s="923"/>
      <c r="Q1476" s="923"/>
      <c r="R1476" s="923"/>
      <c r="S1476" s="923"/>
      <c r="U1476" s="742"/>
      <c r="Y1476" s="742" t="s">
        <v>98</v>
      </c>
      <c r="Z1476" s="922">
        <f t="shared" si="37"/>
        <v>0.74369999999998415</v>
      </c>
    </row>
    <row r="1477" spans="12:26" s="508" customFormat="1" x14ac:dyDescent="0.2">
      <c r="L1477" s="469"/>
      <c r="M1477" s="469"/>
      <c r="N1477" s="469"/>
      <c r="O1477" s="469"/>
      <c r="P1477" s="923"/>
      <c r="Q1477" s="923"/>
      <c r="R1477" s="923"/>
      <c r="S1477" s="923"/>
      <c r="U1477" s="742"/>
      <c r="Y1477" s="742" t="s">
        <v>98</v>
      </c>
      <c r="Z1477" s="922">
        <f t="shared" si="37"/>
        <v>0.74379999999998414</v>
      </c>
    </row>
    <row r="1478" spans="12:26" s="508" customFormat="1" x14ac:dyDescent="0.2">
      <c r="L1478" s="469"/>
      <c r="M1478" s="469"/>
      <c r="N1478" s="469"/>
      <c r="O1478" s="469"/>
      <c r="P1478" s="923"/>
      <c r="Q1478" s="923"/>
      <c r="R1478" s="923"/>
      <c r="S1478" s="923"/>
      <c r="U1478" s="742"/>
      <c r="Y1478" s="742" t="s">
        <v>98</v>
      </c>
      <c r="Z1478" s="922">
        <f t="shared" si="37"/>
        <v>0.74389999999998413</v>
      </c>
    </row>
    <row r="1479" spans="12:26" s="508" customFormat="1" x14ac:dyDescent="0.2">
      <c r="L1479" s="469"/>
      <c r="M1479" s="469"/>
      <c r="N1479" s="469"/>
      <c r="O1479" s="469"/>
      <c r="P1479" s="923"/>
      <c r="Q1479" s="923"/>
      <c r="R1479" s="923"/>
      <c r="S1479" s="923"/>
      <c r="U1479" s="742"/>
      <c r="Y1479" s="742" t="s">
        <v>98</v>
      </c>
      <c r="Z1479" s="922">
        <f t="shared" si="37"/>
        <v>0.74399999999998412</v>
      </c>
    </row>
    <row r="1480" spans="12:26" s="508" customFormat="1" x14ac:dyDescent="0.2">
      <c r="L1480" s="469"/>
      <c r="M1480" s="469"/>
      <c r="N1480" s="469"/>
      <c r="O1480" s="469"/>
      <c r="P1480" s="923"/>
      <c r="Q1480" s="923"/>
      <c r="R1480" s="923"/>
      <c r="S1480" s="923"/>
      <c r="U1480" s="742"/>
      <c r="Y1480" s="742" t="s">
        <v>98</v>
      </c>
      <c r="Z1480" s="922">
        <f t="shared" si="37"/>
        <v>0.74409999999998411</v>
      </c>
    </row>
    <row r="1481" spans="12:26" s="508" customFormat="1" x14ac:dyDescent="0.2">
      <c r="L1481" s="469"/>
      <c r="M1481" s="469"/>
      <c r="N1481" s="469"/>
      <c r="O1481" s="469"/>
      <c r="P1481" s="923"/>
      <c r="Q1481" s="923"/>
      <c r="R1481" s="923"/>
      <c r="S1481" s="923"/>
      <c r="U1481" s="742"/>
      <c r="Y1481" s="742" t="s">
        <v>98</v>
      </c>
      <c r="Z1481" s="922">
        <f t="shared" si="37"/>
        <v>0.7441999999999841</v>
      </c>
    </row>
    <row r="1482" spans="12:26" s="508" customFormat="1" x14ac:dyDescent="0.2">
      <c r="L1482" s="469"/>
      <c r="M1482" s="469"/>
      <c r="N1482" s="469"/>
      <c r="O1482" s="469"/>
      <c r="P1482" s="923"/>
      <c r="Q1482" s="923"/>
      <c r="R1482" s="923"/>
      <c r="S1482" s="923"/>
      <c r="U1482" s="742"/>
      <c r="Y1482" s="742" t="s">
        <v>98</v>
      </c>
      <c r="Z1482" s="922">
        <f t="shared" si="37"/>
        <v>0.74429999999998409</v>
      </c>
    </row>
    <row r="1483" spans="12:26" s="508" customFormat="1" x14ac:dyDescent="0.2">
      <c r="L1483" s="469"/>
      <c r="M1483" s="469"/>
      <c r="N1483" s="469"/>
      <c r="O1483" s="469"/>
      <c r="P1483" s="923"/>
      <c r="Q1483" s="923"/>
      <c r="R1483" s="923"/>
      <c r="S1483" s="923"/>
      <c r="U1483" s="742"/>
      <c r="Y1483" s="742" t="s">
        <v>98</v>
      </c>
      <c r="Z1483" s="922">
        <f t="shared" si="37"/>
        <v>0.74439999999998407</v>
      </c>
    </row>
    <row r="1484" spans="12:26" s="508" customFormat="1" x14ac:dyDescent="0.2">
      <c r="L1484" s="469"/>
      <c r="M1484" s="469"/>
      <c r="N1484" s="469"/>
      <c r="O1484" s="469"/>
      <c r="P1484" s="923"/>
      <c r="Q1484" s="923"/>
      <c r="R1484" s="923"/>
      <c r="S1484" s="923"/>
      <c r="U1484" s="742"/>
      <c r="Y1484" s="742" t="s">
        <v>98</v>
      </c>
      <c r="Z1484" s="922">
        <f t="shared" si="37"/>
        <v>0.74449999999998406</v>
      </c>
    </row>
    <row r="1485" spans="12:26" s="508" customFormat="1" x14ac:dyDescent="0.2">
      <c r="L1485" s="469"/>
      <c r="M1485" s="469"/>
      <c r="N1485" s="469"/>
      <c r="O1485" s="469"/>
      <c r="P1485" s="923"/>
      <c r="Q1485" s="923"/>
      <c r="R1485" s="923"/>
      <c r="S1485" s="923"/>
      <c r="U1485" s="742"/>
      <c r="Y1485" s="742" t="s">
        <v>98</v>
      </c>
      <c r="Z1485" s="922">
        <f t="shared" si="37"/>
        <v>0.74459999999998405</v>
      </c>
    </row>
    <row r="1486" spans="12:26" s="508" customFormat="1" x14ac:dyDescent="0.2">
      <c r="L1486" s="469"/>
      <c r="M1486" s="469"/>
      <c r="N1486" s="469"/>
      <c r="O1486" s="469"/>
      <c r="P1486" s="923"/>
      <c r="Q1486" s="923"/>
      <c r="R1486" s="923"/>
      <c r="S1486" s="923"/>
      <c r="U1486" s="742"/>
      <c r="Y1486" s="742" t="s">
        <v>98</v>
      </c>
      <c r="Z1486" s="922">
        <f t="shared" si="37"/>
        <v>0.74469999999998404</v>
      </c>
    </row>
    <row r="1487" spans="12:26" s="508" customFormat="1" x14ac:dyDescent="0.2">
      <c r="L1487" s="469"/>
      <c r="M1487" s="469"/>
      <c r="N1487" s="469"/>
      <c r="O1487" s="469"/>
      <c r="P1487" s="923"/>
      <c r="Q1487" s="923"/>
      <c r="R1487" s="923"/>
      <c r="S1487" s="923"/>
      <c r="U1487" s="742"/>
      <c r="Y1487" s="742" t="s">
        <v>98</v>
      </c>
      <c r="Z1487" s="922">
        <f t="shared" si="37"/>
        <v>0.74479999999998403</v>
      </c>
    </row>
    <row r="1488" spans="12:26" s="508" customFormat="1" x14ac:dyDescent="0.2">
      <c r="L1488" s="469"/>
      <c r="M1488" s="469"/>
      <c r="N1488" s="469"/>
      <c r="O1488" s="469"/>
      <c r="P1488" s="923"/>
      <c r="Q1488" s="923"/>
      <c r="R1488" s="923"/>
      <c r="S1488" s="923"/>
      <c r="U1488" s="742"/>
      <c r="Y1488" s="742" t="s">
        <v>98</v>
      </c>
      <c r="Z1488" s="922">
        <f t="shared" si="37"/>
        <v>0.74489999999998402</v>
      </c>
    </row>
    <row r="1489" spans="12:26" s="508" customFormat="1" x14ac:dyDescent="0.2">
      <c r="L1489" s="469"/>
      <c r="M1489" s="469"/>
      <c r="N1489" s="469"/>
      <c r="O1489" s="469"/>
      <c r="P1489" s="923"/>
      <c r="Q1489" s="923"/>
      <c r="R1489" s="923"/>
      <c r="S1489" s="923"/>
      <c r="U1489" s="742"/>
      <c r="Y1489" s="742" t="s">
        <v>98</v>
      </c>
      <c r="Z1489" s="922">
        <f t="shared" si="37"/>
        <v>0.74499999999998401</v>
      </c>
    </row>
    <row r="1490" spans="12:26" s="508" customFormat="1" x14ac:dyDescent="0.2">
      <c r="L1490" s="469"/>
      <c r="M1490" s="469"/>
      <c r="N1490" s="469"/>
      <c r="O1490" s="469"/>
      <c r="P1490" s="923"/>
      <c r="Q1490" s="923"/>
      <c r="R1490" s="923"/>
      <c r="S1490" s="923"/>
      <c r="U1490" s="742"/>
      <c r="Y1490" s="742" t="s">
        <v>98</v>
      </c>
      <c r="Z1490" s="922">
        <f t="shared" si="37"/>
        <v>0.745099999999984</v>
      </c>
    </row>
    <row r="1491" spans="12:26" s="508" customFormat="1" x14ac:dyDescent="0.2">
      <c r="L1491" s="469"/>
      <c r="M1491" s="469"/>
      <c r="N1491" s="469"/>
      <c r="O1491" s="469"/>
      <c r="P1491" s="923"/>
      <c r="Q1491" s="923"/>
      <c r="R1491" s="923"/>
      <c r="S1491" s="923"/>
      <c r="U1491" s="742"/>
      <c r="Y1491" s="742" t="s">
        <v>98</v>
      </c>
      <c r="Z1491" s="922">
        <f t="shared" si="37"/>
        <v>0.74519999999998399</v>
      </c>
    </row>
    <row r="1492" spans="12:26" s="508" customFormat="1" x14ac:dyDescent="0.2">
      <c r="L1492" s="469"/>
      <c r="M1492" s="469"/>
      <c r="N1492" s="469"/>
      <c r="O1492" s="469"/>
      <c r="P1492" s="923"/>
      <c r="Q1492" s="923"/>
      <c r="R1492" s="923"/>
      <c r="S1492" s="923"/>
      <c r="U1492" s="742"/>
      <c r="Y1492" s="742" t="s">
        <v>98</v>
      </c>
      <c r="Z1492" s="922">
        <f t="shared" si="37"/>
        <v>0.74529999999998398</v>
      </c>
    </row>
    <row r="1493" spans="12:26" s="508" customFormat="1" x14ac:dyDescent="0.2">
      <c r="L1493" s="469"/>
      <c r="M1493" s="469"/>
      <c r="N1493" s="469"/>
      <c r="O1493" s="469"/>
      <c r="P1493" s="923"/>
      <c r="Q1493" s="923"/>
      <c r="R1493" s="923"/>
      <c r="S1493" s="923"/>
      <c r="U1493" s="742"/>
      <c r="Y1493" s="742" t="s">
        <v>98</v>
      </c>
      <c r="Z1493" s="922">
        <f t="shared" si="37"/>
        <v>0.74539999999998396</v>
      </c>
    </row>
    <row r="1494" spans="12:26" s="508" customFormat="1" x14ac:dyDescent="0.2">
      <c r="L1494" s="469"/>
      <c r="M1494" s="469"/>
      <c r="N1494" s="469"/>
      <c r="O1494" s="469"/>
      <c r="P1494" s="923"/>
      <c r="Q1494" s="923"/>
      <c r="R1494" s="923"/>
      <c r="S1494" s="923"/>
      <c r="U1494" s="742"/>
      <c r="Y1494" s="742" t="s">
        <v>98</v>
      </c>
      <c r="Z1494" s="922">
        <f t="shared" si="37"/>
        <v>0.74549999999998395</v>
      </c>
    </row>
    <row r="1495" spans="12:26" s="508" customFormat="1" x14ac:dyDescent="0.2">
      <c r="L1495" s="469"/>
      <c r="M1495" s="469"/>
      <c r="N1495" s="469"/>
      <c r="O1495" s="469"/>
      <c r="P1495" s="923"/>
      <c r="Q1495" s="923"/>
      <c r="R1495" s="923"/>
      <c r="S1495" s="923"/>
      <c r="U1495" s="742"/>
      <c r="Y1495" s="742" t="s">
        <v>98</v>
      </c>
      <c r="Z1495" s="922">
        <f t="shared" si="37"/>
        <v>0.74559999999998394</v>
      </c>
    </row>
    <row r="1496" spans="12:26" s="508" customFormat="1" x14ac:dyDescent="0.2">
      <c r="L1496" s="469"/>
      <c r="M1496" s="469"/>
      <c r="N1496" s="469"/>
      <c r="O1496" s="469"/>
      <c r="P1496" s="923"/>
      <c r="Q1496" s="923"/>
      <c r="R1496" s="923"/>
      <c r="S1496" s="923"/>
      <c r="U1496" s="742"/>
      <c r="Y1496" s="742" t="s">
        <v>98</v>
      </c>
      <c r="Z1496" s="922">
        <f t="shared" si="37"/>
        <v>0.74569999999998393</v>
      </c>
    </row>
    <row r="1497" spans="12:26" s="508" customFormat="1" x14ac:dyDescent="0.2">
      <c r="L1497" s="469"/>
      <c r="M1497" s="469"/>
      <c r="N1497" s="469"/>
      <c r="O1497" s="469"/>
      <c r="P1497" s="923"/>
      <c r="Q1497" s="923"/>
      <c r="R1497" s="923"/>
      <c r="S1497" s="923"/>
      <c r="U1497" s="742"/>
      <c r="Y1497" s="742" t="s">
        <v>98</v>
      </c>
      <c r="Z1497" s="922">
        <f t="shared" si="37"/>
        <v>0.74579999999998392</v>
      </c>
    </row>
    <row r="1498" spans="12:26" s="508" customFormat="1" x14ac:dyDescent="0.2">
      <c r="L1498" s="469"/>
      <c r="M1498" s="469"/>
      <c r="N1498" s="469"/>
      <c r="O1498" s="469"/>
      <c r="P1498" s="923"/>
      <c r="Q1498" s="923"/>
      <c r="R1498" s="923"/>
      <c r="S1498" s="923"/>
      <c r="U1498" s="742"/>
      <c r="Y1498" s="742" t="s">
        <v>98</v>
      </c>
      <c r="Z1498" s="922">
        <f t="shared" si="37"/>
        <v>0.74589999999998391</v>
      </c>
    </row>
    <row r="1499" spans="12:26" s="508" customFormat="1" x14ac:dyDescent="0.2">
      <c r="L1499" s="469"/>
      <c r="M1499" s="469"/>
      <c r="N1499" s="469"/>
      <c r="O1499" s="469"/>
      <c r="P1499" s="923"/>
      <c r="Q1499" s="923"/>
      <c r="R1499" s="923"/>
      <c r="S1499" s="923"/>
      <c r="U1499" s="742"/>
      <c r="Y1499" s="742" t="s">
        <v>98</v>
      </c>
      <c r="Z1499" s="922">
        <f t="shared" si="37"/>
        <v>0.7459999999999839</v>
      </c>
    </row>
    <row r="1500" spans="12:26" s="508" customFormat="1" x14ac:dyDescent="0.2">
      <c r="L1500" s="469"/>
      <c r="M1500" s="469"/>
      <c r="N1500" s="469"/>
      <c r="O1500" s="469"/>
      <c r="P1500" s="923"/>
      <c r="Q1500" s="923"/>
      <c r="R1500" s="923"/>
      <c r="S1500" s="923"/>
      <c r="U1500" s="742"/>
      <c r="Y1500" s="742" t="s">
        <v>98</v>
      </c>
      <c r="Z1500" s="922">
        <f t="shared" si="37"/>
        <v>0.74609999999998389</v>
      </c>
    </row>
    <row r="1501" spans="12:26" s="508" customFormat="1" x14ac:dyDescent="0.2">
      <c r="L1501" s="469"/>
      <c r="M1501" s="469"/>
      <c r="N1501" s="469"/>
      <c r="O1501" s="469"/>
      <c r="P1501" s="923"/>
      <c r="Q1501" s="923"/>
      <c r="R1501" s="923"/>
      <c r="S1501" s="923"/>
      <c r="U1501" s="742"/>
      <c r="Y1501" s="742" t="s">
        <v>98</v>
      </c>
      <c r="Z1501" s="922">
        <f t="shared" si="37"/>
        <v>0.74619999999998388</v>
      </c>
    </row>
    <row r="1502" spans="12:26" s="508" customFormat="1" x14ac:dyDescent="0.2">
      <c r="L1502" s="469"/>
      <c r="M1502" s="469"/>
      <c r="N1502" s="469"/>
      <c r="O1502" s="469"/>
      <c r="P1502" s="923"/>
      <c r="Q1502" s="923"/>
      <c r="R1502" s="923"/>
      <c r="S1502" s="923"/>
      <c r="U1502" s="742"/>
      <c r="Y1502" s="742" t="s">
        <v>98</v>
      </c>
      <c r="Z1502" s="922">
        <f t="shared" si="37"/>
        <v>0.74629999999998387</v>
      </c>
    </row>
    <row r="1503" spans="12:26" s="508" customFormat="1" x14ac:dyDescent="0.2">
      <c r="L1503" s="469"/>
      <c r="M1503" s="469"/>
      <c r="N1503" s="469"/>
      <c r="O1503" s="469"/>
      <c r="P1503" s="923"/>
      <c r="Q1503" s="923"/>
      <c r="R1503" s="923"/>
      <c r="S1503" s="923"/>
      <c r="U1503" s="742"/>
      <c r="Y1503" s="742" t="s">
        <v>98</v>
      </c>
      <c r="Z1503" s="922">
        <f t="shared" si="37"/>
        <v>0.74639999999998385</v>
      </c>
    </row>
    <row r="1504" spans="12:26" s="508" customFormat="1" x14ac:dyDescent="0.2">
      <c r="L1504" s="469"/>
      <c r="M1504" s="469"/>
      <c r="N1504" s="469"/>
      <c r="O1504" s="469"/>
      <c r="P1504" s="923"/>
      <c r="Q1504" s="923"/>
      <c r="R1504" s="923"/>
      <c r="S1504" s="923"/>
      <c r="U1504" s="742"/>
      <c r="Y1504" s="742" t="s">
        <v>98</v>
      </c>
      <c r="Z1504" s="922">
        <f t="shared" si="37"/>
        <v>0.74649999999998384</v>
      </c>
    </row>
    <row r="1505" spans="12:26" s="508" customFormat="1" x14ac:dyDescent="0.2">
      <c r="L1505" s="469"/>
      <c r="M1505" s="469"/>
      <c r="N1505" s="469"/>
      <c r="O1505" s="469"/>
      <c r="P1505" s="923"/>
      <c r="Q1505" s="923"/>
      <c r="R1505" s="923"/>
      <c r="S1505" s="923"/>
      <c r="U1505" s="742"/>
      <c r="Y1505" s="742" t="s">
        <v>98</v>
      </c>
      <c r="Z1505" s="922">
        <f t="shared" si="37"/>
        <v>0.74659999999998383</v>
      </c>
    </row>
    <row r="1506" spans="12:26" s="508" customFormat="1" x14ac:dyDescent="0.2">
      <c r="L1506" s="469"/>
      <c r="M1506" s="469"/>
      <c r="N1506" s="469"/>
      <c r="O1506" s="469"/>
      <c r="P1506" s="923"/>
      <c r="Q1506" s="923"/>
      <c r="R1506" s="923"/>
      <c r="S1506" s="923"/>
      <c r="U1506" s="742"/>
      <c r="Y1506" s="742" t="s">
        <v>98</v>
      </c>
      <c r="Z1506" s="922">
        <f t="shared" si="37"/>
        <v>0.74669999999998382</v>
      </c>
    </row>
    <row r="1507" spans="12:26" s="508" customFormat="1" x14ac:dyDescent="0.2">
      <c r="L1507" s="469"/>
      <c r="M1507" s="469"/>
      <c r="N1507" s="469"/>
      <c r="O1507" s="469"/>
      <c r="P1507" s="923"/>
      <c r="Q1507" s="923"/>
      <c r="R1507" s="923"/>
      <c r="S1507" s="923"/>
      <c r="U1507" s="742"/>
      <c r="Y1507" s="742" t="s">
        <v>98</v>
      </c>
      <c r="Z1507" s="922">
        <f t="shared" si="37"/>
        <v>0.74679999999998381</v>
      </c>
    </row>
    <row r="1508" spans="12:26" s="508" customFormat="1" x14ac:dyDescent="0.2">
      <c r="L1508" s="469"/>
      <c r="M1508" s="469"/>
      <c r="N1508" s="469"/>
      <c r="O1508" s="469"/>
      <c r="P1508" s="923"/>
      <c r="Q1508" s="923"/>
      <c r="R1508" s="923"/>
      <c r="S1508" s="923"/>
      <c r="U1508" s="742"/>
      <c r="Y1508" s="742" t="s">
        <v>98</v>
      </c>
      <c r="Z1508" s="922">
        <f t="shared" si="37"/>
        <v>0.7468999999999838</v>
      </c>
    </row>
    <row r="1509" spans="12:26" s="508" customFormat="1" x14ac:dyDescent="0.2">
      <c r="L1509" s="469"/>
      <c r="M1509" s="469"/>
      <c r="N1509" s="469"/>
      <c r="O1509" s="469"/>
      <c r="P1509" s="923"/>
      <c r="Q1509" s="923"/>
      <c r="R1509" s="923"/>
      <c r="S1509" s="923"/>
      <c r="U1509" s="742"/>
      <c r="Y1509" s="742" t="s">
        <v>98</v>
      </c>
      <c r="Z1509" s="922">
        <f t="shared" si="37"/>
        <v>0.74699999999998379</v>
      </c>
    </row>
    <row r="1510" spans="12:26" s="508" customFormat="1" x14ac:dyDescent="0.2">
      <c r="L1510" s="469"/>
      <c r="M1510" s="469"/>
      <c r="N1510" s="469"/>
      <c r="O1510" s="469"/>
      <c r="P1510" s="923"/>
      <c r="Q1510" s="923"/>
      <c r="R1510" s="923"/>
      <c r="S1510" s="923"/>
      <c r="U1510" s="742"/>
      <c r="Y1510" s="742" t="s">
        <v>98</v>
      </c>
      <c r="Z1510" s="922">
        <f t="shared" si="37"/>
        <v>0.74709999999998378</v>
      </c>
    </row>
    <row r="1511" spans="12:26" s="508" customFormat="1" x14ac:dyDescent="0.2">
      <c r="L1511" s="469"/>
      <c r="M1511" s="469"/>
      <c r="N1511" s="469"/>
      <c r="O1511" s="469"/>
      <c r="P1511" s="923"/>
      <c r="Q1511" s="923"/>
      <c r="R1511" s="923"/>
      <c r="S1511" s="923"/>
      <c r="U1511" s="742"/>
      <c r="Y1511" s="742" t="s">
        <v>98</v>
      </c>
      <c r="Z1511" s="922">
        <f t="shared" si="37"/>
        <v>0.74719999999998377</v>
      </c>
    </row>
    <row r="1512" spans="12:26" s="508" customFormat="1" x14ac:dyDescent="0.2">
      <c r="L1512" s="469"/>
      <c r="M1512" s="469"/>
      <c r="N1512" s="469"/>
      <c r="O1512" s="469"/>
      <c r="P1512" s="923"/>
      <c r="Q1512" s="923"/>
      <c r="R1512" s="923"/>
      <c r="S1512" s="923"/>
      <c r="U1512" s="742"/>
      <c r="Y1512" s="742" t="s">
        <v>98</v>
      </c>
      <c r="Z1512" s="922">
        <f t="shared" si="37"/>
        <v>0.74729999999998376</v>
      </c>
    </row>
    <row r="1513" spans="12:26" s="508" customFormat="1" x14ac:dyDescent="0.2">
      <c r="L1513" s="469"/>
      <c r="M1513" s="469"/>
      <c r="N1513" s="469"/>
      <c r="O1513" s="469"/>
      <c r="P1513" s="923"/>
      <c r="Q1513" s="923"/>
      <c r="R1513" s="923"/>
      <c r="S1513" s="923"/>
      <c r="U1513" s="742"/>
      <c r="Y1513" s="742" t="s">
        <v>98</v>
      </c>
      <c r="Z1513" s="922">
        <f t="shared" ref="Z1513:Z1576" si="38">SUM(Z1512+0.01%)</f>
        <v>0.74739999999998374</v>
      </c>
    </row>
    <row r="1514" spans="12:26" s="508" customFormat="1" x14ac:dyDescent="0.2">
      <c r="L1514" s="469"/>
      <c r="M1514" s="469"/>
      <c r="N1514" s="469"/>
      <c r="O1514" s="469"/>
      <c r="P1514" s="923"/>
      <c r="Q1514" s="923"/>
      <c r="R1514" s="923"/>
      <c r="S1514" s="923"/>
      <c r="U1514" s="742"/>
      <c r="Y1514" s="742" t="s">
        <v>98</v>
      </c>
      <c r="Z1514" s="922">
        <f t="shared" si="38"/>
        <v>0.74749999999998373</v>
      </c>
    </row>
    <row r="1515" spans="12:26" s="508" customFormat="1" x14ac:dyDescent="0.2">
      <c r="L1515" s="469"/>
      <c r="M1515" s="469"/>
      <c r="N1515" s="469"/>
      <c r="O1515" s="469"/>
      <c r="P1515" s="923"/>
      <c r="Q1515" s="923"/>
      <c r="R1515" s="923"/>
      <c r="S1515" s="923"/>
      <c r="U1515" s="742"/>
      <c r="Y1515" s="742" t="s">
        <v>98</v>
      </c>
      <c r="Z1515" s="922">
        <f t="shared" si="38"/>
        <v>0.74759999999998372</v>
      </c>
    </row>
    <row r="1516" spans="12:26" s="508" customFormat="1" x14ac:dyDescent="0.2">
      <c r="L1516" s="469"/>
      <c r="M1516" s="469"/>
      <c r="N1516" s="469"/>
      <c r="O1516" s="469"/>
      <c r="P1516" s="923"/>
      <c r="Q1516" s="923"/>
      <c r="R1516" s="923"/>
      <c r="S1516" s="923"/>
      <c r="U1516" s="742"/>
      <c r="Y1516" s="742" t="s">
        <v>98</v>
      </c>
      <c r="Z1516" s="922">
        <f t="shared" si="38"/>
        <v>0.74769999999998371</v>
      </c>
    </row>
    <row r="1517" spans="12:26" s="508" customFormat="1" x14ac:dyDescent="0.2">
      <c r="L1517" s="469"/>
      <c r="M1517" s="469"/>
      <c r="N1517" s="469"/>
      <c r="O1517" s="469"/>
      <c r="P1517" s="923"/>
      <c r="Q1517" s="923"/>
      <c r="R1517" s="923"/>
      <c r="S1517" s="923"/>
      <c r="U1517" s="742"/>
      <c r="Y1517" s="742" t="s">
        <v>98</v>
      </c>
      <c r="Z1517" s="922">
        <f t="shared" si="38"/>
        <v>0.7477999999999837</v>
      </c>
    </row>
    <row r="1518" spans="12:26" s="508" customFormat="1" x14ac:dyDescent="0.2">
      <c r="L1518" s="469"/>
      <c r="M1518" s="469"/>
      <c r="N1518" s="469"/>
      <c r="O1518" s="469"/>
      <c r="P1518" s="923"/>
      <c r="Q1518" s="923"/>
      <c r="R1518" s="923"/>
      <c r="S1518" s="923"/>
      <c r="U1518" s="742"/>
      <c r="Y1518" s="742" t="s">
        <v>98</v>
      </c>
      <c r="Z1518" s="922">
        <f t="shared" si="38"/>
        <v>0.74789999999998369</v>
      </c>
    </row>
    <row r="1519" spans="12:26" s="508" customFormat="1" x14ac:dyDescent="0.2">
      <c r="L1519" s="469"/>
      <c r="M1519" s="469"/>
      <c r="N1519" s="469"/>
      <c r="O1519" s="469"/>
      <c r="P1519" s="923"/>
      <c r="Q1519" s="923"/>
      <c r="R1519" s="923"/>
      <c r="S1519" s="923"/>
      <c r="U1519" s="742"/>
      <c r="Y1519" s="742" t="s">
        <v>98</v>
      </c>
      <c r="Z1519" s="922">
        <f t="shared" si="38"/>
        <v>0.74799999999998368</v>
      </c>
    </row>
    <row r="1520" spans="12:26" s="508" customFormat="1" x14ac:dyDescent="0.2">
      <c r="L1520" s="469"/>
      <c r="M1520" s="469"/>
      <c r="N1520" s="469"/>
      <c r="O1520" s="469"/>
      <c r="P1520" s="923"/>
      <c r="Q1520" s="923"/>
      <c r="R1520" s="923"/>
      <c r="S1520" s="923"/>
      <c r="U1520" s="742"/>
      <c r="Y1520" s="742" t="s">
        <v>98</v>
      </c>
      <c r="Z1520" s="922">
        <f t="shared" si="38"/>
        <v>0.74809999999998367</v>
      </c>
    </row>
    <row r="1521" spans="12:26" s="508" customFormat="1" x14ac:dyDescent="0.2">
      <c r="L1521" s="469"/>
      <c r="M1521" s="469"/>
      <c r="N1521" s="469"/>
      <c r="O1521" s="469"/>
      <c r="P1521" s="923"/>
      <c r="Q1521" s="923"/>
      <c r="R1521" s="923"/>
      <c r="S1521" s="923"/>
      <c r="U1521" s="742"/>
      <c r="Y1521" s="742" t="s">
        <v>98</v>
      </c>
      <c r="Z1521" s="922">
        <f t="shared" si="38"/>
        <v>0.74819999999998366</v>
      </c>
    </row>
    <row r="1522" spans="12:26" s="508" customFormat="1" x14ac:dyDescent="0.2">
      <c r="L1522" s="469"/>
      <c r="M1522" s="469"/>
      <c r="N1522" s="469"/>
      <c r="O1522" s="469"/>
      <c r="P1522" s="923"/>
      <c r="Q1522" s="923"/>
      <c r="R1522" s="923"/>
      <c r="S1522" s="923"/>
      <c r="U1522" s="742"/>
      <c r="Y1522" s="742" t="s">
        <v>98</v>
      </c>
      <c r="Z1522" s="922">
        <f t="shared" si="38"/>
        <v>0.74829999999998364</v>
      </c>
    </row>
    <row r="1523" spans="12:26" s="508" customFormat="1" x14ac:dyDescent="0.2">
      <c r="L1523" s="469"/>
      <c r="M1523" s="469"/>
      <c r="N1523" s="469"/>
      <c r="O1523" s="469"/>
      <c r="P1523" s="923"/>
      <c r="Q1523" s="923"/>
      <c r="R1523" s="923"/>
      <c r="S1523" s="923"/>
      <c r="U1523" s="742"/>
      <c r="Y1523" s="742" t="s">
        <v>98</v>
      </c>
      <c r="Z1523" s="922">
        <f t="shared" si="38"/>
        <v>0.74839999999998363</v>
      </c>
    </row>
    <row r="1524" spans="12:26" s="508" customFormat="1" x14ac:dyDescent="0.2">
      <c r="L1524" s="469"/>
      <c r="M1524" s="469"/>
      <c r="N1524" s="469"/>
      <c r="O1524" s="469"/>
      <c r="P1524" s="923"/>
      <c r="Q1524" s="923"/>
      <c r="R1524" s="923"/>
      <c r="S1524" s="923"/>
      <c r="U1524" s="742"/>
      <c r="Y1524" s="742" t="s">
        <v>98</v>
      </c>
      <c r="Z1524" s="922">
        <f t="shared" si="38"/>
        <v>0.74849999999998362</v>
      </c>
    </row>
    <row r="1525" spans="12:26" s="508" customFormat="1" x14ac:dyDescent="0.2">
      <c r="L1525" s="469"/>
      <c r="M1525" s="469"/>
      <c r="N1525" s="469"/>
      <c r="O1525" s="469"/>
      <c r="P1525" s="923"/>
      <c r="Q1525" s="923"/>
      <c r="R1525" s="923"/>
      <c r="S1525" s="923"/>
      <c r="U1525" s="742"/>
      <c r="Y1525" s="742" t="s">
        <v>98</v>
      </c>
      <c r="Z1525" s="922">
        <f t="shared" si="38"/>
        <v>0.74859999999998361</v>
      </c>
    </row>
    <row r="1526" spans="12:26" s="508" customFormat="1" x14ac:dyDescent="0.2">
      <c r="L1526" s="469"/>
      <c r="M1526" s="469"/>
      <c r="N1526" s="469"/>
      <c r="O1526" s="469"/>
      <c r="P1526" s="923"/>
      <c r="Q1526" s="923"/>
      <c r="R1526" s="923"/>
      <c r="S1526" s="923"/>
      <c r="U1526" s="742"/>
      <c r="Y1526" s="742" t="s">
        <v>98</v>
      </c>
      <c r="Z1526" s="922">
        <f t="shared" si="38"/>
        <v>0.7486999999999836</v>
      </c>
    </row>
    <row r="1527" spans="12:26" s="508" customFormat="1" x14ac:dyDescent="0.2">
      <c r="L1527" s="469"/>
      <c r="M1527" s="469"/>
      <c r="N1527" s="469"/>
      <c r="O1527" s="469"/>
      <c r="P1527" s="923"/>
      <c r="Q1527" s="923"/>
      <c r="R1527" s="923"/>
      <c r="S1527" s="923"/>
      <c r="U1527" s="742"/>
      <c r="Y1527" s="742" t="s">
        <v>98</v>
      </c>
      <c r="Z1527" s="922">
        <f t="shared" si="38"/>
        <v>0.74879999999998359</v>
      </c>
    </row>
    <row r="1528" spans="12:26" s="508" customFormat="1" x14ac:dyDescent="0.2">
      <c r="L1528" s="469"/>
      <c r="M1528" s="469"/>
      <c r="N1528" s="469"/>
      <c r="O1528" s="469"/>
      <c r="P1528" s="923"/>
      <c r="Q1528" s="923"/>
      <c r="R1528" s="923"/>
      <c r="S1528" s="923"/>
      <c r="U1528" s="742"/>
      <c r="Y1528" s="742" t="s">
        <v>98</v>
      </c>
      <c r="Z1528" s="922">
        <f t="shared" si="38"/>
        <v>0.74889999999998358</v>
      </c>
    </row>
    <row r="1529" spans="12:26" s="508" customFormat="1" x14ac:dyDescent="0.2">
      <c r="L1529" s="469"/>
      <c r="M1529" s="469"/>
      <c r="N1529" s="469"/>
      <c r="O1529" s="469"/>
      <c r="P1529" s="923"/>
      <c r="Q1529" s="923"/>
      <c r="R1529" s="923"/>
      <c r="S1529" s="923"/>
      <c r="U1529" s="742"/>
      <c r="Y1529" s="742" t="s">
        <v>98</v>
      </c>
      <c r="Z1529" s="922">
        <f t="shared" si="38"/>
        <v>0.74899999999998357</v>
      </c>
    </row>
    <row r="1530" spans="12:26" s="508" customFormat="1" x14ac:dyDescent="0.2">
      <c r="L1530" s="469"/>
      <c r="M1530" s="469"/>
      <c r="N1530" s="469"/>
      <c r="O1530" s="469"/>
      <c r="P1530" s="923"/>
      <c r="Q1530" s="923"/>
      <c r="R1530" s="923"/>
      <c r="S1530" s="923"/>
      <c r="U1530" s="742"/>
      <c r="Y1530" s="742" t="s">
        <v>98</v>
      </c>
      <c r="Z1530" s="922">
        <f t="shared" si="38"/>
        <v>0.74909999999998356</v>
      </c>
    </row>
    <row r="1531" spans="12:26" s="508" customFormat="1" x14ac:dyDescent="0.2">
      <c r="L1531" s="469"/>
      <c r="M1531" s="469"/>
      <c r="N1531" s="469"/>
      <c r="O1531" s="469"/>
      <c r="P1531" s="923"/>
      <c r="Q1531" s="923"/>
      <c r="R1531" s="923"/>
      <c r="S1531" s="923"/>
      <c r="U1531" s="742"/>
      <c r="Y1531" s="742" t="s">
        <v>98</v>
      </c>
      <c r="Z1531" s="922">
        <f t="shared" si="38"/>
        <v>0.74919999999998355</v>
      </c>
    </row>
    <row r="1532" spans="12:26" s="508" customFormat="1" x14ac:dyDescent="0.2">
      <c r="L1532" s="469"/>
      <c r="M1532" s="469"/>
      <c r="N1532" s="469"/>
      <c r="O1532" s="469"/>
      <c r="P1532" s="923"/>
      <c r="Q1532" s="923"/>
      <c r="R1532" s="923"/>
      <c r="S1532" s="923"/>
      <c r="U1532" s="742"/>
      <c r="Y1532" s="742" t="s">
        <v>98</v>
      </c>
      <c r="Z1532" s="922">
        <f t="shared" si="38"/>
        <v>0.74929999999998353</v>
      </c>
    </row>
    <row r="1533" spans="12:26" s="508" customFormat="1" x14ac:dyDescent="0.2">
      <c r="L1533" s="469"/>
      <c r="M1533" s="469"/>
      <c r="N1533" s="469"/>
      <c r="O1533" s="469"/>
      <c r="P1533" s="923"/>
      <c r="Q1533" s="923"/>
      <c r="R1533" s="923"/>
      <c r="S1533" s="923"/>
      <c r="U1533" s="742"/>
      <c r="Y1533" s="742" t="s">
        <v>98</v>
      </c>
      <c r="Z1533" s="922">
        <f t="shared" si="38"/>
        <v>0.74939999999998352</v>
      </c>
    </row>
    <row r="1534" spans="12:26" s="508" customFormat="1" x14ac:dyDescent="0.2">
      <c r="L1534" s="469"/>
      <c r="M1534" s="469"/>
      <c r="N1534" s="469"/>
      <c r="O1534" s="469"/>
      <c r="P1534" s="923"/>
      <c r="Q1534" s="923"/>
      <c r="R1534" s="923"/>
      <c r="S1534" s="923"/>
      <c r="U1534" s="742"/>
      <c r="Y1534" s="742" t="s">
        <v>98</v>
      </c>
      <c r="Z1534" s="922">
        <f t="shared" si="38"/>
        <v>0.74949999999998351</v>
      </c>
    </row>
    <row r="1535" spans="12:26" s="508" customFormat="1" x14ac:dyDescent="0.2">
      <c r="L1535" s="469"/>
      <c r="M1535" s="469"/>
      <c r="N1535" s="469"/>
      <c r="O1535" s="469"/>
      <c r="P1535" s="923"/>
      <c r="Q1535" s="923"/>
      <c r="R1535" s="923"/>
      <c r="S1535" s="923"/>
      <c r="U1535" s="742"/>
      <c r="Y1535" s="742" t="s">
        <v>98</v>
      </c>
      <c r="Z1535" s="922">
        <f t="shared" si="38"/>
        <v>0.7495999999999835</v>
      </c>
    </row>
    <row r="1536" spans="12:26" s="508" customFormat="1" x14ac:dyDescent="0.2">
      <c r="L1536" s="469"/>
      <c r="M1536" s="469"/>
      <c r="N1536" s="469"/>
      <c r="O1536" s="469"/>
      <c r="P1536" s="923"/>
      <c r="Q1536" s="923"/>
      <c r="R1536" s="923"/>
      <c r="S1536" s="923"/>
      <c r="U1536" s="742"/>
      <c r="Y1536" s="742" t="s">
        <v>98</v>
      </c>
      <c r="Z1536" s="922">
        <f t="shared" si="38"/>
        <v>0.74969999999998349</v>
      </c>
    </row>
    <row r="1537" spans="12:26" s="508" customFormat="1" x14ac:dyDescent="0.2">
      <c r="L1537" s="469"/>
      <c r="M1537" s="469"/>
      <c r="N1537" s="469"/>
      <c r="O1537" s="469"/>
      <c r="P1537" s="923"/>
      <c r="Q1537" s="923"/>
      <c r="R1537" s="923"/>
      <c r="S1537" s="923"/>
      <c r="U1537" s="742"/>
      <c r="Y1537" s="742" t="s">
        <v>98</v>
      </c>
      <c r="Z1537" s="922">
        <f t="shared" si="38"/>
        <v>0.74979999999998348</v>
      </c>
    </row>
    <row r="1538" spans="12:26" s="508" customFormat="1" x14ac:dyDescent="0.2">
      <c r="L1538" s="469"/>
      <c r="M1538" s="469"/>
      <c r="N1538" s="469"/>
      <c r="O1538" s="469"/>
      <c r="P1538" s="923"/>
      <c r="Q1538" s="923"/>
      <c r="R1538" s="923"/>
      <c r="S1538" s="923"/>
      <c r="U1538" s="742"/>
      <c r="Y1538" s="742" t="s">
        <v>98</v>
      </c>
      <c r="Z1538" s="922">
        <f t="shared" si="38"/>
        <v>0.74989999999998347</v>
      </c>
    </row>
    <row r="1539" spans="12:26" s="508" customFormat="1" x14ac:dyDescent="0.2">
      <c r="L1539" s="469"/>
      <c r="M1539" s="469"/>
      <c r="N1539" s="469"/>
      <c r="O1539" s="469"/>
      <c r="P1539" s="923"/>
      <c r="Q1539" s="923"/>
      <c r="R1539" s="923"/>
      <c r="S1539" s="923"/>
      <c r="U1539" s="742"/>
      <c r="Y1539" s="742" t="s">
        <v>98</v>
      </c>
      <c r="Z1539" s="922">
        <f t="shared" si="38"/>
        <v>0.74999999999998346</v>
      </c>
    </row>
    <row r="1540" spans="12:26" s="508" customFormat="1" x14ac:dyDescent="0.2">
      <c r="L1540" s="469"/>
      <c r="M1540" s="469"/>
      <c r="N1540" s="469"/>
      <c r="O1540" s="469"/>
      <c r="P1540" s="923"/>
      <c r="Q1540" s="923"/>
      <c r="R1540" s="923"/>
      <c r="S1540" s="923"/>
      <c r="U1540" s="742"/>
      <c r="Y1540" s="742" t="s">
        <v>98</v>
      </c>
      <c r="Z1540" s="922">
        <f t="shared" si="38"/>
        <v>0.75009999999998345</v>
      </c>
    </row>
    <row r="1541" spans="12:26" s="508" customFormat="1" x14ac:dyDescent="0.2">
      <c r="L1541" s="469"/>
      <c r="M1541" s="469"/>
      <c r="N1541" s="469"/>
      <c r="O1541" s="469"/>
      <c r="P1541" s="923"/>
      <c r="Q1541" s="923"/>
      <c r="R1541" s="923"/>
      <c r="S1541" s="923"/>
      <c r="U1541" s="742"/>
      <c r="Y1541" s="742" t="s">
        <v>98</v>
      </c>
      <c r="Z1541" s="922">
        <f t="shared" si="38"/>
        <v>0.75019999999998344</v>
      </c>
    </row>
    <row r="1542" spans="12:26" s="508" customFormat="1" x14ac:dyDescent="0.2">
      <c r="L1542" s="469"/>
      <c r="M1542" s="469"/>
      <c r="N1542" s="469"/>
      <c r="O1542" s="469"/>
      <c r="P1542" s="923"/>
      <c r="Q1542" s="923"/>
      <c r="R1542" s="923"/>
      <c r="S1542" s="923"/>
      <c r="U1542" s="742"/>
      <c r="Y1542" s="742" t="s">
        <v>98</v>
      </c>
      <c r="Z1542" s="922">
        <f t="shared" si="38"/>
        <v>0.75029999999998342</v>
      </c>
    </row>
    <row r="1543" spans="12:26" s="508" customFormat="1" x14ac:dyDescent="0.2">
      <c r="L1543" s="469"/>
      <c r="M1543" s="469"/>
      <c r="N1543" s="469"/>
      <c r="O1543" s="469"/>
      <c r="P1543" s="923"/>
      <c r="Q1543" s="923"/>
      <c r="R1543" s="923"/>
      <c r="S1543" s="923"/>
      <c r="U1543" s="742"/>
      <c r="Y1543" s="742" t="s">
        <v>98</v>
      </c>
      <c r="Z1543" s="922">
        <f t="shared" si="38"/>
        <v>0.75039999999998341</v>
      </c>
    </row>
    <row r="1544" spans="12:26" s="508" customFormat="1" x14ac:dyDescent="0.2">
      <c r="L1544" s="469"/>
      <c r="M1544" s="469"/>
      <c r="N1544" s="469"/>
      <c r="O1544" s="469"/>
      <c r="P1544" s="923"/>
      <c r="Q1544" s="923"/>
      <c r="R1544" s="923"/>
      <c r="S1544" s="923"/>
      <c r="U1544" s="742"/>
      <c r="Y1544" s="742" t="s">
        <v>98</v>
      </c>
      <c r="Z1544" s="922">
        <f t="shared" si="38"/>
        <v>0.7504999999999834</v>
      </c>
    </row>
    <row r="1545" spans="12:26" s="508" customFormat="1" x14ac:dyDescent="0.2">
      <c r="L1545" s="469"/>
      <c r="M1545" s="469"/>
      <c r="N1545" s="469"/>
      <c r="O1545" s="469"/>
      <c r="P1545" s="923"/>
      <c r="Q1545" s="923"/>
      <c r="R1545" s="923"/>
      <c r="S1545" s="923"/>
      <c r="U1545" s="742"/>
      <c r="Y1545" s="742" t="s">
        <v>98</v>
      </c>
      <c r="Z1545" s="922">
        <f t="shared" si="38"/>
        <v>0.75059999999998339</v>
      </c>
    </row>
    <row r="1546" spans="12:26" s="508" customFormat="1" x14ac:dyDescent="0.2">
      <c r="L1546" s="469"/>
      <c r="M1546" s="469"/>
      <c r="N1546" s="469"/>
      <c r="O1546" s="469"/>
      <c r="P1546" s="923"/>
      <c r="Q1546" s="923"/>
      <c r="R1546" s="923"/>
      <c r="S1546" s="923"/>
      <c r="U1546" s="742"/>
      <c r="Y1546" s="742" t="s">
        <v>98</v>
      </c>
      <c r="Z1546" s="922">
        <f t="shared" si="38"/>
        <v>0.75069999999998338</v>
      </c>
    </row>
    <row r="1547" spans="12:26" s="508" customFormat="1" x14ac:dyDescent="0.2">
      <c r="L1547" s="469"/>
      <c r="M1547" s="469"/>
      <c r="N1547" s="469"/>
      <c r="O1547" s="469"/>
      <c r="P1547" s="923"/>
      <c r="Q1547" s="923"/>
      <c r="R1547" s="923"/>
      <c r="S1547" s="923"/>
      <c r="U1547" s="742"/>
      <c r="Y1547" s="742" t="s">
        <v>98</v>
      </c>
      <c r="Z1547" s="922">
        <f t="shared" si="38"/>
        <v>0.75079999999998337</v>
      </c>
    </row>
    <row r="1548" spans="12:26" s="508" customFormat="1" x14ac:dyDescent="0.2">
      <c r="L1548" s="469"/>
      <c r="M1548" s="469"/>
      <c r="N1548" s="469"/>
      <c r="O1548" s="469"/>
      <c r="P1548" s="923"/>
      <c r="Q1548" s="923"/>
      <c r="R1548" s="923"/>
      <c r="S1548" s="923"/>
      <c r="U1548" s="742"/>
      <c r="Y1548" s="742" t="s">
        <v>98</v>
      </c>
      <c r="Z1548" s="922">
        <f t="shared" si="38"/>
        <v>0.75089999999998336</v>
      </c>
    </row>
    <row r="1549" spans="12:26" s="508" customFormat="1" x14ac:dyDescent="0.2">
      <c r="L1549" s="469"/>
      <c r="M1549" s="469"/>
      <c r="N1549" s="469"/>
      <c r="O1549" s="469"/>
      <c r="P1549" s="923"/>
      <c r="Q1549" s="923"/>
      <c r="R1549" s="923"/>
      <c r="S1549" s="923"/>
      <c r="U1549" s="742"/>
      <c r="Y1549" s="742" t="s">
        <v>98</v>
      </c>
      <c r="Z1549" s="922">
        <f t="shared" si="38"/>
        <v>0.75099999999998335</v>
      </c>
    </row>
    <row r="1550" spans="12:26" s="508" customFormat="1" x14ac:dyDescent="0.2">
      <c r="L1550" s="469"/>
      <c r="M1550" s="469"/>
      <c r="N1550" s="469"/>
      <c r="O1550" s="469"/>
      <c r="P1550" s="923"/>
      <c r="Q1550" s="923"/>
      <c r="R1550" s="923"/>
      <c r="S1550" s="923"/>
      <c r="U1550" s="742"/>
      <c r="Y1550" s="742" t="s">
        <v>98</v>
      </c>
      <c r="Z1550" s="922">
        <f t="shared" si="38"/>
        <v>0.75109999999998334</v>
      </c>
    </row>
    <row r="1551" spans="12:26" s="508" customFormat="1" x14ac:dyDescent="0.2">
      <c r="L1551" s="469"/>
      <c r="M1551" s="469"/>
      <c r="N1551" s="469"/>
      <c r="O1551" s="469"/>
      <c r="P1551" s="923"/>
      <c r="Q1551" s="923"/>
      <c r="R1551" s="923"/>
      <c r="S1551" s="923"/>
      <c r="U1551" s="742"/>
      <c r="Y1551" s="742" t="s">
        <v>98</v>
      </c>
      <c r="Z1551" s="922">
        <f t="shared" si="38"/>
        <v>0.75119999999998333</v>
      </c>
    </row>
    <row r="1552" spans="12:26" s="508" customFormat="1" x14ac:dyDescent="0.2">
      <c r="L1552" s="469"/>
      <c r="M1552" s="469"/>
      <c r="N1552" s="469"/>
      <c r="O1552" s="469"/>
      <c r="P1552" s="923"/>
      <c r="Q1552" s="923"/>
      <c r="R1552" s="923"/>
      <c r="S1552" s="923"/>
      <c r="U1552" s="742"/>
      <c r="Y1552" s="742" t="s">
        <v>98</v>
      </c>
      <c r="Z1552" s="922">
        <f t="shared" si="38"/>
        <v>0.75129999999998331</v>
      </c>
    </row>
    <row r="1553" spans="12:26" s="508" customFormat="1" x14ac:dyDescent="0.2">
      <c r="L1553" s="469"/>
      <c r="M1553" s="469"/>
      <c r="N1553" s="469"/>
      <c r="O1553" s="469"/>
      <c r="P1553" s="923"/>
      <c r="Q1553" s="923"/>
      <c r="R1553" s="923"/>
      <c r="S1553" s="923"/>
      <c r="U1553" s="742"/>
      <c r="Y1553" s="742" t="s">
        <v>98</v>
      </c>
      <c r="Z1553" s="922">
        <f t="shared" si="38"/>
        <v>0.7513999999999833</v>
      </c>
    </row>
    <row r="1554" spans="12:26" s="508" customFormat="1" x14ac:dyDescent="0.2">
      <c r="L1554" s="469"/>
      <c r="M1554" s="469"/>
      <c r="N1554" s="469"/>
      <c r="O1554" s="469"/>
      <c r="P1554" s="923"/>
      <c r="Q1554" s="923"/>
      <c r="R1554" s="923"/>
      <c r="S1554" s="923"/>
      <c r="U1554" s="742"/>
      <c r="Y1554" s="742" t="s">
        <v>98</v>
      </c>
      <c r="Z1554" s="922">
        <f t="shared" si="38"/>
        <v>0.75149999999998329</v>
      </c>
    </row>
    <row r="1555" spans="12:26" s="508" customFormat="1" x14ac:dyDescent="0.2">
      <c r="L1555" s="469"/>
      <c r="M1555" s="469"/>
      <c r="N1555" s="469"/>
      <c r="O1555" s="469"/>
      <c r="P1555" s="923"/>
      <c r="Q1555" s="923"/>
      <c r="R1555" s="923"/>
      <c r="S1555" s="923"/>
      <c r="U1555" s="742"/>
      <c r="Y1555" s="742" t="s">
        <v>98</v>
      </c>
      <c r="Z1555" s="922">
        <f t="shared" si="38"/>
        <v>0.75159999999998328</v>
      </c>
    </row>
    <row r="1556" spans="12:26" s="508" customFormat="1" x14ac:dyDescent="0.2">
      <c r="L1556" s="469"/>
      <c r="M1556" s="469"/>
      <c r="N1556" s="469"/>
      <c r="O1556" s="469"/>
      <c r="P1556" s="923"/>
      <c r="Q1556" s="923"/>
      <c r="R1556" s="923"/>
      <c r="S1556" s="923"/>
      <c r="U1556" s="742"/>
      <c r="Y1556" s="742" t="s">
        <v>98</v>
      </c>
      <c r="Z1556" s="922">
        <f t="shared" si="38"/>
        <v>0.75169999999998327</v>
      </c>
    </row>
    <row r="1557" spans="12:26" s="508" customFormat="1" x14ac:dyDescent="0.2">
      <c r="L1557" s="469"/>
      <c r="M1557" s="469"/>
      <c r="N1557" s="469"/>
      <c r="O1557" s="469"/>
      <c r="P1557" s="923"/>
      <c r="Q1557" s="923"/>
      <c r="R1557" s="923"/>
      <c r="S1557" s="923"/>
      <c r="U1557" s="742"/>
      <c r="Y1557" s="742" t="s">
        <v>98</v>
      </c>
      <c r="Z1557" s="922">
        <f t="shared" si="38"/>
        <v>0.75179999999998326</v>
      </c>
    </row>
    <row r="1558" spans="12:26" s="508" customFormat="1" x14ac:dyDescent="0.2">
      <c r="L1558" s="469"/>
      <c r="M1558" s="469"/>
      <c r="N1558" s="469"/>
      <c r="O1558" s="469"/>
      <c r="P1558" s="923"/>
      <c r="Q1558" s="923"/>
      <c r="R1558" s="923"/>
      <c r="S1558" s="923"/>
      <c r="U1558" s="742"/>
      <c r="Y1558" s="742" t="s">
        <v>98</v>
      </c>
      <c r="Z1558" s="922">
        <f t="shared" si="38"/>
        <v>0.75189999999998325</v>
      </c>
    </row>
    <row r="1559" spans="12:26" s="508" customFormat="1" x14ac:dyDescent="0.2">
      <c r="L1559" s="469"/>
      <c r="M1559" s="469"/>
      <c r="N1559" s="469"/>
      <c r="O1559" s="469"/>
      <c r="P1559" s="923"/>
      <c r="Q1559" s="923"/>
      <c r="R1559" s="923"/>
      <c r="S1559" s="923"/>
      <c r="U1559" s="742"/>
      <c r="Y1559" s="742" t="s">
        <v>98</v>
      </c>
      <c r="Z1559" s="922">
        <f t="shared" si="38"/>
        <v>0.75199999999998324</v>
      </c>
    </row>
    <row r="1560" spans="12:26" s="508" customFormat="1" x14ac:dyDescent="0.2">
      <c r="L1560" s="469"/>
      <c r="M1560" s="469"/>
      <c r="N1560" s="469"/>
      <c r="O1560" s="469"/>
      <c r="P1560" s="923"/>
      <c r="Q1560" s="923"/>
      <c r="R1560" s="923"/>
      <c r="S1560" s="923"/>
      <c r="U1560" s="742"/>
      <c r="Y1560" s="742" t="s">
        <v>98</v>
      </c>
      <c r="Z1560" s="922">
        <f t="shared" si="38"/>
        <v>0.75209999999998323</v>
      </c>
    </row>
    <row r="1561" spans="12:26" s="508" customFormat="1" x14ac:dyDescent="0.2">
      <c r="L1561" s="469"/>
      <c r="M1561" s="469"/>
      <c r="N1561" s="469"/>
      <c r="O1561" s="469"/>
      <c r="P1561" s="923"/>
      <c r="Q1561" s="923"/>
      <c r="R1561" s="923"/>
      <c r="S1561" s="923"/>
      <c r="U1561" s="742"/>
      <c r="Y1561" s="742" t="s">
        <v>98</v>
      </c>
      <c r="Z1561" s="922">
        <f t="shared" si="38"/>
        <v>0.75219999999998322</v>
      </c>
    </row>
    <row r="1562" spans="12:26" s="508" customFormat="1" x14ac:dyDescent="0.2">
      <c r="L1562" s="469"/>
      <c r="M1562" s="469"/>
      <c r="N1562" s="469"/>
      <c r="O1562" s="469"/>
      <c r="P1562" s="923"/>
      <c r="Q1562" s="923"/>
      <c r="R1562" s="923"/>
      <c r="S1562" s="923"/>
      <c r="U1562" s="742"/>
      <c r="Y1562" s="742" t="s">
        <v>98</v>
      </c>
      <c r="Z1562" s="922">
        <f t="shared" si="38"/>
        <v>0.7522999999999832</v>
      </c>
    </row>
    <row r="1563" spans="12:26" s="508" customFormat="1" x14ac:dyDescent="0.2">
      <c r="L1563" s="469"/>
      <c r="M1563" s="469"/>
      <c r="N1563" s="469"/>
      <c r="O1563" s="469"/>
      <c r="P1563" s="923"/>
      <c r="Q1563" s="923"/>
      <c r="R1563" s="923"/>
      <c r="S1563" s="923"/>
      <c r="U1563" s="742"/>
      <c r="Y1563" s="742" t="s">
        <v>98</v>
      </c>
      <c r="Z1563" s="922">
        <f t="shared" si="38"/>
        <v>0.75239999999998319</v>
      </c>
    </row>
    <row r="1564" spans="12:26" s="508" customFormat="1" x14ac:dyDescent="0.2">
      <c r="L1564" s="469"/>
      <c r="M1564" s="469"/>
      <c r="N1564" s="469"/>
      <c r="O1564" s="469"/>
      <c r="P1564" s="923"/>
      <c r="Q1564" s="923"/>
      <c r="R1564" s="923"/>
      <c r="S1564" s="923"/>
      <c r="U1564" s="742"/>
      <c r="Y1564" s="742" t="s">
        <v>98</v>
      </c>
      <c r="Z1564" s="922">
        <f t="shared" si="38"/>
        <v>0.75249999999998318</v>
      </c>
    </row>
    <row r="1565" spans="12:26" s="508" customFormat="1" x14ac:dyDescent="0.2">
      <c r="L1565" s="469"/>
      <c r="M1565" s="469"/>
      <c r="N1565" s="469"/>
      <c r="O1565" s="469"/>
      <c r="P1565" s="923"/>
      <c r="Q1565" s="923"/>
      <c r="R1565" s="923"/>
      <c r="S1565" s="923"/>
      <c r="U1565" s="742"/>
      <c r="Y1565" s="742" t="s">
        <v>98</v>
      </c>
      <c r="Z1565" s="922">
        <f t="shared" si="38"/>
        <v>0.75259999999998317</v>
      </c>
    </row>
    <row r="1566" spans="12:26" s="508" customFormat="1" x14ac:dyDescent="0.2">
      <c r="L1566" s="469"/>
      <c r="M1566" s="469"/>
      <c r="N1566" s="469"/>
      <c r="O1566" s="469"/>
      <c r="P1566" s="923"/>
      <c r="Q1566" s="923"/>
      <c r="R1566" s="923"/>
      <c r="S1566" s="923"/>
      <c r="U1566" s="742"/>
      <c r="Y1566" s="742" t="s">
        <v>98</v>
      </c>
      <c r="Z1566" s="922">
        <f t="shared" si="38"/>
        <v>0.75269999999998316</v>
      </c>
    </row>
    <row r="1567" spans="12:26" s="508" customFormat="1" x14ac:dyDescent="0.2">
      <c r="L1567" s="469"/>
      <c r="M1567" s="469"/>
      <c r="N1567" s="469"/>
      <c r="O1567" s="469"/>
      <c r="P1567" s="923"/>
      <c r="Q1567" s="923"/>
      <c r="R1567" s="923"/>
      <c r="S1567" s="923"/>
      <c r="U1567" s="742"/>
      <c r="Y1567" s="742" t="s">
        <v>98</v>
      </c>
      <c r="Z1567" s="922">
        <f t="shared" si="38"/>
        <v>0.75279999999998315</v>
      </c>
    </row>
    <row r="1568" spans="12:26" s="508" customFormat="1" x14ac:dyDescent="0.2">
      <c r="L1568" s="469"/>
      <c r="M1568" s="469"/>
      <c r="N1568" s="469"/>
      <c r="O1568" s="469"/>
      <c r="P1568" s="923"/>
      <c r="Q1568" s="923"/>
      <c r="R1568" s="923"/>
      <c r="S1568" s="923"/>
      <c r="U1568" s="742"/>
      <c r="Y1568" s="742" t="s">
        <v>98</v>
      </c>
      <c r="Z1568" s="922">
        <f t="shared" si="38"/>
        <v>0.75289999999998314</v>
      </c>
    </row>
    <row r="1569" spans="12:26" s="508" customFormat="1" x14ac:dyDescent="0.2">
      <c r="L1569" s="469"/>
      <c r="M1569" s="469"/>
      <c r="N1569" s="469"/>
      <c r="O1569" s="469"/>
      <c r="P1569" s="923"/>
      <c r="Q1569" s="923"/>
      <c r="R1569" s="923"/>
      <c r="S1569" s="923"/>
      <c r="U1569" s="742"/>
      <c r="Y1569" s="742" t="s">
        <v>98</v>
      </c>
      <c r="Z1569" s="922">
        <f t="shared" si="38"/>
        <v>0.75299999999998313</v>
      </c>
    </row>
    <row r="1570" spans="12:26" s="508" customFormat="1" x14ac:dyDescent="0.2">
      <c r="L1570" s="469"/>
      <c r="M1570" s="469"/>
      <c r="N1570" s="469"/>
      <c r="O1570" s="469"/>
      <c r="P1570" s="923"/>
      <c r="Q1570" s="923"/>
      <c r="R1570" s="923"/>
      <c r="S1570" s="923"/>
      <c r="U1570" s="742"/>
      <c r="Y1570" s="742" t="s">
        <v>98</v>
      </c>
      <c r="Z1570" s="922">
        <f t="shared" si="38"/>
        <v>0.75309999999998312</v>
      </c>
    </row>
    <row r="1571" spans="12:26" s="508" customFormat="1" x14ac:dyDescent="0.2">
      <c r="L1571" s="469"/>
      <c r="M1571" s="469"/>
      <c r="N1571" s="469"/>
      <c r="O1571" s="469"/>
      <c r="P1571" s="923"/>
      <c r="Q1571" s="923"/>
      <c r="R1571" s="923"/>
      <c r="S1571" s="923"/>
      <c r="U1571" s="742"/>
      <c r="Y1571" s="742" t="s">
        <v>98</v>
      </c>
      <c r="Z1571" s="922">
        <f t="shared" si="38"/>
        <v>0.75319999999998311</v>
      </c>
    </row>
    <row r="1572" spans="12:26" s="508" customFormat="1" x14ac:dyDescent="0.2">
      <c r="L1572" s="469"/>
      <c r="M1572" s="469"/>
      <c r="N1572" s="469"/>
      <c r="O1572" s="469"/>
      <c r="P1572" s="923"/>
      <c r="Q1572" s="923"/>
      <c r="R1572" s="923"/>
      <c r="S1572" s="923"/>
      <c r="U1572" s="742"/>
      <c r="Y1572" s="742" t="s">
        <v>98</v>
      </c>
      <c r="Z1572" s="922">
        <f t="shared" si="38"/>
        <v>0.75329999999998309</v>
      </c>
    </row>
    <row r="1573" spans="12:26" s="508" customFormat="1" x14ac:dyDescent="0.2">
      <c r="L1573" s="469"/>
      <c r="M1573" s="469"/>
      <c r="N1573" s="469"/>
      <c r="O1573" s="469"/>
      <c r="P1573" s="923"/>
      <c r="Q1573" s="923"/>
      <c r="R1573" s="923"/>
      <c r="S1573" s="923"/>
      <c r="U1573" s="742"/>
      <c r="Y1573" s="742" t="s">
        <v>98</v>
      </c>
      <c r="Z1573" s="922">
        <f t="shared" si="38"/>
        <v>0.75339999999998308</v>
      </c>
    </row>
    <row r="1574" spans="12:26" s="508" customFormat="1" x14ac:dyDescent="0.2">
      <c r="L1574" s="469"/>
      <c r="M1574" s="469"/>
      <c r="N1574" s="469"/>
      <c r="O1574" s="469"/>
      <c r="P1574" s="923"/>
      <c r="Q1574" s="923"/>
      <c r="R1574" s="923"/>
      <c r="S1574" s="923"/>
      <c r="U1574" s="742"/>
      <c r="Y1574" s="742" t="s">
        <v>98</v>
      </c>
      <c r="Z1574" s="922">
        <f t="shared" si="38"/>
        <v>0.75349999999998307</v>
      </c>
    </row>
    <row r="1575" spans="12:26" s="508" customFormat="1" x14ac:dyDescent="0.2">
      <c r="L1575" s="469"/>
      <c r="M1575" s="469"/>
      <c r="N1575" s="469"/>
      <c r="O1575" s="469"/>
      <c r="P1575" s="923"/>
      <c r="Q1575" s="923"/>
      <c r="R1575" s="923"/>
      <c r="S1575" s="923"/>
      <c r="U1575" s="742"/>
      <c r="Y1575" s="742" t="s">
        <v>98</v>
      </c>
      <c r="Z1575" s="922">
        <f t="shared" si="38"/>
        <v>0.75359999999998306</v>
      </c>
    </row>
    <row r="1576" spans="12:26" s="508" customFormat="1" x14ac:dyDescent="0.2">
      <c r="L1576" s="469"/>
      <c r="M1576" s="469"/>
      <c r="N1576" s="469"/>
      <c r="O1576" s="469"/>
      <c r="P1576" s="923"/>
      <c r="Q1576" s="923"/>
      <c r="R1576" s="923"/>
      <c r="S1576" s="923"/>
      <c r="U1576" s="742"/>
      <c r="Y1576" s="742" t="s">
        <v>98</v>
      </c>
      <c r="Z1576" s="922">
        <f t="shared" si="38"/>
        <v>0.75369999999998305</v>
      </c>
    </row>
    <row r="1577" spans="12:26" s="508" customFormat="1" x14ac:dyDescent="0.2">
      <c r="L1577" s="469"/>
      <c r="M1577" s="469"/>
      <c r="N1577" s="469"/>
      <c r="O1577" s="469"/>
      <c r="P1577" s="923"/>
      <c r="Q1577" s="923"/>
      <c r="R1577" s="923"/>
      <c r="S1577" s="923"/>
      <c r="U1577" s="742"/>
      <c r="Y1577" s="742" t="s">
        <v>98</v>
      </c>
      <c r="Z1577" s="922">
        <f t="shared" ref="Z1577:Z1640" si="39">SUM(Z1576+0.01%)</f>
        <v>0.75379999999998304</v>
      </c>
    </row>
    <row r="1578" spans="12:26" s="508" customFormat="1" x14ac:dyDescent="0.2">
      <c r="L1578" s="469"/>
      <c r="M1578" s="469"/>
      <c r="N1578" s="469"/>
      <c r="O1578" s="469"/>
      <c r="P1578" s="923"/>
      <c r="Q1578" s="923"/>
      <c r="R1578" s="923"/>
      <c r="S1578" s="923"/>
      <c r="U1578" s="742"/>
      <c r="Y1578" s="742" t="s">
        <v>98</v>
      </c>
      <c r="Z1578" s="922">
        <f t="shared" si="39"/>
        <v>0.75389999999998303</v>
      </c>
    </row>
    <row r="1579" spans="12:26" s="508" customFormat="1" x14ac:dyDescent="0.2">
      <c r="L1579" s="469"/>
      <c r="M1579" s="469"/>
      <c r="N1579" s="469"/>
      <c r="O1579" s="469"/>
      <c r="P1579" s="923"/>
      <c r="Q1579" s="923"/>
      <c r="R1579" s="923"/>
      <c r="S1579" s="923"/>
      <c r="U1579" s="742"/>
      <c r="Y1579" s="742" t="s">
        <v>98</v>
      </c>
      <c r="Z1579" s="922">
        <f t="shared" si="39"/>
        <v>0.75399999999998302</v>
      </c>
    </row>
    <row r="1580" spans="12:26" s="508" customFormat="1" x14ac:dyDescent="0.2">
      <c r="L1580" s="469"/>
      <c r="M1580" s="469"/>
      <c r="N1580" s="469"/>
      <c r="O1580" s="469"/>
      <c r="P1580" s="923"/>
      <c r="Q1580" s="923"/>
      <c r="R1580" s="923"/>
      <c r="S1580" s="923"/>
      <c r="U1580" s="742"/>
      <c r="Y1580" s="742" t="s">
        <v>98</v>
      </c>
      <c r="Z1580" s="922">
        <f t="shared" si="39"/>
        <v>0.75409999999998301</v>
      </c>
    </row>
    <row r="1581" spans="12:26" s="508" customFormat="1" x14ac:dyDescent="0.2">
      <c r="L1581" s="469"/>
      <c r="M1581" s="469"/>
      <c r="N1581" s="469"/>
      <c r="O1581" s="469"/>
      <c r="P1581" s="923"/>
      <c r="Q1581" s="923"/>
      <c r="R1581" s="923"/>
      <c r="S1581" s="923"/>
      <c r="U1581" s="742"/>
      <c r="Y1581" s="742" t="s">
        <v>98</v>
      </c>
      <c r="Z1581" s="922">
        <f t="shared" si="39"/>
        <v>0.754199999999983</v>
      </c>
    </row>
    <row r="1582" spans="12:26" s="508" customFormat="1" x14ac:dyDescent="0.2">
      <c r="L1582" s="469"/>
      <c r="M1582" s="469"/>
      <c r="N1582" s="469"/>
      <c r="O1582" s="469"/>
      <c r="P1582" s="923"/>
      <c r="Q1582" s="923"/>
      <c r="R1582" s="923"/>
      <c r="S1582" s="923"/>
      <c r="U1582" s="742"/>
      <c r="Y1582" s="742" t="s">
        <v>98</v>
      </c>
      <c r="Z1582" s="922">
        <f t="shared" si="39"/>
        <v>0.75429999999998298</v>
      </c>
    </row>
    <row r="1583" spans="12:26" s="508" customFormat="1" x14ac:dyDescent="0.2">
      <c r="L1583" s="469"/>
      <c r="M1583" s="469"/>
      <c r="N1583" s="469"/>
      <c r="O1583" s="469"/>
      <c r="P1583" s="923"/>
      <c r="Q1583" s="923"/>
      <c r="R1583" s="923"/>
      <c r="S1583" s="923"/>
      <c r="U1583" s="742"/>
      <c r="Y1583" s="742" t="s">
        <v>98</v>
      </c>
      <c r="Z1583" s="922">
        <f t="shared" si="39"/>
        <v>0.75439999999998297</v>
      </c>
    </row>
    <row r="1584" spans="12:26" s="508" customFormat="1" x14ac:dyDescent="0.2">
      <c r="L1584" s="469"/>
      <c r="M1584" s="469"/>
      <c r="N1584" s="469"/>
      <c r="O1584" s="469"/>
      <c r="P1584" s="923"/>
      <c r="Q1584" s="923"/>
      <c r="R1584" s="923"/>
      <c r="S1584" s="923"/>
      <c r="U1584" s="742"/>
      <c r="Y1584" s="742" t="s">
        <v>98</v>
      </c>
      <c r="Z1584" s="922">
        <f t="shared" si="39"/>
        <v>0.75449999999998296</v>
      </c>
    </row>
    <row r="1585" spans="12:26" s="508" customFormat="1" x14ac:dyDescent="0.2">
      <c r="L1585" s="469"/>
      <c r="M1585" s="469"/>
      <c r="N1585" s="469"/>
      <c r="O1585" s="469"/>
      <c r="P1585" s="923"/>
      <c r="Q1585" s="923"/>
      <c r="R1585" s="923"/>
      <c r="S1585" s="923"/>
      <c r="U1585" s="742"/>
      <c r="Y1585" s="742" t="s">
        <v>98</v>
      </c>
      <c r="Z1585" s="922">
        <f t="shared" si="39"/>
        <v>0.75459999999998295</v>
      </c>
    </row>
    <row r="1586" spans="12:26" s="508" customFormat="1" x14ac:dyDescent="0.2">
      <c r="L1586" s="469"/>
      <c r="M1586" s="469"/>
      <c r="N1586" s="469"/>
      <c r="O1586" s="469"/>
      <c r="P1586" s="923"/>
      <c r="Q1586" s="923"/>
      <c r="R1586" s="923"/>
      <c r="S1586" s="923"/>
      <c r="U1586" s="742"/>
      <c r="Y1586" s="742" t="s">
        <v>98</v>
      </c>
      <c r="Z1586" s="922">
        <f t="shared" si="39"/>
        <v>0.75469999999998294</v>
      </c>
    </row>
    <row r="1587" spans="12:26" s="508" customFormat="1" x14ac:dyDescent="0.2">
      <c r="L1587" s="469"/>
      <c r="M1587" s="469"/>
      <c r="N1587" s="469"/>
      <c r="O1587" s="469"/>
      <c r="P1587" s="923"/>
      <c r="Q1587" s="923"/>
      <c r="R1587" s="923"/>
      <c r="S1587" s="923"/>
      <c r="U1587" s="742"/>
      <c r="Y1587" s="742" t="s">
        <v>98</v>
      </c>
      <c r="Z1587" s="922">
        <f t="shared" si="39"/>
        <v>0.75479999999998293</v>
      </c>
    </row>
    <row r="1588" spans="12:26" s="508" customFormat="1" x14ac:dyDescent="0.2">
      <c r="L1588" s="469"/>
      <c r="M1588" s="469"/>
      <c r="N1588" s="469"/>
      <c r="O1588" s="469"/>
      <c r="P1588" s="923"/>
      <c r="Q1588" s="923"/>
      <c r="R1588" s="923"/>
      <c r="S1588" s="923"/>
      <c r="U1588" s="742"/>
      <c r="Y1588" s="742" t="s">
        <v>98</v>
      </c>
      <c r="Z1588" s="922">
        <f t="shared" si="39"/>
        <v>0.75489999999998292</v>
      </c>
    </row>
    <row r="1589" spans="12:26" s="508" customFormat="1" x14ac:dyDescent="0.2">
      <c r="L1589" s="469"/>
      <c r="M1589" s="469"/>
      <c r="N1589" s="469"/>
      <c r="O1589" s="469"/>
      <c r="P1589" s="923"/>
      <c r="Q1589" s="923"/>
      <c r="R1589" s="923"/>
      <c r="S1589" s="923"/>
      <c r="U1589" s="742"/>
      <c r="Y1589" s="742" t="s">
        <v>98</v>
      </c>
      <c r="Z1589" s="922">
        <f t="shared" si="39"/>
        <v>0.75499999999998291</v>
      </c>
    </row>
    <row r="1590" spans="12:26" s="508" customFormat="1" x14ac:dyDescent="0.2">
      <c r="L1590" s="469"/>
      <c r="M1590" s="469"/>
      <c r="N1590" s="469"/>
      <c r="O1590" s="469"/>
      <c r="P1590" s="923"/>
      <c r="Q1590" s="923"/>
      <c r="R1590" s="923"/>
      <c r="S1590" s="923"/>
      <c r="U1590" s="742"/>
      <c r="Y1590" s="742" t="s">
        <v>98</v>
      </c>
      <c r="Z1590" s="922">
        <f t="shared" si="39"/>
        <v>0.7550999999999829</v>
      </c>
    </row>
    <row r="1591" spans="12:26" s="508" customFormat="1" x14ac:dyDescent="0.2">
      <c r="L1591" s="469"/>
      <c r="M1591" s="469"/>
      <c r="N1591" s="469"/>
      <c r="O1591" s="469"/>
      <c r="P1591" s="923"/>
      <c r="Q1591" s="923"/>
      <c r="R1591" s="923"/>
      <c r="S1591" s="923"/>
      <c r="U1591" s="742"/>
      <c r="Y1591" s="742" t="s">
        <v>98</v>
      </c>
      <c r="Z1591" s="922">
        <f t="shared" si="39"/>
        <v>0.75519999999998288</v>
      </c>
    </row>
    <row r="1592" spans="12:26" s="508" customFormat="1" x14ac:dyDescent="0.2">
      <c r="L1592" s="469"/>
      <c r="M1592" s="469"/>
      <c r="N1592" s="469"/>
      <c r="O1592" s="469"/>
      <c r="P1592" s="923"/>
      <c r="Q1592" s="923"/>
      <c r="R1592" s="923"/>
      <c r="S1592" s="923"/>
      <c r="U1592" s="742"/>
      <c r="Y1592" s="742" t="s">
        <v>98</v>
      </c>
      <c r="Z1592" s="922">
        <f t="shared" si="39"/>
        <v>0.75529999999998287</v>
      </c>
    </row>
    <row r="1593" spans="12:26" s="508" customFormat="1" x14ac:dyDescent="0.2">
      <c r="L1593" s="469"/>
      <c r="M1593" s="469"/>
      <c r="N1593" s="469"/>
      <c r="O1593" s="469"/>
      <c r="P1593" s="923"/>
      <c r="Q1593" s="923"/>
      <c r="R1593" s="923"/>
      <c r="S1593" s="923"/>
      <c r="U1593" s="742"/>
      <c r="Y1593" s="742" t="s">
        <v>98</v>
      </c>
      <c r="Z1593" s="922">
        <f t="shared" si="39"/>
        <v>0.75539999999998286</v>
      </c>
    </row>
    <row r="1594" spans="12:26" s="508" customFormat="1" x14ac:dyDescent="0.2">
      <c r="L1594" s="469"/>
      <c r="M1594" s="469"/>
      <c r="N1594" s="469"/>
      <c r="O1594" s="469"/>
      <c r="P1594" s="923"/>
      <c r="Q1594" s="923"/>
      <c r="R1594" s="923"/>
      <c r="S1594" s="923"/>
      <c r="U1594" s="742"/>
      <c r="Y1594" s="742" t="s">
        <v>98</v>
      </c>
      <c r="Z1594" s="922">
        <f t="shared" si="39"/>
        <v>0.75549999999998285</v>
      </c>
    </row>
    <row r="1595" spans="12:26" s="508" customFormat="1" x14ac:dyDescent="0.2">
      <c r="L1595" s="469"/>
      <c r="M1595" s="469"/>
      <c r="N1595" s="469"/>
      <c r="O1595" s="469"/>
      <c r="P1595" s="923"/>
      <c r="Q1595" s="923"/>
      <c r="R1595" s="923"/>
      <c r="S1595" s="923"/>
      <c r="U1595" s="742"/>
      <c r="Y1595" s="742" t="s">
        <v>98</v>
      </c>
      <c r="Z1595" s="922">
        <f t="shared" si="39"/>
        <v>0.75559999999998284</v>
      </c>
    </row>
    <row r="1596" spans="12:26" s="508" customFormat="1" x14ac:dyDescent="0.2">
      <c r="L1596" s="469"/>
      <c r="M1596" s="469"/>
      <c r="N1596" s="469"/>
      <c r="O1596" s="469"/>
      <c r="P1596" s="923"/>
      <c r="Q1596" s="923"/>
      <c r="R1596" s="923"/>
      <c r="S1596" s="923"/>
      <c r="U1596" s="742"/>
      <c r="Y1596" s="742" t="s">
        <v>98</v>
      </c>
      <c r="Z1596" s="922">
        <f t="shared" si="39"/>
        <v>0.75569999999998283</v>
      </c>
    </row>
    <row r="1597" spans="12:26" s="508" customFormat="1" x14ac:dyDescent="0.2">
      <c r="L1597" s="469"/>
      <c r="M1597" s="469"/>
      <c r="N1597" s="469"/>
      <c r="O1597" s="469"/>
      <c r="P1597" s="923"/>
      <c r="Q1597" s="923"/>
      <c r="R1597" s="923"/>
      <c r="S1597" s="923"/>
      <c r="U1597" s="742"/>
      <c r="Y1597" s="742" t="s">
        <v>98</v>
      </c>
      <c r="Z1597" s="922">
        <f t="shared" si="39"/>
        <v>0.75579999999998282</v>
      </c>
    </row>
    <row r="1598" spans="12:26" s="508" customFormat="1" x14ac:dyDescent="0.2">
      <c r="L1598" s="469"/>
      <c r="M1598" s="469"/>
      <c r="N1598" s="469"/>
      <c r="O1598" s="469"/>
      <c r="P1598" s="923"/>
      <c r="Q1598" s="923"/>
      <c r="R1598" s="923"/>
      <c r="S1598" s="923"/>
      <c r="U1598" s="742"/>
      <c r="Y1598" s="742" t="s">
        <v>98</v>
      </c>
      <c r="Z1598" s="922">
        <f t="shared" si="39"/>
        <v>0.75589999999998281</v>
      </c>
    </row>
    <row r="1599" spans="12:26" s="508" customFormat="1" x14ac:dyDescent="0.2">
      <c r="L1599" s="469"/>
      <c r="M1599" s="469"/>
      <c r="N1599" s="469"/>
      <c r="O1599" s="469"/>
      <c r="P1599" s="923"/>
      <c r="Q1599" s="923"/>
      <c r="R1599" s="923"/>
      <c r="S1599" s="923"/>
      <c r="U1599" s="742"/>
      <c r="Y1599" s="742" t="s">
        <v>98</v>
      </c>
      <c r="Z1599" s="922">
        <f t="shared" si="39"/>
        <v>0.7559999999999828</v>
      </c>
    </row>
    <row r="1600" spans="12:26" s="508" customFormat="1" x14ac:dyDescent="0.2">
      <c r="L1600" s="469"/>
      <c r="M1600" s="469"/>
      <c r="N1600" s="469"/>
      <c r="O1600" s="469"/>
      <c r="P1600" s="923"/>
      <c r="Q1600" s="923"/>
      <c r="R1600" s="923"/>
      <c r="S1600" s="923"/>
      <c r="U1600" s="742"/>
      <c r="Y1600" s="742" t="s">
        <v>98</v>
      </c>
      <c r="Z1600" s="922">
        <f t="shared" si="39"/>
        <v>0.75609999999998279</v>
      </c>
    </row>
    <row r="1601" spans="12:26" s="508" customFormat="1" x14ac:dyDescent="0.2">
      <c r="L1601" s="469"/>
      <c r="M1601" s="469"/>
      <c r="N1601" s="469"/>
      <c r="O1601" s="469"/>
      <c r="P1601" s="923"/>
      <c r="Q1601" s="923"/>
      <c r="R1601" s="923"/>
      <c r="S1601" s="923"/>
      <c r="U1601" s="742"/>
      <c r="Y1601" s="742" t="s">
        <v>98</v>
      </c>
      <c r="Z1601" s="922">
        <f t="shared" si="39"/>
        <v>0.75619999999998277</v>
      </c>
    </row>
    <row r="1602" spans="12:26" s="508" customFormat="1" x14ac:dyDescent="0.2">
      <c r="L1602" s="469"/>
      <c r="M1602" s="469"/>
      <c r="N1602" s="469"/>
      <c r="O1602" s="469"/>
      <c r="P1602" s="923"/>
      <c r="Q1602" s="923"/>
      <c r="R1602" s="923"/>
      <c r="S1602" s="923"/>
      <c r="U1602" s="742"/>
      <c r="Y1602" s="742" t="s">
        <v>98</v>
      </c>
      <c r="Z1602" s="922">
        <f t="shared" si="39"/>
        <v>0.75629999999998276</v>
      </c>
    </row>
    <row r="1603" spans="12:26" s="508" customFormat="1" x14ac:dyDescent="0.2">
      <c r="L1603" s="469"/>
      <c r="M1603" s="469"/>
      <c r="N1603" s="469"/>
      <c r="O1603" s="469"/>
      <c r="P1603" s="923"/>
      <c r="Q1603" s="923"/>
      <c r="R1603" s="923"/>
      <c r="S1603" s="923"/>
      <c r="U1603" s="742"/>
      <c r="Y1603" s="742" t="s">
        <v>98</v>
      </c>
      <c r="Z1603" s="922">
        <f t="shared" si="39"/>
        <v>0.75639999999998275</v>
      </c>
    </row>
    <row r="1604" spans="12:26" s="508" customFormat="1" x14ac:dyDescent="0.2">
      <c r="L1604" s="469"/>
      <c r="M1604" s="469"/>
      <c r="N1604" s="469"/>
      <c r="O1604" s="469"/>
      <c r="P1604" s="923"/>
      <c r="Q1604" s="923"/>
      <c r="R1604" s="923"/>
      <c r="S1604" s="923"/>
      <c r="U1604" s="742"/>
      <c r="Y1604" s="742" t="s">
        <v>98</v>
      </c>
      <c r="Z1604" s="922">
        <f t="shared" si="39"/>
        <v>0.75649999999998274</v>
      </c>
    </row>
    <row r="1605" spans="12:26" s="508" customFormat="1" x14ac:dyDescent="0.2">
      <c r="L1605" s="469"/>
      <c r="M1605" s="469"/>
      <c r="N1605" s="469"/>
      <c r="O1605" s="469"/>
      <c r="P1605" s="923"/>
      <c r="Q1605" s="923"/>
      <c r="R1605" s="923"/>
      <c r="S1605" s="923"/>
      <c r="U1605" s="742"/>
      <c r="Y1605" s="742" t="s">
        <v>98</v>
      </c>
      <c r="Z1605" s="922">
        <f t="shared" si="39"/>
        <v>0.75659999999998273</v>
      </c>
    </row>
    <row r="1606" spans="12:26" s="508" customFormat="1" x14ac:dyDescent="0.2">
      <c r="L1606" s="469"/>
      <c r="M1606" s="469"/>
      <c r="N1606" s="469"/>
      <c r="O1606" s="469"/>
      <c r="P1606" s="923"/>
      <c r="Q1606" s="923"/>
      <c r="R1606" s="923"/>
      <c r="S1606" s="923"/>
      <c r="U1606" s="742"/>
      <c r="Y1606" s="742" t="s">
        <v>98</v>
      </c>
      <c r="Z1606" s="922">
        <f t="shared" si="39"/>
        <v>0.75669999999998272</v>
      </c>
    </row>
    <row r="1607" spans="12:26" s="508" customFormat="1" x14ac:dyDescent="0.2">
      <c r="L1607" s="469"/>
      <c r="M1607" s="469"/>
      <c r="N1607" s="469"/>
      <c r="O1607" s="469"/>
      <c r="P1607" s="923"/>
      <c r="Q1607" s="923"/>
      <c r="R1607" s="923"/>
      <c r="S1607" s="923"/>
      <c r="U1607" s="742"/>
      <c r="Y1607" s="742" t="s">
        <v>98</v>
      </c>
      <c r="Z1607" s="922">
        <f t="shared" si="39"/>
        <v>0.75679999999998271</v>
      </c>
    </row>
    <row r="1608" spans="12:26" s="508" customFormat="1" x14ac:dyDescent="0.2">
      <c r="L1608" s="469"/>
      <c r="M1608" s="469"/>
      <c r="N1608" s="469"/>
      <c r="O1608" s="469"/>
      <c r="P1608" s="923"/>
      <c r="Q1608" s="923"/>
      <c r="R1608" s="923"/>
      <c r="S1608" s="923"/>
      <c r="U1608" s="742"/>
      <c r="Y1608" s="742" t="s">
        <v>98</v>
      </c>
      <c r="Z1608" s="922">
        <f t="shared" si="39"/>
        <v>0.7568999999999827</v>
      </c>
    </row>
    <row r="1609" spans="12:26" s="508" customFormat="1" x14ac:dyDescent="0.2">
      <c r="L1609" s="469"/>
      <c r="M1609" s="469"/>
      <c r="N1609" s="469"/>
      <c r="O1609" s="469"/>
      <c r="P1609" s="923"/>
      <c r="Q1609" s="923"/>
      <c r="R1609" s="923"/>
      <c r="S1609" s="923"/>
      <c r="U1609" s="742"/>
      <c r="Y1609" s="742" t="s">
        <v>98</v>
      </c>
      <c r="Z1609" s="922">
        <f t="shared" si="39"/>
        <v>0.75699999999998269</v>
      </c>
    </row>
    <row r="1610" spans="12:26" s="508" customFormat="1" x14ac:dyDescent="0.2">
      <c r="L1610" s="469"/>
      <c r="M1610" s="469"/>
      <c r="N1610" s="469"/>
      <c r="O1610" s="469"/>
      <c r="P1610" s="923"/>
      <c r="Q1610" s="923"/>
      <c r="R1610" s="923"/>
      <c r="S1610" s="923"/>
      <c r="U1610" s="742"/>
      <c r="Y1610" s="742" t="s">
        <v>98</v>
      </c>
      <c r="Z1610" s="922">
        <f t="shared" si="39"/>
        <v>0.75709999999998268</v>
      </c>
    </row>
    <row r="1611" spans="12:26" s="508" customFormat="1" x14ac:dyDescent="0.2">
      <c r="L1611" s="469"/>
      <c r="M1611" s="469"/>
      <c r="N1611" s="469"/>
      <c r="O1611" s="469"/>
      <c r="P1611" s="923"/>
      <c r="Q1611" s="923"/>
      <c r="R1611" s="923"/>
      <c r="S1611" s="923"/>
      <c r="U1611" s="742"/>
      <c r="Y1611" s="742" t="s">
        <v>98</v>
      </c>
      <c r="Z1611" s="922">
        <f t="shared" si="39"/>
        <v>0.75719999999998266</v>
      </c>
    </row>
    <row r="1612" spans="12:26" s="508" customFormat="1" x14ac:dyDescent="0.2">
      <c r="L1612" s="469"/>
      <c r="M1612" s="469"/>
      <c r="N1612" s="469"/>
      <c r="O1612" s="469"/>
      <c r="P1612" s="923"/>
      <c r="Q1612" s="923"/>
      <c r="R1612" s="923"/>
      <c r="S1612" s="923"/>
      <c r="U1612" s="742"/>
      <c r="Y1612" s="742" t="s">
        <v>98</v>
      </c>
      <c r="Z1612" s="922">
        <f t="shared" si="39"/>
        <v>0.75729999999998265</v>
      </c>
    </row>
    <row r="1613" spans="12:26" s="508" customFormat="1" x14ac:dyDescent="0.2">
      <c r="L1613" s="469"/>
      <c r="M1613" s="469"/>
      <c r="N1613" s="469"/>
      <c r="O1613" s="469"/>
      <c r="P1613" s="923"/>
      <c r="Q1613" s="923"/>
      <c r="R1613" s="923"/>
      <c r="S1613" s="923"/>
      <c r="U1613" s="742"/>
      <c r="Y1613" s="742" t="s">
        <v>98</v>
      </c>
      <c r="Z1613" s="922">
        <f t="shared" si="39"/>
        <v>0.75739999999998264</v>
      </c>
    </row>
    <row r="1614" spans="12:26" s="508" customFormat="1" x14ac:dyDescent="0.2">
      <c r="L1614" s="469"/>
      <c r="M1614" s="469"/>
      <c r="N1614" s="469"/>
      <c r="O1614" s="469"/>
      <c r="P1614" s="923"/>
      <c r="Q1614" s="923"/>
      <c r="R1614" s="923"/>
      <c r="S1614" s="923"/>
      <c r="U1614" s="742"/>
      <c r="Y1614" s="742" t="s">
        <v>98</v>
      </c>
      <c r="Z1614" s="922">
        <f t="shared" si="39"/>
        <v>0.75749999999998263</v>
      </c>
    </row>
    <row r="1615" spans="12:26" s="508" customFormat="1" x14ac:dyDescent="0.2">
      <c r="L1615" s="469"/>
      <c r="M1615" s="469"/>
      <c r="N1615" s="469"/>
      <c r="O1615" s="469"/>
      <c r="P1615" s="923"/>
      <c r="Q1615" s="923"/>
      <c r="R1615" s="923"/>
      <c r="S1615" s="923"/>
      <c r="U1615" s="742"/>
      <c r="Y1615" s="742" t="s">
        <v>98</v>
      </c>
      <c r="Z1615" s="922">
        <f t="shared" si="39"/>
        <v>0.75759999999998262</v>
      </c>
    </row>
    <row r="1616" spans="12:26" s="508" customFormat="1" x14ac:dyDescent="0.2">
      <c r="L1616" s="469"/>
      <c r="M1616" s="469"/>
      <c r="N1616" s="469"/>
      <c r="O1616" s="469"/>
      <c r="P1616" s="923"/>
      <c r="Q1616" s="923"/>
      <c r="R1616" s="923"/>
      <c r="S1616" s="923"/>
      <c r="U1616" s="742"/>
      <c r="Y1616" s="742" t="s">
        <v>98</v>
      </c>
      <c r="Z1616" s="922">
        <f t="shared" si="39"/>
        <v>0.75769999999998261</v>
      </c>
    </row>
    <row r="1617" spans="12:26" s="508" customFormat="1" x14ac:dyDescent="0.2">
      <c r="L1617" s="469"/>
      <c r="M1617" s="469"/>
      <c r="N1617" s="469"/>
      <c r="O1617" s="469"/>
      <c r="P1617" s="923"/>
      <c r="Q1617" s="923"/>
      <c r="R1617" s="923"/>
      <c r="S1617" s="923"/>
      <c r="U1617" s="742"/>
      <c r="Y1617" s="742" t="s">
        <v>98</v>
      </c>
      <c r="Z1617" s="922">
        <f t="shared" si="39"/>
        <v>0.7577999999999826</v>
      </c>
    </row>
    <row r="1618" spans="12:26" s="508" customFormat="1" x14ac:dyDescent="0.2">
      <c r="L1618" s="469"/>
      <c r="M1618" s="469"/>
      <c r="N1618" s="469"/>
      <c r="O1618" s="469"/>
      <c r="P1618" s="923"/>
      <c r="Q1618" s="923"/>
      <c r="R1618" s="923"/>
      <c r="S1618" s="923"/>
      <c r="U1618" s="742"/>
      <c r="Y1618" s="742" t="s">
        <v>98</v>
      </c>
      <c r="Z1618" s="922">
        <f t="shared" si="39"/>
        <v>0.75789999999998259</v>
      </c>
    </row>
    <row r="1619" spans="12:26" s="508" customFormat="1" x14ac:dyDescent="0.2">
      <c r="L1619" s="469"/>
      <c r="M1619" s="469"/>
      <c r="N1619" s="469"/>
      <c r="O1619" s="469"/>
      <c r="P1619" s="923"/>
      <c r="Q1619" s="923"/>
      <c r="R1619" s="923"/>
      <c r="S1619" s="923"/>
      <c r="U1619" s="742"/>
      <c r="Y1619" s="742" t="s">
        <v>98</v>
      </c>
      <c r="Z1619" s="922">
        <f t="shared" si="39"/>
        <v>0.75799999999998258</v>
      </c>
    </row>
    <row r="1620" spans="12:26" s="508" customFormat="1" x14ac:dyDescent="0.2">
      <c r="L1620" s="469"/>
      <c r="M1620" s="469"/>
      <c r="N1620" s="469"/>
      <c r="O1620" s="469"/>
      <c r="P1620" s="923"/>
      <c r="Q1620" s="923"/>
      <c r="R1620" s="923"/>
      <c r="S1620" s="923"/>
      <c r="U1620" s="742"/>
      <c r="Y1620" s="742" t="s">
        <v>98</v>
      </c>
      <c r="Z1620" s="922">
        <f t="shared" si="39"/>
        <v>0.75809999999998257</v>
      </c>
    </row>
    <row r="1621" spans="12:26" s="508" customFormat="1" x14ac:dyDescent="0.2">
      <c r="L1621" s="469"/>
      <c r="M1621" s="469"/>
      <c r="N1621" s="469"/>
      <c r="O1621" s="469"/>
      <c r="P1621" s="923"/>
      <c r="Q1621" s="923"/>
      <c r="R1621" s="923"/>
      <c r="S1621" s="923"/>
      <c r="U1621" s="742"/>
      <c r="Y1621" s="742" t="s">
        <v>98</v>
      </c>
      <c r="Z1621" s="922">
        <f t="shared" si="39"/>
        <v>0.75819999999998255</v>
      </c>
    </row>
    <row r="1622" spans="12:26" s="508" customFormat="1" x14ac:dyDescent="0.2">
      <c r="L1622" s="469"/>
      <c r="M1622" s="469"/>
      <c r="N1622" s="469"/>
      <c r="O1622" s="469"/>
      <c r="P1622" s="923"/>
      <c r="Q1622" s="923"/>
      <c r="R1622" s="923"/>
      <c r="S1622" s="923"/>
      <c r="U1622" s="742"/>
      <c r="Y1622" s="742" t="s">
        <v>98</v>
      </c>
      <c r="Z1622" s="922">
        <f t="shared" si="39"/>
        <v>0.75829999999998254</v>
      </c>
    </row>
    <row r="1623" spans="12:26" s="508" customFormat="1" x14ac:dyDescent="0.2">
      <c r="L1623" s="469"/>
      <c r="M1623" s="469"/>
      <c r="N1623" s="469"/>
      <c r="O1623" s="469"/>
      <c r="P1623" s="923"/>
      <c r="Q1623" s="923"/>
      <c r="R1623" s="923"/>
      <c r="S1623" s="923"/>
      <c r="U1623" s="742"/>
      <c r="Y1623" s="742" t="s">
        <v>98</v>
      </c>
      <c r="Z1623" s="922">
        <f t="shared" si="39"/>
        <v>0.75839999999998253</v>
      </c>
    </row>
    <row r="1624" spans="12:26" s="508" customFormat="1" x14ac:dyDescent="0.2">
      <c r="L1624" s="469"/>
      <c r="M1624" s="469"/>
      <c r="N1624" s="469"/>
      <c r="O1624" s="469"/>
      <c r="P1624" s="923"/>
      <c r="Q1624" s="923"/>
      <c r="R1624" s="923"/>
      <c r="S1624" s="923"/>
      <c r="U1624" s="742"/>
      <c r="Y1624" s="742" t="s">
        <v>98</v>
      </c>
      <c r="Z1624" s="922">
        <f t="shared" si="39"/>
        <v>0.75849999999998252</v>
      </c>
    </row>
    <row r="1625" spans="12:26" s="508" customFormat="1" x14ac:dyDescent="0.2">
      <c r="L1625" s="469"/>
      <c r="M1625" s="469"/>
      <c r="N1625" s="469"/>
      <c r="O1625" s="469"/>
      <c r="P1625" s="923"/>
      <c r="Q1625" s="923"/>
      <c r="R1625" s="923"/>
      <c r="S1625" s="923"/>
      <c r="U1625" s="742"/>
      <c r="Y1625" s="742" t="s">
        <v>98</v>
      </c>
      <c r="Z1625" s="922">
        <f t="shared" si="39"/>
        <v>0.75859999999998251</v>
      </c>
    </row>
    <row r="1626" spans="12:26" s="508" customFormat="1" x14ac:dyDescent="0.2">
      <c r="L1626" s="469"/>
      <c r="M1626" s="469"/>
      <c r="N1626" s="469"/>
      <c r="O1626" s="469"/>
      <c r="P1626" s="923"/>
      <c r="Q1626" s="923"/>
      <c r="R1626" s="923"/>
      <c r="S1626" s="923"/>
      <c r="U1626" s="742"/>
      <c r="Y1626" s="742" t="s">
        <v>98</v>
      </c>
      <c r="Z1626" s="922">
        <f t="shared" si="39"/>
        <v>0.7586999999999825</v>
      </c>
    </row>
    <row r="1627" spans="12:26" s="508" customFormat="1" x14ac:dyDescent="0.2">
      <c r="L1627" s="469"/>
      <c r="M1627" s="469"/>
      <c r="N1627" s="469"/>
      <c r="O1627" s="469"/>
      <c r="P1627" s="923"/>
      <c r="Q1627" s="923"/>
      <c r="R1627" s="923"/>
      <c r="S1627" s="923"/>
      <c r="U1627" s="742"/>
      <c r="Y1627" s="742" t="s">
        <v>98</v>
      </c>
      <c r="Z1627" s="922">
        <f t="shared" si="39"/>
        <v>0.75879999999998249</v>
      </c>
    </row>
    <row r="1628" spans="12:26" s="508" customFormat="1" x14ac:dyDescent="0.2">
      <c r="L1628" s="469"/>
      <c r="M1628" s="469"/>
      <c r="N1628" s="469"/>
      <c r="O1628" s="469"/>
      <c r="P1628" s="923"/>
      <c r="Q1628" s="923"/>
      <c r="R1628" s="923"/>
      <c r="S1628" s="923"/>
      <c r="U1628" s="742"/>
      <c r="Y1628" s="742" t="s">
        <v>98</v>
      </c>
      <c r="Z1628" s="922">
        <f t="shared" si="39"/>
        <v>0.75889999999998248</v>
      </c>
    </row>
    <row r="1629" spans="12:26" s="508" customFormat="1" x14ac:dyDescent="0.2">
      <c r="L1629" s="469"/>
      <c r="M1629" s="469"/>
      <c r="N1629" s="469"/>
      <c r="O1629" s="469"/>
      <c r="P1629" s="923"/>
      <c r="Q1629" s="923"/>
      <c r="R1629" s="923"/>
      <c r="S1629" s="923"/>
      <c r="U1629" s="742"/>
      <c r="Y1629" s="742" t="s">
        <v>98</v>
      </c>
      <c r="Z1629" s="922">
        <f t="shared" si="39"/>
        <v>0.75899999999998247</v>
      </c>
    </row>
    <row r="1630" spans="12:26" s="508" customFormat="1" x14ac:dyDescent="0.2">
      <c r="L1630" s="469"/>
      <c r="M1630" s="469"/>
      <c r="N1630" s="469"/>
      <c r="O1630" s="469"/>
      <c r="P1630" s="923"/>
      <c r="Q1630" s="923"/>
      <c r="R1630" s="923"/>
      <c r="S1630" s="923"/>
      <c r="U1630" s="742"/>
      <c r="Y1630" s="742" t="s">
        <v>98</v>
      </c>
      <c r="Z1630" s="922">
        <f t="shared" si="39"/>
        <v>0.75909999999998246</v>
      </c>
    </row>
    <row r="1631" spans="12:26" s="508" customFormat="1" x14ac:dyDescent="0.2">
      <c r="L1631" s="469"/>
      <c r="M1631" s="469"/>
      <c r="N1631" s="469"/>
      <c r="O1631" s="469"/>
      <c r="P1631" s="923"/>
      <c r="Q1631" s="923"/>
      <c r="R1631" s="923"/>
      <c r="S1631" s="923"/>
      <c r="U1631" s="742"/>
      <c r="Y1631" s="742" t="s">
        <v>98</v>
      </c>
      <c r="Z1631" s="922">
        <f t="shared" si="39"/>
        <v>0.75919999999998244</v>
      </c>
    </row>
    <row r="1632" spans="12:26" s="508" customFormat="1" x14ac:dyDescent="0.2">
      <c r="L1632" s="469"/>
      <c r="M1632" s="469"/>
      <c r="N1632" s="469"/>
      <c r="O1632" s="469"/>
      <c r="P1632" s="923"/>
      <c r="Q1632" s="923"/>
      <c r="R1632" s="923"/>
      <c r="S1632" s="923"/>
      <c r="U1632" s="742"/>
      <c r="Y1632" s="742" t="s">
        <v>98</v>
      </c>
      <c r="Z1632" s="922">
        <f t="shared" si="39"/>
        <v>0.75929999999998243</v>
      </c>
    </row>
    <row r="1633" spans="12:26" s="508" customFormat="1" x14ac:dyDescent="0.2">
      <c r="L1633" s="469"/>
      <c r="M1633" s="469"/>
      <c r="N1633" s="469"/>
      <c r="O1633" s="469"/>
      <c r="P1633" s="923"/>
      <c r="Q1633" s="923"/>
      <c r="R1633" s="923"/>
      <c r="S1633" s="923"/>
      <c r="U1633" s="742"/>
      <c r="Y1633" s="742" t="s">
        <v>98</v>
      </c>
      <c r="Z1633" s="922">
        <f t="shared" si="39"/>
        <v>0.75939999999998242</v>
      </c>
    </row>
    <row r="1634" spans="12:26" s="508" customFormat="1" x14ac:dyDescent="0.2">
      <c r="L1634" s="469"/>
      <c r="M1634" s="469"/>
      <c r="N1634" s="469"/>
      <c r="O1634" s="469"/>
      <c r="P1634" s="923"/>
      <c r="Q1634" s="923"/>
      <c r="R1634" s="923"/>
      <c r="S1634" s="923"/>
      <c r="U1634" s="742"/>
      <c r="Y1634" s="742" t="s">
        <v>98</v>
      </c>
      <c r="Z1634" s="922">
        <f t="shared" si="39"/>
        <v>0.75949999999998241</v>
      </c>
    </row>
    <row r="1635" spans="12:26" s="508" customFormat="1" x14ac:dyDescent="0.2">
      <c r="L1635" s="469"/>
      <c r="M1635" s="469"/>
      <c r="N1635" s="469"/>
      <c r="O1635" s="469"/>
      <c r="P1635" s="923"/>
      <c r="Q1635" s="923"/>
      <c r="R1635" s="923"/>
      <c r="S1635" s="923"/>
      <c r="U1635" s="742"/>
      <c r="Y1635" s="742" t="s">
        <v>98</v>
      </c>
      <c r="Z1635" s="922">
        <f t="shared" si="39"/>
        <v>0.7595999999999824</v>
      </c>
    </row>
    <row r="1636" spans="12:26" s="508" customFormat="1" x14ac:dyDescent="0.2">
      <c r="L1636" s="469"/>
      <c r="M1636" s="469"/>
      <c r="N1636" s="469"/>
      <c r="O1636" s="469"/>
      <c r="P1636" s="923"/>
      <c r="Q1636" s="923"/>
      <c r="R1636" s="923"/>
      <c r="S1636" s="923"/>
      <c r="U1636" s="742"/>
      <c r="Y1636" s="742" t="s">
        <v>98</v>
      </c>
      <c r="Z1636" s="922">
        <f t="shared" si="39"/>
        <v>0.75969999999998239</v>
      </c>
    </row>
    <row r="1637" spans="12:26" s="508" customFormat="1" x14ac:dyDescent="0.2">
      <c r="L1637" s="469"/>
      <c r="M1637" s="469"/>
      <c r="N1637" s="469"/>
      <c r="O1637" s="469"/>
      <c r="P1637" s="923"/>
      <c r="Q1637" s="923"/>
      <c r="R1637" s="923"/>
      <c r="S1637" s="923"/>
      <c r="U1637" s="742"/>
      <c r="Y1637" s="742" t="s">
        <v>98</v>
      </c>
      <c r="Z1637" s="922">
        <f t="shared" si="39"/>
        <v>0.75979999999998238</v>
      </c>
    </row>
    <row r="1638" spans="12:26" s="508" customFormat="1" x14ac:dyDescent="0.2">
      <c r="L1638" s="469"/>
      <c r="M1638" s="469"/>
      <c r="N1638" s="469"/>
      <c r="O1638" s="469"/>
      <c r="P1638" s="923"/>
      <c r="Q1638" s="923"/>
      <c r="R1638" s="923"/>
      <c r="S1638" s="923"/>
      <c r="U1638" s="742"/>
      <c r="Y1638" s="742" t="s">
        <v>98</v>
      </c>
      <c r="Z1638" s="922">
        <f t="shared" si="39"/>
        <v>0.75989999999998237</v>
      </c>
    </row>
    <row r="1639" spans="12:26" s="508" customFormat="1" x14ac:dyDescent="0.2">
      <c r="L1639" s="469"/>
      <c r="M1639" s="469"/>
      <c r="N1639" s="469"/>
      <c r="O1639" s="469"/>
      <c r="P1639" s="923"/>
      <c r="Q1639" s="923"/>
      <c r="R1639" s="923"/>
      <c r="S1639" s="923"/>
      <c r="U1639" s="742"/>
      <c r="Y1639" s="742" t="s">
        <v>98</v>
      </c>
      <c r="Z1639" s="922">
        <f t="shared" si="39"/>
        <v>0.75999999999998236</v>
      </c>
    </row>
    <row r="1640" spans="12:26" s="508" customFormat="1" x14ac:dyDescent="0.2">
      <c r="L1640" s="469"/>
      <c r="M1640" s="469"/>
      <c r="N1640" s="469"/>
      <c r="O1640" s="469"/>
      <c r="P1640" s="923"/>
      <c r="Q1640" s="923"/>
      <c r="R1640" s="923"/>
      <c r="S1640" s="923"/>
      <c r="U1640" s="742"/>
      <c r="Y1640" s="742" t="s">
        <v>98</v>
      </c>
      <c r="Z1640" s="922">
        <f t="shared" si="39"/>
        <v>0.76009999999998235</v>
      </c>
    </row>
    <row r="1641" spans="12:26" s="508" customFormat="1" x14ac:dyDescent="0.2">
      <c r="L1641" s="469"/>
      <c r="M1641" s="469"/>
      <c r="N1641" s="469"/>
      <c r="O1641" s="469"/>
      <c r="P1641" s="923"/>
      <c r="Q1641" s="923"/>
      <c r="R1641" s="923"/>
      <c r="S1641" s="923"/>
      <c r="U1641" s="742"/>
      <c r="Y1641" s="742" t="s">
        <v>98</v>
      </c>
      <c r="Z1641" s="922">
        <f t="shared" ref="Z1641:Z1704" si="40">SUM(Z1640+0.01%)</f>
        <v>0.76019999999998233</v>
      </c>
    </row>
    <row r="1642" spans="12:26" s="508" customFormat="1" x14ac:dyDescent="0.2">
      <c r="L1642" s="469"/>
      <c r="M1642" s="469"/>
      <c r="N1642" s="469"/>
      <c r="O1642" s="469"/>
      <c r="P1642" s="923"/>
      <c r="Q1642" s="923"/>
      <c r="R1642" s="923"/>
      <c r="S1642" s="923"/>
      <c r="U1642" s="742"/>
      <c r="Y1642" s="742" t="s">
        <v>98</v>
      </c>
      <c r="Z1642" s="922">
        <f t="shared" si="40"/>
        <v>0.76029999999998232</v>
      </c>
    </row>
    <row r="1643" spans="12:26" s="508" customFormat="1" x14ac:dyDescent="0.2">
      <c r="L1643" s="469"/>
      <c r="M1643" s="469"/>
      <c r="N1643" s="469"/>
      <c r="O1643" s="469"/>
      <c r="P1643" s="923"/>
      <c r="Q1643" s="923"/>
      <c r="R1643" s="923"/>
      <c r="S1643" s="923"/>
      <c r="U1643" s="742"/>
      <c r="Y1643" s="742" t="s">
        <v>98</v>
      </c>
      <c r="Z1643" s="922">
        <f t="shared" si="40"/>
        <v>0.76039999999998231</v>
      </c>
    </row>
    <row r="1644" spans="12:26" s="508" customFormat="1" x14ac:dyDescent="0.2">
      <c r="L1644" s="469"/>
      <c r="M1644" s="469"/>
      <c r="N1644" s="469"/>
      <c r="O1644" s="469"/>
      <c r="P1644" s="923"/>
      <c r="Q1644" s="923"/>
      <c r="R1644" s="923"/>
      <c r="S1644" s="923"/>
      <c r="U1644" s="742"/>
      <c r="Y1644" s="742" t="s">
        <v>98</v>
      </c>
      <c r="Z1644" s="922">
        <f t="shared" si="40"/>
        <v>0.7604999999999823</v>
      </c>
    </row>
    <row r="1645" spans="12:26" s="508" customFormat="1" x14ac:dyDescent="0.2">
      <c r="L1645" s="469"/>
      <c r="M1645" s="469"/>
      <c r="N1645" s="469"/>
      <c r="O1645" s="469"/>
      <c r="P1645" s="923"/>
      <c r="Q1645" s="923"/>
      <c r="R1645" s="923"/>
      <c r="S1645" s="923"/>
      <c r="U1645" s="742"/>
      <c r="Y1645" s="742" t="s">
        <v>98</v>
      </c>
      <c r="Z1645" s="922">
        <f t="shared" si="40"/>
        <v>0.76059999999998229</v>
      </c>
    </row>
    <row r="1646" spans="12:26" s="508" customFormat="1" x14ac:dyDescent="0.2">
      <c r="L1646" s="469"/>
      <c r="M1646" s="469"/>
      <c r="N1646" s="469"/>
      <c r="O1646" s="469"/>
      <c r="P1646" s="923"/>
      <c r="Q1646" s="923"/>
      <c r="R1646" s="923"/>
      <c r="S1646" s="923"/>
      <c r="U1646" s="742"/>
      <c r="Y1646" s="742" t="s">
        <v>98</v>
      </c>
      <c r="Z1646" s="922">
        <f t="shared" si="40"/>
        <v>0.76069999999998228</v>
      </c>
    </row>
    <row r="1647" spans="12:26" s="508" customFormat="1" x14ac:dyDescent="0.2">
      <c r="L1647" s="469"/>
      <c r="M1647" s="469"/>
      <c r="N1647" s="469"/>
      <c r="O1647" s="469"/>
      <c r="P1647" s="923"/>
      <c r="Q1647" s="923"/>
      <c r="R1647" s="923"/>
      <c r="S1647" s="923"/>
      <c r="U1647" s="742"/>
      <c r="Y1647" s="742" t="s">
        <v>98</v>
      </c>
      <c r="Z1647" s="922">
        <f t="shared" si="40"/>
        <v>0.76079999999998227</v>
      </c>
    </row>
    <row r="1648" spans="12:26" s="508" customFormat="1" x14ac:dyDescent="0.2">
      <c r="L1648" s="469"/>
      <c r="M1648" s="469"/>
      <c r="N1648" s="469"/>
      <c r="O1648" s="469"/>
      <c r="P1648" s="923"/>
      <c r="Q1648" s="923"/>
      <c r="R1648" s="923"/>
      <c r="S1648" s="923"/>
      <c r="U1648" s="742"/>
      <c r="Y1648" s="742" t="s">
        <v>98</v>
      </c>
      <c r="Z1648" s="922">
        <f t="shared" si="40"/>
        <v>0.76089999999998226</v>
      </c>
    </row>
    <row r="1649" spans="12:26" s="508" customFormat="1" x14ac:dyDescent="0.2">
      <c r="L1649" s="469"/>
      <c r="M1649" s="469"/>
      <c r="N1649" s="469"/>
      <c r="O1649" s="469"/>
      <c r="P1649" s="923"/>
      <c r="Q1649" s="923"/>
      <c r="R1649" s="923"/>
      <c r="S1649" s="923"/>
      <c r="U1649" s="742"/>
      <c r="Y1649" s="742" t="s">
        <v>98</v>
      </c>
      <c r="Z1649" s="922">
        <f t="shared" si="40"/>
        <v>0.76099999999998225</v>
      </c>
    </row>
    <row r="1650" spans="12:26" s="508" customFormat="1" x14ac:dyDescent="0.2">
      <c r="L1650" s="469"/>
      <c r="M1650" s="469"/>
      <c r="N1650" s="469"/>
      <c r="O1650" s="469"/>
      <c r="P1650" s="923"/>
      <c r="Q1650" s="923"/>
      <c r="R1650" s="923"/>
      <c r="S1650" s="923"/>
      <c r="U1650" s="742"/>
      <c r="Y1650" s="742" t="s">
        <v>98</v>
      </c>
      <c r="Z1650" s="922">
        <f t="shared" si="40"/>
        <v>0.76109999999998224</v>
      </c>
    </row>
    <row r="1651" spans="12:26" s="508" customFormat="1" x14ac:dyDescent="0.2">
      <c r="L1651" s="469"/>
      <c r="M1651" s="469"/>
      <c r="N1651" s="469"/>
      <c r="O1651" s="469"/>
      <c r="P1651" s="923"/>
      <c r="Q1651" s="923"/>
      <c r="R1651" s="923"/>
      <c r="S1651" s="923"/>
      <c r="U1651" s="742"/>
      <c r="Y1651" s="742" t="s">
        <v>98</v>
      </c>
      <c r="Z1651" s="922">
        <f t="shared" si="40"/>
        <v>0.76119999999998222</v>
      </c>
    </row>
    <row r="1652" spans="12:26" s="508" customFormat="1" x14ac:dyDescent="0.2">
      <c r="L1652" s="469"/>
      <c r="M1652" s="469"/>
      <c r="N1652" s="469"/>
      <c r="O1652" s="469"/>
      <c r="P1652" s="923"/>
      <c r="Q1652" s="923"/>
      <c r="R1652" s="923"/>
      <c r="S1652" s="923"/>
      <c r="U1652" s="742"/>
      <c r="Y1652" s="742" t="s">
        <v>98</v>
      </c>
      <c r="Z1652" s="922">
        <f t="shared" si="40"/>
        <v>0.76129999999998221</v>
      </c>
    </row>
    <row r="1653" spans="12:26" s="508" customFormat="1" x14ac:dyDescent="0.2">
      <c r="L1653" s="469"/>
      <c r="M1653" s="469"/>
      <c r="N1653" s="469"/>
      <c r="O1653" s="469"/>
      <c r="P1653" s="923"/>
      <c r="Q1653" s="923"/>
      <c r="R1653" s="923"/>
      <c r="S1653" s="923"/>
      <c r="U1653" s="742"/>
      <c r="Y1653" s="742" t="s">
        <v>98</v>
      </c>
      <c r="Z1653" s="922">
        <f t="shared" si="40"/>
        <v>0.7613999999999822</v>
      </c>
    </row>
    <row r="1654" spans="12:26" s="508" customFormat="1" x14ac:dyDescent="0.2">
      <c r="L1654" s="469"/>
      <c r="M1654" s="469"/>
      <c r="N1654" s="469"/>
      <c r="O1654" s="469"/>
      <c r="P1654" s="923"/>
      <c r="Q1654" s="923"/>
      <c r="R1654" s="923"/>
      <c r="S1654" s="923"/>
      <c r="U1654" s="742"/>
      <c r="Y1654" s="742" t="s">
        <v>98</v>
      </c>
      <c r="Z1654" s="922">
        <f t="shared" si="40"/>
        <v>0.76149999999998219</v>
      </c>
    </row>
    <row r="1655" spans="12:26" s="508" customFormat="1" x14ac:dyDescent="0.2">
      <c r="L1655" s="469"/>
      <c r="M1655" s="469"/>
      <c r="N1655" s="469"/>
      <c r="O1655" s="469"/>
      <c r="P1655" s="923"/>
      <c r="Q1655" s="923"/>
      <c r="R1655" s="923"/>
      <c r="S1655" s="923"/>
      <c r="U1655" s="742"/>
      <c r="Y1655" s="742" t="s">
        <v>98</v>
      </c>
      <c r="Z1655" s="922">
        <f t="shared" si="40"/>
        <v>0.76159999999998218</v>
      </c>
    </row>
    <row r="1656" spans="12:26" s="508" customFormat="1" x14ac:dyDescent="0.2">
      <c r="L1656" s="469"/>
      <c r="M1656" s="469"/>
      <c r="N1656" s="469"/>
      <c r="O1656" s="469"/>
      <c r="P1656" s="923"/>
      <c r="Q1656" s="923"/>
      <c r="R1656" s="923"/>
      <c r="S1656" s="923"/>
      <c r="U1656" s="742"/>
      <c r="Y1656" s="742" t="s">
        <v>98</v>
      </c>
      <c r="Z1656" s="922">
        <f t="shared" si="40"/>
        <v>0.76169999999998217</v>
      </c>
    </row>
    <row r="1657" spans="12:26" s="508" customFormat="1" x14ac:dyDescent="0.2">
      <c r="L1657" s="469"/>
      <c r="M1657" s="469"/>
      <c r="N1657" s="469"/>
      <c r="O1657" s="469"/>
      <c r="P1657" s="923"/>
      <c r="Q1657" s="923"/>
      <c r="R1657" s="923"/>
      <c r="S1657" s="923"/>
      <c r="U1657" s="742"/>
      <c r="Y1657" s="742" t="s">
        <v>98</v>
      </c>
      <c r="Z1657" s="922">
        <f t="shared" si="40"/>
        <v>0.76179999999998216</v>
      </c>
    </row>
    <row r="1658" spans="12:26" s="508" customFormat="1" x14ac:dyDescent="0.2">
      <c r="L1658" s="469"/>
      <c r="M1658" s="469"/>
      <c r="N1658" s="469"/>
      <c r="O1658" s="469"/>
      <c r="P1658" s="923"/>
      <c r="Q1658" s="923"/>
      <c r="R1658" s="923"/>
      <c r="S1658" s="923"/>
      <c r="U1658" s="742"/>
      <c r="Y1658" s="742" t="s">
        <v>98</v>
      </c>
      <c r="Z1658" s="922">
        <f t="shared" si="40"/>
        <v>0.76189999999998215</v>
      </c>
    </row>
    <row r="1659" spans="12:26" s="508" customFormat="1" x14ac:dyDescent="0.2">
      <c r="L1659" s="469"/>
      <c r="M1659" s="469"/>
      <c r="N1659" s="469"/>
      <c r="O1659" s="469"/>
      <c r="P1659" s="923"/>
      <c r="Q1659" s="923"/>
      <c r="R1659" s="923"/>
      <c r="S1659" s="923"/>
      <c r="U1659" s="742"/>
      <c r="Y1659" s="742" t="s">
        <v>98</v>
      </c>
      <c r="Z1659" s="922">
        <f t="shared" si="40"/>
        <v>0.76199999999998214</v>
      </c>
    </row>
    <row r="1660" spans="12:26" s="508" customFormat="1" x14ac:dyDescent="0.2">
      <c r="L1660" s="469"/>
      <c r="M1660" s="469"/>
      <c r="N1660" s="469"/>
      <c r="O1660" s="469"/>
      <c r="P1660" s="923"/>
      <c r="Q1660" s="923"/>
      <c r="R1660" s="923"/>
      <c r="S1660" s="923"/>
      <c r="U1660" s="742"/>
      <c r="Y1660" s="742" t="s">
        <v>98</v>
      </c>
      <c r="Z1660" s="922">
        <f t="shared" si="40"/>
        <v>0.76209999999998213</v>
      </c>
    </row>
    <row r="1661" spans="12:26" s="508" customFormat="1" x14ac:dyDescent="0.2">
      <c r="L1661" s="469"/>
      <c r="M1661" s="469"/>
      <c r="N1661" s="469"/>
      <c r="O1661" s="469"/>
      <c r="P1661" s="923"/>
      <c r="Q1661" s="923"/>
      <c r="R1661" s="923"/>
      <c r="S1661" s="923"/>
      <c r="U1661" s="742"/>
      <c r="Y1661" s="742" t="s">
        <v>98</v>
      </c>
      <c r="Z1661" s="922">
        <f t="shared" si="40"/>
        <v>0.76219999999998211</v>
      </c>
    </row>
    <row r="1662" spans="12:26" s="508" customFormat="1" x14ac:dyDescent="0.2">
      <c r="L1662" s="469"/>
      <c r="M1662" s="469"/>
      <c r="N1662" s="469"/>
      <c r="O1662" s="469"/>
      <c r="P1662" s="923"/>
      <c r="Q1662" s="923"/>
      <c r="R1662" s="923"/>
      <c r="S1662" s="923"/>
      <c r="U1662" s="742"/>
      <c r="Y1662" s="742" t="s">
        <v>98</v>
      </c>
      <c r="Z1662" s="922">
        <f t="shared" si="40"/>
        <v>0.7622999999999821</v>
      </c>
    </row>
    <row r="1663" spans="12:26" s="508" customFormat="1" x14ac:dyDescent="0.2">
      <c r="L1663" s="469"/>
      <c r="M1663" s="469"/>
      <c r="N1663" s="469"/>
      <c r="O1663" s="469"/>
      <c r="P1663" s="923"/>
      <c r="Q1663" s="923"/>
      <c r="R1663" s="923"/>
      <c r="S1663" s="923"/>
      <c r="U1663" s="742"/>
      <c r="Y1663" s="742" t="s">
        <v>98</v>
      </c>
      <c r="Z1663" s="922">
        <f t="shared" si="40"/>
        <v>0.76239999999998209</v>
      </c>
    </row>
    <row r="1664" spans="12:26" s="508" customFormat="1" x14ac:dyDescent="0.2">
      <c r="L1664" s="469"/>
      <c r="M1664" s="469"/>
      <c r="N1664" s="469"/>
      <c r="O1664" s="469"/>
      <c r="P1664" s="923"/>
      <c r="Q1664" s="923"/>
      <c r="R1664" s="923"/>
      <c r="S1664" s="923"/>
      <c r="U1664" s="742"/>
      <c r="Y1664" s="742" t="s">
        <v>98</v>
      </c>
      <c r="Z1664" s="922">
        <f t="shared" si="40"/>
        <v>0.76249999999998208</v>
      </c>
    </row>
    <row r="1665" spans="12:26" s="508" customFormat="1" x14ac:dyDescent="0.2">
      <c r="L1665" s="469"/>
      <c r="M1665" s="469"/>
      <c r="N1665" s="469"/>
      <c r="O1665" s="469"/>
      <c r="P1665" s="923"/>
      <c r="Q1665" s="923"/>
      <c r="R1665" s="923"/>
      <c r="S1665" s="923"/>
      <c r="U1665" s="742"/>
      <c r="Y1665" s="742" t="s">
        <v>98</v>
      </c>
      <c r="Z1665" s="922">
        <f t="shared" si="40"/>
        <v>0.76259999999998207</v>
      </c>
    </row>
    <row r="1666" spans="12:26" s="508" customFormat="1" x14ac:dyDescent="0.2">
      <c r="L1666" s="469"/>
      <c r="M1666" s="469"/>
      <c r="N1666" s="469"/>
      <c r="O1666" s="469"/>
      <c r="P1666" s="923"/>
      <c r="Q1666" s="923"/>
      <c r="R1666" s="923"/>
      <c r="S1666" s="923"/>
      <c r="U1666" s="742"/>
      <c r="Y1666" s="742" t="s">
        <v>98</v>
      </c>
      <c r="Z1666" s="922">
        <f t="shared" si="40"/>
        <v>0.76269999999998206</v>
      </c>
    </row>
    <row r="1667" spans="12:26" s="508" customFormat="1" x14ac:dyDescent="0.2">
      <c r="L1667" s="469"/>
      <c r="M1667" s="469"/>
      <c r="N1667" s="469"/>
      <c r="O1667" s="469"/>
      <c r="P1667" s="923"/>
      <c r="Q1667" s="923"/>
      <c r="R1667" s="923"/>
      <c r="S1667" s="923"/>
      <c r="U1667" s="742"/>
      <c r="Y1667" s="742" t="s">
        <v>98</v>
      </c>
      <c r="Z1667" s="922">
        <f t="shared" si="40"/>
        <v>0.76279999999998205</v>
      </c>
    </row>
    <row r="1668" spans="12:26" s="508" customFormat="1" x14ac:dyDescent="0.2">
      <c r="L1668" s="469"/>
      <c r="M1668" s="469"/>
      <c r="N1668" s="469"/>
      <c r="O1668" s="469"/>
      <c r="P1668" s="923"/>
      <c r="Q1668" s="923"/>
      <c r="R1668" s="923"/>
      <c r="S1668" s="923"/>
      <c r="U1668" s="742"/>
      <c r="Y1668" s="742" t="s">
        <v>98</v>
      </c>
      <c r="Z1668" s="922">
        <f t="shared" si="40"/>
        <v>0.76289999999998204</v>
      </c>
    </row>
    <row r="1669" spans="12:26" s="508" customFormat="1" x14ac:dyDescent="0.2">
      <c r="L1669" s="469"/>
      <c r="M1669" s="469"/>
      <c r="N1669" s="469"/>
      <c r="O1669" s="469"/>
      <c r="P1669" s="923"/>
      <c r="Q1669" s="923"/>
      <c r="R1669" s="923"/>
      <c r="S1669" s="923"/>
      <c r="U1669" s="742"/>
      <c r="Y1669" s="742" t="s">
        <v>98</v>
      </c>
      <c r="Z1669" s="922">
        <f t="shared" si="40"/>
        <v>0.76299999999998203</v>
      </c>
    </row>
    <row r="1670" spans="12:26" s="508" customFormat="1" x14ac:dyDescent="0.2">
      <c r="L1670" s="469"/>
      <c r="M1670" s="469"/>
      <c r="N1670" s="469"/>
      <c r="O1670" s="469"/>
      <c r="P1670" s="923"/>
      <c r="Q1670" s="923"/>
      <c r="R1670" s="923"/>
      <c r="S1670" s="923"/>
      <c r="U1670" s="742"/>
      <c r="Y1670" s="742" t="s">
        <v>98</v>
      </c>
      <c r="Z1670" s="922">
        <f t="shared" si="40"/>
        <v>0.76309999999998201</v>
      </c>
    </row>
    <row r="1671" spans="12:26" s="508" customFormat="1" x14ac:dyDescent="0.2">
      <c r="L1671" s="469"/>
      <c r="M1671" s="469"/>
      <c r="N1671" s="469"/>
      <c r="O1671" s="469"/>
      <c r="P1671" s="923"/>
      <c r="Q1671" s="923"/>
      <c r="R1671" s="923"/>
      <c r="S1671" s="923"/>
      <c r="U1671" s="742"/>
      <c r="Y1671" s="742" t="s">
        <v>98</v>
      </c>
      <c r="Z1671" s="922">
        <f t="shared" si="40"/>
        <v>0.763199999999982</v>
      </c>
    </row>
    <row r="1672" spans="12:26" s="508" customFormat="1" x14ac:dyDescent="0.2">
      <c r="L1672" s="469"/>
      <c r="M1672" s="469"/>
      <c r="N1672" s="469"/>
      <c r="O1672" s="469"/>
      <c r="P1672" s="923"/>
      <c r="Q1672" s="923"/>
      <c r="R1672" s="923"/>
      <c r="S1672" s="923"/>
      <c r="U1672" s="742"/>
      <c r="Y1672" s="742" t="s">
        <v>98</v>
      </c>
      <c r="Z1672" s="922">
        <f t="shared" si="40"/>
        <v>0.76329999999998199</v>
      </c>
    </row>
    <row r="1673" spans="12:26" s="508" customFormat="1" x14ac:dyDescent="0.2">
      <c r="L1673" s="469"/>
      <c r="M1673" s="469"/>
      <c r="N1673" s="469"/>
      <c r="O1673" s="469"/>
      <c r="P1673" s="923"/>
      <c r="Q1673" s="923"/>
      <c r="R1673" s="923"/>
      <c r="S1673" s="923"/>
      <c r="U1673" s="742"/>
      <c r="Y1673" s="742" t="s">
        <v>98</v>
      </c>
      <c r="Z1673" s="922">
        <f t="shared" si="40"/>
        <v>0.76339999999998198</v>
      </c>
    </row>
    <row r="1674" spans="12:26" s="508" customFormat="1" x14ac:dyDescent="0.2">
      <c r="L1674" s="469"/>
      <c r="M1674" s="469"/>
      <c r="N1674" s="469"/>
      <c r="O1674" s="469"/>
      <c r="P1674" s="923"/>
      <c r="Q1674" s="923"/>
      <c r="R1674" s="923"/>
      <c r="S1674" s="923"/>
      <c r="U1674" s="742"/>
      <c r="Y1674" s="742" t="s">
        <v>98</v>
      </c>
      <c r="Z1674" s="922">
        <f t="shared" si="40"/>
        <v>0.76349999999998197</v>
      </c>
    </row>
    <row r="1675" spans="12:26" s="508" customFormat="1" x14ac:dyDescent="0.2">
      <c r="L1675" s="469"/>
      <c r="M1675" s="469"/>
      <c r="N1675" s="469"/>
      <c r="O1675" s="469"/>
      <c r="P1675" s="923"/>
      <c r="Q1675" s="923"/>
      <c r="R1675" s="923"/>
      <c r="S1675" s="923"/>
      <c r="U1675" s="742"/>
      <c r="Y1675" s="742" t="s">
        <v>98</v>
      </c>
      <c r="Z1675" s="922">
        <f t="shared" si="40"/>
        <v>0.76359999999998196</v>
      </c>
    </row>
    <row r="1676" spans="12:26" s="508" customFormat="1" x14ac:dyDescent="0.2">
      <c r="L1676" s="469"/>
      <c r="M1676" s="469"/>
      <c r="N1676" s="469"/>
      <c r="O1676" s="469"/>
      <c r="P1676" s="923"/>
      <c r="Q1676" s="923"/>
      <c r="R1676" s="923"/>
      <c r="S1676" s="923"/>
      <c r="U1676" s="742"/>
      <c r="Y1676" s="742" t="s">
        <v>98</v>
      </c>
      <c r="Z1676" s="922">
        <f t="shared" si="40"/>
        <v>0.76369999999998195</v>
      </c>
    </row>
    <row r="1677" spans="12:26" s="508" customFormat="1" x14ac:dyDescent="0.2">
      <c r="L1677" s="469"/>
      <c r="M1677" s="469"/>
      <c r="N1677" s="469"/>
      <c r="O1677" s="469"/>
      <c r="P1677" s="923"/>
      <c r="Q1677" s="923"/>
      <c r="R1677" s="923"/>
      <c r="S1677" s="923"/>
      <c r="U1677" s="742"/>
      <c r="Y1677" s="742" t="s">
        <v>98</v>
      </c>
      <c r="Z1677" s="922">
        <f t="shared" si="40"/>
        <v>0.76379999999998194</v>
      </c>
    </row>
    <row r="1678" spans="12:26" s="508" customFormat="1" x14ac:dyDescent="0.2">
      <c r="L1678" s="469"/>
      <c r="M1678" s="469"/>
      <c r="N1678" s="469"/>
      <c r="O1678" s="469"/>
      <c r="P1678" s="923"/>
      <c r="Q1678" s="923"/>
      <c r="R1678" s="923"/>
      <c r="S1678" s="923"/>
      <c r="U1678" s="742"/>
      <c r="Y1678" s="742" t="s">
        <v>98</v>
      </c>
      <c r="Z1678" s="922">
        <f t="shared" si="40"/>
        <v>0.76389999999998193</v>
      </c>
    </row>
    <row r="1679" spans="12:26" s="508" customFormat="1" x14ac:dyDescent="0.2">
      <c r="L1679" s="469"/>
      <c r="M1679" s="469"/>
      <c r="N1679" s="469"/>
      <c r="O1679" s="469"/>
      <c r="P1679" s="923"/>
      <c r="Q1679" s="923"/>
      <c r="R1679" s="923"/>
      <c r="S1679" s="923"/>
      <c r="U1679" s="742"/>
      <c r="Y1679" s="742" t="s">
        <v>98</v>
      </c>
      <c r="Z1679" s="922">
        <f t="shared" si="40"/>
        <v>0.76399999999998192</v>
      </c>
    </row>
    <row r="1680" spans="12:26" s="508" customFormat="1" x14ac:dyDescent="0.2">
      <c r="L1680" s="469"/>
      <c r="M1680" s="469"/>
      <c r="N1680" s="469"/>
      <c r="O1680" s="469"/>
      <c r="P1680" s="923"/>
      <c r="Q1680" s="923"/>
      <c r="R1680" s="923"/>
      <c r="S1680" s="923"/>
      <c r="U1680" s="742"/>
      <c r="Y1680" s="742" t="s">
        <v>98</v>
      </c>
      <c r="Z1680" s="922">
        <f t="shared" si="40"/>
        <v>0.7640999999999819</v>
      </c>
    </row>
    <row r="1681" spans="12:26" s="508" customFormat="1" x14ac:dyDescent="0.2">
      <c r="L1681" s="469"/>
      <c r="M1681" s="469"/>
      <c r="N1681" s="469"/>
      <c r="O1681" s="469"/>
      <c r="P1681" s="923"/>
      <c r="Q1681" s="923"/>
      <c r="R1681" s="923"/>
      <c r="S1681" s="923"/>
      <c r="U1681" s="742"/>
      <c r="Y1681" s="742" t="s">
        <v>98</v>
      </c>
      <c r="Z1681" s="922">
        <f t="shared" si="40"/>
        <v>0.76419999999998189</v>
      </c>
    </row>
    <row r="1682" spans="12:26" s="508" customFormat="1" x14ac:dyDescent="0.2">
      <c r="L1682" s="469"/>
      <c r="M1682" s="469"/>
      <c r="N1682" s="469"/>
      <c r="O1682" s="469"/>
      <c r="P1682" s="923"/>
      <c r="Q1682" s="923"/>
      <c r="R1682" s="923"/>
      <c r="S1682" s="923"/>
      <c r="U1682" s="742"/>
      <c r="Y1682" s="742" t="s">
        <v>98</v>
      </c>
      <c r="Z1682" s="922">
        <f t="shared" si="40"/>
        <v>0.76429999999998188</v>
      </c>
    </row>
    <row r="1683" spans="12:26" s="508" customFormat="1" x14ac:dyDescent="0.2">
      <c r="L1683" s="469"/>
      <c r="M1683" s="469"/>
      <c r="N1683" s="469"/>
      <c r="O1683" s="469"/>
      <c r="P1683" s="923"/>
      <c r="Q1683" s="923"/>
      <c r="R1683" s="923"/>
      <c r="S1683" s="923"/>
      <c r="U1683" s="742"/>
      <c r="Y1683" s="742" t="s">
        <v>98</v>
      </c>
      <c r="Z1683" s="922">
        <f t="shared" si="40"/>
        <v>0.76439999999998187</v>
      </c>
    </row>
    <row r="1684" spans="12:26" s="508" customFormat="1" x14ac:dyDescent="0.2">
      <c r="L1684" s="469"/>
      <c r="M1684" s="469"/>
      <c r="N1684" s="469"/>
      <c r="O1684" s="469"/>
      <c r="P1684" s="923"/>
      <c r="Q1684" s="923"/>
      <c r="R1684" s="923"/>
      <c r="S1684" s="923"/>
      <c r="U1684" s="742"/>
      <c r="Y1684" s="742" t="s">
        <v>98</v>
      </c>
      <c r="Z1684" s="922">
        <f t="shared" si="40"/>
        <v>0.76449999999998186</v>
      </c>
    </row>
    <row r="1685" spans="12:26" s="508" customFormat="1" x14ac:dyDescent="0.2">
      <c r="L1685" s="469"/>
      <c r="M1685" s="469"/>
      <c r="N1685" s="469"/>
      <c r="O1685" s="469"/>
      <c r="P1685" s="923"/>
      <c r="Q1685" s="923"/>
      <c r="R1685" s="923"/>
      <c r="S1685" s="923"/>
      <c r="U1685" s="742"/>
      <c r="Y1685" s="742" t="s">
        <v>98</v>
      </c>
      <c r="Z1685" s="922">
        <f t="shared" si="40"/>
        <v>0.76459999999998185</v>
      </c>
    </row>
    <row r="1686" spans="12:26" s="508" customFormat="1" x14ac:dyDescent="0.2">
      <c r="L1686" s="469"/>
      <c r="M1686" s="469"/>
      <c r="N1686" s="469"/>
      <c r="O1686" s="469"/>
      <c r="P1686" s="923"/>
      <c r="Q1686" s="923"/>
      <c r="R1686" s="923"/>
      <c r="S1686" s="923"/>
      <c r="U1686" s="742"/>
      <c r="Y1686" s="742" t="s">
        <v>98</v>
      </c>
      <c r="Z1686" s="922">
        <f t="shared" si="40"/>
        <v>0.76469999999998184</v>
      </c>
    </row>
    <row r="1687" spans="12:26" s="508" customFormat="1" x14ac:dyDescent="0.2">
      <c r="L1687" s="469"/>
      <c r="M1687" s="469"/>
      <c r="N1687" s="469"/>
      <c r="O1687" s="469"/>
      <c r="P1687" s="923"/>
      <c r="Q1687" s="923"/>
      <c r="R1687" s="923"/>
      <c r="S1687" s="923"/>
      <c r="U1687" s="742"/>
      <c r="Y1687" s="742" t="s">
        <v>98</v>
      </c>
      <c r="Z1687" s="922">
        <f t="shared" si="40"/>
        <v>0.76479999999998183</v>
      </c>
    </row>
    <row r="1688" spans="12:26" s="508" customFormat="1" x14ac:dyDescent="0.2">
      <c r="L1688" s="469"/>
      <c r="M1688" s="469"/>
      <c r="N1688" s="469"/>
      <c r="O1688" s="469"/>
      <c r="P1688" s="923"/>
      <c r="Q1688" s="923"/>
      <c r="R1688" s="923"/>
      <c r="S1688" s="923"/>
      <c r="U1688" s="742"/>
      <c r="Y1688" s="742" t="s">
        <v>98</v>
      </c>
      <c r="Z1688" s="922">
        <f t="shared" si="40"/>
        <v>0.76489999999998182</v>
      </c>
    </row>
    <row r="1689" spans="12:26" s="508" customFormat="1" x14ac:dyDescent="0.2">
      <c r="L1689" s="469"/>
      <c r="M1689" s="469"/>
      <c r="N1689" s="469"/>
      <c r="O1689" s="469"/>
      <c r="P1689" s="923"/>
      <c r="Q1689" s="923"/>
      <c r="R1689" s="923"/>
      <c r="S1689" s="923"/>
      <c r="U1689" s="742"/>
      <c r="Y1689" s="742" t="s">
        <v>98</v>
      </c>
      <c r="Z1689" s="922">
        <f t="shared" si="40"/>
        <v>0.76499999999998181</v>
      </c>
    </row>
    <row r="1690" spans="12:26" s="508" customFormat="1" x14ac:dyDescent="0.2">
      <c r="L1690" s="469"/>
      <c r="M1690" s="469"/>
      <c r="N1690" s="469"/>
      <c r="O1690" s="469"/>
      <c r="P1690" s="923"/>
      <c r="Q1690" s="923"/>
      <c r="R1690" s="923"/>
      <c r="S1690" s="923"/>
      <c r="U1690" s="742"/>
      <c r="Y1690" s="742" t="s">
        <v>98</v>
      </c>
      <c r="Z1690" s="922">
        <f t="shared" si="40"/>
        <v>0.76509999999998179</v>
      </c>
    </row>
    <row r="1691" spans="12:26" s="508" customFormat="1" x14ac:dyDescent="0.2">
      <c r="L1691" s="469"/>
      <c r="M1691" s="469"/>
      <c r="N1691" s="469"/>
      <c r="O1691" s="469"/>
      <c r="P1691" s="923"/>
      <c r="Q1691" s="923"/>
      <c r="R1691" s="923"/>
      <c r="S1691" s="923"/>
      <c r="U1691" s="742"/>
      <c r="Y1691" s="742" t="s">
        <v>98</v>
      </c>
      <c r="Z1691" s="922">
        <f t="shared" si="40"/>
        <v>0.76519999999998178</v>
      </c>
    </row>
    <row r="1692" spans="12:26" s="508" customFormat="1" x14ac:dyDescent="0.2">
      <c r="L1692" s="469"/>
      <c r="M1692" s="469"/>
      <c r="N1692" s="469"/>
      <c r="O1692" s="469"/>
      <c r="P1692" s="923"/>
      <c r="Q1692" s="923"/>
      <c r="R1692" s="923"/>
      <c r="S1692" s="923"/>
      <c r="U1692" s="742"/>
      <c r="Y1692" s="742" t="s">
        <v>98</v>
      </c>
      <c r="Z1692" s="922">
        <f t="shared" si="40"/>
        <v>0.76529999999998177</v>
      </c>
    </row>
    <row r="1693" spans="12:26" s="508" customFormat="1" x14ac:dyDescent="0.2">
      <c r="L1693" s="469"/>
      <c r="M1693" s="469"/>
      <c r="N1693" s="469"/>
      <c r="O1693" s="469"/>
      <c r="P1693" s="923"/>
      <c r="Q1693" s="923"/>
      <c r="R1693" s="923"/>
      <c r="S1693" s="923"/>
      <c r="U1693" s="742"/>
      <c r="Y1693" s="742" t="s">
        <v>98</v>
      </c>
      <c r="Z1693" s="922">
        <f t="shared" si="40"/>
        <v>0.76539999999998176</v>
      </c>
    </row>
    <row r="1694" spans="12:26" s="508" customFormat="1" x14ac:dyDescent="0.2">
      <c r="L1694" s="469"/>
      <c r="M1694" s="469"/>
      <c r="N1694" s="469"/>
      <c r="O1694" s="469"/>
      <c r="P1694" s="923"/>
      <c r="Q1694" s="923"/>
      <c r="R1694" s="923"/>
      <c r="S1694" s="923"/>
      <c r="U1694" s="742"/>
      <c r="Y1694" s="742" t="s">
        <v>98</v>
      </c>
      <c r="Z1694" s="922">
        <f t="shared" si="40"/>
        <v>0.76549999999998175</v>
      </c>
    </row>
    <row r="1695" spans="12:26" s="508" customFormat="1" x14ac:dyDescent="0.2">
      <c r="L1695" s="469"/>
      <c r="M1695" s="469"/>
      <c r="N1695" s="469"/>
      <c r="O1695" s="469"/>
      <c r="P1695" s="923"/>
      <c r="Q1695" s="923"/>
      <c r="R1695" s="923"/>
      <c r="S1695" s="923"/>
      <c r="U1695" s="742"/>
      <c r="Y1695" s="742" t="s">
        <v>98</v>
      </c>
      <c r="Z1695" s="922">
        <f t="shared" si="40"/>
        <v>0.76559999999998174</v>
      </c>
    </row>
    <row r="1696" spans="12:26" s="508" customFormat="1" x14ac:dyDescent="0.2">
      <c r="L1696" s="469"/>
      <c r="M1696" s="469"/>
      <c r="N1696" s="469"/>
      <c r="O1696" s="469"/>
      <c r="P1696" s="923"/>
      <c r="Q1696" s="923"/>
      <c r="R1696" s="923"/>
      <c r="S1696" s="923"/>
      <c r="U1696" s="742"/>
      <c r="Y1696" s="742" t="s">
        <v>98</v>
      </c>
      <c r="Z1696" s="922">
        <f t="shared" si="40"/>
        <v>0.76569999999998173</v>
      </c>
    </row>
    <row r="1697" spans="12:26" s="508" customFormat="1" x14ac:dyDescent="0.2">
      <c r="L1697" s="469"/>
      <c r="M1697" s="469"/>
      <c r="N1697" s="469"/>
      <c r="O1697" s="469"/>
      <c r="P1697" s="923"/>
      <c r="Q1697" s="923"/>
      <c r="R1697" s="923"/>
      <c r="S1697" s="923"/>
      <c r="U1697" s="742"/>
      <c r="Y1697" s="742" t="s">
        <v>98</v>
      </c>
      <c r="Z1697" s="922">
        <f t="shared" si="40"/>
        <v>0.76579999999998172</v>
      </c>
    </row>
    <row r="1698" spans="12:26" s="508" customFormat="1" x14ac:dyDescent="0.2">
      <c r="L1698" s="469"/>
      <c r="M1698" s="469"/>
      <c r="N1698" s="469"/>
      <c r="O1698" s="469"/>
      <c r="P1698" s="923"/>
      <c r="Q1698" s="923"/>
      <c r="R1698" s="923"/>
      <c r="S1698" s="923"/>
      <c r="U1698" s="742"/>
      <c r="Y1698" s="742" t="s">
        <v>98</v>
      </c>
      <c r="Z1698" s="922">
        <f t="shared" si="40"/>
        <v>0.76589999999998171</v>
      </c>
    </row>
    <row r="1699" spans="12:26" s="508" customFormat="1" x14ac:dyDescent="0.2">
      <c r="L1699" s="469"/>
      <c r="M1699" s="469"/>
      <c r="N1699" s="469"/>
      <c r="O1699" s="469"/>
      <c r="P1699" s="923"/>
      <c r="Q1699" s="923"/>
      <c r="R1699" s="923"/>
      <c r="S1699" s="923"/>
      <c r="U1699" s="742"/>
      <c r="Y1699" s="742" t="s">
        <v>98</v>
      </c>
      <c r="Z1699" s="922">
        <f t="shared" si="40"/>
        <v>0.7659999999999817</v>
      </c>
    </row>
    <row r="1700" spans="12:26" s="508" customFormat="1" x14ac:dyDescent="0.2">
      <c r="L1700" s="469"/>
      <c r="M1700" s="469"/>
      <c r="N1700" s="469"/>
      <c r="O1700" s="469"/>
      <c r="P1700" s="923"/>
      <c r="Q1700" s="923"/>
      <c r="R1700" s="923"/>
      <c r="S1700" s="923"/>
      <c r="U1700" s="742"/>
      <c r="Y1700" s="742" t="s">
        <v>98</v>
      </c>
      <c r="Z1700" s="922">
        <f t="shared" si="40"/>
        <v>0.76609999999998168</v>
      </c>
    </row>
    <row r="1701" spans="12:26" s="508" customFormat="1" x14ac:dyDescent="0.2">
      <c r="L1701" s="469"/>
      <c r="M1701" s="469"/>
      <c r="N1701" s="469"/>
      <c r="O1701" s="469"/>
      <c r="P1701" s="923"/>
      <c r="Q1701" s="923"/>
      <c r="R1701" s="923"/>
      <c r="S1701" s="923"/>
      <c r="U1701" s="742"/>
      <c r="Y1701" s="742" t="s">
        <v>98</v>
      </c>
      <c r="Z1701" s="922">
        <f t="shared" si="40"/>
        <v>0.76619999999998167</v>
      </c>
    </row>
    <row r="1702" spans="12:26" s="508" customFormat="1" x14ac:dyDescent="0.2">
      <c r="L1702" s="469"/>
      <c r="M1702" s="469"/>
      <c r="N1702" s="469"/>
      <c r="O1702" s="469"/>
      <c r="P1702" s="923"/>
      <c r="Q1702" s="923"/>
      <c r="R1702" s="923"/>
      <c r="S1702" s="923"/>
      <c r="U1702" s="742"/>
      <c r="Y1702" s="742" t="s">
        <v>98</v>
      </c>
      <c r="Z1702" s="922">
        <f t="shared" si="40"/>
        <v>0.76629999999998166</v>
      </c>
    </row>
    <row r="1703" spans="12:26" s="508" customFormat="1" x14ac:dyDescent="0.2">
      <c r="L1703" s="469"/>
      <c r="M1703" s="469"/>
      <c r="N1703" s="469"/>
      <c r="O1703" s="469"/>
      <c r="P1703" s="923"/>
      <c r="Q1703" s="923"/>
      <c r="R1703" s="923"/>
      <c r="S1703" s="923"/>
      <c r="U1703" s="742"/>
      <c r="Y1703" s="742" t="s">
        <v>98</v>
      </c>
      <c r="Z1703" s="922">
        <f t="shared" si="40"/>
        <v>0.76639999999998165</v>
      </c>
    </row>
    <row r="1704" spans="12:26" s="508" customFormat="1" x14ac:dyDescent="0.2">
      <c r="L1704" s="469"/>
      <c r="M1704" s="469"/>
      <c r="N1704" s="469"/>
      <c r="O1704" s="469"/>
      <c r="P1704" s="923"/>
      <c r="Q1704" s="923"/>
      <c r="R1704" s="923"/>
      <c r="S1704" s="923"/>
      <c r="U1704" s="742"/>
      <c r="Y1704" s="742" t="s">
        <v>98</v>
      </c>
      <c r="Z1704" s="922">
        <f t="shared" si="40"/>
        <v>0.76649999999998164</v>
      </c>
    </row>
    <row r="1705" spans="12:26" s="508" customFormat="1" x14ac:dyDescent="0.2">
      <c r="L1705" s="469"/>
      <c r="M1705" s="469"/>
      <c r="N1705" s="469"/>
      <c r="O1705" s="469"/>
      <c r="P1705" s="923"/>
      <c r="Q1705" s="923"/>
      <c r="R1705" s="923"/>
      <c r="S1705" s="923"/>
      <c r="U1705" s="742"/>
      <c r="Y1705" s="742" t="s">
        <v>98</v>
      </c>
      <c r="Z1705" s="922">
        <f t="shared" ref="Z1705:Z1768" si="41">SUM(Z1704+0.01%)</f>
        <v>0.76659999999998163</v>
      </c>
    </row>
    <row r="1706" spans="12:26" s="508" customFormat="1" x14ac:dyDescent="0.2">
      <c r="L1706" s="469"/>
      <c r="M1706" s="469"/>
      <c r="N1706" s="469"/>
      <c r="O1706" s="469"/>
      <c r="P1706" s="923"/>
      <c r="Q1706" s="923"/>
      <c r="R1706" s="923"/>
      <c r="S1706" s="923"/>
      <c r="U1706" s="742"/>
      <c r="Y1706" s="742" t="s">
        <v>98</v>
      </c>
      <c r="Z1706" s="922">
        <f t="shared" si="41"/>
        <v>0.76669999999998162</v>
      </c>
    </row>
    <row r="1707" spans="12:26" s="508" customFormat="1" x14ac:dyDescent="0.2">
      <c r="L1707" s="469"/>
      <c r="M1707" s="469"/>
      <c r="N1707" s="469"/>
      <c r="O1707" s="469"/>
      <c r="P1707" s="923"/>
      <c r="Q1707" s="923"/>
      <c r="R1707" s="923"/>
      <c r="S1707" s="923"/>
      <c r="U1707" s="742"/>
      <c r="Y1707" s="742" t="s">
        <v>98</v>
      </c>
      <c r="Z1707" s="922">
        <f t="shared" si="41"/>
        <v>0.76679999999998161</v>
      </c>
    </row>
    <row r="1708" spans="12:26" s="508" customFormat="1" x14ac:dyDescent="0.2">
      <c r="L1708" s="469"/>
      <c r="M1708" s="469"/>
      <c r="N1708" s="469"/>
      <c r="O1708" s="469"/>
      <c r="P1708" s="923"/>
      <c r="Q1708" s="923"/>
      <c r="R1708" s="923"/>
      <c r="S1708" s="923"/>
      <c r="U1708" s="742"/>
      <c r="Y1708" s="742" t="s">
        <v>98</v>
      </c>
      <c r="Z1708" s="922">
        <f t="shared" si="41"/>
        <v>0.7668999999999816</v>
      </c>
    </row>
    <row r="1709" spans="12:26" s="508" customFormat="1" x14ac:dyDescent="0.2">
      <c r="L1709" s="469"/>
      <c r="M1709" s="469"/>
      <c r="N1709" s="469"/>
      <c r="O1709" s="469"/>
      <c r="P1709" s="923"/>
      <c r="Q1709" s="923"/>
      <c r="R1709" s="923"/>
      <c r="S1709" s="923"/>
      <c r="U1709" s="742"/>
      <c r="Y1709" s="742" t="s">
        <v>98</v>
      </c>
      <c r="Z1709" s="922">
        <f t="shared" si="41"/>
        <v>0.76699999999998159</v>
      </c>
    </row>
    <row r="1710" spans="12:26" s="508" customFormat="1" x14ac:dyDescent="0.2">
      <c r="L1710" s="469"/>
      <c r="M1710" s="469"/>
      <c r="N1710" s="469"/>
      <c r="O1710" s="469"/>
      <c r="P1710" s="923"/>
      <c r="Q1710" s="923"/>
      <c r="R1710" s="923"/>
      <c r="S1710" s="923"/>
      <c r="U1710" s="742"/>
      <c r="Y1710" s="742" t="s">
        <v>98</v>
      </c>
      <c r="Z1710" s="922">
        <f t="shared" si="41"/>
        <v>0.76709999999998157</v>
      </c>
    </row>
    <row r="1711" spans="12:26" s="508" customFormat="1" x14ac:dyDescent="0.2">
      <c r="L1711" s="469"/>
      <c r="M1711" s="469"/>
      <c r="N1711" s="469"/>
      <c r="O1711" s="469"/>
      <c r="P1711" s="923"/>
      <c r="Q1711" s="923"/>
      <c r="R1711" s="923"/>
      <c r="S1711" s="923"/>
      <c r="U1711" s="742"/>
      <c r="Y1711" s="742" t="s">
        <v>98</v>
      </c>
      <c r="Z1711" s="922">
        <f t="shared" si="41"/>
        <v>0.76719999999998156</v>
      </c>
    </row>
    <row r="1712" spans="12:26" s="508" customFormat="1" x14ac:dyDescent="0.2">
      <c r="L1712" s="469"/>
      <c r="M1712" s="469"/>
      <c r="N1712" s="469"/>
      <c r="O1712" s="469"/>
      <c r="P1712" s="923"/>
      <c r="Q1712" s="923"/>
      <c r="R1712" s="923"/>
      <c r="S1712" s="923"/>
      <c r="U1712" s="742"/>
      <c r="Y1712" s="742" t="s">
        <v>98</v>
      </c>
      <c r="Z1712" s="922">
        <f t="shared" si="41"/>
        <v>0.76729999999998155</v>
      </c>
    </row>
    <row r="1713" spans="12:26" s="508" customFormat="1" x14ac:dyDescent="0.2">
      <c r="L1713" s="469"/>
      <c r="M1713" s="469"/>
      <c r="N1713" s="469"/>
      <c r="O1713" s="469"/>
      <c r="P1713" s="923"/>
      <c r="Q1713" s="923"/>
      <c r="R1713" s="923"/>
      <c r="S1713" s="923"/>
      <c r="U1713" s="742"/>
      <c r="Y1713" s="742" t="s">
        <v>98</v>
      </c>
      <c r="Z1713" s="922">
        <f t="shared" si="41"/>
        <v>0.76739999999998154</v>
      </c>
    </row>
    <row r="1714" spans="12:26" s="508" customFormat="1" x14ac:dyDescent="0.2">
      <c r="L1714" s="469"/>
      <c r="M1714" s="469"/>
      <c r="N1714" s="469"/>
      <c r="O1714" s="469"/>
      <c r="P1714" s="923"/>
      <c r="Q1714" s="923"/>
      <c r="R1714" s="923"/>
      <c r="S1714" s="923"/>
      <c r="U1714" s="742"/>
      <c r="Y1714" s="742" t="s">
        <v>98</v>
      </c>
      <c r="Z1714" s="922">
        <f t="shared" si="41"/>
        <v>0.76749999999998153</v>
      </c>
    </row>
    <row r="1715" spans="12:26" s="508" customFormat="1" x14ac:dyDescent="0.2">
      <c r="L1715" s="469"/>
      <c r="M1715" s="469"/>
      <c r="N1715" s="469"/>
      <c r="O1715" s="469"/>
      <c r="P1715" s="923"/>
      <c r="Q1715" s="923"/>
      <c r="R1715" s="923"/>
      <c r="S1715" s="923"/>
      <c r="U1715" s="742"/>
      <c r="Y1715" s="742" t="s">
        <v>98</v>
      </c>
      <c r="Z1715" s="922">
        <f t="shared" si="41"/>
        <v>0.76759999999998152</v>
      </c>
    </row>
    <row r="1716" spans="12:26" s="508" customFormat="1" x14ac:dyDescent="0.2">
      <c r="L1716" s="469"/>
      <c r="M1716" s="469"/>
      <c r="N1716" s="469"/>
      <c r="O1716" s="469"/>
      <c r="P1716" s="923"/>
      <c r="Q1716" s="923"/>
      <c r="R1716" s="923"/>
      <c r="S1716" s="923"/>
      <c r="U1716" s="742"/>
      <c r="Y1716" s="742" t="s">
        <v>98</v>
      </c>
      <c r="Z1716" s="922">
        <f t="shared" si="41"/>
        <v>0.76769999999998151</v>
      </c>
    </row>
    <row r="1717" spans="12:26" s="508" customFormat="1" x14ac:dyDescent="0.2">
      <c r="L1717" s="469"/>
      <c r="M1717" s="469"/>
      <c r="N1717" s="469"/>
      <c r="O1717" s="469"/>
      <c r="P1717" s="923"/>
      <c r="Q1717" s="923"/>
      <c r="R1717" s="923"/>
      <c r="S1717" s="923"/>
      <c r="U1717" s="742"/>
      <c r="Y1717" s="742" t="s">
        <v>98</v>
      </c>
      <c r="Z1717" s="922">
        <f t="shared" si="41"/>
        <v>0.7677999999999815</v>
      </c>
    </row>
    <row r="1718" spans="12:26" s="508" customFormat="1" x14ac:dyDescent="0.2">
      <c r="L1718" s="469"/>
      <c r="M1718" s="469"/>
      <c r="N1718" s="469"/>
      <c r="O1718" s="469"/>
      <c r="P1718" s="923"/>
      <c r="Q1718" s="923"/>
      <c r="R1718" s="923"/>
      <c r="S1718" s="923"/>
      <c r="U1718" s="742"/>
      <c r="Y1718" s="742" t="s">
        <v>98</v>
      </c>
      <c r="Z1718" s="922">
        <f t="shared" si="41"/>
        <v>0.76789999999998149</v>
      </c>
    </row>
    <row r="1719" spans="12:26" s="508" customFormat="1" x14ac:dyDescent="0.2">
      <c r="L1719" s="469"/>
      <c r="M1719" s="469"/>
      <c r="N1719" s="469"/>
      <c r="O1719" s="469"/>
      <c r="P1719" s="923"/>
      <c r="Q1719" s="923"/>
      <c r="R1719" s="923"/>
      <c r="S1719" s="923"/>
      <c r="U1719" s="742"/>
      <c r="Y1719" s="742" t="s">
        <v>98</v>
      </c>
      <c r="Z1719" s="922">
        <f t="shared" si="41"/>
        <v>0.76799999999998148</v>
      </c>
    </row>
    <row r="1720" spans="12:26" s="508" customFormat="1" x14ac:dyDescent="0.2">
      <c r="L1720" s="469"/>
      <c r="M1720" s="469"/>
      <c r="N1720" s="469"/>
      <c r="O1720" s="469"/>
      <c r="P1720" s="923"/>
      <c r="Q1720" s="923"/>
      <c r="R1720" s="923"/>
      <c r="S1720" s="923"/>
      <c r="U1720" s="742"/>
      <c r="Y1720" s="742" t="s">
        <v>98</v>
      </c>
      <c r="Z1720" s="922">
        <f t="shared" si="41"/>
        <v>0.76809999999998146</v>
      </c>
    </row>
    <row r="1721" spans="12:26" s="508" customFormat="1" x14ac:dyDescent="0.2">
      <c r="L1721" s="469"/>
      <c r="M1721" s="469"/>
      <c r="N1721" s="469"/>
      <c r="O1721" s="469"/>
      <c r="P1721" s="923"/>
      <c r="Q1721" s="923"/>
      <c r="R1721" s="923"/>
      <c r="S1721" s="923"/>
      <c r="U1721" s="742"/>
      <c r="Y1721" s="742" t="s">
        <v>98</v>
      </c>
      <c r="Z1721" s="922">
        <f t="shared" si="41"/>
        <v>0.76819999999998145</v>
      </c>
    </row>
    <row r="1722" spans="12:26" s="508" customFormat="1" x14ac:dyDescent="0.2">
      <c r="L1722" s="469"/>
      <c r="M1722" s="469"/>
      <c r="N1722" s="469"/>
      <c r="O1722" s="469"/>
      <c r="P1722" s="923"/>
      <c r="Q1722" s="923"/>
      <c r="R1722" s="923"/>
      <c r="S1722" s="923"/>
      <c r="U1722" s="742"/>
      <c r="Y1722" s="742" t="s">
        <v>98</v>
      </c>
      <c r="Z1722" s="922">
        <f t="shared" si="41"/>
        <v>0.76829999999998144</v>
      </c>
    </row>
    <row r="1723" spans="12:26" s="508" customFormat="1" x14ac:dyDescent="0.2">
      <c r="L1723" s="469"/>
      <c r="M1723" s="469"/>
      <c r="N1723" s="469"/>
      <c r="O1723" s="469"/>
      <c r="P1723" s="923"/>
      <c r="Q1723" s="923"/>
      <c r="R1723" s="923"/>
      <c r="S1723" s="923"/>
      <c r="U1723" s="742"/>
      <c r="Y1723" s="742" t="s">
        <v>98</v>
      </c>
      <c r="Z1723" s="922">
        <f t="shared" si="41"/>
        <v>0.76839999999998143</v>
      </c>
    </row>
    <row r="1724" spans="12:26" s="508" customFormat="1" x14ac:dyDescent="0.2">
      <c r="L1724" s="469"/>
      <c r="M1724" s="469"/>
      <c r="N1724" s="469"/>
      <c r="O1724" s="469"/>
      <c r="P1724" s="923"/>
      <c r="Q1724" s="923"/>
      <c r="R1724" s="923"/>
      <c r="S1724" s="923"/>
      <c r="U1724" s="742"/>
      <c r="Y1724" s="742" t="s">
        <v>98</v>
      </c>
      <c r="Z1724" s="922">
        <f t="shared" si="41"/>
        <v>0.76849999999998142</v>
      </c>
    </row>
    <row r="1725" spans="12:26" s="508" customFormat="1" x14ac:dyDescent="0.2">
      <c r="L1725" s="469"/>
      <c r="M1725" s="469"/>
      <c r="N1725" s="469"/>
      <c r="O1725" s="469"/>
      <c r="P1725" s="923"/>
      <c r="Q1725" s="923"/>
      <c r="R1725" s="923"/>
      <c r="S1725" s="923"/>
      <c r="U1725" s="742"/>
      <c r="Y1725" s="742" t="s">
        <v>98</v>
      </c>
      <c r="Z1725" s="922">
        <f t="shared" si="41"/>
        <v>0.76859999999998141</v>
      </c>
    </row>
    <row r="1726" spans="12:26" s="508" customFormat="1" x14ac:dyDescent="0.2">
      <c r="L1726" s="469"/>
      <c r="M1726" s="469"/>
      <c r="N1726" s="469"/>
      <c r="O1726" s="469"/>
      <c r="P1726" s="923"/>
      <c r="Q1726" s="923"/>
      <c r="R1726" s="923"/>
      <c r="S1726" s="923"/>
      <c r="U1726" s="742"/>
      <c r="Y1726" s="742" t="s">
        <v>98</v>
      </c>
      <c r="Z1726" s="922">
        <f t="shared" si="41"/>
        <v>0.7686999999999814</v>
      </c>
    </row>
    <row r="1727" spans="12:26" s="508" customFormat="1" x14ac:dyDescent="0.2">
      <c r="L1727" s="469"/>
      <c r="M1727" s="469"/>
      <c r="N1727" s="469"/>
      <c r="O1727" s="469"/>
      <c r="P1727" s="923"/>
      <c r="Q1727" s="923"/>
      <c r="R1727" s="923"/>
      <c r="S1727" s="923"/>
      <c r="U1727" s="742"/>
      <c r="Y1727" s="742" t="s">
        <v>98</v>
      </c>
      <c r="Z1727" s="922">
        <f t="shared" si="41"/>
        <v>0.76879999999998139</v>
      </c>
    </row>
    <row r="1728" spans="12:26" s="508" customFormat="1" x14ac:dyDescent="0.2">
      <c r="L1728" s="469"/>
      <c r="M1728" s="469"/>
      <c r="N1728" s="469"/>
      <c r="O1728" s="469"/>
      <c r="P1728" s="923"/>
      <c r="Q1728" s="923"/>
      <c r="R1728" s="923"/>
      <c r="S1728" s="923"/>
      <c r="U1728" s="742"/>
      <c r="Y1728" s="742" t="s">
        <v>98</v>
      </c>
      <c r="Z1728" s="922">
        <f t="shared" si="41"/>
        <v>0.76889999999998138</v>
      </c>
    </row>
    <row r="1729" spans="12:26" s="508" customFormat="1" x14ac:dyDescent="0.2">
      <c r="L1729" s="469"/>
      <c r="M1729" s="469"/>
      <c r="N1729" s="469"/>
      <c r="O1729" s="469"/>
      <c r="P1729" s="923"/>
      <c r="Q1729" s="923"/>
      <c r="R1729" s="923"/>
      <c r="S1729" s="923"/>
      <c r="U1729" s="742"/>
      <c r="Y1729" s="742" t="s">
        <v>98</v>
      </c>
      <c r="Z1729" s="922">
        <f t="shared" si="41"/>
        <v>0.76899999999998137</v>
      </c>
    </row>
    <row r="1730" spans="12:26" s="508" customFormat="1" x14ac:dyDescent="0.2">
      <c r="L1730" s="469"/>
      <c r="M1730" s="469"/>
      <c r="N1730" s="469"/>
      <c r="O1730" s="469"/>
      <c r="P1730" s="923"/>
      <c r="Q1730" s="923"/>
      <c r="R1730" s="923"/>
      <c r="S1730" s="923"/>
      <c r="U1730" s="742"/>
      <c r="Y1730" s="742" t="s">
        <v>98</v>
      </c>
      <c r="Z1730" s="922">
        <f t="shared" si="41"/>
        <v>0.76909999999998135</v>
      </c>
    </row>
    <row r="1731" spans="12:26" s="508" customFormat="1" x14ac:dyDescent="0.2">
      <c r="L1731" s="469"/>
      <c r="M1731" s="469"/>
      <c r="N1731" s="469"/>
      <c r="O1731" s="469"/>
      <c r="P1731" s="923"/>
      <c r="Q1731" s="923"/>
      <c r="R1731" s="923"/>
      <c r="S1731" s="923"/>
      <c r="U1731" s="742"/>
      <c r="Y1731" s="742" t="s">
        <v>98</v>
      </c>
      <c r="Z1731" s="922">
        <f t="shared" si="41"/>
        <v>0.76919999999998134</v>
      </c>
    </row>
    <row r="1732" spans="12:26" s="508" customFormat="1" x14ac:dyDescent="0.2">
      <c r="L1732" s="469"/>
      <c r="M1732" s="469"/>
      <c r="N1732" s="469"/>
      <c r="O1732" s="469"/>
      <c r="P1732" s="923"/>
      <c r="Q1732" s="923"/>
      <c r="R1732" s="923"/>
      <c r="S1732" s="923"/>
      <c r="U1732" s="742"/>
      <c r="Y1732" s="742" t="s">
        <v>98</v>
      </c>
      <c r="Z1732" s="922">
        <f t="shared" si="41"/>
        <v>0.76929999999998133</v>
      </c>
    </row>
    <row r="1733" spans="12:26" s="508" customFormat="1" x14ac:dyDescent="0.2">
      <c r="L1733" s="469"/>
      <c r="M1733" s="469"/>
      <c r="N1733" s="469"/>
      <c r="O1733" s="469"/>
      <c r="P1733" s="923"/>
      <c r="Q1733" s="923"/>
      <c r="R1733" s="923"/>
      <c r="S1733" s="923"/>
      <c r="U1733" s="742"/>
      <c r="Y1733" s="742" t="s">
        <v>98</v>
      </c>
      <c r="Z1733" s="922">
        <f t="shared" si="41"/>
        <v>0.76939999999998132</v>
      </c>
    </row>
    <row r="1734" spans="12:26" s="508" customFormat="1" x14ac:dyDescent="0.2">
      <c r="L1734" s="469"/>
      <c r="M1734" s="469"/>
      <c r="N1734" s="469"/>
      <c r="O1734" s="469"/>
      <c r="P1734" s="923"/>
      <c r="Q1734" s="923"/>
      <c r="R1734" s="923"/>
      <c r="S1734" s="923"/>
      <c r="U1734" s="742"/>
      <c r="Y1734" s="742" t="s">
        <v>98</v>
      </c>
      <c r="Z1734" s="922">
        <f t="shared" si="41"/>
        <v>0.76949999999998131</v>
      </c>
    </row>
    <row r="1735" spans="12:26" s="508" customFormat="1" x14ac:dyDescent="0.2">
      <c r="L1735" s="469"/>
      <c r="M1735" s="469"/>
      <c r="N1735" s="469"/>
      <c r="O1735" s="469"/>
      <c r="P1735" s="923"/>
      <c r="Q1735" s="923"/>
      <c r="R1735" s="923"/>
      <c r="S1735" s="923"/>
      <c r="U1735" s="742"/>
      <c r="Y1735" s="742" t="s">
        <v>98</v>
      </c>
      <c r="Z1735" s="922">
        <f t="shared" si="41"/>
        <v>0.7695999999999813</v>
      </c>
    </row>
    <row r="1736" spans="12:26" s="508" customFormat="1" x14ac:dyDescent="0.2">
      <c r="L1736" s="469"/>
      <c r="M1736" s="469"/>
      <c r="N1736" s="469"/>
      <c r="O1736" s="469"/>
      <c r="P1736" s="923"/>
      <c r="Q1736" s="923"/>
      <c r="R1736" s="923"/>
      <c r="S1736" s="923"/>
      <c r="U1736" s="742"/>
      <c r="Y1736" s="742" t="s">
        <v>98</v>
      </c>
      <c r="Z1736" s="922">
        <f t="shared" si="41"/>
        <v>0.76969999999998129</v>
      </c>
    </row>
    <row r="1737" spans="12:26" s="508" customFormat="1" x14ac:dyDescent="0.2">
      <c r="L1737" s="469"/>
      <c r="M1737" s="469"/>
      <c r="N1737" s="469"/>
      <c r="O1737" s="469"/>
      <c r="P1737" s="923"/>
      <c r="Q1737" s="923"/>
      <c r="R1737" s="923"/>
      <c r="S1737" s="923"/>
      <c r="U1737" s="742"/>
      <c r="Y1737" s="742" t="s">
        <v>98</v>
      </c>
      <c r="Z1737" s="922">
        <f t="shared" si="41"/>
        <v>0.76979999999998128</v>
      </c>
    </row>
    <row r="1738" spans="12:26" s="508" customFormat="1" x14ac:dyDescent="0.2">
      <c r="L1738" s="469"/>
      <c r="M1738" s="469"/>
      <c r="N1738" s="469"/>
      <c r="O1738" s="469"/>
      <c r="P1738" s="923"/>
      <c r="Q1738" s="923"/>
      <c r="R1738" s="923"/>
      <c r="S1738" s="923"/>
      <c r="U1738" s="742"/>
      <c r="Y1738" s="742" t="s">
        <v>98</v>
      </c>
      <c r="Z1738" s="922">
        <f t="shared" si="41"/>
        <v>0.76989999999998127</v>
      </c>
    </row>
    <row r="1739" spans="12:26" s="508" customFormat="1" x14ac:dyDescent="0.2">
      <c r="L1739" s="469"/>
      <c r="M1739" s="469"/>
      <c r="N1739" s="469"/>
      <c r="O1739" s="469"/>
      <c r="P1739" s="923"/>
      <c r="Q1739" s="923"/>
      <c r="R1739" s="923"/>
      <c r="S1739" s="923"/>
      <c r="U1739" s="742"/>
      <c r="Y1739" s="742" t="s">
        <v>98</v>
      </c>
      <c r="Z1739" s="922">
        <f t="shared" si="41"/>
        <v>0.76999999999998125</v>
      </c>
    </row>
    <row r="1740" spans="12:26" s="508" customFormat="1" x14ac:dyDescent="0.2">
      <c r="L1740" s="469"/>
      <c r="M1740" s="469"/>
      <c r="N1740" s="469"/>
      <c r="O1740" s="469"/>
      <c r="P1740" s="923"/>
      <c r="Q1740" s="923"/>
      <c r="R1740" s="923"/>
      <c r="S1740" s="923"/>
      <c r="U1740" s="742"/>
      <c r="Y1740" s="742" t="s">
        <v>98</v>
      </c>
      <c r="Z1740" s="922">
        <f t="shared" si="41"/>
        <v>0.77009999999998124</v>
      </c>
    </row>
    <row r="1741" spans="12:26" s="508" customFormat="1" x14ac:dyDescent="0.2">
      <c r="L1741" s="469"/>
      <c r="M1741" s="469"/>
      <c r="N1741" s="469"/>
      <c r="O1741" s="469"/>
      <c r="P1741" s="923"/>
      <c r="Q1741" s="923"/>
      <c r="R1741" s="923"/>
      <c r="S1741" s="923"/>
      <c r="U1741" s="742"/>
      <c r="Y1741" s="742" t="s">
        <v>98</v>
      </c>
      <c r="Z1741" s="922">
        <f t="shared" si="41"/>
        <v>0.77019999999998123</v>
      </c>
    </row>
    <row r="1742" spans="12:26" s="508" customFormat="1" x14ac:dyDescent="0.2">
      <c r="L1742" s="469"/>
      <c r="M1742" s="469"/>
      <c r="N1742" s="469"/>
      <c r="O1742" s="469"/>
      <c r="P1742" s="923"/>
      <c r="Q1742" s="923"/>
      <c r="R1742" s="923"/>
      <c r="S1742" s="923"/>
      <c r="U1742" s="742"/>
      <c r="Y1742" s="742" t="s">
        <v>98</v>
      </c>
      <c r="Z1742" s="922">
        <f t="shared" si="41"/>
        <v>0.77029999999998122</v>
      </c>
    </row>
    <row r="1743" spans="12:26" s="508" customFormat="1" x14ac:dyDescent="0.2">
      <c r="L1743" s="469"/>
      <c r="M1743" s="469"/>
      <c r="N1743" s="469"/>
      <c r="O1743" s="469"/>
      <c r="P1743" s="923"/>
      <c r="Q1743" s="923"/>
      <c r="R1743" s="923"/>
      <c r="S1743" s="923"/>
      <c r="U1743" s="742"/>
      <c r="Y1743" s="742" t="s">
        <v>98</v>
      </c>
      <c r="Z1743" s="922">
        <f t="shared" si="41"/>
        <v>0.77039999999998121</v>
      </c>
    </row>
    <row r="1744" spans="12:26" s="508" customFormat="1" x14ac:dyDescent="0.2">
      <c r="L1744" s="469"/>
      <c r="M1744" s="469"/>
      <c r="N1744" s="469"/>
      <c r="O1744" s="469"/>
      <c r="P1744" s="923"/>
      <c r="Q1744" s="923"/>
      <c r="R1744" s="923"/>
      <c r="S1744" s="923"/>
      <c r="U1744" s="742"/>
      <c r="Y1744" s="742" t="s">
        <v>98</v>
      </c>
      <c r="Z1744" s="922">
        <f t="shared" si="41"/>
        <v>0.7704999999999812</v>
      </c>
    </row>
    <row r="1745" spans="12:26" s="508" customFormat="1" x14ac:dyDescent="0.2">
      <c r="L1745" s="469"/>
      <c r="M1745" s="469"/>
      <c r="N1745" s="469"/>
      <c r="O1745" s="469"/>
      <c r="P1745" s="923"/>
      <c r="Q1745" s="923"/>
      <c r="R1745" s="923"/>
      <c r="S1745" s="923"/>
      <c r="U1745" s="742"/>
      <c r="Y1745" s="742" t="s">
        <v>98</v>
      </c>
      <c r="Z1745" s="922">
        <f t="shared" si="41"/>
        <v>0.77059999999998119</v>
      </c>
    </row>
    <row r="1746" spans="12:26" s="508" customFormat="1" x14ac:dyDescent="0.2">
      <c r="L1746" s="469"/>
      <c r="M1746" s="469"/>
      <c r="N1746" s="469"/>
      <c r="O1746" s="469"/>
      <c r="P1746" s="923"/>
      <c r="Q1746" s="923"/>
      <c r="R1746" s="923"/>
      <c r="S1746" s="923"/>
      <c r="U1746" s="742"/>
      <c r="Y1746" s="742" t="s">
        <v>98</v>
      </c>
      <c r="Z1746" s="922">
        <f t="shared" si="41"/>
        <v>0.77069999999998118</v>
      </c>
    </row>
    <row r="1747" spans="12:26" s="508" customFormat="1" x14ac:dyDescent="0.2">
      <c r="L1747" s="469"/>
      <c r="M1747" s="469"/>
      <c r="N1747" s="469"/>
      <c r="O1747" s="469"/>
      <c r="P1747" s="923"/>
      <c r="Q1747" s="923"/>
      <c r="R1747" s="923"/>
      <c r="S1747" s="923"/>
      <c r="U1747" s="742"/>
      <c r="Y1747" s="742" t="s">
        <v>98</v>
      </c>
      <c r="Z1747" s="922">
        <f t="shared" si="41"/>
        <v>0.77079999999998117</v>
      </c>
    </row>
    <row r="1748" spans="12:26" s="508" customFormat="1" x14ac:dyDescent="0.2">
      <c r="L1748" s="469"/>
      <c r="M1748" s="469"/>
      <c r="N1748" s="469"/>
      <c r="O1748" s="469"/>
      <c r="P1748" s="923"/>
      <c r="Q1748" s="923"/>
      <c r="R1748" s="923"/>
      <c r="S1748" s="923"/>
      <c r="U1748" s="742"/>
      <c r="Y1748" s="742" t="s">
        <v>98</v>
      </c>
      <c r="Z1748" s="922">
        <f t="shared" si="41"/>
        <v>0.77089999999998116</v>
      </c>
    </row>
    <row r="1749" spans="12:26" s="508" customFormat="1" x14ac:dyDescent="0.2">
      <c r="L1749" s="469"/>
      <c r="M1749" s="469"/>
      <c r="N1749" s="469"/>
      <c r="O1749" s="469"/>
      <c r="P1749" s="923"/>
      <c r="Q1749" s="923"/>
      <c r="R1749" s="923"/>
      <c r="S1749" s="923"/>
      <c r="U1749" s="742"/>
      <c r="Y1749" s="742" t="s">
        <v>98</v>
      </c>
      <c r="Z1749" s="922">
        <f t="shared" si="41"/>
        <v>0.77099999999998114</v>
      </c>
    </row>
    <row r="1750" spans="12:26" s="508" customFormat="1" x14ac:dyDescent="0.2">
      <c r="L1750" s="469"/>
      <c r="M1750" s="469"/>
      <c r="N1750" s="469"/>
      <c r="O1750" s="469"/>
      <c r="P1750" s="923"/>
      <c r="Q1750" s="923"/>
      <c r="R1750" s="923"/>
      <c r="S1750" s="923"/>
      <c r="U1750" s="742"/>
      <c r="Y1750" s="742" t="s">
        <v>98</v>
      </c>
      <c r="Z1750" s="922">
        <f t="shared" si="41"/>
        <v>0.77109999999998113</v>
      </c>
    </row>
    <row r="1751" spans="12:26" s="508" customFormat="1" x14ac:dyDescent="0.2">
      <c r="L1751" s="469"/>
      <c r="M1751" s="469"/>
      <c r="N1751" s="469"/>
      <c r="O1751" s="469"/>
      <c r="P1751" s="923"/>
      <c r="Q1751" s="923"/>
      <c r="R1751" s="923"/>
      <c r="S1751" s="923"/>
      <c r="U1751" s="742"/>
      <c r="Y1751" s="742" t="s">
        <v>98</v>
      </c>
      <c r="Z1751" s="922">
        <f t="shared" si="41"/>
        <v>0.77119999999998112</v>
      </c>
    </row>
    <row r="1752" spans="12:26" s="508" customFormat="1" x14ac:dyDescent="0.2">
      <c r="L1752" s="469"/>
      <c r="M1752" s="469"/>
      <c r="N1752" s="469"/>
      <c r="O1752" s="469"/>
      <c r="P1752" s="923"/>
      <c r="Q1752" s="923"/>
      <c r="R1752" s="923"/>
      <c r="S1752" s="923"/>
      <c r="U1752" s="742"/>
      <c r="Y1752" s="742" t="s">
        <v>98</v>
      </c>
      <c r="Z1752" s="922">
        <f t="shared" si="41"/>
        <v>0.77129999999998111</v>
      </c>
    </row>
    <row r="1753" spans="12:26" s="508" customFormat="1" x14ac:dyDescent="0.2">
      <c r="L1753" s="469"/>
      <c r="M1753" s="469"/>
      <c r="N1753" s="469"/>
      <c r="O1753" s="469"/>
      <c r="P1753" s="923"/>
      <c r="Q1753" s="923"/>
      <c r="R1753" s="923"/>
      <c r="S1753" s="923"/>
      <c r="U1753" s="742"/>
      <c r="Y1753" s="742" t="s">
        <v>98</v>
      </c>
      <c r="Z1753" s="922">
        <f t="shared" si="41"/>
        <v>0.7713999999999811</v>
      </c>
    </row>
    <row r="1754" spans="12:26" s="508" customFormat="1" x14ac:dyDescent="0.2">
      <c r="L1754" s="469"/>
      <c r="M1754" s="469"/>
      <c r="N1754" s="469"/>
      <c r="O1754" s="469"/>
      <c r="P1754" s="923"/>
      <c r="Q1754" s="923"/>
      <c r="R1754" s="923"/>
      <c r="S1754" s="923"/>
      <c r="U1754" s="742"/>
      <c r="Y1754" s="742" t="s">
        <v>98</v>
      </c>
      <c r="Z1754" s="922">
        <f t="shared" si="41"/>
        <v>0.77149999999998109</v>
      </c>
    </row>
    <row r="1755" spans="12:26" s="508" customFormat="1" x14ac:dyDescent="0.2">
      <c r="L1755" s="469"/>
      <c r="M1755" s="469"/>
      <c r="N1755" s="469"/>
      <c r="O1755" s="469"/>
      <c r="P1755" s="923"/>
      <c r="Q1755" s="923"/>
      <c r="R1755" s="923"/>
      <c r="S1755" s="923"/>
      <c r="U1755" s="742"/>
      <c r="Y1755" s="742" t="s">
        <v>98</v>
      </c>
      <c r="Z1755" s="922">
        <f t="shared" si="41"/>
        <v>0.77159999999998108</v>
      </c>
    </row>
    <row r="1756" spans="12:26" s="508" customFormat="1" x14ac:dyDescent="0.2">
      <c r="L1756" s="469"/>
      <c r="M1756" s="469"/>
      <c r="N1756" s="469"/>
      <c r="O1756" s="469"/>
      <c r="P1756" s="923"/>
      <c r="Q1756" s="923"/>
      <c r="R1756" s="923"/>
      <c r="S1756" s="923"/>
      <c r="U1756" s="742"/>
      <c r="Y1756" s="742" t="s">
        <v>98</v>
      </c>
      <c r="Z1756" s="922">
        <f t="shared" si="41"/>
        <v>0.77169999999998107</v>
      </c>
    </row>
    <row r="1757" spans="12:26" s="508" customFormat="1" x14ac:dyDescent="0.2">
      <c r="L1757" s="469"/>
      <c r="M1757" s="469"/>
      <c r="N1757" s="469"/>
      <c r="O1757" s="469"/>
      <c r="P1757" s="923"/>
      <c r="Q1757" s="923"/>
      <c r="R1757" s="923"/>
      <c r="S1757" s="923"/>
      <c r="U1757" s="742"/>
      <c r="Y1757" s="742" t="s">
        <v>98</v>
      </c>
      <c r="Z1757" s="922">
        <f t="shared" si="41"/>
        <v>0.77179999999998106</v>
      </c>
    </row>
    <row r="1758" spans="12:26" s="508" customFormat="1" x14ac:dyDescent="0.2">
      <c r="L1758" s="469"/>
      <c r="M1758" s="469"/>
      <c r="N1758" s="469"/>
      <c r="O1758" s="469"/>
      <c r="P1758" s="923"/>
      <c r="Q1758" s="923"/>
      <c r="R1758" s="923"/>
      <c r="S1758" s="923"/>
      <c r="U1758" s="742"/>
      <c r="Y1758" s="742" t="s">
        <v>98</v>
      </c>
      <c r="Z1758" s="922">
        <f t="shared" si="41"/>
        <v>0.77189999999998105</v>
      </c>
    </row>
    <row r="1759" spans="12:26" s="508" customFormat="1" x14ac:dyDescent="0.2">
      <c r="L1759" s="469"/>
      <c r="M1759" s="469"/>
      <c r="N1759" s="469"/>
      <c r="O1759" s="469"/>
      <c r="P1759" s="923"/>
      <c r="Q1759" s="923"/>
      <c r="R1759" s="923"/>
      <c r="S1759" s="923"/>
      <c r="U1759" s="742"/>
      <c r="Y1759" s="742" t="s">
        <v>98</v>
      </c>
      <c r="Z1759" s="922">
        <f t="shared" si="41"/>
        <v>0.77199999999998103</v>
      </c>
    </row>
    <row r="1760" spans="12:26" s="508" customFormat="1" x14ac:dyDescent="0.2">
      <c r="L1760" s="469"/>
      <c r="M1760" s="469"/>
      <c r="N1760" s="469"/>
      <c r="O1760" s="469"/>
      <c r="P1760" s="923"/>
      <c r="Q1760" s="923"/>
      <c r="R1760" s="923"/>
      <c r="S1760" s="923"/>
      <c r="U1760" s="742"/>
      <c r="Y1760" s="742" t="s">
        <v>98</v>
      </c>
      <c r="Z1760" s="922">
        <f t="shared" si="41"/>
        <v>0.77209999999998102</v>
      </c>
    </row>
    <row r="1761" spans="12:26" s="508" customFormat="1" x14ac:dyDescent="0.2">
      <c r="L1761" s="469"/>
      <c r="M1761" s="469"/>
      <c r="N1761" s="469"/>
      <c r="O1761" s="469"/>
      <c r="P1761" s="923"/>
      <c r="Q1761" s="923"/>
      <c r="R1761" s="923"/>
      <c r="S1761" s="923"/>
      <c r="U1761" s="742"/>
      <c r="Y1761" s="742" t="s">
        <v>98</v>
      </c>
      <c r="Z1761" s="922">
        <f t="shared" si="41"/>
        <v>0.77219999999998101</v>
      </c>
    </row>
    <row r="1762" spans="12:26" s="508" customFormat="1" x14ac:dyDescent="0.2">
      <c r="L1762" s="469"/>
      <c r="M1762" s="469"/>
      <c r="N1762" s="469"/>
      <c r="O1762" s="469"/>
      <c r="P1762" s="923"/>
      <c r="Q1762" s="923"/>
      <c r="R1762" s="923"/>
      <c r="S1762" s="923"/>
      <c r="U1762" s="742"/>
      <c r="Y1762" s="742" t="s">
        <v>98</v>
      </c>
      <c r="Z1762" s="922">
        <f t="shared" si="41"/>
        <v>0.772299999999981</v>
      </c>
    </row>
    <row r="1763" spans="12:26" s="508" customFormat="1" x14ac:dyDescent="0.2">
      <c r="L1763" s="469"/>
      <c r="M1763" s="469"/>
      <c r="N1763" s="469"/>
      <c r="O1763" s="469"/>
      <c r="P1763" s="923"/>
      <c r="Q1763" s="923"/>
      <c r="R1763" s="923"/>
      <c r="S1763" s="923"/>
      <c r="U1763" s="742"/>
      <c r="Y1763" s="742" t="s">
        <v>98</v>
      </c>
      <c r="Z1763" s="922">
        <f t="shared" si="41"/>
        <v>0.77239999999998099</v>
      </c>
    </row>
    <row r="1764" spans="12:26" s="508" customFormat="1" x14ac:dyDescent="0.2">
      <c r="L1764" s="469"/>
      <c r="M1764" s="469"/>
      <c r="N1764" s="469"/>
      <c r="O1764" s="469"/>
      <c r="P1764" s="923"/>
      <c r="Q1764" s="923"/>
      <c r="R1764" s="923"/>
      <c r="S1764" s="923"/>
      <c r="U1764" s="742"/>
      <c r="Y1764" s="742" t="s">
        <v>98</v>
      </c>
      <c r="Z1764" s="922">
        <f t="shared" si="41"/>
        <v>0.77249999999998098</v>
      </c>
    </row>
    <row r="1765" spans="12:26" s="508" customFormat="1" x14ac:dyDescent="0.2">
      <c r="L1765" s="469"/>
      <c r="M1765" s="469"/>
      <c r="N1765" s="469"/>
      <c r="O1765" s="469"/>
      <c r="P1765" s="923"/>
      <c r="Q1765" s="923"/>
      <c r="R1765" s="923"/>
      <c r="S1765" s="923"/>
      <c r="U1765" s="742"/>
      <c r="Y1765" s="742" t="s">
        <v>98</v>
      </c>
      <c r="Z1765" s="922">
        <f t="shared" si="41"/>
        <v>0.77259999999998097</v>
      </c>
    </row>
    <row r="1766" spans="12:26" s="508" customFormat="1" x14ac:dyDescent="0.2">
      <c r="L1766" s="469"/>
      <c r="M1766" s="469"/>
      <c r="N1766" s="469"/>
      <c r="O1766" s="469"/>
      <c r="P1766" s="923"/>
      <c r="Q1766" s="923"/>
      <c r="R1766" s="923"/>
      <c r="S1766" s="923"/>
      <c r="U1766" s="742"/>
      <c r="Y1766" s="742" t="s">
        <v>98</v>
      </c>
      <c r="Z1766" s="922">
        <f t="shared" si="41"/>
        <v>0.77269999999998096</v>
      </c>
    </row>
    <row r="1767" spans="12:26" s="508" customFormat="1" x14ac:dyDescent="0.2">
      <c r="L1767" s="469"/>
      <c r="M1767" s="469"/>
      <c r="N1767" s="469"/>
      <c r="O1767" s="469"/>
      <c r="P1767" s="923"/>
      <c r="Q1767" s="923"/>
      <c r="R1767" s="923"/>
      <c r="S1767" s="923"/>
      <c r="U1767" s="742"/>
      <c r="Y1767" s="742" t="s">
        <v>98</v>
      </c>
      <c r="Z1767" s="922">
        <f t="shared" si="41"/>
        <v>0.77279999999998095</v>
      </c>
    </row>
    <row r="1768" spans="12:26" s="508" customFormat="1" x14ac:dyDescent="0.2">
      <c r="L1768" s="469"/>
      <c r="M1768" s="469"/>
      <c r="N1768" s="469"/>
      <c r="O1768" s="469"/>
      <c r="P1768" s="923"/>
      <c r="Q1768" s="923"/>
      <c r="R1768" s="923"/>
      <c r="S1768" s="923"/>
      <c r="U1768" s="742"/>
      <c r="Y1768" s="742" t="s">
        <v>98</v>
      </c>
      <c r="Z1768" s="922">
        <f t="shared" si="41"/>
        <v>0.77289999999998094</v>
      </c>
    </row>
    <row r="1769" spans="12:26" s="508" customFormat="1" x14ac:dyDescent="0.2">
      <c r="L1769" s="469"/>
      <c r="M1769" s="469"/>
      <c r="N1769" s="469"/>
      <c r="O1769" s="469"/>
      <c r="P1769" s="923"/>
      <c r="Q1769" s="923"/>
      <c r="R1769" s="923"/>
      <c r="S1769" s="923"/>
      <c r="U1769" s="742"/>
      <c r="Y1769" s="742" t="s">
        <v>98</v>
      </c>
      <c r="Z1769" s="922">
        <f t="shared" ref="Z1769:Z1832" si="42">SUM(Z1768+0.01%)</f>
        <v>0.77299999999998092</v>
      </c>
    </row>
    <row r="1770" spans="12:26" s="508" customFormat="1" x14ac:dyDescent="0.2">
      <c r="L1770" s="469"/>
      <c r="M1770" s="469"/>
      <c r="N1770" s="469"/>
      <c r="O1770" s="469"/>
      <c r="P1770" s="923"/>
      <c r="Q1770" s="923"/>
      <c r="R1770" s="923"/>
      <c r="S1770" s="923"/>
      <c r="U1770" s="742"/>
      <c r="Y1770" s="742" t="s">
        <v>98</v>
      </c>
      <c r="Z1770" s="922">
        <f t="shared" si="42"/>
        <v>0.77309999999998091</v>
      </c>
    </row>
    <row r="1771" spans="12:26" s="508" customFormat="1" x14ac:dyDescent="0.2">
      <c r="L1771" s="469"/>
      <c r="M1771" s="469"/>
      <c r="N1771" s="469"/>
      <c r="O1771" s="469"/>
      <c r="P1771" s="923"/>
      <c r="Q1771" s="923"/>
      <c r="R1771" s="923"/>
      <c r="S1771" s="923"/>
      <c r="U1771" s="742"/>
      <c r="Y1771" s="742" t="s">
        <v>98</v>
      </c>
      <c r="Z1771" s="922">
        <f t="shared" si="42"/>
        <v>0.7731999999999809</v>
      </c>
    </row>
    <row r="1772" spans="12:26" s="508" customFormat="1" x14ac:dyDescent="0.2">
      <c r="L1772" s="469"/>
      <c r="M1772" s="469"/>
      <c r="N1772" s="469"/>
      <c r="O1772" s="469"/>
      <c r="P1772" s="923"/>
      <c r="Q1772" s="923"/>
      <c r="R1772" s="923"/>
      <c r="S1772" s="923"/>
      <c r="U1772" s="742"/>
      <c r="Y1772" s="742" t="s">
        <v>98</v>
      </c>
      <c r="Z1772" s="922">
        <f t="shared" si="42"/>
        <v>0.77329999999998089</v>
      </c>
    </row>
    <row r="1773" spans="12:26" s="508" customFormat="1" x14ac:dyDescent="0.2">
      <c r="L1773" s="469"/>
      <c r="M1773" s="469"/>
      <c r="N1773" s="469"/>
      <c r="O1773" s="469"/>
      <c r="P1773" s="923"/>
      <c r="Q1773" s="923"/>
      <c r="R1773" s="923"/>
      <c r="S1773" s="923"/>
      <c r="U1773" s="742"/>
      <c r="Y1773" s="742" t="s">
        <v>98</v>
      </c>
      <c r="Z1773" s="922">
        <f t="shared" si="42"/>
        <v>0.77339999999998088</v>
      </c>
    </row>
    <row r="1774" spans="12:26" s="508" customFormat="1" x14ac:dyDescent="0.2">
      <c r="L1774" s="469"/>
      <c r="M1774" s="469"/>
      <c r="N1774" s="469"/>
      <c r="O1774" s="469"/>
      <c r="P1774" s="923"/>
      <c r="Q1774" s="923"/>
      <c r="R1774" s="923"/>
      <c r="S1774" s="923"/>
      <c r="U1774" s="742"/>
      <c r="Y1774" s="742" t="s">
        <v>98</v>
      </c>
      <c r="Z1774" s="922">
        <f t="shared" si="42"/>
        <v>0.77349999999998087</v>
      </c>
    </row>
    <row r="1775" spans="12:26" s="508" customFormat="1" x14ac:dyDescent="0.2">
      <c r="L1775" s="469"/>
      <c r="M1775" s="469"/>
      <c r="N1775" s="469"/>
      <c r="O1775" s="469"/>
      <c r="P1775" s="923"/>
      <c r="Q1775" s="923"/>
      <c r="R1775" s="923"/>
      <c r="S1775" s="923"/>
      <c r="U1775" s="742"/>
      <c r="Y1775" s="742" t="s">
        <v>98</v>
      </c>
      <c r="Z1775" s="922">
        <f t="shared" si="42"/>
        <v>0.77359999999998086</v>
      </c>
    </row>
    <row r="1776" spans="12:26" s="508" customFormat="1" x14ac:dyDescent="0.2">
      <c r="L1776" s="469"/>
      <c r="M1776" s="469"/>
      <c r="N1776" s="469"/>
      <c r="O1776" s="469"/>
      <c r="P1776" s="923"/>
      <c r="Q1776" s="923"/>
      <c r="R1776" s="923"/>
      <c r="S1776" s="923"/>
      <c r="U1776" s="742"/>
      <c r="Y1776" s="742" t="s">
        <v>98</v>
      </c>
      <c r="Z1776" s="922">
        <f t="shared" si="42"/>
        <v>0.77369999999998085</v>
      </c>
    </row>
    <row r="1777" spans="12:26" s="508" customFormat="1" x14ac:dyDescent="0.2">
      <c r="L1777" s="469"/>
      <c r="M1777" s="469"/>
      <c r="N1777" s="469"/>
      <c r="O1777" s="469"/>
      <c r="P1777" s="923"/>
      <c r="Q1777" s="923"/>
      <c r="R1777" s="923"/>
      <c r="S1777" s="923"/>
      <c r="U1777" s="742"/>
      <c r="Y1777" s="742" t="s">
        <v>98</v>
      </c>
      <c r="Z1777" s="922">
        <f t="shared" si="42"/>
        <v>0.77379999999998084</v>
      </c>
    </row>
    <row r="1778" spans="12:26" s="508" customFormat="1" x14ac:dyDescent="0.2">
      <c r="L1778" s="469"/>
      <c r="M1778" s="469"/>
      <c r="N1778" s="469"/>
      <c r="O1778" s="469"/>
      <c r="P1778" s="923"/>
      <c r="Q1778" s="923"/>
      <c r="R1778" s="923"/>
      <c r="S1778" s="923"/>
      <c r="U1778" s="742"/>
      <c r="Y1778" s="742" t="s">
        <v>98</v>
      </c>
      <c r="Z1778" s="922">
        <f t="shared" si="42"/>
        <v>0.77389999999998083</v>
      </c>
    </row>
    <row r="1779" spans="12:26" s="508" customFormat="1" x14ac:dyDescent="0.2">
      <c r="L1779" s="469"/>
      <c r="M1779" s="469"/>
      <c r="N1779" s="469"/>
      <c r="O1779" s="469"/>
      <c r="P1779" s="923"/>
      <c r="Q1779" s="923"/>
      <c r="R1779" s="923"/>
      <c r="S1779" s="923"/>
      <c r="U1779" s="742"/>
      <c r="Y1779" s="742" t="s">
        <v>98</v>
      </c>
      <c r="Z1779" s="922">
        <f t="shared" si="42"/>
        <v>0.77399999999998081</v>
      </c>
    </row>
    <row r="1780" spans="12:26" s="508" customFormat="1" x14ac:dyDescent="0.2">
      <c r="L1780" s="469"/>
      <c r="M1780" s="469"/>
      <c r="N1780" s="469"/>
      <c r="O1780" s="469"/>
      <c r="P1780" s="923"/>
      <c r="Q1780" s="923"/>
      <c r="R1780" s="923"/>
      <c r="S1780" s="923"/>
      <c r="U1780" s="742"/>
      <c r="Y1780" s="742" t="s">
        <v>98</v>
      </c>
      <c r="Z1780" s="922">
        <f t="shared" si="42"/>
        <v>0.7740999999999808</v>
      </c>
    </row>
    <row r="1781" spans="12:26" s="508" customFormat="1" x14ac:dyDescent="0.2">
      <c r="L1781" s="469"/>
      <c r="M1781" s="469"/>
      <c r="N1781" s="469"/>
      <c r="O1781" s="469"/>
      <c r="P1781" s="923"/>
      <c r="Q1781" s="923"/>
      <c r="R1781" s="923"/>
      <c r="S1781" s="923"/>
      <c r="U1781" s="742"/>
      <c r="Y1781" s="742" t="s">
        <v>98</v>
      </c>
      <c r="Z1781" s="922">
        <f t="shared" si="42"/>
        <v>0.77419999999998079</v>
      </c>
    </row>
    <row r="1782" spans="12:26" s="508" customFormat="1" x14ac:dyDescent="0.2">
      <c r="L1782" s="469"/>
      <c r="M1782" s="469"/>
      <c r="N1782" s="469"/>
      <c r="O1782" s="469"/>
      <c r="P1782" s="923"/>
      <c r="Q1782" s="923"/>
      <c r="R1782" s="923"/>
      <c r="S1782" s="923"/>
      <c r="U1782" s="742"/>
      <c r="Y1782" s="742" t="s">
        <v>98</v>
      </c>
      <c r="Z1782" s="922">
        <f t="shared" si="42"/>
        <v>0.77429999999998078</v>
      </c>
    </row>
    <row r="1783" spans="12:26" s="508" customFormat="1" x14ac:dyDescent="0.2">
      <c r="L1783" s="469"/>
      <c r="M1783" s="469"/>
      <c r="N1783" s="469"/>
      <c r="O1783" s="469"/>
      <c r="P1783" s="923"/>
      <c r="Q1783" s="923"/>
      <c r="R1783" s="923"/>
      <c r="S1783" s="923"/>
      <c r="U1783" s="742"/>
      <c r="Y1783" s="742" t="s">
        <v>98</v>
      </c>
      <c r="Z1783" s="922">
        <f t="shared" si="42"/>
        <v>0.77439999999998077</v>
      </c>
    </row>
    <row r="1784" spans="12:26" s="508" customFormat="1" x14ac:dyDescent="0.2">
      <c r="L1784" s="469"/>
      <c r="M1784" s="469"/>
      <c r="N1784" s="469"/>
      <c r="O1784" s="469"/>
      <c r="P1784" s="923"/>
      <c r="Q1784" s="923"/>
      <c r="R1784" s="923"/>
      <c r="S1784" s="923"/>
      <c r="U1784" s="742"/>
      <c r="Y1784" s="742" t="s">
        <v>98</v>
      </c>
      <c r="Z1784" s="922">
        <f t="shared" si="42"/>
        <v>0.77449999999998076</v>
      </c>
    </row>
    <row r="1785" spans="12:26" s="508" customFormat="1" x14ac:dyDescent="0.2">
      <c r="L1785" s="469"/>
      <c r="M1785" s="469"/>
      <c r="N1785" s="469"/>
      <c r="O1785" s="469"/>
      <c r="P1785" s="923"/>
      <c r="Q1785" s="923"/>
      <c r="R1785" s="923"/>
      <c r="S1785" s="923"/>
      <c r="U1785" s="742"/>
      <c r="Y1785" s="742" t="s">
        <v>98</v>
      </c>
      <c r="Z1785" s="922">
        <f t="shared" si="42"/>
        <v>0.77459999999998075</v>
      </c>
    </row>
    <row r="1786" spans="12:26" s="508" customFormat="1" x14ac:dyDescent="0.2">
      <c r="L1786" s="469"/>
      <c r="M1786" s="469"/>
      <c r="N1786" s="469"/>
      <c r="O1786" s="469"/>
      <c r="P1786" s="923"/>
      <c r="Q1786" s="923"/>
      <c r="R1786" s="923"/>
      <c r="S1786" s="923"/>
      <c r="U1786" s="742"/>
      <c r="Y1786" s="742" t="s">
        <v>98</v>
      </c>
      <c r="Z1786" s="922">
        <f t="shared" si="42"/>
        <v>0.77469999999998074</v>
      </c>
    </row>
    <row r="1787" spans="12:26" s="508" customFormat="1" x14ac:dyDescent="0.2">
      <c r="L1787" s="469"/>
      <c r="M1787" s="469"/>
      <c r="N1787" s="469"/>
      <c r="O1787" s="469"/>
      <c r="P1787" s="923"/>
      <c r="Q1787" s="923"/>
      <c r="R1787" s="923"/>
      <c r="S1787" s="923"/>
      <c r="U1787" s="742"/>
      <c r="Y1787" s="742" t="s">
        <v>98</v>
      </c>
      <c r="Z1787" s="922">
        <f t="shared" si="42"/>
        <v>0.77479999999998073</v>
      </c>
    </row>
    <row r="1788" spans="12:26" s="508" customFormat="1" x14ac:dyDescent="0.2">
      <c r="L1788" s="469"/>
      <c r="M1788" s="469"/>
      <c r="N1788" s="469"/>
      <c r="O1788" s="469"/>
      <c r="P1788" s="923"/>
      <c r="Q1788" s="923"/>
      <c r="R1788" s="923"/>
      <c r="S1788" s="923"/>
      <c r="U1788" s="742"/>
      <c r="Y1788" s="742" t="s">
        <v>98</v>
      </c>
      <c r="Z1788" s="922">
        <f t="shared" si="42"/>
        <v>0.77489999999998072</v>
      </c>
    </row>
    <row r="1789" spans="12:26" s="508" customFormat="1" x14ac:dyDescent="0.2">
      <c r="L1789" s="469"/>
      <c r="M1789" s="469"/>
      <c r="N1789" s="469"/>
      <c r="O1789" s="469"/>
      <c r="P1789" s="923"/>
      <c r="Q1789" s="923"/>
      <c r="R1789" s="923"/>
      <c r="S1789" s="923"/>
      <c r="U1789" s="742"/>
      <c r="Y1789" s="742" t="s">
        <v>98</v>
      </c>
      <c r="Z1789" s="922">
        <f t="shared" si="42"/>
        <v>0.7749999999999807</v>
      </c>
    </row>
    <row r="1790" spans="12:26" s="508" customFormat="1" x14ac:dyDescent="0.2">
      <c r="L1790" s="469"/>
      <c r="M1790" s="469"/>
      <c r="N1790" s="469"/>
      <c r="O1790" s="469"/>
      <c r="P1790" s="923"/>
      <c r="Q1790" s="923"/>
      <c r="R1790" s="923"/>
      <c r="S1790" s="923"/>
      <c r="U1790" s="742"/>
      <c r="Y1790" s="742" t="s">
        <v>98</v>
      </c>
      <c r="Z1790" s="922">
        <f t="shared" si="42"/>
        <v>0.77509999999998069</v>
      </c>
    </row>
    <row r="1791" spans="12:26" s="508" customFormat="1" x14ac:dyDescent="0.2">
      <c r="L1791" s="469"/>
      <c r="M1791" s="469"/>
      <c r="N1791" s="469"/>
      <c r="O1791" s="469"/>
      <c r="P1791" s="923"/>
      <c r="Q1791" s="923"/>
      <c r="R1791" s="923"/>
      <c r="S1791" s="923"/>
      <c r="U1791" s="742"/>
      <c r="Y1791" s="742" t="s">
        <v>98</v>
      </c>
      <c r="Z1791" s="922">
        <f t="shared" si="42"/>
        <v>0.77519999999998068</v>
      </c>
    </row>
    <row r="1792" spans="12:26" s="508" customFormat="1" x14ac:dyDescent="0.2">
      <c r="L1792" s="469"/>
      <c r="M1792" s="469"/>
      <c r="N1792" s="469"/>
      <c r="O1792" s="469"/>
      <c r="P1792" s="923"/>
      <c r="Q1792" s="923"/>
      <c r="R1792" s="923"/>
      <c r="S1792" s="923"/>
      <c r="U1792" s="742"/>
      <c r="Y1792" s="742" t="s">
        <v>98</v>
      </c>
      <c r="Z1792" s="922">
        <f t="shared" si="42"/>
        <v>0.77529999999998067</v>
      </c>
    </row>
    <row r="1793" spans="12:26" s="508" customFormat="1" x14ac:dyDescent="0.2">
      <c r="L1793" s="469"/>
      <c r="M1793" s="469"/>
      <c r="N1793" s="469"/>
      <c r="O1793" s="469"/>
      <c r="P1793" s="923"/>
      <c r="Q1793" s="923"/>
      <c r="R1793" s="923"/>
      <c r="S1793" s="923"/>
      <c r="U1793" s="742"/>
      <c r="Y1793" s="742" t="s">
        <v>98</v>
      </c>
      <c r="Z1793" s="922">
        <f t="shared" si="42"/>
        <v>0.77539999999998066</v>
      </c>
    </row>
    <row r="1794" spans="12:26" s="508" customFormat="1" x14ac:dyDescent="0.2">
      <c r="L1794" s="469"/>
      <c r="M1794" s="469"/>
      <c r="N1794" s="469"/>
      <c r="O1794" s="469"/>
      <c r="P1794" s="923"/>
      <c r="Q1794" s="923"/>
      <c r="R1794" s="923"/>
      <c r="S1794" s="923"/>
      <c r="U1794" s="742"/>
      <c r="Y1794" s="742" t="s">
        <v>98</v>
      </c>
      <c r="Z1794" s="922">
        <f t="shared" si="42"/>
        <v>0.77549999999998065</v>
      </c>
    </row>
    <row r="1795" spans="12:26" s="508" customFormat="1" x14ac:dyDescent="0.2">
      <c r="L1795" s="469"/>
      <c r="M1795" s="469"/>
      <c r="N1795" s="469"/>
      <c r="O1795" s="469"/>
      <c r="P1795" s="923"/>
      <c r="Q1795" s="923"/>
      <c r="R1795" s="923"/>
      <c r="S1795" s="923"/>
      <c r="U1795" s="742"/>
      <c r="Y1795" s="742" t="s">
        <v>98</v>
      </c>
      <c r="Z1795" s="922">
        <f t="shared" si="42"/>
        <v>0.77559999999998064</v>
      </c>
    </row>
    <row r="1796" spans="12:26" s="508" customFormat="1" x14ac:dyDescent="0.2">
      <c r="L1796" s="469"/>
      <c r="M1796" s="469"/>
      <c r="N1796" s="469"/>
      <c r="O1796" s="469"/>
      <c r="P1796" s="923"/>
      <c r="Q1796" s="923"/>
      <c r="R1796" s="923"/>
      <c r="S1796" s="923"/>
      <c r="U1796" s="742"/>
      <c r="Y1796" s="742" t="s">
        <v>98</v>
      </c>
      <c r="Z1796" s="922">
        <f t="shared" si="42"/>
        <v>0.77569999999998063</v>
      </c>
    </row>
    <row r="1797" spans="12:26" s="508" customFormat="1" x14ac:dyDescent="0.2">
      <c r="L1797" s="469"/>
      <c r="M1797" s="469"/>
      <c r="N1797" s="469"/>
      <c r="O1797" s="469"/>
      <c r="P1797" s="923"/>
      <c r="Q1797" s="923"/>
      <c r="R1797" s="923"/>
      <c r="S1797" s="923"/>
      <c r="U1797" s="742"/>
      <c r="Y1797" s="742" t="s">
        <v>98</v>
      </c>
      <c r="Z1797" s="922">
        <f t="shared" si="42"/>
        <v>0.77579999999998062</v>
      </c>
    </row>
    <row r="1798" spans="12:26" s="508" customFormat="1" x14ac:dyDescent="0.2">
      <c r="L1798" s="469"/>
      <c r="M1798" s="469"/>
      <c r="N1798" s="469"/>
      <c r="O1798" s="469"/>
      <c r="P1798" s="923"/>
      <c r="Q1798" s="923"/>
      <c r="R1798" s="923"/>
      <c r="S1798" s="923"/>
      <c r="U1798" s="742"/>
      <c r="Y1798" s="742" t="s">
        <v>98</v>
      </c>
      <c r="Z1798" s="922">
        <f t="shared" si="42"/>
        <v>0.77589999999998061</v>
      </c>
    </row>
    <row r="1799" spans="12:26" s="508" customFormat="1" x14ac:dyDescent="0.2">
      <c r="L1799" s="469"/>
      <c r="M1799" s="469"/>
      <c r="N1799" s="469"/>
      <c r="O1799" s="469"/>
      <c r="P1799" s="923"/>
      <c r="Q1799" s="923"/>
      <c r="R1799" s="923"/>
      <c r="S1799" s="923"/>
      <c r="U1799" s="742"/>
      <c r="Y1799" s="742" t="s">
        <v>98</v>
      </c>
      <c r="Z1799" s="922">
        <f t="shared" si="42"/>
        <v>0.77599999999998059</v>
      </c>
    </row>
    <row r="1800" spans="12:26" s="508" customFormat="1" x14ac:dyDescent="0.2">
      <c r="L1800" s="469"/>
      <c r="M1800" s="469"/>
      <c r="N1800" s="469"/>
      <c r="O1800" s="469"/>
      <c r="P1800" s="923"/>
      <c r="Q1800" s="923"/>
      <c r="R1800" s="923"/>
      <c r="S1800" s="923"/>
      <c r="U1800" s="742"/>
      <c r="Y1800" s="742" t="s">
        <v>98</v>
      </c>
      <c r="Z1800" s="922">
        <f t="shared" si="42"/>
        <v>0.77609999999998058</v>
      </c>
    </row>
    <row r="1801" spans="12:26" s="508" customFormat="1" x14ac:dyDescent="0.2">
      <c r="L1801" s="469"/>
      <c r="M1801" s="469"/>
      <c r="N1801" s="469"/>
      <c r="O1801" s="469"/>
      <c r="P1801" s="923"/>
      <c r="Q1801" s="923"/>
      <c r="R1801" s="923"/>
      <c r="S1801" s="923"/>
      <c r="U1801" s="742"/>
      <c r="Y1801" s="742" t="s">
        <v>98</v>
      </c>
      <c r="Z1801" s="922">
        <f t="shared" si="42"/>
        <v>0.77619999999998057</v>
      </c>
    </row>
    <row r="1802" spans="12:26" s="508" customFormat="1" x14ac:dyDescent="0.2">
      <c r="L1802" s="469"/>
      <c r="M1802" s="469"/>
      <c r="N1802" s="469"/>
      <c r="O1802" s="469"/>
      <c r="P1802" s="923"/>
      <c r="Q1802" s="923"/>
      <c r="R1802" s="923"/>
      <c r="S1802" s="923"/>
      <c r="U1802" s="742"/>
      <c r="Y1802" s="742" t="s">
        <v>98</v>
      </c>
      <c r="Z1802" s="922">
        <f t="shared" si="42"/>
        <v>0.77629999999998056</v>
      </c>
    </row>
    <row r="1803" spans="12:26" s="508" customFormat="1" x14ac:dyDescent="0.2">
      <c r="L1803" s="469"/>
      <c r="M1803" s="469"/>
      <c r="N1803" s="469"/>
      <c r="O1803" s="469"/>
      <c r="P1803" s="923"/>
      <c r="Q1803" s="923"/>
      <c r="R1803" s="923"/>
      <c r="S1803" s="923"/>
      <c r="U1803" s="742"/>
      <c r="Y1803" s="742" t="s">
        <v>98</v>
      </c>
      <c r="Z1803" s="922">
        <f t="shared" si="42"/>
        <v>0.77639999999998055</v>
      </c>
    </row>
    <row r="1804" spans="12:26" s="508" customFormat="1" x14ac:dyDescent="0.2">
      <c r="L1804" s="469"/>
      <c r="M1804" s="469"/>
      <c r="N1804" s="469"/>
      <c r="O1804" s="469"/>
      <c r="P1804" s="923"/>
      <c r="Q1804" s="923"/>
      <c r="R1804" s="923"/>
      <c r="S1804" s="923"/>
      <c r="U1804" s="742"/>
      <c r="Y1804" s="742" t="s">
        <v>98</v>
      </c>
      <c r="Z1804" s="922">
        <f t="shared" si="42"/>
        <v>0.77649999999998054</v>
      </c>
    </row>
    <row r="1805" spans="12:26" s="508" customFormat="1" x14ac:dyDescent="0.2">
      <c r="L1805" s="469"/>
      <c r="M1805" s="469"/>
      <c r="N1805" s="469"/>
      <c r="O1805" s="469"/>
      <c r="P1805" s="923"/>
      <c r="Q1805" s="923"/>
      <c r="R1805" s="923"/>
      <c r="S1805" s="923"/>
      <c r="U1805" s="742"/>
      <c r="Y1805" s="742" t="s">
        <v>98</v>
      </c>
      <c r="Z1805" s="922">
        <f t="shared" si="42"/>
        <v>0.77659999999998053</v>
      </c>
    </row>
    <row r="1806" spans="12:26" s="508" customFormat="1" x14ac:dyDescent="0.2">
      <c r="L1806" s="469"/>
      <c r="M1806" s="469"/>
      <c r="N1806" s="469"/>
      <c r="O1806" s="469"/>
      <c r="P1806" s="923"/>
      <c r="Q1806" s="923"/>
      <c r="R1806" s="923"/>
      <c r="S1806" s="923"/>
      <c r="U1806" s="742"/>
      <c r="Y1806" s="742" t="s">
        <v>98</v>
      </c>
      <c r="Z1806" s="922">
        <f t="shared" si="42"/>
        <v>0.77669999999998052</v>
      </c>
    </row>
    <row r="1807" spans="12:26" s="508" customFormat="1" x14ac:dyDescent="0.2">
      <c r="L1807" s="469"/>
      <c r="M1807" s="469"/>
      <c r="N1807" s="469"/>
      <c r="O1807" s="469"/>
      <c r="P1807" s="923"/>
      <c r="Q1807" s="923"/>
      <c r="R1807" s="923"/>
      <c r="S1807" s="923"/>
      <c r="U1807" s="742"/>
      <c r="Y1807" s="742" t="s">
        <v>98</v>
      </c>
      <c r="Z1807" s="922">
        <f t="shared" si="42"/>
        <v>0.77679999999998051</v>
      </c>
    </row>
    <row r="1808" spans="12:26" s="508" customFormat="1" x14ac:dyDescent="0.2">
      <c r="L1808" s="469"/>
      <c r="M1808" s="469"/>
      <c r="N1808" s="469"/>
      <c r="O1808" s="469"/>
      <c r="P1808" s="923"/>
      <c r="Q1808" s="923"/>
      <c r="R1808" s="923"/>
      <c r="S1808" s="923"/>
      <c r="U1808" s="742"/>
      <c r="Y1808" s="742" t="s">
        <v>98</v>
      </c>
      <c r="Z1808" s="922">
        <f t="shared" si="42"/>
        <v>0.7768999999999805</v>
      </c>
    </row>
    <row r="1809" spans="12:26" s="508" customFormat="1" x14ac:dyDescent="0.2">
      <c r="L1809" s="469"/>
      <c r="M1809" s="469"/>
      <c r="N1809" s="469"/>
      <c r="O1809" s="469"/>
      <c r="P1809" s="923"/>
      <c r="Q1809" s="923"/>
      <c r="R1809" s="923"/>
      <c r="S1809" s="923"/>
      <c r="U1809" s="742"/>
      <c r="Y1809" s="742" t="s">
        <v>98</v>
      </c>
      <c r="Z1809" s="922">
        <f t="shared" si="42"/>
        <v>0.77699999999998048</v>
      </c>
    </row>
    <row r="1810" spans="12:26" s="508" customFormat="1" x14ac:dyDescent="0.2">
      <c r="L1810" s="469"/>
      <c r="M1810" s="469"/>
      <c r="N1810" s="469"/>
      <c r="O1810" s="469"/>
      <c r="P1810" s="923"/>
      <c r="Q1810" s="923"/>
      <c r="R1810" s="923"/>
      <c r="S1810" s="923"/>
      <c r="U1810" s="742"/>
      <c r="Y1810" s="742" t="s">
        <v>98</v>
      </c>
      <c r="Z1810" s="922">
        <f t="shared" si="42"/>
        <v>0.77709999999998047</v>
      </c>
    </row>
    <row r="1811" spans="12:26" s="508" customFormat="1" x14ac:dyDescent="0.2">
      <c r="L1811" s="469"/>
      <c r="M1811" s="469"/>
      <c r="N1811" s="469"/>
      <c r="O1811" s="469"/>
      <c r="P1811" s="923"/>
      <c r="Q1811" s="923"/>
      <c r="R1811" s="923"/>
      <c r="S1811" s="923"/>
      <c r="U1811" s="742"/>
      <c r="Y1811" s="742" t="s">
        <v>98</v>
      </c>
      <c r="Z1811" s="922">
        <f t="shared" si="42"/>
        <v>0.77719999999998046</v>
      </c>
    </row>
    <row r="1812" spans="12:26" s="508" customFormat="1" x14ac:dyDescent="0.2">
      <c r="L1812" s="469"/>
      <c r="M1812" s="469"/>
      <c r="N1812" s="469"/>
      <c r="O1812" s="469"/>
      <c r="P1812" s="923"/>
      <c r="Q1812" s="923"/>
      <c r="R1812" s="923"/>
      <c r="S1812" s="923"/>
      <c r="U1812" s="742"/>
      <c r="Y1812" s="742" t="s">
        <v>98</v>
      </c>
      <c r="Z1812" s="922">
        <f t="shared" si="42"/>
        <v>0.77729999999998045</v>
      </c>
    </row>
    <row r="1813" spans="12:26" s="508" customFormat="1" x14ac:dyDescent="0.2">
      <c r="L1813" s="469"/>
      <c r="M1813" s="469"/>
      <c r="N1813" s="469"/>
      <c r="O1813" s="469"/>
      <c r="P1813" s="923"/>
      <c r="Q1813" s="923"/>
      <c r="R1813" s="923"/>
      <c r="S1813" s="923"/>
      <c r="U1813" s="742"/>
      <c r="Y1813" s="742" t="s">
        <v>98</v>
      </c>
      <c r="Z1813" s="922">
        <f t="shared" si="42"/>
        <v>0.77739999999998044</v>
      </c>
    </row>
    <row r="1814" spans="12:26" s="508" customFormat="1" x14ac:dyDescent="0.2">
      <c r="L1814" s="469"/>
      <c r="M1814" s="469"/>
      <c r="N1814" s="469"/>
      <c r="O1814" s="469"/>
      <c r="P1814" s="923"/>
      <c r="Q1814" s="923"/>
      <c r="R1814" s="923"/>
      <c r="S1814" s="923"/>
      <c r="U1814" s="742"/>
      <c r="Y1814" s="742" t="s">
        <v>98</v>
      </c>
      <c r="Z1814" s="922">
        <f t="shared" si="42"/>
        <v>0.77749999999998043</v>
      </c>
    </row>
    <row r="1815" spans="12:26" s="508" customFormat="1" x14ac:dyDescent="0.2">
      <c r="L1815" s="469"/>
      <c r="M1815" s="469"/>
      <c r="N1815" s="469"/>
      <c r="O1815" s="469"/>
      <c r="P1815" s="923"/>
      <c r="Q1815" s="923"/>
      <c r="R1815" s="923"/>
      <c r="S1815" s="923"/>
      <c r="U1815" s="742"/>
      <c r="Y1815" s="742" t="s">
        <v>98</v>
      </c>
      <c r="Z1815" s="922">
        <f t="shared" si="42"/>
        <v>0.77759999999998042</v>
      </c>
    </row>
    <row r="1816" spans="12:26" s="508" customFormat="1" x14ac:dyDescent="0.2">
      <c r="L1816" s="469"/>
      <c r="M1816" s="469"/>
      <c r="N1816" s="469"/>
      <c r="O1816" s="469"/>
      <c r="P1816" s="923"/>
      <c r="Q1816" s="923"/>
      <c r="R1816" s="923"/>
      <c r="S1816" s="923"/>
      <c r="U1816" s="742"/>
      <c r="Y1816" s="742" t="s">
        <v>98</v>
      </c>
      <c r="Z1816" s="922">
        <f t="shared" si="42"/>
        <v>0.77769999999998041</v>
      </c>
    </row>
    <row r="1817" spans="12:26" s="508" customFormat="1" x14ac:dyDescent="0.2">
      <c r="L1817" s="469"/>
      <c r="M1817" s="469"/>
      <c r="N1817" s="469"/>
      <c r="O1817" s="469"/>
      <c r="P1817" s="923"/>
      <c r="Q1817" s="923"/>
      <c r="R1817" s="923"/>
      <c r="S1817" s="923"/>
      <c r="U1817" s="742"/>
      <c r="Y1817" s="742" t="s">
        <v>98</v>
      </c>
      <c r="Z1817" s="922">
        <f t="shared" si="42"/>
        <v>0.7777999999999804</v>
      </c>
    </row>
    <row r="1818" spans="12:26" s="508" customFormat="1" x14ac:dyDescent="0.2">
      <c r="L1818" s="469"/>
      <c r="M1818" s="469"/>
      <c r="N1818" s="469"/>
      <c r="O1818" s="469"/>
      <c r="P1818" s="923"/>
      <c r="Q1818" s="923"/>
      <c r="R1818" s="923"/>
      <c r="S1818" s="923"/>
      <c r="U1818" s="742"/>
      <c r="Y1818" s="742" t="s">
        <v>98</v>
      </c>
      <c r="Z1818" s="922">
        <f t="shared" si="42"/>
        <v>0.77789999999998038</v>
      </c>
    </row>
    <row r="1819" spans="12:26" s="508" customFormat="1" x14ac:dyDescent="0.2">
      <c r="L1819" s="469"/>
      <c r="M1819" s="469"/>
      <c r="N1819" s="469"/>
      <c r="O1819" s="469"/>
      <c r="P1819" s="923"/>
      <c r="Q1819" s="923"/>
      <c r="R1819" s="923"/>
      <c r="S1819" s="923"/>
      <c r="U1819" s="742"/>
      <c r="Y1819" s="742" t="s">
        <v>98</v>
      </c>
      <c r="Z1819" s="922">
        <f t="shared" si="42"/>
        <v>0.77799999999998037</v>
      </c>
    </row>
    <row r="1820" spans="12:26" s="508" customFormat="1" x14ac:dyDescent="0.2">
      <c r="L1820" s="469"/>
      <c r="M1820" s="469"/>
      <c r="N1820" s="469"/>
      <c r="O1820" s="469"/>
      <c r="P1820" s="923"/>
      <c r="Q1820" s="923"/>
      <c r="R1820" s="923"/>
      <c r="S1820" s="923"/>
      <c r="U1820" s="742"/>
      <c r="Y1820" s="742" t="s">
        <v>98</v>
      </c>
      <c r="Z1820" s="922">
        <f t="shared" si="42"/>
        <v>0.77809999999998036</v>
      </c>
    </row>
    <row r="1821" spans="12:26" s="508" customFormat="1" x14ac:dyDescent="0.2">
      <c r="L1821" s="469"/>
      <c r="M1821" s="469"/>
      <c r="N1821" s="469"/>
      <c r="O1821" s="469"/>
      <c r="P1821" s="923"/>
      <c r="Q1821" s="923"/>
      <c r="R1821" s="923"/>
      <c r="S1821" s="923"/>
      <c r="U1821" s="742"/>
      <c r="Y1821" s="742" t="s">
        <v>98</v>
      </c>
      <c r="Z1821" s="922">
        <f t="shared" si="42"/>
        <v>0.77819999999998035</v>
      </c>
    </row>
    <row r="1822" spans="12:26" s="508" customFormat="1" x14ac:dyDescent="0.2">
      <c r="L1822" s="469"/>
      <c r="M1822" s="469"/>
      <c r="N1822" s="469"/>
      <c r="O1822" s="469"/>
      <c r="P1822" s="923"/>
      <c r="Q1822" s="923"/>
      <c r="R1822" s="923"/>
      <c r="S1822" s="923"/>
      <c r="U1822" s="742"/>
      <c r="Y1822" s="742" t="s">
        <v>98</v>
      </c>
      <c r="Z1822" s="922">
        <f t="shared" si="42"/>
        <v>0.77829999999998034</v>
      </c>
    </row>
    <row r="1823" spans="12:26" s="508" customFormat="1" x14ac:dyDescent="0.2">
      <c r="L1823" s="469"/>
      <c r="M1823" s="469"/>
      <c r="N1823" s="469"/>
      <c r="O1823" s="469"/>
      <c r="P1823" s="923"/>
      <c r="Q1823" s="923"/>
      <c r="R1823" s="923"/>
      <c r="S1823" s="923"/>
      <c r="U1823" s="742"/>
      <c r="Y1823" s="742" t="s">
        <v>98</v>
      </c>
      <c r="Z1823" s="922">
        <f t="shared" si="42"/>
        <v>0.77839999999998033</v>
      </c>
    </row>
    <row r="1824" spans="12:26" s="508" customFormat="1" x14ac:dyDescent="0.2">
      <c r="L1824" s="469"/>
      <c r="M1824" s="469"/>
      <c r="N1824" s="469"/>
      <c r="O1824" s="469"/>
      <c r="P1824" s="923"/>
      <c r="Q1824" s="923"/>
      <c r="R1824" s="923"/>
      <c r="S1824" s="923"/>
      <c r="U1824" s="742"/>
      <c r="Y1824" s="742" t="s">
        <v>98</v>
      </c>
      <c r="Z1824" s="922">
        <f t="shared" si="42"/>
        <v>0.77849999999998032</v>
      </c>
    </row>
    <row r="1825" spans="12:26" s="508" customFormat="1" x14ac:dyDescent="0.2">
      <c r="L1825" s="469"/>
      <c r="M1825" s="469"/>
      <c r="N1825" s="469"/>
      <c r="O1825" s="469"/>
      <c r="P1825" s="923"/>
      <c r="Q1825" s="923"/>
      <c r="R1825" s="923"/>
      <c r="S1825" s="923"/>
      <c r="U1825" s="742"/>
      <c r="Y1825" s="742" t="s">
        <v>98</v>
      </c>
      <c r="Z1825" s="922">
        <f t="shared" si="42"/>
        <v>0.77859999999998031</v>
      </c>
    </row>
    <row r="1826" spans="12:26" s="508" customFormat="1" x14ac:dyDescent="0.2">
      <c r="L1826" s="469"/>
      <c r="M1826" s="469"/>
      <c r="N1826" s="469"/>
      <c r="O1826" s="469"/>
      <c r="P1826" s="923"/>
      <c r="Q1826" s="923"/>
      <c r="R1826" s="923"/>
      <c r="S1826" s="923"/>
      <c r="U1826" s="742"/>
      <c r="Y1826" s="742" t="s">
        <v>98</v>
      </c>
      <c r="Z1826" s="922">
        <f t="shared" si="42"/>
        <v>0.7786999999999803</v>
      </c>
    </row>
    <row r="1827" spans="12:26" s="508" customFormat="1" x14ac:dyDescent="0.2">
      <c r="L1827" s="469"/>
      <c r="M1827" s="469"/>
      <c r="N1827" s="469"/>
      <c r="O1827" s="469"/>
      <c r="P1827" s="923"/>
      <c r="Q1827" s="923"/>
      <c r="R1827" s="923"/>
      <c r="S1827" s="923"/>
      <c r="U1827" s="742"/>
      <c r="Y1827" s="742" t="s">
        <v>98</v>
      </c>
      <c r="Z1827" s="922">
        <f t="shared" si="42"/>
        <v>0.77879999999998029</v>
      </c>
    </row>
    <row r="1828" spans="12:26" s="508" customFormat="1" x14ac:dyDescent="0.2">
      <c r="L1828" s="469"/>
      <c r="M1828" s="469"/>
      <c r="N1828" s="469"/>
      <c r="O1828" s="469"/>
      <c r="P1828" s="923"/>
      <c r="Q1828" s="923"/>
      <c r="R1828" s="923"/>
      <c r="S1828" s="923"/>
      <c r="U1828" s="742"/>
      <c r="Y1828" s="742" t="s">
        <v>98</v>
      </c>
      <c r="Z1828" s="922">
        <f t="shared" si="42"/>
        <v>0.77889999999998027</v>
      </c>
    </row>
    <row r="1829" spans="12:26" s="508" customFormat="1" x14ac:dyDescent="0.2">
      <c r="L1829" s="469"/>
      <c r="M1829" s="469"/>
      <c r="N1829" s="469"/>
      <c r="O1829" s="469"/>
      <c r="P1829" s="923"/>
      <c r="Q1829" s="923"/>
      <c r="R1829" s="923"/>
      <c r="S1829" s="923"/>
      <c r="U1829" s="742"/>
      <c r="Y1829" s="742" t="s">
        <v>98</v>
      </c>
      <c r="Z1829" s="922">
        <f t="shared" si="42"/>
        <v>0.77899999999998026</v>
      </c>
    </row>
    <row r="1830" spans="12:26" s="508" customFormat="1" x14ac:dyDescent="0.2">
      <c r="L1830" s="469"/>
      <c r="M1830" s="469"/>
      <c r="N1830" s="469"/>
      <c r="O1830" s="469"/>
      <c r="P1830" s="923"/>
      <c r="Q1830" s="923"/>
      <c r="R1830" s="923"/>
      <c r="S1830" s="923"/>
      <c r="U1830" s="742"/>
      <c r="Y1830" s="742" t="s">
        <v>98</v>
      </c>
      <c r="Z1830" s="922">
        <f t="shared" si="42"/>
        <v>0.77909999999998025</v>
      </c>
    </row>
    <row r="1831" spans="12:26" s="508" customFormat="1" x14ac:dyDescent="0.2">
      <c r="L1831" s="469"/>
      <c r="M1831" s="469"/>
      <c r="N1831" s="469"/>
      <c r="O1831" s="469"/>
      <c r="P1831" s="923"/>
      <c r="Q1831" s="923"/>
      <c r="R1831" s="923"/>
      <c r="S1831" s="923"/>
      <c r="U1831" s="742"/>
      <c r="Y1831" s="742" t="s">
        <v>98</v>
      </c>
      <c r="Z1831" s="922">
        <f t="shared" si="42"/>
        <v>0.77919999999998024</v>
      </c>
    </row>
    <row r="1832" spans="12:26" s="508" customFormat="1" x14ac:dyDescent="0.2">
      <c r="L1832" s="469"/>
      <c r="M1832" s="469"/>
      <c r="N1832" s="469"/>
      <c r="O1832" s="469"/>
      <c r="P1832" s="923"/>
      <c r="Q1832" s="923"/>
      <c r="R1832" s="923"/>
      <c r="S1832" s="923"/>
      <c r="U1832" s="742"/>
      <c r="Y1832" s="742" t="s">
        <v>98</v>
      </c>
      <c r="Z1832" s="922">
        <f t="shared" si="42"/>
        <v>0.77929999999998023</v>
      </c>
    </row>
    <row r="1833" spans="12:26" s="508" customFormat="1" x14ac:dyDescent="0.2">
      <c r="L1833" s="469"/>
      <c r="M1833" s="469"/>
      <c r="N1833" s="469"/>
      <c r="O1833" s="469"/>
      <c r="P1833" s="923"/>
      <c r="Q1833" s="923"/>
      <c r="R1833" s="923"/>
      <c r="S1833" s="923"/>
      <c r="U1833" s="742"/>
      <c r="Y1833" s="742" t="s">
        <v>98</v>
      </c>
      <c r="Z1833" s="922">
        <f t="shared" ref="Z1833:Z1896" si="43">SUM(Z1832+0.01%)</f>
        <v>0.77939999999998022</v>
      </c>
    </row>
    <row r="1834" spans="12:26" s="508" customFormat="1" x14ac:dyDescent="0.2">
      <c r="L1834" s="469"/>
      <c r="M1834" s="469"/>
      <c r="N1834" s="469"/>
      <c r="O1834" s="469"/>
      <c r="P1834" s="923"/>
      <c r="Q1834" s="923"/>
      <c r="R1834" s="923"/>
      <c r="S1834" s="923"/>
      <c r="U1834" s="742"/>
      <c r="Y1834" s="742" t="s">
        <v>98</v>
      </c>
      <c r="Z1834" s="922">
        <f t="shared" si="43"/>
        <v>0.77949999999998021</v>
      </c>
    </row>
    <row r="1835" spans="12:26" s="508" customFormat="1" x14ac:dyDescent="0.2">
      <c r="L1835" s="469"/>
      <c r="M1835" s="469"/>
      <c r="N1835" s="469"/>
      <c r="O1835" s="469"/>
      <c r="P1835" s="923"/>
      <c r="Q1835" s="923"/>
      <c r="R1835" s="923"/>
      <c r="S1835" s="923"/>
      <c r="U1835" s="742"/>
      <c r="Y1835" s="742" t="s">
        <v>98</v>
      </c>
      <c r="Z1835" s="922">
        <f t="shared" si="43"/>
        <v>0.7795999999999802</v>
      </c>
    </row>
    <row r="1836" spans="12:26" s="508" customFormat="1" x14ac:dyDescent="0.2">
      <c r="L1836" s="469"/>
      <c r="M1836" s="469"/>
      <c r="N1836" s="469"/>
      <c r="O1836" s="469"/>
      <c r="P1836" s="923"/>
      <c r="Q1836" s="923"/>
      <c r="R1836" s="923"/>
      <c r="S1836" s="923"/>
      <c r="U1836" s="742"/>
      <c r="Y1836" s="742" t="s">
        <v>98</v>
      </c>
      <c r="Z1836" s="922">
        <f t="shared" si="43"/>
        <v>0.77969999999998019</v>
      </c>
    </row>
    <row r="1837" spans="12:26" s="508" customFormat="1" x14ac:dyDescent="0.2">
      <c r="L1837" s="469"/>
      <c r="M1837" s="469"/>
      <c r="N1837" s="469"/>
      <c r="O1837" s="469"/>
      <c r="P1837" s="923"/>
      <c r="Q1837" s="923"/>
      <c r="R1837" s="923"/>
      <c r="S1837" s="923"/>
      <c r="U1837" s="742"/>
      <c r="Y1837" s="742" t="s">
        <v>98</v>
      </c>
      <c r="Z1837" s="922">
        <f t="shared" si="43"/>
        <v>0.77979999999998018</v>
      </c>
    </row>
    <row r="1838" spans="12:26" s="508" customFormat="1" x14ac:dyDescent="0.2">
      <c r="L1838" s="469"/>
      <c r="M1838" s="469"/>
      <c r="N1838" s="469"/>
      <c r="O1838" s="469"/>
      <c r="P1838" s="923"/>
      <c r="Q1838" s="923"/>
      <c r="R1838" s="923"/>
      <c r="S1838" s="923"/>
      <c r="U1838" s="742"/>
      <c r="Y1838" s="742" t="s">
        <v>98</v>
      </c>
      <c r="Z1838" s="922">
        <f t="shared" si="43"/>
        <v>0.77989999999998016</v>
      </c>
    </row>
    <row r="1839" spans="12:26" s="508" customFormat="1" x14ac:dyDescent="0.2">
      <c r="L1839" s="469"/>
      <c r="M1839" s="469"/>
      <c r="N1839" s="469"/>
      <c r="O1839" s="469"/>
      <c r="P1839" s="923"/>
      <c r="Q1839" s="923"/>
      <c r="R1839" s="923"/>
      <c r="S1839" s="923"/>
      <c r="U1839" s="742"/>
      <c r="Y1839" s="742" t="s">
        <v>98</v>
      </c>
      <c r="Z1839" s="922">
        <f t="shared" si="43"/>
        <v>0.77999999999998015</v>
      </c>
    </row>
    <row r="1840" spans="12:26" s="508" customFormat="1" x14ac:dyDescent="0.2">
      <c r="L1840" s="469"/>
      <c r="M1840" s="469"/>
      <c r="N1840" s="469"/>
      <c r="O1840" s="469"/>
      <c r="P1840" s="923"/>
      <c r="Q1840" s="923"/>
      <c r="R1840" s="923"/>
      <c r="S1840" s="923"/>
      <c r="U1840" s="742"/>
      <c r="Y1840" s="742" t="s">
        <v>98</v>
      </c>
      <c r="Z1840" s="922">
        <f t="shared" si="43"/>
        <v>0.78009999999998014</v>
      </c>
    </row>
    <row r="1841" spans="12:26" s="508" customFormat="1" x14ac:dyDescent="0.2">
      <c r="L1841" s="469"/>
      <c r="M1841" s="469"/>
      <c r="N1841" s="469"/>
      <c r="O1841" s="469"/>
      <c r="P1841" s="923"/>
      <c r="Q1841" s="923"/>
      <c r="R1841" s="923"/>
      <c r="S1841" s="923"/>
      <c r="U1841" s="742"/>
      <c r="Y1841" s="742" t="s">
        <v>98</v>
      </c>
      <c r="Z1841" s="922">
        <f t="shared" si="43"/>
        <v>0.78019999999998013</v>
      </c>
    </row>
    <row r="1842" spans="12:26" s="508" customFormat="1" x14ac:dyDescent="0.2">
      <c r="L1842" s="469"/>
      <c r="M1842" s="469"/>
      <c r="N1842" s="469"/>
      <c r="O1842" s="469"/>
      <c r="P1842" s="923"/>
      <c r="Q1842" s="923"/>
      <c r="R1842" s="923"/>
      <c r="S1842" s="923"/>
      <c r="U1842" s="742"/>
      <c r="Y1842" s="742" t="s">
        <v>98</v>
      </c>
      <c r="Z1842" s="922">
        <f t="shared" si="43"/>
        <v>0.78029999999998012</v>
      </c>
    </row>
    <row r="1843" spans="12:26" s="508" customFormat="1" x14ac:dyDescent="0.2">
      <c r="L1843" s="469"/>
      <c r="M1843" s="469"/>
      <c r="N1843" s="469"/>
      <c r="O1843" s="469"/>
      <c r="P1843" s="923"/>
      <c r="Q1843" s="923"/>
      <c r="R1843" s="923"/>
      <c r="S1843" s="923"/>
      <c r="U1843" s="742"/>
      <c r="Y1843" s="742" t="s">
        <v>98</v>
      </c>
      <c r="Z1843" s="922">
        <f t="shared" si="43"/>
        <v>0.78039999999998011</v>
      </c>
    </row>
    <row r="1844" spans="12:26" s="508" customFormat="1" x14ac:dyDescent="0.2">
      <c r="L1844" s="469"/>
      <c r="M1844" s="469"/>
      <c r="N1844" s="469"/>
      <c r="O1844" s="469"/>
      <c r="P1844" s="923"/>
      <c r="Q1844" s="923"/>
      <c r="R1844" s="923"/>
      <c r="S1844" s="923"/>
      <c r="U1844" s="742"/>
      <c r="Y1844" s="742" t="s">
        <v>98</v>
      </c>
      <c r="Z1844" s="922">
        <f t="shared" si="43"/>
        <v>0.7804999999999801</v>
      </c>
    </row>
    <row r="1845" spans="12:26" s="508" customFormat="1" x14ac:dyDescent="0.2">
      <c r="L1845" s="469"/>
      <c r="M1845" s="469"/>
      <c r="N1845" s="469"/>
      <c r="O1845" s="469"/>
      <c r="P1845" s="923"/>
      <c r="Q1845" s="923"/>
      <c r="R1845" s="923"/>
      <c r="S1845" s="923"/>
      <c r="U1845" s="742"/>
      <c r="Y1845" s="742" t="s">
        <v>98</v>
      </c>
      <c r="Z1845" s="922">
        <f t="shared" si="43"/>
        <v>0.78059999999998009</v>
      </c>
    </row>
    <row r="1846" spans="12:26" s="508" customFormat="1" x14ac:dyDescent="0.2">
      <c r="L1846" s="469"/>
      <c r="M1846" s="469"/>
      <c r="N1846" s="469"/>
      <c r="O1846" s="469"/>
      <c r="P1846" s="923"/>
      <c r="Q1846" s="923"/>
      <c r="R1846" s="923"/>
      <c r="S1846" s="923"/>
      <c r="U1846" s="742"/>
      <c r="Y1846" s="742" t="s">
        <v>98</v>
      </c>
      <c r="Z1846" s="922">
        <f t="shared" si="43"/>
        <v>0.78069999999998008</v>
      </c>
    </row>
    <row r="1847" spans="12:26" s="508" customFormat="1" x14ac:dyDescent="0.2">
      <c r="L1847" s="469"/>
      <c r="M1847" s="469"/>
      <c r="N1847" s="469"/>
      <c r="O1847" s="469"/>
      <c r="P1847" s="923"/>
      <c r="Q1847" s="923"/>
      <c r="R1847" s="923"/>
      <c r="S1847" s="923"/>
      <c r="U1847" s="742"/>
      <c r="Y1847" s="742" t="s">
        <v>98</v>
      </c>
      <c r="Z1847" s="922">
        <f t="shared" si="43"/>
        <v>0.78079999999998007</v>
      </c>
    </row>
    <row r="1848" spans="12:26" s="508" customFormat="1" x14ac:dyDescent="0.2">
      <c r="L1848" s="469"/>
      <c r="M1848" s="469"/>
      <c r="N1848" s="469"/>
      <c r="O1848" s="469"/>
      <c r="P1848" s="923"/>
      <c r="Q1848" s="923"/>
      <c r="R1848" s="923"/>
      <c r="S1848" s="923"/>
      <c r="U1848" s="742"/>
      <c r="Y1848" s="742" t="s">
        <v>98</v>
      </c>
      <c r="Z1848" s="922">
        <f t="shared" si="43"/>
        <v>0.78089999999998005</v>
      </c>
    </row>
    <row r="1849" spans="12:26" s="508" customFormat="1" x14ac:dyDescent="0.2">
      <c r="L1849" s="469"/>
      <c r="M1849" s="469"/>
      <c r="N1849" s="469"/>
      <c r="O1849" s="469"/>
      <c r="P1849" s="923"/>
      <c r="Q1849" s="923"/>
      <c r="R1849" s="923"/>
      <c r="S1849" s="923"/>
      <c r="U1849" s="742"/>
      <c r="Y1849" s="742" t="s">
        <v>98</v>
      </c>
      <c r="Z1849" s="922">
        <f t="shared" si="43"/>
        <v>0.78099999999998004</v>
      </c>
    </row>
    <row r="1850" spans="12:26" s="508" customFormat="1" x14ac:dyDescent="0.2">
      <c r="L1850" s="469"/>
      <c r="M1850" s="469"/>
      <c r="N1850" s="469"/>
      <c r="O1850" s="469"/>
      <c r="P1850" s="923"/>
      <c r="Q1850" s="923"/>
      <c r="R1850" s="923"/>
      <c r="S1850" s="923"/>
      <c r="U1850" s="742"/>
      <c r="Y1850" s="742" t="s">
        <v>98</v>
      </c>
      <c r="Z1850" s="922">
        <f t="shared" si="43"/>
        <v>0.78109999999998003</v>
      </c>
    </row>
    <row r="1851" spans="12:26" s="508" customFormat="1" x14ac:dyDescent="0.2">
      <c r="L1851" s="469"/>
      <c r="M1851" s="469"/>
      <c r="N1851" s="469"/>
      <c r="O1851" s="469"/>
      <c r="P1851" s="923"/>
      <c r="Q1851" s="923"/>
      <c r="R1851" s="923"/>
      <c r="S1851" s="923"/>
      <c r="U1851" s="742"/>
      <c r="Y1851" s="742" t="s">
        <v>98</v>
      </c>
      <c r="Z1851" s="922">
        <f t="shared" si="43"/>
        <v>0.78119999999998002</v>
      </c>
    </row>
    <row r="1852" spans="12:26" s="508" customFormat="1" x14ac:dyDescent="0.2">
      <c r="L1852" s="469"/>
      <c r="M1852" s="469"/>
      <c r="N1852" s="469"/>
      <c r="O1852" s="469"/>
      <c r="P1852" s="923"/>
      <c r="Q1852" s="923"/>
      <c r="R1852" s="923"/>
      <c r="S1852" s="923"/>
      <c r="U1852" s="742"/>
      <c r="Y1852" s="742" t="s">
        <v>98</v>
      </c>
      <c r="Z1852" s="922">
        <f t="shared" si="43"/>
        <v>0.78129999999998001</v>
      </c>
    </row>
    <row r="1853" spans="12:26" s="508" customFormat="1" x14ac:dyDescent="0.2">
      <c r="L1853" s="469"/>
      <c r="M1853" s="469"/>
      <c r="N1853" s="469"/>
      <c r="O1853" s="469"/>
      <c r="P1853" s="923"/>
      <c r="Q1853" s="923"/>
      <c r="R1853" s="923"/>
      <c r="S1853" s="923"/>
      <c r="U1853" s="742"/>
      <c r="Y1853" s="742" t="s">
        <v>98</v>
      </c>
      <c r="Z1853" s="922">
        <f t="shared" si="43"/>
        <v>0.78139999999998</v>
      </c>
    </row>
    <row r="1854" spans="12:26" s="508" customFormat="1" x14ac:dyDescent="0.2">
      <c r="L1854" s="469"/>
      <c r="M1854" s="469"/>
      <c r="N1854" s="469"/>
      <c r="O1854" s="469"/>
      <c r="P1854" s="923"/>
      <c r="Q1854" s="923"/>
      <c r="R1854" s="923"/>
      <c r="S1854" s="923"/>
      <c r="U1854" s="742"/>
      <c r="Y1854" s="742" t="s">
        <v>98</v>
      </c>
      <c r="Z1854" s="922">
        <f t="shared" si="43"/>
        <v>0.78149999999997999</v>
      </c>
    </row>
    <row r="1855" spans="12:26" s="508" customFormat="1" x14ac:dyDescent="0.2">
      <c r="L1855" s="469"/>
      <c r="M1855" s="469"/>
      <c r="N1855" s="469"/>
      <c r="O1855" s="469"/>
      <c r="P1855" s="923"/>
      <c r="Q1855" s="923"/>
      <c r="R1855" s="923"/>
      <c r="S1855" s="923"/>
      <c r="U1855" s="742"/>
      <c r="Y1855" s="742" t="s">
        <v>98</v>
      </c>
      <c r="Z1855" s="922">
        <f t="shared" si="43"/>
        <v>0.78159999999997998</v>
      </c>
    </row>
    <row r="1856" spans="12:26" s="508" customFormat="1" x14ac:dyDescent="0.2">
      <c r="L1856" s="469"/>
      <c r="M1856" s="469"/>
      <c r="N1856" s="469"/>
      <c r="O1856" s="469"/>
      <c r="P1856" s="923"/>
      <c r="Q1856" s="923"/>
      <c r="R1856" s="923"/>
      <c r="S1856" s="923"/>
      <c r="U1856" s="742"/>
      <c r="Y1856" s="742" t="s">
        <v>98</v>
      </c>
      <c r="Z1856" s="922">
        <f t="shared" si="43"/>
        <v>0.78169999999997997</v>
      </c>
    </row>
    <row r="1857" spans="12:26" s="508" customFormat="1" x14ac:dyDescent="0.2">
      <c r="L1857" s="469"/>
      <c r="M1857" s="469"/>
      <c r="N1857" s="469"/>
      <c r="O1857" s="469"/>
      <c r="P1857" s="923"/>
      <c r="Q1857" s="923"/>
      <c r="R1857" s="923"/>
      <c r="S1857" s="923"/>
      <c r="U1857" s="742"/>
      <c r="Y1857" s="742" t="s">
        <v>98</v>
      </c>
      <c r="Z1857" s="922">
        <f t="shared" si="43"/>
        <v>0.78179999999997996</v>
      </c>
    </row>
    <row r="1858" spans="12:26" s="508" customFormat="1" x14ac:dyDescent="0.2">
      <c r="L1858" s="469"/>
      <c r="M1858" s="469"/>
      <c r="N1858" s="469"/>
      <c r="O1858" s="469"/>
      <c r="P1858" s="923"/>
      <c r="Q1858" s="923"/>
      <c r="R1858" s="923"/>
      <c r="S1858" s="923"/>
      <c r="U1858" s="742"/>
      <c r="Y1858" s="742" t="s">
        <v>98</v>
      </c>
      <c r="Z1858" s="922">
        <f t="shared" si="43"/>
        <v>0.78189999999997994</v>
      </c>
    </row>
    <row r="1859" spans="12:26" s="508" customFormat="1" x14ac:dyDescent="0.2">
      <c r="L1859" s="469"/>
      <c r="M1859" s="469"/>
      <c r="N1859" s="469"/>
      <c r="O1859" s="469"/>
      <c r="P1859" s="923"/>
      <c r="Q1859" s="923"/>
      <c r="R1859" s="923"/>
      <c r="S1859" s="923"/>
      <c r="U1859" s="742"/>
      <c r="Y1859" s="742" t="s">
        <v>98</v>
      </c>
      <c r="Z1859" s="922">
        <f t="shared" si="43"/>
        <v>0.78199999999997993</v>
      </c>
    </row>
    <row r="1860" spans="12:26" s="508" customFormat="1" x14ac:dyDescent="0.2">
      <c r="L1860" s="469"/>
      <c r="M1860" s="469"/>
      <c r="N1860" s="469"/>
      <c r="O1860" s="469"/>
      <c r="P1860" s="923"/>
      <c r="Q1860" s="923"/>
      <c r="R1860" s="923"/>
      <c r="S1860" s="923"/>
      <c r="U1860" s="742"/>
      <c r="Y1860" s="742" t="s">
        <v>98</v>
      </c>
      <c r="Z1860" s="922">
        <f t="shared" si="43"/>
        <v>0.78209999999997992</v>
      </c>
    </row>
    <row r="1861" spans="12:26" s="508" customFormat="1" x14ac:dyDescent="0.2">
      <c r="L1861" s="469"/>
      <c r="M1861" s="469"/>
      <c r="N1861" s="469"/>
      <c r="O1861" s="469"/>
      <c r="P1861" s="923"/>
      <c r="Q1861" s="923"/>
      <c r="R1861" s="923"/>
      <c r="S1861" s="923"/>
      <c r="U1861" s="742"/>
      <c r="Y1861" s="742" t="s">
        <v>98</v>
      </c>
      <c r="Z1861" s="922">
        <f t="shared" si="43"/>
        <v>0.78219999999997991</v>
      </c>
    </row>
    <row r="1862" spans="12:26" s="508" customFormat="1" x14ac:dyDescent="0.2">
      <c r="L1862" s="469"/>
      <c r="M1862" s="469"/>
      <c r="N1862" s="469"/>
      <c r="O1862" s="469"/>
      <c r="P1862" s="923"/>
      <c r="Q1862" s="923"/>
      <c r="R1862" s="923"/>
      <c r="S1862" s="923"/>
      <c r="U1862" s="742"/>
      <c r="Y1862" s="742" t="s">
        <v>98</v>
      </c>
      <c r="Z1862" s="922">
        <f t="shared" si="43"/>
        <v>0.7822999999999799</v>
      </c>
    </row>
    <row r="1863" spans="12:26" s="508" customFormat="1" x14ac:dyDescent="0.2">
      <c r="L1863" s="469"/>
      <c r="M1863" s="469"/>
      <c r="N1863" s="469"/>
      <c r="O1863" s="469"/>
      <c r="P1863" s="923"/>
      <c r="Q1863" s="923"/>
      <c r="R1863" s="923"/>
      <c r="S1863" s="923"/>
      <c r="U1863" s="742"/>
      <c r="Y1863" s="742" t="s">
        <v>98</v>
      </c>
      <c r="Z1863" s="922">
        <f t="shared" si="43"/>
        <v>0.78239999999997989</v>
      </c>
    </row>
    <row r="1864" spans="12:26" s="508" customFormat="1" x14ac:dyDescent="0.2">
      <c r="L1864" s="469"/>
      <c r="M1864" s="469"/>
      <c r="N1864" s="469"/>
      <c r="O1864" s="469"/>
      <c r="P1864" s="923"/>
      <c r="Q1864" s="923"/>
      <c r="R1864" s="923"/>
      <c r="S1864" s="923"/>
      <c r="U1864" s="742"/>
      <c r="Y1864" s="742" t="s">
        <v>98</v>
      </c>
      <c r="Z1864" s="922">
        <f t="shared" si="43"/>
        <v>0.78249999999997988</v>
      </c>
    </row>
    <row r="1865" spans="12:26" s="508" customFormat="1" x14ac:dyDescent="0.2">
      <c r="L1865" s="469"/>
      <c r="M1865" s="469"/>
      <c r="N1865" s="469"/>
      <c r="O1865" s="469"/>
      <c r="P1865" s="923"/>
      <c r="Q1865" s="923"/>
      <c r="R1865" s="923"/>
      <c r="S1865" s="923"/>
      <c r="U1865" s="742"/>
      <c r="Y1865" s="742" t="s">
        <v>98</v>
      </c>
      <c r="Z1865" s="922">
        <f t="shared" si="43"/>
        <v>0.78259999999997987</v>
      </c>
    </row>
    <row r="1866" spans="12:26" s="508" customFormat="1" x14ac:dyDescent="0.2">
      <c r="L1866" s="469"/>
      <c r="M1866" s="469"/>
      <c r="N1866" s="469"/>
      <c r="O1866" s="469"/>
      <c r="P1866" s="923"/>
      <c r="Q1866" s="923"/>
      <c r="R1866" s="923"/>
      <c r="S1866" s="923"/>
      <c r="U1866" s="742"/>
      <c r="Y1866" s="742" t="s">
        <v>98</v>
      </c>
      <c r="Z1866" s="922">
        <f t="shared" si="43"/>
        <v>0.78269999999997986</v>
      </c>
    </row>
    <row r="1867" spans="12:26" s="508" customFormat="1" x14ac:dyDescent="0.2">
      <c r="L1867" s="469"/>
      <c r="M1867" s="469"/>
      <c r="N1867" s="469"/>
      <c r="O1867" s="469"/>
      <c r="P1867" s="923"/>
      <c r="Q1867" s="923"/>
      <c r="R1867" s="923"/>
      <c r="S1867" s="923"/>
      <c r="U1867" s="742"/>
      <c r="Y1867" s="742" t="s">
        <v>98</v>
      </c>
      <c r="Z1867" s="922">
        <f t="shared" si="43"/>
        <v>0.78279999999997985</v>
      </c>
    </row>
    <row r="1868" spans="12:26" s="508" customFormat="1" x14ac:dyDescent="0.2">
      <c r="L1868" s="469"/>
      <c r="M1868" s="469"/>
      <c r="N1868" s="469"/>
      <c r="O1868" s="469"/>
      <c r="P1868" s="923"/>
      <c r="Q1868" s="923"/>
      <c r="R1868" s="923"/>
      <c r="S1868" s="923"/>
      <c r="U1868" s="742"/>
      <c r="Y1868" s="742" t="s">
        <v>98</v>
      </c>
      <c r="Z1868" s="922">
        <f t="shared" si="43"/>
        <v>0.78289999999997983</v>
      </c>
    </row>
    <row r="1869" spans="12:26" s="508" customFormat="1" x14ac:dyDescent="0.2">
      <c r="L1869" s="469"/>
      <c r="M1869" s="469"/>
      <c r="N1869" s="469"/>
      <c r="O1869" s="469"/>
      <c r="P1869" s="923"/>
      <c r="Q1869" s="923"/>
      <c r="R1869" s="923"/>
      <c r="S1869" s="923"/>
      <c r="U1869" s="742"/>
      <c r="Y1869" s="742" t="s">
        <v>98</v>
      </c>
      <c r="Z1869" s="922">
        <f t="shared" si="43"/>
        <v>0.78299999999997982</v>
      </c>
    </row>
    <row r="1870" spans="12:26" s="508" customFormat="1" x14ac:dyDescent="0.2">
      <c r="L1870" s="469"/>
      <c r="M1870" s="469"/>
      <c r="N1870" s="469"/>
      <c r="O1870" s="469"/>
      <c r="P1870" s="923"/>
      <c r="Q1870" s="923"/>
      <c r="R1870" s="923"/>
      <c r="S1870" s="923"/>
      <c r="U1870" s="742"/>
      <c r="Y1870" s="742" t="s">
        <v>98</v>
      </c>
      <c r="Z1870" s="922">
        <f t="shared" si="43"/>
        <v>0.78309999999997981</v>
      </c>
    </row>
    <row r="1871" spans="12:26" s="508" customFormat="1" x14ac:dyDescent="0.2">
      <c r="L1871" s="469"/>
      <c r="M1871" s="469"/>
      <c r="N1871" s="469"/>
      <c r="O1871" s="469"/>
      <c r="P1871" s="923"/>
      <c r="Q1871" s="923"/>
      <c r="R1871" s="923"/>
      <c r="S1871" s="923"/>
      <c r="U1871" s="742"/>
      <c r="Y1871" s="742" t="s">
        <v>98</v>
      </c>
      <c r="Z1871" s="922">
        <f t="shared" si="43"/>
        <v>0.7831999999999798</v>
      </c>
    </row>
    <row r="1872" spans="12:26" s="508" customFormat="1" x14ac:dyDescent="0.2">
      <c r="L1872" s="469"/>
      <c r="M1872" s="469"/>
      <c r="N1872" s="469"/>
      <c r="O1872" s="469"/>
      <c r="P1872" s="923"/>
      <c r="Q1872" s="923"/>
      <c r="R1872" s="923"/>
      <c r="S1872" s="923"/>
      <c r="U1872" s="742"/>
      <c r="Y1872" s="742" t="s">
        <v>98</v>
      </c>
      <c r="Z1872" s="922">
        <f t="shared" si="43"/>
        <v>0.78329999999997979</v>
      </c>
    </row>
    <row r="1873" spans="12:26" s="508" customFormat="1" x14ac:dyDescent="0.2">
      <c r="L1873" s="469"/>
      <c r="M1873" s="469"/>
      <c r="N1873" s="469"/>
      <c r="O1873" s="469"/>
      <c r="P1873" s="923"/>
      <c r="Q1873" s="923"/>
      <c r="R1873" s="923"/>
      <c r="S1873" s="923"/>
      <c r="U1873" s="742"/>
      <c r="Y1873" s="742" t="s">
        <v>98</v>
      </c>
      <c r="Z1873" s="922">
        <f t="shared" si="43"/>
        <v>0.78339999999997978</v>
      </c>
    </row>
    <row r="1874" spans="12:26" s="508" customFormat="1" x14ac:dyDescent="0.2">
      <c r="L1874" s="469"/>
      <c r="M1874" s="469"/>
      <c r="N1874" s="469"/>
      <c r="O1874" s="469"/>
      <c r="P1874" s="923"/>
      <c r="Q1874" s="923"/>
      <c r="R1874" s="923"/>
      <c r="S1874" s="923"/>
      <c r="U1874" s="742"/>
      <c r="Y1874" s="742" t="s">
        <v>98</v>
      </c>
      <c r="Z1874" s="922">
        <f t="shared" si="43"/>
        <v>0.78349999999997977</v>
      </c>
    </row>
    <row r="1875" spans="12:26" s="508" customFormat="1" x14ac:dyDescent="0.2">
      <c r="L1875" s="469"/>
      <c r="M1875" s="469"/>
      <c r="N1875" s="469"/>
      <c r="O1875" s="469"/>
      <c r="P1875" s="923"/>
      <c r="Q1875" s="923"/>
      <c r="R1875" s="923"/>
      <c r="S1875" s="923"/>
      <c r="U1875" s="742"/>
      <c r="Y1875" s="742" t="s">
        <v>98</v>
      </c>
      <c r="Z1875" s="922">
        <f t="shared" si="43"/>
        <v>0.78359999999997976</v>
      </c>
    </row>
    <row r="1876" spans="12:26" s="508" customFormat="1" x14ac:dyDescent="0.2">
      <c r="L1876" s="469"/>
      <c r="M1876" s="469"/>
      <c r="N1876" s="469"/>
      <c r="O1876" s="469"/>
      <c r="P1876" s="923"/>
      <c r="Q1876" s="923"/>
      <c r="R1876" s="923"/>
      <c r="S1876" s="923"/>
      <c r="U1876" s="742"/>
      <c r="Y1876" s="742" t="s">
        <v>98</v>
      </c>
      <c r="Z1876" s="922">
        <f t="shared" si="43"/>
        <v>0.78369999999997975</v>
      </c>
    </row>
    <row r="1877" spans="12:26" s="508" customFormat="1" x14ac:dyDescent="0.2">
      <c r="L1877" s="469"/>
      <c r="M1877" s="469"/>
      <c r="N1877" s="469"/>
      <c r="O1877" s="469"/>
      <c r="P1877" s="923"/>
      <c r="Q1877" s="923"/>
      <c r="R1877" s="923"/>
      <c r="S1877" s="923"/>
      <c r="U1877" s="742"/>
      <c r="Y1877" s="742" t="s">
        <v>98</v>
      </c>
      <c r="Z1877" s="922">
        <f t="shared" si="43"/>
        <v>0.78379999999997974</v>
      </c>
    </row>
    <row r="1878" spans="12:26" s="508" customFormat="1" x14ac:dyDescent="0.2">
      <c r="L1878" s="469"/>
      <c r="M1878" s="469"/>
      <c r="N1878" s="469"/>
      <c r="O1878" s="469"/>
      <c r="P1878" s="923"/>
      <c r="Q1878" s="923"/>
      <c r="R1878" s="923"/>
      <c r="S1878" s="923"/>
      <c r="U1878" s="742"/>
      <c r="Y1878" s="742" t="s">
        <v>98</v>
      </c>
      <c r="Z1878" s="922">
        <f t="shared" si="43"/>
        <v>0.78389999999997972</v>
      </c>
    </row>
    <row r="1879" spans="12:26" s="508" customFormat="1" x14ac:dyDescent="0.2">
      <c r="L1879" s="469"/>
      <c r="M1879" s="469"/>
      <c r="N1879" s="469"/>
      <c r="O1879" s="469"/>
      <c r="P1879" s="923"/>
      <c r="Q1879" s="923"/>
      <c r="R1879" s="923"/>
      <c r="S1879" s="923"/>
      <c r="U1879" s="742"/>
      <c r="Y1879" s="742" t="s">
        <v>98</v>
      </c>
      <c r="Z1879" s="922">
        <f t="shared" si="43"/>
        <v>0.78399999999997971</v>
      </c>
    </row>
    <row r="1880" spans="12:26" s="508" customFormat="1" x14ac:dyDescent="0.2">
      <c r="L1880" s="469"/>
      <c r="M1880" s="469"/>
      <c r="N1880" s="469"/>
      <c r="O1880" s="469"/>
      <c r="P1880" s="923"/>
      <c r="Q1880" s="923"/>
      <c r="R1880" s="923"/>
      <c r="S1880" s="923"/>
      <c r="U1880" s="742"/>
      <c r="Y1880" s="742" t="s">
        <v>98</v>
      </c>
      <c r="Z1880" s="922">
        <f t="shared" si="43"/>
        <v>0.7840999999999797</v>
      </c>
    </row>
    <row r="1881" spans="12:26" s="508" customFormat="1" x14ac:dyDescent="0.2">
      <c r="L1881" s="469"/>
      <c r="M1881" s="469"/>
      <c r="N1881" s="469"/>
      <c r="O1881" s="469"/>
      <c r="P1881" s="923"/>
      <c r="Q1881" s="923"/>
      <c r="R1881" s="923"/>
      <c r="S1881" s="923"/>
      <c r="U1881" s="742"/>
      <c r="Y1881" s="742" t="s">
        <v>98</v>
      </c>
      <c r="Z1881" s="922">
        <f t="shared" si="43"/>
        <v>0.78419999999997969</v>
      </c>
    </row>
    <row r="1882" spans="12:26" s="508" customFormat="1" x14ac:dyDescent="0.2">
      <c r="L1882" s="469"/>
      <c r="M1882" s="469"/>
      <c r="N1882" s="469"/>
      <c r="O1882" s="469"/>
      <c r="P1882" s="923"/>
      <c r="Q1882" s="923"/>
      <c r="R1882" s="923"/>
      <c r="S1882" s="923"/>
      <c r="U1882" s="742"/>
      <c r="Y1882" s="742" t="s">
        <v>98</v>
      </c>
      <c r="Z1882" s="922">
        <f t="shared" si="43"/>
        <v>0.78429999999997968</v>
      </c>
    </row>
    <row r="1883" spans="12:26" s="508" customFormat="1" x14ac:dyDescent="0.2">
      <c r="L1883" s="469"/>
      <c r="M1883" s="469"/>
      <c r="N1883" s="469"/>
      <c r="O1883" s="469"/>
      <c r="P1883" s="923"/>
      <c r="Q1883" s="923"/>
      <c r="R1883" s="923"/>
      <c r="S1883" s="923"/>
      <c r="U1883" s="742"/>
      <c r="Y1883" s="742" t="s">
        <v>98</v>
      </c>
      <c r="Z1883" s="922">
        <f t="shared" si="43"/>
        <v>0.78439999999997967</v>
      </c>
    </row>
    <row r="1884" spans="12:26" s="508" customFormat="1" x14ac:dyDescent="0.2">
      <c r="L1884" s="469"/>
      <c r="M1884" s="469"/>
      <c r="N1884" s="469"/>
      <c r="O1884" s="469"/>
      <c r="P1884" s="923"/>
      <c r="Q1884" s="923"/>
      <c r="R1884" s="923"/>
      <c r="S1884" s="923"/>
      <c r="U1884" s="742"/>
      <c r="Y1884" s="742" t="s">
        <v>98</v>
      </c>
      <c r="Z1884" s="922">
        <f t="shared" si="43"/>
        <v>0.78449999999997966</v>
      </c>
    </row>
    <row r="1885" spans="12:26" s="508" customFormat="1" x14ac:dyDescent="0.2">
      <c r="L1885" s="469"/>
      <c r="M1885" s="469"/>
      <c r="N1885" s="469"/>
      <c r="O1885" s="469"/>
      <c r="P1885" s="923"/>
      <c r="Q1885" s="923"/>
      <c r="R1885" s="923"/>
      <c r="S1885" s="923"/>
      <c r="U1885" s="742"/>
      <c r="Y1885" s="742" t="s">
        <v>98</v>
      </c>
      <c r="Z1885" s="922">
        <f t="shared" si="43"/>
        <v>0.78459999999997965</v>
      </c>
    </row>
    <row r="1886" spans="12:26" s="508" customFormat="1" x14ac:dyDescent="0.2">
      <c r="L1886" s="469"/>
      <c r="M1886" s="469"/>
      <c r="N1886" s="469"/>
      <c r="O1886" s="469"/>
      <c r="P1886" s="923"/>
      <c r="Q1886" s="923"/>
      <c r="R1886" s="923"/>
      <c r="S1886" s="923"/>
      <c r="U1886" s="742"/>
      <c r="Y1886" s="742" t="s">
        <v>98</v>
      </c>
      <c r="Z1886" s="922">
        <f t="shared" si="43"/>
        <v>0.78469999999997964</v>
      </c>
    </row>
    <row r="1887" spans="12:26" s="508" customFormat="1" x14ac:dyDescent="0.2">
      <c r="L1887" s="469"/>
      <c r="M1887" s="469"/>
      <c r="N1887" s="469"/>
      <c r="O1887" s="469"/>
      <c r="P1887" s="923"/>
      <c r="Q1887" s="923"/>
      <c r="R1887" s="923"/>
      <c r="S1887" s="923"/>
      <c r="U1887" s="742"/>
      <c r="Y1887" s="742" t="s">
        <v>98</v>
      </c>
      <c r="Z1887" s="922">
        <f t="shared" si="43"/>
        <v>0.78479999999997963</v>
      </c>
    </row>
    <row r="1888" spans="12:26" s="508" customFormat="1" x14ac:dyDescent="0.2">
      <c r="L1888" s="469"/>
      <c r="M1888" s="469"/>
      <c r="N1888" s="469"/>
      <c r="O1888" s="469"/>
      <c r="P1888" s="923"/>
      <c r="Q1888" s="923"/>
      <c r="R1888" s="923"/>
      <c r="S1888" s="923"/>
      <c r="U1888" s="742"/>
      <c r="Y1888" s="742" t="s">
        <v>98</v>
      </c>
      <c r="Z1888" s="922">
        <f t="shared" si="43"/>
        <v>0.78489999999997961</v>
      </c>
    </row>
    <row r="1889" spans="12:26" s="508" customFormat="1" x14ac:dyDescent="0.2">
      <c r="L1889" s="469"/>
      <c r="M1889" s="469"/>
      <c r="N1889" s="469"/>
      <c r="O1889" s="469"/>
      <c r="P1889" s="923"/>
      <c r="Q1889" s="923"/>
      <c r="R1889" s="923"/>
      <c r="S1889" s="923"/>
      <c r="U1889" s="742"/>
      <c r="Y1889" s="742" t="s">
        <v>98</v>
      </c>
      <c r="Z1889" s="922">
        <f t="shared" si="43"/>
        <v>0.7849999999999796</v>
      </c>
    </row>
    <row r="1890" spans="12:26" s="508" customFormat="1" x14ac:dyDescent="0.2">
      <c r="L1890" s="469"/>
      <c r="M1890" s="469"/>
      <c r="N1890" s="469"/>
      <c r="O1890" s="469"/>
      <c r="P1890" s="923"/>
      <c r="Q1890" s="923"/>
      <c r="R1890" s="923"/>
      <c r="S1890" s="923"/>
      <c r="U1890" s="742"/>
      <c r="Y1890" s="742" t="s">
        <v>98</v>
      </c>
      <c r="Z1890" s="922">
        <f t="shared" si="43"/>
        <v>0.78509999999997959</v>
      </c>
    </row>
    <row r="1891" spans="12:26" s="508" customFormat="1" x14ac:dyDescent="0.2">
      <c r="L1891" s="469"/>
      <c r="M1891" s="469"/>
      <c r="N1891" s="469"/>
      <c r="O1891" s="469"/>
      <c r="P1891" s="923"/>
      <c r="Q1891" s="923"/>
      <c r="R1891" s="923"/>
      <c r="S1891" s="923"/>
      <c r="U1891" s="742"/>
      <c r="Y1891" s="742" t="s">
        <v>98</v>
      </c>
      <c r="Z1891" s="922">
        <f t="shared" si="43"/>
        <v>0.78519999999997958</v>
      </c>
    </row>
    <row r="1892" spans="12:26" s="508" customFormat="1" x14ac:dyDescent="0.2">
      <c r="L1892" s="469"/>
      <c r="M1892" s="469"/>
      <c r="N1892" s="469"/>
      <c r="O1892" s="469"/>
      <c r="P1892" s="923"/>
      <c r="Q1892" s="923"/>
      <c r="R1892" s="923"/>
      <c r="S1892" s="923"/>
      <c r="U1892" s="742"/>
      <c r="Y1892" s="742" t="s">
        <v>98</v>
      </c>
      <c r="Z1892" s="922">
        <f t="shared" si="43"/>
        <v>0.78529999999997957</v>
      </c>
    </row>
    <row r="1893" spans="12:26" s="508" customFormat="1" x14ac:dyDescent="0.2">
      <c r="L1893" s="469"/>
      <c r="M1893" s="469"/>
      <c r="N1893" s="469"/>
      <c r="O1893" s="469"/>
      <c r="P1893" s="923"/>
      <c r="Q1893" s="923"/>
      <c r="R1893" s="923"/>
      <c r="S1893" s="923"/>
      <c r="U1893" s="742"/>
      <c r="Y1893" s="742" t="s">
        <v>98</v>
      </c>
      <c r="Z1893" s="922">
        <f t="shared" si="43"/>
        <v>0.78539999999997956</v>
      </c>
    </row>
    <row r="1894" spans="12:26" s="508" customFormat="1" x14ac:dyDescent="0.2">
      <c r="L1894" s="469"/>
      <c r="M1894" s="469"/>
      <c r="N1894" s="469"/>
      <c r="O1894" s="469"/>
      <c r="P1894" s="923"/>
      <c r="Q1894" s="923"/>
      <c r="R1894" s="923"/>
      <c r="S1894" s="923"/>
      <c r="U1894" s="742"/>
      <c r="Y1894" s="742" t="s">
        <v>98</v>
      </c>
      <c r="Z1894" s="922">
        <f t="shared" si="43"/>
        <v>0.78549999999997955</v>
      </c>
    </row>
    <row r="1895" spans="12:26" s="508" customFormat="1" x14ac:dyDescent="0.2">
      <c r="L1895" s="469"/>
      <c r="M1895" s="469"/>
      <c r="N1895" s="469"/>
      <c r="O1895" s="469"/>
      <c r="P1895" s="923"/>
      <c r="Q1895" s="923"/>
      <c r="R1895" s="923"/>
      <c r="S1895" s="923"/>
      <c r="U1895" s="742"/>
      <c r="Y1895" s="742" t="s">
        <v>98</v>
      </c>
      <c r="Z1895" s="922">
        <f t="shared" si="43"/>
        <v>0.78559999999997954</v>
      </c>
    </row>
    <row r="1896" spans="12:26" s="508" customFormat="1" x14ac:dyDescent="0.2">
      <c r="L1896" s="469"/>
      <c r="M1896" s="469"/>
      <c r="N1896" s="469"/>
      <c r="O1896" s="469"/>
      <c r="P1896" s="923"/>
      <c r="Q1896" s="923"/>
      <c r="R1896" s="923"/>
      <c r="S1896" s="923"/>
      <c r="U1896" s="742"/>
      <c r="Y1896" s="742" t="s">
        <v>98</v>
      </c>
      <c r="Z1896" s="922">
        <f t="shared" si="43"/>
        <v>0.78569999999997953</v>
      </c>
    </row>
    <row r="1897" spans="12:26" s="508" customFormat="1" x14ac:dyDescent="0.2">
      <c r="L1897" s="469"/>
      <c r="M1897" s="469"/>
      <c r="N1897" s="469"/>
      <c r="O1897" s="469"/>
      <c r="P1897" s="923"/>
      <c r="Q1897" s="923"/>
      <c r="R1897" s="923"/>
      <c r="S1897" s="923"/>
      <c r="U1897" s="742"/>
      <c r="Y1897" s="742" t="s">
        <v>98</v>
      </c>
      <c r="Z1897" s="922">
        <f t="shared" ref="Z1897:Z1960" si="44">SUM(Z1896+0.01%)</f>
        <v>0.78579999999997951</v>
      </c>
    </row>
    <row r="1898" spans="12:26" s="508" customFormat="1" x14ac:dyDescent="0.2">
      <c r="L1898" s="469"/>
      <c r="M1898" s="469"/>
      <c r="N1898" s="469"/>
      <c r="O1898" s="469"/>
      <c r="P1898" s="923"/>
      <c r="Q1898" s="923"/>
      <c r="R1898" s="923"/>
      <c r="S1898" s="923"/>
      <c r="U1898" s="742"/>
      <c r="Y1898" s="742" t="s">
        <v>98</v>
      </c>
      <c r="Z1898" s="922">
        <f t="shared" si="44"/>
        <v>0.7858999999999795</v>
      </c>
    </row>
    <row r="1899" spans="12:26" s="508" customFormat="1" x14ac:dyDescent="0.2">
      <c r="L1899" s="469"/>
      <c r="M1899" s="469"/>
      <c r="N1899" s="469"/>
      <c r="O1899" s="469"/>
      <c r="P1899" s="923"/>
      <c r="Q1899" s="923"/>
      <c r="R1899" s="923"/>
      <c r="S1899" s="923"/>
      <c r="U1899" s="742"/>
      <c r="Y1899" s="742" t="s">
        <v>98</v>
      </c>
      <c r="Z1899" s="922">
        <f t="shared" si="44"/>
        <v>0.78599999999997949</v>
      </c>
    </row>
    <row r="1900" spans="12:26" s="508" customFormat="1" x14ac:dyDescent="0.2">
      <c r="L1900" s="469"/>
      <c r="M1900" s="469"/>
      <c r="N1900" s="469"/>
      <c r="O1900" s="469"/>
      <c r="P1900" s="923"/>
      <c r="Q1900" s="923"/>
      <c r="R1900" s="923"/>
      <c r="S1900" s="923"/>
      <c r="U1900" s="742"/>
      <c r="Y1900" s="742" t="s">
        <v>98</v>
      </c>
      <c r="Z1900" s="922">
        <f t="shared" si="44"/>
        <v>0.78609999999997948</v>
      </c>
    </row>
    <row r="1901" spans="12:26" s="508" customFormat="1" x14ac:dyDescent="0.2">
      <c r="L1901" s="469"/>
      <c r="M1901" s="469"/>
      <c r="N1901" s="469"/>
      <c r="O1901" s="469"/>
      <c r="P1901" s="923"/>
      <c r="Q1901" s="923"/>
      <c r="R1901" s="923"/>
      <c r="S1901" s="923"/>
      <c r="U1901" s="742"/>
      <c r="Y1901" s="742" t="s">
        <v>98</v>
      </c>
      <c r="Z1901" s="922">
        <f t="shared" si="44"/>
        <v>0.78619999999997947</v>
      </c>
    </row>
    <row r="1902" spans="12:26" s="508" customFormat="1" x14ac:dyDescent="0.2">
      <c r="L1902" s="469"/>
      <c r="M1902" s="469"/>
      <c r="N1902" s="469"/>
      <c r="O1902" s="469"/>
      <c r="P1902" s="923"/>
      <c r="Q1902" s="923"/>
      <c r="R1902" s="923"/>
      <c r="S1902" s="923"/>
      <c r="U1902" s="742"/>
      <c r="Y1902" s="742" t="s">
        <v>98</v>
      </c>
      <c r="Z1902" s="922">
        <f t="shared" si="44"/>
        <v>0.78629999999997946</v>
      </c>
    </row>
    <row r="1903" spans="12:26" s="508" customFormat="1" x14ac:dyDescent="0.2">
      <c r="L1903" s="469"/>
      <c r="M1903" s="469"/>
      <c r="N1903" s="469"/>
      <c r="O1903" s="469"/>
      <c r="P1903" s="923"/>
      <c r="Q1903" s="923"/>
      <c r="R1903" s="923"/>
      <c r="S1903" s="923"/>
      <c r="U1903" s="742"/>
      <c r="Y1903" s="742" t="s">
        <v>98</v>
      </c>
      <c r="Z1903" s="922">
        <f t="shared" si="44"/>
        <v>0.78639999999997945</v>
      </c>
    </row>
    <row r="1904" spans="12:26" s="508" customFormat="1" x14ac:dyDescent="0.2">
      <c r="L1904" s="469"/>
      <c r="M1904" s="469"/>
      <c r="N1904" s="469"/>
      <c r="O1904" s="469"/>
      <c r="P1904" s="923"/>
      <c r="Q1904" s="923"/>
      <c r="R1904" s="923"/>
      <c r="S1904" s="923"/>
      <c r="U1904" s="742"/>
      <c r="Y1904" s="742" t="s">
        <v>98</v>
      </c>
      <c r="Z1904" s="922">
        <f t="shared" si="44"/>
        <v>0.78649999999997944</v>
      </c>
    </row>
    <row r="1905" spans="12:26" s="508" customFormat="1" x14ac:dyDescent="0.2">
      <c r="L1905" s="469"/>
      <c r="M1905" s="469"/>
      <c r="N1905" s="469"/>
      <c r="O1905" s="469"/>
      <c r="P1905" s="923"/>
      <c r="Q1905" s="923"/>
      <c r="R1905" s="923"/>
      <c r="S1905" s="923"/>
      <c r="U1905" s="742"/>
      <c r="Y1905" s="742" t="s">
        <v>98</v>
      </c>
      <c r="Z1905" s="922">
        <f t="shared" si="44"/>
        <v>0.78659999999997943</v>
      </c>
    </row>
    <row r="1906" spans="12:26" s="508" customFormat="1" x14ac:dyDescent="0.2">
      <c r="L1906" s="469"/>
      <c r="M1906" s="469"/>
      <c r="N1906" s="469"/>
      <c r="O1906" s="469"/>
      <c r="P1906" s="923"/>
      <c r="Q1906" s="923"/>
      <c r="R1906" s="923"/>
      <c r="S1906" s="923"/>
      <c r="U1906" s="742"/>
      <c r="Y1906" s="742" t="s">
        <v>98</v>
      </c>
      <c r="Z1906" s="922">
        <f t="shared" si="44"/>
        <v>0.78669999999997942</v>
      </c>
    </row>
    <row r="1907" spans="12:26" s="508" customFormat="1" x14ac:dyDescent="0.2">
      <c r="L1907" s="469"/>
      <c r="M1907" s="469"/>
      <c r="N1907" s="469"/>
      <c r="O1907" s="469"/>
      <c r="P1907" s="923"/>
      <c r="Q1907" s="923"/>
      <c r="R1907" s="923"/>
      <c r="S1907" s="923"/>
      <c r="U1907" s="742"/>
      <c r="Y1907" s="742" t="s">
        <v>98</v>
      </c>
      <c r="Z1907" s="922">
        <f t="shared" si="44"/>
        <v>0.7867999999999794</v>
      </c>
    </row>
    <row r="1908" spans="12:26" s="508" customFormat="1" x14ac:dyDescent="0.2">
      <c r="L1908" s="469"/>
      <c r="M1908" s="469"/>
      <c r="N1908" s="469"/>
      <c r="O1908" s="469"/>
      <c r="P1908" s="923"/>
      <c r="Q1908" s="923"/>
      <c r="R1908" s="923"/>
      <c r="S1908" s="923"/>
      <c r="U1908" s="742"/>
      <c r="Y1908" s="742" t="s">
        <v>98</v>
      </c>
      <c r="Z1908" s="922">
        <f t="shared" si="44"/>
        <v>0.78689999999997939</v>
      </c>
    </row>
    <row r="1909" spans="12:26" s="508" customFormat="1" x14ac:dyDescent="0.2">
      <c r="L1909" s="469"/>
      <c r="M1909" s="469"/>
      <c r="N1909" s="469"/>
      <c r="O1909" s="469"/>
      <c r="P1909" s="923"/>
      <c r="Q1909" s="923"/>
      <c r="R1909" s="923"/>
      <c r="S1909" s="923"/>
      <c r="U1909" s="742"/>
      <c r="Y1909" s="742" t="s">
        <v>98</v>
      </c>
      <c r="Z1909" s="922">
        <f t="shared" si="44"/>
        <v>0.78699999999997938</v>
      </c>
    </row>
    <row r="1910" spans="12:26" s="508" customFormat="1" x14ac:dyDescent="0.2">
      <c r="L1910" s="469"/>
      <c r="M1910" s="469"/>
      <c r="N1910" s="469"/>
      <c r="O1910" s="469"/>
      <c r="P1910" s="923"/>
      <c r="Q1910" s="923"/>
      <c r="R1910" s="923"/>
      <c r="S1910" s="923"/>
      <c r="U1910" s="742"/>
      <c r="Y1910" s="742" t="s">
        <v>98</v>
      </c>
      <c r="Z1910" s="922">
        <f t="shared" si="44"/>
        <v>0.78709999999997937</v>
      </c>
    </row>
    <row r="1911" spans="12:26" s="508" customFormat="1" x14ac:dyDescent="0.2">
      <c r="L1911" s="469"/>
      <c r="M1911" s="469"/>
      <c r="N1911" s="469"/>
      <c r="O1911" s="469"/>
      <c r="P1911" s="923"/>
      <c r="Q1911" s="923"/>
      <c r="R1911" s="923"/>
      <c r="S1911" s="923"/>
      <c r="U1911" s="742"/>
      <c r="Y1911" s="742" t="s">
        <v>98</v>
      </c>
      <c r="Z1911" s="922">
        <f t="shared" si="44"/>
        <v>0.78719999999997936</v>
      </c>
    </row>
    <row r="1912" spans="12:26" s="508" customFormat="1" x14ac:dyDescent="0.2">
      <c r="L1912" s="469"/>
      <c r="M1912" s="469"/>
      <c r="N1912" s="469"/>
      <c r="O1912" s="469"/>
      <c r="P1912" s="923"/>
      <c r="Q1912" s="923"/>
      <c r="R1912" s="923"/>
      <c r="S1912" s="923"/>
      <c r="U1912" s="742"/>
      <c r="Y1912" s="742" t="s">
        <v>98</v>
      </c>
      <c r="Z1912" s="922">
        <f t="shared" si="44"/>
        <v>0.78729999999997935</v>
      </c>
    </row>
    <row r="1913" spans="12:26" s="508" customFormat="1" x14ac:dyDescent="0.2">
      <c r="L1913" s="469"/>
      <c r="M1913" s="469"/>
      <c r="N1913" s="469"/>
      <c r="O1913" s="469"/>
      <c r="P1913" s="923"/>
      <c r="Q1913" s="923"/>
      <c r="R1913" s="923"/>
      <c r="S1913" s="923"/>
      <c r="U1913" s="742"/>
      <c r="Y1913" s="742" t="s">
        <v>98</v>
      </c>
      <c r="Z1913" s="922">
        <f t="shared" si="44"/>
        <v>0.78739999999997934</v>
      </c>
    </row>
    <row r="1914" spans="12:26" s="508" customFormat="1" x14ac:dyDescent="0.2">
      <c r="L1914" s="469"/>
      <c r="M1914" s="469"/>
      <c r="N1914" s="469"/>
      <c r="O1914" s="469"/>
      <c r="P1914" s="923"/>
      <c r="Q1914" s="923"/>
      <c r="R1914" s="923"/>
      <c r="S1914" s="923"/>
      <c r="U1914" s="742"/>
      <c r="Y1914" s="742" t="s">
        <v>98</v>
      </c>
      <c r="Z1914" s="922">
        <f t="shared" si="44"/>
        <v>0.78749999999997933</v>
      </c>
    </row>
    <row r="1915" spans="12:26" s="508" customFormat="1" x14ac:dyDescent="0.2">
      <c r="L1915" s="469"/>
      <c r="M1915" s="469"/>
      <c r="N1915" s="469"/>
      <c r="O1915" s="469"/>
      <c r="P1915" s="923"/>
      <c r="Q1915" s="923"/>
      <c r="R1915" s="923"/>
      <c r="S1915" s="923"/>
      <c r="U1915" s="742"/>
      <c r="Y1915" s="742" t="s">
        <v>98</v>
      </c>
      <c r="Z1915" s="922">
        <f t="shared" si="44"/>
        <v>0.78759999999997932</v>
      </c>
    </row>
    <row r="1916" spans="12:26" s="508" customFormat="1" x14ac:dyDescent="0.2">
      <c r="L1916" s="469"/>
      <c r="M1916" s="469"/>
      <c r="N1916" s="469"/>
      <c r="O1916" s="469"/>
      <c r="P1916" s="923"/>
      <c r="Q1916" s="923"/>
      <c r="R1916" s="923"/>
      <c r="S1916" s="923"/>
      <c r="U1916" s="742"/>
      <c r="Y1916" s="742" t="s">
        <v>98</v>
      </c>
      <c r="Z1916" s="922">
        <f t="shared" si="44"/>
        <v>0.78769999999997931</v>
      </c>
    </row>
    <row r="1917" spans="12:26" s="508" customFormat="1" x14ac:dyDescent="0.2">
      <c r="L1917" s="469"/>
      <c r="M1917" s="469"/>
      <c r="N1917" s="469"/>
      <c r="O1917" s="469"/>
      <c r="P1917" s="923"/>
      <c r="Q1917" s="923"/>
      <c r="R1917" s="923"/>
      <c r="S1917" s="923"/>
      <c r="U1917" s="742"/>
      <c r="Y1917" s="742" t="s">
        <v>98</v>
      </c>
      <c r="Z1917" s="922">
        <f t="shared" si="44"/>
        <v>0.78779999999997929</v>
      </c>
    </row>
    <row r="1918" spans="12:26" s="508" customFormat="1" x14ac:dyDescent="0.2">
      <c r="L1918" s="469"/>
      <c r="M1918" s="469"/>
      <c r="N1918" s="469"/>
      <c r="O1918" s="469"/>
      <c r="P1918" s="923"/>
      <c r="Q1918" s="923"/>
      <c r="R1918" s="923"/>
      <c r="S1918" s="923"/>
      <c r="U1918" s="742"/>
      <c r="Y1918" s="742" t="s">
        <v>98</v>
      </c>
      <c r="Z1918" s="922">
        <f t="shared" si="44"/>
        <v>0.78789999999997928</v>
      </c>
    </row>
    <row r="1919" spans="12:26" s="508" customFormat="1" x14ac:dyDescent="0.2">
      <c r="L1919" s="469"/>
      <c r="M1919" s="469"/>
      <c r="N1919" s="469"/>
      <c r="O1919" s="469"/>
      <c r="P1919" s="923"/>
      <c r="Q1919" s="923"/>
      <c r="R1919" s="923"/>
      <c r="S1919" s="923"/>
      <c r="U1919" s="742"/>
      <c r="Y1919" s="742" t="s">
        <v>98</v>
      </c>
      <c r="Z1919" s="922">
        <f t="shared" si="44"/>
        <v>0.78799999999997927</v>
      </c>
    </row>
    <row r="1920" spans="12:26" s="508" customFormat="1" x14ac:dyDescent="0.2">
      <c r="L1920" s="469"/>
      <c r="M1920" s="469"/>
      <c r="N1920" s="469"/>
      <c r="O1920" s="469"/>
      <c r="P1920" s="923"/>
      <c r="Q1920" s="923"/>
      <c r="R1920" s="923"/>
      <c r="S1920" s="923"/>
      <c r="U1920" s="742"/>
      <c r="Y1920" s="742" t="s">
        <v>98</v>
      </c>
      <c r="Z1920" s="922">
        <f t="shared" si="44"/>
        <v>0.78809999999997926</v>
      </c>
    </row>
    <row r="1921" spans="12:26" s="508" customFormat="1" x14ac:dyDescent="0.2">
      <c r="L1921" s="469"/>
      <c r="M1921" s="469"/>
      <c r="N1921" s="469"/>
      <c r="O1921" s="469"/>
      <c r="P1921" s="923"/>
      <c r="Q1921" s="923"/>
      <c r="R1921" s="923"/>
      <c r="S1921" s="923"/>
      <c r="U1921" s="742"/>
      <c r="Y1921" s="742" t="s">
        <v>98</v>
      </c>
      <c r="Z1921" s="922">
        <f t="shared" si="44"/>
        <v>0.78819999999997925</v>
      </c>
    </row>
    <row r="1922" spans="12:26" s="508" customFormat="1" x14ac:dyDescent="0.2">
      <c r="L1922" s="469"/>
      <c r="M1922" s="469"/>
      <c r="N1922" s="469"/>
      <c r="O1922" s="469"/>
      <c r="P1922" s="923"/>
      <c r="Q1922" s="923"/>
      <c r="R1922" s="923"/>
      <c r="S1922" s="923"/>
      <c r="U1922" s="742"/>
      <c r="Y1922" s="742" t="s">
        <v>98</v>
      </c>
      <c r="Z1922" s="922">
        <f t="shared" si="44"/>
        <v>0.78829999999997924</v>
      </c>
    </row>
    <row r="1923" spans="12:26" s="508" customFormat="1" x14ac:dyDescent="0.2">
      <c r="L1923" s="469"/>
      <c r="M1923" s="469"/>
      <c r="N1923" s="469"/>
      <c r="O1923" s="469"/>
      <c r="P1923" s="923"/>
      <c r="Q1923" s="923"/>
      <c r="R1923" s="923"/>
      <c r="S1923" s="923"/>
      <c r="U1923" s="742"/>
      <c r="Y1923" s="742" t="s">
        <v>98</v>
      </c>
      <c r="Z1923" s="922">
        <f t="shared" si="44"/>
        <v>0.78839999999997923</v>
      </c>
    </row>
    <row r="1924" spans="12:26" s="508" customFormat="1" x14ac:dyDescent="0.2">
      <c r="L1924" s="469"/>
      <c r="M1924" s="469"/>
      <c r="N1924" s="469"/>
      <c r="O1924" s="469"/>
      <c r="P1924" s="923"/>
      <c r="Q1924" s="923"/>
      <c r="R1924" s="923"/>
      <c r="S1924" s="923"/>
      <c r="U1924" s="742"/>
      <c r="Y1924" s="742" t="s">
        <v>98</v>
      </c>
      <c r="Z1924" s="922">
        <f t="shared" si="44"/>
        <v>0.78849999999997922</v>
      </c>
    </row>
    <row r="1925" spans="12:26" s="508" customFormat="1" x14ac:dyDescent="0.2">
      <c r="L1925" s="469"/>
      <c r="M1925" s="469"/>
      <c r="N1925" s="469"/>
      <c r="O1925" s="469"/>
      <c r="P1925" s="923"/>
      <c r="Q1925" s="923"/>
      <c r="R1925" s="923"/>
      <c r="S1925" s="923"/>
      <c r="U1925" s="742"/>
      <c r="Y1925" s="742" t="s">
        <v>98</v>
      </c>
      <c r="Z1925" s="922">
        <f t="shared" si="44"/>
        <v>0.78859999999997921</v>
      </c>
    </row>
    <row r="1926" spans="12:26" s="508" customFormat="1" x14ac:dyDescent="0.2">
      <c r="L1926" s="469"/>
      <c r="M1926" s="469"/>
      <c r="N1926" s="469"/>
      <c r="O1926" s="469"/>
      <c r="P1926" s="923"/>
      <c r="Q1926" s="923"/>
      <c r="R1926" s="923"/>
      <c r="S1926" s="923"/>
      <c r="U1926" s="742"/>
      <c r="Y1926" s="742" t="s">
        <v>98</v>
      </c>
      <c r="Z1926" s="922">
        <f t="shared" si="44"/>
        <v>0.7886999999999792</v>
      </c>
    </row>
    <row r="1927" spans="12:26" s="508" customFormat="1" x14ac:dyDescent="0.2">
      <c r="L1927" s="469"/>
      <c r="M1927" s="469"/>
      <c r="N1927" s="469"/>
      <c r="O1927" s="469"/>
      <c r="P1927" s="923"/>
      <c r="Q1927" s="923"/>
      <c r="R1927" s="923"/>
      <c r="S1927" s="923"/>
      <c r="U1927" s="742"/>
      <c r="Y1927" s="742" t="s">
        <v>98</v>
      </c>
      <c r="Z1927" s="922">
        <f t="shared" si="44"/>
        <v>0.78879999999997918</v>
      </c>
    </row>
    <row r="1928" spans="12:26" s="508" customFormat="1" x14ac:dyDescent="0.2">
      <c r="L1928" s="469"/>
      <c r="M1928" s="469"/>
      <c r="N1928" s="469"/>
      <c r="O1928" s="469"/>
      <c r="P1928" s="923"/>
      <c r="Q1928" s="923"/>
      <c r="R1928" s="923"/>
      <c r="S1928" s="923"/>
      <c r="U1928" s="742"/>
      <c r="Y1928" s="742" t="s">
        <v>98</v>
      </c>
      <c r="Z1928" s="922">
        <f t="shared" si="44"/>
        <v>0.78889999999997917</v>
      </c>
    </row>
    <row r="1929" spans="12:26" s="508" customFormat="1" x14ac:dyDescent="0.2">
      <c r="L1929" s="469"/>
      <c r="M1929" s="469"/>
      <c r="N1929" s="469"/>
      <c r="O1929" s="469"/>
      <c r="P1929" s="923"/>
      <c r="Q1929" s="923"/>
      <c r="R1929" s="923"/>
      <c r="S1929" s="923"/>
      <c r="U1929" s="742"/>
      <c r="Y1929" s="742" t="s">
        <v>98</v>
      </c>
      <c r="Z1929" s="922">
        <f t="shared" si="44"/>
        <v>0.78899999999997916</v>
      </c>
    </row>
    <row r="1930" spans="12:26" s="508" customFormat="1" x14ac:dyDescent="0.2">
      <c r="L1930" s="469"/>
      <c r="M1930" s="469"/>
      <c r="N1930" s="469"/>
      <c r="O1930" s="469"/>
      <c r="P1930" s="923"/>
      <c r="Q1930" s="923"/>
      <c r="R1930" s="923"/>
      <c r="S1930" s="923"/>
      <c r="U1930" s="742"/>
      <c r="Y1930" s="742" t="s">
        <v>98</v>
      </c>
      <c r="Z1930" s="922">
        <f t="shared" si="44"/>
        <v>0.78909999999997915</v>
      </c>
    </row>
    <row r="1931" spans="12:26" s="508" customFormat="1" x14ac:dyDescent="0.2">
      <c r="L1931" s="469"/>
      <c r="M1931" s="469"/>
      <c r="N1931" s="469"/>
      <c r="O1931" s="469"/>
      <c r="P1931" s="923"/>
      <c r="Q1931" s="923"/>
      <c r="R1931" s="923"/>
      <c r="S1931" s="923"/>
      <c r="U1931" s="742"/>
      <c r="Y1931" s="742" t="s">
        <v>98</v>
      </c>
      <c r="Z1931" s="922">
        <f t="shared" si="44"/>
        <v>0.78919999999997914</v>
      </c>
    </row>
    <row r="1932" spans="12:26" s="508" customFormat="1" x14ac:dyDescent="0.2">
      <c r="L1932" s="469"/>
      <c r="M1932" s="469"/>
      <c r="N1932" s="469"/>
      <c r="O1932" s="469"/>
      <c r="P1932" s="923"/>
      <c r="Q1932" s="923"/>
      <c r="R1932" s="923"/>
      <c r="S1932" s="923"/>
      <c r="U1932" s="742"/>
      <c r="Y1932" s="742" t="s">
        <v>98</v>
      </c>
      <c r="Z1932" s="922">
        <f t="shared" si="44"/>
        <v>0.78929999999997913</v>
      </c>
    </row>
    <row r="1933" spans="12:26" s="508" customFormat="1" x14ac:dyDescent="0.2">
      <c r="L1933" s="469"/>
      <c r="M1933" s="469"/>
      <c r="N1933" s="469"/>
      <c r="O1933" s="469"/>
      <c r="P1933" s="923"/>
      <c r="Q1933" s="923"/>
      <c r="R1933" s="923"/>
      <c r="S1933" s="923"/>
      <c r="U1933" s="742"/>
      <c r="Y1933" s="742" t="s">
        <v>98</v>
      </c>
      <c r="Z1933" s="922">
        <f t="shared" si="44"/>
        <v>0.78939999999997912</v>
      </c>
    </row>
    <row r="1934" spans="12:26" s="508" customFormat="1" x14ac:dyDescent="0.2">
      <c r="L1934" s="469"/>
      <c r="M1934" s="469"/>
      <c r="N1934" s="469"/>
      <c r="O1934" s="469"/>
      <c r="P1934" s="923"/>
      <c r="Q1934" s="923"/>
      <c r="R1934" s="923"/>
      <c r="S1934" s="923"/>
      <c r="U1934" s="742"/>
      <c r="Y1934" s="742" t="s">
        <v>98</v>
      </c>
      <c r="Z1934" s="922">
        <f t="shared" si="44"/>
        <v>0.78949999999997911</v>
      </c>
    </row>
    <row r="1935" spans="12:26" s="508" customFormat="1" x14ac:dyDescent="0.2">
      <c r="L1935" s="469"/>
      <c r="M1935" s="469"/>
      <c r="N1935" s="469"/>
      <c r="O1935" s="469"/>
      <c r="P1935" s="923"/>
      <c r="Q1935" s="923"/>
      <c r="R1935" s="923"/>
      <c r="S1935" s="923"/>
      <c r="U1935" s="742"/>
      <c r="Y1935" s="742" t="s">
        <v>98</v>
      </c>
      <c r="Z1935" s="922">
        <f t="shared" si="44"/>
        <v>0.7895999999999791</v>
      </c>
    </row>
    <row r="1936" spans="12:26" s="508" customFormat="1" x14ac:dyDescent="0.2">
      <c r="L1936" s="469"/>
      <c r="M1936" s="469"/>
      <c r="N1936" s="469"/>
      <c r="O1936" s="469"/>
      <c r="P1936" s="923"/>
      <c r="Q1936" s="923"/>
      <c r="R1936" s="923"/>
      <c r="S1936" s="923"/>
      <c r="U1936" s="742"/>
      <c r="Y1936" s="742" t="s">
        <v>98</v>
      </c>
      <c r="Z1936" s="922">
        <f t="shared" si="44"/>
        <v>0.78969999999997909</v>
      </c>
    </row>
    <row r="1937" spans="12:26" s="508" customFormat="1" x14ac:dyDescent="0.2">
      <c r="L1937" s="469"/>
      <c r="M1937" s="469"/>
      <c r="N1937" s="469"/>
      <c r="O1937" s="469"/>
      <c r="P1937" s="923"/>
      <c r="Q1937" s="923"/>
      <c r="R1937" s="923"/>
      <c r="S1937" s="923"/>
      <c r="U1937" s="742"/>
      <c r="Y1937" s="742" t="s">
        <v>98</v>
      </c>
      <c r="Z1937" s="922">
        <f t="shared" si="44"/>
        <v>0.78979999999997907</v>
      </c>
    </row>
    <row r="1938" spans="12:26" s="508" customFormat="1" x14ac:dyDescent="0.2">
      <c r="L1938" s="469"/>
      <c r="M1938" s="469"/>
      <c r="N1938" s="469"/>
      <c r="O1938" s="469"/>
      <c r="P1938" s="923"/>
      <c r="Q1938" s="923"/>
      <c r="R1938" s="923"/>
      <c r="S1938" s="923"/>
      <c r="U1938" s="742"/>
      <c r="Y1938" s="742" t="s">
        <v>98</v>
      </c>
      <c r="Z1938" s="922">
        <f t="shared" si="44"/>
        <v>0.78989999999997906</v>
      </c>
    </row>
    <row r="1939" spans="12:26" s="508" customFormat="1" x14ac:dyDescent="0.2">
      <c r="L1939" s="469"/>
      <c r="M1939" s="469"/>
      <c r="N1939" s="469"/>
      <c r="O1939" s="469"/>
      <c r="P1939" s="923"/>
      <c r="Q1939" s="923"/>
      <c r="R1939" s="923"/>
      <c r="S1939" s="923"/>
      <c r="U1939" s="742"/>
      <c r="Y1939" s="742" t="s">
        <v>98</v>
      </c>
      <c r="Z1939" s="922">
        <f t="shared" si="44"/>
        <v>0.78999999999997905</v>
      </c>
    </row>
    <row r="1940" spans="12:26" s="508" customFormat="1" x14ac:dyDescent="0.2">
      <c r="L1940" s="469"/>
      <c r="M1940" s="469"/>
      <c r="N1940" s="469"/>
      <c r="O1940" s="469"/>
      <c r="P1940" s="923"/>
      <c r="Q1940" s="923"/>
      <c r="R1940" s="923"/>
      <c r="S1940" s="923"/>
      <c r="U1940" s="742"/>
      <c r="Y1940" s="742" t="s">
        <v>98</v>
      </c>
      <c r="Z1940" s="922">
        <f t="shared" si="44"/>
        <v>0.79009999999997904</v>
      </c>
    </row>
    <row r="1941" spans="12:26" s="508" customFormat="1" x14ac:dyDescent="0.2">
      <c r="L1941" s="469"/>
      <c r="M1941" s="469"/>
      <c r="N1941" s="469"/>
      <c r="O1941" s="469"/>
      <c r="P1941" s="923"/>
      <c r="Q1941" s="923"/>
      <c r="R1941" s="923"/>
      <c r="S1941" s="923"/>
      <c r="U1941" s="742"/>
      <c r="Y1941" s="742" t="s">
        <v>98</v>
      </c>
      <c r="Z1941" s="922">
        <f t="shared" si="44"/>
        <v>0.79019999999997903</v>
      </c>
    </row>
    <row r="1942" spans="12:26" s="508" customFormat="1" x14ac:dyDescent="0.2">
      <c r="L1942" s="469"/>
      <c r="M1942" s="469"/>
      <c r="N1942" s="469"/>
      <c r="O1942" s="469"/>
      <c r="P1942" s="923"/>
      <c r="Q1942" s="923"/>
      <c r="R1942" s="923"/>
      <c r="S1942" s="923"/>
      <c r="U1942" s="742"/>
      <c r="Y1942" s="742" t="s">
        <v>98</v>
      </c>
      <c r="Z1942" s="922">
        <f t="shared" si="44"/>
        <v>0.79029999999997902</v>
      </c>
    </row>
    <row r="1943" spans="12:26" s="508" customFormat="1" x14ac:dyDescent="0.2">
      <c r="L1943" s="469"/>
      <c r="M1943" s="469"/>
      <c r="N1943" s="469"/>
      <c r="O1943" s="469"/>
      <c r="P1943" s="923"/>
      <c r="Q1943" s="923"/>
      <c r="R1943" s="923"/>
      <c r="S1943" s="923"/>
      <c r="U1943" s="742"/>
      <c r="Y1943" s="742" t="s">
        <v>98</v>
      </c>
      <c r="Z1943" s="922">
        <f t="shared" si="44"/>
        <v>0.79039999999997901</v>
      </c>
    </row>
    <row r="1944" spans="12:26" s="508" customFormat="1" x14ac:dyDescent="0.2">
      <c r="L1944" s="469"/>
      <c r="M1944" s="469"/>
      <c r="N1944" s="469"/>
      <c r="O1944" s="469"/>
      <c r="P1944" s="923"/>
      <c r="Q1944" s="923"/>
      <c r="R1944" s="923"/>
      <c r="S1944" s="923"/>
      <c r="U1944" s="742"/>
      <c r="Y1944" s="742" t="s">
        <v>98</v>
      </c>
      <c r="Z1944" s="922">
        <f t="shared" si="44"/>
        <v>0.790499999999979</v>
      </c>
    </row>
    <row r="1945" spans="12:26" s="508" customFormat="1" x14ac:dyDescent="0.2">
      <c r="L1945" s="469"/>
      <c r="M1945" s="469"/>
      <c r="N1945" s="469"/>
      <c r="O1945" s="469"/>
      <c r="P1945" s="923"/>
      <c r="Q1945" s="923"/>
      <c r="R1945" s="923"/>
      <c r="S1945" s="923"/>
      <c r="U1945" s="742"/>
      <c r="Y1945" s="742" t="s">
        <v>98</v>
      </c>
      <c r="Z1945" s="922">
        <f t="shared" si="44"/>
        <v>0.79059999999997899</v>
      </c>
    </row>
    <row r="1946" spans="12:26" s="508" customFormat="1" x14ac:dyDescent="0.2">
      <c r="L1946" s="469"/>
      <c r="M1946" s="469"/>
      <c r="N1946" s="469"/>
      <c r="O1946" s="469"/>
      <c r="P1946" s="923"/>
      <c r="Q1946" s="923"/>
      <c r="R1946" s="923"/>
      <c r="S1946" s="923"/>
      <c r="U1946" s="742"/>
      <c r="Y1946" s="742" t="s">
        <v>98</v>
      </c>
      <c r="Z1946" s="922">
        <f t="shared" si="44"/>
        <v>0.79069999999997898</v>
      </c>
    </row>
    <row r="1947" spans="12:26" s="508" customFormat="1" x14ac:dyDescent="0.2">
      <c r="L1947" s="469"/>
      <c r="M1947" s="469"/>
      <c r="N1947" s="469"/>
      <c r="O1947" s="469"/>
      <c r="P1947" s="923"/>
      <c r="Q1947" s="923"/>
      <c r="R1947" s="923"/>
      <c r="S1947" s="923"/>
      <c r="U1947" s="742"/>
      <c r="Y1947" s="742" t="s">
        <v>98</v>
      </c>
      <c r="Z1947" s="922">
        <f t="shared" si="44"/>
        <v>0.79079999999997896</v>
      </c>
    </row>
    <row r="1948" spans="12:26" s="508" customFormat="1" x14ac:dyDescent="0.2">
      <c r="L1948" s="469"/>
      <c r="M1948" s="469"/>
      <c r="N1948" s="469"/>
      <c r="O1948" s="469"/>
      <c r="P1948" s="923"/>
      <c r="Q1948" s="923"/>
      <c r="R1948" s="923"/>
      <c r="S1948" s="923"/>
      <c r="U1948" s="742"/>
      <c r="Y1948" s="742" t="s">
        <v>98</v>
      </c>
      <c r="Z1948" s="922">
        <f t="shared" si="44"/>
        <v>0.79089999999997895</v>
      </c>
    </row>
    <row r="1949" spans="12:26" s="508" customFormat="1" x14ac:dyDescent="0.2">
      <c r="L1949" s="469"/>
      <c r="M1949" s="469"/>
      <c r="N1949" s="469"/>
      <c r="O1949" s="469"/>
      <c r="P1949" s="923"/>
      <c r="Q1949" s="923"/>
      <c r="R1949" s="923"/>
      <c r="S1949" s="923"/>
      <c r="U1949" s="742"/>
      <c r="Y1949" s="742" t="s">
        <v>98</v>
      </c>
      <c r="Z1949" s="922">
        <f t="shared" si="44"/>
        <v>0.79099999999997894</v>
      </c>
    </row>
    <row r="1950" spans="12:26" s="508" customFormat="1" x14ac:dyDescent="0.2">
      <c r="L1950" s="469"/>
      <c r="M1950" s="469"/>
      <c r="N1950" s="469"/>
      <c r="O1950" s="469"/>
      <c r="P1950" s="923"/>
      <c r="Q1950" s="923"/>
      <c r="R1950" s="923"/>
      <c r="S1950" s="923"/>
      <c r="U1950" s="742"/>
      <c r="Y1950" s="742" t="s">
        <v>98</v>
      </c>
      <c r="Z1950" s="922">
        <f t="shared" si="44"/>
        <v>0.79109999999997893</v>
      </c>
    </row>
    <row r="1951" spans="12:26" s="508" customFormat="1" x14ac:dyDescent="0.2">
      <c r="L1951" s="469"/>
      <c r="M1951" s="469"/>
      <c r="N1951" s="469"/>
      <c r="O1951" s="469"/>
      <c r="P1951" s="923"/>
      <c r="Q1951" s="923"/>
      <c r="R1951" s="923"/>
      <c r="S1951" s="923"/>
      <c r="U1951" s="742"/>
      <c r="Y1951" s="742" t="s">
        <v>98</v>
      </c>
      <c r="Z1951" s="922">
        <f t="shared" si="44"/>
        <v>0.79119999999997892</v>
      </c>
    </row>
    <row r="1952" spans="12:26" s="508" customFormat="1" x14ac:dyDescent="0.2">
      <c r="L1952" s="469"/>
      <c r="M1952" s="469"/>
      <c r="N1952" s="469"/>
      <c r="O1952" s="469"/>
      <c r="P1952" s="923"/>
      <c r="Q1952" s="923"/>
      <c r="R1952" s="923"/>
      <c r="S1952" s="923"/>
      <c r="U1952" s="742"/>
      <c r="Y1952" s="742" t="s">
        <v>98</v>
      </c>
      <c r="Z1952" s="922">
        <f t="shared" si="44"/>
        <v>0.79129999999997891</v>
      </c>
    </row>
    <row r="1953" spans="12:26" s="508" customFormat="1" x14ac:dyDescent="0.2">
      <c r="L1953" s="469"/>
      <c r="M1953" s="469"/>
      <c r="N1953" s="469"/>
      <c r="O1953" s="469"/>
      <c r="P1953" s="923"/>
      <c r="Q1953" s="923"/>
      <c r="R1953" s="923"/>
      <c r="S1953" s="923"/>
      <c r="U1953" s="742"/>
      <c r="Y1953" s="742" t="s">
        <v>98</v>
      </c>
      <c r="Z1953" s="922">
        <f t="shared" si="44"/>
        <v>0.7913999999999789</v>
      </c>
    </row>
    <row r="1954" spans="12:26" s="508" customFormat="1" x14ac:dyDescent="0.2">
      <c r="L1954" s="469"/>
      <c r="M1954" s="469"/>
      <c r="N1954" s="469"/>
      <c r="O1954" s="469"/>
      <c r="P1954" s="923"/>
      <c r="Q1954" s="923"/>
      <c r="R1954" s="923"/>
      <c r="S1954" s="923"/>
      <c r="U1954" s="742"/>
      <c r="Y1954" s="742" t="s">
        <v>98</v>
      </c>
      <c r="Z1954" s="922">
        <f t="shared" si="44"/>
        <v>0.79149999999997889</v>
      </c>
    </row>
    <row r="1955" spans="12:26" s="508" customFormat="1" x14ac:dyDescent="0.2">
      <c r="L1955" s="469"/>
      <c r="M1955" s="469"/>
      <c r="N1955" s="469"/>
      <c r="O1955" s="469"/>
      <c r="P1955" s="923"/>
      <c r="Q1955" s="923"/>
      <c r="R1955" s="923"/>
      <c r="S1955" s="923"/>
      <c r="U1955" s="742"/>
      <c r="Y1955" s="742" t="s">
        <v>98</v>
      </c>
      <c r="Z1955" s="922">
        <f t="shared" si="44"/>
        <v>0.79159999999997888</v>
      </c>
    </row>
    <row r="1956" spans="12:26" s="508" customFormat="1" x14ac:dyDescent="0.2">
      <c r="L1956" s="469"/>
      <c r="M1956" s="469"/>
      <c r="N1956" s="469"/>
      <c r="O1956" s="469"/>
      <c r="P1956" s="923"/>
      <c r="Q1956" s="923"/>
      <c r="R1956" s="923"/>
      <c r="S1956" s="923"/>
      <c r="U1956" s="742"/>
      <c r="Y1956" s="742" t="s">
        <v>98</v>
      </c>
      <c r="Z1956" s="922">
        <f t="shared" si="44"/>
        <v>0.79169999999997887</v>
      </c>
    </row>
    <row r="1957" spans="12:26" s="508" customFormat="1" x14ac:dyDescent="0.2">
      <c r="L1957" s="469"/>
      <c r="M1957" s="469"/>
      <c r="N1957" s="469"/>
      <c r="O1957" s="469"/>
      <c r="P1957" s="923"/>
      <c r="Q1957" s="923"/>
      <c r="R1957" s="923"/>
      <c r="S1957" s="923"/>
      <c r="U1957" s="742"/>
      <c r="Y1957" s="742" t="s">
        <v>98</v>
      </c>
      <c r="Z1957" s="922">
        <f t="shared" si="44"/>
        <v>0.79179999999997885</v>
      </c>
    </row>
    <row r="1958" spans="12:26" s="508" customFormat="1" x14ac:dyDescent="0.2">
      <c r="L1958" s="469"/>
      <c r="M1958" s="469"/>
      <c r="N1958" s="469"/>
      <c r="O1958" s="469"/>
      <c r="P1958" s="923"/>
      <c r="Q1958" s="923"/>
      <c r="R1958" s="923"/>
      <c r="S1958" s="923"/>
      <c r="U1958" s="742"/>
      <c r="Y1958" s="742" t="s">
        <v>98</v>
      </c>
      <c r="Z1958" s="922">
        <f t="shared" si="44"/>
        <v>0.79189999999997884</v>
      </c>
    </row>
    <row r="1959" spans="12:26" s="508" customFormat="1" x14ac:dyDescent="0.2">
      <c r="L1959" s="469"/>
      <c r="M1959" s="469"/>
      <c r="N1959" s="469"/>
      <c r="O1959" s="469"/>
      <c r="P1959" s="923"/>
      <c r="Q1959" s="923"/>
      <c r="R1959" s="923"/>
      <c r="S1959" s="923"/>
      <c r="U1959" s="742"/>
      <c r="Y1959" s="742" t="s">
        <v>98</v>
      </c>
      <c r="Z1959" s="922">
        <f t="shared" si="44"/>
        <v>0.79199999999997883</v>
      </c>
    </row>
    <row r="1960" spans="12:26" s="508" customFormat="1" x14ac:dyDescent="0.2">
      <c r="L1960" s="469"/>
      <c r="M1960" s="469"/>
      <c r="N1960" s="469"/>
      <c r="O1960" s="469"/>
      <c r="P1960" s="923"/>
      <c r="Q1960" s="923"/>
      <c r="R1960" s="923"/>
      <c r="S1960" s="923"/>
      <c r="U1960" s="742"/>
      <c r="Y1960" s="742" t="s">
        <v>98</v>
      </c>
      <c r="Z1960" s="922">
        <f t="shared" si="44"/>
        <v>0.79209999999997882</v>
      </c>
    </row>
    <row r="1961" spans="12:26" s="508" customFormat="1" x14ac:dyDescent="0.2">
      <c r="L1961" s="469"/>
      <c r="M1961" s="469"/>
      <c r="N1961" s="469"/>
      <c r="O1961" s="469"/>
      <c r="P1961" s="923"/>
      <c r="Q1961" s="923"/>
      <c r="R1961" s="923"/>
      <c r="S1961" s="923"/>
      <c r="U1961" s="742"/>
      <c r="Y1961" s="742" t="s">
        <v>98</v>
      </c>
      <c r="Z1961" s="922">
        <f t="shared" ref="Z1961:Z2024" si="45">SUM(Z1960+0.01%)</f>
        <v>0.79219999999997881</v>
      </c>
    </row>
    <row r="1962" spans="12:26" s="508" customFormat="1" x14ac:dyDescent="0.2">
      <c r="L1962" s="469"/>
      <c r="M1962" s="469"/>
      <c r="N1962" s="469"/>
      <c r="O1962" s="469"/>
      <c r="P1962" s="923"/>
      <c r="Q1962" s="923"/>
      <c r="R1962" s="923"/>
      <c r="S1962" s="923"/>
      <c r="U1962" s="742"/>
      <c r="Y1962" s="742" t="s">
        <v>98</v>
      </c>
      <c r="Z1962" s="922">
        <f t="shared" si="45"/>
        <v>0.7922999999999788</v>
      </c>
    </row>
    <row r="1963" spans="12:26" s="508" customFormat="1" x14ac:dyDescent="0.2">
      <c r="L1963" s="469"/>
      <c r="M1963" s="469"/>
      <c r="N1963" s="469"/>
      <c r="O1963" s="469"/>
      <c r="P1963" s="923"/>
      <c r="Q1963" s="923"/>
      <c r="R1963" s="923"/>
      <c r="S1963" s="923"/>
      <c r="U1963" s="742"/>
      <c r="Y1963" s="742" t="s">
        <v>98</v>
      </c>
      <c r="Z1963" s="922">
        <f t="shared" si="45"/>
        <v>0.79239999999997879</v>
      </c>
    </row>
    <row r="1964" spans="12:26" s="508" customFormat="1" x14ac:dyDescent="0.2">
      <c r="L1964" s="469"/>
      <c r="M1964" s="469"/>
      <c r="N1964" s="469"/>
      <c r="O1964" s="469"/>
      <c r="P1964" s="923"/>
      <c r="Q1964" s="923"/>
      <c r="R1964" s="923"/>
      <c r="S1964" s="923"/>
      <c r="U1964" s="742"/>
      <c r="Y1964" s="742" t="s">
        <v>98</v>
      </c>
      <c r="Z1964" s="922">
        <f t="shared" si="45"/>
        <v>0.79249999999997878</v>
      </c>
    </row>
    <row r="1965" spans="12:26" s="508" customFormat="1" x14ac:dyDescent="0.2">
      <c r="L1965" s="469"/>
      <c r="M1965" s="469"/>
      <c r="N1965" s="469"/>
      <c r="O1965" s="469"/>
      <c r="P1965" s="923"/>
      <c r="Q1965" s="923"/>
      <c r="R1965" s="923"/>
      <c r="S1965" s="923"/>
      <c r="U1965" s="742"/>
      <c r="Y1965" s="742" t="s">
        <v>98</v>
      </c>
      <c r="Z1965" s="922">
        <f t="shared" si="45"/>
        <v>0.79259999999997877</v>
      </c>
    </row>
    <row r="1966" spans="12:26" s="508" customFormat="1" x14ac:dyDescent="0.2">
      <c r="L1966" s="469"/>
      <c r="M1966" s="469"/>
      <c r="N1966" s="469"/>
      <c r="O1966" s="469"/>
      <c r="P1966" s="923"/>
      <c r="Q1966" s="923"/>
      <c r="R1966" s="923"/>
      <c r="S1966" s="923"/>
      <c r="U1966" s="742"/>
      <c r="Y1966" s="742" t="s">
        <v>98</v>
      </c>
      <c r="Z1966" s="922">
        <f t="shared" si="45"/>
        <v>0.79269999999997875</v>
      </c>
    </row>
    <row r="1967" spans="12:26" s="508" customFormat="1" x14ac:dyDescent="0.2">
      <c r="L1967" s="469"/>
      <c r="M1967" s="469"/>
      <c r="N1967" s="469"/>
      <c r="O1967" s="469"/>
      <c r="P1967" s="923"/>
      <c r="Q1967" s="923"/>
      <c r="R1967" s="923"/>
      <c r="S1967" s="923"/>
      <c r="U1967" s="742"/>
      <c r="Y1967" s="742" t="s">
        <v>98</v>
      </c>
      <c r="Z1967" s="922">
        <f t="shared" si="45"/>
        <v>0.79279999999997874</v>
      </c>
    </row>
    <row r="1968" spans="12:26" s="508" customFormat="1" x14ac:dyDescent="0.2">
      <c r="L1968" s="469"/>
      <c r="M1968" s="469"/>
      <c r="N1968" s="469"/>
      <c r="O1968" s="469"/>
      <c r="P1968" s="923"/>
      <c r="Q1968" s="923"/>
      <c r="R1968" s="923"/>
      <c r="S1968" s="923"/>
      <c r="U1968" s="742"/>
      <c r="Y1968" s="742" t="s">
        <v>98</v>
      </c>
      <c r="Z1968" s="922">
        <f t="shared" si="45"/>
        <v>0.79289999999997873</v>
      </c>
    </row>
    <row r="1969" spans="12:26" s="508" customFormat="1" x14ac:dyDescent="0.2">
      <c r="L1969" s="469"/>
      <c r="M1969" s="469"/>
      <c r="N1969" s="469"/>
      <c r="O1969" s="469"/>
      <c r="P1969" s="923"/>
      <c r="Q1969" s="923"/>
      <c r="R1969" s="923"/>
      <c r="S1969" s="923"/>
      <c r="U1969" s="742"/>
      <c r="Y1969" s="742" t="s">
        <v>98</v>
      </c>
      <c r="Z1969" s="922">
        <f t="shared" si="45"/>
        <v>0.79299999999997872</v>
      </c>
    </row>
    <row r="1970" spans="12:26" s="508" customFormat="1" x14ac:dyDescent="0.2">
      <c r="L1970" s="469"/>
      <c r="M1970" s="469"/>
      <c r="N1970" s="469"/>
      <c r="O1970" s="469"/>
      <c r="P1970" s="923"/>
      <c r="Q1970" s="923"/>
      <c r="R1970" s="923"/>
      <c r="S1970" s="923"/>
      <c r="U1970" s="742"/>
      <c r="Y1970" s="742" t="s">
        <v>98</v>
      </c>
      <c r="Z1970" s="922">
        <f t="shared" si="45"/>
        <v>0.79309999999997871</v>
      </c>
    </row>
    <row r="1971" spans="12:26" s="508" customFormat="1" x14ac:dyDescent="0.2">
      <c r="L1971" s="469"/>
      <c r="M1971" s="469"/>
      <c r="N1971" s="469"/>
      <c r="O1971" s="469"/>
      <c r="P1971" s="923"/>
      <c r="Q1971" s="923"/>
      <c r="R1971" s="923"/>
      <c r="S1971" s="923"/>
      <c r="U1971" s="742"/>
      <c r="Y1971" s="742" t="s">
        <v>98</v>
      </c>
      <c r="Z1971" s="922">
        <f t="shared" si="45"/>
        <v>0.7931999999999787</v>
      </c>
    </row>
    <row r="1972" spans="12:26" s="508" customFormat="1" x14ac:dyDescent="0.2">
      <c r="L1972" s="469"/>
      <c r="M1972" s="469"/>
      <c r="N1972" s="469"/>
      <c r="O1972" s="469"/>
      <c r="P1972" s="923"/>
      <c r="Q1972" s="923"/>
      <c r="R1972" s="923"/>
      <c r="S1972" s="923"/>
      <c r="U1972" s="742"/>
      <c r="Y1972" s="742" t="s">
        <v>98</v>
      </c>
      <c r="Z1972" s="922">
        <f t="shared" si="45"/>
        <v>0.79329999999997869</v>
      </c>
    </row>
    <row r="1973" spans="12:26" s="508" customFormat="1" x14ac:dyDescent="0.2">
      <c r="L1973" s="469"/>
      <c r="M1973" s="469"/>
      <c r="N1973" s="469"/>
      <c r="O1973" s="469"/>
      <c r="P1973" s="923"/>
      <c r="Q1973" s="923"/>
      <c r="R1973" s="923"/>
      <c r="S1973" s="923"/>
      <c r="U1973" s="742"/>
      <c r="Y1973" s="742" t="s">
        <v>98</v>
      </c>
      <c r="Z1973" s="922">
        <f t="shared" si="45"/>
        <v>0.79339999999997868</v>
      </c>
    </row>
    <row r="1974" spans="12:26" s="508" customFormat="1" x14ac:dyDescent="0.2">
      <c r="L1974" s="469"/>
      <c r="M1974" s="469"/>
      <c r="N1974" s="469"/>
      <c r="O1974" s="469"/>
      <c r="P1974" s="923"/>
      <c r="Q1974" s="923"/>
      <c r="R1974" s="923"/>
      <c r="S1974" s="923"/>
      <c r="U1974" s="742"/>
      <c r="Y1974" s="742" t="s">
        <v>98</v>
      </c>
      <c r="Z1974" s="922">
        <f t="shared" si="45"/>
        <v>0.79349999999997867</v>
      </c>
    </row>
    <row r="1975" spans="12:26" s="508" customFormat="1" x14ac:dyDescent="0.2">
      <c r="L1975" s="469"/>
      <c r="M1975" s="469"/>
      <c r="N1975" s="469"/>
      <c r="O1975" s="469"/>
      <c r="P1975" s="923"/>
      <c r="Q1975" s="923"/>
      <c r="R1975" s="923"/>
      <c r="S1975" s="923"/>
      <c r="U1975" s="742"/>
      <c r="Y1975" s="742" t="s">
        <v>98</v>
      </c>
      <c r="Z1975" s="922">
        <f t="shared" si="45"/>
        <v>0.79359999999997866</v>
      </c>
    </row>
    <row r="1976" spans="12:26" s="508" customFormat="1" x14ac:dyDescent="0.2">
      <c r="L1976" s="469"/>
      <c r="M1976" s="469"/>
      <c r="N1976" s="469"/>
      <c r="O1976" s="469"/>
      <c r="P1976" s="923"/>
      <c r="Q1976" s="923"/>
      <c r="R1976" s="923"/>
      <c r="S1976" s="923"/>
      <c r="U1976" s="742"/>
      <c r="Y1976" s="742" t="s">
        <v>98</v>
      </c>
      <c r="Z1976" s="922">
        <f t="shared" si="45"/>
        <v>0.79369999999997864</v>
      </c>
    </row>
    <row r="1977" spans="12:26" s="508" customFormat="1" x14ac:dyDescent="0.2">
      <c r="L1977" s="469"/>
      <c r="M1977" s="469"/>
      <c r="N1977" s="469"/>
      <c r="O1977" s="469"/>
      <c r="P1977" s="923"/>
      <c r="Q1977" s="923"/>
      <c r="R1977" s="923"/>
      <c r="S1977" s="923"/>
      <c r="U1977" s="742"/>
      <c r="Y1977" s="742" t="s">
        <v>98</v>
      </c>
      <c r="Z1977" s="922">
        <f t="shared" si="45"/>
        <v>0.79379999999997863</v>
      </c>
    </row>
    <row r="1978" spans="12:26" s="508" customFormat="1" x14ac:dyDescent="0.2">
      <c r="L1978" s="469"/>
      <c r="M1978" s="469"/>
      <c r="N1978" s="469"/>
      <c r="O1978" s="469"/>
      <c r="P1978" s="923"/>
      <c r="Q1978" s="923"/>
      <c r="R1978" s="923"/>
      <c r="S1978" s="923"/>
      <c r="U1978" s="742"/>
      <c r="Y1978" s="742" t="s">
        <v>98</v>
      </c>
      <c r="Z1978" s="922">
        <f t="shared" si="45"/>
        <v>0.79389999999997862</v>
      </c>
    </row>
    <row r="1979" spans="12:26" s="508" customFormat="1" x14ac:dyDescent="0.2">
      <c r="L1979" s="469"/>
      <c r="M1979" s="469"/>
      <c r="N1979" s="469"/>
      <c r="O1979" s="469"/>
      <c r="P1979" s="923"/>
      <c r="Q1979" s="923"/>
      <c r="R1979" s="923"/>
      <c r="S1979" s="923"/>
      <c r="U1979" s="742"/>
      <c r="Y1979" s="742" t="s">
        <v>98</v>
      </c>
      <c r="Z1979" s="922">
        <f t="shared" si="45"/>
        <v>0.79399999999997861</v>
      </c>
    </row>
    <row r="1980" spans="12:26" s="508" customFormat="1" x14ac:dyDescent="0.2">
      <c r="L1980" s="469"/>
      <c r="M1980" s="469"/>
      <c r="N1980" s="469"/>
      <c r="O1980" s="469"/>
      <c r="P1980" s="923"/>
      <c r="Q1980" s="923"/>
      <c r="R1980" s="923"/>
      <c r="S1980" s="923"/>
      <c r="U1980" s="742"/>
      <c r="Y1980" s="742" t="s">
        <v>98</v>
      </c>
      <c r="Z1980" s="922">
        <f t="shared" si="45"/>
        <v>0.7940999999999786</v>
      </c>
    </row>
    <row r="1981" spans="12:26" s="508" customFormat="1" x14ac:dyDescent="0.2">
      <c r="L1981" s="469"/>
      <c r="M1981" s="469"/>
      <c r="N1981" s="469"/>
      <c r="O1981" s="469"/>
      <c r="P1981" s="923"/>
      <c r="Q1981" s="923"/>
      <c r="R1981" s="923"/>
      <c r="S1981" s="923"/>
      <c r="U1981" s="742"/>
      <c r="Y1981" s="742" t="s">
        <v>98</v>
      </c>
      <c r="Z1981" s="922">
        <f t="shared" si="45"/>
        <v>0.79419999999997859</v>
      </c>
    </row>
    <row r="1982" spans="12:26" s="508" customFormat="1" x14ac:dyDescent="0.2">
      <c r="L1982" s="469"/>
      <c r="M1982" s="469"/>
      <c r="N1982" s="469"/>
      <c r="O1982" s="469"/>
      <c r="P1982" s="923"/>
      <c r="Q1982" s="923"/>
      <c r="R1982" s="923"/>
      <c r="S1982" s="923"/>
      <c r="U1982" s="742"/>
      <c r="Y1982" s="742" t="s">
        <v>98</v>
      </c>
      <c r="Z1982" s="922">
        <f t="shared" si="45"/>
        <v>0.79429999999997858</v>
      </c>
    </row>
    <row r="1983" spans="12:26" s="508" customFormat="1" x14ac:dyDescent="0.2">
      <c r="L1983" s="469"/>
      <c r="M1983" s="469"/>
      <c r="N1983" s="469"/>
      <c r="O1983" s="469"/>
      <c r="P1983" s="923"/>
      <c r="Q1983" s="923"/>
      <c r="R1983" s="923"/>
      <c r="S1983" s="923"/>
      <c r="U1983" s="742"/>
      <c r="Y1983" s="742" t="s">
        <v>98</v>
      </c>
      <c r="Z1983" s="922">
        <f t="shared" si="45"/>
        <v>0.79439999999997857</v>
      </c>
    </row>
    <row r="1984" spans="12:26" s="508" customFormat="1" x14ac:dyDescent="0.2">
      <c r="L1984" s="469"/>
      <c r="M1984" s="469"/>
      <c r="N1984" s="469"/>
      <c r="O1984" s="469"/>
      <c r="P1984" s="923"/>
      <c r="Q1984" s="923"/>
      <c r="R1984" s="923"/>
      <c r="S1984" s="923"/>
      <c r="U1984" s="742"/>
      <c r="Y1984" s="742" t="s">
        <v>98</v>
      </c>
      <c r="Z1984" s="922">
        <f t="shared" si="45"/>
        <v>0.79449999999997856</v>
      </c>
    </row>
    <row r="1985" spans="12:26" s="508" customFormat="1" x14ac:dyDescent="0.2">
      <c r="L1985" s="469"/>
      <c r="M1985" s="469"/>
      <c r="N1985" s="469"/>
      <c r="O1985" s="469"/>
      <c r="P1985" s="923"/>
      <c r="Q1985" s="923"/>
      <c r="R1985" s="923"/>
      <c r="S1985" s="923"/>
      <c r="U1985" s="742"/>
      <c r="Y1985" s="742" t="s">
        <v>98</v>
      </c>
      <c r="Z1985" s="922">
        <f t="shared" si="45"/>
        <v>0.79459999999997855</v>
      </c>
    </row>
    <row r="1986" spans="12:26" s="508" customFormat="1" x14ac:dyDescent="0.2">
      <c r="L1986" s="469"/>
      <c r="M1986" s="469"/>
      <c r="N1986" s="469"/>
      <c r="O1986" s="469"/>
      <c r="P1986" s="923"/>
      <c r="Q1986" s="923"/>
      <c r="R1986" s="923"/>
      <c r="S1986" s="923"/>
      <c r="U1986" s="742"/>
      <c r="Y1986" s="742" t="s">
        <v>98</v>
      </c>
      <c r="Z1986" s="922">
        <f t="shared" si="45"/>
        <v>0.79469999999997853</v>
      </c>
    </row>
    <row r="1987" spans="12:26" s="508" customFormat="1" x14ac:dyDescent="0.2">
      <c r="L1987" s="469"/>
      <c r="M1987" s="469"/>
      <c r="N1987" s="469"/>
      <c r="O1987" s="469"/>
      <c r="P1987" s="923"/>
      <c r="Q1987" s="923"/>
      <c r="R1987" s="923"/>
      <c r="S1987" s="923"/>
      <c r="U1987" s="742"/>
      <c r="Y1987" s="742" t="s">
        <v>98</v>
      </c>
      <c r="Z1987" s="922">
        <f t="shared" si="45"/>
        <v>0.79479999999997852</v>
      </c>
    </row>
    <row r="1988" spans="12:26" s="508" customFormat="1" x14ac:dyDescent="0.2">
      <c r="L1988" s="469"/>
      <c r="M1988" s="469"/>
      <c r="N1988" s="469"/>
      <c r="O1988" s="469"/>
      <c r="P1988" s="923"/>
      <c r="Q1988" s="923"/>
      <c r="R1988" s="923"/>
      <c r="S1988" s="923"/>
      <c r="U1988" s="742"/>
      <c r="Y1988" s="742" t="s">
        <v>98</v>
      </c>
      <c r="Z1988" s="922">
        <f t="shared" si="45"/>
        <v>0.79489999999997851</v>
      </c>
    </row>
    <row r="1989" spans="12:26" s="508" customFormat="1" x14ac:dyDescent="0.2">
      <c r="L1989" s="469"/>
      <c r="M1989" s="469"/>
      <c r="N1989" s="469"/>
      <c r="O1989" s="469"/>
      <c r="P1989" s="923"/>
      <c r="Q1989" s="923"/>
      <c r="R1989" s="923"/>
      <c r="S1989" s="923"/>
      <c r="U1989" s="742"/>
      <c r="Y1989" s="742" t="s">
        <v>98</v>
      </c>
      <c r="Z1989" s="922">
        <f t="shared" si="45"/>
        <v>0.7949999999999785</v>
      </c>
    </row>
    <row r="1990" spans="12:26" s="508" customFormat="1" x14ac:dyDescent="0.2">
      <c r="L1990" s="469"/>
      <c r="M1990" s="469"/>
      <c r="N1990" s="469"/>
      <c r="O1990" s="469"/>
      <c r="P1990" s="923"/>
      <c r="Q1990" s="923"/>
      <c r="R1990" s="923"/>
      <c r="S1990" s="923"/>
      <c r="U1990" s="742"/>
      <c r="Y1990" s="742" t="s">
        <v>98</v>
      </c>
      <c r="Z1990" s="922">
        <f t="shared" si="45"/>
        <v>0.79509999999997849</v>
      </c>
    </row>
    <row r="1991" spans="12:26" s="508" customFormat="1" x14ac:dyDescent="0.2">
      <c r="L1991" s="469"/>
      <c r="M1991" s="469"/>
      <c r="N1991" s="469"/>
      <c r="O1991" s="469"/>
      <c r="P1991" s="923"/>
      <c r="Q1991" s="923"/>
      <c r="R1991" s="923"/>
      <c r="S1991" s="923"/>
      <c r="U1991" s="742"/>
      <c r="Y1991" s="742" t="s">
        <v>98</v>
      </c>
      <c r="Z1991" s="922">
        <f t="shared" si="45"/>
        <v>0.79519999999997848</v>
      </c>
    </row>
    <row r="1992" spans="12:26" s="508" customFormat="1" x14ac:dyDescent="0.2">
      <c r="L1992" s="469"/>
      <c r="M1992" s="469"/>
      <c r="N1992" s="469"/>
      <c r="O1992" s="469"/>
      <c r="P1992" s="923"/>
      <c r="Q1992" s="923"/>
      <c r="R1992" s="923"/>
      <c r="S1992" s="923"/>
      <c r="U1992" s="742"/>
      <c r="Y1992" s="742" t="s">
        <v>98</v>
      </c>
      <c r="Z1992" s="922">
        <f t="shared" si="45"/>
        <v>0.79529999999997847</v>
      </c>
    </row>
    <row r="1993" spans="12:26" s="508" customFormat="1" x14ac:dyDescent="0.2">
      <c r="L1993" s="469"/>
      <c r="M1993" s="469"/>
      <c r="N1993" s="469"/>
      <c r="O1993" s="469"/>
      <c r="P1993" s="923"/>
      <c r="Q1993" s="923"/>
      <c r="R1993" s="923"/>
      <c r="S1993" s="923"/>
      <c r="U1993" s="742"/>
      <c r="Y1993" s="742" t="s">
        <v>98</v>
      </c>
      <c r="Z1993" s="922">
        <f t="shared" si="45"/>
        <v>0.79539999999997846</v>
      </c>
    </row>
    <row r="1994" spans="12:26" s="508" customFormat="1" x14ac:dyDescent="0.2">
      <c r="L1994" s="469"/>
      <c r="M1994" s="469"/>
      <c r="N1994" s="469"/>
      <c r="O1994" s="469"/>
      <c r="P1994" s="923"/>
      <c r="Q1994" s="923"/>
      <c r="R1994" s="923"/>
      <c r="S1994" s="923"/>
      <c r="U1994" s="742"/>
      <c r="Y1994" s="742" t="s">
        <v>98</v>
      </c>
      <c r="Z1994" s="922">
        <f t="shared" si="45"/>
        <v>0.79549999999997845</v>
      </c>
    </row>
    <row r="1995" spans="12:26" s="508" customFormat="1" x14ac:dyDescent="0.2">
      <c r="L1995" s="469"/>
      <c r="M1995" s="469"/>
      <c r="N1995" s="469"/>
      <c r="O1995" s="469"/>
      <c r="P1995" s="923"/>
      <c r="Q1995" s="923"/>
      <c r="R1995" s="923"/>
      <c r="S1995" s="923"/>
      <c r="U1995" s="742"/>
      <c r="Y1995" s="742" t="s">
        <v>98</v>
      </c>
      <c r="Z1995" s="922">
        <f t="shared" si="45"/>
        <v>0.79559999999997844</v>
      </c>
    </row>
    <row r="1996" spans="12:26" s="508" customFormat="1" x14ac:dyDescent="0.2">
      <c r="L1996" s="469"/>
      <c r="M1996" s="469"/>
      <c r="N1996" s="469"/>
      <c r="O1996" s="469"/>
      <c r="P1996" s="923"/>
      <c r="Q1996" s="923"/>
      <c r="R1996" s="923"/>
      <c r="S1996" s="923"/>
      <c r="U1996" s="742"/>
      <c r="Y1996" s="742" t="s">
        <v>98</v>
      </c>
      <c r="Z1996" s="922">
        <f t="shared" si="45"/>
        <v>0.79569999999997842</v>
      </c>
    </row>
    <row r="1997" spans="12:26" s="508" customFormat="1" x14ac:dyDescent="0.2">
      <c r="L1997" s="469"/>
      <c r="M1997" s="469"/>
      <c r="N1997" s="469"/>
      <c r="O1997" s="469"/>
      <c r="P1997" s="923"/>
      <c r="Q1997" s="923"/>
      <c r="R1997" s="923"/>
      <c r="S1997" s="923"/>
      <c r="U1997" s="742"/>
      <c r="Y1997" s="742" t="s">
        <v>98</v>
      </c>
      <c r="Z1997" s="922">
        <f t="shared" si="45"/>
        <v>0.79579999999997841</v>
      </c>
    </row>
    <row r="1998" spans="12:26" s="508" customFormat="1" x14ac:dyDescent="0.2">
      <c r="L1998" s="469"/>
      <c r="M1998" s="469"/>
      <c r="N1998" s="469"/>
      <c r="O1998" s="469"/>
      <c r="P1998" s="923"/>
      <c r="Q1998" s="923"/>
      <c r="R1998" s="923"/>
      <c r="S1998" s="923"/>
      <c r="U1998" s="742"/>
      <c r="Y1998" s="742" t="s">
        <v>98</v>
      </c>
      <c r="Z1998" s="922">
        <f t="shared" si="45"/>
        <v>0.7958999999999784</v>
      </c>
    </row>
    <row r="1999" spans="12:26" s="508" customFormat="1" x14ac:dyDescent="0.2">
      <c r="L1999" s="469"/>
      <c r="M1999" s="469"/>
      <c r="N1999" s="469"/>
      <c r="O1999" s="469"/>
      <c r="P1999" s="923"/>
      <c r="Q1999" s="923"/>
      <c r="R1999" s="923"/>
      <c r="S1999" s="923"/>
      <c r="U1999" s="742"/>
      <c r="Y1999" s="742" t="s">
        <v>98</v>
      </c>
      <c r="Z1999" s="922">
        <f t="shared" si="45"/>
        <v>0.79599999999997839</v>
      </c>
    </row>
    <row r="2000" spans="12:26" s="508" customFormat="1" x14ac:dyDescent="0.2">
      <c r="L2000" s="469"/>
      <c r="M2000" s="469"/>
      <c r="N2000" s="469"/>
      <c r="O2000" s="469"/>
      <c r="P2000" s="923"/>
      <c r="Q2000" s="923"/>
      <c r="R2000" s="923"/>
      <c r="S2000" s="923"/>
      <c r="U2000" s="742"/>
      <c r="Y2000" s="742" t="s">
        <v>98</v>
      </c>
      <c r="Z2000" s="922">
        <f t="shared" si="45"/>
        <v>0.79609999999997838</v>
      </c>
    </row>
    <row r="2001" spans="12:26" s="508" customFormat="1" x14ac:dyDescent="0.2">
      <c r="L2001" s="469"/>
      <c r="M2001" s="469"/>
      <c r="N2001" s="469"/>
      <c r="O2001" s="469"/>
      <c r="P2001" s="923"/>
      <c r="Q2001" s="923"/>
      <c r="R2001" s="923"/>
      <c r="S2001" s="923"/>
      <c r="U2001" s="742"/>
      <c r="Y2001" s="742" t="s">
        <v>98</v>
      </c>
      <c r="Z2001" s="922">
        <f t="shared" si="45"/>
        <v>0.79619999999997837</v>
      </c>
    </row>
    <row r="2002" spans="12:26" s="508" customFormat="1" x14ac:dyDescent="0.2">
      <c r="L2002" s="469"/>
      <c r="M2002" s="469"/>
      <c r="N2002" s="469"/>
      <c r="O2002" s="469"/>
      <c r="P2002" s="923"/>
      <c r="Q2002" s="923"/>
      <c r="R2002" s="923"/>
      <c r="S2002" s="923"/>
      <c r="U2002" s="742"/>
      <c r="Y2002" s="742" t="s">
        <v>98</v>
      </c>
      <c r="Z2002" s="922">
        <f t="shared" si="45"/>
        <v>0.79629999999997836</v>
      </c>
    </row>
    <row r="2003" spans="12:26" s="508" customFormat="1" x14ac:dyDescent="0.2">
      <c r="L2003" s="469"/>
      <c r="M2003" s="469"/>
      <c r="N2003" s="469"/>
      <c r="O2003" s="469"/>
      <c r="P2003" s="923"/>
      <c r="Q2003" s="923"/>
      <c r="R2003" s="923"/>
      <c r="S2003" s="923"/>
      <c r="U2003" s="742"/>
      <c r="Y2003" s="742" t="s">
        <v>98</v>
      </c>
      <c r="Z2003" s="922">
        <f t="shared" si="45"/>
        <v>0.79639999999997835</v>
      </c>
    </row>
    <row r="2004" spans="12:26" s="508" customFormat="1" x14ac:dyDescent="0.2">
      <c r="L2004" s="469"/>
      <c r="M2004" s="469"/>
      <c r="N2004" s="469"/>
      <c r="O2004" s="469"/>
      <c r="P2004" s="923"/>
      <c r="Q2004" s="923"/>
      <c r="R2004" s="923"/>
      <c r="S2004" s="923"/>
      <c r="U2004" s="742"/>
      <c r="Y2004" s="742" t="s">
        <v>98</v>
      </c>
      <c r="Z2004" s="922">
        <f t="shared" si="45"/>
        <v>0.79649999999997834</v>
      </c>
    </row>
    <row r="2005" spans="12:26" s="508" customFormat="1" x14ac:dyDescent="0.2">
      <c r="L2005" s="469"/>
      <c r="M2005" s="469"/>
      <c r="N2005" s="469"/>
      <c r="O2005" s="469"/>
      <c r="P2005" s="923"/>
      <c r="Q2005" s="923"/>
      <c r="R2005" s="923"/>
      <c r="S2005" s="923"/>
      <c r="U2005" s="742"/>
      <c r="Y2005" s="742" t="s">
        <v>98</v>
      </c>
      <c r="Z2005" s="922">
        <f t="shared" si="45"/>
        <v>0.79659999999997833</v>
      </c>
    </row>
    <row r="2006" spans="12:26" s="508" customFormat="1" x14ac:dyDescent="0.2">
      <c r="L2006" s="469"/>
      <c r="M2006" s="469"/>
      <c r="N2006" s="469"/>
      <c r="O2006" s="469"/>
      <c r="P2006" s="923"/>
      <c r="Q2006" s="923"/>
      <c r="R2006" s="923"/>
      <c r="S2006" s="923"/>
      <c r="U2006" s="742"/>
      <c r="Y2006" s="742" t="s">
        <v>98</v>
      </c>
      <c r="Z2006" s="922">
        <f t="shared" si="45"/>
        <v>0.79669999999997831</v>
      </c>
    </row>
    <row r="2007" spans="12:26" s="508" customFormat="1" x14ac:dyDescent="0.2">
      <c r="L2007" s="469"/>
      <c r="M2007" s="469"/>
      <c r="N2007" s="469"/>
      <c r="O2007" s="469"/>
      <c r="P2007" s="923"/>
      <c r="Q2007" s="923"/>
      <c r="R2007" s="923"/>
      <c r="S2007" s="923"/>
      <c r="U2007" s="742"/>
      <c r="Y2007" s="742" t="s">
        <v>98</v>
      </c>
      <c r="Z2007" s="922">
        <f t="shared" si="45"/>
        <v>0.7967999999999783</v>
      </c>
    </row>
    <row r="2008" spans="12:26" s="508" customFormat="1" x14ac:dyDescent="0.2">
      <c r="L2008" s="469"/>
      <c r="M2008" s="469"/>
      <c r="N2008" s="469"/>
      <c r="O2008" s="469"/>
      <c r="P2008" s="923"/>
      <c r="Q2008" s="923"/>
      <c r="R2008" s="923"/>
      <c r="S2008" s="923"/>
      <c r="U2008" s="742"/>
      <c r="Y2008" s="742" t="s">
        <v>98</v>
      </c>
      <c r="Z2008" s="922">
        <f t="shared" si="45"/>
        <v>0.79689999999997829</v>
      </c>
    </row>
    <row r="2009" spans="12:26" s="508" customFormat="1" x14ac:dyDescent="0.2">
      <c r="L2009" s="469"/>
      <c r="M2009" s="469"/>
      <c r="N2009" s="469"/>
      <c r="O2009" s="469"/>
      <c r="P2009" s="923"/>
      <c r="Q2009" s="923"/>
      <c r="R2009" s="923"/>
      <c r="S2009" s="923"/>
      <c r="U2009" s="742"/>
      <c r="Y2009" s="742" t="s">
        <v>98</v>
      </c>
      <c r="Z2009" s="922">
        <f t="shared" si="45"/>
        <v>0.79699999999997828</v>
      </c>
    </row>
    <row r="2010" spans="12:26" s="508" customFormat="1" x14ac:dyDescent="0.2">
      <c r="L2010" s="469"/>
      <c r="M2010" s="469"/>
      <c r="N2010" s="469"/>
      <c r="O2010" s="469"/>
      <c r="P2010" s="923"/>
      <c r="Q2010" s="923"/>
      <c r="R2010" s="923"/>
      <c r="S2010" s="923"/>
      <c r="U2010" s="742"/>
      <c r="Y2010" s="742" t="s">
        <v>98</v>
      </c>
      <c r="Z2010" s="922">
        <f t="shared" si="45"/>
        <v>0.79709999999997827</v>
      </c>
    </row>
    <row r="2011" spans="12:26" s="508" customFormat="1" x14ac:dyDescent="0.2">
      <c r="L2011" s="469"/>
      <c r="M2011" s="469"/>
      <c r="N2011" s="469"/>
      <c r="O2011" s="469"/>
      <c r="P2011" s="923"/>
      <c r="Q2011" s="923"/>
      <c r="R2011" s="923"/>
      <c r="S2011" s="923"/>
      <c r="U2011" s="742"/>
      <c r="Y2011" s="742" t="s">
        <v>98</v>
      </c>
      <c r="Z2011" s="922">
        <f t="shared" si="45"/>
        <v>0.79719999999997826</v>
      </c>
    </row>
    <row r="2012" spans="12:26" s="508" customFormat="1" x14ac:dyDescent="0.2">
      <c r="L2012" s="469"/>
      <c r="M2012" s="469"/>
      <c r="N2012" s="469"/>
      <c r="O2012" s="469"/>
      <c r="P2012" s="923"/>
      <c r="Q2012" s="923"/>
      <c r="R2012" s="923"/>
      <c r="S2012" s="923"/>
      <c r="U2012" s="742"/>
      <c r="Y2012" s="742" t="s">
        <v>98</v>
      </c>
      <c r="Z2012" s="922">
        <f t="shared" si="45"/>
        <v>0.79729999999997825</v>
      </c>
    </row>
    <row r="2013" spans="12:26" s="508" customFormat="1" x14ac:dyDescent="0.2">
      <c r="L2013" s="469"/>
      <c r="M2013" s="469"/>
      <c r="N2013" s="469"/>
      <c r="O2013" s="469"/>
      <c r="P2013" s="923"/>
      <c r="Q2013" s="923"/>
      <c r="R2013" s="923"/>
      <c r="S2013" s="923"/>
      <c r="U2013" s="742"/>
      <c r="Y2013" s="742" t="s">
        <v>98</v>
      </c>
      <c r="Z2013" s="922">
        <f t="shared" si="45"/>
        <v>0.79739999999997824</v>
      </c>
    </row>
    <row r="2014" spans="12:26" s="508" customFormat="1" x14ac:dyDescent="0.2">
      <c r="L2014" s="469"/>
      <c r="M2014" s="469"/>
      <c r="N2014" s="469"/>
      <c r="O2014" s="469"/>
      <c r="P2014" s="923"/>
      <c r="Q2014" s="923"/>
      <c r="R2014" s="923"/>
      <c r="S2014" s="923"/>
      <c r="U2014" s="742"/>
      <c r="Y2014" s="742" t="s">
        <v>98</v>
      </c>
      <c r="Z2014" s="922">
        <f t="shared" si="45"/>
        <v>0.79749999999997823</v>
      </c>
    </row>
    <row r="2015" spans="12:26" s="508" customFormat="1" x14ac:dyDescent="0.2">
      <c r="L2015" s="469"/>
      <c r="M2015" s="469"/>
      <c r="N2015" s="469"/>
      <c r="O2015" s="469"/>
      <c r="P2015" s="923"/>
      <c r="Q2015" s="923"/>
      <c r="R2015" s="923"/>
      <c r="S2015" s="923"/>
      <c r="U2015" s="742"/>
      <c r="Y2015" s="742" t="s">
        <v>98</v>
      </c>
      <c r="Z2015" s="922">
        <f t="shared" si="45"/>
        <v>0.79759999999997822</v>
      </c>
    </row>
    <row r="2016" spans="12:26" s="508" customFormat="1" x14ac:dyDescent="0.2">
      <c r="L2016" s="469"/>
      <c r="M2016" s="469"/>
      <c r="N2016" s="469"/>
      <c r="O2016" s="469"/>
      <c r="P2016" s="923"/>
      <c r="Q2016" s="923"/>
      <c r="R2016" s="923"/>
      <c r="S2016" s="923"/>
      <c r="U2016" s="742"/>
      <c r="Y2016" s="742" t="s">
        <v>98</v>
      </c>
      <c r="Z2016" s="922">
        <f t="shared" si="45"/>
        <v>0.7976999999999782</v>
      </c>
    </row>
    <row r="2017" spans="12:26" s="508" customFormat="1" x14ac:dyDescent="0.2">
      <c r="L2017" s="469"/>
      <c r="M2017" s="469"/>
      <c r="N2017" s="469"/>
      <c r="O2017" s="469"/>
      <c r="P2017" s="923"/>
      <c r="Q2017" s="923"/>
      <c r="R2017" s="923"/>
      <c r="S2017" s="923"/>
      <c r="U2017" s="742"/>
      <c r="Y2017" s="742" t="s">
        <v>98</v>
      </c>
      <c r="Z2017" s="922">
        <f t="shared" si="45"/>
        <v>0.79779999999997819</v>
      </c>
    </row>
    <row r="2018" spans="12:26" s="508" customFormat="1" x14ac:dyDescent="0.2">
      <c r="L2018" s="469"/>
      <c r="M2018" s="469"/>
      <c r="N2018" s="469"/>
      <c r="O2018" s="469"/>
      <c r="P2018" s="923"/>
      <c r="Q2018" s="923"/>
      <c r="R2018" s="923"/>
      <c r="S2018" s="923"/>
      <c r="U2018" s="742"/>
      <c r="Y2018" s="742" t="s">
        <v>98</v>
      </c>
      <c r="Z2018" s="922">
        <f t="shared" si="45"/>
        <v>0.79789999999997818</v>
      </c>
    </row>
    <row r="2019" spans="12:26" s="508" customFormat="1" x14ac:dyDescent="0.2">
      <c r="L2019" s="469"/>
      <c r="M2019" s="469"/>
      <c r="N2019" s="469"/>
      <c r="O2019" s="469"/>
      <c r="P2019" s="923"/>
      <c r="Q2019" s="923"/>
      <c r="R2019" s="923"/>
      <c r="S2019" s="923"/>
      <c r="U2019" s="742"/>
      <c r="Y2019" s="742" t="s">
        <v>98</v>
      </c>
      <c r="Z2019" s="922">
        <f t="shared" si="45"/>
        <v>0.79799999999997817</v>
      </c>
    </row>
    <row r="2020" spans="12:26" s="508" customFormat="1" x14ac:dyDescent="0.2">
      <c r="L2020" s="469"/>
      <c r="M2020" s="469"/>
      <c r="N2020" s="469"/>
      <c r="O2020" s="469"/>
      <c r="P2020" s="923"/>
      <c r="Q2020" s="923"/>
      <c r="R2020" s="923"/>
      <c r="S2020" s="923"/>
      <c r="U2020" s="742"/>
      <c r="Y2020" s="742" t="s">
        <v>98</v>
      </c>
      <c r="Z2020" s="922">
        <f t="shared" si="45"/>
        <v>0.79809999999997816</v>
      </c>
    </row>
    <row r="2021" spans="12:26" s="508" customFormat="1" x14ac:dyDescent="0.2">
      <c r="L2021" s="469"/>
      <c r="M2021" s="469"/>
      <c r="N2021" s="469"/>
      <c r="O2021" s="469"/>
      <c r="P2021" s="923"/>
      <c r="Q2021" s="923"/>
      <c r="R2021" s="923"/>
      <c r="S2021" s="923"/>
      <c r="U2021" s="742"/>
      <c r="Y2021" s="742" t="s">
        <v>98</v>
      </c>
      <c r="Z2021" s="922">
        <f t="shared" si="45"/>
        <v>0.79819999999997815</v>
      </c>
    </row>
    <row r="2022" spans="12:26" s="508" customFormat="1" x14ac:dyDescent="0.2">
      <c r="L2022" s="469"/>
      <c r="M2022" s="469"/>
      <c r="N2022" s="469"/>
      <c r="O2022" s="469"/>
      <c r="P2022" s="923"/>
      <c r="Q2022" s="923"/>
      <c r="R2022" s="923"/>
      <c r="S2022" s="923"/>
      <c r="U2022" s="742"/>
      <c r="Y2022" s="742" t="s">
        <v>98</v>
      </c>
      <c r="Z2022" s="922">
        <f t="shared" si="45"/>
        <v>0.79829999999997814</v>
      </c>
    </row>
    <row r="2023" spans="12:26" s="508" customFormat="1" x14ac:dyDescent="0.2">
      <c r="L2023" s="469"/>
      <c r="M2023" s="469"/>
      <c r="N2023" s="469"/>
      <c r="O2023" s="469"/>
      <c r="P2023" s="923"/>
      <c r="Q2023" s="923"/>
      <c r="R2023" s="923"/>
      <c r="S2023" s="923"/>
      <c r="U2023" s="742"/>
      <c r="Y2023" s="742" t="s">
        <v>98</v>
      </c>
      <c r="Z2023" s="922">
        <f t="shared" si="45"/>
        <v>0.79839999999997813</v>
      </c>
    </row>
    <row r="2024" spans="12:26" s="508" customFormat="1" x14ac:dyDescent="0.2">
      <c r="L2024" s="469"/>
      <c r="M2024" s="469"/>
      <c r="N2024" s="469"/>
      <c r="O2024" s="469"/>
      <c r="P2024" s="923"/>
      <c r="Q2024" s="923"/>
      <c r="R2024" s="923"/>
      <c r="S2024" s="923"/>
      <c r="U2024" s="742"/>
      <c r="Y2024" s="742" t="s">
        <v>98</v>
      </c>
      <c r="Z2024" s="922">
        <f t="shared" si="45"/>
        <v>0.79849999999997812</v>
      </c>
    </row>
    <row r="2025" spans="12:26" s="508" customFormat="1" x14ac:dyDescent="0.2">
      <c r="L2025" s="469"/>
      <c r="M2025" s="469"/>
      <c r="N2025" s="469"/>
      <c r="O2025" s="469"/>
      <c r="P2025" s="923"/>
      <c r="Q2025" s="923"/>
      <c r="R2025" s="923"/>
      <c r="S2025" s="923"/>
      <c r="U2025" s="742"/>
      <c r="Y2025" s="742" t="s">
        <v>98</v>
      </c>
      <c r="Z2025" s="922">
        <f t="shared" ref="Z2025:Z2088" si="46">SUM(Z2024+0.01%)</f>
        <v>0.79859999999997811</v>
      </c>
    </row>
    <row r="2026" spans="12:26" s="508" customFormat="1" x14ac:dyDescent="0.2">
      <c r="L2026" s="469"/>
      <c r="M2026" s="469"/>
      <c r="N2026" s="469"/>
      <c r="O2026" s="469"/>
      <c r="P2026" s="923"/>
      <c r="Q2026" s="923"/>
      <c r="R2026" s="923"/>
      <c r="S2026" s="923"/>
      <c r="U2026" s="742"/>
      <c r="Y2026" s="742" t="s">
        <v>98</v>
      </c>
      <c r="Z2026" s="922">
        <f t="shared" si="46"/>
        <v>0.79869999999997809</v>
      </c>
    </row>
    <row r="2027" spans="12:26" s="508" customFormat="1" x14ac:dyDescent="0.2">
      <c r="L2027" s="469"/>
      <c r="M2027" s="469"/>
      <c r="N2027" s="469"/>
      <c r="O2027" s="469"/>
      <c r="P2027" s="923"/>
      <c r="Q2027" s="923"/>
      <c r="R2027" s="923"/>
      <c r="S2027" s="923"/>
      <c r="U2027" s="742"/>
      <c r="Y2027" s="742" t="s">
        <v>98</v>
      </c>
      <c r="Z2027" s="922">
        <f t="shared" si="46"/>
        <v>0.79879999999997808</v>
      </c>
    </row>
    <row r="2028" spans="12:26" s="508" customFormat="1" x14ac:dyDescent="0.2">
      <c r="L2028" s="469"/>
      <c r="M2028" s="469"/>
      <c r="N2028" s="469"/>
      <c r="O2028" s="469"/>
      <c r="P2028" s="923"/>
      <c r="Q2028" s="923"/>
      <c r="R2028" s="923"/>
      <c r="S2028" s="923"/>
      <c r="U2028" s="742"/>
      <c r="Y2028" s="742" t="s">
        <v>98</v>
      </c>
      <c r="Z2028" s="922">
        <f t="shared" si="46"/>
        <v>0.79889999999997807</v>
      </c>
    </row>
    <row r="2029" spans="12:26" s="508" customFormat="1" x14ac:dyDescent="0.2">
      <c r="L2029" s="469"/>
      <c r="M2029" s="469"/>
      <c r="N2029" s="469"/>
      <c r="O2029" s="469"/>
      <c r="P2029" s="923"/>
      <c r="Q2029" s="923"/>
      <c r="R2029" s="923"/>
      <c r="S2029" s="923"/>
      <c r="U2029" s="742"/>
      <c r="Y2029" s="742" t="s">
        <v>98</v>
      </c>
      <c r="Z2029" s="922">
        <f t="shared" si="46"/>
        <v>0.79899999999997806</v>
      </c>
    </row>
    <row r="2030" spans="12:26" s="508" customFormat="1" x14ac:dyDescent="0.2">
      <c r="L2030" s="469"/>
      <c r="M2030" s="469"/>
      <c r="N2030" s="469"/>
      <c r="O2030" s="469"/>
      <c r="P2030" s="923"/>
      <c r="Q2030" s="923"/>
      <c r="R2030" s="923"/>
      <c r="S2030" s="923"/>
      <c r="U2030" s="742"/>
      <c r="Y2030" s="742" t="s">
        <v>98</v>
      </c>
      <c r="Z2030" s="922">
        <f t="shared" si="46"/>
        <v>0.79909999999997805</v>
      </c>
    </row>
    <row r="2031" spans="12:26" s="508" customFormat="1" x14ac:dyDescent="0.2">
      <c r="L2031" s="469"/>
      <c r="M2031" s="469"/>
      <c r="N2031" s="469"/>
      <c r="O2031" s="469"/>
      <c r="P2031" s="923"/>
      <c r="Q2031" s="923"/>
      <c r="R2031" s="923"/>
      <c r="S2031" s="923"/>
      <c r="U2031" s="742"/>
      <c r="Y2031" s="742" t="s">
        <v>98</v>
      </c>
      <c r="Z2031" s="922">
        <f t="shared" si="46"/>
        <v>0.79919999999997804</v>
      </c>
    </row>
    <row r="2032" spans="12:26" s="508" customFormat="1" x14ac:dyDescent="0.2">
      <c r="L2032" s="469"/>
      <c r="M2032" s="469"/>
      <c r="N2032" s="469"/>
      <c r="O2032" s="469"/>
      <c r="P2032" s="923"/>
      <c r="Q2032" s="923"/>
      <c r="R2032" s="923"/>
      <c r="S2032" s="923"/>
      <c r="U2032" s="742"/>
      <c r="Y2032" s="742" t="s">
        <v>98</v>
      </c>
      <c r="Z2032" s="922">
        <f t="shared" si="46"/>
        <v>0.79929999999997803</v>
      </c>
    </row>
    <row r="2033" spans="12:26" s="508" customFormat="1" x14ac:dyDescent="0.2">
      <c r="L2033" s="469"/>
      <c r="M2033" s="469"/>
      <c r="N2033" s="469"/>
      <c r="O2033" s="469"/>
      <c r="P2033" s="923"/>
      <c r="Q2033" s="923"/>
      <c r="R2033" s="923"/>
      <c r="S2033" s="923"/>
      <c r="U2033" s="742"/>
      <c r="Y2033" s="742" t="s">
        <v>98</v>
      </c>
      <c r="Z2033" s="922">
        <f t="shared" si="46"/>
        <v>0.79939999999997802</v>
      </c>
    </row>
    <row r="2034" spans="12:26" s="508" customFormat="1" x14ac:dyDescent="0.2">
      <c r="L2034" s="469"/>
      <c r="M2034" s="469"/>
      <c r="N2034" s="469"/>
      <c r="O2034" s="469"/>
      <c r="P2034" s="923"/>
      <c r="Q2034" s="923"/>
      <c r="R2034" s="923"/>
      <c r="S2034" s="923"/>
      <c r="U2034" s="742"/>
      <c r="Y2034" s="742" t="s">
        <v>98</v>
      </c>
      <c r="Z2034" s="922">
        <f t="shared" si="46"/>
        <v>0.79949999999997801</v>
      </c>
    </row>
    <row r="2035" spans="12:26" s="508" customFormat="1" x14ac:dyDescent="0.2">
      <c r="L2035" s="469"/>
      <c r="M2035" s="469"/>
      <c r="N2035" s="469"/>
      <c r="O2035" s="469"/>
      <c r="P2035" s="923"/>
      <c r="Q2035" s="923"/>
      <c r="R2035" s="923"/>
      <c r="S2035" s="923"/>
      <c r="U2035" s="742"/>
      <c r="Y2035" s="742" t="s">
        <v>98</v>
      </c>
      <c r="Z2035" s="922">
        <f t="shared" si="46"/>
        <v>0.799599999999978</v>
      </c>
    </row>
    <row r="2036" spans="12:26" s="508" customFormat="1" x14ac:dyDescent="0.2">
      <c r="L2036" s="469"/>
      <c r="M2036" s="469"/>
      <c r="N2036" s="469"/>
      <c r="O2036" s="469"/>
      <c r="P2036" s="923"/>
      <c r="Q2036" s="923"/>
      <c r="R2036" s="923"/>
      <c r="S2036" s="923"/>
      <c r="U2036" s="742"/>
      <c r="Y2036" s="742" t="s">
        <v>98</v>
      </c>
      <c r="Z2036" s="922">
        <f t="shared" si="46"/>
        <v>0.79969999999997798</v>
      </c>
    </row>
    <row r="2037" spans="12:26" s="508" customFormat="1" x14ac:dyDescent="0.2">
      <c r="L2037" s="469"/>
      <c r="M2037" s="469"/>
      <c r="N2037" s="469"/>
      <c r="O2037" s="469"/>
      <c r="P2037" s="923"/>
      <c r="Q2037" s="923"/>
      <c r="R2037" s="923"/>
      <c r="S2037" s="923"/>
      <c r="U2037" s="742"/>
      <c r="Y2037" s="742" t="s">
        <v>98</v>
      </c>
      <c r="Z2037" s="922">
        <f t="shared" si="46"/>
        <v>0.79979999999997797</v>
      </c>
    </row>
    <row r="2038" spans="12:26" s="508" customFormat="1" x14ac:dyDescent="0.2">
      <c r="L2038" s="469"/>
      <c r="M2038" s="469"/>
      <c r="N2038" s="469"/>
      <c r="O2038" s="469"/>
      <c r="P2038" s="923"/>
      <c r="Q2038" s="923"/>
      <c r="R2038" s="923"/>
      <c r="S2038" s="923"/>
      <c r="U2038" s="742"/>
      <c r="Y2038" s="742" t="s">
        <v>98</v>
      </c>
      <c r="Z2038" s="922">
        <f t="shared" si="46"/>
        <v>0.79989999999997796</v>
      </c>
    </row>
    <row r="2039" spans="12:26" s="508" customFormat="1" x14ac:dyDescent="0.2">
      <c r="L2039" s="469"/>
      <c r="M2039" s="469"/>
      <c r="N2039" s="469"/>
      <c r="O2039" s="469"/>
      <c r="P2039" s="923"/>
      <c r="Q2039" s="923"/>
      <c r="R2039" s="923"/>
      <c r="S2039" s="923"/>
      <c r="U2039" s="742"/>
      <c r="Y2039" s="742" t="s">
        <v>98</v>
      </c>
      <c r="Z2039" s="922">
        <f t="shared" si="46"/>
        <v>0.79999999999997795</v>
      </c>
    </row>
    <row r="2040" spans="12:26" s="508" customFormat="1" x14ac:dyDescent="0.2">
      <c r="L2040" s="469"/>
      <c r="M2040" s="469"/>
      <c r="N2040" s="469"/>
      <c r="O2040" s="469"/>
      <c r="P2040" s="923"/>
      <c r="Q2040" s="923"/>
      <c r="R2040" s="923"/>
      <c r="S2040" s="923"/>
      <c r="U2040" s="742"/>
      <c r="Y2040" s="742" t="s">
        <v>98</v>
      </c>
      <c r="Z2040" s="922">
        <f t="shared" si="46"/>
        <v>0.80009999999997794</v>
      </c>
    </row>
    <row r="2041" spans="12:26" s="508" customFormat="1" x14ac:dyDescent="0.2">
      <c r="L2041" s="469"/>
      <c r="M2041" s="469"/>
      <c r="N2041" s="469"/>
      <c r="O2041" s="469"/>
      <c r="P2041" s="923"/>
      <c r="Q2041" s="923"/>
      <c r="R2041" s="923"/>
      <c r="S2041" s="923"/>
      <c r="U2041" s="742"/>
      <c r="Y2041" s="742" t="s">
        <v>98</v>
      </c>
      <c r="Z2041" s="922">
        <f t="shared" si="46"/>
        <v>0.80019999999997793</v>
      </c>
    </row>
    <row r="2042" spans="12:26" s="508" customFormat="1" x14ac:dyDescent="0.2">
      <c r="L2042" s="469"/>
      <c r="M2042" s="469"/>
      <c r="N2042" s="469"/>
      <c r="O2042" s="469"/>
      <c r="P2042" s="923"/>
      <c r="Q2042" s="923"/>
      <c r="R2042" s="923"/>
      <c r="S2042" s="923"/>
      <c r="U2042" s="742"/>
      <c r="Y2042" s="742" t="s">
        <v>98</v>
      </c>
      <c r="Z2042" s="922">
        <f t="shared" si="46"/>
        <v>0.80029999999997792</v>
      </c>
    </row>
    <row r="2043" spans="12:26" s="508" customFormat="1" x14ac:dyDescent="0.2">
      <c r="L2043" s="469"/>
      <c r="M2043" s="469"/>
      <c r="N2043" s="469"/>
      <c r="O2043" s="469"/>
      <c r="P2043" s="923"/>
      <c r="Q2043" s="923"/>
      <c r="R2043" s="923"/>
      <c r="S2043" s="923"/>
      <c r="U2043" s="742"/>
      <c r="Y2043" s="742" t="s">
        <v>98</v>
      </c>
      <c r="Z2043" s="922">
        <f t="shared" si="46"/>
        <v>0.80039999999997791</v>
      </c>
    </row>
    <row r="2044" spans="12:26" s="508" customFormat="1" x14ac:dyDescent="0.2">
      <c r="L2044" s="469"/>
      <c r="M2044" s="469"/>
      <c r="N2044" s="469"/>
      <c r="O2044" s="469"/>
      <c r="P2044" s="923"/>
      <c r="Q2044" s="923"/>
      <c r="R2044" s="923"/>
      <c r="S2044" s="923"/>
      <c r="U2044" s="742"/>
      <c r="Y2044" s="742" t="s">
        <v>98</v>
      </c>
      <c r="Z2044" s="922">
        <f t="shared" si="46"/>
        <v>0.8004999999999779</v>
      </c>
    </row>
    <row r="2045" spans="12:26" s="508" customFormat="1" x14ac:dyDescent="0.2">
      <c r="L2045" s="469"/>
      <c r="M2045" s="469"/>
      <c r="N2045" s="469"/>
      <c r="O2045" s="469"/>
      <c r="P2045" s="923"/>
      <c r="Q2045" s="923"/>
      <c r="R2045" s="923"/>
      <c r="S2045" s="923"/>
      <c r="U2045" s="742"/>
      <c r="Y2045" s="742" t="s">
        <v>98</v>
      </c>
      <c r="Z2045" s="922">
        <f t="shared" si="46"/>
        <v>0.80059999999997788</v>
      </c>
    </row>
    <row r="2046" spans="12:26" s="508" customFormat="1" x14ac:dyDescent="0.2">
      <c r="L2046" s="469"/>
      <c r="M2046" s="469"/>
      <c r="N2046" s="469"/>
      <c r="O2046" s="469"/>
      <c r="P2046" s="923"/>
      <c r="Q2046" s="923"/>
      <c r="R2046" s="923"/>
      <c r="S2046" s="923"/>
      <c r="U2046" s="742"/>
      <c r="Y2046" s="742" t="s">
        <v>98</v>
      </c>
      <c r="Z2046" s="922">
        <f t="shared" si="46"/>
        <v>0.80069999999997787</v>
      </c>
    </row>
    <row r="2047" spans="12:26" s="508" customFormat="1" x14ac:dyDescent="0.2">
      <c r="L2047" s="469"/>
      <c r="M2047" s="469"/>
      <c r="N2047" s="469"/>
      <c r="O2047" s="469"/>
      <c r="P2047" s="923"/>
      <c r="Q2047" s="923"/>
      <c r="R2047" s="923"/>
      <c r="S2047" s="923"/>
      <c r="U2047" s="742"/>
      <c r="Y2047" s="742" t="s">
        <v>98</v>
      </c>
      <c r="Z2047" s="922">
        <f t="shared" si="46"/>
        <v>0.80079999999997786</v>
      </c>
    </row>
    <row r="2048" spans="12:26" s="508" customFormat="1" x14ac:dyDescent="0.2">
      <c r="L2048" s="469"/>
      <c r="M2048" s="469"/>
      <c r="N2048" s="469"/>
      <c r="O2048" s="469"/>
      <c r="P2048" s="923"/>
      <c r="Q2048" s="923"/>
      <c r="R2048" s="923"/>
      <c r="S2048" s="923"/>
      <c r="U2048" s="742"/>
      <c r="Y2048" s="742" t="s">
        <v>98</v>
      </c>
      <c r="Z2048" s="922">
        <f t="shared" si="46"/>
        <v>0.80089999999997785</v>
      </c>
    </row>
    <row r="2049" spans="12:26" s="508" customFormat="1" x14ac:dyDescent="0.2">
      <c r="L2049" s="469"/>
      <c r="M2049" s="469"/>
      <c r="N2049" s="469"/>
      <c r="O2049" s="469"/>
      <c r="P2049" s="923"/>
      <c r="Q2049" s="923"/>
      <c r="R2049" s="923"/>
      <c r="S2049" s="923"/>
      <c r="U2049" s="742"/>
      <c r="Y2049" s="742" t="s">
        <v>98</v>
      </c>
      <c r="Z2049" s="922">
        <f t="shared" si="46"/>
        <v>0.80099999999997784</v>
      </c>
    </row>
    <row r="2050" spans="12:26" s="508" customFormat="1" x14ac:dyDescent="0.2">
      <c r="L2050" s="469"/>
      <c r="M2050" s="469"/>
      <c r="N2050" s="469"/>
      <c r="O2050" s="469"/>
      <c r="P2050" s="923"/>
      <c r="Q2050" s="923"/>
      <c r="R2050" s="923"/>
      <c r="S2050" s="923"/>
      <c r="U2050" s="742"/>
      <c r="Y2050" s="742" t="s">
        <v>98</v>
      </c>
      <c r="Z2050" s="922">
        <f t="shared" si="46"/>
        <v>0.80109999999997783</v>
      </c>
    </row>
    <row r="2051" spans="12:26" s="508" customFormat="1" x14ac:dyDescent="0.2">
      <c r="L2051" s="469"/>
      <c r="M2051" s="469"/>
      <c r="N2051" s="469"/>
      <c r="O2051" s="469"/>
      <c r="P2051" s="923"/>
      <c r="Q2051" s="923"/>
      <c r="R2051" s="923"/>
      <c r="S2051" s="923"/>
      <c r="U2051" s="742"/>
      <c r="Y2051" s="742" t="s">
        <v>98</v>
      </c>
      <c r="Z2051" s="922">
        <f t="shared" si="46"/>
        <v>0.80119999999997782</v>
      </c>
    </row>
    <row r="2052" spans="12:26" s="508" customFormat="1" x14ac:dyDescent="0.2">
      <c r="L2052" s="469"/>
      <c r="M2052" s="469"/>
      <c r="N2052" s="469"/>
      <c r="O2052" s="469"/>
      <c r="P2052" s="923"/>
      <c r="Q2052" s="923"/>
      <c r="R2052" s="923"/>
      <c r="S2052" s="923"/>
      <c r="U2052" s="742"/>
      <c r="Y2052" s="742" t="s">
        <v>98</v>
      </c>
      <c r="Z2052" s="922">
        <f t="shared" si="46"/>
        <v>0.80129999999997781</v>
      </c>
    </row>
    <row r="2053" spans="12:26" s="508" customFormat="1" x14ac:dyDescent="0.2">
      <c r="L2053" s="469"/>
      <c r="M2053" s="469"/>
      <c r="N2053" s="469"/>
      <c r="O2053" s="469"/>
      <c r="P2053" s="923"/>
      <c r="Q2053" s="923"/>
      <c r="R2053" s="923"/>
      <c r="S2053" s="923"/>
      <c r="U2053" s="742"/>
      <c r="Y2053" s="742" t="s">
        <v>98</v>
      </c>
      <c r="Z2053" s="922">
        <f t="shared" si="46"/>
        <v>0.8013999999999778</v>
      </c>
    </row>
    <row r="2054" spans="12:26" s="508" customFormat="1" x14ac:dyDescent="0.2">
      <c r="L2054" s="469"/>
      <c r="M2054" s="469"/>
      <c r="N2054" s="469"/>
      <c r="O2054" s="469"/>
      <c r="P2054" s="923"/>
      <c r="Q2054" s="923"/>
      <c r="R2054" s="923"/>
      <c r="S2054" s="923"/>
      <c r="U2054" s="742"/>
      <c r="Y2054" s="742" t="s">
        <v>98</v>
      </c>
      <c r="Z2054" s="922">
        <f t="shared" si="46"/>
        <v>0.80149999999997779</v>
      </c>
    </row>
    <row r="2055" spans="12:26" s="508" customFormat="1" x14ac:dyDescent="0.2">
      <c r="L2055" s="469"/>
      <c r="M2055" s="469"/>
      <c r="N2055" s="469"/>
      <c r="O2055" s="469"/>
      <c r="P2055" s="923"/>
      <c r="Q2055" s="923"/>
      <c r="R2055" s="923"/>
      <c r="S2055" s="923"/>
      <c r="U2055" s="742"/>
      <c r="Y2055" s="742" t="s">
        <v>98</v>
      </c>
      <c r="Z2055" s="922">
        <f t="shared" si="46"/>
        <v>0.80159999999997777</v>
      </c>
    </row>
    <row r="2056" spans="12:26" s="508" customFormat="1" x14ac:dyDescent="0.2">
      <c r="L2056" s="469"/>
      <c r="M2056" s="469"/>
      <c r="N2056" s="469"/>
      <c r="O2056" s="469"/>
      <c r="P2056" s="923"/>
      <c r="Q2056" s="923"/>
      <c r="R2056" s="923"/>
      <c r="S2056" s="923"/>
      <c r="U2056" s="742"/>
      <c r="Y2056" s="742" t="s">
        <v>98</v>
      </c>
      <c r="Z2056" s="922">
        <f t="shared" si="46"/>
        <v>0.80169999999997776</v>
      </c>
    </row>
    <row r="2057" spans="12:26" s="508" customFormat="1" x14ac:dyDescent="0.2">
      <c r="L2057" s="469"/>
      <c r="M2057" s="469"/>
      <c r="N2057" s="469"/>
      <c r="O2057" s="469"/>
      <c r="P2057" s="923"/>
      <c r="Q2057" s="923"/>
      <c r="R2057" s="923"/>
      <c r="S2057" s="923"/>
      <c r="U2057" s="742"/>
      <c r="Y2057" s="742" t="s">
        <v>98</v>
      </c>
      <c r="Z2057" s="922">
        <f t="shared" si="46"/>
        <v>0.80179999999997775</v>
      </c>
    </row>
    <row r="2058" spans="12:26" s="508" customFormat="1" x14ac:dyDescent="0.2">
      <c r="L2058" s="469"/>
      <c r="M2058" s="469"/>
      <c r="N2058" s="469"/>
      <c r="O2058" s="469"/>
      <c r="P2058" s="923"/>
      <c r="Q2058" s="923"/>
      <c r="R2058" s="923"/>
      <c r="S2058" s="923"/>
      <c r="U2058" s="742"/>
      <c r="Y2058" s="742" t="s">
        <v>98</v>
      </c>
      <c r="Z2058" s="922">
        <f t="shared" si="46"/>
        <v>0.80189999999997774</v>
      </c>
    </row>
    <row r="2059" spans="12:26" s="508" customFormat="1" x14ac:dyDescent="0.2">
      <c r="L2059" s="469"/>
      <c r="M2059" s="469"/>
      <c r="N2059" s="469"/>
      <c r="O2059" s="469"/>
      <c r="P2059" s="923"/>
      <c r="Q2059" s="923"/>
      <c r="R2059" s="923"/>
      <c r="S2059" s="923"/>
      <c r="U2059" s="742"/>
      <c r="Y2059" s="742" t="s">
        <v>98</v>
      </c>
      <c r="Z2059" s="922">
        <f t="shared" si="46"/>
        <v>0.80199999999997773</v>
      </c>
    </row>
    <row r="2060" spans="12:26" s="508" customFormat="1" x14ac:dyDescent="0.2">
      <c r="L2060" s="469"/>
      <c r="M2060" s="469"/>
      <c r="N2060" s="469"/>
      <c r="O2060" s="469"/>
      <c r="P2060" s="923"/>
      <c r="Q2060" s="923"/>
      <c r="R2060" s="923"/>
      <c r="S2060" s="923"/>
      <c r="U2060" s="742"/>
      <c r="Y2060" s="742" t="s">
        <v>98</v>
      </c>
      <c r="Z2060" s="922">
        <f t="shared" si="46"/>
        <v>0.80209999999997772</v>
      </c>
    </row>
    <row r="2061" spans="12:26" s="508" customFormat="1" x14ac:dyDescent="0.2">
      <c r="L2061" s="469"/>
      <c r="M2061" s="469"/>
      <c r="N2061" s="469"/>
      <c r="O2061" s="469"/>
      <c r="P2061" s="923"/>
      <c r="Q2061" s="923"/>
      <c r="R2061" s="923"/>
      <c r="S2061" s="923"/>
      <c r="U2061" s="742"/>
      <c r="Y2061" s="742" t="s">
        <v>98</v>
      </c>
      <c r="Z2061" s="922">
        <f t="shared" si="46"/>
        <v>0.80219999999997771</v>
      </c>
    </row>
    <row r="2062" spans="12:26" s="508" customFormat="1" x14ac:dyDescent="0.2">
      <c r="L2062" s="469"/>
      <c r="M2062" s="469"/>
      <c r="N2062" s="469"/>
      <c r="O2062" s="469"/>
      <c r="P2062" s="923"/>
      <c r="Q2062" s="923"/>
      <c r="R2062" s="923"/>
      <c r="S2062" s="923"/>
      <c r="U2062" s="742"/>
      <c r="Y2062" s="742" t="s">
        <v>98</v>
      </c>
      <c r="Z2062" s="922">
        <f t="shared" si="46"/>
        <v>0.8022999999999777</v>
      </c>
    </row>
    <row r="2063" spans="12:26" s="508" customFormat="1" x14ac:dyDescent="0.2">
      <c r="L2063" s="469"/>
      <c r="M2063" s="469"/>
      <c r="N2063" s="469"/>
      <c r="O2063" s="469"/>
      <c r="P2063" s="923"/>
      <c r="Q2063" s="923"/>
      <c r="R2063" s="923"/>
      <c r="S2063" s="923"/>
      <c r="U2063" s="742"/>
      <c r="Y2063" s="742" t="s">
        <v>98</v>
      </c>
      <c r="Z2063" s="922">
        <f t="shared" si="46"/>
        <v>0.80239999999997769</v>
      </c>
    </row>
    <row r="2064" spans="12:26" s="508" customFormat="1" x14ac:dyDescent="0.2">
      <c r="L2064" s="469"/>
      <c r="M2064" s="469"/>
      <c r="N2064" s="469"/>
      <c r="O2064" s="469"/>
      <c r="P2064" s="923"/>
      <c r="Q2064" s="923"/>
      <c r="R2064" s="923"/>
      <c r="S2064" s="923"/>
      <c r="U2064" s="742"/>
      <c r="Y2064" s="742" t="s">
        <v>98</v>
      </c>
      <c r="Z2064" s="922">
        <f t="shared" si="46"/>
        <v>0.80249999999997768</v>
      </c>
    </row>
    <row r="2065" spans="12:26" s="508" customFormat="1" x14ac:dyDescent="0.2">
      <c r="L2065" s="469"/>
      <c r="M2065" s="469"/>
      <c r="N2065" s="469"/>
      <c r="O2065" s="469"/>
      <c r="P2065" s="923"/>
      <c r="Q2065" s="923"/>
      <c r="R2065" s="923"/>
      <c r="S2065" s="923"/>
      <c r="U2065" s="742"/>
      <c r="Y2065" s="742" t="s">
        <v>98</v>
      </c>
      <c r="Z2065" s="922">
        <f t="shared" si="46"/>
        <v>0.80259999999997766</v>
      </c>
    </row>
    <row r="2066" spans="12:26" s="508" customFormat="1" x14ac:dyDescent="0.2">
      <c r="L2066" s="469"/>
      <c r="M2066" s="469"/>
      <c r="N2066" s="469"/>
      <c r="O2066" s="469"/>
      <c r="P2066" s="923"/>
      <c r="Q2066" s="923"/>
      <c r="R2066" s="923"/>
      <c r="S2066" s="923"/>
      <c r="U2066" s="742"/>
      <c r="Y2066" s="742" t="s">
        <v>98</v>
      </c>
      <c r="Z2066" s="922">
        <f t="shared" si="46"/>
        <v>0.80269999999997765</v>
      </c>
    </row>
    <row r="2067" spans="12:26" s="508" customFormat="1" x14ac:dyDescent="0.2">
      <c r="L2067" s="469"/>
      <c r="M2067" s="469"/>
      <c r="N2067" s="469"/>
      <c r="O2067" s="469"/>
      <c r="P2067" s="923"/>
      <c r="Q2067" s="923"/>
      <c r="R2067" s="923"/>
      <c r="S2067" s="923"/>
      <c r="U2067" s="742"/>
      <c r="Y2067" s="742" t="s">
        <v>98</v>
      </c>
      <c r="Z2067" s="922">
        <f t="shared" si="46"/>
        <v>0.80279999999997764</v>
      </c>
    </row>
    <row r="2068" spans="12:26" s="508" customFormat="1" x14ac:dyDescent="0.2">
      <c r="L2068" s="469"/>
      <c r="M2068" s="469"/>
      <c r="N2068" s="469"/>
      <c r="O2068" s="469"/>
      <c r="P2068" s="923"/>
      <c r="Q2068" s="923"/>
      <c r="R2068" s="923"/>
      <c r="S2068" s="923"/>
      <c r="U2068" s="742"/>
      <c r="Y2068" s="742" t="s">
        <v>98</v>
      </c>
      <c r="Z2068" s="922">
        <f t="shared" si="46"/>
        <v>0.80289999999997763</v>
      </c>
    </row>
    <row r="2069" spans="12:26" s="508" customFormat="1" x14ac:dyDescent="0.2">
      <c r="L2069" s="469"/>
      <c r="M2069" s="469"/>
      <c r="N2069" s="469"/>
      <c r="O2069" s="469"/>
      <c r="P2069" s="923"/>
      <c r="Q2069" s="923"/>
      <c r="R2069" s="923"/>
      <c r="S2069" s="923"/>
      <c r="U2069" s="742"/>
      <c r="Y2069" s="742" t="s">
        <v>98</v>
      </c>
      <c r="Z2069" s="922">
        <f t="shared" si="46"/>
        <v>0.80299999999997762</v>
      </c>
    </row>
    <row r="2070" spans="12:26" s="508" customFormat="1" x14ac:dyDescent="0.2">
      <c r="L2070" s="469"/>
      <c r="M2070" s="469"/>
      <c r="N2070" s="469"/>
      <c r="O2070" s="469"/>
      <c r="P2070" s="923"/>
      <c r="Q2070" s="923"/>
      <c r="R2070" s="923"/>
      <c r="S2070" s="923"/>
      <c r="U2070" s="742"/>
      <c r="Y2070" s="742" t="s">
        <v>98</v>
      </c>
      <c r="Z2070" s="922">
        <f t="shared" si="46"/>
        <v>0.80309999999997761</v>
      </c>
    </row>
    <row r="2071" spans="12:26" s="508" customFormat="1" x14ac:dyDescent="0.2">
      <c r="L2071" s="469"/>
      <c r="M2071" s="469"/>
      <c r="N2071" s="469"/>
      <c r="O2071" s="469"/>
      <c r="P2071" s="923"/>
      <c r="Q2071" s="923"/>
      <c r="R2071" s="923"/>
      <c r="S2071" s="923"/>
      <c r="U2071" s="742"/>
      <c r="Y2071" s="742" t="s">
        <v>98</v>
      </c>
      <c r="Z2071" s="922">
        <f t="shared" si="46"/>
        <v>0.8031999999999776</v>
      </c>
    </row>
    <row r="2072" spans="12:26" s="508" customFormat="1" x14ac:dyDescent="0.2">
      <c r="L2072" s="469"/>
      <c r="M2072" s="469"/>
      <c r="N2072" s="469"/>
      <c r="O2072" s="469"/>
      <c r="P2072" s="923"/>
      <c r="Q2072" s="923"/>
      <c r="R2072" s="923"/>
      <c r="S2072" s="923"/>
      <c r="U2072" s="742"/>
      <c r="Y2072" s="742" t="s">
        <v>98</v>
      </c>
      <c r="Z2072" s="922">
        <f t="shared" si="46"/>
        <v>0.80329999999997759</v>
      </c>
    </row>
    <row r="2073" spans="12:26" s="508" customFormat="1" x14ac:dyDescent="0.2">
      <c r="L2073" s="469"/>
      <c r="M2073" s="469"/>
      <c r="N2073" s="469"/>
      <c r="O2073" s="469"/>
      <c r="P2073" s="923"/>
      <c r="Q2073" s="923"/>
      <c r="R2073" s="923"/>
      <c r="S2073" s="923"/>
      <c r="U2073" s="742"/>
      <c r="Y2073" s="742" t="s">
        <v>98</v>
      </c>
      <c r="Z2073" s="922">
        <f t="shared" si="46"/>
        <v>0.80339999999997758</v>
      </c>
    </row>
    <row r="2074" spans="12:26" s="508" customFormat="1" x14ac:dyDescent="0.2">
      <c r="L2074" s="469"/>
      <c r="M2074" s="469"/>
      <c r="N2074" s="469"/>
      <c r="O2074" s="469"/>
      <c r="P2074" s="923"/>
      <c r="Q2074" s="923"/>
      <c r="R2074" s="923"/>
      <c r="S2074" s="923"/>
      <c r="U2074" s="742"/>
      <c r="Y2074" s="742" t="s">
        <v>98</v>
      </c>
      <c r="Z2074" s="922">
        <f t="shared" si="46"/>
        <v>0.80349999999997757</v>
      </c>
    </row>
    <row r="2075" spans="12:26" s="508" customFormat="1" x14ac:dyDescent="0.2">
      <c r="L2075" s="469"/>
      <c r="M2075" s="469"/>
      <c r="N2075" s="469"/>
      <c r="O2075" s="469"/>
      <c r="P2075" s="923"/>
      <c r="Q2075" s="923"/>
      <c r="R2075" s="923"/>
      <c r="S2075" s="923"/>
      <c r="U2075" s="742"/>
      <c r="Y2075" s="742" t="s">
        <v>98</v>
      </c>
      <c r="Z2075" s="922">
        <f t="shared" si="46"/>
        <v>0.80359999999997755</v>
      </c>
    </row>
    <row r="2076" spans="12:26" s="508" customFormat="1" x14ac:dyDescent="0.2">
      <c r="L2076" s="469"/>
      <c r="M2076" s="469"/>
      <c r="N2076" s="469"/>
      <c r="O2076" s="469"/>
      <c r="P2076" s="923"/>
      <c r="Q2076" s="923"/>
      <c r="R2076" s="923"/>
      <c r="S2076" s="923"/>
      <c r="U2076" s="742"/>
      <c r="Y2076" s="742" t="s">
        <v>98</v>
      </c>
      <c r="Z2076" s="922">
        <f t="shared" si="46"/>
        <v>0.80369999999997754</v>
      </c>
    </row>
    <row r="2077" spans="12:26" s="508" customFormat="1" x14ac:dyDescent="0.2">
      <c r="L2077" s="469"/>
      <c r="M2077" s="469"/>
      <c r="N2077" s="469"/>
      <c r="O2077" s="469"/>
      <c r="P2077" s="923"/>
      <c r="Q2077" s="923"/>
      <c r="R2077" s="923"/>
      <c r="S2077" s="923"/>
      <c r="U2077" s="742"/>
      <c r="Y2077" s="742" t="s">
        <v>98</v>
      </c>
      <c r="Z2077" s="922">
        <f t="shared" si="46"/>
        <v>0.80379999999997753</v>
      </c>
    </row>
    <row r="2078" spans="12:26" s="508" customFormat="1" x14ac:dyDescent="0.2">
      <c r="L2078" s="469"/>
      <c r="M2078" s="469"/>
      <c r="N2078" s="469"/>
      <c r="O2078" s="469"/>
      <c r="P2078" s="923"/>
      <c r="Q2078" s="923"/>
      <c r="R2078" s="923"/>
      <c r="S2078" s="923"/>
      <c r="U2078" s="742"/>
      <c r="Y2078" s="742" t="s">
        <v>98</v>
      </c>
      <c r="Z2078" s="922">
        <f t="shared" si="46"/>
        <v>0.80389999999997752</v>
      </c>
    </row>
    <row r="2079" spans="12:26" s="508" customFormat="1" x14ac:dyDescent="0.2">
      <c r="L2079" s="469"/>
      <c r="M2079" s="469"/>
      <c r="N2079" s="469"/>
      <c r="O2079" s="469"/>
      <c r="P2079" s="923"/>
      <c r="Q2079" s="923"/>
      <c r="R2079" s="923"/>
      <c r="S2079" s="923"/>
      <c r="U2079" s="742"/>
      <c r="Y2079" s="742" t="s">
        <v>98</v>
      </c>
      <c r="Z2079" s="922">
        <f t="shared" si="46"/>
        <v>0.80399999999997751</v>
      </c>
    </row>
    <row r="2080" spans="12:26" s="508" customFormat="1" x14ac:dyDescent="0.2">
      <c r="L2080" s="469"/>
      <c r="M2080" s="469"/>
      <c r="N2080" s="469"/>
      <c r="O2080" s="469"/>
      <c r="P2080" s="923"/>
      <c r="Q2080" s="923"/>
      <c r="R2080" s="923"/>
      <c r="S2080" s="923"/>
      <c r="U2080" s="742"/>
      <c r="Y2080" s="742" t="s">
        <v>98</v>
      </c>
      <c r="Z2080" s="922">
        <f t="shared" si="46"/>
        <v>0.8040999999999775</v>
      </c>
    </row>
    <row r="2081" spans="12:26" s="508" customFormat="1" x14ac:dyDescent="0.2">
      <c r="L2081" s="469"/>
      <c r="M2081" s="469"/>
      <c r="N2081" s="469"/>
      <c r="O2081" s="469"/>
      <c r="P2081" s="923"/>
      <c r="Q2081" s="923"/>
      <c r="R2081" s="923"/>
      <c r="S2081" s="923"/>
      <c r="U2081" s="742"/>
      <c r="Y2081" s="742" t="s">
        <v>98</v>
      </c>
      <c r="Z2081" s="922">
        <f t="shared" si="46"/>
        <v>0.80419999999997749</v>
      </c>
    </row>
    <row r="2082" spans="12:26" s="508" customFormat="1" x14ac:dyDescent="0.2">
      <c r="L2082" s="469"/>
      <c r="M2082" s="469"/>
      <c r="N2082" s="469"/>
      <c r="O2082" s="469"/>
      <c r="P2082" s="923"/>
      <c r="Q2082" s="923"/>
      <c r="R2082" s="923"/>
      <c r="S2082" s="923"/>
      <c r="U2082" s="742"/>
      <c r="Y2082" s="742" t="s">
        <v>98</v>
      </c>
      <c r="Z2082" s="922">
        <f t="shared" si="46"/>
        <v>0.80429999999997748</v>
      </c>
    </row>
    <row r="2083" spans="12:26" s="508" customFormat="1" x14ac:dyDescent="0.2">
      <c r="L2083" s="469"/>
      <c r="M2083" s="469"/>
      <c r="N2083" s="469"/>
      <c r="O2083" s="469"/>
      <c r="P2083" s="923"/>
      <c r="Q2083" s="923"/>
      <c r="R2083" s="923"/>
      <c r="S2083" s="923"/>
      <c r="U2083" s="742"/>
      <c r="Y2083" s="742" t="s">
        <v>98</v>
      </c>
      <c r="Z2083" s="922">
        <f t="shared" si="46"/>
        <v>0.80439999999997747</v>
      </c>
    </row>
    <row r="2084" spans="12:26" s="508" customFormat="1" x14ac:dyDescent="0.2">
      <c r="L2084" s="469"/>
      <c r="M2084" s="469"/>
      <c r="N2084" s="469"/>
      <c r="O2084" s="469"/>
      <c r="P2084" s="923"/>
      <c r="Q2084" s="923"/>
      <c r="R2084" s="923"/>
      <c r="S2084" s="923"/>
      <c r="U2084" s="742"/>
      <c r="Y2084" s="742" t="s">
        <v>98</v>
      </c>
      <c r="Z2084" s="922">
        <f t="shared" si="46"/>
        <v>0.80449999999997746</v>
      </c>
    </row>
    <row r="2085" spans="12:26" s="508" customFormat="1" x14ac:dyDescent="0.2">
      <c r="L2085" s="469"/>
      <c r="M2085" s="469"/>
      <c r="N2085" s="469"/>
      <c r="O2085" s="469"/>
      <c r="P2085" s="923"/>
      <c r="Q2085" s="923"/>
      <c r="R2085" s="923"/>
      <c r="S2085" s="923"/>
      <c r="U2085" s="742"/>
      <c r="Y2085" s="742" t="s">
        <v>98</v>
      </c>
      <c r="Z2085" s="922">
        <f t="shared" si="46"/>
        <v>0.80459999999997744</v>
      </c>
    </row>
    <row r="2086" spans="12:26" s="508" customFormat="1" x14ac:dyDescent="0.2">
      <c r="L2086" s="469"/>
      <c r="M2086" s="469"/>
      <c r="N2086" s="469"/>
      <c r="O2086" s="469"/>
      <c r="P2086" s="923"/>
      <c r="Q2086" s="923"/>
      <c r="R2086" s="923"/>
      <c r="S2086" s="923"/>
      <c r="U2086" s="742"/>
      <c r="Y2086" s="742" t="s">
        <v>98</v>
      </c>
      <c r="Z2086" s="922">
        <f t="shared" si="46"/>
        <v>0.80469999999997743</v>
      </c>
    </row>
    <row r="2087" spans="12:26" s="508" customFormat="1" x14ac:dyDescent="0.2">
      <c r="L2087" s="469"/>
      <c r="M2087" s="469"/>
      <c r="N2087" s="469"/>
      <c r="O2087" s="469"/>
      <c r="P2087" s="923"/>
      <c r="Q2087" s="923"/>
      <c r="R2087" s="923"/>
      <c r="S2087" s="923"/>
      <c r="U2087" s="742"/>
      <c r="Y2087" s="742" t="s">
        <v>98</v>
      </c>
      <c r="Z2087" s="922">
        <f t="shared" si="46"/>
        <v>0.80479999999997742</v>
      </c>
    </row>
    <row r="2088" spans="12:26" s="508" customFormat="1" x14ac:dyDescent="0.2">
      <c r="L2088" s="469"/>
      <c r="M2088" s="469"/>
      <c r="N2088" s="469"/>
      <c r="O2088" s="469"/>
      <c r="P2088" s="923"/>
      <c r="Q2088" s="923"/>
      <c r="R2088" s="923"/>
      <c r="S2088" s="923"/>
      <c r="U2088" s="742"/>
      <c r="Y2088" s="742" t="s">
        <v>98</v>
      </c>
      <c r="Z2088" s="922">
        <f t="shared" si="46"/>
        <v>0.80489999999997741</v>
      </c>
    </row>
    <row r="2089" spans="12:26" s="508" customFormat="1" x14ac:dyDescent="0.2">
      <c r="L2089" s="469"/>
      <c r="M2089" s="469"/>
      <c r="N2089" s="469"/>
      <c r="O2089" s="469"/>
      <c r="P2089" s="923"/>
      <c r="Q2089" s="923"/>
      <c r="R2089" s="923"/>
      <c r="S2089" s="923"/>
      <c r="U2089" s="742"/>
      <c r="Y2089" s="742" t="s">
        <v>98</v>
      </c>
      <c r="Z2089" s="922">
        <f t="shared" ref="Z2089:Z2152" si="47">SUM(Z2088+0.01%)</f>
        <v>0.8049999999999774</v>
      </c>
    </row>
    <row r="2090" spans="12:26" s="508" customFormat="1" x14ac:dyDescent="0.2">
      <c r="L2090" s="469"/>
      <c r="M2090" s="469"/>
      <c r="N2090" s="469"/>
      <c r="O2090" s="469"/>
      <c r="P2090" s="923"/>
      <c r="Q2090" s="923"/>
      <c r="R2090" s="923"/>
      <c r="S2090" s="923"/>
      <c r="U2090" s="742"/>
      <c r="Y2090" s="742" t="s">
        <v>98</v>
      </c>
      <c r="Z2090" s="922">
        <f t="shared" si="47"/>
        <v>0.80509999999997739</v>
      </c>
    </row>
    <row r="2091" spans="12:26" s="508" customFormat="1" x14ac:dyDescent="0.2">
      <c r="L2091" s="469"/>
      <c r="M2091" s="469"/>
      <c r="N2091" s="469"/>
      <c r="O2091" s="469"/>
      <c r="P2091" s="923"/>
      <c r="Q2091" s="923"/>
      <c r="R2091" s="923"/>
      <c r="S2091" s="923"/>
      <c r="U2091" s="742"/>
      <c r="Y2091" s="742" t="s">
        <v>98</v>
      </c>
      <c r="Z2091" s="922">
        <f t="shared" si="47"/>
        <v>0.80519999999997738</v>
      </c>
    </row>
    <row r="2092" spans="12:26" s="508" customFormat="1" x14ac:dyDescent="0.2">
      <c r="L2092" s="469"/>
      <c r="M2092" s="469"/>
      <c r="N2092" s="469"/>
      <c r="O2092" s="469"/>
      <c r="P2092" s="923"/>
      <c r="Q2092" s="923"/>
      <c r="R2092" s="923"/>
      <c r="S2092" s="923"/>
      <c r="U2092" s="742"/>
      <c r="Y2092" s="742" t="s">
        <v>98</v>
      </c>
      <c r="Z2092" s="922">
        <f t="shared" si="47"/>
        <v>0.80529999999997737</v>
      </c>
    </row>
    <row r="2093" spans="12:26" s="508" customFormat="1" x14ac:dyDescent="0.2">
      <c r="L2093" s="469"/>
      <c r="M2093" s="469"/>
      <c r="N2093" s="469"/>
      <c r="O2093" s="469"/>
      <c r="P2093" s="923"/>
      <c r="Q2093" s="923"/>
      <c r="R2093" s="923"/>
      <c r="S2093" s="923"/>
      <c r="U2093" s="742"/>
      <c r="Y2093" s="742" t="s">
        <v>98</v>
      </c>
      <c r="Z2093" s="922">
        <f t="shared" si="47"/>
        <v>0.80539999999997736</v>
      </c>
    </row>
    <row r="2094" spans="12:26" s="508" customFormat="1" x14ac:dyDescent="0.2">
      <c r="L2094" s="469"/>
      <c r="M2094" s="469"/>
      <c r="N2094" s="469"/>
      <c r="O2094" s="469"/>
      <c r="P2094" s="923"/>
      <c r="Q2094" s="923"/>
      <c r="R2094" s="923"/>
      <c r="S2094" s="923"/>
      <c r="U2094" s="742"/>
      <c r="Y2094" s="742" t="s">
        <v>98</v>
      </c>
      <c r="Z2094" s="922">
        <f t="shared" si="47"/>
        <v>0.80549999999997735</v>
      </c>
    </row>
    <row r="2095" spans="12:26" s="508" customFormat="1" x14ac:dyDescent="0.2">
      <c r="L2095" s="469"/>
      <c r="M2095" s="469"/>
      <c r="N2095" s="469"/>
      <c r="O2095" s="469"/>
      <c r="P2095" s="923"/>
      <c r="Q2095" s="923"/>
      <c r="R2095" s="923"/>
      <c r="S2095" s="923"/>
      <c r="U2095" s="742"/>
      <c r="Y2095" s="742" t="s">
        <v>98</v>
      </c>
      <c r="Z2095" s="922">
        <f t="shared" si="47"/>
        <v>0.80559999999997733</v>
      </c>
    </row>
    <row r="2096" spans="12:26" s="508" customFormat="1" x14ac:dyDescent="0.2">
      <c r="L2096" s="469"/>
      <c r="M2096" s="469"/>
      <c r="N2096" s="469"/>
      <c r="O2096" s="469"/>
      <c r="P2096" s="923"/>
      <c r="Q2096" s="923"/>
      <c r="R2096" s="923"/>
      <c r="S2096" s="923"/>
      <c r="U2096" s="742"/>
      <c r="Y2096" s="742" t="s">
        <v>98</v>
      </c>
      <c r="Z2096" s="922">
        <f t="shared" si="47"/>
        <v>0.80569999999997732</v>
      </c>
    </row>
    <row r="2097" spans="12:26" s="508" customFormat="1" x14ac:dyDescent="0.2">
      <c r="L2097" s="469"/>
      <c r="M2097" s="469"/>
      <c r="N2097" s="469"/>
      <c r="O2097" s="469"/>
      <c r="P2097" s="923"/>
      <c r="Q2097" s="923"/>
      <c r="R2097" s="923"/>
      <c r="S2097" s="923"/>
      <c r="U2097" s="742"/>
      <c r="Y2097" s="742" t="s">
        <v>98</v>
      </c>
      <c r="Z2097" s="922">
        <f t="shared" si="47"/>
        <v>0.80579999999997731</v>
      </c>
    </row>
    <row r="2098" spans="12:26" s="508" customFormat="1" x14ac:dyDescent="0.2">
      <c r="L2098" s="469"/>
      <c r="M2098" s="469"/>
      <c r="N2098" s="469"/>
      <c r="O2098" s="469"/>
      <c r="P2098" s="923"/>
      <c r="Q2098" s="923"/>
      <c r="R2098" s="923"/>
      <c r="S2098" s="923"/>
      <c r="U2098" s="742"/>
      <c r="Y2098" s="742" t="s">
        <v>98</v>
      </c>
      <c r="Z2098" s="922">
        <f t="shared" si="47"/>
        <v>0.8058999999999773</v>
      </c>
    </row>
    <row r="2099" spans="12:26" s="508" customFormat="1" x14ac:dyDescent="0.2">
      <c r="L2099" s="469"/>
      <c r="M2099" s="469"/>
      <c r="N2099" s="469"/>
      <c r="O2099" s="469"/>
      <c r="P2099" s="923"/>
      <c r="Q2099" s="923"/>
      <c r="R2099" s="923"/>
      <c r="S2099" s="923"/>
      <c r="U2099" s="742"/>
      <c r="Y2099" s="742" t="s">
        <v>98</v>
      </c>
      <c r="Z2099" s="922">
        <f t="shared" si="47"/>
        <v>0.80599999999997729</v>
      </c>
    </row>
    <row r="2100" spans="12:26" s="508" customFormat="1" x14ac:dyDescent="0.2">
      <c r="L2100" s="469"/>
      <c r="M2100" s="469"/>
      <c r="N2100" s="469"/>
      <c r="O2100" s="469"/>
      <c r="P2100" s="923"/>
      <c r="Q2100" s="923"/>
      <c r="R2100" s="923"/>
      <c r="S2100" s="923"/>
      <c r="U2100" s="742"/>
      <c r="Y2100" s="742" t="s">
        <v>98</v>
      </c>
      <c r="Z2100" s="922">
        <f t="shared" si="47"/>
        <v>0.80609999999997728</v>
      </c>
    </row>
    <row r="2101" spans="12:26" s="508" customFormat="1" x14ac:dyDescent="0.2">
      <c r="L2101" s="469"/>
      <c r="M2101" s="469"/>
      <c r="N2101" s="469"/>
      <c r="O2101" s="469"/>
      <c r="P2101" s="923"/>
      <c r="Q2101" s="923"/>
      <c r="R2101" s="923"/>
      <c r="S2101" s="923"/>
      <c r="U2101" s="742"/>
      <c r="Y2101" s="742" t="s">
        <v>98</v>
      </c>
      <c r="Z2101" s="922">
        <f t="shared" si="47"/>
        <v>0.80619999999997727</v>
      </c>
    </row>
    <row r="2102" spans="12:26" s="508" customFormat="1" x14ac:dyDescent="0.2">
      <c r="L2102" s="469"/>
      <c r="M2102" s="469"/>
      <c r="N2102" s="469"/>
      <c r="O2102" s="469"/>
      <c r="P2102" s="923"/>
      <c r="Q2102" s="923"/>
      <c r="R2102" s="923"/>
      <c r="S2102" s="923"/>
      <c r="U2102" s="742"/>
      <c r="Y2102" s="742" t="s">
        <v>98</v>
      </c>
      <c r="Z2102" s="922">
        <f t="shared" si="47"/>
        <v>0.80629999999997726</v>
      </c>
    </row>
    <row r="2103" spans="12:26" s="508" customFormat="1" x14ac:dyDescent="0.2">
      <c r="L2103" s="469"/>
      <c r="M2103" s="469"/>
      <c r="N2103" s="469"/>
      <c r="O2103" s="469"/>
      <c r="P2103" s="923"/>
      <c r="Q2103" s="923"/>
      <c r="R2103" s="923"/>
      <c r="S2103" s="923"/>
      <c r="U2103" s="742"/>
      <c r="Y2103" s="742" t="s">
        <v>98</v>
      </c>
      <c r="Z2103" s="922">
        <f t="shared" si="47"/>
        <v>0.80639999999997725</v>
      </c>
    </row>
    <row r="2104" spans="12:26" s="508" customFormat="1" x14ac:dyDescent="0.2">
      <c r="L2104" s="469"/>
      <c r="M2104" s="469"/>
      <c r="N2104" s="469"/>
      <c r="O2104" s="469"/>
      <c r="P2104" s="923"/>
      <c r="Q2104" s="923"/>
      <c r="R2104" s="923"/>
      <c r="S2104" s="923"/>
      <c r="U2104" s="742"/>
      <c r="Y2104" s="742" t="s">
        <v>98</v>
      </c>
      <c r="Z2104" s="922">
        <f t="shared" si="47"/>
        <v>0.80649999999997724</v>
      </c>
    </row>
    <row r="2105" spans="12:26" s="508" customFormat="1" x14ac:dyDescent="0.2">
      <c r="L2105" s="469"/>
      <c r="M2105" s="469"/>
      <c r="N2105" s="469"/>
      <c r="O2105" s="469"/>
      <c r="P2105" s="923"/>
      <c r="Q2105" s="923"/>
      <c r="R2105" s="923"/>
      <c r="S2105" s="923"/>
      <c r="U2105" s="742"/>
      <c r="Y2105" s="742" t="s">
        <v>98</v>
      </c>
      <c r="Z2105" s="922">
        <f t="shared" si="47"/>
        <v>0.80659999999997722</v>
      </c>
    </row>
    <row r="2106" spans="12:26" s="508" customFormat="1" x14ac:dyDescent="0.2">
      <c r="L2106" s="469"/>
      <c r="M2106" s="469"/>
      <c r="N2106" s="469"/>
      <c r="O2106" s="469"/>
      <c r="P2106" s="923"/>
      <c r="Q2106" s="923"/>
      <c r="R2106" s="923"/>
      <c r="S2106" s="923"/>
      <c r="U2106" s="742"/>
      <c r="Y2106" s="742" t="s">
        <v>98</v>
      </c>
      <c r="Z2106" s="922">
        <f t="shared" si="47"/>
        <v>0.80669999999997721</v>
      </c>
    </row>
    <row r="2107" spans="12:26" s="508" customFormat="1" x14ac:dyDescent="0.2">
      <c r="L2107" s="469"/>
      <c r="M2107" s="469"/>
      <c r="N2107" s="469"/>
      <c r="O2107" s="469"/>
      <c r="P2107" s="923"/>
      <c r="Q2107" s="923"/>
      <c r="R2107" s="923"/>
      <c r="S2107" s="923"/>
      <c r="U2107" s="742"/>
      <c r="Y2107" s="742" t="s">
        <v>98</v>
      </c>
      <c r="Z2107" s="922">
        <f t="shared" si="47"/>
        <v>0.8067999999999772</v>
      </c>
    </row>
    <row r="2108" spans="12:26" s="508" customFormat="1" x14ac:dyDescent="0.2">
      <c r="L2108" s="469"/>
      <c r="M2108" s="469"/>
      <c r="N2108" s="469"/>
      <c r="O2108" s="469"/>
      <c r="P2108" s="923"/>
      <c r="Q2108" s="923"/>
      <c r="R2108" s="923"/>
      <c r="S2108" s="923"/>
      <c r="U2108" s="742"/>
      <c r="Y2108" s="742" t="s">
        <v>98</v>
      </c>
      <c r="Z2108" s="922">
        <f t="shared" si="47"/>
        <v>0.80689999999997719</v>
      </c>
    </row>
    <row r="2109" spans="12:26" s="508" customFormat="1" x14ac:dyDescent="0.2">
      <c r="L2109" s="469"/>
      <c r="M2109" s="469"/>
      <c r="N2109" s="469"/>
      <c r="O2109" s="469"/>
      <c r="P2109" s="923"/>
      <c r="Q2109" s="923"/>
      <c r="R2109" s="923"/>
      <c r="S2109" s="923"/>
      <c r="U2109" s="742"/>
      <c r="Y2109" s="742" t="s">
        <v>98</v>
      </c>
      <c r="Z2109" s="922">
        <f t="shared" si="47"/>
        <v>0.80699999999997718</v>
      </c>
    </row>
    <row r="2110" spans="12:26" s="508" customFormat="1" x14ac:dyDescent="0.2">
      <c r="L2110" s="469"/>
      <c r="M2110" s="469"/>
      <c r="N2110" s="469"/>
      <c r="O2110" s="469"/>
      <c r="P2110" s="923"/>
      <c r="Q2110" s="923"/>
      <c r="R2110" s="923"/>
      <c r="S2110" s="923"/>
      <c r="U2110" s="742"/>
      <c r="Y2110" s="742" t="s">
        <v>98</v>
      </c>
      <c r="Z2110" s="922">
        <f t="shared" si="47"/>
        <v>0.80709999999997717</v>
      </c>
    </row>
    <row r="2111" spans="12:26" s="508" customFormat="1" x14ac:dyDescent="0.2">
      <c r="L2111" s="469"/>
      <c r="M2111" s="469"/>
      <c r="N2111" s="469"/>
      <c r="O2111" s="469"/>
      <c r="P2111" s="923"/>
      <c r="Q2111" s="923"/>
      <c r="R2111" s="923"/>
      <c r="S2111" s="923"/>
      <c r="U2111" s="742"/>
      <c r="Y2111" s="742" t="s">
        <v>98</v>
      </c>
      <c r="Z2111" s="922">
        <f t="shared" si="47"/>
        <v>0.80719999999997716</v>
      </c>
    </row>
    <row r="2112" spans="12:26" s="508" customFormat="1" x14ac:dyDescent="0.2">
      <c r="L2112" s="469"/>
      <c r="M2112" s="469"/>
      <c r="N2112" s="469"/>
      <c r="O2112" s="469"/>
      <c r="P2112" s="923"/>
      <c r="Q2112" s="923"/>
      <c r="R2112" s="923"/>
      <c r="S2112" s="923"/>
      <c r="U2112" s="742"/>
      <c r="Y2112" s="742" t="s">
        <v>98</v>
      </c>
      <c r="Z2112" s="922">
        <f t="shared" si="47"/>
        <v>0.80729999999997715</v>
      </c>
    </row>
    <row r="2113" spans="12:26" s="508" customFormat="1" x14ac:dyDescent="0.2">
      <c r="L2113" s="469"/>
      <c r="M2113" s="469"/>
      <c r="N2113" s="469"/>
      <c r="O2113" s="469"/>
      <c r="P2113" s="923"/>
      <c r="Q2113" s="923"/>
      <c r="R2113" s="923"/>
      <c r="S2113" s="923"/>
      <c r="U2113" s="742"/>
      <c r="Y2113" s="742" t="s">
        <v>98</v>
      </c>
      <c r="Z2113" s="922">
        <f t="shared" si="47"/>
        <v>0.80739999999997714</v>
      </c>
    </row>
    <row r="2114" spans="12:26" s="508" customFormat="1" x14ac:dyDescent="0.2">
      <c r="L2114" s="469"/>
      <c r="M2114" s="469"/>
      <c r="N2114" s="469"/>
      <c r="O2114" s="469"/>
      <c r="P2114" s="923"/>
      <c r="Q2114" s="923"/>
      <c r="R2114" s="923"/>
      <c r="S2114" s="923"/>
      <c r="U2114" s="742"/>
      <c r="Y2114" s="742" t="s">
        <v>98</v>
      </c>
      <c r="Z2114" s="922">
        <f t="shared" si="47"/>
        <v>0.80749999999997712</v>
      </c>
    </row>
    <row r="2115" spans="12:26" s="508" customFormat="1" x14ac:dyDescent="0.2">
      <c r="L2115" s="469"/>
      <c r="M2115" s="469"/>
      <c r="N2115" s="469"/>
      <c r="O2115" s="469"/>
      <c r="P2115" s="923"/>
      <c r="Q2115" s="923"/>
      <c r="R2115" s="923"/>
      <c r="S2115" s="923"/>
      <c r="U2115" s="742"/>
      <c r="Y2115" s="742" t="s">
        <v>98</v>
      </c>
      <c r="Z2115" s="922">
        <f t="shared" si="47"/>
        <v>0.80759999999997711</v>
      </c>
    </row>
    <row r="2116" spans="12:26" s="508" customFormat="1" x14ac:dyDescent="0.2">
      <c r="L2116" s="469"/>
      <c r="M2116" s="469"/>
      <c r="N2116" s="469"/>
      <c r="O2116" s="469"/>
      <c r="P2116" s="923"/>
      <c r="Q2116" s="923"/>
      <c r="R2116" s="923"/>
      <c r="S2116" s="923"/>
      <c r="U2116" s="742"/>
      <c r="Y2116" s="742" t="s">
        <v>98</v>
      </c>
      <c r="Z2116" s="922">
        <f t="shared" si="47"/>
        <v>0.8076999999999771</v>
      </c>
    </row>
    <row r="2117" spans="12:26" s="508" customFormat="1" x14ac:dyDescent="0.2">
      <c r="L2117" s="469"/>
      <c r="M2117" s="469"/>
      <c r="N2117" s="469"/>
      <c r="O2117" s="469"/>
      <c r="P2117" s="923"/>
      <c r="Q2117" s="923"/>
      <c r="R2117" s="923"/>
      <c r="S2117" s="923"/>
      <c r="U2117" s="742"/>
      <c r="Y2117" s="742" t="s">
        <v>98</v>
      </c>
      <c r="Z2117" s="922">
        <f t="shared" si="47"/>
        <v>0.80779999999997709</v>
      </c>
    </row>
    <row r="2118" spans="12:26" s="508" customFormat="1" x14ac:dyDescent="0.2">
      <c r="L2118" s="469"/>
      <c r="M2118" s="469"/>
      <c r="N2118" s="469"/>
      <c r="O2118" s="469"/>
      <c r="P2118" s="923"/>
      <c r="Q2118" s="923"/>
      <c r="R2118" s="923"/>
      <c r="S2118" s="923"/>
      <c r="U2118" s="742"/>
      <c r="Y2118" s="742" t="s">
        <v>98</v>
      </c>
      <c r="Z2118" s="922">
        <f t="shared" si="47"/>
        <v>0.80789999999997708</v>
      </c>
    </row>
    <row r="2119" spans="12:26" s="508" customFormat="1" x14ac:dyDescent="0.2">
      <c r="L2119" s="469"/>
      <c r="M2119" s="469"/>
      <c r="N2119" s="469"/>
      <c r="O2119" s="469"/>
      <c r="P2119" s="923"/>
      <c r="Q2119" s="923"/>
      <c r="R2119" s="923"/>
      <c r="S2119" s="923"/>
      <c r="U2119" s="742"/>
      <c r="Y2119" s="742" t="s">
        <v>98</v>
      </c>
      <c r="Z2119" s="922">
        <f t="shared" si="47"/>
        <v>0.80799999999997707</v>
      </c>
    </row>
    <row r="2120" spans="12:26" s="508" customFormat="1" x14ac:dyDescent="0.2">
      <c r="L2120" s="469"/>
      <c r="M2120" s="469"/>
      <c r="N2120" s="469"/>
      <c r="O2120" s="469"/>
      <c r="P2120" s="923"/>
      <c r="Q2120" s="923"/>
      <c r="R2120" s="923"/>
      <c r="S2120" s="923"/>
      <c r="U2120" s="742"/>
      <c r="Y2120" s="742" t="s">
        <v>98</v>
      </c>
      <c r="Z2120" s="922">
        <f t="shared" si="47"/>
        <v>0.80809999999997706</v>
      </c>
    </row>
    <row r="2121" spans="12:26" s="508" customFormat="1" x14ac:dyDescent="0.2">
      <c r="L2121" s="469"/>
      <c r="M2121" s="469"/>
      <c r="N2121" s="469"/>
      <c r="O2121" s="469"/>
      <c r="P2121" s="923"/>
      <c r="Q2121" s="923"/>
      <c r="R2121" s="923"/>
      <c r="S2121" s="923"/>
      <c r="U2121" s="742"/>
      <c r="Y2121" s="742" t="s">
        <v>98</v>
      </c>
      <c r="Z2121" s="922">
        <f t="shared" si="47"/>
        <v>0.80819999999997705</v>
      </c>
    </row>
    <row r="2122" spans="12:26" s="508" customFormat="1" x14ac:dyDescent="0.2">
      <c r="L2122" s="469"/>
      <c r="M2122" s="469"/>
      <c r="N2122" s="469"/>
      <c r="O2122" s="469"/>
      <c r="P2122" s="923"/>
      <c r="Q2122" s="923"/>
      <c r="R2122" s="923"/>
      <c r="S2122" s="923"/>
      <c r="U2122" s="742"/>
      <c r="Y2122" s="742" t="s">
        <v>98</v>
      </c>
      <c r="Z2122" s="922">
        <f t="shared" si="47"/>
        <v>0.80829999999997704</v>
      </c>
    </row>
    <row r="2123" spans="12:26" s="508" customFormat="1" x14ac:dyDescent="0.2">
      <c r="L2123" s="469"/>
      <c r="M2123" s="469"/>
      <c r="N2123" s="469"/>
      <c r="O2123" s="469"/>
      <c r="P2123" s="923"/>
      <c r="Q2123" s="923"/>
      <c r="R2123" s="923"/>
      <c r="S2123" s="923"/>
      <c r="U2123" s="742"/>
      <c r="Y2123" s="742" t="s">
        <v>98</v>
      </c>
      <c r="Z2123" s="922">
        <f t="shared" si="47"/>
        <v>0.80839999999997703</v>
      </c>
    </row>
    <row r="2124" spans="12:26" s="508" customFormat="1" x14ac:dyDescent="0.2">
      <c r="L2124" s="469"/>
      <c r="M2124" s="469"/>
      <c r="N2124" s="469"/>
      <c r="O2124" s="469"/>
      <c r="P2124" s="923"/>
      <c r="Q2124" s="923"/>
      <c r="R2124" s="923"/>
      <c r="S2124" s="923"/>
      <c r="U2124" s="742"/>
      <c r="Y2124" s="742" t="s">
        <v>98</v>
      </c>
      <c r="Z2124" s="922">
        <f t="shared" si="47"/>
        <v>0.80849999999997701</v>
      </c>
    </row>
    <row r="2125" spans="12:26" s="508" customFormat="1" x14ac:dyDescent="0.2">
      <c r="L2125" s="469"/>
      <c r="M2125" s="469"/>
      <c r="N2125" s="469"/>
      <c r="O2125" s="469"/>
      <c r="P2125" s="923"/>
      <c r="Q2125" s="923"/>
      <c r="R2125" s="923"/>
      <c r="S2125" s="923"/>
      <c r="U2125" s="742"/>
      <c r="Y2125" s="742" t="s">
        <v>98</v>
      </c>
      <c r="Z2125" s="922">
        <f t="shared" si="47"/>
        <v>0.808599999999977</v>
      </c>
    </row>
    <row r="2126" spans="12:26" s="508" customFormat="1" x14ac:dyDescent="0.2">
      <c r="L2126" s="469"/>
      <c r="M2126" s="469"/>
      <c r="N2126" s="469"/>
      <c r="O2126" s="469"/>
      <c r="P2126" s="923"/>
      <c r="Q2126" s="923"/>
      <c r="R2126" s="923"/>
      <c r="S2126" s="923"/>
      <c r="U2126" s="742"/>
      <c r="Y2126" s="742" t="s">
        <v>98</v>
      </c>
      <c r="Z2126" s="922">
        <f t="shared" si="47"/>
        <v>0.80869999999997699</v>
      </c>
    </row>
    <row r="2127" spans="12:26" s="508" customFormat="1" x14ac:dyDescent="0.2">
      <c r="L2127" s="469"/>
      <c r="M2127" s="469"/>
      <c r="N2127" s="469"/>
      <c r="O2127" s="469"/>
      <c r="P2127" s="923"/>
      <c r="Q2127" s="923"/>
      <c r="R2127" s="923"/>
      <c r="S2127" s="923"/>
      <c r="U2127" s="742"/>
      <c r="Y2127" s="742" t="s">
        <v>98</v>
      </c>
      <c r="Z2127" s="922">
        <f t="shared" si="47"/>
        <v>0.80879999999997698</v>
      </c>
    </row>
    <row r="2128" spans="12:26" s="508" customFormat="1" x14ac:dyDescent="0.2">
      <c r="L2128" s="469"/>
      <c r="M2128" s="469"/>
      <c r="N2128" s="469"/>
      <c r="O2128" s="469"/>
      <c r="P2128" s="923"/>
      <c r="Q2128" s="923"/>
      <c r="R2128" s="923"/>
      <c r="S2128" s="923"/>
      <c r="U2128" s="742"/>
      <c r="Y2128" s="742" t="s">
        <v>98</v>
      </c>
      <c r="Z2128" s="922">
        <f t="shared" si="47"/>
        <v>0.80889999999997697</v>
      </c>
    </row>
    <row r="2129" spans="12:26" s="508" customFormat="1" x14ac:dyDescent="0.2">
      <c r="L2129" s="469"/>
      <c r="M2129" s="469"/>
      <c r="N2129" s="469"/>
      <c r="O2129" s="469"/>
      <c r="P2129" s="923"/>
      <c r="Q2129" s="923"/>
      <c r="R2129" s="923"/>
      <c r="S2129" s="923"/>
      <c r="U2129" s="742"/>
      <c r="Y2129" s="742" t="s">
        <v>98</v>
      </c>
      <c r="Z2129" s="922">
        <f t="shared" si="47"/>
        <v>0.80899999999997696</v>
      </c>
    </row>
    <row r="2130" spans="12:26" s="508" customFormat="1" x14ac:dyDescent="0.2">
      <c r="L2130" s="469"/>
      <c r="M2130" s="469"/>
      <c r="N2130" s="469"/>
      <c r="O2130" s="469"/>
      <c r="P2130" s="923"/>
      <c r="Q2130" s="923"/>
      <c r="R2130" s="923"/>
      <c r="S2130" s="923"/>
      <c r="U2130" s="742"/>
      <c r="Y2130" s="742" t="s">
        <v>98</v>
      </c>
      <c r="Z2130" s="922">
        <f t="shared" si="47"/>
        <v>0.80909999999997695</v>
      </c>
    </row>
    <row r="2131" spans="12:26" s="508" customFormat="1" x14ac:dyDescent="0.2">
      <c r="L2131" s="469"/>
      <c r="M2131" s="469"/>
      <c r="N2131" s="469"/>
      <c r="O2131" s="469"/>
      <c r="P2131" s="923"/>
      <c r="Q2131" s="923"/>
      <c r="R2131" s="923"/>
      <c r="S2131" s="923"/>
      <c r="U2131" s="742"/>
      <c r="Y2131" s="742" t="s">
        <v>98</v>
      </c>
      <c r="Z2131" s="922">
        <f t="shared" si="47"/>
        <v>0.80919999999997694</v>
      </c>
    </row>
    <row r="2132" spans="12:26" s="508" customFormat="1" x14ac:dyDescent="0.2">
      <c r="L2132" s="469"/>
      <c r="M2132" s="469"/>
      <c r="N2132" s="469"/>
      <c r="O2132" s="469"/>
      <c r="P2132" s="923"/>
      <c r="Q2132" s="923"/>
      <c r="R2132" s="923"/>
      <c r="S2132" s="923"/>
      <c r="U2132" s="742"/>
      <c r="Y2132" s="742" t="s">
        <v>98</v>
      </c>
      <c r="Z2132" s="922">
        <f t="shared" si="47"/>
        <v>0.80929999999997693</v>
      </c>
    </row>
    <row r="2133" spans="12:26" s="508" customFormat="1" x14ac:dyDescent="0.2">
      <c r="L2133" s="469"/>
      <c r="M2133" s="469"/>
      <c r="N2133" s="469"/>
      <c r="O2133" s="469"/>
      <c r="P2133" s="923"/>
      <c r="Q2133" s="923"/>
      <c r="R2133" s="923"/>
      <c r="S2133" s="923"/>
      <c r="U2133" s="742"/>
      <c r="Y2133" s="742" t="s">
        <v>98</v>
      </c>
      <c r="Z2133" s="922">
        <f t="shared" si="47"/>
        <v>0.80939999999997692</v>
      </c>
    </row>
    <row r="2134" spans="12:26" s="508" customFormat="1" x14ac:dyDescent="0.2">
      <c r="L2134" s="469"/>
      <c r="M2134" s="469"/>
      <c r="N2134" s="469"/>
      <c r="O2134" s="469"/>
      <c r="P2134" s="923"/>
      <c r="Q2134" s="923"/>
      <c r="R2134" s="923"/>
      <c r="S2134" s="923"/>
      <c r="U2134" s="742"/>
      <c r="Y2134" s="742" t="s">
        <v>98</v>
      </c>
      <c r="Z2134" s="922">
        <f t="shared" si="47"/>
        <v>0.8094999999999769</v>
      </c>
    </row>
    <row r="2135" spans="12:26" s="508" customFormat="1" x14ac:dyDescent="0.2">
      <c r="L2135" s="469"/>
      <c r="M2135" s="469"/>
      <c r="N2135" s="469"/>
      <c r="O2135" s="469"/>
      <c r="P2135" s="923"/>
      <c r="Q2135" s="923"/>
      <c r="R2135" s="923"/>
      <c r="S2135" s="923"/>
      <c r="U2135" s="742"/>
      <c r="Y2135" s="742" t="s">
        <v>98</v>
      </c>
      <c r="Z2135" s="922">
        <f t="shared" si="47"/>
        <v>0.80959999999997689</v>
      </c>
    </row>
    <row r="2136" spans="12:26" s="508" customFormat="1" x14ac:dyDescent="0.2">
      <c r="L2136" s="469"/>
      <c r="M2136" s="469"/>
      <c r="N2136" s="469"/>
      <c r="O2136" s="469"/>
      <c r="P2136" s="923"/>
      <c r="Q2136" s="923"/>
      <c r="R2136" s="923"/>
      <c r="S2136" s="923"/>
      <c r="U2136" s="742"/>
      <c r="Y2136" s="742" t="s">
        <v>98</v>
      </c>
      <c r="Z2136" s="922">
        <f t="shared" si="47"/>
        <v>0.80969999999997688</v>
      </c>
    </row>
    <row r="2137" spans="12:26" s="508" customFormat="1" x14ac:dyDescent="0.2">
      <c r="L2137" s="469"/>
      <c r="M2137" s="469"/>
      <c r="N2137" s="469"/>
      <c r="O2137" s="469"/>
      <c r="P2137" s="923"/>
      <c r="Q2137" s="923"/>
      <c r="R2137" s="923"/>
      <c r="S2137" s="923"/>
      <c r="U2137" s="742"/>
      <c r="Y2137" s="742" t="s">
        <v>98</v>
      </c>
      <c r="Z2137" s="922">
        <f t="shared" si="47"/>
        <v>0.80979999999997687</v>
      </c>
    </row>
    <row r="2138" spans="12:26" s="508" customFormat="1" x14ac:dyDescent="0.2">
      <c r="L2138" s="469"/>
      <c r="M2138" s="469"/>
      <c r="N2138" s="469"/>
      <c r="O2138" s="469"/>
      <c r="P2138" s="923"/>
      <c r="Q2138" s="923"/>
      <c r="R2138" s="923"/>
      <c r="S2138" s="923"/>
      <c r="U2138" s="742"/>
      <c r="Y2138" s="742" t="s">
        <v>98</v>
      </c>
      <c r="Z2138" s="922">
        <f t="shared" si="47"/>
        <v>0.80989999999997686</v>
      </c>
    </row>
    <row r="2139" spans="12:26" s="508" customFormat="1" x14ac:dyDescent="0.2">
      <c r="L2139" s="469"/>
      <c r="M2139" s="469"/>
      <c r="N2139" s="469"/>
      <c r="O2139" s="469"/>
      <c r="P2139" s="923"/>
      <c r="Q2139" s="923"/>
      <c r="R2139" s="923"/>
      <c r="S2139" s="923"/>
      <c r="U2139" s="742"/>
      <c r="Y2139" s="742" t="s">
        <v>98</v>
      </c>
      <c r="Z2139" s="922">
        <f t="shared" si="47"/>
        <v>0.80999999999997685</v>
      </c>
    </row>
    <row r="2140" spans="12:26" s="508" customFormat="1" x14ac:dyDescent="0.2">
      <c r="L2140" s="469"/>
      <c r="M2140" s="469"/>
      <c r="N2140" s="469"/>
      <c r="O2140" s="469"/>
      <c r="P2140" s="923"/>
      <c r="Q2140" s="923"/>
      <c r="R2140" s="923"/>
      <c r="S2140" s="923"/>
      <c r="U2140" s="742"/>
      <c r="Y2140" s="742" t="s">
        <v>98</v>
      </c>
      <c r="Z2140" s="922">
        <f t="shared" si="47"/>
        <v>0.81009999999997684</v>
      </c>
    </row>
    <row r="2141" spans="12:26" s="508" customFormat="1" x14ac:dyDescent="0.2">
      <c r="L2141" s="469"/>
      <c r="M2141" s="469"/>
      <c r="N2141" s="469"/>
      <c r="O2141" s="469"/>
      <c r="P2141" s="923"/>
      <c r="Q2141" s="923"/>
      <c r="R2141" s="923"/>
      <c r="S2141" s="923"/>
      <c r="U2141" s="742"/>
      <c r="Y2141" s="742" t="s">
        <v>98</v>
      </c>
      <c r="Z2141" s="922">
        <f t="shared" si="47"/>
        <v>0.81019999999997683</v>
      </c>
    </row>
    <row r="2142" spans="12:26" s="508" customFormat="1" x14ac:dyDescent="0.2">
      <c r="L2142" s="469"/>
      <c r="M2142" s="469"/>
      <c r="N2142" s="469"/>
      <c r="O2142" s="469"/>
      <c r="P2142" s="923"/>
      <c r="Q2142" s="923"/>
      <c r="R2142" s="923"/>
      <c r="S2142" s="923"/>
      <c r="U2142" s="742"/>
      <c r="Y2142" s="742" t="s">
        <v>98</v>
      </c>
      <c r="Z2142" s="922">
        <f t="shared" si="47"/>
        <v>0.81029999999997682</v>
      </c>
    </row>
    <row r="2143" spans="12:26" s="508" customFormat="1" x14ac:dyDescent="0.2">
      <c r="L2143" s="469"/>
      <c r="M2143" s="469"/>
      <c r="N2143" s="469"/>
      <c r="O2143" s="469"/>
      <c r="P2143" s="923"/>
      <c r="Q2143" s="923"/>
      <c r="R2143" s="923"/>
      <c r="S2143" s="923"/>
      <c r="U2143" s="742"/>
      <c r="Y2143" s="742" t="s">
        <v>98</v>
      </c>
      <c r="Z2143" s="922">
        <f t="shared" si="47"/>
        <v>0.81039999999997681</v>
      </c>
    </row>
    <row r="2144" spans="12:26" s="508" customFormat="1" x14ac:dyDescent="0.2">
      <c r="L2144" s="469"/>
      <c r="M2144" s="469"/>
      <c r="N2144" s="469"/>
      <c r="O2144" s="469"/>
      <c r="P2144" s="923"/>
      <c r="Q2144" s="923"/>
      <c r="R2144" s="923"/>
      <c r="S2144" s="923"/>
      <c r="U2144" s="742"/>
      <c r="Y2144" s="742" t="s">
        <v>98</v>
      </c>
      <c r="Z2144" s="922">
        <f t="shared" si="47"/>
        <v>0.81049999999997679</v>
      </c>
    </row>
    <row r="2145" spans="12:26" s="508" customFormat="1" x14ac:dyDescent="0.2">
      <c r="L2145" s="469"/>
      <c r="M2145" s="469"/>
      <c r="N2145" s="469"/>
      <c r="O2145" s="469"/>
      <c r="P2145" s="923"/>
      <c r="Q2145" s="923"/>
      <c r="R2145" s="923"/>
      <c r="S2145" s="923"/>
      <c r="U2145" s="742"/>
      <c r="Y2145" s="742" t="s">
        <v>98</v>
      </c>
      <c r="Z2145" s="922">
        <f t="shared" si="47"/>
        <v>0.81059999999997678</v>
      </c>
    </row>
    <row r="2146" spans="12:26" s="508" customFormat="1" x14ac:dyDescent="0.2">
      <c r="L2146" s="469"/>
      <c r="M2146" s="469"/>
      <c r="N2146" s="469"/>
      <c r="O2146" s="469"/>
      <c r="P2146" s="923"/>
      <c r="Q2146" s="923"/>
      <c r="R2146" s="923"/>
      <c r="S2146" s="923"/>
      <c r="U2146" s="742"/>
      <c r="Y2146" s="742" t="s">
        <v>98</v>
      </c>
      <c r="Z2146" s="922">
        <f t="shared" si="47"/>
        <v>0.81069999999997677</v>
      </c>
    </row>
    <row r="2147" spans="12:26" s="508" customFormat="1" x14ac:dyDescent="0.2">
      <c r="L2147" s="469"/>
      <c r="M2147" s="469"/>
      <c r="N2147" s="469"/>
      <c r="O2147" s="469"/>
      <c r="P2147" s="923"/>
      <c r="Q2147" s="923"/>
      <c r="R2147" s="923"/>
      <c r="S2147" s="923"/>
      <c r="U2147" s="742"/>
      <c r="Y2147" s="742" t="s">
        <v>98</v>
      </c>
      <c r="Z2147" s="922">
        <f t="shared" si="47"/>
        <v>0.81079999999997676</v>
      </c>
    </row>
    <row r="2148" spans="12:26" s="508" customFormat="1" x14ac:dyDescent="0.2">
      <c r="L2148" s="469"/>
      <c r="M2148" s="469"/>
      <c r="N2148" s="469"/>
      <c r="O2148" s="469"/>
      <c r="P2148" s="923"/>
      <c r="Q2148" s="923"/>
      <c r="R2148" s="923"/>
      <c r="S2148" s="923"/>
      <c r="U2148" s="742"/>
      <c r="Y2148" s="742" t="s">
        <v>98</v>
      </c>
      <c r="Z2148" s="922">
        <f t="shared" si="47"/>
        <v>0.81089999999997675</v>
      </c>
    </row>
    <row r="2149" spans="12:26" s="508" customFormat="1" x14ac:dyDescent="0.2">
      <c r="L2149" s="469"/>
      <c r="M2149" s="469"/>
      <c r="N2149" s="469"/>
      <c r="O2149" s="469"/>
      <c r="P2149" s="923"/>
      <c r="Q2149" s="923"/>
      <c r="R2149" s="923"/>
      <c r="S2149" s="923"/>
      <c r="U2149" s="742"/>
      <c r="Y2149" s="742" t="s">
        <v>98</v>
      </c>
      <c r="Z2149" s="922">
        <f t="shared" si="47"/>
        <v>0.81099999999997674</v>
      </c>
    </row>
    <row r="2150" spans="12:26" s="508" customFormat="1" x14ac:dyDescent="0.2">
      <c r="L2150" s="469"/>
      <c r="M2150" s="469"/>
      <c r="N2150" s="469"/>
      <c r="O2150" s="469"/>
      <c r="P2150" s="923"/>
      <c r="Q2150" s="923"/>
      <c r="R2150" s="923"/>
      <c r="S2150" s="923"/>
      <c r="U2150" s="742"/>
      <c r="Y2150" s="742" t="s">
        <v>98</v>
      </c>
      <c r="Z2150" s="922">
        <f t="shared" si="47"/>
        <v>0.81109999999997673</v>
      </c>
    </row>
    <row r="2151" spans="12:26" s="508" customFormat="1" x14ac:dyDescent="0.2">
      <c r="L2151" s="469"/>
      <c r="M2151" s="469"/>
      <c r="N2151" s="469"/>
      <c r="O2151" s="469"/>
      <c r="P2151" s="923"/>
      <c r="Q2151" s="923"/>
      <c r="R2151" s="923"/>
      <c r="S2151" s="923"/>
      <c r="U2151" s="742"/>
      <c r="Y2151" s="742" t="s">
        <v>98</v>
      </c>
      <c r="Z2151" s="922">
        <f t="shared" si="47"/>
        <v>0.81119999999997672</v>
      </c>
    </row>
    <row r="2152" spans="12:26" s="508" customFormat="1" x14ac:dyDescent="0.2">
      <c r="L2152" s="469"/>
      <c r="M2152" s="469"/>
      <c r="N2152" s="469"/>
      <c r="O2152" s="469"/>
      <c r="P2152" s="923"/>
      <c r="Q2152" s="923"/>
      <c r="R2152" s="923"/>
      <c r="S2152" s="923"/>
      <c r="U2152" s="742"/>
      <c r="Y2152" s="742" t="s">
        <v>98</v>
      </c>
      <c r="Z2152" s="922">
        <f t="shared" si="47"/>
        <v>0.81129999999997671</v>
      </c>
    </row>
    <row r="2153" spans="12:26" s="508" customFormat="1" x14ac:dyDescent="0.2">
      <c r="L2153" s="469"/>
      <c r="M2153" s="469"/>
      <c r="N2153" s="469"/>
      <c r="O2153" s="469"/>
      <c r="P2153" s="923"/>
      <c r="Q2153" s="923"/>
      <c r="R2153" s="923"/>
      <c r="S2153" s="923"/>
      <c r="U2153" s="742"/>
      <c r="Y2153" s="742" t="s">
        <v>98</v>
      </c>
      <c r="Z2153" s="922">
        <f t="shared" ref="Z2153:Z2216" si="48">SUM(Z2152+0.01%)</f>
        <v>0.8113999999999767</v>
      </c>
    </row>
    <row r="2154" spans="12:26" s="508" customFormat="1" x14ac:dyDescent="0.2">
      <c r="L2154" s="469"/>
      <c r="M2154" s="469"/>
      <c r="N2154" s="469"/>
      <c r="O2154" s="469"/>
      <c r="P2154" s="923"/>
      <c r="Q2154" s="923"/>
      <c r="R2154" s="923"/>
      <c r="S2154" s="923"/>
      <c r="U2154" s="742"/>
      <c r="Y2154" s="742" t="s">
        <v>98</v>
      </c>
      <c r="Z2154" s="922">
        <f t="shared" si="48"/>
        <v>0.81149999999997668</v>
      </c>
    </row>
    <row r="2155" spans="12:26" s="508" customFormat="1" x14ac:dyDescent="0.2">
      <c r="L2155" s="469"/>
      <c r="M2155" s="469"/>
      <c r="N2155" s="469"/>
      <c r="O2155" s="469"/>
      <c r="P2155" s="923"/>
      <c r="Q2155" s="923"/>
      <c r="R2155" s="923"/>
      <c r="S2155" s="923"/>
      <c r="U2155" s="742"/>
      <c r="Y2155" s="742" t="s">
        <v>98</v>
      </c>
      <c r="Z2155" s="922">
        <f t="shared" si="48"/>
        <v>0.81159999999997667</v>
      </c>
    </row>
    <row r="2156" spans="12:26" s="508" customFormat="1" x14ac:dyDescent="0.2">
      <c r="L2156" s="469"/>
      <c r="M2156" s="469"/>
      <c r="N2156" s="469"/>
      <c r="O2156" s="469"/>
      <c r="P2156" s="923"/>
      <c r="Q2156" s="923"/>
      <c r="R2156" s="923"/>
      <c r="S2156" s="923"/>
      <c r="U2156" s="742"/>
      <c r="Y2156" s="742" t="s">
        <v>98</v>
      </c>
      <c r="Z2156" s="922">
        <f t="shared" si="48"/>
        <v>0.81169999999997666</v>
      </c>
    </row>
    <row r="2157" spans="12:26" s="508" customFormat="1" x14ac:dyDescent="0.2">
      <c r="L2157" s="469"/>
      <c r="M2157" s="469"/>
      <c r="N2157" s="469"/>
      <c r="O2157" s="469"/>
      <c r="P2157" s="923"/>
      <c r="Q2157" s="923"/>
      <c r="R2157" s="923"/>
      <c r="S2157" s="923"/>
      <c r="U2157" s="742"/>
      <c r="Y2157" s="742" t="s">
        <v>98</v>
      </c>
      <c r="Z2157" s="922">
        <f t="shared" si="48"/>
        <v>0.81179999999997665</v>
      </c>
    </row>
    <row r="2158" spans="12:26" s="508" customFormat="1" x14ac:dyDescent="0.2">
      <c r="L2158" s="469"/>
      <c r="M2158" s="469"/>
      <c r="N2158" s="469"/>
      <c r="O2158" s="469"/>
      <c r="P2158" s="923"/>
      <c r="Q2158" s="923"/>
      <c r="R2158" s="923"/>
      <c r="S2158" s="923"/>
      <c r="U2158" s="742"/>
      <c r="Y2158" s="742" t="s">
        <v>98</v>
      </c>
      <c r="Z2158" s="922">
        <f t="shared" si="48"/>
        <v>0.81189999999997664</v>
      </c>
    </row>
    <row r="2159" spans="12:26" s="508" customFormat="1" x14ac:dyDescent="0.2">
      <c r="L2159" s="469"/>
      <c r="M2159" s="469"/>
      <c r="N2159" s="469"/>
      <c r="O2159" s="469"/>
      <c r="P2159" s="923"/>
      <c r="Q2159" s="923"/>
      <c r="R2159" s="923"/>
      <c r="S2159" s="923"/>
      <c r="U2159" s="742"/>
      <c r="Y2159" s="742" t="s">
        <v>98</v>
      </c>
      <c r="Z2159" s="922">
        <f t="shared" si="48"/>
        <v>0.81199999999997663</v>
      </c>
    </row>
    <row r="2160" spans="12:26" s="508" customFormat="1" x14ac:dyDescent="0.2">
      <c r="L2160" s="469"/>
      <c r="M2160" s="469"/>
      <c r="N2160" s="469"/>
      <c r="O2160" s="469"/>
      <c r="P2160" s="923"/>
      <c r="Q2160" s="923"/>
      <c r="R2160" s="923"/>
      <c r="S2160" s="923"/>
      <c r="U2160" s="742"/>
      <c r="Y2160" s="742" t="s">
        <v>98</v>
      </c>
      <c r="Z2160" s="922">
        <f t="shared" si="48"/>
        <v>0.81209999999997662</v>
      </c>
    </row>
    <row r="2161" spans="12:26" s="508" customFormat="1" x14ac:dyDescent="0.2">
      <c r="L2161" s="469"/>
      <c r="M2161" s="469"/>
      <c r="N2161" s="469"/>
      <c r="O2161" s="469"/>
      <c r="P2161" s="923"/>
      <c r="Q2161" s="923"/>
      <c r="R2161" s="923"/>
      <c r="S2161" s="923"/>
      <c r="U2161" s="742"/>
      <c r="Y2161" s="742" t="s">
        <v>98</v>
      </c>
      <c r="Z2161" s="922">
        <f t="shared" si="48"/>
        <v>0.81219999999997661</v>
      </c>
    </row>
    <row r="2162" spans="12:26" s="508" customFormat="1" x14ac:dyDescent="0.2">
      <c r="L2162" s="469"/>
      <c r="M2162" s="469"/>
      <c r="N2162" s="469"/>
      <c r="O2162" s="469"/>
      <c r="P2162" s="923"/>
      <c r="Q2162" s="923"/>
      <c r="R2162" s="923"/>
      <c r="S2162" s="923"/>
      <c r="U2162" s="742"/>
      <c r="Y2162" s="742" t="s">
        <v>98</v>
      </c>
      <c r="Z2162" s="922">
        <f t="shared" si="48"/>
        <v>0.8122999999999766</v>
      </c>
    </row>
    <row r="2163" spans="12:26" s="508" customFormat="1" x14ac:dyDescent="0.2">
      <c r="L2163" s="469"/>
      <c r="M2163" s="469"/>
      <c r="N2163" s="469"/>
      <c r="O2163" s="469"/>
      <c r="P2163" s="923"/>
      <c r="Q2163" s="923"/>
      <c r="R2163" s="923"/>
      <c r="S2163" s="923"/>
      <c r="U2163" s="742"/>
      <c r="Y2163" s="742" t="s">
        <v>98</v>
      </c>
      <c r="Z2163" s="922">
        <f t="shared" si="48"/>
        <v>0.81239999999997659</v>
      </c>
    </row>
    <row r="2164" spans="12:26" s="508" customFormat="1" x14ac:dyDescent="0.2">
      <c r="L2164" s="469"/>
      <c r="M2164" s="469"/>
      <c r="N2164" s="469"/>
      <c r="O2164" s="469"/>
      <c r="P2164" s="923"/>
      <c r="Q2164" s="923"/>
      <c r="R2164" s="923"/>
      <c r="S2164" s="923"/>
      <c r="U2164" s="742"/>
      <c r="Y2164" s="742" t="s">
        <v>98</v>
      </c>
      <c r="Z2164" s="922">
        <f t="shared" si="48"/>
        <v>0.81249999999997657</v>
      </c>
    </row>
    <row r="2165" spans="12:26" s="508" customFormat="1" x14ac:dyDescent="0.2">
      <c r="L2165" s="469"/>
      <c r="M2165" s="469"/>
      <c r="N2165" s="469"/>
      <c r="O2165" s="469"/>
      <c r="P2165" s="923"/>
      <c r="Q2165" s="923"/>
      <c r="R2165" s="923"/>
      <c r="S2165" s="923"/>
      <c r="U2165" s="742"/>
      <c r="Y2165" s="742" t="s">
        <v>98</v>
      </c>
      <c r="Z2165" s="922">
        <f t="shared" si="48"/>
        <v>0.81259999999997656</v>
      </c>
    </row>
    <row r="2166" spans="12:26" s="508" customFormat="1" x14ac:dyDescent="0.2">
      <c r="L2166" s="469"/>
      <c r="M2166" s="469"/>
      <c r="N2166" s="469"/>
      <c r="O2166" s="469"/>
      <c r="P2166" s="923"/>
      <c r="Q2166" s="923"/>
      <c r="R2166" s="923"/>
      <c r="S2166" s="923"/>
      <c r="U2166" s="742"/>
      <c r="Y2166" s="742" t="s">
        <v>98</v>
      </c>
      <c r="Z2166" s="922">
        <f t="shared" si="48"/>
        <v>0.81269999999997655</v>
      </c>
    </row>
    <row r="2167" spans="12:26" s="508" customFormat="1" x14ac:dyDescent="0.2">
      <c r="L2167" s="469"/>
      <c r="M2167" s="469"/>
      <c r="N2167" s="469"/>
      <c r="O2167" s="469"/>
      <c r="P2167" s="923"/>
      <c r="Q2167" s="923"/>
      <c r="R2167" s="923"/>
      <c r="S2167" s="923"/>
      <c r="U2167" s="742"/>
      <c r="Y2167" s="742" t="s">
        <v>98</v>
      </c>
      <c r="Z2167" s="922">
        <f t="shared" si="48"/>
        <v>0.81279999999997654</v>
      </c>
    </row>
    <row r="2168" spans="12:26" s="508" customFormat="1" x14ac:dyDescent="0.2">
      <c r="L2168" s="469"/>
      <c r="M2168" s="469"/>
      <c r="N2168" s="469"/>
      <c r="O2168" s="469"/>
      <c r="P2168" s="923"/>
      <c r="Q2168" s="923"/>
      <c r="R2168" s="923"/>
      <c r="S2168" s="923"/>
      <c r="U2168" s="742"/>
      <c r="Y2168" s="742" t="s">
        <v>98</v>
      </c>
      <c r="Z2168" s="922">
        <f t="shared" si="48"/>
        <v>0.81289999999997653</v>
      </c>
    </row>
    <row r="2169" spans="12:26" s="508" customFormat="1" x14ac:dyDescent="0.2">
      <c r="L2169" s="469"/>
      <c r="M2169" s="469"/>
      <c r="N2169" s="469"/>
      <c r="O2169" s="469"/>
      <c r="P2169" s="923"/>
      <c r="Q2169" s="923"/>
      <c r="R2169" s="923"/>
      <c r="S2169" s="923"/>
      <c r="U2169" s="742"/>
      <c r="Y2169" s="742" t="s">
        <v>98</v>
      </c>
      <c r="Z2169" s="922">
        <f t="shared" si="48"/>
        <v>0.81299999999997652</v>
      </c>
    </row>
    <row r="2170" spans="12:26" s="508" customFormat="1" x14ac:dyDescent="0.2">
      <c r="L2170" s="469"/>
      <c r="M2170" s="469"/>
      <c r="N2170" s="469"/>
      <c r="O2170" s="469"/>
      <c r="P2170" s="923"/>
      <c r="Q2170" s="923"/>
      <c r="R2170" s="923"/>
      <c r="S2170" s="923"/>
      <c r="U2170" s="742"/>
      <c r="Y2170" s="742" t="s">
        <v>98</v>
      </c>
      <c r="Z2170" s="922">
        <f t="shared" si="48"/>
        <v>0.81309999999997651</v>
      </c>
    </row>
    <row r="2171" spans="12:26" s="508" customFormat="1" x14ac:dyDescent="0.2">
      <c r="L2171" s="469"/>
      <c r="M2171" s="469"/>
      <c r="N2171" s="469"/>
      <c r="O2171" s="469"/>
      <c r="P2171" s="923"/>
      <c r="Q2171" s="923"/>
      <c r="R2171" s="923"/>
      <c r="S2171" s="923"/>
      <c r="U2171" s="742"/>
      <c r="Y2171" s="742" t="s">
        <v>98</v>
      </c>
      <c r="Z2171" s="922">
        <f t="shared" si="48"/>
        <v>0.8131999999999765</v>
      </c>
    </row>
    <row r="2172" spans="12:26" s="508" customFormat="1" x14ac:dyDescent="0.2">
      <c r="L2172" s="469"/>
      <c r="M2172" s="469"/>
      <c r="N2172" s="469"/>
      <c r="O2172" s="469"/>
      <c r="P2172" s="923"/>
      <c r="Q2172" s="923"/>
      <c r="R2172" s="923"/>
      <c r="S2172" s="923"/>
      <c r="U2172" s="742"/>
      <c r="Y2172" s="742" t="s">
        <v>98</v>
      </c>
      <c r="Z2172" s="922">
        <f t="shared" si="48"/>
        <v>0.81329999999997649</v>
      </c>
    </row>
    <row r="2173" spans="12:26" s="508" customFormat="1" x14ac:dyDescent="0.2">
      <c r="L2173" s="469"/>
      <c r="M2173" s="469"/>
      <c r="N2173" s="469"/>
      <c r="O2173" s="469"/>
      <c r="P2173" s="923"/>
      <c r="Q2173" s="923"/>
      <c r="R2173" s="923"/>
      <c r="S2173" s="923"/>
      <c r="U2173" s="742"/>
      <c r="Y2173" s="742" t="s">
        <v>98</v>
      </c>
      <c r="Z2173" s="922">
        <f t="shared" si="48"/>
        <v>0.81339999999997648</v>
      </c>
    </row>
    <row r="2174" spans="12:26" s="508" customFormat="1" x14ac:dyDescent="0.2">
      <c r="L2174" s="469"/>
      <c r="M2174" s="469"/>
      <c r="N2174" s="469"/>
      <c r="O2174" s="469"/>
      <c r="P2174" s="923"/>
      <c r="Q2174" s="923"/>
      <c r="R2174" s="923"/>
      <c r="S2174" s="923"/>
      <c r="U2174" s="742"/>
      <c r="Y2174" s="742" t="s">
        <v>98</v>
      </c>
      <c r="Z2174" s="922">
        <f t="shared" si="48"/>
        <v>0.81349999999997646</v>
      </c>
    </row>
    <row r="2175" spans="12:26" s="508" customFormat="1" x14ac:dyDescent="0.2">
      <c r="L2175" s="469"/>
      <c r="M2175" s="469"/>
      <c r="N2175" s="469"/>
      <c r="O2175" s="469"/>
      <c r="P2175" s="923"/>
      <c r="Q2175" s="923"/>
      <c r="R2175" s="923"/>
      <c r="S2175" s="923"/>
      <c r="U2175" s="742"/>
      <c r="Y2175" s="742" t="s">
        <v>98</v>
      </c>
      <c r="Z2175" s="922">
        <f t="shared" si="48"/>
        <v>0.81359999999997645</v>
      </c>
    </row>
    <row r="2176" spans="12:26" s="508" customFormat="1" x14ac:dyDescent="0.2">
      <c r="L2176" s="469"/>
      <c r="M2176" s="469"/>
      <c r="N2176" s="469"/>
      <c r="O2176" s="469"/>
      <c r="P2176" s="923"/>
      <c r="Q2176" s="923"/>
      <c r="R2176" s="923"/>
      <c r="S2176" s="923"/>
      <c r="U2176" s="742"/>
      <c r="Y2176" s="742" t="s">
        <v>98</v>
      </c>
      <c r="Z2176" s="922">
        <f t="shared" si="48"/>
        <v>0.81369999999997644</v>
      </c>
    </row>
    <row r="2177" spans="12:26" s="508" customFormat="1" x14ac:dyDescent="0.2">
      <c r="L2177" s="469"/>
      <c r="M2177" s="469"/>
      <c r="N2177" s="469"/>
      <c r="O2177" s="469"/>
      <c r="P2177" s="923"/>
      <c r="Q2177" s="923"/>
      <c r="R2177" s="923"/>
      <c r="S2177" s="923"/>
      <c r="U2177" s="742"/>
      <c r="Y2177" s="742" t="s">
        <v>98</v>
      </c>
      <c r="Z2177" s="922">
        <f t="shared" si="48"/>
        <v>0.81379999999997643</v>
      </c>
    </row>
    <row r="2178" spans="12:26" s="508" customFormat="1" x14ac:dyDescent="0.2">
      <c r="L2178" s="469"/>
      <c r="M2178" s="469"/>
      <c r="N2178" s="469"/>
      <c r="O2178" s="469"/>
      <c r="P2178" s="923"/>
      <c r="Q2178" s="923"/>
      <c r="R2178" s="923"/>
      <c r="S2178" s="923"/>
      <c r="U2178" s="742"/>
      <c r="Y2178" s="742" t="s">
        <v>98</v>
      </c>
      <c r="Z2178" s="922">
        <f t="shared" si="48"/>
        <v>0.81389999999997642</v>
      </c>
    </row>
    <row r="2179" spans="12:26" s="508" customFormat="1" x14ac:dyDescent="0.2">
      <c r="L2179" s="469"/>
      <c r="M2179" s="469"/>
      <c r="N2179" s="469"/>
      <c r="O2179" s="469"/>
      <c r="P2179" s="923"/>
      <c r="Q2179" s="923"/>
      <c r="R2179" s="923"/>
      <c r="S2179" s="923"/>
      <c r="U2179" s="742"/>
      <c r="Y2179" s="742" t="s">
        <v>98</v>
      </c>
      <c r="Z2179" s="922">
        <f t="shared" si="48"/>
        <v>0.81399999999997641</v>
      </c>
    </row>
    <row r="2180" spans="12:26" s="508" customFormat="1" x14ac:dyDescent="0.2">
      <c r="L2180" s="469"/>
      <c r="M2180" s="469"/>
      <c r="N2180" s="469"/>
      <c r="O2180" s="469"/>
      <c r="P2180" s="923"/>
      <c r="Q2180" s="923"/>
      <c r="R2180" s="923"/>
      <c r="S2180" s="923"/>
      <c r="U2180" s="742"/>
      <c r="Y2180" s="742" t="s">
        <v>98</v>
      </c>
      <c r="Z2180" s="922">
        <f t="shared" si="48"/>
        <v>0.8140999999999764</v>
      </c>
    </row>
    <row r="2181" spans="12:26" s="508" customFormat="1" x14ac:dyDescent="0.2">
      <c r="L2181" s="469"/>
      <c r="M2181" s="469"/>
      <c r="N2181" s="469"/>
      <c r="O2181" s="469"/>
      <c r="P2181" s="923"/>
      <c r="Q2181" s="923"/>
      <c r="R2181" s="923"/>
      <c r="S2181" s="923"/>
      <c r="U2181" s="742"/>
      <c r="Y2181" s="742" t="s">
        <v>98</v>
      </c>
      <c r="Z2181" s="922">
        <f t="shared" si="48"/>
        <v>0.81419999999997639</v>
      </c>
    </row>
    <row r="2182" spans="12:26" s="508" customFormat="1" x14ac:dyDescent="0.2">
      <c r="L2182" s="469"/>
      <c r="M2182" s="469"/>
      <c r="N2182" s="469"/>
      <c r="O2182" s="469"/>
      <c r="P2182" s="923"/>
      <c r="Q2182" s="923"/>
      <c r="R2182" s="923"/>
      <c r="S2182" s="923"/>
      <c r="U2182" s="742"/>
      <c r="Y2182" s="742" t="s">
        <v>98</v>
      </c>
      <c r="Z2182" s="922">
        <f t="shared" si="48"/>
        <v>0.81429999999997638</v>
      </c>
    </row>
    <row r="2183" spans="12:26" s="508" customFormat="1" x14ac:dyDescent="0.2">
      <c r="L2183" s="469"/>
      <c r="M2183" s="469"/>
      <c r="N2183" s="469"/>
      <c r="O2183" s="469"/>
      <c r="P2183" s="923"/>
      <c r="Q2183" s="923"/>
      <c r="R2183" s="923"/>
      <c r="S2183" s="923"/>
      <c r="U2183" s="742"/>
      <c r="Y2183" s="742" t="s">
        <v>98</v>
      </c>
      <c r="Z2183" s="922">
        <f t="shared" si="48"/>
        <v>0.81439999999997637</v>
      </c>
    </row>
    <row r="2184" spans="12:26" s="508" customFormat="1" x14ac:dyDescent="0.2">
      <c r="L2184" s="469"/>
      <c r="M2184" s="469"/>
      <c r="N2184" s="469"/>
      <c r="O2184" s="469"/>
      <c r="P2184" s="923"/>
      <c r="Q2184" s="923"/>
      <c r="R2184" s="923"/>
      <c r="S2184" s="923"/>
      <c r="U2184" s="742"/>
      <c r="Y2184" s="742" t="s">
        <v>98</v>
      </c>
      <c r="Z2184" s="922">
        <f t="shared" si="48"/>
        <v>0.81449999999997635</v>
      </c>
    </row>
    <row r="2185" spans="12:26" s="508" customFormat="1" x14ac:dyDescent="0.2">
      <c r="L2185" s="469"/>
      <c r="M2185" s="469"/>
      <c r="N2185" s="469"/>
      <c r="O2185" s="469"/>
      <c r="P2185" s="923"/>
      <c r="Q2185" s="923"/>
      <c r="R2185" s="923"/>
      <c r="S2185" s="923"/>
      <c r="U2185" s="742"/>
      <c r="Y2185" s="742" t="s">
        <v>98</v>
      </c>
      <c r="Z2185" s="922">
        <f t="shared" si="48"/>
        <v>0.81459999999997634</v>
      </c>
    </row>
    <row r="2186" spans="12:26" s="508" customFormat="1" x14ac:dyDescent="0.2">
      <c r="L2186" s="469"/>
      <c r="M2186" s="469"/>
      <c r="N2186" s="469"/>
      <c r="O2186" s="469"/>
      <c r="P2186" s="923"/>
      <c r="Q2186" s="923"/>
      <c r="R2186" s="923"/>
      <c r="S2186" s="923"/>
      <c r="U2186" s="742"/>
      <c r="Y2186" s="742" t="s">
        <v>98</v>
      </c>
      <c r="Z2186" s="922">
        <f t="shared" si="48"/>
        <v>0.81469999999997633</v>
      </c>
    </row>
    <row r="2187" spans="12:26" s="508" customFormat="1" x14ac:dyDescent="0.2">
      <c r="L2187" s="469"/>
      <c r="M2187" s="469"/>
      <c r="N2187" s="469"/>
      <c r="O2187" s="469"/>
      <c r="P2187" s="923"/>
      <c r="Q2187" s="923"/>
      <c r="R2187" s="923"/>
      <c r="S2187" s="923"/>
      <c r="U2187" s="742"/>
      <c r="Y2187" s="742" t="s">
        <v>98</v>
      </c>
      <c r="Z2187" s="922">
        <f t="shared" si="48"/>
        <v>0.81479999999997632</v>
      </c>
    </row>
    <row r="2188" spans="12:26" s="508" customFormat="1" x14ac:dyDescent="0.2">
      <c r="L2188" s="469"/>
      <c r="M2188" s="469"/>
      <c r="N2188" s="469"/>
      <c r="O2188" s="469"/>
      <c r="P2188" s="923"/>
      <c r="Q2188" s="923"/>
      <c r="R2188" s="923"/>
      <c r="S2188" s="923"/>
      <c r="U2188" s="742"/>
      <c r="Y2188" s="742" t="s">
        <v>98</v>
      </c>
      <c r="Z2188" s="922">
        <f t="shared" si="48"/>
        <v>0.81489999999997631</v>
      </c>
    </row>
    <row r="2189" spans="12:26" s="508" customFormat="1" x14ac:dyDescent="0.2">
      <c r="L2189" s="469"/>
      <c r="M2189" s="469"/>
      <c r="N2189" s="469"/>
      <c r="O2189" s="469"/>
      <c r="P2189" s="923"/>
      <c r="Q2189" s="923"/>
      <c r="R2189" s="923"/>
      <c r="S2189" s="923"/>
      <c r="U2189" s="742"/>
      <c r="Y2189" s="742" t="s">
        <v>98</v>
      </c>
      <c r="Z2189" s="922">
        <f t="shared" si="48"/>
        <v>0.8149999999999763</v>
      </c>
    </row>
    <row r="2190" spans="12:26" s="508" customFormat="1" x14ac:dyDescent="0.2">
      <c r="L2190" s="469"/>
      <c r="M2190" s="469"/>
      <c r="N2190" s="469"/>
      <c r="O2190" s="469"/>
      <c r="P2190" s="923"/>
      <c r="Q2190" s="923"/>
      <c r="R2190" s="923"/>
      <c r="S2190" s="923"/>
      <c r="U2190" s="742"/>
      <c r="Y2190" s="742" t="s">
        <v>98</v>
      </c>
      <c r="Z2190" s="922">
        <f t="shared" si="48"/>
        <v>0.81509999999997629</v>
      </c>
    </row>
    <row r="2191" spans="12:26" s="508" customFormat="1" x14ac:dyDescent="0.2">
      <c r="L2191" s="469"/>
      <c r="M2191" s="469"/>
      <c r="N2191" s="469"/>
      <c r="O2191" s="469"/>
      <c r="P2191" s="923"/>
      <c r="Q2191" s="923"/>
      <c r="R2191" s="923"/>
      <c r="S2191" s="923"/>
      <c r="U2191" s="742"/>
      <c r="Y2191" s="742" t="s">
        <v>98</v>
      </c>
      <c r="Z2191" s="922">
        <f t="shared" si="48"/>
        <v>0.81519999999997628</v>
      </c>
    </row>
    <row r="2192" spans="12:26" s="508" customFormat="1" x14ac:dyDescent="0.2">
      <c r="L2192" s="469"/>
      <c r="M2192" s="469"/>
      <c r="N2192" s="469"/>
      <c r="O2192" s="469"/>
      <c r="P2192" s="923"/>
      <c r="Q2192" s="923"/>
      <c r="R2192" s="923"/>
      <c r="S2192" s="923"/>
      <c r="U2192" s="742"/>
      <c r="Y2192" s="742" t="s">
        <v>98</v>
      </c>
      <c r="Z2192" s="922">
        <f t="shared" si="48"/>
        <v>0.81529999999997627</v>
      </c>
    </row>
    <row r="2193" spans="12:26" s="508" customFormat="1" x14ac:dyDescent="0.2">
      <c r="L2193" s="469"/>
      <c r="M2193" s="469"/>
      <c r="N2193" s="469"/>
      <c r="O2193" s="469"/>
      <c r="P2193" s="923"/>
      <c r="Q2193" s="923"/>
      <c r="R2193" s="923"/>
      <c r="S2193" s="923"/>
      <c r="U2193" s="742"/>
      <c r="Y2193" s="742" t="s">
        <v>98</v>
      </c>
      <c r="Z2193" s="922">
        <f t="shared" si="48"/>
        <v>0.81539999999997625</v>
      </c>
    </row>
    <row r="2194" spans="12:26" s="508" customFormat="1" x14ac:dyDescent="0.2">
      <c r="L2194" s="469"/>
      <c r="M2194" s="469"/>
      <c r="N2194" s="469"/>
      <c r="O2194" s="469"/>
      <c r="P2194" s="923"/>
      <c r="Q2194" s="923"/>
      <c r="R2194" s="923"/>
      <c r="S2194" s="923"/>
      <c r="U2194" s="742"/>
      <c r="Y2194" s="742" t="s">
        <v>98</v>
      </c>
      <c r="Z2194" s="922">
        <f t="shared" si="48"/>
        <v>0.81549999999997624</v>
      </c>
    </row>
    <row r="2195" spans="12:26" s="508" customFormat="1" x14ac:dyDescent="0.2">
      <c r="L2195" s="469"/>
      <c r="M2195" s="469"/>
      <c r="N2195" s="469"/>
      <c r="O2195" s="469"/>
      <c r="P2195" s="923"/>
      <c r="Q2195" s="923"/>
      <c r="R2195" s="923"/>
      <c r="S2195" s="923"/>
      <c r="U2195" s="742"/>
      <c r="Y2195" s="742" t="s">
        <v>98</v>
      </c>
      <c r="Z2195" s="922">
        <f t="shared" si="48"/>
        <v>0.81559999999997623</v>
      </c>
    </row>
    <row r="2196" spans="12:26" s="508" customFormat="1" x14ac:dyDescent="0.2">
      <c r="L2196" s="469"/>
      <c r="M2196" s="469"/>
      <c r="N2196" s="469"/>
      <c r="O2196" s="469"/>
      <c r="P2196" s="923"/>
      <c r="Q2196" s="923"/>
      <c r="R2196" s="923"/>
      <c r="S2196" s="923"/>
      <c r="U2196" s="742"/>
      <c r="Y2196" s="742" t="s">
        <v>98</v>
      </c>
      <c r="Z2196" s="922">
        <f t="shared" si="48"/>
        <v>0.81569999999997622</v>
      </c>
    </row>
    <row r="2197" spans="12:26" s="508" customFormat="1" x14ac:dyDescent="0.2">
      <c r="L2197" s="469"/>
      <c r="M2197" s="469"/>
      <c r="N2197" s="469"/>
      <c r="O2197" s="469"/>
      <c r="P2197" s="923"/>
      <c r="Q2197" s="923"/>
      <c r="R2197" s="923"/>
      <c r="S2197" s="923"/>
      <c r="U2197" s="742"/>
      <c r="Y2197" s="742" t="s">
        <v>98</v>
      </c>
      <c r="Z2197" s="922">
        <f t="shared" si="48"/>
        <v>0.81579999999997621</v>
      </c>
    </row>
    <row r="2198" spans="12:26" s="508" customFormat="1" x14ac:dyDescent="0.2">
      <c r="L2198" s="469"/>
      <c r="M2198" s="469"/>
      <c r="N2198" s="469"/>
      <c r="O2198" s="469"/>
      <c r="P2198" s="923"/>
      <c r="Q2198" s="923"/>
      <c r="R2198" s="923"/>
      <c r="S2198" s="923"/>
      <c r="U2198" s="742"/>
      <c r="Y2198" s="742" t="s">
        <v>98</v>
      </c>
      <c r="Z2198" s="922">
        <f t="shared" si="48"/>
        <v>0.8158999999999762</v>
      </c>
    </row>
    <row r="2199" spans="12:26" s="508" customFormat="1" x14ac:dyDescent="0.2">
      <c r="L2199" s="469"/>
      <c r="M2199" s="469"/>
      <c r="N2199" s="469"/>
      <c r="O2199" s="469"/>
      <c r="P2199" s="923"/>
      <c r="Q2199" s="923"/>
      <c r="R2199" s="923"/>
      <c r="S2199" s="923"/>
      <c r="U2199" s="742"/>
      <c r="Y2199" s="742" t="s">
        <v>98</v>
      </c>
      <c r="Z2199" s="922">
        <f t="shared" si="48"/>
        <v>0.81599999999997619</v>
      </c>
    </row>
    <row r="2200" spans="12:26" s="508" customFormat="1" x14ac:dyDescent="0.2">
      <c r="L2200" s="469"/>
      <c r="M2200" s="469"/>
      <c r="N2200" s="469"/>
      <c r="O2200" s="469"/>
      <c r="P2200" s="923"/>
      <c r="Q2200" s="923"/>
      <c r="R2200" s="923"/>
      <c r="S2200" s="923"/>
      <c r="U2200" s="742"/>
      <c r="Y2200" s="742" t="s">
        <v>98</v>
      </c>
      <c r="Z2200" s="922">
        <f t="shared" si="48"/>
        <v>0.81609999999997618</v>
      </c>
    </row>
    <row r="2201" spans="12:26" s="508" customFormat="1" x14ac:dyDescent="0.2">
      <c r="L2201" s="469"/>
      <c r="M2201" s="469"/>
      <c r="N2201" s="469"/>
      <c r="O2201" s="469"/>
      <c r="P2201" s="923"/>
      <c r="Q2201" s="923"/>
      <c r="R2201" s="923"/>
      <c r="S2201" s="923"/>
      <c r="U2201" s="742"/>
      <c r="Y2201" s="742" t="s">
        <v>98</v>
      </c>
      <c r="Z2201" s="922">
        <f t="shared" si="48"/>
        <v>0.81619999999997617</v>
      </c>
    </row>
    <row r="2202" spans="12:26" s="508" customFormat="1" x14ac:dyDescent="0.2">
      <c r="L2202" s="469"/>
      <c r="M2202" s="469"/>
      <c r="N2202" s="469"/>
      <c r="O2202" s="469"/>
      <c r="P2202" s="923"/>
      <c r="Q2202" s="923"/>
      <c r="R2202" s="923"/>
      <c r="S2202" s="923"/>
      <c r="U2202" s="742"/>
      <c r="Y2202" s="742" t="s">
        <v>98</v>
      </c>
      <c r="Z2202" s="922">
        <f t="shared" si="48"/>
        <v>0.81629999999997616</v>
      </c>
    </row>
    <row r="2203" spans="12:26" s="508" customFormat="1" x14ac:dyDescent="0.2">
      <c r="L2203" s="469"/>
      <c r="M2203" s="469"/>
      <c r="N2203" s="469"/>
      <c r="O2203" s="469"/>
      <c r="P2203" s="923"/>
      <c r="Q2203" s="923"/>
      <c r="R2203" s="923"/>
      <c r="S2203" s="923"/>
      <c r="U2203" s="742"/>
      <c r="Y2203" s="742" t="s">
        <v>98</v>
      </c>
      <c r="Z2203" s="922">
        <f t="shared" si="48"/>
        <v>0.81639999999997614</v>
      </c>
    </row>
    <row r="2204" spans="12:26" s="508" customFormat="1" x14ac:dyDescent="0.2">
      <c r="L2204" s="469"/>
      <c r="M2204" s="469"/>
      <c r="N2204" s="469"/>
      <c r="O2204" s="469"/>
      <c r="P2204" s="923"/>
      <c r="Q2204" s="923"/>
      <c r="R2204" s="923"/>
      <c r="S2204" s="923"/>
      <c r="U2204" s="742"/>
      <c r="Y2204" s="742" t="s">
        <v>98</v>
      </c>
      <c r="Z2204" s="922">
        <f t="shared" si="48"/>
        <v>0.81649999999997613</v>
      </c>
    </row>
    <row r="2205" spans="12:26" s="508" customFormat="1" x14ac:dyDescent="0.2">
      <c r="L2205" s="469"/>
      <c r="M2205" s="469"/>
      <c r="N2205" s="469"/>
      <c r="O2205" s="469"/>
      <c r="P2205" s="923"/>
      <c r="Q2205" s="923"/>
      <c r="R2205" s="923"/>
      <c r="S2205" s="923"/>
      <c r="U2205" s="742"/>
      <c r="Y2205" s="742" t="s">
        <v>98</v>
      </c>
      <c r="Z2205" s="922">
        <f t="shared" si="48"/>
        <v>0.81659999999997612</v>
      </c>
    </row>
    <row r="2206" spans="12:26" s="508" customFormat="1" x14ac:dyDescent="0.2">
      <c r="L2206" s="469"/>
      <c r="M2206" s="469"/>
      <c r="N2206" s="469"/>
      <c r="O2206" s="469"/>
      <c r="P2206" s="923"/>
      <c r="Q2206" s="923"/>
      <c r="R2206" s="923"/>
      <c r="S2206" s="923"/>
      <c r="U2206" s="742"/>
      <c r="Y2206" s="742" t="s">
        <v>98</v>
      </c>
      <c r="Z2206" s="922">
        <f t="shared" si="48"/>
        <v>0.81669999999997611</v>
      </c>
    </row>
    <row r="2207" spans="12:26" s="508" customFormat="1" x14ac:dyDescent="0.2">
      <c r="L2207" s="469"/>
      <c r="M2207" s="469"/>
      <c r="N2207" s="469"/>
      <c r="O2207" s="469"/>
      <c r="P2207" s="923"/>
      <c r="Q2207" s="923"/>
      <c r="R2207" s="923"/>
      <c r="S2207" s="923"/>
      <c r="U2207" s="742"/>
      <c r="Y2207" s="742" t="s">
        <v>98</v>
      </c>
      <c r="Z2207" s="922">
        <f t="shared" si="48"/>
        <v>0.8167999999999761</v>
      </c>
    </row>
    <row r="2208" spans="12:26" s="508" customFormat="1" x14ac:dyDescent="0.2">
      <c r="L2208" s="469"/>
      <c r="M2208" s="469"/>
      <c r="N2208" s="469"/>
      <c r="O2208" s="469"/>
      <c r="P2208" s="923"/>
      <c r="Q2208" s="923"/>
      <c r="R2208" s="923"/>
      <c r="S2208" s="923"/>
      <c r="U2208" s="742"/>
      <c r="Y2208" s="742" t="s">
        <v>98</v>
      </c>
      <c r="Z2208" s="922">
        <f t="shared" si="48"/>
        <v>0.81689999999997609</v>
      </c>
    </row>
    <row r="2209" spans="12:26" s="508" customFormat="1" x14ac:dyDescent="0.2">
      <c r="L2209" s="469"/>
      <c r="M2209" s="469"/>
      <c r="N2209" s="469"/>
      <c r="O2209" s="469"/>
      <c r="P2209" s="923"/>
      <c r="Q2209" s="923"/>
      <c r="R2209" s="923"/>
      <c r="S2209" s="923"/>
      <c r="U2209" s="742"/>
      <c r="Y2209" s="742" t="s">
        <v>98</v>
      </c>
      <c r="Z2209" s="922">
        <f t="shared" si="48"/>
        <v>0.81699999999997608</v>
      </c>
    </row>
    <row r="2210" spans="12:26" s="508" customFormat="1" x14ac:dyDescent="0.2">
      <c r="L2210" s="469"/>
      <c r="M2210" s="469"/>
      <c r="N2210" s="469"/>
      <c r="O2210" s="469"/>
      <c r="P2210" s="923"/>
      <c r="Q2210" s="923"/>
      <c r="R2210" s="923"/>
      <c r="S2210" s="923"/>
      <c r="U2210" s="742"/>
      <c r="Y2210" s="742" t="s">
        <v>98</v>
      </c>
      <c r="Z2210" s="922">
        <f t="shared" si="48"/>
        <v>0.81709999999997607</v>
      </c>
    </row>
    <row r="2211" spans="12:26" s="508" customFormat="1" x14ac:dyDescent="0.2">
      <c r="L2211" s="469"/>
      <c r="M2211" s="469"/>
      <c r="N2211" s="469"/>
      <c r="O2211" s="469"/>
      <c r="P2211" s="923"/>
      <c r="Q2211" s="923"/>
      <c r="R2211" s="923"/>
      <c r="S2211" s="923"/>
      <c r="U2211" s="742"/>
      <c r="Y2211" s="742" t="s">
        <v>98</v>
      </c>
      <c r="Z2211" s="922">
        <f t="shared" si="48"/>
        <v>0.81719999999997606</v>
      </c>
    </row>
    <row r="2212" spans="12:26" s="508" customFormat="1" x14ac:dyDescent="0.2">
      <c r="L2212" s="469"/>
      <c r="M2212" s="469"/>
      <c r="N2212" s="469"/>
      <c r="O2212" s="469"/>
      <c r="P2212" s="923"/>
      <c r="Q2212" s="923"/>
      <c r="R2212" s="923"/>
      <c r="S2212" s="923"/>
      <c r="U2212" s="742"/>
      <c r="Y2212" s="742" t="s">
        <v>98</v>
      </c>
      <c r="Z2212" s="922">
        <f t="shared" si="48"/>
        <v>0.81729999999997605</v>
      </c>
    </row>
    <row r="2213" spans="12:26" s="508" customFormat="1" x14ac:dyDescent="0.2">
      <c r="L2213" s="469"/>
      <c r="M2213" s="469"/>
      <c r="N2213" s="469"/>
      <c r="O2213" s="469"/>
      <c r="P2213" s="923"/>
      <c r="Q2213" s="923"/>
      <c r="R2213" s="923"/>
      <c r="S2213" s="923"/>
      <c r="U2213" s="742"/>
      <c r="Y2213" s="742" t="s">
        <v>98</v>
      </c>
      <c r="Z2213" s="922">
        <f t="shared" si="48"/>
        <v>0.81739999999997603</v>
      </c>
    </row>
    <row r="2214" spans="12:26" s="508" customFormat="1" x14ac:dyDescent="0.2">
      <c r="L2214" s="469"/>
      <c r="M2214" s="469"/>
      <c r="N2214" s="469"/>
      <c r="O2214" s="469"/>
      <c r="P2214" s="923"/>
      <c r="Q2214" s="923"/>
      <c r="R2214" s="923"/>
      <c r="S2214" s="923"/>
      <c r="U2214" s="742"/>
      <c r="Y2214" s="742" t="s">
        <v>98</v>
      </c>
      <c r="Z2214" s="922">
        <f t="shared" si="48"/>
        <v>0.81749999999997602</v>
      </c>
    </row>
    <row r="2215" spans="12:26" s="508" customFormat="1" x14ac:dyDescent="0.2">
      <c r="L2215" s="469"/>
      <c r="M2215" s="469"/>
      <c r="N2215" s="469"/>
      <c r="O2215" s="469"/>
      <c r="P2215" s="923"/>
      <c r="Q2215" s="923"/>
      <c r="R2215" s="923"/>
      <c r="S2215" s="923"/>
      <c r="U2215" s="742"/>
      <c r="Y2215" s="742" t="s">
        <v>98</v>
      </c>
      <c r="Z2215" s="922">
        <f t="shared" si="48"/>
        <v>0.81759999999997601</v>
      </c>
    </row>
    <row r="2216" spans="12:26" s="508" customFormat="1" x14ac:dyDescent="0.2">
      <c r="L2216" s="469"/>
      <c r="M2216" s="469"/>
      <c r="N2216" s="469"/>
      <c r="O2216" s="469"/>
      <c r="P2216" s="923"/>
      <c r="Q2216" s="923"/>
      <c r="R2216" s="923"/>
      <c r="S2216" s="923"/>
      <c r="U2216" s="742"/>
      <c r="Y2216" s="742" t="s">
        <v>98</v>
      </c>
      <c r="Z2216" s="922">
        <f t="shared" si="48"/>
        <v>0.817699999999976</v>
      </c>
    </row>
    <row r="2217" spans="12:26" s="508" customFormat="1" x14ac:dyDescent="0.2">
      <c r="L2217" s="469"/>
      <c r="M2217" s="469"/>
      <c r="N2217" s="469"/>
      <c r="O2217" s="469"/>
      <c r="P2217" s="923"/>
      <c r="Q2217" s="923"/>
      <c r="R2217" s="923"/>
      <c r="S2217" s="923"/>
      <c r="U2217" s="742"/>
      <c r="Y2217" s="742" t="s">
        <v>98</v>
      </c>
      <c r="Z2217" s="922">
        <f t="shared" ref="Z2217:Z2280" si="49">SUM(Z2216+0.01%)</f>
        <v>0.81779999999997599</v>
      </c>
    </row>
    <row r="2218" spans="12:26" s="508" customFormat="1" x14ac:dyDescent="0.2">
      <c r="L2218" s="469"/>
      <c r="M2218" s="469"/>
      <c r="N2218" s="469"/>
      <c r="O2218" s="469"/>
      <c r="P2218" s="923"/>
      <c r="Q2218" s="923"/>
      <c r="R2218" s="923"/>
      <c r="S2218" s="923"/>
      <c r="U2218" s="742"/>
      <c r="Y2218" s="742" t="s">
        <v>98</v>
      </c>
      <c r="Z2218" s="922">
        <f t="shared" si="49"/>
        <v>0.81789999999997598</v>
      </c>
    </row>
    <row r="2219" spans="12:26" s="508" customFormat="1" x14ac:dyDescent="0.2">
      <c r="L2219" s="469"/>
      <c r="M2219" s="469"/>
      <c r="N2219" s="469"/>
      <c r="O2219" s="469"/>
      <c r="P2219" s="923"/>
      <c r="Q2219" s="923"/>
      <c r="R2219" s="923"/>
      <c r="S2219" s="923"/>
      <c r="U2219" s="742"/>
      <c r="Y2219" s="742" t="s">
        <v>98</v>
      </c>
      <c r="Z2219" s="922">
        <f t="shared" si="49"/>
        <v>0.81799999999997597</v>
      </c>
    </row>
    <row r="2220" spans="12:26" s="508" customFormat="1" x14ac:dyDescent="0.2">
      <c r="L2220" s="469"/>
      <c r="M2220" s="469"/>
      <c r="N2220" s="469"/>
      <c r="O2220" s="469"/>
      <c r="P2220" s="923"/>
      <c r="Q2220" s="923"/>
      <c r="R2220" s="923"/>
      <c r="S2220" s="923"/>
      <c r="U2220" s="742"/>
      <c r="Y2220" s="742" t="s">
        <v>98</v>
      </c>
      <c r="Z2220" s="922">
        <f t="shared" si="49"/>
        <v>0.81809999999997596</v>
      </c>
    </row>
    <row r="2221" spans="12:26" s="508" customFormat="1" x14ac:dyDescent="0.2">
      <c r="L2221" s="469"/>
      <c r="M2221" s="469"/>
      <c r="N2221" s="469"/>
      <c r="O2221" s="469"/>
      <c r="P2221" s="923"/>
      <c r="Q2221" s="923"/>
      <c r="R2221" s="923"/>
      <c r="S2221" s="923"/>
      <c r="U2221" s="742"/>
      <c r="Y2221" s="742" t="s">
        <v>98</v>
      </c>
      <c r="Z2221" s="922">
        <f t="shared" si="49"/>
        <v>0.81819999999997595</v>
      </c>
    </row>
    <row r="2222" spans="12:26" s="508" customFormat="1" x14ac:dyDescent="0.2">
      <c r="L2222" s="469"/>
      <c r="M2222" s="469"/>
      <c r="N2222" s="469"/>
      <c r="O2222" s="469"/>
      <c r="P2222" s="923"/>
      <c r="Q2222" s="923"/>
      <c r="R2222" s="923"/>
      <c r="S2222" s="923"/>
      <c r="U2222" s="742"/>
      <c r="Y2222" s="742" t="s">
        <v>98</v>
      </c>
      <c r="Z2222" s="922">
        <f t="shared" si="49"/>
        <v>0.81829999999997594</v>
      </c>
    </row>
    <row r="2223" spans="12:26" s="508" customFormat="1" x14ac:dyDescent="0.2">
      <c r="L2223" s="469"/>
      <c r="M2223" s="469"/>
      <c r="N2223" s="469"/>
      <c r="O2223" s="469"/>
      <c r="P2223" s="923"/>
      <c r="Q2223" s="923"/>
      <c r="R2223" s="923"/>
      <c r="S2223" s="923"/>
      <c r="U2223" s="742"/>
      <c r="Y2223" s="742" t="s">
        <v>98</v>
      </c>
      <c r="Z2223" s="922">
        <f t="shared" si="49"/>
        <v>0.81839999999997592</v>
      </c>
    </row>
    <row r="2224" spans="12:26" s="508" customFormat="1" x14ac:dyDescent="0.2">
      <c r="L2224" s="469"/>
      <c r="M2224" s="469"/>
      <c r="N2224" s="469"/>
      <c r="O2224" s="469"/>
      <c r="P2224" s="923"/>
      <c r="Q2224" s="923"/>
      <c r="R2224" s="923"/>
      <c r="S2224" s="923"/>
      <c r="U2224" s="742"/>
      <c r="Y2224" s="742" t="s">
        <v>98</v>
      </c>
      <c r="Z2224" s="922">
        <f t="shared" si="49"/>
        <v>0.81849999999997591</v>
      </c>
    </row>
    <row r="2225" spans="12:26" s="508" customFormat="1" x14ac:dyDescent="0.2">
      <c r="L2225" s="469"/>
      <c r="M2225" s="469"/>
      <c r="N2225" s="469"/>
      <c r="O2225" s="469"/>
      <c r="P2225" s="923"/>
      <c r="Q2225" s="923"/>
      <c r="R2225" s="923"/>
      <c r="S2225" s="923"/>
      <c r="U2225" s="742"/>
      <c r="Y2225" s="742" t="s">
        <v>98</v>
      </c>
      <c r="Z2225" s="922">
        <f t="shared" si="49"/>
        <v>0.8185999999999759</v>
      </c>
    </row>
    <row r="2226" spans="12:26" s="508" customFormat="1" x14ac:dyDescent="0.2">
      <c r="L2226" s="469"/>
      <c r="M2226" s="469"/>
      <c r="N2226" s="469"/>
      <c r="O2226" s="469"/>
      <c r="P2226" s="923"/>
      <c r="Q2226" s="923"/>
      <c r="R2226" s="923"/>
      <c r="S2226" s="923"/>
      <c r="U2226" s="742"/>
      <c r="Y2226" s="742" t="s">
        <v>98</v>
      </c>
      <c r="Z2226" s="922">
        <f t="shared" si="49"/>
        <v>0.81869999999997589</v>
      </c>
    </row>
    <row r="2227" spans="12:26" s="508" customFormat="1" x14ac:dyDescent="0.2">
      <c r="L2227" s="469"/>
      <c r="M2227" s="469"/>
      <c r="N2227" s="469"/>
      <c r="O2227" s="469"/>
      <c r="P2227" s="923"/>
      <c r="Q2227" s="923"/>
      <c r="R2227" s="923"/>
      <c r="S2227" s="923"/>
      <c r="U2227" s="742"/>
      <c r="Y2227" s="742" t="s">
        <v>98</v>
      </c>
      <c r="Z2227" s="922">
        <f t="shared" si="49"/>
        <v>0.81879999999997588</v>
      </c>
    </row>
    <row r="2228" spans="12:26" s="508" customFormat="1" x14ac:dyDescent="0.2">
      <c r="L2228" s="469"/>
      <c r="M2228" s="469"/>
      <c r="N2228" s="469"/>
      <c r="O2228" s="469"/>
      <c r="P2228" s="923"/>
      <c r="Q2228" s="923"/>
      <c r="R2228" s="923"/>
      <c r="S2228" s="923"/>
      <c r="U2228" s="742"/>
      <c r="Y2228" s="742" t="s">
        <v>98</v>
      </c>
      <c r="Z2228" s="922">
        <f t="shared" si="49"/>
        <v>0.81889999999997587</v>
      </c>
    </row>
    <row r="2229" spans="12:26" s="508" customFormat="1" x14ac:dyDescent="0.2">
      <c r="L2229" s="469"/>
      <c r="M2229" s="469"/>
      <c r="N2229" s="469"/>
      <c r="O2229" s="469"/>
      <c r="P2229" s="923"/>
      <c r="Q2229" s="923"/>
      <c r="R2229" s="923"/>
      <c r="S2229" s="923"/>
      <c r="U2229" s="742"/>
      <c r="Y2229" s="742" t="s">
        <v>98</v>
      </c>
      <c r="Z2229" s="922">
        <f t="shared" si="49"/>
        <v>0.81899999999997586</v>
      </c>
    </row>
    <row r="2230" spans="12:26" s="508" customFormat="1" x14ac:dyDescent="0.2">
      <c r="L2230" s="469"/>
      <c r="M2230" s="469"/>
      <c r="N2230" s="469"/>
      <c r="O2230" s="469"/>
      <c r="P2230" s="923"/>
      <c r="Q2230" s="923"/>
      <c r="R2230" s="923"/>
      <c r="S2230" s="923"/>
      <c r="U2230" s="742"/>
      <c r="Y2230" s="742" t="s">
        <v>98</v>
      </c>
      <c r="Z2230" s="922">
        <f t="shared" si="49"/>
        <v>0.81909999999997585</v>
      </c>
    </row>
    <row r="2231" spans="12:26" s="508" customFormat="1" x14ac:dyDescent="0.2">
      <c r="L2231" s="469"/>
      <c r="M2231" s="469"/>
      <c r="N2231" s="469"/>
      <c r="O2231" s="469"/>
      <c r="P2231" s="923"/>
      <c r="Q2231" s="923"/>
      <c r="R2231" s="923"/>
      <c r="S2231" s="923"/>
      <c r="U2231" s="742"/>
      <c r="Y2231" s="742" t="s">
        <v>98</v>
      </c>
      <c r="Z2231" s="922">
        <f t="shared" si="49"/>
        <v>0.81919999999997584</v>
      </c>
    </row>
    <row r="2232" spans="12:26" s="508" customFormat="1" x14ac:dyDescent="0.2">
      <c r="L2232" s="469"/>
      <c r="M2232" s="469"/>
      <c r="N2232" s="469"/>
      <c r="O2232" s="469"/>
      <c r="P2232" s="923"/>
      <c r="Q2232" s="923"/>
      <c r="R2232" s="923"/>
      <c r="S2232" s="923"/>
      <c r="U2232" s="742"/>
      <c r="Y2232" s="742" t="s">
        <v>98</v>
      </c>
      <c r="Z2232" s="922">
        <f t="shared" si="49"/>
        <v>0.81929999999997583</v>
      </c>
    </row>
    <row r="2233" spans="12:26" s="508" customFormat="1" x14ac:dyDescent="0.2">
      <c r="L2233" s="469"/>
      <c r="M2233" s="469"/>
      <c r="N2233" s="469"/>
      <c r="O2233" s="469"/>
      <c r="P2233" s="923"/>
      <c r="Q2233" s="923"/>
      <c r="R2233" s="923"/>
      <c r="S2233" s="923"/>
      <c r="U2233" s="742"/>
      <c r="Y2233" s="742" t="s">
        <v>98</v>
      </c>
      <c r="Z2233" s="922">
        <f t="shared" si="49"/>
        <v>0.81939999999997581</v>
      </c>
    </row>
    <row r="2234" spans="12:26" s="508" customFormat="1" x14ac:dyDescent="0.2">
      <c r="L2234" s="469"/>
      <c r="M2234" s="469"/>
      <c r="N2234" s="469"/>
      <c r="O2234" s="469"/>
      <c r="P2234" s="923"/>
      <c r="Q2234" s="923"/>
      <c r="R2234" s="923"/>
      <c r="S2234" s="923"/>
      <c r="U2234" s="742"/>
      <c r="Y2234" s="742" t="s">
        <v>98</v>
      </c>
      <c r="Z2234" s="922">
        <f t="shared" si="49"/>
        <v>0.8194999999999758</v>
      </c>
    </row>
    <row r="2235" spans="12:26" s="508" customFormat="1" x14ac:dyDescent="0.2">
      <c r="L2235" s="469"/>
      <c r="M2235" s="469"/>
      <c r="N2235" s="469"/>
      <c r="O2235" s="469"/>
      <c r="P2235" s="923"/>
      <c r="Q2235" s="923"/>
      <c r="R2235" s="923"/>
      <c r="S2235" s="923"/>
      <c r="U2235" s="742"/>
      <c r="Y2235" s="742" t="s">
        <v>98</v>
      </c>
      <c r="Z2235" s="922">
        <f t="shared" si="49"/>
        <v>0.81959999999997579</v>
      </c>
    </row>
    <row r="2236" spans="12:26" s="508" customFormat="1" x14ac:dyDescent="0.2">
      <c r="L2236" s="469"/>
      <c r="M2236" s="469"/>
      <c r="N2236" s="469"/>
      <c r="O2236" s="469"/>
      <c r="P2236" s="923"/>
      <c r="Q2236" s="923"/>
      <c r="R2236" s="923"/>
      <c r="S2236" s="923"/>
      <c r="U2236" s="742"/>
      <c r="Y2236" s="742" t="s">
        <v>98</v>
      </c>
      <c r="Z2236" s="922">
        <f t="shared" si="49"/>
        <v>0.81969999999997578</v>
      </c>
    </row>
    <row r="2237" spans="12:26" s="508" customFormat="1" x14ac:dyDescent="0.2">
      <c r="L2237" s="469"/>
      <c r="M2237" s="469"/>
      <c r="N2237" s="469"/>
      <c r="O2237" s="469"/>
      <c r="P2237" s="923"/>
      <c r="Q2237" s="923"/>
      <c r="R2237" s="923"/>
      <c r="S2237" s="923"/>
      <c r="U2237" s="742"/>
      <c r="Y2237" s="742" t="s">
        <v>98</v>
      </c>
      <c r="Z2237" s="922">
        <f t="shared" si="49"/>
        <v>0.81979999999997577</v>
      </c>
    </row>
    <row r="2238" spans="12:26" s="508" customFormat="1" x14ac:dyDescent="0.2">
      <c r="L2238" s="469"/>
      <c r="M2238" s="469"/>
      <c r="N2238" s="469"/>
      <c r="O2238" s="469"/>
      <c r="P2238" s="923"/>
      <c r="Q2238" s="923"/>
      <c r="R2238" s="923"/>
      <c r="S2238" s="923"/>
      <c r="U2238" s="742"/>
      <c r="Y2238" s="742" t="s">
        <v>98</v>
      </c>
      <c r="Z2238" s="922">
        <f t="shared" si="49"/>
        <v>0.81989999999997576</v>
      </c>
    </row>
    <row r="2239" spans="12:26" s="508" customFormat="1" x14ac:dyDescent="0.2">
      <c r="L2239" s="469"/>
      <c r="M2239" s="469"/>
      <c r="N2239" s="469"/>
      <c r="O2239" s="469"/>
      <c r="P2239" s="923"/>
      <c r="Q2239" s="923"/>
      <c r="R2239" s="923"/>
      <c r="S2239" s="923"/>
      <c r="U2239" s="742"/>
      <c r="Y2239" s="742" t="s">
        <v>98</v>
      </c>
      <c r="Z2239" s="922">
        <f t="shared" si="49"/>
        <v>0.81999999999997575</v>
      </c>
    </row>
    <row r="2240" spans="12:26" s="508" customFormat="1" x14ac:dyDescent="0.2">
      <c r="L2240" s="469"/>
      <c r="M2240" s="469"/>
      <c r="N2240" s="469"/>
      <c r="O2240" s="469"/>
      <c r="P2240" s="923"/>
      <c r="Q2240" s="923"/>
      <c r="R2240" s="923"/>
      <c r="S2240" s="923"/>
      <c r="U2240" s="742"/>
      <c r="Y2240" s="742" t="s">
        <v>98</v>
      </c>
      <c r="Z2240" s="922">
        <f t="shared" si="49"/>
        <v>0.82009999999997574</v>
      </c>
    </row>
    <row r="2241" spans="12:26" s="508" customFormat="1" x14ac:dyDescent="0.2">
      <c r="L2241" s="469"/>
      <c r="M2241" s="469"/>
      <c r="N2241" s="469"/>
      <c r="O2241" s="469"/>
      <c r="P2241" s="923"/>
      <c r="Q2241" s="923"/>
      <c r="R2241" s="923"/>
      <c r="S2241" s="923"/>
      <c r="U2241" s="742"/>
      <c r="Y2241" s="742" t="s">
        <v>98</v>
      </c>
      <c r="Z2241" s="922">
        <f t="shared" si="49"/>
        <v>0.82019999999997573</v>
      </c>
    </row>
    <row r="2242" spans="12:26" s="508" customFormat="1" x14ac:dyDescent="0.2">
      <c r="L2242" s="469"/>
      <c r="M2242" s="469"/>
      <c r="N2242" s="469"/>
      <c r="O2242" s="469"/>
      <c r="P2242" s="923"/>
      <c r="Q2242" s="923"/>
      <c r="R2242" s="923"/>
      <c r="S2242" s="923"/>
      <c r="U2242" s="742"/>
      <c r="Y2242" s="742" t="s">
        <v>98</v>
      </c>
      <c r="Z2242" s="922">
        <f t="shared" si="49"/>
        <v>0.82029999999997572</v>
      </c>
    </row>
    <row r="2243" spans="12:26" s="508" customFormat="1" x14ac:dyDescent="0.2">
      <c r="L2243" s="469"/>
      <c r="M2243" s="469"/>
      <c r="N2243" s="469"/>
      <c r="O2243" s="469"/>
      <c r="P2243" s="923"/>
      <c r="Q2243" s="923"/>
      <c r="R2243" s="923"/>
      <c r="S2243" s="923"/>
      <c r="U2243" s="742"/>
      <c r="Y2243" s="742" t="s">
        <v>98</v>
      </c>
      <c r="Z2243" s="922">
        <f t="shared" si="49"/>
        <v>0.8203999999999757</v>
      </c>
    </row>
    <row r="2244" spans="12:26" s="508" customFormat="1" x14ac:dyDescent="0.2">
      <c r="L2244" s="469"/>
      <c r="M2244" s="469"/>
      <c r="N2244" s="469"/>
      <c r="O2244" s="469"/>
      <c r="P2244" s="923"/>
      <c r="Q2244" s="923"/>
      <c r="R2244" s="923"/>
      <c r="S2244" s="923"/>
      <c r="U2244" s="742"/>
      <c r="Y2244" s="742" t="s">
        <v>98</v>
      </c>
      <c r="Z2244" s="922">
        <f t="shared" si="49"/>
        <v>0.82049999999997569</v>
      </c>
    </row>
    <row r="2245" spans="12:26" s="508" customFormat="1" x14ac:dyDescent="0.2">
      <c r="L2245" s="469"/>
      <c r="M2245" s="469"/>
      <c r="N2245" s="469"/>
      <c r="O2245" s="469"/>
      <c r="P2245" s="923"/>
      <c r="Q2245" s="923"/>
      <c r="R2245" s="923"/>
      <c r="S2245" s="923"/>
      <c r="U2245" s="742"/>
      <c r="Y2245" s="742" t="s">
        <v>98</v>
      </c>
      <c r="Z2245" s="922">
        <f t="shared" si="49"/>
        <v>0.82059999999997568</v>
      </c>
    </row>
    <row r="2246" spans="12:26" s="508" customFormat="1" x14ac:dyDescent="0.2">
      <c r="L2246" s="469"/>
      <c r="M2246" s="469"/>
      <c r="N2246" s="469"/>
      <c r="O2246" s="469"/>
      <c r="P2246" s="923"/>
      <c r="Q2246" s="923"/>
      <c r="R2246" s="923"/>
      <c r="S2246" s="923"/>
      <c r="U2246" s="742"/>
      <c r="Y2246" s="742" t="s">
        <v>98</v>
      </c>
      <c r="Z2246" s="922">
        <f t="shared" si="49"/>
        <v>0.82069999999997567</v>
      </c>
    </row>
    <row r="2247" spans="12:26" s="508" customFormat="1" x14ac:dyDescent="0.2">
      <c r="L2247" s="469"/>
      <c r="M2247" s="469"/>
      <c r="N2247" s="469"/>
      <c r="O2247" s="469"/>
      <c r="P2247" s="923"/>
      <c r="Q2247" s="923"/>
      <c r="R2247" s="923"/>
      <c r="S2247" s="923"/>
      <c r="U2247" s="742"/>
      <c r="Y2247" s="742" t="s">
        <v>98</v>
      </c>
      <c r="Z2247" s="922">
        <f t="shared" si="49"/>
        <v>0.82079999999997566</v>
      </c>
    </row>
    <row r="2248" spans="12:26" s="508" customFormat="1" x14ac:dyDescent="0.2">
      <c r="L2248" s="469"/>
      <c r="M2248" s="469"/>
      <c r="N2248" s="469"/>
      <c r="O2248" s="469"/>
      <c r="P2248" s="923"/>
      <c r="Q2248" s="923"/>
      <c r="R2248" s="923"/>
      <c r="S2248" s="923"/>
      <c r="U2248" s="742"/>
      <c r="Y2248" s="742" t="s">
        <v>98</v>
      </c>
      <c r="Z2248" s="922">
        <f t="shared" si="49"/>
        <v>0.82089999999997565</v>
      </c>
    </row>
    <row r="2249" spans="12:26" s="508" customFormat="1" x14ac:dyDescent="0.2">
      <c r="L2249" s="469"/>
      <c r="M2249" s="469"/>
      <c r="N2249" s="469"/>
      <c r="O2249" s="469"/>
      <c r="P2249" s="923"/>
      <c r="Q2249" s="923"/>
      <c r="R2249" s="923"/>
      <c r="S2249" s="923"/>
      <c r="U2249" s="742"/>
      <c r="Y2249" s="742" t="s">
        <v>98</v>
      </c>
      <c r="Z2249" s="922">
        <f t="shared" si="49"/>
        <v>0.82099999999997564</v>
      </c>
    </row>
    <row r="2250" spans="12:26" s="508" customFormat="1" x14ac:dyDescent="0.2">
      <c r="L2250" s="469"/>
      <c r="M2250" s="469"/>
      <c r="N2250" s="469"/>
      <c r="O2250" s="469"/>
      <c r="P2250" s="923"/>
      <c r="Q2250" s="923"/>
      <c r="R2250" s="923"/>
      <c r="S2250" s="923"/>
      <c r="U2250" s="742"/>
      <c r="Y2250" s="742" t="s">
        <v>98</v>
      </c>
      <c r="Z2250" s="922">
        <f t="shared" si="49"/>
        <v>0.82109999999997563</v>
      </c>
    </row>
    <row r="2251" spans="12:26" s="508" customFormat="1" x14ac:dyDescent="0.2">
      <c r="L2251" s="469"/>
      <c r="M2251" s="469"/>
      <c r="N2251" s="469"/>
      <c r="O2251" s="469"/>
      <c r="P2251" s="923"/>
      <c r="Q2251" s="923"/>
      <c r="R2251" s="923"/>
      <c r="S2251" s="923"/>
      <c r="U2251" s="742"/>
      <c r="Y2251" s="742" t="s">
        <v>98</v>
      </c>
      <c r="Z2251" s="922">
        <f t="shared" si="49"/>
        <v>0.82119999999997562</v>
      </c>
    </row>
    <row r="2252" spans="12:26" s="508" customFormat="1" x14ac:dyDescent="0.2">
      <c r="L2252" s="469"/>
      <c r="M2252" s="469"/>
      <c r="N2252" s="469"/>
      <c r="O2252" s="469"/>
      <c r="P2252" s="923"/>
      <c r="Q2252" s="923"/>
      <c r="R2252" s="923"/>
      <c r="S2252" s="923"/>
      <c r="U2252" s="742"/>
      <c r="Y2252" s="742" t="s">
        <v>98</v>
      </c>
      <c r="Z2252" s="922">
        <f t="shared" si="49"/>
        <v>0.82129999999997561</v>
      </c>
    </row>
    <row r="2253" spans="12:26" s="508" customFormat="1" x14ac:dyDescent="0.2">
      <c r="L2253" s="469"/>
      <c r="M2253" s="469"/>
      <c r="N2253" s="469"/>
      <c r="O2253" s="469"/>
      <c r="P2253" s="923"/>
      <c r="Q2253" s="923"/>
      <c r="R2253" s="923"/>
      <c r="S2253" s="923"/>
      <c r="U2253" s="742"/>
      <c r="Y2253" s="742" t="s">
        <v>98</v>
      </c>
      <c r="Z2253" s="922">
        <f t="shared" si="49"/>
        <v>0.82139999999997559</v>
      </c>
    </row>
    <row r="2254" spans="12:26" s="508" customFormat="1" x14ac:dyDescent="0.2">
      <c r="L2254" s="469"/>
      <c r="M2254" s="469"/>
      <c r="N2254" s="469"/>
      <c r="O2254" s="469"/>
      <c r="P2254" s="923"/>
      <c r="Q2254" s="923"/>
      <c r="R2254" s="923"/>
      <c r="S2254" s="923"/>
      <c r="U2254" s="742"/>
      <c r="Y2254" s="742" t="s">
        <v>98</v>
      </c>
      <c r="Z2254" s="922">
        <f t="shared" si="49"/>
        <v>0.82149999999997558</v>
      </c>
    </row>
    <row r="2255" spans="12:26" s="508" customFormat="1" x14ac:dyDescent="0.2">
      <c r="L2255" s="469"/>
      <c r="M2255" s="469"/>
      <c r="N2255" s="469"/>
      <c r="O2255" s="469"/>
      <c r="P2255" s="923"/>
      <c r="Q2255" s="923"/>
      <c r="R2255" s="923"/>
      <c r="S2255" s="923"/>
      <c r="U2255" s="742"/>
      <c r="Y2255" s="742" t="s">
        <v>98</v>
      </c>
      <c r="Z2255" s="922">
        <f t="shared" si="49"/>
        <v>0.82159999999997557</v>
      </c>
    </row>
    <row r="2256" spans="12:26" s="508" customFormat="1" x14ac:dyDescent="0.2">
      <c r="L2256" s="469"/>
      <c r="M2256" s="469"/>
      <c r="N2256" s="469"/>
      <c r="O2256" s="469"/>
      <c r="P2256" s="923"/>
      <c r="Q2256" s="923"/>
      <c r="R2256" s="923"/>
      <c r="S2256" s="923"/>
      <c r="U2256" s="742"/>
      <c r="Y2256" s="742" t="s">
        <v>98</v>
      </c>
      <c r="Z2256" s="922">
        <f t="shared" si="49"/>
        <v>0.82169999999997556</v>
      </c>
    </row>
    <row r="2257" spans="12:26" s="508" customFormat="1" x14ac:dyDescent="0.2">
      <c r="L2257" s="469"/>
      <c r="M2257" s="469"/>
      <c r="N2257" s="469"/>
      <c r="O2257" s="469"/>
      <c r="P2257" s="923"/>
      <c r="Q2257" s="923"/>
      <c r="R2257" s="923"/>
      <c r="S2257" s="923"/>
      <c r="U2257" s="742"/>
      <c r="Y2257" s="742" t="s">
        <v>98</v>
      </c>
      <c r="Z2257" s="922">
        <f t="shared" si="49"/>
        <v>0.82179999999997555</v>
      </c>
    </row>
    <row r="2258" spans="12:26" s="508" customFormat="1" x14ac:dyDescent="0.2">
      <c r="L2258" s="469"/>
      <c r="M2258" s="469"/>
      <c r="N2258" s="469"/>
      <c r="O2258" s="469"/>
      <c r="P2258" s="923"/>
      <c r="Q2258" s="923"/>
      <c r="R2258" s="923"/>
      <c r="S2258" s="923"/>
      <c r="U2258" s="742"/>
      <c r="Y2258" s="742" t="s">
        <v>98</v>
      </c>
      <c r="Z2258" s="922">
        <f t="shared" si="49"/>
        <v>0.82189999999997554</v>
      </c>
    </row>
    <row r="2259" spans="12:26" s="508" customFormat="1" x14ac:dyDescent="0.2">
      <c r="L2259" s="469"/>
      <c r="M2259" s="469"/>
      <c r="N2259" s="469"/>
      <c r="O2259" s="469"/>
      <c r="P2259" s="923"/>
      <c r="Q2259" s="923"/>
      <c r="R2259" s="923"/>
      <c r="S2259" s="923"/>
      <c r="U2259" s="742"/>
      <c r="Y2259" s="742" t="s">
        <v>98</v>
      </c>
      <c r="Z2259" s="922">
        <f t="shared" si="49"/>
        <v>0.82199999999997553</v>
      </c>
    </row>
    <row r="2260" spans="12:26" s="508" customFormat="1" x14ac:dyDescent="0.2">
      <c r="L2260" s="469"/>
      <c r="M2260" s="469"/>
      <c r="N2260" s="469"/>
      <c r="O2260" s="469"/>
      <c r="P2260" s="923"/>
      <c r="Q2260" s="923"/>
      <c r="R2260" s="923"/>
      <c r="S2260" s="923"/>
      <c r="U2260" s="742"/>
      <c r="Y2260" s="742" t="s">
        <v>98</v>
      </c>
      <c r="Z2260" s="922">
        <f t="shared" si="49"/>
        <v>0.82209999999997552</v>
      </c>
    </row>
    <row r="2261" spans="12:26" s="508" customFormat="1" x14ac:dyDescent="0.2">
      <c r="L2261" s="469"/>
      <c r="M2261" s="469"/>
      <c r="N2261" s="469"/>
      <c r="O2261" s="469"/>
      <c r="P2261" s="923"/>
      <c r="Q2261" s="923"/>
      <c r="R2261" s="923"/>
      <c r="S2261" s="923"/>
      <c r="U2261" s="742"/>
      <c r="Y2261" s="742" t="s">
        <v>98</v>
      </c>
      <c r="Z2261" s="922">
        <f t="shared" si="49"/>
        <v>0.82219999999997551</v>
      </c>
    </row>
    <row r="2262" spans="12:26" s="508" customFormat="1" x14ac:dyDescent="0.2">
      <c r="L2262" s="469"/>
      <c r="M2262" s="469"/>
      <c r="N2262" s="469"/>
      <c r="O2262" s="469"/>
      <c r="P2262" s="923"/>
      <c r="Q2262" s="923"/>
      <c r="R2262" s="923"/>
      <c r="S2262" s="923"/>
      <c r="U2262" s="742"/>
      <c r="Y2262" s="742" t="s">
        <v>98</v>
      </c>
      <c r="Z2262" s="922">
        <f t="shared" si="49"/>
        <v>0.82229999999997549</v>
      </c>
    </row>
    <row r="2263" spans="12:26" s="508" customFormat="1" x14ac:dyDescent="0.2">
      <c r="L2263" s="469"/>
      <c r="M2263" s="469"/>
      <c r="N2263" s="469"/>
      <c r="O2263" s="469"/>
      <c r="P2263" s="923"/>
      <c r="Q2263" s="923"/>
      <c r="R2263" s="923"/>
      <c r="S2263" s="923"/>
      <c r="U2263" s="742"/>
      <c r="Y2263" s="742" t="s">
        <v>98</v>
      </c>
      <c r="Z2263" s="922">
        <f t="shared" si="49"/>
        <v>0.82239999999997548</v>
      </c>
    </row>
    <row r="2264" spans="12:26" s="508" customFormat="1" x14ac:dyDescent="0.2">
      <c r="L2264" s="469"/>
      <c r="M2264" s="469"/>
      <c r="N2264" s="469"/>
      <c r="O2264" s="469"/>
      <c r="P2264" s="923"/>
      <c r="Q2264" s="923"/>
      <c r="R2264" s="923"/>
      <c r="S2264" s="923"/>
      <c r="U2264" s="742"/>
      <c r="Y2264" s="742" t="s">
        <v>98</v>
      </c>
      <c r="Z2264" s="922">
        <f t="shared" si="49"/>
        <v>0.82249999999997547</v>
      </c>
    </row>
    <row r="2265" spans="12:26" s="508" customFormat="1" x14ac:dyDescent="0.2">
      <c r="L2265" s="469"/>
      <c r="M2265" s="469"/>
      <c r="N2265" s="469"/>
      <c r="O2265" s="469"/>
      <c r="P2265" s="923"/>
      <c r="Q2265" s="923"/>
      <c r="R2265" s="923"/>
      <c r="S2265" s="923"/>
      <c r="U2265" s="742"/>
      <c r="Y2265" s="742" t="s">
        <v>98</v>
      </c>
      <c r="Z2265" s="922">
        <f t="shared" si="49"/>
        <v>0.82259999999997546</v>
      </c>
    </row>
    <row r="2266" spans="12:26" s="508" customFormat="1" x14ac:dyDescent="0.2">
      <c r="L2266" s="469"/>
      <c r="M2266" s="469"/>
      <c r="N2266" s="469"/>
      <c r="O2266" s="469"/>
      <c r="P2266" s="923"/>
      <c r="Q2266" s="923"/>
      <c r="R2266" s="923"/>
      <c r="S2266" s="923"/>
      <c r="U2266" s="742"/>
      <c r="Y2266" s="742" t="s">
        <v>98</v>
      </c>
      <c r="Z2266" s="922">
        <f t="shared" si="49"/>
        <v>0.82269999999997545</v>
      </c>
    </row>
    <row r="2267" spans="12:26" s="508" customFormat="1" x14ac:dyDescent="0.2">
      <c r="L2267" s="469"/>
      <c r="M2267" s="469"/>
      <c r="N2267" s="469"/>
      <c r="O2267" s="469"/>
      <c r="P2267" s="923"/>
      <c r="Q2267" s="923"/>
      <c r="R2267" s="923"/>
      <c r="S2267" s="923"/>
      <c r="U2267" s="742"/>
      <c r="Y2267" s="742" t="s">
        <v>98</v>
      </c>
      <c r="Z2267" s="922">
        <f t="shared" si="49"/>
        <v>0.82279999999997544</v>
      </c>
    </row>
    <row r="2268" spans="12:26" s="508" customFormat="1" x14ac:dyDescent="0.2">
      <c r="L2268" s="469"/>
      <c r="M2268" s="469"/>
      <c r="N2268" s="469"/>
      <c r="O2268" s="469"/>
      <c r="P2268" s="923"/>
      <c r="Q2268" s="923"/>
      <c r="R2268" s="923"/>
      <c r="S2268" s="923"/>
      <c r="U2268" s="742"/>
      <c r="Y2268" s="742" t="s">
        <v>98</v>
      </c>
      <c r="Z2268" s="922">
        <f t="shared" si="49"/>
        <v>0.82289999999997543</v>
      </c>
    </row>
    <row r="2269" spans="12:26" s="508" customFormat="1" x14ac:dyDescent="0.2">
      <c r="L2269" s="469"/>
      <c r="M2269" s="469"/>
      <c r="N2269" s="469"/>
      <c r="O2269" s="469"/>
      <c r="P2269" s="923"/>
      <c r="Q2269" s="923"/>
      <c r="R2269" s="923"/>
      <c r="S2269" s="923"/>
      <c r="U2269" s="742"/>
      <c r="Y2269" s="742" t="s">
        <v>98</v>
      </c>
      <c r="Z2269" s="922">
        <f t="shared" si="49"/>
        <v>0.82299999999997542</v>
      </c>
    </row>
    <row r="2270" spans="12:26" s="508" customFormat="1" x14ac:dyDescent="0.2">
      <c r="L2270" s="469"/>
      <c r="M2270" s="469"/>
      <c r="N2270" s="469"/>
      <c r="O2270" s="469"/>
      <c r="P2270" s="923"/>
      <c r="Q2270" s="923"/>
      <c r="R2270" s="923"/>
      <c r="S2270" s="923"/>
      <c r="U2270" s="742"/>
      <c r="Y2270" s="742" t="s">
        <v>98</v>
      </c>
      <c r="Z2270" s="922">
        <f t="shared" si="49"/>
        <v>0.82309999999997541</v>
      </c>
    </row>
    <row r="2271" spans="12:26" s="508" customFormat="1" x14ac:dyDescent="0.2">
      <c r="L2271" s="469"/>
      <c r="M2271" s="469"/>
      <c r="N2271" s="469"/>
      <c r="O2271" s="469"/>
      <c r="P2271" s="923"/>
      <c r="Q2271" s="923"/>
      <c r="R2271" s="923"/>
      <c r="S2271" s="923"/>
      <c r="U2271" s="742"/>
      <c r="Y2271" s="742" t="s">
        <v>98</v>
      </c>
      <c r="Z2271" s="922">
        <f t="shared" si="49"/>
        <v>0.8231999999999754</v>
      </c>
    </row>
    <row r="2272" spans="12:26" s="508" customFormat="1" x14ac:dyDescent="0.2">
      <c r="L2272" s="469"/>
      <c r="M2272" s="469"/>
      <c r="N2272" s="469"/>
      <c r="O2272" s="469"/>
      <c r="P2272" s="923"/>
      <c r="Q2272" s="923"/>
      <c r="R2272" s="923"/>
      <c r="S2272" s="923"/>
      <c r="U2272" s="742"/>
      <c r="Y2272" s="742" t="s">
        <v>98</v>
      </c>
      <c r="Z2272" s="922">
        <f t="shared" si="49"/>
        <v>0.82329999999997538</v>
      </c>
    </row>
    <row r="2273" spans="12:26" s="508" customFormat="1" x14ac:dyDescent="0.2">
      <c r="L2273" s="469"/>
      <c r="M2273" s="469"/>
      <c r="N2273" s="469"/>
      <c r="O2273" s="469"/>
      <c r="P2273" s="923"/>
      <c r="Q2273" s="923"/>
      <c r="R2273" s="923"/>
      <c r="S2273" s="923"/>
      <c r="U2273" s="742"/>
      <c r="Y2273" s="742" t="s">
        <v>98</v>
      </c>
      <c r="Z2273" s="922">
        <f t="shared" si="49"/>
        <v>0.82339999999997537</v>
      </c>
    </row>
    <row r="2274" spans="12:26" s="508" customFormat="1" x14ac:dyDescent="0.2">
      <c r="L2274" s="469"/>
      <c r="M2274" s="469"/>
      <c r="N2274" s="469"/>
      <c r="O2274" s="469"/>
      <c r="P2274" s="923"/>
      <c r="Q2274" s="923"/>
      <c r="R2274" s="923"/>
      <c r="S2274" s="923"/>
      <c r="U2274" s="742"/>
      <c r="Y2274" s="742" t="s">
        <v>98</v>
      </c>
      <c r="Z2274" s="922">
        <f t="shared" si="49"/>
        <v>0.82349999999997536</v>
      </c>
    </row>
    <row r="2275" spans="12:26" s="508" customFormat="1" x14ac:dyDescent="0.2">
      <c r="L2275" s="469"/>
      <c r="M2275" s="469"/>
      <c r="N2275" s="469"/>
      <c r="O2275" s="469"/>
      <c r="P2275" s="923"/>
      <c r="Q2275" s="923"/>
      <c r="R2275" s="923"/>
      <c r="S2275" s="923"/>
      <c r="U2275" s="742"/>
      <c r="Y2275" s="742" t="s">
        <v>98</v>
      </c>
      <c r="Z2275" s="922">
        <f t="shared" si="49"/>
        <v>0.82359999999997535</v>
      </c>
    </row>
    <row r="2276" spans="12:26" s="508" customFormat="1" x14ac:dyDescent="0.2">
      <c r="L2276" s="469"/>
      <c r="M2276" s="469"/>
      <c r="N2276" s="469"/>
      <c r="O2276" s="469"/>
      <c r="P2276" s="923"/>
      <c r="Q2276" s="923"/>
      <c r="R2276" s="923"/>
      <c r="S2276" s="923"/>
      <c r="U2276" s="742"/>
      <c r="Y2276" s="742" t="s">
        <v>98</v>
      </c>
      <c r="Z2276" s="922">
        <f t="shared" si="49"/>
        <v>0.82369999999997534</v>
      </c>
    </row>
    <row r="2277" spans="12:26" s="508" customFormat="1" x14ac:dyDescent="0.2">
      <c r="L2277" s="469"/>
      <c r="M2277" s="469"/>
      <c r="N2277" s="469"/>
      <c r="O2277" s="469"/>
      <c r="P2277" s="923"/>
      <c r="Q2277" s="923"/>
      <c r="R2277" s="923"/>
      <c r="S2277" s="923"/>
      <c r="U2277" s="742"/>
      <c r="Y2277" s="742" t="s">
        <v>98</v>
      </c>
      <c r="Z2277" s="922">
        <f t="shared" si="49"/>
        <v>0.82379999999997533</v>
      </c>
    </row>
    <row r="2278" spans="12:26" s="508" customFormat="1" x14ac:dyDescent="0.2">
      <c r="L2278" s="469"/>
      <c r="M2278" s="469"/>
      <c r="N2278" s="469"/>
      <c r="O2278" s="469"/>
      <c r="P2278" s="923"/>
      <c r="Q2278" s="923"/>
      <c r="R2278" s="923"/>
      <c r="S2278" s="923"/>
      <c r="U2278" s="742"/>
      <c r="Y2278" s="742" t="s">
        <v>98</v>
      </c>
      <c r="Z2278" s="922">
        <f t="shared" si="49"/>
        <v>0.82389999999997532</v>
      </c>
    </row>
    <row r="2279" spans="12:26" s="508" customFormat="1" x14ac:dyDescent="0.2">
      <c r="L2279" s="469"/>
      <c r="M2279" s="469"/>
      <c r="N2279" s="469"/>
      <c r="O2279" s="469"/>
      <c r="P2279" s="923"/>
      <c r="Q2279" s="923"/>
      <c r="R2279" s="923"/>
      <c r="S2279" s="923"/>
      <c r="U2279" s="742"/>
      <c r="Y2279" s="742" t="s">
        <v>98</v>
      </c>
      <c r="Z2279" s="922">
        <f t="shared" si="49"/>
        <v>0.82399999999997531</v>
      </c>
    </row>
    <row r="2280" spans="12:26" s="508" customFormat="1" x14ac:dyDescent="0.2">
      <c r="L2280" s="469"/>
      <c r="M2280" s="469"/>
      <c r="N2280" s="469"/>
      <c r="O2280" s="469"/>
      <c r="P2280" s="923"/>
      <c r="Q2280" s="923"/>
      <c r="R2280" s="923"/>
      <c r="S2280" s="923"/>
      <c r="U2280" s="742"/>
      <c r="Y2280" s="742" t="s">
        <v>98</v>
      </c>
      <c r="Z2280" s="922">
        <f t="shared" si="49"/>
        <v>0.8240999999999753</v>
      </c>
    </row>
    <row r="2281" spans="12:26" s="508" customFormat="1" x14ac:dyDescent="0.2">
      <c r="L2281" s="469"/>
      <c r="M2281" s="469"/>
      <c r="N2281" s="469"/>
      <c r="O2281" s="469"/>
      <c r="P2281" s="923"/>
      <c r="Q2281" s="923"/>
      <c r="R2281" s="923"/>
      <c r="S2281" s="923"/>
      <c r="U2281" s="742"/>
      <c r="Y2281" s="742" t="s">
        <v>98</v>
      </c>
      <c r="Z2281" s="922">
        <f t="shared" ref="Z2281:Z2344" si="50">SUM(Z2280+0.01%)</f>
        <v>0.82419999999997529</v>
      </c>
    </row>
    <row r="2282" spans="12:26" s="508" customFormat="1" x14ac:dyDescent="0.2">
      <c r="L2282" s="469"/>
      <c r="M2282" s="469"/>
      <c r="N2282" s="469"/>
      <c r="O2282" s="469"/>
      <c r="P2282" s="923"/>
      <c r="Q2282" s="923"/>
      <c r="R2282" s="923"/>
      <c r="S2282" s="923"/>
      <c r="U2282" s="742"/>
      <c r="Y2282" s="742" t="s">
        <v>98</v>
      </c>
      <c r="Z2282" s="922">
        <f t="shared" si="50"/>
        <v>0.82429999999997527</v>
      </c>
    </row>
    <row r="2283" spans="12:26" s="508" customFormat="1" x14ac:dyDescent="0.2">
      <c r="L2283" s="469"/>
      <c r="M2283" s="469"/>
      <c r="N2283" s="469"/>
      <c r="O2283" s="469"/>
      <c r="P2283" s="923"/>
      <c r="Q2283" s="923"/>
      <c r="R2283" s="923"/>
      <c r="S2283" s="923"/>
      <c r="U2283" s="742"/>
      <c r="Y2283" s="742" t="s">
        <v>98</v>
      </c>
      <c r="Z2283" s="922">
        <f t="shared" si="50"/>
        <v>0.82439999999997526</v>
      </c>
    </row>
    <row r="2284" spans="12:26" s="508" customFormat="1" x14ac:dyDescent="0.2">
      <c r="L2284" s="469"/>
      <c r="M2284" s="469"/>
      <c r="N2284" s="469"/>
      <c r="O2284" s="469"/>
      <c r="P2284" s="923"/>
      <c r="Q2284" s="923"/>
      <c r="R2284" s="923"/>
      <c r="S2284" s="923"/>
      <c r="U2284" s="742"/>
      <c r="Y2284" s="742" t="s">
        <v>98</v>
      </c>
      <c r="Z2284" s="922">
        <f t="shared" si="50"/>
        <v>0.82449999999997525</v>
      </c>
    </row>
    <row r="2285" spans="12:26" s="508" customFormat="1" x14ac:dyDescent="0.2">
      <c r="L2285" s="469"/>
      <c r="M2285" s="469"/>
      <c r="N2285" s="469"/>
      <c r="O2285" s="469"/>
      <c r="P2285" s="923"/>
      <c r="Q2285" s="923"/>
      <c r="R2285" s="923"/>
      <c r="S2285" s="923"/>
      <c r="U2285" s="742"/>
      <c r="Y2285" s="742" t="s">
        <v>98</v>
      </c>
      <c r="Z2285" s="922">
        <f t="shared" si="50"/>
        <v>0.82459999999997524</v>
      </c>
    </row>
    <row r="2286" spans="12:26" s="508" customFormat="1" x14ac:dyDescent="0.2">
      <c r="L2286" s="469"/>
      <c r="M2286" s="469"/>
      <c r="N2286" s="469"/>
      <c r="O2286" s="469"/>
      <c r="P2286" s="923"/>
      <c r="Q2286" s="923"/>
      <c r="R2286" s="923"/>
      <c r="S2286" s="923"/>
      <c r="U2286" s="742"/>
      <c r="Y2286" s="742" t="s">
        <v>98</v>
      </c>
      <c r="Z2286" s="922">
        <f t="shared" si="50"/>
        <v>0.82469999999997523</v>
      </c>
    </row>
    <row r="2287" spans="12:26" s="508" customFormat="1" x14ac:dyDescent="0.2">
      <c r="L2287" s="469"/>
      <c r="M2287" s="469"/>
      <c r="N2287" s="469"/>
      <c r="O2287" s="469"/>
      <c r="P2287" s="923"/>
      <c r="Q2287" s="923"/>
      <c r="R2287" s="923"/>
      <c r="S2287" s="923"/>
      <c r="U2287" s="742"/>
      <c r="Y2287" s="742" t="s">
        <v>98</v>
      </c>
      <c r="Z2287" s="922">
        <f t="shared" si="50"/>
        <v>0.82479999999997522</v>
      </c>
    </row>
    <row r="2288" spans="12:26" s="508" customFormat="1" x14ac:dyDescent="0.2">
      <c r="L2288" s="469"/>
      <c r="M2288" s="469"/>
      <c r="N2288" s="469"/>
      <c r="O2288" s="469"/>
      <c r="P2288" s="923"/>
      <c r="Q2288" s="923"/>
      <c r="R2288" s="923"/>
      <c r="S2288" s="923"/>
      <c r="U2288" s="742"/>
      <c r="Y2288" s="742" t="s">
        <v>98</v>
      </c>
      <c r="Z2288" s="922">
        <f t="shared" si="50"/>
        <v>0.82489999999997521</v>
      </c>
    </row>
    <row r="2289" spans="12:26" s="508" customFormat="1" x14ac:dyDescent="0.2">
      <c r="L2289" s="469"/>
      <c r="M2289" s="469"/>
      <c r="N2289" s="469"/>
      <c r="O2289" s="469"/>
      <c r="P2289" s="923"/>
      <c r="Q2289" s="923"/>
      <c r="R2289" s="923"/>
      <c r="S2289" s="923"/>
      <c r="U2289" s="742"/>
      <c r="Y2289" s="742" t="s">
        <v>98</v>
      </c>
      <c r="Z2289" s="922">
        <f t="shared" si="50"/>
        <v>0.8249999999999752</v>
      </c>
    </row>
    <row r="2290" spans="12:26" s="508" customFormat="1" x14ac:dyDescent="0.2">
      <c r="L2290" s="469"/>
      <c r="M2290" s="469"/>
      <c r="N2290" s="469"/>
      <c r="O2290" s="469"/>
      <c r="P2290" s="923"/>
      <c r="Q2290" s="923"/>
      <c r="R2290" s="923"/>
      <c r="S2290" s="923"/>
      <c r="U2290" s="742"/>
      <c r="Y2290" s="742" t="s">
        <v>98</v>
      </c>
      <c r="Z2290" s="922">
        <f t="shared" si="50"/>
        <v>0.82509999999997519</v>
      </c>
    </row>
    <row r="2291" spans="12:26" s="508" customFormat="1" x14ac:dyDescent="0.2">
      <c r="L2291" s="469"/>
      <c r="M2291" s="469"/>
      <c r="N2291" s="469"/>
      <c r="O2291" s="469"/>
      <c r="P2291" s="923"/>
      <c r="Q2291" s="923"/>
      <c r="R2291" s="923"/>
      <c r="S2291" s="923"/>
      <c r="U2291" s="742"/>
      <c r="Y2291" s="742" t="s">
        <v>98</v>
      </c>
      <c r="Z2291" s="922">
        <f t="shared" si="50"/>
        <v>0.82519999999997518</v>
      </c>
    </row>
    <row r="2292" spans="12:26" s="508" customFormat="1" x14ac:dyDescent="0.2">
      <c r="L2292" s="469"/>
      <c r="M2292" s="469"/>
      <c r="N2292" s="469"/>
      <c r="O2292" s="469"/>
      <c r="P2292" s="923"/>
      <c r="Q2292" s="923"/>
      <c r="R2292" s="923"/>
      <c r="S2292" s="923"/>
      <c r="U2292" s="742"/>
      <c r="Y2292" s="742" t="s">
        <v>98</v>
      </c>
      <c r="Z2292" s="922">
        <f t="shared" si="50"/>
        <v>0.82529999999997516</v>
      </c>
    </row>
    <row r="2293" spans="12:26" s="508" customFormat="1" x14ac:dyDescent="0.2">
      <c r="L2293" s="469"/>
      <c r="M2293" s="469"/>
      <c r="N2293" s="469"/>
      <c r="O2293" s="469"/>
      <c r="P2293" s="923"/>
      <c r="Q2293" s="923"/>
      <c r="R2293" s="923"/>
      <c r="S2293" s="923"/>
      <c r="U2293" s="742"/>
      <c r="Y2293" s="742" t="s">
        <v>98</v>
      </c>
      <c r="Z2293" s="922">
        <f t="shared" si="50"/>
        <v>0.82539999999997515</v>
      </c>
    </row>
    <row r="2294" spans="12:26" s="508" customFormat="1" x14ac:dyDescent="0.2">
      <c r="L2294" s="469"/>
      <c r="M2294" s="469"/>
      <c r="N2294" s="469"/>
      <c r="O2294" s="469"/>
      <c r="P2294" s="923"/>
      <c r="Q2294" s="923"/>
      <c r="R2294" s="923"/>
      <c r="S2294" s="923"/>
      <c r="U2294" s="742"/>
      <c r="Y2294" s="742" t="s">
        <v>98</v>
      </c>
      <c r="Z2294" s="922">
        <f t="shared" si="50"/>
        <v>0.82549999999997514</v>
      </c>
    </row>
    <row r="2295" spans="12:26" s="508" customFormat="1" x14ac:dyDescent="0.2">
      <c r="L2295" s="469"/>
      <c r="M2295" s="469"/>
      <c r="N2295" s="469"/>
      <c r="O2295" s="469"/>
      <c r="P2295" s="923"/>
      <c r="Q2295" s="923"/>
      <c r="R2295" s="923"/>
      <c r="S2295" s="923"/>
      <c r="U2295" s="742"/>
      <c r="Y2295" s="742" t="s">
        <v>98</v>
      </c>
      <c r="Z2295" s="922">
        <f t="shared" si="50"/>
        <v>0.82559999999997513</v>
      </c>
    </row>
    <row r="2296" spans="12:26" s="508" customFormat="1" x14ac:dyDescent="0.2">
      <c r="L2296" s="469"/>
      <c r="M2296" s="469"/>
      <c r="N2296" s="469"/>
      <c r="O2296" s="469"/>
      <c r="P2296" s="923"/>
      <c r="Q2296" s="923"/>
      <c r="R2296" s="923"/>
      <c r="S2296" s="923"/>
      <c r="U2296" s="742"/>
      <c r="Y2296" s="742" t="s">
        <v>98</v>
      </c>
      <c r="Z2296" s="922">
        <f t="shared" si="50"/>
        <v>0.82569999999997512</v>
      </c>
    </row>
    <row r="2297" spans="12:26" s="508" customFormat="1" x14ac:dyDescent="0.2">
      <c r="L2297" s="469"/>
      <c r="M2297" s="469"/>
      <c r="N2297" s="469"/>
      <c r="O2297" s="469"/>
      <c r="P2297" s="923"/>
      <c r="Q2297" s="923"/>
      <c r="R2297" s="923"/>
      <c r="S2297" s="923"/>
      <c r="U2297" s="742"/>
      <c r="Y2297" s="742" t="s">
        <v>98</v>
      </c>
      <c r="Z2297" s="922">
        <f t="shared" si="50"/>
        <v>0.82579999999997511</v>
      </c>
    </row>
    <row r="2298" spans="12:26" s="508" customFormat="1" x14ac:dyDescent="0.2">
      <c r="L2298" s="469"/>
      <c r="M2298" s="469"/>
      <c r="N2298" s="469"/>
      <c r="O2298" s="469"/>
      <c r="P2298" s="923"/>
      <c r="Q2298" s="923"/>
      <c r="R2298" s="923"/>
      <c r="S2298" s="923"/>
      <c r="U2298" s="742"/>
      <c r="Y2298" s="742" t="s">
        <v>98</v>
      </c>
      <c r="Z2298" s="922">
        <f t="shared" si="50"/>
        <v>0.8258999999999751</v>
      </c>
    </row>
    <row r="2299" spans="12:26" s="508" customFormat="1" x14ac:dyDescent="0.2">
      <c r="L2299" s="469"/>
      <c r="M2299" s="469"/>
      <c r="N2299" s="469"/>
      <c r="O2299" s="469"/>
      <c r="P2299" s="923"/>
      <c r="Q2299" s="923"/>
      <c r="R2299" s="923"/>
      <c r="S2299" s="923"/>
      <c r="U2299" s="742"/>
      <c r="Y2299" s="742" t="s">
        <v>98</v>
      </c>
      <c r="Z2299" s="922">
        <f t="shared" si="50"/>
        <v>0.82599999999997509</v>
      </c>
    </row>
    <row r="2300" spans="12:26" s="508" customFormat="1" x14ac:dyDescent="0.2">
      <c r="L2300" s="469"/>
      <c r="M2300" s="469"/>
      <c r="N2300" s="469"/>
      <c r="O2300" s="469"/>
      <c r="P2300" s="923"/>
      <c r="Q2300" s="923"/>
      <c r="R2300" s="923"/>
      <c r="S2300" s="923"/>
      <c r="U2300" s="742"/>
      <c r="Y2300" s="742" t="s">
        <v>98</v>
      </c>
      <c r="Z2300" s="922">
        <f t="shared" si="50"/>
        <v>0.82609999999997508</v>
      </c>
    </row>
    <row r="2301" spans="12:26" s="508" customFormat="1" x14ac:dyDescent="0.2">
      <c r="L2301" s="469"/>
      <c r="M2301" s="469"/>
      <c r="N2301" s="469"/>
      <c r="O2301" s="469"/>
      <c r="P2301" s="923"/>
      <c r="Q2301" s="923"/>
      <c r="R2301" s="923"/>
      <c r="S2301" s="923"/>
      <c r="U2301" s="742"/>
      <c r="Y2301" s="742" t="s">
        <v>98</v>
      </c>
      <c r="Z2301" s="922">
        <f t="shared" si="50"/>
        <v>0.82619999999997507</v>
      </c>
    </row>
    <row r="2302" spans="12:26" s="508" customFormat="1" x14ac:dyDescent="0.2">
      <c r="L2302" s="469"/>
      <c r="M2302" s="469"/>
      <c r="N2302" s="469"/>
      <c r="O2302" s="469"/>
      <c r="P2302" s="923"/>
      <c r="Q2302" s="923"/>
      <c r="R2302" s="923"/>
      <c r="S2302" s="923"/>
      <c r="U2302" s="742"/>
      <c r="Y2302" s="742" t="s">
        <v>98</v>
      </c>
      <c r="Z2302" s="922">
        <f t="shared" si="50"/>
        <v>0.82629999999997505</v>
      </c>
    </row>
    <row r="2303" spans="12:26" s="508" customFormat="1" x14ac:dyDescent="0.2">
      <c r="L2303" s="469"/>
      <c r="M2303" s="469"/>
      <c r="N2303" s="469"/>
      <c r="O2303" s="469"/>
      <c r="P2303" s="923"/>
      <c r="Q2303" s="923"/>
      <c r="R2303" s="923"/>
      <c r="S2303" s="923"/>
      <c r="U2303" s="742"/>
      <c r="Y2303" s="742" t="s">
        <v>98</v>
      </c>
      <c r="Z2303" s="922">
        <f t="shared" si="50"/>
        <v>0.82639999999997504</v>
      </c>
    </row>
    <row r="2304" spans="12:26" s="508" customFormat="1" x14ac:dyDescent="0.2">
      <c r="L2304" s="469"/>
      <c r="M2304" s="469"/>
      <c r="N2304" s="469"/>
      <c r="O2304" s="469"/>
      <c r="P2304" s="923"/>
      <c r="Q2304" s="923"/>
      <c r="R2304" s="923"/>
      <c r="S2304" s="923"/>
      <c r="U2304" s="742"/>
      <c r="Y2304" s="742" t="s">
        <v>98</v>
      </c>
      <c r="Z2304" s="922">
        <f t="shared" si="50"/>
        <v>0.82649999999997503</v>
      </c>
    </row>
    <row r="2305" spans="12:26" s="508" customFormat="1" x14ac:dyDescent="0.2">
      <c r="L2305" s="469"/>
      <c r="M2305" s="469"/>
      <c r="N2305" s="469"/>
      <c r="O2305" s="469"/>
      <c r="P2305" s="923"/>
      <c r="Q2305" s="923"/>
      <c r="R2305" s="923"/>
      <c r="S2305" s="923"/>
      <c r="U2305" s="742"/>
      <c r="Y2305" s="742" t="s">
        <v>98</v>
      </c>
      <c r="Z2305" s="922">
        <f t="shared" si="50"/>
        <v>0.82659999999997502</v>
      </c>
    </row>
    <row r="2306" spans="12:26" s="508" customFormat="1" x14ac:dyDescent="0.2">
      <c r="L2306" s="469"/>
      <c r="M2306" s="469"/>
      <c r="N2306" s="469"/>
      <c r="O2306" s="469"/>
      <c r="P2306" s="923"/>
      <c r="Q2306" s="923"/>
      <c r="R2306" s="923"/>
      <c r="S2306" s="923"/>
      <c r="U2306" s="742"/>
      <c r="Y2306" s="742" t="s">
        <v>98</v>
      </c>
      <c r="Z2306" s="922">
        <f t="shared" si="50"/>
        <v>0.82669999999997501</v>
      </c>
    </row>
    <row r="2307" spans="12:26" s="508" customFormat="1" x14ac:dyDescent="0.2">
      <c r="L2307" s="469"/>
      <c r="M2307" s="469"/>
      <c r="N2307" s="469"/>
      <c r="O2307" s="469"/>
      <c r="P2307" s="923"/>
      <c r="Q2307" s="923"/>
      <c r="R2307" s="923"/>
      <c r="S2307" s="923"/>
      <c r="U2307" s="742"/>
      <c r="Y2307" s="742" t="s">
        <v>98</v>
      </c>
      <c r="Z2307" s="922">
        <f t="shared" si="50"/>
        <v>0.826799999999975</v>
      </c>
    </row>
    <row r="2308" spans="12:26" s="508" customFormat="1" x14ac:dyDescent="0.2">
      <c r="L2308" s="469"/>
      <c r="M2308" s="469"/>
      <c r="N2308" s="469"/>
      <c r="O2308" s="469"/>
      <c r="P2308" s="923"/>
      <c r="Q2308" s="923"/>
      <c r="R2308" s="923"/>
      <c r="S2308" s="923"/>
      <c r="U2308" s="742"/>
      <c r="Y2308" s="742" t="s">
        <v>98</v>
      </c>
      <c r="Z2308" s="922">
        <f t="shared" si="50"/>
        <v>0.82689999999997499</v>
      </c>
    </row>
    <row r="2309" spans="12:26" s="508" customFormat="1" x14ac:dyDescent="0.2">
      <c r="L2309" s="469"/>
      <c r="M2309" s="469"/>
      <c r="N2309" s="469"/>
      <c r="O2309" s="469"/>
      <c r="P2309" s="923"/>
      <c r="Q2309" s="923"/>
      <c r="R2309" s="923"/>
      <c r="S2309" s="923"/>
      <c r="U2309" s="742"/>
      <c r="Y2309" s="742" t="s">
        <v>98</v>
      </c>
      <c r="Z2309" s="922">
        <f t="shared" si="50"/>
        <v>0.82699999999997498</v>
      </c>
    </row>
    <row r="2310" spans="12:26" s="508" customFormat="1" x14ac:dyDescent="0.2">
      <c r="L2310" s="469"/>
      <c r="M2310" s="469"/>
      <c r="N2310" s="469"/>
      <c r="O2310" s="469"/>
      <c r="P2310" s="923"/>
      <c r="Q2310" s="923"/>
      <c r="R2310" s="923"/>
      <c r="S2310" s="923"/>
      <c r="U2310" s="742"/>
      <c r="Y2310" s="742" t="s">
        <v>98</v>
      </c>
      <c r="Z2310" s="922">
        <f t="shared" si="50"/>
        <v>0.82709999999997497</v>
      </c>
    </row>
    <row r="2311" spans="12:26" s="508" customFormat="1" x14ac:dyDescent="0.2">
      <c r="L2311" s="469"/>
      <c r="M2311" s="469"/>
      <c r="N2311" s="469"/>
      <c r="O2311" s="469"/>
      <c r="P2311" s="923"/>
      <c r="Q2311" s="923"/>
      <c r="R2311" s="923"/>
      <c r="S2311" s="923"/>
      <c r="U2311" s="742"/>
      <c r="Y2311" s="742" t="s">
        <v>98</v>
      </c>
      <c r="Z2311" s="922">
        <f t="shared" si="50"/>
        <v>0.82719999999997496</v>
      </c>
    </row>
    <row r="2312" spans="12:26" s="508" customFormat="1" x14ac:dyDescent="0.2">
      <c r="L2312" s="469"/>
      <c r="M2312" s="469"/>
      <c r="N2312" s="469"/>
      <c r="O2312" s="469"/>
      <c r="P2312" s="923"/>
      <c r="Q2312" s="923"/>
      <c r="R2312" s="923"/>
      <c r="S2312" s="923"/>
      <c r="U2312" s="742"/>
      <c r="Y2312" s="742" t="s">
        <v>98</v>
      </c>
      <c r="Z2312" s="922">
        <f t="shared" si="50"/>
        <v>0.82729999999997494</v>
      </c>
    </row>
    <row r="2313" spans="12:26" s="508" customFormat="1" x14ac:dyDescent="0.2">
      <c r="L2313" s="469"/>
      <c r="M2313" s="469"/>
      <c r="N2313" s="469"/>
      <c r="O2313" s="469"/>
      <c r="P2313" s="923"/>
      <c r="Q2313" s="923"/>
      <c r="R2313" s="923"/>
      <c r="S2313" s="923"/>
      <c r="U2313" s="742"/>
      <c r="Y2313" s="742" t="s">
        <v>98</v>
      </c>
      <c r="Z2313" s="922">
        <f t="shared" si="50"/>
        <v>0.82739999999997493</v>
      </c>
    </row>
    <row r="2314" spans="12:26" s="508" customFormat="1" x14ac:dyDescent="0.2">
      <c r="L2314" s="469"/>
      <c r="M2314" s="469"/>
      <c r="N2314" s="469"/>
      <c r="O2314" s="469"/>
      <c r="P2314" s="923"/>
      <c r="Q2314" s="923"/>
      <c r="R2314" s="923"/>
      <c r="S2314" s="923"/>
      <c r="U2314" s="742"/>
      <c r="Y2314" s="742" t="s">
        <v>98</v>
      </c>
      <c r="Z2314" s="922">
        <f t="shared" si="50"/>
        <v>0.82749999999997492</v>
      </c>
    </row>
    <row r="2315" spans="12:26" s="508" customFormat="1" x14ac:dyDescent="0.2">
      <c r="L2315" s="469"/>
      <c r="M2315" s="469"/>
      <c r="N2315" s="469"/>
      <c r="O2315" s="469"/>
      <c r="P2315" s="923"/>
      <c r="Q2315" s="923"/>
      <c r="R2315" s="923"/>
      <c r="S2315" s="923"/>
      <c r="U2315" s="742"/>
      <c r="Y2315" s="742" t="s">
        <v>98</v>
      </c>
      <c r="Z2315" s="922">
        <f t="shared" si="50"/>
        <v>0.82759999999997491</v>
      </c>
    </row>
    <row r="2316" spans="12:26" s="508" customFormat="1" x14ac:dyDescent="0.2">
      <c r="L2316" s="469"/>
      <c r="M2316" s="469"/>
      <c r="N2316" s="469"/>
      <c r="O2316" s="469"/>
      <c r="P2316" s="923"/>
      <c r="Q2316" s="923"/>
      <c r="R2316" s="923"/>
      <c r="S2316" s="923"/>
      <c r="U2316" s="742"/>
      <c r="Y2316" s="742" t="s">
        <v>98</v>
      </c>
      <c r="Z2316" s="922">
        <f t="shared" si="50"/>
        <v>0.8276999999999749</v>
      </c>
    </row>
    <row r="2317" spans="12:26" s="508" customFormat="1" x14ac:dyDescent="0.2">
      <c r="L2317" s="469"/>
      <c r="M2317" s="469"/>
      <c r="N2317" s="469"/>
      <c r="O2317" s="469"/>
      <c r="P2317" s="923"/>
      <c r="Q2317" s="923"/>
      <c r="R2317" s="923"/>
      <c r="S2317" s="923"/>
      <c r="U2317" s="742"/>
      <c r="Y2317" s="742" t="s">
        <v>98</v>
      </c>
      <c r="Z2317" s="922">
        <f t="shared" si="50"/>
        <v>0.82779999999997489</v>
      </c>
    </row>
    <row r="2318" spans="12:26" s="508" customFormat="1" x14ac:dyDescent="0.2">
      <c r="L2318" s="469"/>
      <c r="M2318" s="469"/>
      <c r="N2318" s="469"/>
      <c r="O2318" s="469"/>
      <c r="P2318" s="923"/>
      <c r="Q2318" s="923"/>
      <c r="R2318" s="923"/>
      <c r="S2318" s="923"/>
      <c r="U2318" s="742"/>
      <c r="Y2318" s="742" t="s">
        <v>98</v>
      </c>
      <c r="Z2318" s="922">
        <f t="shared" si="50"/>
        <v>0.82789999999997488</v>
      </c>
    </row>
    <row r="2319" spans="12:26" s="508" customFormat="1" x14ac:dyDescent="0.2">
      <c r="L2319" s="469"/>
      <c r="M2319" s="469"/>
      <c r="N2319" s="469"/>
      <c r="O2319" s="469"/>
      <c r="P2319" s="923"/>
      <c r="Q2319" s="923"/>
      <c r="R2319" s="923"/>
      <c r="S2319" s="923"/>
      <c r="U2319" s="742"/>
      <c r="Y2319" s="742" t="s">
        <v>98</v>
      </c>
      <c r="Z2319" s="922">
        <f t="shared" si="50"/>
        <v>0.82799999999997487</v>
      </c>
    </row>
    <row r="2320" spans="12:26" s="508" customFormat="1" x14ac:dyDescent="0.2">
      <c r="L2320" s="469"/>
      <c r="M2320" s="469"/>
      <c r="N2320" s="469"/>
      <c r="O2320" s="469"/>
      <c r="P2320" s="923"/>
      <c r="Q2320" s="923"/>
      <c r="R2320" s="923"/>
      <c r="S2320" s="923"/>
      <c r="U2320" s="742"/>
      <c r="Y2320" s="742" t="s">
        <v>98</v>
      </c>
      <c r="Z2320" s="922">
        <f t="shared" si="50"/>
        <v>0.82809999999997486</v>
      </c>
    </row>
    <row r="2321" spans="12:26" s="508" customFormat="1" x14ac:dyDescent="0.2">
      <c r="L2321" s="469"/>
      <c r="M2321" s="469"/>
      <c r="N2321" s="469"/>
      <c r="O2321" s="469"/>
      <c r="P2321" s="923"/>
      <c r="Q2321" s="923"/>
      <c r="R2321" s="923"/>
      <c r="S2321" s="923"/>
      <c r="U2321" s="742"/>
      <c r="Y2321" s="742" t="s">
        <v>98</v>
      </c>
      <c r="Z2321" s="922">
        <f t="shared" si="50"/>
        <v>0.82819999999997485</v>
      </c>
    </row>
    <row r="2322" spans="12:26" s="508" customFormat="1" x14ac:dyDescent="0.2">
      <c r="L2322" s="469"/>
      <c r="M2322" s="469"/>
      <c r="N2322" s="469"/>
      <c r="O2322" s="469"/>
      <c r="P2322" s="923"/>
      <c r="Q2322" s="923"/>
      <c r="R2322" s="923"/>
      <c r="S2322" s="923"/>
      <c r="U2322" s="742"/>
      <c r="Y2322" s="742" t="s">
        <v>98</v>
      </c>
      <c r="Z2322" s="922">
        <f t="shared" si="50"/>
        <v>0.82829999999997483</v>
      </c>
    </row>
    <row r="2323" spans="12:26" s="508" customFormat="1" x14ac:dyDescent="0.2">
      <c r="L2323" s="469"/>
      <c r="M2323" s="469"/>
      <c r="N2323" s="469"/>
      <c r="O2323" s="469"/>
      <c r="P2323" s="923"/>
      <c r="Q2323" s="923"/>
      <c r="R2323" s="923"/>
      <c r="S2323" s="923"/>
      <c r="U2323" s="742"/>
      <c r="Y2323" s="742" t="s">
        <v>98</v>
      </c>
      <c r="Z2323" s="922">
        <f t="shared" si="50"/>
        <v>0.82839999999997482</v>
      </c>
    </row>
    <row r="2324" spans="12:26" s="508" customFormat="1" x14ac:dyDescent="0.2">
      <c r="L2324" s="469"/>
      <c r="M2324" s="469"/>
      <c r="N2324" s="469"/>
      <c r="O2324" s="469"/>
      <c r="P2324" s="923"/>
      <c r="Q2324" s="923"/>
      <c r="R2324" s="923"/>
      <c r="S2324" s="923"/>
      <c r="U2324" s="742"/>
      <c r="Y2324" s="742" t="s">
        <v>98</v>
      </c>
      <c r="Z2324" s="922">
        <f t="shared" si="50"/>
        <v>0.82849999999997481</v>
      </c>
    </row>
    <row r="2325" spans="12:26" s="508" customFormat="1" x14ac:dyDescent="0.2">
      <c r="L2325" s="469"/>
      <c r="M2325" s="469"/>
      <c r="N2325" s="469"/>
      <c r="O2325" s="469"/>
      <c r="P2325" s="923"/>
      <c r="Q2325" s="923"/>
      <c r="R2325" s="923"/>
      <c r="S2325" s="923"/>
      <c r="U2325" s="742"/>
      <c r="Y2325" s="742" t="s">
        <v>98</v>
      </c>
      <c r="Z2325" s="922">
        <f t="shared" si="50"/>
        <v>0.8285999999999748</v>
      </c>
    </row>
    <row r="2326" spans="12:26" s="508" customFormat="1" x14ac:dyDescent="0.2">
      <c r="L2326" s="469"/>
      <c r="M2326" s="469"/>
      <c r="N2326" s="469"/>
      <c r="O2326" s="469"/>
      <c r="P2326" s="923"/>
      <c r="Q2326" s="923"/>
      <c r="R2326" s="923"/>
      <c r="S2326" s="923"/>
      <c r="U2326" s="742"/>
      <c r="Y2326" s="742" t="s">
        <v>98</v>
      </c>
      <c r="Z2326" s="922">
        <f t="shared" si="50"/>
        <v>0.82869999999997479</v>
      </c>
    </row>
    <row r="2327" spans="12:26" s="508" customFormat="1" x14ac:dyDescent="0.2">
      <c r="L2327" s="469"/>
      <c r="M2327" s="469"/>
      <c r="N2327" s="469"/>
      <c r="O2327" s="469"/>
      <c r="P2327" s="923"/>
      <c r="Q2327" s="923"/>
      <c r="R2327" s="923"/>
      <c r="S2327" s="923"/>
      <c r="U2327" s="742"/>
      <c r="Y2327" s="742" t="s">
        <v>98</v>
      </c>
      <c r="Z2327" s="922">
        <f t="shared" si="50"/>
        <v>0.82879999999997478</v>
      </c>
    </row>
    <row r="2328" spans="12:26" s="508" customFormat="1" x14ac:dyDescent="0.2">
      <c r="L2328" s="469"/>
      <c r="M2328" s="469"/>
      <c r="N2328" s="469"/>
      <c r="O2328" s="469"/>
      <c r="P2328" s="923"/>
      <c r="Q2328" s="923"/>
      <c r="R2328" s="923"/>
      <c r="S2328" s="923"/>
      <c r="U2328" s="742"/>
      <c r="Y2328" s="742" t="s">
        <v>98</v>
      </c>
      <c r="Z2328" s="922">
        <f t="shared" si="50"/>
        <v>0.82889999999997477</v>
      </c>
    </row>
    <row r="2329" spans="12:26" s="508" customFormat="1" x14ac:dyDescent="0.2">
      <c r="L2329" s="469"/>
      <c r="M2329" s="469"/>
      <c r="N2329" s="469"/>
      <c r="O2329" s="469"/>
      <c r="P2329" s="923"/>
      <c r="Q2329" s="923"/>
      <c r="R2329" s="923"/>
      <c r="S2329" s="923"/>
      <c r="U2329" s="742"/>
      <c r="Y2329" s="742" t="s">
        <v>98</v>
      </c>
      <c r="Z2329" s="922">
        <f t="shared" si="50"/>
        <v>0.82899999999997476</v>
      </c>
    </row>
    <row r="2330" spans="12:26" s="508" customFormat="1" x14ac:dyDescent="0.2">
      <c r="L2330" s="469"/>
      <c r="M2330" s="469"/>
      <c r="N2330" s="469"/>
      <c r="O2330" s="469"/>
      <c r="P2330" s="923"/>
      <c r="Q2330" s="923"/>
      <c r="R2330" s="923"/>
      <c r="S2330" s="923"/>
      <c r="U2330" s="742"/>
      <c r="Y2330" s="742" t="s">
        <v>98</v>
      </c>
      <c r="Z2330" s="922">
        <f t="shared" si="50"/>
        <v>0.82909999999997475</v>
      </c>
    </row>
    <row r="2331" spans="12:26" s="508" customFormat="1" x14ac:dyDescent="0.2">
      <c r="L2331" s="469"/>
      <c r="M2331" s="469"/>
      <c r="N2331" s="469"/>
      <c r="O2331" s="469"/>
      <c r="P2331" s="923"/>
      <c r="Q2331" s="923"/>
      <c r="R2331" s="923"/>
      <c r="S2331" s="923"/>
      <c r="U2331" s="742"/>
      <c r="Y2331" s="742" t="s">
        <v>98</v>
      </c>
      <c r="Z2331" s="922">
        <f t="shared" si="50"/>
        <v>0.82919999999997474</v>
      </c>
    </row>
    <row r="2332" spans="12:26" s="508" customFormat="1" x14ac:dyDescent="0.2">
      <c r="L2332" s="469"/>
      <c r="M2332" s="469"/>
      <c r="N2332" s="469"/>
      <c r="O2332" s="469"/>
      <c r="P2332" s="923"/>
      <c r="Q2332" s="923"/>
      <c r="R2332" s="923"/>
      <c r="S2332" s="923"/>
      <c r="U2332" s="742"/>
      <c r="Y2332" s="742" t="s">
        <v>98</v>
      </c>
      <c r="Z2332" s="922">
        <f t="shared" si="50"/>
        <v>0.82929999999997472</v>
      </c>
    </row>
    <row r="2333" spans="12:26" s="508" customFormat="1" x14ac:dyDescent="0.2">
      <c r="L2333" s="469"/>
      <c r="M2333" s="469"/>
      <c r="N2333" s="469"/>
      <c r="O2333" s="469"/>
      <c r="P2333" s="923"/>
      <c r="Q2333" s="923"/>
      <c r="R2333" s="923"/>
      <c r="S2333" s="923"/>
      <c r="U2333" s="742"/>
      <c r="Y2333" s="742" t="s">
        <v>98</v>
      </c>
      <c r="Z2333" s="922">
        <f t="shared" si="50"/>
        <v>0.82939999999997471</v>
      </c>
    </row>
    <row r="2334" spans="12:26" s="508" customFormat="1" x14ac:dyDescent="0.2">
      <c r="L2334" s="469"/>
      <c r="M2334" s="469"/>
      <c r="N2334" s="469"/>
      <c r="O2334" s="469"/>
      <c r="P2334" s="923"/>
      <c r="Q2334" s="923"/>
      <c r="R2334" s="923"/>
      <c r="S2334" s="923"/>
      <c r="U2334" s="742"/>
      <c r="Y2334" s="742" t="s">
        <v>98</v>
      </c>
      <c r="Z2334" s="922">
        <f t="shared" si="50"/>
        <v>0.8294999999999747</v>
      </c>
    </row>
    <row r="2335" spans="12:26" s="508" customFormat="1" x14ac:dyDescent="0.2">
      <c r="L2335" s="469"/>
      <c r="M2335" s="469"/>
      <c r="N2335" s="469"/>
      <c r="O2335" s="469"/>
      <c r="P2335" s="923"/>
      <c r="Q2335" s="923"/>
      <c r="R2335" s="923"/>
      <c r="S2335" s="923"/>
      <c r="U2335" s="742"/>
      <c r="Y2335" s="742" t="s">
        <v>98</v>
      </c>
      <c r="Z2335" s="922">
        <f t="shared" si="50"/>
        <v>0.82959999999997469</v>
      </c>
    </row>
    <row r="2336" spans="12:26" s="508" customFormat="1" x14ac:dyDescent="0.2">
      <c r="L2336" s="469"/>
      <c r="M2336" s="469"/>
      <c r="N2336" s="469"/>
      <c r="O2336" s="469"/>
      <c r="P2336" s="923"/>
      <c r="Q2336" s="923"/>
      <c r="R2336" s="923"/>
      <c r="S2336" s="923"/>
      <c r="U2336" s="742"/>
      <c r="Y2336" s="742" t="s">
        <v>98</v>
      </c>
      <c r="Z2336" s="922">
        <f t="shared" si="50"/>
        <v>0.82969999999997468</v>
      </c>
    </row>
    <row r="2337" spans="12:26" s="508" customFormat="1" x14ac:dyDescent="0.2">
      <c r="L2337" s="469"/>
      <c r="M2337" s="469"/>
      <c r="N2337" s="469"/>
      <c r="O2337" s="469"/>
      <c r="P2337" s="923"/>
      <c r="Q2337" s="923"/>
      <c r="R2337" s="923"/>
      <c r="S2337" s="923"/>
      <c r="U2337" s="742"/>
      <c r="Y2337" s="742" t="s">
        <v>98</v>
      </c>
      <c r="Z2337" s="922">
        <f t="shared" si="50"/>
        <v>0.82979999999997467</v>
      </c>
    </row>
    <row r="2338" spans="12:26" s="508" customFormat="1" x14ac:dyDescent="0.2">
      <c r="L2338" s="469"/>
      <c r="M2338" s="469"/>
      <c r="N2338" s="469"/>
      <c r="O2338" s="469"/>
      <c r="P2338" s="923"/>
      <c r="Q2338" s="923"/>
      <c r="R2338" s="923"/>
      <c r="S2338" s="923"/>
      <c r="U2338" s="742"/>
      <c r="Y2338" s="742" t="s">
        <v>98</v>
      </c>
      <c r="Z2338" s="922">
        <f t="shared" si="50"/>
        <v>0.82989999999997466</v>
      </c>
    </row>
    <row r="2339" spans="12:26" s="508" customFormat="1" x14ac:dyDescent="0.2">
      <c r="L2339" s="469"/>
      <c r="M2339" s="469"/>
      <c r="N2339" s="469"/>
      <c r="O2339" s="469"/>
      <c r="P2339" s="923"/>
      <c r="Q2339" s="923"/>
      <c r="R2339" s="923"/>
      <c r="S2339" s="923"/>
      <c r="U2339" s="742"/>
      <c r="Y2339" s="742" t="s">
        <v>98</v>
      </c>
      <c r="Z2339" s="922">
        <f t="shared" si="50"/>
        <v>0.82999999999997465</v>
      </c>
    </row>
    <row r="2340" spans="12:26" s="508" customFormat="1" x14ac:dyDescent="0.2">
      <c r="L2340" s="469"/>
      <c r="M2340" s="469"/>
      <c r="N2340" s="469"/>
      <c r="O2340" s="469"/>
      <c r="P2340" s="923"/>
      <c r="Q2340" s="923"/>
      <c r="R2340" s="923"/>
      <c r="S2340" s="923"/>
      <c r="U2340" s="742"/>
      <c r="Y2340" s="742" t="s">
        <v>98</v>
      </c>
      <c r="Z2340" s="922">
        <f t="shared" si="50"/>
        <v>0.83009999999997464</v>
      </c>
    </row>
    <row r="2341" spans="12:26" s="508" customFormat="1" x14ac:dyDescent="0.2">
      <c r="L2341" s="469"/>
      <c r="M2341" s="469"/>
      <c r="N2341" s="469"/>
      <c r="O2341" s="469"/>
      <c r="P2341" s="923"/>
      <c r="Q2341" s="923"/>
      <c r="R2341" s="923"/>
      <c r="S2341" s="923"/>
      <c r="U2341" s="742"/>
      <c r="Y2341" s="742" t="s">
        <v>98</v>
      </c>
      <c r="Z2341" s="922">
        <f t="shared" si="50"/>
        <v>0.83019999999997462</v>
      </c>
    </row>
    <row r="2342" spans="12:26" s="508" customFormat="1" x14ac:dyDescent="0.2">
      <c r="L2342" s="469"/>
      <c r="M2342" s="469"/>
      <c r="N2342" s="469"/>
      <c r="O2342" s="469"/>
      <c r="P2342" s="923"/>
      <c r="Q2342" s="923"/>
      <c r="R2342" s="923"/>
      <c r="S2342" s="923"/>
      <c r="U2342" s="742"/>
      <c r="Y2342" s="742" t="s">
        <v>98</v>
      </c>
      <c r="Z2342" s="922">
        <f t="shared" si="50"/>
        <v>0.83029999999997461</v>
      </c>
    </row>
    <row r="2343" spans="12:26" s="508" customFormat="1" x14ac:dyDescent="0.2">
      <c r="L2343" s="469"/>
      <c r="M2343" s="469"/>
      <c r="N2343" s="469"/>
      <c r="O2343" s="469"/>
      <c r="P2343" s="923"/>
      <c r="Q2343" s="923"/>
      <c r="R2343" s="923"/>
      <c r="S2343" s="923"/>
      <c r="U2343" s="742"/>
      <c r="Y2343" s="742" t="s">
        <v>98</v>
      </c>
      <c r="Z2343" s="922">
        <f t="shared" si="50"/>
        <v>0.8303999999999746</v>
      </c>
    </row>
    <row r="2344" spans="12:26" s="508" customFormat="1" x14ac:dyDescent="0.2">
      <c r="L2344" s="469"/>
      <c r="M2344" s="469"/>
      <c r="N2344" s="469"/>
      <c r="O2344" s="469"/>
      <c r="P2344" s="923"/>
      <c r="Q2344" s="923"/>
      <c r="R2344" s="923"/>
      <c r="S2344" s="923"/>
      <c r="U2344" s="742"/>
      <c r="Y2344" s="742" t="s">
        <v>98</v>
      </c>
      <c r="Z2344" s="922">
        <f t="shared" si="50"/>
        <v>0.83049999999997459</v>
      </c>
    </row>
    <row r="2345" spans="12:26" s="508" customFormat="1" x14ac:dyDescent="0.2">
      <c r="L2345" s="469"/>
      <c r="M2345" s="469"/>
      <c r="N2345" s="469"/>
      <c r="O2345" s="469"/>
      <c r="P2345" s="923"/>
      <c r="Q2345" s="923"/>
      <c r="R2345" s="923"/>
      <c r="S2345" s="923"/>
      <c r="U2345" s="742"/>
      <c r="Y2345" s="742" t="s">
        <v>98</v>
      </c>
      <c r="Z2345" s="922">
        <f t="shared" ref="Z2345:Z2408" si="51">SUM(Z2344+0.01%)</f>
        <v>0.83059999999997458</v>
      </c>
    </row>
    <row r="2346" spans="12:26" s="508" customFormat="1" x14ac:dyDescent="0.2">
      <c r="L2346" s="469"/>
      <c r="M2346" s="469"/>
      <c r="N2346" s="469"/>
      <c r="O2346" s="469"/>
      <c r="P2346" s="923"/>
      <c r="Q2346" s="923"/>
      <c r="R2346" s="923"/>
      <c r="S2346" s="923"/>
      <c r="U2346" s="742"/>
      <c r="Y2346" s="742" t="s">
        <v>98</v>
      </c>
      <c r="Z2346" s="922">
        <f t="shared" si="51"/>
        <v>0.83069999999997457</v>
      </c>
    </row>
    <row r="2347" spans="12:26" s="508" customFormat="1" x14ac:dyDescent="0.2">
      <c r="L2347" s="469"/>
      <c r="M2347" s="469"/>
      <c r="N2347" s="469"/>
      <c r="O2347" s="469"/>
      <c r="P2347" s="923"/>
      <c r="Q2347" s="923"/>
      <c r="R2347" s="923"/>
      <c r="S2347" s="923"/>
      <c r="U2347" s="742"/>
      <c r="Y2347" s="742" t="s">
        <v>98</v>
      </c>
      <c r="Z2347" s="922">
        <f t="shared" si="51"/>
        <v>0.83079999999997456</v>
      </c>
    </row>
    <row r="2348" spans="12:26" s="508" customFormat="1" x14ac:dyDescent="0.2">
      <c r="L2348" s="469"/>
      <c r="M2348" s="469"/>
      <c r="N2348" s="469"/>
      <c r="O2348" s="469"/>
      <c r="P2348" s="923"/>
      <c r="Q2348" s="923"/>
      <c r="R2348" s="923"/>
      <c r="S2348" s="923"/>
      <c r="U2348" s="742"/>
      <c r="Y2348" s="742" t="s">
        <v>98</v>
      </c>
      <c r="Z2348" s="922">
        <f t="shared" si="51"/>
        <v>0.83089999999997455</v>
      </c>
    </row>
    <row r="2349" spans="12:26" s="508" customFormat="1" x14ac:dyDescent="0.2">
      <c r="L2349" s="469"/>
      <c r="M2349" s="469"/>
      <c r="N2349" s="469"/>
      <c r="O2349" s="469"/>
      <c r="P2349" s="923"/>
      <c r="Q2349" s="923"/>
      <c r="R2349" s="923"/>
      <c r="S2349" s="923"/>
      <c r="U2349" s="742"/>
      <c r="Y2349" s="742" t="s">
        <v>98</v>
      </c>
      <c r="Z2349" s="922">
        <f t="shared" si="51"/>
        <v>0.83099999999997454</v>
      </c>
    </row>
    <row r="2350" spans="12:26" s="508" customFormat="1" x14ac:dyDescent="0.2">
      <c r="L2350" s="469"/>
      <c r="M2350" s="469"/>
      <c r="N2350" s="469"/>
      <c r="O2350" s="469"/>
      <c r="P2350" s="923"/>
      <c r="Q2350" s="923"/>
      <c r="R2350" s="923"/>
      <c r="S2350" s="923"/>
      <c r="U2350" s="742"/>
      <c r="Y2350" s="742" t="s">
        <v>98</v>
      </c>
      <c r="Z2350" s="922">
        <f t="shared" si="51"/>
        <v>0.83109999999997453</v>
      </c>
    </row>
    <row r="2351" spans="12:26" s="508" customFormat="1" x14ac:dyDescent="0.2">
      <c r="L2351" s="469"/>
      <c r="M2351" s="469"/>
      <c r="N2351" s="469"/>
      <c r="O2351" s="469"/>
      <c r="P2351" s="923"/>
      <c r="Q2351" s="923"/>
      <c r="R2351" s="923"/>
      <c r="S2351" s="923"/>
      <c r="U2351" s="742"/>
      <c r="Y2351" s="742" t="s">
        <v>98</v>
      </c>
      <c r="Z2351" s="922">
        <f t="shared" si="51"/>
        <v>0.83119999999997451</v>
      </c>
    </row>
    <row r="2352" spans="12:26" s="508" customFormat="1" x14ac:dyDescent="0.2">
      <c r="L2352" s="469"/>
      <c r="M2352" s="469"/>
      <c r="N2352" s="469"/>
      <c r="O2352" s="469"/>
      <c r="P2352" s="923"/>
      <c r="Q2352" s="923"/>
      <c r="R2352" s="923"/>
      <c r="S2352" s="923"/>
      <c r="U2352" s="742"/>
      <c r="Y2352" s="742" t="s">
        <v>98</v>
      </c>
      <c r="Z2352" s="922">
        <f t="shared" si="51"/>
        <v>0.8312999999999745</v>
      </c>
    </row>
    <row r="2353" spans="12:26" s="508" customFormat="1" x14ac:dyDescent="0.2">
      <c r="L2353" s="469"/>
      <c r="M2353" s="469"/>
      <c r="N2353" s="469"/>
      <c r="O2353" s="469"/>
      <c r="P2353" s="923"/>
      <c r="Q2353" s="923"/>
      <c r="R2353" s="923"/>
      <c r="S2353" s="923"/>
      <c r="U2353" s="742"/>
      <c r="Y2353" s="742" t="s">
        <v>98</v>
      </c>
      <c r="Z2353" s="922">
        <f t="shared" si="51"/>
        <v>0.83139999999997449</v>
      </c>
    </row>
    <row r="2354" spans="12:26" s="508" customFormat="1" x14ac:dyDescent="0.2">
      <c r="L2354" s="469"/>
      <c r="M2354" s="469"/>
      <c r="N2354" s="469"/>
      <c r="O2354" s="469"/>
      <c r="P2354" s="923"/>
      <c r="Q2354" s="923"/>
      <c r="R2354" s="923"/>
      <c r="S2354" s="923"/>
      <c r="U2354" s="742"/>
      <c r="Y2354" s="742" t="s">
        <v>98</v>
      </c>
      <c r="Z2354" s="922">
        <f t="shared" si="51"/>
        <v>0.83149999999997448</v>
      </c>
    </row>
    <row r="2355" spans="12:26" s="508" customFormat="1" x14ac:dyDescent="0.2">
      <c r="L2355" s="469"/>
      <c r="M2355" s="469"/>
      <c r="N2355" s="469"/>
      <c r="O2355" s="469"/>
      <c r="P2355" s="923"/>
      <c r="Q2355" s="923"/>
      <c r="R2355" s="923"/>
      <c r="S2355" s="923"/>
      <c r="U2355" s="742"/>
      <c r="Y2355" s="742" t="s">
        <v>98</v>
      </c>
      <c r="Z2355" s="922">
        <f t="shared" si="51"/>
        <v>0.83159999999997447</v>
      </c>
    </row>
    <row r="2356" spans="12:26" s="508" customFormat="1" x14ac:dyDescent="0.2">
      <c r="L2356" s="469"/>
      <c r="M2356" s="469"/>
      <c r="N2356" s="469"/>
      <c r="O2356" s="469"/>
      <c r="P2356" s="923"/>
      <c r="Q2356" s="923"/>
      <c r="R2356" s="923"/>
      <c r="S2356" s="923"/>
      <c r="U2356" s="742"/>
      <c r="Y2356" s="742" t="s">
        <v>98</v>
      </c>
      <c r="Z2356" s="922">
        <f t="shared" si="51"/>
        <v>0.83169999999997446</v>
      </c>
    </row>
    <row r="2357" spans="12:26" s="508" customFormat="1" x14ac:dyDescent="0.2">
      <c r="L2357" s="469"/>
      <c r="M2357" s="469"/>
      <c r="N2357" s="469"/>
      <c r="O2357" s="469"/>
      <c r="P2357" s="923"/>
      <c r="Q2357" s="923"/>
      <c r="R2357" s="923"/>
      <c r="S2357" s="923"/>
      <c r="U2357" s="742"/>
      <c r="Y2357" s="742" t="s">
        <v>98</v>
      </c>
      <c r="Z2357" s="922">
        <f t="shared" si="51"/>
        <v>0.83179999999997445</v>
      </c>
    </row>
    <row r="2358" spans="12:26" s="508" customFormat="1" x14ac:dyDescent="0.2">
      <c r="L2358" s="469"/>
      <c r="M2358" s="469"/>
      <c r="N2358" s="469"/>
      <c r="O2358" s="469"/>
      <c r="P2358" s="923"/>
      <c r="Q2358" s="923"/>
      <c r="R2358" s="923"/>
      <c r="S2358" s="923"/>
      <c r="U2358" s="742"/>
      <c r="Y2358" s="742" t="s">
        <v>98</v>
      </c>
      <c r="Z2358" s="922">
        <f t="shared" si="51"/>
        <v>0.83189999999997444</v>
      </c>
    </row>
    <row r="2359" spans="12:26" s="508" customFormat="1" x14ac:dyDescent="0.2">
      <c r="L2359" s="469"/>
      <c r="M2359" s="469"/>
      <c r="N2359" s="469"/>
      <c r="O2359" s="469"/>
      <c r="P2359" s="923"/>
      <c r="Q2359" s="923"/>
      <c r="R2359" s="923"/>
      <c r="S2359" s="923"/>
      <c r="U2359" s="742"/>
      <c r="Y2359" s="742" t="s">
        <v>98</v>
      </c>
      <c r="Z2359" s="922">
        <f t="shared" si="51"/>
        <v>0.83199999999997443</v>
      </c>
    </row>
    <row r="2360" spans="12:26" s="508" customFormat="1" x14ac:dyDescent="0.2">
      <c r="L2360" s="469"/>
      <c r="M2360" s="469"/>
      <c r="N2360" s="469"/>
      <c r="O2360" s="469"/>
      <c r="P2360" s="923"/>
      <c r="Q2360" s="923"/>
      <c r="R2360" s="923"/>
      <c r="S2360" s="923"/>
      <c r="U2360" s="742"/>
      <c r="Y2360" s="742" t="s">
        <v>98</v>
      </c>
      <c r="Z2360" s="922">
        <f t="shared" si="51"/>
        <v>0.83209999999997442</v>
      </c>
    </row>
    <row r="2361" spans="12:26" s="508" customFormat="1" x14ac:dyDescent="0.2">
      <c r="L2361" s="469"/>
      <c r="M2361" s="469"/>
      <c r="N2361" s="469"/>
      <c r="O2361" s="469"/>
      <c r="P2361" s="923"/>
      <c r="Q2361" s="923"/>
      <c r="R2361" s="923"/>
      <c r="S2361" s="923"/>
      <c r="U2361" s="742"/>
      <c r="Y2361" s="742" t="s">
        <v>98</v>
      </c>
      <c r="Z2361" s="922">
        <f t="shared" si="51"/>
        <v>0.8321999999999744</v>
      </c>
    </row>
    <row r="2362" spans="12:26" s="508" customFormat="1" x14ac:dyDescent="0.2">
      <c r="L2362" s="469"/>
      <c r="M2362" s="469"/>
      <c r="N2362" s="469"/>
      <c r="O2362" s="469"/>
      <c r="P2362" s="923"/>
      <c r="Q2362" s="923"/>
      <c r="R2362" s="923"/>
      <c r="S2362" s="923"/>
      <c r="U2362" s="742"/>
      <c r="Y2362" s="742" t="s">
        <v>98</v>
      </c>
      <c r="Z2362" s="922">
        <f t="shared" si="51"/>
        <v>0.83229999999997439</v>
      </c>
    </row>
    <row r="2363" spans="12:26" s="508" customFormat="1" x14ac:dyDescent="0.2">
      <c r="L2363" s="469"/>
      <c r="M2363" s="469"/>
      <c r="N2363" s="469"/>
      <c r="O2363" s="469"/>
      <c r="P2363" s="923"/>
      <c r="Q2363" s="923"/>
      <c r="R2363" s="923"/>
      <c r="S2363" s="923"/>
      <c r="U2363" s="742"/>
      <c r="Y2363" s="742" t="s">
        <v>98</v>
      </c>
      <c r="Z2363" s="922">
        <f t="shared" si="51"/>
        <v>0.83239999999997438</v>
      </c>
    </row>
    <row r="2364" spans="12:26" s="508" customFormat="1" x14ac:dyDescent="0.2">
      <c r="L2364" s="469"/>
      <c r="M2364" s="469"/>
      <c r="N2364" s="469"/>
      <c r="O2364" s="469"/>
      <c r="P2364" s="923"/>
      <c r="Q2364" s="923"/>
      <c r="R2364" s="923"/>
      <c r="S2364" s="923"/>
      <c r="U2364" s="742"/>
      <c r="Y2364" s="742" t="s">
        <v>98</v>
      </c>
      <c r="Z2364" s="922">
        <f t="shared" si="51"/>
        <v>0.83249999999997437</v>
      </c>
    </row>
    <row r="2365" spans="12:26" s="508" customFormat="1" x14ac:dyDescent="0.2">
      <c r="L2365" s="469"/>
      <c r="M2365" s="469"/>
      <c r="N2365" s="469"/>
      <c r="O2365" s="469"/>
      <c r="P2365" s="923"/>
      <c r="Q2365" s="923"/>
      <c r="R2365" s="923"/>
      <c r="S2365" s="923"/>
      <c r="U2365" s="742"/>
      <c r="Y2365" s="742" t="s">
        <v>98</v>
      </c>
      <c r="Z2365" s="922">
        <f t="shared" si="51"/>
        <v>0.83259999999997436</v>
      </c>
    </row>
    <row r="2366" spans="12:26" s="508" customFormat="1" x14ac:dyDescent="0.2">
      <c r="L2366" s="469"/>
      <c r="M2366" s="469"/>
      <c r="N2366" s="469"/>
      <c r="O2366" s="469"/>
      <c r="P2366" s="923"/>
      <c r="Q2366" s="923"/>
      <c r="R2366" s="923"/>
      <c r="S2366" s="923"/>
      <c r="U2366" s="742"/>
      <c r="Y2366" s="742" t="s">
        <v>98</v>
      </c>
      <c r="Z2366" s="922">
        <f t="shared" si="51"/>
        <v>0.83269999999997435</v>
      </c>
    </row>
    <row r="2367" spans="12:26" s="508" customFormat="1" x14ac:dyDescent="0.2">
      <c r="L2367" s="469"/>
      <c r="M2367" s="469"/>
      <c r="N2367" s="469"/>
      <c r="O2367" s="469"/>
      <c r="P2367" s="923"/>
      <c r="Q2367" s="923"/>
      <c r="R2367" s="923"/>
      <c r="S2367" s="923"/>
      <c r="U2367" s="742"/>
      <c r="Y2367" s="742" t="s">
        <v>98</v>
      </c>
      <c r="Z2367" s="922">
        <f t="shared" si="51"/>
        <v>0.83279999999997434</v>
      </c>
    </row>
    <row r="2368" spans="12:26" s="508" customFormat="1" x14ac:dyDescent="0.2">
      <c r="L2368" s="469"/>
      <c r="M2368" s="469"/>
      <c r="N2368" s="469"/>
      <c r="O2368" s="469"/>
      <c r="P2368" s="923"/>
      <c r="Q2368" s="923"/>
      <c r="R2368" s="923"/>
      <c r="S2368" s="923"/>
      <c r="U2368" s="742"/>
      <c r="Y2368" s="742" t="s">
        <v>98</v>
      </c>
      <c r="Z2368" s="922">
        <f t="shared" si="51"/>
        <v>0.83289999999997433</v>
      </c>
    </row>
    <row r="2369" spans="12:26" s="508" customFormat="1" x14ac:dyDescent="0.2">
      <c r="L2369" s="469"/>
      <c r="M2369" s="469"/>
      <c r="N2369" s="469"/>
      <c r="O2369" s="469"/>
      <c r="P2369" s="923"/>
      <c r="Q2369" s="923"/>
      <c r="R2369" s="923"/>
      <c r="S2369" s="923"/>
      <c r="U2369" s="742"/>
      <c r="Y2369" s="742" t="s">
        <v>98</v>
      </c>
      <c r="Z2369" s="922">
        <f t="shared" si="51"/>
        <v>0.83299999999997432</v>
      </c>
    </row>
    <row r="2370" spans="12:26" s="508" customFormat="1" x14ac:dyDescent="0.2">
      <c r="L2370" s="469"/>
      <c r="M2370" s="469"/>
      <c r="N2370" s="469"/>
      <c r="O2370" s="469"/>
      <c r="P2370" s="923"/>
      <c r="Q2370" s="923"/>
      <c r="R2370" s="923"/>
      <c r="S2370" s="923"/>
      <c r="U2370" s="742"/>
      <c r="Y2370" s="742" t="s">
        <v>98</v>
      </c>
      <c r="Z2370" s="922">
        <f t="shared" si="51"/>
        <v>0.83309999999997431</v>
      </c>
    </row>
    <row r="2371" spans="12:26" s="508" customFormat="1" x14ac:dyDescent="0.2">
      <c r="L2371" s="469"/>
      <c r="M2371" s="469"/>
      <c r="N2371" s="469"/>
      <c r="O2371" s="469"/>
      <c r="P2371" s="923"/>
      <c r="Q2371" s="923"/>
      <c r="R2371" s="923"/>
      <c r="S2371" s="923"/>
      <c r="U2371" s="742"/>
      <c r="Y2371" s="742" t="s">
        <v>98</v>
      </c>
      <c r="Z2371" s="922">
        <f t="shared" si="51"/>
        <v>0.83319999999997429</v>
      </c>
    </row>
    <row r="2372" spans="12:26" s="508" customFormat="1" x14ac:dyDescent="0.2">
      <c r="L2372" s="469"/>
      <c r="M2372" s="469"/>
      <c r="N2372" s="469"/>
      <c r="O2372" s="469"/>
      <c r="P2372" s="923"/>
      <c r="Q2372" s="923"/>
      <c r="R2372" s="923"/>
      <c r="S2372" s="923"/>
      <c r="U2372" s="742"/>
      <c r="Y2372" s="742" t="s">
        <v>98</v>
      </c>
      <c r="Z2372" s="922">
        <f t="shared" si="51"/>
        <v>0.83329999999997428</v>
      </c>
    </row>
    <row r="2373" spans="12:26" s="508" customFormat="1" x14ac:dyDescent="0.2">
      <c r="L2373" s="469"/>
      <c r="M2373" s="469"/>
      <c r="N2373" s="469"/>
      <c r="O2373" s="469"/>
      <c r="P2373" s="923"/>
      <c r="Q2373" s="923"/>
      <c r="R2373" s="923"/>
      <c r="S2373" s="923"/>
      <c r="U2373" s="742"/>
      <c r="Y2373" s="742" t="s">
        <v>98</v>
      </c>
      <c r="Z2373" s="922">
        <f t="shared" si="51"/>
        <v>0.83339999999997427</v>
      </c>
    </row>
    <row r="2374" spans="12:26" s="508" customFormat="1" x14ac:dyDescent="0.2">
      <c r="L2374" s="469"/>
      <c r="M2374" s="469"/>
      <c r="N2374" s="469"/>
      <c r="O2374" s="469"/>
      <c r="P2374" s="923"/>
      <c r="Q2374" s="923"/>
      <c r="R2374" s="923"/>
      <c r="S2374" s="923"/>
      <c r="U2374" s="742"/>
      <c r="Y2374" s="742" t="s">
        <v>98</v>
      </c>
      <c r="Z2374" s="922">
        <f t="shared" si="51"/>
        <v>0.83349999999997426</v>
      </c>
    </row>
    <row r="2375" spans="12:26" s="508" customFormat="1" x14ac:dyDescent="0.2">
      <c r="L2375" s="469"/>
      <c r="M2375" s="469"/>
      <c r="N2375" s="469"/>
      <c r="O2375" s="469"/>
      <c r="P2375" s="923"/>
      <c r="Q2375" s="923"/>
      <c r="R2375" s="923"/>
      <c r="S2375" s="923"/>
      <c r="U2375" s="742"/>
      <c r="Y2375" s="742" t="s">
        <v>98</v>
      </c>
      <c r="Z2375" s="922">
        <f t="shared" si="51"/>
        <v>0.83359999999997425</v>
      </c>
    </row>
    <row r="2376" spans="12:26" s="508" customFormat="1" x14ac:dyDescent="0.2">
      <c r="L2376" s="469"/>
      <c r="M2376" s="469"/>
      <c r="N2376" s="469"/>
      <c r="O2376" s="469"/>
      <c r="P2376" s="923"/>
      <c r="Q2376" s="923"/>
      <c r="R2376" s="923"/>
      <c r="S2376" s="923"/>
      <c r="U2376" s="742"/>
      <c r="Y2376" s="742" t="s">
        <v>98</v>
      </c>
      <c r="Z2376" s="922">
        <f t="shared" si="51"/>
        <v>0.83369999999997424</v>
      </c>
    </row>
    <row r="2377" spans="12:26" s="508" customFormat="1" x14ac:dyDescent="0.2">
      <c r="L2377" s="469"/>
      <c r="M2377" s="469"/>
      <c r="N2377" s="469"/>
      <c r="O2377" s="469"/>
      <c r="P2377" s="923"/>
      <c r="Q2377" s="923"/>
      <c r="R2377" s="923"/>
      <c r="S2377" s="923"/>
      <c r="U2377" s="742"/>
      <c r="Y2377" s="742" t="s">
        <v>98</v>
      </c>
      <c r="Z2377" s="922">
        <f t="shared" si="51"/>
        <v>0.83379999999997423</v>
      </c>
    </row>
    <row r="2378" spans="12:26" s="508" customFormat="1" x14ac:dyDescent="0.2">
      <c r="L2378" s="469"/>
      <c r="M2378" s="469"/>
      <c r="N2378" s="469"/>
      <c r="O2378" s="469"/>
      <c r="P2378" s="923"/>
      <c r="Q2378" s="923"/>
      <c r="R2378" s="923"/>
      <c r="S2378" s="923"/>
      <c r="U2378" s="742"/>
      <c r="Y2378" s="742" t="s">
        <v>98</v>
      </c>
      <c r="Z2378" s="922">
        <f t="shared" si="51"/>
        <v>0.83389999999997422</v>
      </c>
    </row>
    <row r="2379" spans="12:26" s="508" customFormat="1" x14ac:dyDescent="0.2">
      <c r="L2379" s="469"/>
      <c r="M2379" s="469"/>
      <c r="N2379" s="469"/>
      <c r="O2379" s="469"/>
      <c r="P2379" s="923"/>
      <c r="Q2379" s="923"/>
      <c r="R2379" s="923"/>
      <c r="S2379" s="923"/>
      <c r="U2379" s="742"/>
      <c r="Y2379" s="742" t="s">
        <v>98</v>
      </c>
      <c r="Z2379" s="922">
        <f t="shared" si="51"/>
        <v>0.83399999999997421</v>
      </c>
    </row>
    <row r="2380" spans="12:26" s="508" customFormat="1" x14ac:dyDescent="0.2">
      <c r="L2380" s="469"/>
      <c r="M2380" s="469"/>
      <c r="N2380" s="469"/>
      <c r="O2380" s="469"/>
      <c r="P2380" s="923"/>
      <c r="Q2380" s="923"/>
      <c r="R2380" s="923"/>
      <c r="S2380" s="923"/>
      <c r="U2380" s="742"/>
      <c r="Y2380" s="742" t="s">
        <v>98</v>
      </c>
      <c r="Z2380" s="922">
        <f t="shared" si="51"/>
        <v>0.8340999999999742</v>
      </c>
    </row>
    <row r="2381" spans="12:26" s="508" customFormat="1" x14ac:dyDescent="0.2">
      <c r="L2381" s="469"/>
      <c r="M2381" s="469"/>
      <c r="N2381" s="469"/>
      <c r="O2381" s="469"/>
      <c r="P2381" s="923"/>
      <c r="Q2381" s="923"/>
      <c r="R2381" s="923"/>
      <c r="S2381" s="923"/>
      <c r="U2381" s="742"/>
      <c r="Y2381" s="742" t="s">
        <v>98</v>
      </c>
      <c r="Z2381" s="922">
        <f t="shared" si="51"/>
        <v>0.83419999999997418</v>
      </c>
    </row>
    <row r="2382" spans="12:26" s="508" customFormat="1" x14ac:dyDescent="0.2">
      <c r="L2382" s="469"/>
      <c r="M2382" s="469"/>
      <c r="N2382" s="469"/>
      <c r="O2382" s="469"/>
      <c r="P2382" s="923"/>
      <c r="Q2382" s="923"/>
      <c r="R2382" s="923"/>
      <c r="S2382" s="923"/>
      <c r="U2382" s="742"/>
      <c r="Y2382" s="742" t="s">
        <v>98</v>
      </c>
      <c r="Z2382" s="922">
        <f t="shared" si="51"/>
        <v>0.83429999999997417</v>
      </c>
    </row>
    <row r="2383" spans="12:26" s="508" customFormat="1" x14ac:dyDescent="0.2">
      <c r="L2383" s="469"/>
      <c r="M2383" s="469"/>
      <c r="N2383" s="469"/>
      <c r="O2383" s="469"/>
      <c r="P2383" s="923"/>
      <c r="Q2383" s="923"/>
      <c r="R2383" s="923"/>
      <c r="S2383" s="923"/>
      <c r="U2383" s="742"/>
      <c r="Y2383" s="742" t="s">
        <v>98</v>
      </c>
      <c r="Z2383" s="922">
        <f t="shared" si="51"/>
        <v>0.83439999999997416</v>
      </c>
    </row>
    <row r="2384" spans="12:26" s="508" customFormat="1" x14ac:dyDescent="0.2">
      <c r="L2384" s="469"/>
      <c r="M2384" s="469"/>
      <c r="N2384" s="469"/>
      <c r="O2384" s="469"/>
      <c r="P2384" s="923"/>
      <c r="Q2384" s="923"/>
      <c r="R2384" s="923"/>
      <c r="S2384" s="923"/>
      <c r="U2384" s="742"/>
      <c r="Y2384" s="742" t="s">
        <v>98</v>
      </c>
      <c r="Z2384" s="922">
        <f t="shared" si="51"/>
        <v>0.83449999999997415</v>
      </c>
    </row>
    <row r="2385" spans="12:26" s="508" customFormat="1" x14ac:dyDescent="0.2">
      <c r="L2385" s="469"/>
      <c r="M2385" s="469"/>
      <c r="N2385" s="469"/>
      <c r="O2385" s="469"/>
      <c r="P2385" s="923"/>
      <c r="Q2385" s="923"/>
      <c r="R2385" s="923"/>
      <c r="S2385" s="923"/>
      <c r="U2385" s="742"/>
      <c r="Y2385" s="742" t="s">
        <v>98</v>
      </c>
      <c r="Z2385" s="922">
        <f t="shared" si="51"/>
        <v>0.83459999999997414</v>
      </c>
    </row>
    <row r="2386" spans="12:26" s="508" customFormat="1" x14ac:dyDescent="0.2">
      <c r="L2386" s="469"/>
      <c r="M2386" s="469"/>
      <c r="N2386" s="469"/>
      <c r="O2386" s="469"/>
      <c r="P2386" s="923"/>
      <c r="Q2386" s="923"/>
      <c r="R2386" s="923"/>
      <c r="S2386" s="923"/>
      <c r="U2386" s="742"/>
      <c r="Y2386" s="742" t="s">
        <v>98</v>
      </c>
      <c r="Z2386" s="922">
        <f t="shared" si="51"/>
        <v>0.83469999999997413</v>
      </c>
    </row>
    <row r="2387" spans="12:26" s="508" customFormat="1" x14ac:dyDescent="0.2">
      <c r="L2387" s="469"/>
      <c r="M2387" s="469"/>
      <c r="N2387" s="469"/>
      <c r="O2387" s="469"/>
      <c r="P2387" s="923"/>
      <c r="Q2387" s="923"/>
      <c r="R2387" s="923"/>
      <c r="S2387" s="923"/>
      <c r="U2387" s="742"/>
      <c r="Y2387" s="742" t="s">
        <v>98</v>
      </c>
      <c r="Z2387" s="922">
        <f t="shared" si="51"/>
        <v>0.83479999999997412</v>
      </c>
    </row>
    <row r="2388" spans="12:26" s="508" customFormat="1" x14ac:dyDescent="0.2">
      <c r="L2388" s="469"/>
      <c r="M2388" s="469"/>
      <c r="N2388" s="469"/>
      <c r="O2388" s="469"/>
      <c r="P2388" s="923"/>
      <c r="Q2388" s="923"/>
      <c r="R2388" s="923"/>
      <c r="S2388" s="923"/>
      <c r="U2388" s="742"/>
      <c r="Y2388" s="742" t="s">
        <v>98</v>
      </c>
      <c r="Z2388" s="922">
        <f t="shared" si="51"/>
        <v>0.83489999999997411</v>
      </c>
    </row>
    <row r="2389" spans="12:26" s="508" customFormat="1" x14ac:dyDescent="0.2">
      <c r="L2389" s="469"/>
      <c r="M2389" s="469"/>
      <c r="N2389" s="469"/>
      <c r="O2389" s="469"/>
      <c r="P2389" s="923"/>
      <c r="Q2389" s="923"/>
      <c r="R2389" s="923"/>
      <c r="S2389" s="923"/>
      <c r="U2389" s="742"/>
      <c r="Y2389" s="742" t="s">
        <v>98</v>
      </c>
      <c r="Z2389" s="922">
        <f t="shared" si="51"/>
        <v>0.8349999999999741</v>
      </c>
    </row>
    <row r="2390" spans="12:26" s="508" customFormat="1" x14ac:dyDescent="0.2">
      <c r="L2390" s="469"/>
      <c r="M2390" s="469"/>
      <c r="N2390" s="469"/>
      <c r="O2390" s="469"/>
      <c r="P2390" s="923"/>
      <c r="Q2390" s="923"/>
      <c r="R2390" s="923"/>
      <c r="S2390" s="923"/>
      <c r="U2390" s="742"/>
      <c r="Y2390" s="742" t="s">
        <v>98</v>
      </c>
      <c r="Z2390" s="922">
        <f t="shared" si="51"/>
        <v>0.83509999999997409</v>
      </c>
    </row>
    <row r="2391" spans="12:26" s="508" customFormat="1" x14ac:dyDescent="0.2">
      <c r="L2391" s="469"/>
      <c r="M2391" s="469"/>
      <c r="N2391" s="469"/>
      <c r="O2391" s="469"/>
      <c r="P2391" s="923"/>
      <c r="Q2391" s="923"/>
      <c r="R2391" s="923"/>
      <c r="S2391" s="923"/>
      <c r="U2391" s="742"/>
      <c r="Y2391" s="742" t="s">
        <v>98</v>
      </c>
      <c r="Z2391" s="922">
        <f t="shared" si="51"/>
        <v>0.83519999999997407</v>
      </c>
    </row>
    <row r="2392" spans="12:26" s="508" customFormat="1" x14ac:dyDescent="0.2">
      <c r="L2392" s="469"/>
      <c r="M2392" s="469"/>
      <c r="N2392" s="469"/>
      <c r="O2392" s="469"/>
      <c r="P2392" s="923"/>
      <c r="Q2392" s="923"/>
      <c r="R2392" s="923"/>
      <c r="S2392" s="923"/>
      <c r="U2392" s="742"/>
      <c r="Y2392" s="742" t="s">
        <v>98</v>
      </c>
      <c r="Z2392" s="922">
        <f t="shared" si="51"/>
        <v>0.83529999999997406</v>
      </c>
    </row>
    <row r="2393" spans="12:26" s="508" customFormat="1" x14ac:dyDescent="0.2">
      <c r="L2393" s="469"/>
      <c r="M2393" s="469"/>
      <c r="N2393" s="469"/>
      <c r="O2393" s="469"/>
      <c r="P2393" s="923"/>
      <c r="Q2393" s="923"/>
      <c r="R2393" s="923"/>
      <c r="S2393" s="923"/>
      <c r="U2393" s="742"/>
      <c r="Y2393" s="742" t="s">
        <v>98</v>
      </c>
      <c r="Z2393" s="922">
        <f t="shared" si="51"/>
        <v>0.83539999999997405</v>
      </c>
    </row>
    <row r="2394" spans="12:26" s="508" customFormat="1" x14ac:dyDescent="0.2">
      <c r="L2394" s="469"/>
      <c r="M2394" s="469"/>
      <c r="N2394" s="469"/>
      <c r="O2394" s="469"/>
      <c r="P2394" s="923"/>
      <c r="Q2394" s="923"/>
      <c r="R2394" s="923"/>
      <c r="S2394" s="923"/>
      <c r="U2394" s="742"/>
      <c r="Y2394" s="742" t="s">
        <v>98</v>
      </c>
      <c r="Z2394" s="922">
        <f t="shared" si="51"/>
        <v>0.83549999999997404</v>
      </c>
    </row>
    <row r="2395" spans="12:26" s="508" customFormat="1" x14ac:dyDescent="0.2">
      <c r="L2395" s="469"/>
      <c r="M2395" s="469"/>
      <c r="N2395" s="469"/>
      <c r="O2395" s="469"/>
      <c r="P2395" s="923"/>
      <c r="Q2395" s="923"/>
      <c r="R2395" s="923"/>
      <c r="S2395" s="923"/>
      <c r="U2395" s="742"/>
      <c r="Y2395" s="742" t="s">
        <v>98</v>
      </c>
      <c r="Z2395" s="922">
        <f t="shared" si="51"/>
        <v>0.83559999999997403</v>
      </c>
    </row>
    <row r="2396" spans="12:26" s="508" customFormat="1" x14ac:dyDescent="0.2">
      <c r="L2396" s="469"/>
      <c r="M2396" s="469"/>
      <c r="N2396" s="469"/>
      <c r="O2396" s="469"/>
      <c r="P2396" s="923"/>
      <c r="Q2396" s="923"/>
      <c r="R2396" s="923"/>
      <c r="S2396" s="923"/>
      <c r="U2396" s="742"/>
      <c r="Y2396" s="742" t="s">
        <v>98</v>
      </c>
      <c r="Z2396" s="922">
        <f t="shared" si="51"/>
        <v>0.83569999999997402</v>
      </c>
    </row>
    <row r="2397" spans="12:26" s="508" customFormat="1" x14ac:dyDescent="0.2">
      <c r="L2397" s="469"/>
      <c r="M2397" s="469"/>
      <c r="N2397" s="469"/>
      <c r="O2397" s="469"/>
      <c r="P2397" s="923"/>
      <c r="Q2397" s="923"/>
      <c r="R2397" s="923"/>
      <c r="S2397" s="923"/>
      <c r="U2397" s="742"/>
      <c r="Y2397" s="742" t="s">
        <v>98</v>
      </c>
      <c r="Z2397" s="922">
        <f t="shared" si="51"/>
        <v>0.83579999999997401</v>
      </c>
    </row>
    <row r="2398" spans="12:26" s="508" customFormat="1" x14ac:dyDescent="0.2">
      <c r="L2398" s="469"/>
      <c r="M2398" s="469"/>
      <c r="N2398" s="469"/>
      <c r="O2398" s="469"/>
      <c r="P2398" s="923"/>
      <c r="Q2398" s="923"/>
      <c r="R2398" s="923"/>
      <c r="S2398" s="923"/>
      <c r="U2398" s="742"/>
      <c r="Y2398" s="742" t="s">
        <v>98</v>
      </c>
      <c r="Z2398" s="922">
        <f t="shared" si="51"/>
        <v>0.835899999999974</v>
      </c>
    </row>
    <row r="2399" spans="12:26" s="508" customFormat="1" x14ac:dyDescent="0.2">
      <c r="L2399" s="469"/>
      <c r="M2399" s="469"/>
      <c r="N2399" s="469"/>
      <c r="O2399" s="469"/>
      <c r="P2399" s="923"/>
      <c r="Q2399" s="923"/>
      <c r="R2399" s="923"/>
      <c r="S2399" s="923"/>
      <c r="U2399" s="742"/>
      <c r="Y2399" s="742" t="s">
        <v>98</v>
      </c>
      <c r="Z2399" s="922">
        <f t="shared" si="51"/>
        <v>0.83599999999997399</v>
      </c>
    </row>
    <row r="2400" spans="12:26" s="508" customFormat="1" x14ac:dyDescent="0.2">
      <c r="L2400" s="469"/>
      <c r="M2400" s="469"/>
      <c r="N2400" s="469"/>
      <c r="O2400" s="469"/>
      <c r="P2400" s="923"/>
      <c r="Q2400" s="923"/>
      <c r="R2400" s="923"/>
      <c r="S2400" s="923"/>
      <c r="U2400" s="742"/>
      <c r="Y2400" s="742" t="s">
        <v>98</v>
      </c>
      <c r="Z2400" s="922">
        <f t="shared" si="51"/>
        <v>0.83609999999997398</v>
      </c>
    </row>
    <row r="2401" spans="12:26" s="508" customFormat="1" x14ac:dyDescent="0.2">
      <c r="L2401" s="469"/>
      <c r="M2401" s="469"/>
      <c r="N2401" s="469"/>
      <c r="O2401" s="469"/>
      <c r="P2401" s="923"/>
      <c r="Q2401" s="923"/>
      <c r="R2401" s="923"/>
      <c r="S2401" s="923"/>
      <c r="U2401" s="742"/>
      <c r="Y2401" s="742" t="s">
        <v>98</v>
      </c>
      <c r="Z2401" s="922">
        <f t="shared" si="51"/>
        <v>0.83619999999997396</v>
      </c>
    </row>
    <row r="2402" spans="12:26" s="508" customFormat="1" x14ac:dyDescent="0.2">
      <c r="L2402" s="469"/>
      <c r="M2402" s="469"/>
      <c r="N2402" s="469"/>
      <c r="O2402" s="469"/>
      <c r="P2402" s="923"/>
      <c r="Q2402" s="923"/>
      <c r="R2402" s="923"/>
      <c r="S2402" s="923"/>
      <c r="U2402" s="742"/>
      <c r="Y2402" s="742" t="s">
        <v>98</v>
      </c>
      <c r="Z2402" s="922">
        <f t="shared" si="51"/>
        <v>0.83629999999997395</v>
      </c>
    </row>
    <row r="2403" spans="12:26" s="508" customFormat="1" x14ac:dyDescent="0.2">
      <c r="L2403" s="469"/>
      <c r="M2403" s="469"/>
      <c r="N2403" s="469"/>
      <c r="O2403" s="469"/>
      <c r="P2403" s="923"/>
      <c r="Q2403" s="923"/>
      <c r="R2403" s="923"/>
      <c r="S2403" s="923"/>
      <c r="U2403" s="742"/>
      <c r="Y2403" s="742" t="s">
        <v>98</v>
      </c>
      <c r="Z2403" s="922">
        <f t="shared" si="51"/>
        <v>0.83639999999997394</v>
      </c>
    </row>
    <row r="2404" spans="12:26" s="508" customFormat="1" x14ac:dyDescent="0.2">
      <c r="L2404" s="469"/>
      <c r="M2404" s="469"/>
      <c r="N2404" s="469"/>
      <c r="O2404" s="469"/>
      <c r="P2404" s="923"/>
      <c r="Q2404" s="923"/>
      <c r="R2404" s="923"/>
      <c r="S2404" s="923"/>
      <c r="U2404" s="742"/>
      <c r="Y2404" s="742" t="s">
        <v>98</v>
      </c>
      <c r="Z2404" s="922">
        <f t="shared" si="51"/>
        <v>0.83649999999997393</v>
      </c>
    </row>
    <row r="2405" spans="12:26" s="508" customFormat="1" x14ac:dyDescent="0.2">
      <c r="L2405" s="469"/>
      <c r="M2405" s="469"/>
      <c r="N2405" s="469"/>
      <c r="O2405" s="469"/>
      <c r="P2405" s="923"/>
      <c r="Q2405" s="923"/>
      <c r="R2405" s="923"/>
      <c r="S2405" s="923"/>
      <c r="U2405" s="742"/>
      <c r="Y2405" s="742" t="s">
        <v>98</v>
      </c>
      <c r="Z2405" s="922">
        <f t="shared" si="51"/>
        <v>0.83659999999997392</v>
      </c>
    </row>
    <row r="2406" spans="12:26" s="508" customFormat="1" x14ac:dyDescent="0.2">
      <c r="L2406" s="469"/>
      <c r="M2406" s="469"/>
      <c r="N2406" s="469"/>
      <c r="O2406" s="469"/>
      <c r="P2406" s="923"/>
      <c r="Q2406" s="923"/>
      <c r="R2406" s="923"/>
      <c r="S2406" s="923"/>
      <c r="U2406" s="742"/>
      <c r="Y2406" s="742" t="s">
        <v>98</v>
      </c>
      <c r="Z2406" s="922">
        <f t="shared" si="51"/>
        <v>0.83669999999997391</v>
      </c>
    </row>
    <row r="2407" spans="12:26" s="508" customFormat="1" x14ac:dyDescent="0.2">
      <c r="L2407" s="469"/>
      <c r="M2407" s="469"/>
      <c r="N2407" s="469"/>
      <c r="O2407" s="469"/>
      <c r="P2407" s="923"/>
      <c r="Q2407" s="923"/>
      <c r="R2407" s="923"/>
      <c r="S2407" s="923"/>
      <c r="U2407" s="742"/>
      <c r="Y2407" s="742" t="s">
        <v>98</v>
      </c>
      <c r="Z2407" s="922">
        <f t="shared" si="51"/>
        <v>0.8367999999999739</v>
      </c>
    </row>
    <row r="2408" spans="12:26" s="508" customFormat="1" x14ac:dyDescent="0.2">
      <c r="L2408" s="469"/>
      <c r="M2408" s="469"/>
      <c r="N2408" s="469"/>
      <c r="O2408" s="469"/>
      <c r="P2408" s="923"/>
      <c r="Q2408" s="923"/>
      <c r="R2408" s="923"/>
      <c r="S2408" s="923"/>
      <c r="U2408" s="742"/>
      <c r="Y2408" s="742" t="s">
        <v>98</v>
      </c>
      <c r="Z2408" s="922">
        <f t="shared" si="51"/>
        <v>0.83689999999997389</v>
      </c>
    </row>
    <row r="2409" spans="12:26" s="508" customFormat="1" x14ac:dyDescent="0.2">
      <c r="L2409" s="469"/>
      <c r="M2409" s="469"/>
      <c r="N2409" s="469"/>
      <c r="O2409" s="469"/>
      <c r="P2409" s="923"/>
      <c r="Q2409" s="923"/>
      <c r="R2409" s="923"/>
      <c r="S2409" s="923"/>
      <c r="U2409" s="742"/>
      <c r="Y2409" s="742" t="s">
        <v>98</v>
      </c>
      <c r="Z2409" s="922">
        <f t="shared" ref="Z2409:Z2472" si="52">SUM(Z2408+0.01%)</f>
        <v>0.83699999999997388</v>
      </c>
    </row>
    <row r="2410" spans="12:26" s="508" customFormat="1" x14ac:dyDescent="0.2">
      <c r="L2410" s="469"/>
      <c r="M2410" s="469"/>
      <c r="N2410" s="469"/>
      <c r="O2410" s="469"/>
      <c r="P2410" s="923"/>
      <c r="Q2410" s="923"/>
      <c r="R2410" s="923"/>
      <c r="S2410" s="923"/>
      <c r="U2410" s="742"/>
      <c r="Y2410" s="742" t="s">
        <v>98</v>
      </c>
      <c r="Z2410" s="922">
        <f t="shared" si="52"/>
        <v>0.83709999999997386</v>
      </c>
    </row>
    <row r="2411" spans="12:26" s="508" customFormat="1" x14ac:dyDescent="0.2">
      <c r="L2411" s="469"/>
      <c r="M2411" s="469"/>
      <c r="N2411" s="469"/>
      <c r="O2411" s="469"/>
      <c r="P2411" s="923"/>
      <c r="Q2411" s="923"/>
      <c r="R2411" s="923"/>
      <c r="S2411" s="923"/>
      <c r="U2411" s="742"/>
      <c r="Y2411" s="742" t="s">
        <v>98</v>
      </c>
      <c r="Z2411" s="922">
        <f t="shared" si="52"/>
        <v>0.83719999999997385</v>
      </c>
    </row>
    <row r="2412" spans="12:26" s="508" customFormat="1" x14ac:dyDescent="0.2">
      <c r="L2412" s="469"/>
      <c r="M2412" s="469"/>
      <c r="N2412" s="469"/>
      <c r="O2412" s="469"/>
      <c r="P2412" s="923"/>
      <c r="Q2412" s="923"/>
      <c r="R2412" s="923"/>
      <c r="S2412" s="923"/>
      <c r="U2412" s="742"/>
      <c r="Y2412" s="742" t="s">
        <v>98</v>
      </c>
      <c r="Z2412" s="922">
        <f t="shared" si="52"/>
        <v>0.83729999999997384</v>
      </c>
    </row>
    <row r="2413" spans="12:26" s="508" customFormat="1" x14ac:dyDescent="0.2">
      <c r="L2413" s="469"/>
      <c r="M2413" s="469"/>
      <c r="N2413" s="469"/>
      <c r="O2413" s="469"/>
      <c r="P2413" s="923"/>
      <c r="Q2413" s="923"/>
      <c r="R2413" s="923"/>
      <c r="S2413" s="923"/>
      <c r="U2413" s="742"/>
      <c r="Y2413" s="742" t="s">
        <v>98</v>
      </c>
      <c r="Z2413" s="922">
        <f t="shared" si="52"/>
        <v>0.83739999999997383</v>
      </c>
    </row>
    <row r="2414" spans="12:26" s="508" customFormat="1" x14ac:dyDescent="0.2">
      <c r="L2414" s="469"/>
      <c r="M2414" s="469"/>
      <c r="N2414" s="469"/>
      <c r="O2414" s="469"/>
      <c r="P2414" s="923"/>
      <c r="Q2414" s="923"/>
      <c r="R2414" s="923"/>
      <c r="S2414" s="923"/>
      <c r="U2414" s="742"/>
      <c r="Y2414" s="742" t="s">
        <v>98</v>
      </c>
      <c r="Z2414" s="922">
        <f t="shared" si="52"/>
        <v>0.83749999999997382</v>
      </c>
    </row>
    <row r="2415" spans="12:26" s="508" customFormat="1" x14ac:dyDescent="0.2">
      <c r="L2415" s="469"/>
      <c r="M2415" s="469"/>
      <c r="N2415" s="469"/>
      <c r="O2415" s="469"/>
      <c r="P2415" s="923"/>
      <c r="Q2415" s="923"/>
      <c r="R2415" s="923"/>
      <c r="S2415" s="923"/>
      <c r="U2415" s="742"/>
      <c r="Y2415" s="742" t="s">
        <v>98</v>
      </c>
      <c r="Z2415" s="922">
        <f t="shared" si="52"/>
        <v>0.83759999999997381</v>
      </c>
    </row>
    <row r="2416" spans="12:26" s="508" customFormat="1" x14ac:dyDescent="0.2">
      <c r="L2416" s="469"/>
      <c r="M2416" s="469"/>
      <c r="N2416" s="469"/>
      <c r="O2416" s="469"/>
      <c r="P2416" s="923"/>
      <c r="Q2416" s="923"/>
      <c r="R2416" s="923"/>
      <c r="S2416" s="923"/>
      <c r="U2416" s="742"/>
      <c r="Y2416" s="742" t="s">
        <v>98</v>
      </c>
      <c r="Z2416" s="922">
        <f t="shared" si="52"/>
        <v>0.8376999999999738</v>
      </c>
    </row>
    <row r="2417" spans="12:26" s="508" customFormat="1" x14ac:dyDescent="0.2">
      <c r="L2417" s="469"/>
      <c r="M2417" s="469"/>
      <c r="N2417" s="469"/>
      <c r="O2417" s="469"/>
      <c r="P2417" s="923"/>
      <c r="Q2417" s="923"/>
      <c r="R2417" s="923"/>
      <c r="S2417" s="923"/>
      <c r="U2417" s="742"/>
      <c r="Y2417" s="742" t="s">
        <v>98</v>
      </c>
      <c r="Z2417" s="922">
        <f t="shared" si="52"/>
        <v>0.83779999999997379</v>
      </c>
    </row>
    <row r="2418" spans="12:26" s="508" customFormat="1" x14ac:dyDescent="0.2">
      <c r="L2418" s="469"/>
      <c r="M2418" s="469"/>
      <c r="N2418" s="469"/>
      <c r="O2418" s="469"/>
      <c r="P2418" s="923"/>
      <c r="Q2418" s="923"/>
      <c r="R2418" s="923"/>
      <c r="S2418" s="923"/>
      <c r="U2418" s="742"/>
      <c r="Y2418" s="742" t="s">
        <v>98</v>
      </c>
      <c r="Z2418" s="922">
        <f t="shared" si="52"/>
        <v>0.83789999999997378</v>
      </c>
    </row>
    <row r="2419" spans="12:26" s="508" customFormat="1" x14ac:dyDescent="0.2">
      <c r="L2419" s="469"/>
      <c r="M2419" s="469"/>
      <c r="N2419" s="469"/>
      <c r="O2419" s="469"/>
      <c r="P2419" s="923"/>
      <c r="Q2419" s="923"/>
      <c r="R2419" s="923"/>
      <c r="S2419" s="923"/>
      <c r="U2419" s="742"/>
      <c r="Y2419" s="742" t="s">
        <v>98</v>
      </c>
      <c r="Z2419" s="922">
        <f t="shared" si="52"/>
        <v>0.83799999999997377</v>
      </c>
    </row>
    <row r="2420" spans="12:26" s="508" customFormat="1" x14ac:dyDescent="0.2">
      <c r="L2420" s="469"/>
      <c r="M2420" s="469"/>
      <c r="N2420" s="469"/>
      <c r="O2420" s="469"/>
      <c r="P2420" s="923"/>
      <c r="Q2420" s="923"/>
      <c r="R2420" s="923"/>
      <c r="S2420" s="923"/>
      <c r="U2420" s="742"/>
      <c r="Y2420" s="742" t="s">
        <v>98</v>
      </c>
      <c r="Z2420" s="922">
        <f t="shared" si="52"/>
        <v>0.83809999999997375</v>
      </c>
    </row>
    <row r="2421" spans="12:26" s="508" customFormat="1" x14ac:dyDescent="0.2">
      <c r="L2421" s="469"/>
      <c r="M2421" s="469"/>
      <c r="N2421" s="469"/>
      <c r="O2421" s="469"/>
      <c r="P2421" s="923"/>
      <c r="Q2421" s="923"/>
      <c r="R2421" s="923"/>
      <c r="S2421" s="923"/>
      <c r="U2421" s="742"/>
      <c r="Y2421" s="742" t="s">
        <v>98</v>
      </c>
      <c r="Z2421" s="922">
        <f t="shared" si="52"/>
        <v>0.83819999999997374</v>
      </c>
    </row>
    <row r="2422" spans="12:26" s="508" customFormat="1" x14ac:dyDescent="0.2">
      <c r="L2422" s="469"/>
      <c r="M2422" s="469"/>
      <c r="N2422" s="469"/>
      <c r="O2422" s="469"/>
      <c r="P2422" s="923"/>
      <c r="Q2422" s="923"/>
      <c r="R2422" s="923"/>
      <c r="S2422" s="923"/>
      <c r="U2422" s="742"/>
      <c r="Y2422" s="742" t="s">
        <v>98</v>
      </c>
      <c r="Z2422" s="922">
        <f t="shared" si="52"/>
        <v>0.83829999999997373</v>
      </c>
    </row>
    <row r="2423" spans="12:26" s="508" customFormat="1" x14ac:dyDescent="0.2">
      <c r="L2423" s="469"/>
      <c r="M2423" s="469"/>
      <c r="N2423" s="469"/>
      <c r="O2423" s="469"/>
      <c r="P2423" s="923"/>
      <c r="Q2423" s="923"/>
      <c r="R2423" s="923"/>
      <c r="S2423" s="923"/>
      <c r="U2423" s="742"/>
      <c r="Y2423" s="742" t="s">
        <v>98</v>
      </c>
      <c r="Z2423" s="922">
        <f t="shared" si="52"/>
        <v>0.83839999999997372</v>
      </c>
    </row>
    <row r="2424" spans="12:26" s="508" customFormat="1" x14ac:dyDescent="0.2">
      <c r="L2424" s="469"/>
      <c r="M2424" s="469"/>
      <c r="N2424" s="469"/>
      <c r="O2424" s="469"/>
      <c r="P2424" s="923"/>
      <c r="Q2424" s="923"/>
      <c r="R2424" s="923"/>
      <c r="S2424" s="923"/>
      <c r="U2424" s="742"/>
      <c r="Y2424" s="742" t="s">
        <v>98</v>
      </c>
      <c r="Z2424" s="922">
        <f t="shared" si="52"/>
        <v>0.83849999999997371</v>
      </c>
    </row>
    <row r="2425" spans="12:26" s="508" customFormat="1" x14ac:dyDescent="0.2">
      <c r="L2425" s="469"/>
      <c r="M2425" s="469"/>
      <c r="N2425" s="469"/>
      <c r="O2425" s="469"/>
      <c r="P2425" s="923"/>
      <c r="Q2425" s="923"/>
      <c r="R2425" s="923"/>
      <c r="S2425" s="923"/>
      <c r="U2425" s="742"/>
      <c r="Y2425" s="742" t="s">
        <v>98</v>
      </c>
      <c r="Z2425" s="922">
        <f t="shared" si="52"/>
        <v>0.8385999999999737</v>
      </c>
    </row>
    <row r="2426" spans="12:26" s="508" customFormat="1" x14ac:dyDescent="0.2">
      <c r="L2426" s="469"/>
      <c r="M2426" s="469"/>
      <c r="N2426" s="469"/>
      <c r="O2426" s="469"/>
      <c r="P2426" s="923"/>
      <c r="Q2426" s="923"/>
      <c r="R2426" s="923"/>
      <c r="S2426" s="923"/>
      <c r="U2426" s="742"/>
      <c r="Y2426" s="742" t="s">
        <v>98</v>
      </c>
      <c r="Z2426" s="922">
        <f t="shared" si="52"/>
        <v>0.83869999999997369</v>
      </c>
    </row>
    <row r="2427" spans="12:26" s="508" customFormat="1" x14ac:dyDescent="0.2">
      <c r="L2427" s="469"/>
      <c r="M2427" s="469"/>
      <c r="N2427" s="469"/>
      <c r="O2427" s="469"/>
      <c r="P2427" s="923"/>
      <c r="Q2427" s="923"/>
      <c r="R2427" s="923"/>
      <c r="S2427" s="923"/>
      <c r="U2427" s="742"/>
      <c r="Y2427" s="742" t="s">
        <v>98</v>
      </c>
      <c r="Z2427" s="922">
        <f t="shared" si="52"/>
        <v>0.83879999999997368</v>
      </c>
    </row>
    <row r="2428" spans="12:26" s="508" customFormat="1" x14ac:dyDescent="0.2">
      <c r="L2428" s="469"/>
      <c r="M2428" s="469"/>
      <c r="N2428" s="469"/>
      <c r="O2428" s="469"/>
      <c r="P2428" s="923"/>
      <c r="Q2428" s="923"/>
      <c r="R2428" s="923"/>
      <c r="S2428" s="923"/>
      <c r="U2428" s="742"/>
      <c r="Y2428" s="742" t="s">
        <v>98</v>
      </c>
      <c r="Z2428" s="922">
        <f t="shared" si="52"/>
        <v>0.83889999999997367</v>
      </c>
    </row>
    <row r="2429" spans="12:26" s="508" customFormat="1" x14ac:dyDescent="0.2">
      <c r="L2429" s="469"/>
      <c r="M2429" s="469"/>
      <c r="N2429" s="469"/>
      <c r="O2429" s="469"/>
      <c r="P2429" s="923"/>
      <c r="Q2429" s="923"/>
      <c r="R2429" s="923"/>
      <c r="S2429" s="923"/>
      <c r="U2429" s="742"/>
      <c r="Y2429" s="742" t="s">
        <v>98</v>
      </c>
      <c r="Z2429" s="922">
        <f t="shared" si="52"/>
        <v>0.83899999999997366</v>
      </c>
    </row>
    <row r="2430" spans="12:26" s="508" customFormat="1" x14ac:dyDescent="0.2">
      <c r="L2430" s="469"/>
      <c r="M2430" s="469"/>
      <c r="N2430" s="469"/>
      <c r="O2430" s="469"/>
      <c r="P2430" s="923"/>
      <c r="Q2430" s="923"/>
      <c r="R2430" s="923"/>
      <c r="S2430" s="923"/>
      <c r="U2430" s="742"/>
      <c r="Y2430" s="742" t="s">
        <v>98</v>
      </c>
      <c r="Z2430" s="922">
        <f t="shared" si="52"/>
        <v>0.83909999999997364</v>
      </c>
    </row>
    <row r="2431" spans="12:26" s="508" customFormat="1" x14ac:dyDescent="0.2">
      <c r="L2431" s="469"/>
      <c r="M2431" s="469"/>
      <c r="N2431" s="469"/>
      <c r="O2431" s="469"/>
      <c r="P2431" s="923"/>
      <c r="Q2431" s="923"/>
      <c r="R2431" s="923"/>
      <c r="S2431" s="923"/>
      <c r="U2431" s="742"/>
      <c r="Y2431" s="742" t="s">
        <v>98</v>
      </c>
      <c r="Z2431" s="922">
        <f t="shared" si="52"/>
        <v>0.83919999999997363</v>
      </c>
    </row>
    <row r="2432" spans="12:26" s="508" customFormat="1" x14ac:dyDescent="0.2">
      <c r="L2432" s="469"/>
      <c r="M2432" s="469"/>
      <c r="N2432" s="469"/>
      <c r="O2432" s="469"/>
      <c r="P2432" s="923"/>
      <c r="Q2432" s="923"/>
      <c r="R2432" s="923"/>
      <c r="S2432" s="923"/>
      <c r="U2432" s="742"/>
      <c r="Y2432" s="742" t="s">
        <v>98</v>
      </c>
      <c r="Z2432" s="922">
        <f t="shared" si="52"/>
        <v>0.83929999999997362</v>
      </c>
    </row>
    <row r="2433" spans="12:26" s="508" customFormat="1" x14ac:dyDescent="0.2">
      <c r="L2433" s="469"/>
      <c r="M2433" s="469"/>
      <c r="N2433" s="469"/>
      <c r="O2433" s="469"/>
      <c r="P2433" s="923"/>
      <c r="Q2433" s="923"/>
      <c r="R2433" s="923"/>
      <c r="S2433" s="923"/>
      <c r="U2433" s="742"/>
      <c r="Y2433" s="742" t="s">
        <v>98</v>
      </c>
      <c r="Z2433" s="922">
        <f t="shared" si="52"/>
        <v>0.83939999999997361</v>
      </c>
    </row>
    <row r="2434" spans="12:26" s="508" customFormat="1" x14ac:dyDescent="0.2">
      <c r="L2434" s="469"/>
      <c r="M2434" s="469"/>
      <c r="N2434" s="469"/>
      <c r="O2434" s="469"/>
      <c r="P2434" s="923"/>
      <c r="Q2434" s="923"/>
      <c r="R2434" s="923"/>
      <c r="S2434" s="923"/>
      <c r="U2434" s="742"/>
      <c r="Y2434" s="742" t="s">
        <v>98</v>
      </c>
      <c r="Z2434" s="922">
        <f t="shared" si="52"/>
        <v>0.8394999999999736</v>
      </c>
    </row>
    <row r="2435" spans="12:26" s="508" customFormat="1" x14ac:dyDescent="0.2">
      <c r="L2435" s="469"/>
      <c r="M2435" s="469"/>
      <c r="N2435" s="469"/>
      <c r="O2435" s="469"/>
      <c r="P2435" s="923"/>
      <c r="Q2435" s="923"/>
      <c r="R2435" s="923"/>
      <c r="S2435" s="923"/>
      <c r="U2435" s="742"/>
      <c r="Y2435" s="742" t="s">
        <v>98</v>
      </c>
      <c r="Z2435" s="922">
        <f t="shared" si="52"/>
        <v>0.83959999999997359</v>
      </c>
    </row>
    <row r="2436" spans="12:26" s="508" customFormat="1" x14ac:dyDescent="0.2">
      <c r="L2436" s="469"/>
      <c r="M2436" s="469"/>
      <c r="N2436" s="469"/>
      <c r="O2436" s="469"/>
      <c r="P2436" s="923"/>
      <c r="Q2436" s="923"/>
      <c r="R2436" s="923"/>
      <c r="S2436" s="923"/>
      <c r="U2436" s="742"/>
      <c r="Y2436" s="742" t="s">
        <v>98</v>
      </c>
      <c r="Z2436" s="922">
        <f t="shared" si="52"/>
        <v>0.83969999999997358</v>
      </c>
    </row>
    <row r="2437" spans="12:26" s="508" customFormat="1" x14ac:dyDescent="0.2">
      <c r="L2437" s="469"/>
      <c r="M2437" s="469"/>
      <c r="N2437" s="469"/>
      <c r="O2437" s="469"/>
      <c r="P2437" s="923"/>
      <c r="Q2437" s="923"/>
      <c r="R2437" s="923"/>
      <c r="S2437" s="923"/>
      <c r="U2437" s="742"/>
      <c r="Y2437" s="742" t="s">
        <v>98</v>
      </c>
      <c r="Z2437" s="922">
        <f t="shared" si="52"/>
        <v>0.83979999999997357</v>
      </c>
    </row>
    <row r="2438" spans="12:26" s="508" customFormat="1" x14ac:dyDescent="0.2">
      <c r="L2438" s="469"/>
      <c r="M2438" s="469"/>
      <c r="N2438" s="469"/>
      <c r="O2438" s="469"/>
      <c r="P2438" s="923"/>
      <c r="Q2438" s="923"/>
      <c r="R2438" s="923"/>
      <c r="S2438" s="923"/>
      <c r="U2438" s="742"/>
      <c r="Y2438" s="742" t="s">
        <v>98</v>
      </c>
      <c r="Z2438" s="922">
        <f t="shared" si="52"/>
        <v>0.83989999999997356</v>
      </c>
    </row>
    <row r="2439" spans="12:26" s="508" customFormat="1" x14ac:dyDescent="0.2">
      <c r="L2439" s="469"/>
      <c r="M2439" s="469"/>
      <c r="N2439" s="469"/>
      <c r="O2439" s="469"/>
      <c r="P2439" s="923"/>
      <c r="Q2439" s="923"/>
      <c r="R2439" s="923"/>
      <c r="S2439" s="923"/>
      <c r="U2439" s="742"/>
      <c r="Y2439" s="742" t="s">
        <v>98</v>
      </c>
      <c r="Z2439" s="922">
        <f t="shared" si="52"/>
        <v>0.83999999999997355</v>
      </c>
    </row>
    <row r="2440" spans="12:26" s="508" customFormat="1" x14ac:dyDescent="0.2">
      <c r="L2440" s="469"/>
      <c r="M2440" s="469"/>
      <c r="N2440" s="469"/>
      <c r="O2440" s="469"/>
      <c r="P2440" s="923"/>
      <c r="Q2440" s="923"/>
      <c r="R2440" s="923"/>
      <c r="S2440" s="923"/>
      <c r="U2440" s="742"/>
      <c r="Y2440" s="742" t="s">
        <v>98</v>
      </c>
      <c r="Z2440" s="922">
        <f t="shared" si="52"/>
        <v>0.84009999999997353</v>
      </c>
    </row>
    <row r="2441" spans="12:26" s="508" customFormat="1" x14ac:dyDescent="0.2">
      <c r="L2441" s="469"/>
      <c r="M2441" s="469"/>
      <c r="N2441" s="469"/>
      <c r="O2441" s="469"/>
      <c r="P2441" s="923"/>
      <c r="Q2441" s="923"/>
      <c r="R2441" s="923"/>
      <c r="S2441" s="923"/>
      <c r="U2441" s="742"/>
      <c r="Y2441" s="742" t="s">
        <v>98</v>
      </c>
      <c r="Z2441" s="922">
        <f t="shared" si="52"/>
        <v>0.84019999999997352</v>
      </c>
    </row>
    <row r="2442" spans="12:26" s="508" customFormat="1" x14ac:dyDescent="0.2">
      <c r="L2442" s="469"/>
      <c r="M2442" s="469"/>
      <c r="N2442" s="469"/>
      <c r="O2442" s="469"/>
      <c r="P2442" s="923"/>
      <c r="Q2442" s="923"/>
      <c r="R2442" s="923"/>
      <c r="S2442" s="923"/>
      <c r="U2442" s="742"/>
      <c r="Y2442" s="742" t="s">
        <v>98</v>
      </c>
      <c r="Z2442" s="922">
        <f t="shared" si="52"/>
        <v>0.84029999999997351</v>
      </c>
    </row>
    <row r="2443" spans="12:26" s="508" customFormat="1" x14ac:dyDescent="0.2">
      <c r="L2443" s="469"/>
      <c r="M2443" s="469"/>
      <c r="N2443" s="469"/>
      <c r="O2443" s="469"/>
      <c r="P2443" s="923"/>
      <c r="Q2443" s="923"/>
      <c r="R2443" s="923"/>
      <c r="S2443" s="923"/>
      <c r="U2443" s="742"/>
      <c r="Y2443" s="742" t="s">
        <v>98</v>
      </c>
      <c r="Z2443" s="922">
        <f t="shared" si="52"/>
        <v>0.8403999999999735</v>
      </c>
    </row>
    <row r="2444" spans="12:26" s="508" customFormat="1" x14ac:dyDescent="0.2">
      <c r="L2444" s="469"/>
      <c r="M2444" s="469"/>
      <c r="N2444" s="469"/>
      <c r="O2444" s="469"/>
      <c r="P2444" s="923"/>
      <c r="Q2444" s="923"/>
      <c r="R2444" s="923"/>
      <c r="S2444" s="923"/>
      <c r="U2444" s="742"/>
      <c r="Y2444" s="742" t="s">
        <v>98</v>
      </c>
      <c r="Z2444" s="922">
        <f t="shared" si="52"/>
        <v>0.84049999999997349</v>
      </c>
    </row>
    <row r="2445" spans="12:26" s="508" customFormat="1" x14ac:dyDescent="0.2">
      <c r="L2445" s="469"/>
      <c r="M2445" s="469"/>
      <c r="N2445" s="469"/>
      <c r="O2445" s="469"/>
      <c r="P2445" s="923"/>
      <c r="Q2445" s="923"/>
      <c r="R2445" s="923"/>
      <c r="S2445" s="923"/>
      <c r="U2445" s="742"/>
      <c r="Y2445" s="742" t="s">
        <v>98</v>
      </c>
      <c r="Z2445" s="922">
        <f t="shared" si="52"/>
        <v>0.84059999999997348</v>
      </c>
    </row>
    <row r="2446" spans="12:26" s="508" customFormat="1" x14ac:dyDescent="0.2">
      <c r="L2446" s="469"/>
      <c r="M2446" s="469"/>
      <c r="N2446" s="469"/>
      <c r="O2446" s="469"/>
      <c r="P2446" s="923"/>
      <c r="Q2446" s="923"/>
      <c r="R2446" s="923"/>
      <c r="S2446" s="923"/>
      <c r="U2446" s="742"/>
      <c r="Y2446" s="742" t="s">
        <v>98</v>
      </c>
      <c r="Z2446" s="922">
        <f t="shared" si="52"/>
        <v>0.84069999999997347</v>
      </c>
    </row>
    <row r="2447" spans="12:26" s="508" customFormat="1" x14ac:dyDescent="0.2">
      <c r="L2447" s="469"/>
      <c r="M2447" s="469"/>
      <c r="N2447" s="469"/>
      <c r="O2447" s="469"/>
      <c r="P2447" s="923"/>
      <c r="Q2447" s="923"/>
      <c r="R2447" s="923"/>
      <c r="S2447" s="923"/>
      <c r="U2447" s="742"/>
      <c r="Y2447" s="742" t="s">
        <v>98</v>
      </c>
      <c r="Z2447" s="922">
        <f t="shared" si="52"/>
        <v>0.84079999999997346</v>
      </c>
    </row>
    <row r="2448" spans="12:26" s="508" customFormat="1" x14ac:dyDescent="0.2">
      <c r="L2448" s="469"/>
      <c r="M2448" s="469"/>
      <c r="N2448" s="469"/>
      <c r="O2448" s="469"/>
      <c r="P2448" s="923"/>
      <c r="Q2448" s="923"/>
      <c r="R2448" s="923"/>
      <c r="S2448" s="923"/>
      <c r="U2448" s="742"/>
      <c r="Y2448" s="742" t="s">
        <v>98</v>
      </c>
      <c r="Z2448" s="922">
        <f t="shared" si="52"/>
        <v>0.84089999999997345</v>
      </c>
    </row>
    <row r="2449" spans="12:26" s="508" customFormat="1" x14ac:dyDescent="0.2">
      <c r="L2449" s="469"/>
      <c r="M2449" s="469"/>
      <c r="N2449" s="469"/>
      <c r="O2449" s="469"/>
      <c r="P2449" s="923"/>
      <c r="Q2449" s="923"/>
      <c r="R2449" s="923"/>
      <c r="S2449" s="923"/>
      <c r="U2449" s="742"/>
      <c r="Y2449" s="742" t="s">
        <v>98</v>
      </c>
      <c r="Z2449" s="922">
        <f t="shared" si="52"/>
        <v>0.84099999999997344</v>
      </c>
    </row>
    <row r="2450" spans="12:26" s="508" customFormat="1" x14ac:dyDescent="0.2">
      <c r="L2450" s="469"/>
      <c r="M2450" s="469"/>
      <c r="N2450" s="469"/>
      <c r="O2450" s="469"/>
      <c r="P2450" s="923"/>
      <c r="Q2450" s="923"/>
      <c r="R2450" s="923"/>
      <c r="S2450" s="923"/>
      <c r="U2450" s="742"/>
      <c r="Y2450" s="742" t="s">
        <v>98</v>
      </c>
      <c r="Z2450" s="922">
        <f t="shared" si="52"/>
        <v>0.84109999999997342</v>
      </c>
    </row>
    <row r="2451" spans="12:26" s="508" customFormat="1" x14ac:dyDescent="0.2">
      <c r="L2451" s="469"/>
      <c r="M2451" s="469"/>
      <c r="N2451" s="469"/>
      <c r="O2451" s="469"/>
      <c r="P2451" s="923"/>
      <c r="Q2451" s="923"/>
      <c r="R2451" s="923"/>
      <c r="S2451" s="923"/>
      <c r="U2451" s="742"/>
      <c r="Y2451" s="742" t="s">
        <v>98</v>
      </c>
      <c r="Z2451" s="922">
        <f t="shared" si="52"/>
        <v>0.84119999999997341</v>
      </c>
    </row>
    <row r="2452" spans="12:26" s="508" customFormat="1" x14ac:dyDescent="0.2">
      <c r="L2452" s="469"/>
      <c r="M2452" s="469"/>
      <c r="N2452" s="469"/>
      <c r="O2452" s="469"/>
      <c r="P2452" s="923"/>
      <c r="Q2452" s="923"/>
      <c r="R2452" s="923"/>
      <c r="S2452" s="923"/>
      <c r="U2452" s="742"/>
      <c r="Y2452" s="742" t="s">
        <v>98</v>
      </c>
      <c r="Z2452" s="922">
        <f t="shared" si="52"/>
        <v>0.8412999999999734</v>
      </c>
    </row>
    <row r="2453" spans="12:26" s="508" customFormat="1" x14ac:dyDescent="0.2">
      <c r="L2453" s="469"/>
      <c r="M2453" s="469"/>
      <c r="N2453" s="469"/>
      <c r="O2453" s="469"/>
      <c r="P2453" s="923"/>
      <c r="Q2453" s="923"/>
      <c r="R2453" s="923"/>
      <c r="S2453" s="923"/>
      <c r="U2453" s="742"/>
      <c r="Y2453" s="742" t="s">
        <v>98</v>
      </c>
      <c r="Z2453" s="922">
        <f t="shared" si="52"/>
        <v>0.84139999999997339</v>
      </c>
    </row>
    <row r="2454" spans="12:26" s="508" customFormat="1" x14ac:dyDescent="0.2">
      <c r="L2454" s="469"/>
      <c r="M2454" s="469"/>
      <c r="N2454" s="469"/>
      <c r="O2454" s="469"/>
      <c r="P2454" s="923"/>
      <c r="Q2454" s="923"/>
      <c r="R2454" s="923"/>
      <c r="S2454" s="923"/>
      <c r="U2454" s="742"/>
      <c r="Y2454" s="742" t="s">
        <v>98</v>
      </c>
      <c r="Z2454" s="922">
        <f t="shared" si="52"/>
        <v>0.84149999999997338</v>
      </c>
    </row>
    <row r="2455" spans="12:26" s="508" customFormat="1" x14ac:dyDescent="0.2">
      <c r="L2455" s="469"/>
      <c r="M2455" s="469"/>
      <c r="N2455" s="469"/>
      <c r="O2455" s="469"/>
      <c r="P2455" s="923"/>
      <c r="Q2455" s="923"/>
      <c r="R2455" s="923"/>
      <c r="S2455" s="923"/>
      <c r="U2455" s="742"/>
      <c r="Y2455" s="742" t="s">
        <v>98</v>
      </c>
      <c r="Z2455" s="922">
        <f t="shared" si="52"/>
        <v>0.84159999999997337</v>
      </c>
    </row>
    <row r="2456" spans="12:26" s="508" customFormat="1" x14ac:dyDescent="0.2">
      <c r="L2456" s="469"/>
      <c r="M2456" s="469"/>
      <c r="N2456" s="469"/>
      <c r="O2456" s="469"/>
      <c r="P2456" s="923"/>
      <c r="Q2456" s="923"/>
      <c r="R2456" s="923"/>
      <c r="S2456" s="923"/>
      <c r="U2456" s="742"/>
      <c r="Y2456" s="742" t="s">
        <v>98</v>
      </c>
      <c r="Z2456" s="922">
        <f t="shared" si="52"/>
        <v>0.84169999999997336</v>
      </c>
    </row>
    <row r="2457" spans="12:26" s="508" customFormat="1" x14ac:dyDescent="0.2">
      <c r="L2457" s="469"/>
      <c r="M2457" s="469"/>
      <c r="N2457" s="469"/>
      <c r="O2457" s="469"/>
      <c r="P2457" s="923"/>
      <c r="Q2457" s="923"/>
      <c r="R2457" s="923"/>
      <c r="S2457" s="923"/>
      <c r="U2457" s="742"/>
      <c r="Y2457" s="742" t="s">
        <v>98</v>
      </c>
      <c r="Z2457" s="922">
        <f t="shared" si="52"/>
        <v>0.84179999999997335</v>
      </c>
    </row>
    <row r="2458" spans="12:26" s="508" customFormat="1" x14ac:dyDescent="0.2">
      <c r="L2458" s="469"/>
      <c r="M2458" s="469"/>
      <c r="N2458" s="469"/>
      <c r="O2458" s="469"/>
      <c r="P2458" s="923"/>
      <c r="Q2458" s="923"/>
      <c r="R2458" s="923"/>
      <c r="S2458" s="923"/>
      <c r="U2458" s="742"/>
      <c r="Y2458" s="742" t="s">
        <v>98</v>
      </c>
      <c r="Z2458" s="922">
        <f t="shared" si="52"/>
        <v>0.84189999999997334</v>
      </c>
    </row>
    <row r="2459" spans="12:26" s="508" customFormat="1" x14ac:dyDescent="0.2">
      <c r="L2459" s="469"/>
      <c r="M2459" s="469"/>
      <c r="N2459" s="469"/>
      <c r="O2459" s="469"/>
      <c r="P2459" s="923"/>
      <c r="Q2459" s="923"/>
      <c r="R2459" s="923"/>
      <c r="S2459" s="923"/>
      <c r="U2459" s="742"/>
      <c r="Y2459" s="742" t="s">
        <v>98</v>
      </c>
      <c r="Z2459" s="922">
        <f t="shared" si="52"/>
        <v>0.84199999999997333</v>
      </c>
    </row>
    <row r="2460" spans="12:26" s="508" customFormat="1" x14ac:dyDescent="0.2">
      <c r="L2460" s="469"/>
      <c r="M2460" s="469"/>
      <c r="N2460" s="469"/>
      <c r="O2460" s="469"/>
      <c r="P2460" s="923"/>
      <c r="Q2460" s="923"/>
      <c r="R2460" s="923"/>
      <c r="S2460" s="923"/>
      <c r="U2460" s="742"/>
      <c r="Y2460" s="742" t="s">
        <v>98</v>
      </c>
      <c r="Z2460" s="922">
        <f t="shared" si="52"/>
        <v>0.84209999999997331</v>
      </c>
    </row>
    <row r="2461" spans="12:26" s="508" customFormat="1" x14ac:dyDescent="0.2">
      <c r="L2461" s="469"/>
      <c r="M2461" s="469"/>
      <c r="N2461" s="469"/>
      <c r="O2461" s="469"/>
      <c r="P2461" s="923"/>
      <c r="Q2461" s="923"/>
      <c r="R2461" s="923"/>
      <c r="S2461" s="923"/>
      <c r="U2461" s="742"/>
      <c r="Y2461" s="742" t="s">
        <v>98</v>
      </c>
      <c r="Z2461" s="922">
        <f t="shared" si="52"/>
        <v>0.8421999999999733</v>
      </c>
    </row>
    <row r="2462" spans="12:26" s="508" customFormat="1" x14ac:dyDescent="0.2">
      <c r="L2462" s="469"/>
      <c r="M2462" s="469"/>
      <c r="N2462" s="469"/>
      <c r="O2462" s="469"/>
      <c r="P2462" s="923"/>
      <c r="Q2462" s="923"/>
      <c r="R2462" s="923"/>
      <c r="S2462" s="923"/>
      <c r="U2462" s="742"/>
      <c r="Y2462" s="742" t="s">
        <v>98</v>
      </c>
      <c r="Z2462" s="922">
        <f t="shared" si="52"/>
        <v>0.84229999999997329</v>
      </c>
    </row>
    <row r="2463" spans="12:26" s="508" customFormat="1" x14ac:dyDescent="0.2">
      <c r="L2463" s="469"/>
      <c r="M2463" s="469"/>
      <c r="N2463" s="469"/>
      <c r="O2463" s="469"/>
      <c r="P2463" s="923"/>
      <c r="Q2463" s="923"/>
      <c r="R2463" s="923"/>
      <c r="S2463" s="923"/>
      <c r="U2463" s="742"/>
      <c r="Y2463" s="742" t="s">
        <v>98</v>
      </c>
      <c r="Z2463" s="922">
        <f t="shared" si="52"/>
        <v>0.84239999999997328</v>
      </c>
    </row>
    <row r="2464" spans="12:26" s="508" customFormat="1" x14ac:dyDescent="0.2">
      <c r="L2464" s="469"/>
      <c r="M2464" s="469"/>
      <c r="N2464" s="469"/>
      <c r="O2464" s="469"/>
      <c r="P2464" s="923"/>
      <c r="Q2464" s="923"/>
      <c r="R2464" s="923"/>
      <c r="S2464" s="923"/>
      <c r="U2464" s="742"/>
      <c r="Y2464" s="742" t="s">
        <v>98</v>
      </c>
      <c r="Z2464" s="922">
        <f t="shared" si="52"/>
        <v>0.84249999999997327</v>
      </c>
    </row>
    <row r="2465" spans="12:26" s="508" customFormat="1" x14ac:dyDescent="0.2">
      <c r="L2465" s="469"/>
      <c r="M2465" s="469"/>
      <c r="N2465" s="469"/>
      <c r="O2465" s="469"/>
      <c r="P2465" s="923"/>
      <c r="Q2465" s="923"/>
      <c r="R2465" s="923"/>
      <c r="S2465" s="923"/>
      <c r="U2465" s="742"/>
      <c r="Y2465" s="742" t="s">
        <v>98</v>
      </c>
      <c r="Z2465" s="922">
        <f t="shared" si="52"/>
        <v>0.84259999999997326</v>
      </c>
    </row>
    <row r="2466" spans="12:26" s="508" customFormat="1" x14ac:dyDescent="0.2">
      <c r="L2466" s="469"/>
      <c r="M2466" s="469"/>
      <c r="N2466" s="469"/>
      <c r="O2466" s="469"/>
      <c r="P2466" s="923"/>
      <c r="Q2466" s="923"/>
      <c r="R2466" s="923"/>
      <c r="S2466" s="923"/>
      <c r="U2466" s="742"/>
      <c r="Y2466" s="742" t="s">
        <v>98</v>
      </c>
      <c r="Z2466" s="922">
        <f t="shared" si="52"/>
        <v>0.84269999999997325</v>
      </c>
    </row>
    <row r="2467" spans="12:26" s="508" customFormat="1" x14ac:dyDescent="0.2">
      <c r="L2467" s="469"/>
      <c r="M2467" s="469"/>
      <c r="N2467" s="469"/>
      <c r="O2467" s="469"/>
      <c r="P2467" s="923"/>
      <c r="Q2467" s="923"/>
      <c r="R2467" s="923"/>
      <c r="S2467" s="923"/>
      <c r="U2467" s="742"/>
      <c r="Y2467" s="742" t="s">
        <v>98</v>
      </c>
      <c r="Z2467" s="922">
        <f t="shared" si="52"/>
        <v>0.84279999999997324</v>
      </c>
    </row>
    <row r="2468" spans="12:26" s="508" customFormat="1" x14ac:dyDescent="0.2">
      <c r="L2468" s="469"/>
      <c r="M2468" s="469"/>
      <c r="N2468" s="469"/>
      <c r="O2468" s="469"/>
      <c r="P2468" s="923"/>
      <c r="Q2468" s="923"/>
      <c r="R2468" s="923"/>
      <c r="S2468" s="923"/>
      <c r="U2468" s="742"/>
      <c r="Y2468" s="742" t="s">
        <v>98</v>
      </c>
      <c r="Z2468" s="922">
        <f t="shared" si="52"/>
        <v>0.84289999999997323</v>
      </c>
    </row>
    <row r="2469" spans="12:26" s="508" customFormat="1" x14ac:dyDescent="0.2">
      <c r="L2469" s="469"/>
      <c r="M2469" s="469"/>
      <c r="N2469" s="469"/>
      <c r="O2469" s="469"/>
      <c r="P2469" s="923"/>
      <c r="Q2469" s="923"/>
      <c r="R2469" s="923"/>
      <c r="S2469" s="923"/>
      <c r="U2469" s="742"/>
      <c r="Y2469" s="742" t="s">
        <v>98</v>
      </c>
      <c r="Z2469" s="922">
        <f t="shared" si="52"/>
        <v>0.84299999999997322</v>
      </c>
    </row>
    <row r="2470" spans="12:26" s="508" customFormat="1" x14ac:dyDescent="0.2">
      <c r="L2470" s="469"/>
      <c r="M2470" s="469"/>
      <c r="N2470" s="469"/>
      <c r="O2470" s="469"/>
      <c r="P2470" s="923"/>
      <c r="Q2470" s="923"/>
      <c r="R2470" s="923"/>
      <c r="S2470" s="923"/>
      <c r="U2470" s="742"/>
      <c r="Y2470" s="742" t="s">
        <v>98</v>
      </c>
      <c r="Z2470" s="922">
        <f t="shared" si="52"/>
        <v>0.8430999999999732</v>
      </c>
    </row>
    <row r="2471" spans="12:26" s="508" customFormat="1" x14ac:dyDescent="0.2">
      <c r="L2471" s="469"/>
      <c r="M2471" s="469"/>
      <c r="N2471" s="469"/>
      <c r="O2471" s="469"/>
      <c r="P2471" s="923"/>
      <c r="Q2471" s="923"/>
      <c r="R2471" s="923"/>
      <c r="S2471" s="923"/>
      <c r="U2471" s="742"/>
      <c r="Y2471" s="742" t="s">
        <v>98</v>
      </c>
      <c r="Z2471" s="922">
        <f t="shared" si="52"/>
        <v>0.84319999999997319</v>
      </c>
    </row>
    <row r="2472" spans="12:26" s="508" customFormat="1" x14ac:dyDescent="0.2">
      <c r="L2472" s="469"/>
      <c r="M2472" s="469"/>
      <c r="N2472" s="469"/>
      <c r="O2472" s="469"/>
      <c r="P2472" s="923"/>
      <c r="Q2472" s="923"/>
      <c r="R2472" s="923"/>
      <c r="S2472" s="923"/>
      <c r="U2472" s="742"/>
      <c r="Y2472" s="742" t="s">
        <v>98</v>
      </c>
      <c r="Z2472" s="922">
        <f t="shared" si="52"/>
        <v>0.84329999999997318</v>
      </c>
    </row>
    <row r="2473" spans="12:26" s="508" customFormat="1" x14ac:dyDescent="0.2">
      <c r="L2473" s="469"/>
      <c r="M2473" s="469"/>
      <c r="N2473" s="469"/>
      <c r="O2473" s="469"/>
      <c r="P2473" s="923"/>
      <c r="Q2473" s="923"/>
      <c r="R2473" s="923"/>
      <c r="S2473" s="923"/>
      <c r="U2473" s="742"/>
      <c r="Y2473" s="742" t="s">
        <v>98</v>
      </c>
      <c r="Z2473" s="922">
        <f t="shared" ref="Z2473:Z2536" si="53">SUM(Z2472+0.01%)</f>
        <v>0.84339999999997317</v>
      </c>
    </row>
    <row r="2474" spans="12:26" s="508" customFormat="1" x14ac:dyDescent="0.2">
      <c r="L2474" s="469"/>
      <c r="M2474" s="469"/>
      <c r="N2474" s="469"/>
      <c r="O2474" s="469"/>
      <c r="P2474" s="923"/>
      <c r="Q2474" s="923"/>
      <c r="R2474" s="923"/>
      <c r="S2474" s="923"/>
      <c r="U2474" s="742"/>
      <c r="Y2474" s="742" t="s">
        <v>98</v>
      </c>
      <c r="Z2474" s="922">
        <f t="shared" si="53"/>
        <v>0.84349999999997316</v>
      </c>
    </row>
    <row r="2475" spans="12:26" s="508" customFormat="1" x14ac:dyDescent="0.2">
      <c r="L2475" s="469"/>
      <c r="M2475" s="469"/>
      <c r="N2475" s="469"/>
      <c r="O2475" s="469"/>
      <c r="P2475" s="923"/>
      <c r="Q2475" s="923"/>
      <c r="R2475" s="923"/>
      <c r="S2475" s="923"/>
      <c r="U2475" s="742"/>
      <c r="Y2475" s="742" t="s">
        <v>98</v>
      </c>
      <c r="Z2475" s="922">
        <f t="shared" si="53"/>
        <v>0.84359999999997315</v>
      </c>
    </row>
    <row r="2476" spans="12:26" s="508" customFormat="1" x14ac:dyDescent="0.2">
      <c r="L2476" s="469"/>
      <c r="M2476" s="469"/>
      <c r="N2476" s="469"/>
      <c r="O2476" s="469"/>
      <c r="P2476" s="923"/>
      <c r="Q2476" s="923"/>
      <c r="R2476" s="923"/>
      <c r="S2476" s="923"/>
      <c r="U2476" s="742"/>
      <c r="Y2476" s="742" t="s">
        <v>98</v>
      </c>
      <c r="Z2476" s="922">
        <f t="shared" si="53"/>
        <v>0.84369999999997314</v>
      </c>
    </row>
    <row r="2477" spans="12:26" s="508" customFormat="1" x14ac:dyDescent="0.2">
      <c r="L2477" s="469"/>
      <c r="M2477" s="469"/>
      <c r="N2477" s="469"/>
      <c r="O2477" s="469"/>
      <c r="P2477" s="923"/>
      <c r="Q2477" s="923"/>
      <c r="R2477" s="923"/>
      <c r="S2477" s="923"/>
      <c r="U2477" s="742"/>
      <c r="Y2477" s="742" t="s">
        <v>98</v>
      </c>
      <c r="Z2477" s="922">
        <f t="shared" si="53"/>
        <v>0.84379999999997313</v>
      </c>
    </row>
    <row r="2478" spans="12:26" s="508" customFormat="1" x14ac:dyDescent="0.2">
      <c r="L2478" s="469"/>
      <c r="M2478" s="469"/>
      <c r="N2478" s="469"/>
      <c r="O2478" s="469"/>
      <c r="P2478" s="923"/>
      <c r="Q2478" s="923"/>
      <c r="R2478" s="923"/>
      <c r="S2478" s="923"/>
      <c r="U2478" s="742"/>
      <c r="Y2478" s="742" t="s">
        <v>98</v>
      </c>
      <c r="Z2478" s="922">
        <f t="shared" si="53"/>
        <v>0.84389999999997312</v>
      </c>
    </row>
    <row r="2479" spans="12:26" s="508" customFormat="1" x14ac:dyDescent="0.2">
      <c r="L2479" s="469"/>
      <c r="M2479" s="469"/>
      <c r="N2479" s="469"/>
      <c r="O2479" s="469"/>
      <c r="P2479" s="923"/>
      <c r="Q2479" s="923"/>
      <c r="R2479" s="923"/>
      <c r="S2479" s="923"/>
      <c r="U2479" s="742"/>
      <c r="Y2479" s="742" t="s">
        <v>98</v>
      </c>
      <c r="Z2479" s="922">
        <f t="shared" si="53"/>
        <v>0.84399999999997311</v>
      </c>
    </row>
    <row r="2480" spans="12:26" s="508" customFormat="1" x14ac:dyDescent="0.2">
      <c r="L2480" s="469"/>
      <c r="M2480" s="469"/>
      <c r="N2480" s="469"/>
      <c r="O2480" s="469"/>
      <c r="P2480" s="923"/>
      <c r="Q2480" s="923"/>
      <c r="R2480" s="923"/>
      <c r="S2480" s="923"/>
      <c r="U2480" s="742"/>
      <c r="Y2480" s="742" t="s">
        <v>98</v>
      </c>
      <c r="Z2480" s="922">
        <f t="shared" si="53"/>
        <v>0.84409999999997309</v>
      </c>
    </row>
    <row r="2481" spans="12:26" s="508" customFormat="1" x14ac:dyDescent="0.2">
      <c r="L2481" s="469"/>
      <c r="M2481" s="469"/>
      <c r="N2481" s="469"/>
      <c r="O2481" s="469"/>
      <c r="P2481" s="923"/>
      <c r="Q2481" s="923"/>
      <c r="R2481" s="923"/>
      <c r="S2481" s="923"/>
      <c r="U2481" s="742"/>
      <c r="Y2481" s="742" t="s">
        <v>98</v>
      </c>
      <c r="Z2481" s="922">
        <f t="shared" si="53"/>
        <v>0.84419999999997308</v>
      </c>
    </row>
    <row r="2482" spans="12:26" s="508" customFormat="1" x14ac:dyDescent="0.2">
      <c r="L2482" s="469"/>
      <c r="M2482" s="469"/>
      <c r="N2482" s="469"/>
      <c r="O2482" s="469"/>
      <c r="P2482" s="923"/>
      <c r="Q2482" s="923"/>
      <c r="R2482" s="923"/>
      <c r="S2482" s="923"/>
      <c r="U2482" s="742"/>
      <c r="Y2482" s="742" t="s">
        <v>98</v>
      </c>
      <c r="Z2482" s="922">
        <f t="shared" si="53"/>
        <v>0.84429999999997307</v>
      </c>
    </row>
    <row r="2483" spans="12:26" s="508" customFormat="1" x14ac:dyDescent="0.2">
      <c r="L2483" s="469"/>
      <c r="M2483" s="469"/>
      <c r="N2483" s="469"/>
      <c r="O2483" s="469"/>
      <c r="P2483" s="923"/>
      <c r="Q2483" s="923"/>
      <c r="R2483" s="923"/>
      <c r="S2483" s="923"/>
      <c r="U2483" s="742"/>
      <c r="Y2483" s="742" t="s">
        <v>98</v>
      </c>
      <c r="Z2483" s="922">
        <f t="shared" si="53"/>
        <v>0.84439999999997306</v>
      </c>
    </row>
    <row r="2484" spans="12:26" s="508" customFormat="1" x14ac:dyDescent="0.2">
      <c r="L2484" s="469"/>
      <c r="M2484" s="469"/>
      <c r="N2484" s="469"/>
      <c r="O2484" s="469"/>
      <c r="P2484" s="923"/>
      <c r="Q2484" s="923"/>
      <c r="R2484" s="923"/>
      <c r="S2484" s="923"/>
      <c r="U2484" s="742"/>
      <c r="Y2484" s="742" t="s">
        <v>98</v>
      </c>
      <c r="Z2484" s="922">
        <f t="shared" si="53"/>
        <v>0.84449999999997305</v>
      </c>
    </row>
    <row r="2485" spans="12:26" s="508" customFormat="1" x14ac:dyDescent="0.2">
      <c r="L2485" s="469"/>
      <c r="M2485" s="469"/>
      <c r="N2485" s="469"/>
      <c r="O2485" s="469"/>
      <c r="P2485" s="923"/>
      <c r="Q2485" s="923"/>
      <c r="R2485" s="923"/>
      <c r="S2485" s="923"/>
      <c r="U2485" s="742"/>
      <c r="Y2485" s="742" t="s">
        <v>98</v>
      </c>
      <c r="Z2485" s="922">
        <f t="shared" si="53"/>
        <v>0.84459999999997304</v>
      </c>
    </row>
    <row r="2486" spans="12:26" s="508" customFormat="1" x14ac:dyDescent="0.2">
      <c r="L2486" s="469"/>
      <c r="M2486" s="469"/>
      <c r="N2486" s="469"/>
      <c r="O2486" s="469"/>
      <c r="P2486" s="923"/>
      <c r="Q2486" s="923"/>
      <c r="R2486" s="923"/>
      <c r="S2486" s="923"/>
      <c r="U2486" s="742"/>
      <c r="Y2486" s="742" t="s">
        <v>98</v>
      </c>
      <c r="Z2486" s="922">
        <f t="shared" si="53"/>
        <v>0.84469999999997303</v>
      </c>
    </row>
    <row r="2487" spans="12:26" s="508" customFormat="1" x14ac:dyDescent="0.2">
      <c r="L2487" s="469"/>
      <c r="M2487" s="469"/>
      <c r="N2487" s="469"/>
      <c r="O2487" s="469"/>
      <c r="P2487" s="923"/>
      <c r="Q2487" s="923"/>
      <c r="R2487" s="923"/>
      <c r="S2487" s="923"/>
      <c r="U2487" s="742"/>
      <c r="Y2487" s="742" t="s">
        <v>98</v>
      </c>
      <c r="Z2487" s="922">
        <f t="shared" si="53"/>
        <v>0.84479999999997302</v>
      </c>
    </row>
    <row r="2488" spans="12:26" s="508" customFormat="1" x14ac:dyDescent="0.2">
      <c r="L2488" s="469"/>
      <c r="M2488" s="469"/>
      <c r="N2488" s="469"/>
      <c r="O2488" s="469"/>
      <c r="P2488" s="923"/>
      <c r="Q2488" s="923"/>
      <c r="R2488" s="923"/>
      <c r="S2488" s="923"/>
      <c r="U2488" s="742"/>
      <c r="Y2488" s="742" t="s">
        <v>98</v>
      </c>
      <c r="Z2488" s="922">
        <f t="shared" si="53"/>
        <v>0.84489999999997301</v>
      </c>
    </row>
    <row r="2489" spans="12:26" s="508" customFormat="1" x14ac:dyDescent="0.2">
      <c r="L2489" s="469"/>
      <c r="M2489" s="469"/>
      <c r="N2489" s="469"/>
      <c r="O2489" s="469"/>
      <c r="P2489" s="923"/>
      <c r="Q2489" s="923"/>
      <c r="R2489" s="923"/>
      <c r="S2489" s="923"/>
      <c r="U2489" s="742"/>
      <c r="Y2489" s="742" t="s">
        <v>98</v>
      </c>
      <c r="Z2489" s="922">
        <f t="shared" si="53"/>
        <v>0.84499999999997299</v>
      </c>
    </row>
    <row r="2490" spans="12:26" s="508" customFormat="1" x14ac:dyDescent="0.2">
      <c r="L2490" s="469"/>
      <c r="M2490" s="469"/>
      <c r="N2490" s="469"/>
      <c r="O2490" s="469"/>
      <c r="P2490" s="923"/>
      <c r="Q2490" s="923"/>
      <c r="R2490" s="923"/>
      <c r="S2490" s="923"/>
      <c r="U2490" s="742"/>
      <c r="Y2490" s="742" t="s">
        <v>98</v>
      </c>
      <c r="Z2490" s="922">
        <f t="shared" si="53"/>
        <v>0.84509999999997298</v>
      </c>
    </row>
    <row r="2491" spans="12:26" s="508" customFormat="1" x14ac:dyDescent="0.2">
      <c r="L2491" s="469"/>
      <c r="M2491" s="469"/>
      <c r="N2491" s="469"/>
      <c r="O2491" s="469"/>
      <c r="P2491" s="923"/>
      <c r="Q2491" s="923"/>
      <c r="R2491" s="923"/>
      <c r="S2491" s="923"/>
      <c r="U2491" s="742"/>
      <c r="Y2491" s="742" t="s">
        <v>98</v>
      </c>
      <c r="Z2491" s="922">
        <f t="shared" si="53"/>
        <v>0.84519999999997297</v>
      </c>
    </row>
    <row r="2492" spans="12:26" s="508" customFormat="1" x14ac:dyDescent="0.2">
      <c r="L2492" s="469"/>
      <c r="M2492" s="469"/>
      <c r="N2492" s="469"/>
      <c r="O2492" s="469"/>
      <c r="P2492" s="923"/>
      <c r="Q2492" s="923"/>
      <c r="R2492" s="923"/>
      <c r="S2492" s="923"/>
      <c r="U2492" s="742"/>
      <c r="Y2492" s="742" t="s">
        <v>98</v>
      </c>
      <c r="Z2492" s="922">
        <f t="shared" si="53"/>
        <v>0.84529999999997296</v>
      </c>
    </row>
    <row r="2493" spans="12:26" s="508" customFormat="1" x14ac:dyDescent="0.2">
      <c r="L2493" s="469"/>
      <c r="M2493" s="469"/>
      <c r="N2493" s="469"/>
      <c r="O2493" s="469"/>
      <c r="P2493" s="923"/>
      <c r="Q2493" s="923"/>
      <c r="R2493" s="923"/>
      <c r="S2493" s="923"/>
      <c r="U2493" s="742"/>
      <c r="Y2493" s="742" t="s">
        <v>98</v>
      </c>
      <c r="Z2493" s="922">
        <f t="shared" si="53"/>
        <v>0.84539999999997295</v>
      </c>
    </row>
    <row r="2494" spans="12:26" s="508" customFormat="1" x14ac:dyDescent="0.2">
      <c r="L2494" s="469"/>
      <c r="M2494" s="469"/>
      <c r="N2494" s="469"/>
      <c r="O2494" s="469"/>
      <c r="P2494" s="923"/>
      <c r="Q2494" s="923"/>
      <c r="R2494" s="923"/>
      <c r="S2494" s="923"/>
      <c r="U2494" s="742"/>
      <c r="Y2494" s="742" t="s">
        <v>98</v>
      </c>
      <c r="Z2494" s="922">
        <f t="shared" si="53"/>
        <v>0.84549999999997294</v>
      </c>
    </row>
    <row r="2495" spans="12:26" s="508" customFormat="1" x14ac:dyDescent="0.2">
      <c r="L2495" s="469"/>
      <c r="M2495" s="469"/>
      <c r="N2495" s="469"/>
      <c r="O2495" s="469"/>
      <c r="P2495" s="923"/>
      <c r="Q2495" s="923"/>
      <c r="R2495" s="923"/>
      <c r="S2495" s="923"/>
      <c r="U2495" s="742"/>
      <c r="Y2495" s="742" t="s">
        <v>98</v>
      </c>
      <c r="Z2495" s="922">
        <f t="shared" si="53"/>
        <v>0.84559999999997293</v>
      </c>
    </row>
    <row r="2496" spans="12:26" s="508" customFormat="1" x14ac:dyDescent="0.2">
      <c r="L2496" s="469"/>
      <c r="M2496" s="469"/>
      <c r="N2496" s="469"/>
      <c r="O2496" s="469"/>
      <c r="P2496" s="923"/>
      <c r="Q2496" s="923"/>
      <c r="R2496" s="923"/>
      <c r="S2496" s="923"/>
      <c r="U2496" s="742"/>
      <c r="Y2496" s="742" t="s">
        <v>98</v>
      </c>
      <c r="Z2496" s="922">
        <f t="shared" si="53"/>
        <v>0.84569999999997292</v>
      </c>
    </row>
    <row r="2497" spans="12:26" s="508" customFormat="1" x14ac:dyDescent="0.2">
      <c r="L2497" s="469"/>
      <c r="M2497" s="469"/>
      <c r="N2497" s="469"/>
      <c r="O2497" s="469"/>
      <c r="P2497" s="923"/>
      <c r="Q2497" s="923"/>
      <c r="R2497" s="923"/>
      <c r="S2497" s="923"/>
      <c r="U2497" s="742"/>
      <c r="Y2497" s="742" t="s">
        <v>98</v>
      </c>
      <c r="Z2497" s="922">
        <f t="shared" si="53"/>
        <v>0.84579999999997291</v>
      </c>
    </row>
    <row r="2498" spans="12:26" s="508" customFormat="1" x14ac:dyDescent="0.2">
      <c r="L2498" s="469"/>
      <c r="M2498" s="469"/>
      <c r="N2498" s="469"/>
      <c r="O2498" s="469"/>
      <c r="P2498" s="923"/>
      <c r="Q2498" s="923"/>
      <c r="R2498" s="923"/>
      <c r="S2498" s="923"/>
      <c r="U2498" s="742"/>
      <c r="Y2498" s="742" t="s">
        <v>98</v>
      </c>
      <c r="Z2498" s="922">
        <f t="shared" si="53"/>
        <v>0.8458999999999729</v>
      </c>
    </row>
    <row r="2499" spans="12:26" s="508" customFormat="1" x14ac:dyDescent="0.2">
      <c r="L2499" s="469"/>
      <c r="M2499" s="469"/>
      <c r="N2499" s="469"/>
      <c r="O2499" s="469"/>
      <c r="P2499" s="923"/>
      <c r="Q2499" s="923"/>
      <c r="R2499" s="923"/>
      <c r="S2499" s="923"/>
      <c r="U2499" s="742"/>
      <c r="Y2499" s="742" t="s">
        <v>98</v>
      </c>
      <c r="Z2499" s="922">
        <f t="shared" si="53"/>
        <v>0.84599999999997288</v>
      </c>
    </row>
    <row r="2500" spans="12:26" s="508" customFormat="1" x14ac:dyDescent="0.2">
      <c r="L2500" s="469"/>
      <c r="M2500" s="469"/>
      <c r="N2500" s="469"/>
      <c r="O2500" s="469"/>
      <c r="P2500" s="923"/>
      <c r="Q2500" s="923"/>
      <c r="R2500" s="923"/>
      <c r="S2500" s="923"/>
      <c r="U2500" s="742"/>
      <c r="Y2500" s="742" t="s">
        <v>98</v>
      </c>
      <c r="Z2500" s="922">
        <f t="shared" si="53"/>
        <v>0.84609999999997287</v>
      </c>
    </row>
    <row r="2501" spans="12:26" s="508" customFormat="1" x14ac:dyDescent="0.2">
      <c r="L2501" s="469"/>
      <c r="M2501" s="469"/>
      <c r="N2501" s="469"/>
      <c r="O2501" s="469"/>
      <c r="P2501" s="923"/>
      <c r="Q2501" s="923"/>
      <c r="R2501" s="923"/>
      <c r="S2501" s="923"/>
      <c r="U2501" s="742"/>
      <c r="Y2501" s="742" t="s">
        <v>98</v>
      </c>
      <c r="Z2501" s="922">
        <f t="shared" si="53"/>
        <v>0.84619999999997286</v>
      </c>
    </row>
    <row r="2502" spans="12:26" s="508" customFormat="1" x14ac:dyDescent="0.2">
      <c r="L2502" s="469"/>
      <c r="M2502" s="469"/>
      <c r="N2502" s="469"/>
      <c r="O2502" s="469"/>
      <c r="P2502" s="923"/>
      <c r="Q2502" s="923"/>
      <c r="R2502" s="923"/>
      <c r="S2502" s="923"/>
      <c r="U2502" s="742"/>
      <c r="Y2502" s="742" t="s">
        <v>98</v>
      </c>
      <c r="Z2502" s="922">
        <f t="shared" si="53"/>
        <v>0.84629999999997285</v>
      </c>
    </row>
    <row r="2503" spans="12:26" s="508" customFormat="1" x14ac:dyDescent="0.2">
      <c r="L2503" s="469"/>
      <c r="M2503" s="469"/>
      <c r="N2503" s="469"/>
      <c r="O2503" s="469"/>
      <c r="P2503" s="923"/>
      <c r="Q2503" s="923"/>
      <c r="R2503" s="923"/>
      <c r="S2503" s="923"/>
      <c r="U2503" s="742"/>
      <c r="Y2503" s="742" t="s">
        <v>98</v>
      </c>
      <c r="Z2503" s="922">
        <f t="shared" si="53"/>
        <v>0.84639999999997284</v>
      </c>
    </row>
    <row r="2504" spans="12:26" s="508" customFormat="1" x14ac:dyDescent="0.2">
      <c r="L2504" s="469"/>
      <c r="M2504" s="469"/>
      <c r="N2504" s="469"/>
      <c r="O2504" s="469"/>
      <c r="P2504" s="923"/>
      <c r="Q2504" s="923"/>
      <c r="R2504" s="923"/>
      <c r="S2504" s="923"/>
      <c r="U2504" s="742"/>
      <c r="Y2504" s="742" t="s">
        <v>98</v>
      </c>
      <c r="Z2504" s="922">
        <f t="shared" si="53"/>
        <v>0.84649999999997283</v>
      </c>
    </row>
    <row r="2505" spans="12:26" s="508" customFormat="1" x14ac:dyDescent="0.2">
      <c r="L2505" s="469"/>
      <c r="M2505" s="469"/>
      <c r="N2505" s="469"/>
      <c r="O2505" s="469"/>
      <c r="P2505" s="923"/>
      <c r="Q2505" s="923"/>
      <c r="R2505" s="923"/>
      <c r="S2505" s="923"/>
      <c r="U2505" s="742"/>
      <c r="Y2505" s="742" t="s">
        <v>98</v>
      </c>
      <c r="Z2505" s="922">
        <f t="shared" si="53"/>
        <v>0.84659999999997282</v>
      </c>
    </row>
    <row r="2506" spans="12:26" s="508" customFormat="1" x14ac:dyDescent="0.2">
      <c r="L2506" s="469"/>
      <c r="M2506" s="469"/>
      <c r="N2506" s="469"/>
      <c r="O2506" s="469"/>
      <c r="P2506" s="923"/>
      <c r="Q2506" s="923"/>
      <c r="R2506" s="923"/>
      <c r="S2506" s="923"/>
      <c r="U2506" s="742"/>
      <c r="Y2506" s="742" t="s">
        <v>98</v>
      </c>
      <c r="Z2506" s="922">
        <f t="shared" si="53"/>
        <v>0.84669999999997281</v>
      </c>
    </row>
    <row r="2507" spans="12:26" s="508" customFormat="1" x14ac:dyDescent="0.2">
      <c r="L2507" s="469"/>
      <c r="M2507" s="469"/>
      <c r="N2507" s="469"/>
      <c r="O2507" s="469"/>
      <c r="P2507" s="923"/>
      <c r="Q2507" s="923"/>
      <c r="R2507" s="923"/>
      <c r="S2507" s="923"/>
      <c r="U2507" s="742"/>
      <c r="Y2507" s="742" t="s">
        <v>98</v>
      </c>
      <c r="Z2507" s="922">
        <f t="shared" si="53"/>
        <v>0.8467999999999728</v>
      </c>
    </row>
    <row r="2508" spans="12:26" s="508" customFormat="1" x14ac:dyDescent="0.2">
      <c r="L2508" s="469"/>
      <c r="M2508" s="469"/>
      <c r="N2508" s="469"/>
      <c r="O2508" s="469"/>
      <c r="P2508" s="923"/>
      <c r="Q2508" s="923"/>
      <c r="R2508" s="923"/>
      <c r="S2508" s="923"/>
      <c r="U2508" s="742"/>
      <c r="Y2508" s="742" t="s">
        <v>98</v>
      </c>
      <c r="Z2508" s="922">
        <f t="shared" si="53"/>
        <v>0.84689999999997279</v>
      </c>
    </row>
    <row r="2509" spans="12:26" s="508" customFormat="1" x14ac:dyDescent="0.2">
      <c r="L2509" s="469"/>
      <c r="M2509" s="469"/>
      <c r="N2509" s="469"/>
      <c r="O2509" s="469"/>
      <c r="P2509" s="923"/>
      <c r="Q2509" s="923"/>
      <c r="R2509" s="923"/>
      <c r="S2509" s="923"/>
      <c r="U2509" s="742"/>
      <c r="Y2509" s="742" t="s">
        <v>98</v>
      </c>
      <c r="Z2509" s="922">
        <f t="shared" si="53"/>
        <v>0.84699999999997277</v>
      </c>
    </row>
    <row r="2510" spans="12:26" s="508" customFormat="1" x14ac:dyDescent="0.2">
      <c r="L2510" s="469"/>
      <c r="M2510" s="469"/>
      <c r="N2510" s="469"/>
      <c r="O2510" s="469"/>
      <c r="P2510" s="923"/>
      <c r="Q2510" s="923"/>
      <c r="R2510" s="923"/>
      <c r="S2510" s="923"/>
      <c r="U2510" s="742"/>
      <c r="Y2510" s="742" t="s">
        <v>98</v>
      </c>
      <c r="Z2510" s="922">
        <f t="shared" si="53"/>
        <v>0.84709999999997276</v>
      </c>
    </row>
    <row r="2511" spans="12:26" s="508" customFormat="1" x14ac:dyDescent="0.2">
      <c r="L2511" s="469"/>
      <c r="M2511" s="469"/>
      <c r="N2511" s="469"/>
      <c r="O2511" s="469"/>
      <c r="P2511" s="923"/>
      <c r="Q2511" s="923"/>
      <c r="R2511" s="923"/>
      <c r="S2511" s="923"/>
      <c r="U2511" s="742"/>
      <c r="Y2511" s="742" t="s">
        <v>98</v>
      </c>
      <c r="Z2511" s="922">
        <f t="shared" si="53"/>
        <v>0.84719999999997275</v>
      </c>
    </row>
    <row r="2512" spans="12:26" s="508" customFormat="1" x14ac:dyDescent="0.2">
      <c r="L2512" s="469"/>
      <c r="M2512" s="469"/>
      <c r="N2512" s="469"/>
      <c r="O2512" s="469"/>
      <c r="P2512" s="923"/>
      <c r="Q2512" s="923"/>
      <c r="R2512" s="923"/>
      <c r="S2512" s="923"/>
      <c r="U2512" s="742"/>
      <c r="Y2512" s="742" t="s">
        <v>98</v>
      </c>
      <c r="Z2512" s="922">
        <f t="shared" si="53"/>
        <v>0.84729999999997274</v>
      </c>
    </row>
    <row r="2513" spans="12:26" s="508" customFormat="1" x14ac:dyDescent="0.2">
      <c r="L2513" s="469"/>
      <c r="M2513" s="469"/>
      <c r="N2513" s="469"/>
      <c r="O2513" s="469"/>
      <c r="P2513" s="923"/>
      <c r="Q2513" s="923"/>
      <c r="R2513" s="923"/>
      <c r="S2513" s="923"/>
      <c r="U2513" s="742"/>
      <c r="Y2513" s="742" t="s">
        <v>98</v>
      </c>
      <c r="Z2513" s="922">
        <f t="shared" si="53"/>
        <v>0.84739999999997273</v>
      </c>
    </row>
    <row r="2514" spans="12:26" s="508" customFormat="1" x14ac:dyDescent="0.2">
      <c r="L2514" s="469"/>
      <c r="M2514" s="469"/>
      <c r="N2514" s="469"/>
      <c r="O2514" s="469"/>
      <c r="P2514" s="923"/>
      <c r="Q2514" s="923"/>
      <c r="R2514" s="923"/>
      <c r="S2514" s="923"/>
      <c r="U2514" s="742"/>
      <c r="Y2514" s="742" t="s">
        <v>98</v>
      </c>
      <c r="Z2514" s="922">
        <f t="shared" si="53"/>
        <v>0.84749999999997272</v>
      </c>
    </row>
    <row r="2515" spans="12:26" s="508" customFormat="1" x14ac:dyDescent="0.2">
      <c r="L2515" s="469"/>
      <c r="M2515" s="469"/>
      <c r="N2515" s="469"/>
      <c r="O2515" s="469"/>
      <c r="P2515" s="923"/>
      <c r="Q2515" s="923"/>
      <c r="R2515" s="923"/>
      <c r="S2515" s="923"/>
      <c r="U2515" s="742"/>
      <c r="Y2515" s="742" t="s">
        <v>98</v>
      </c>
      <c r="Z2515" s="922">
        <f t="shared" si="53"/>
        <v>0.84759999999997271</v>
      </c>
    </row>
    <row r="2516" spans="12:26" s="508" customFormat="1" x14ac:dyDescent="0.2">
      <c r="L2516" s="469"/>
      <c r="M2516" s="469"/>
      <c r="N2516" s="469"/>
      <c r="O2516" s="469"/>
      <c r="P2516" s="923"/>
      <c r="Q2516" s="923"/>
      <c r="R2516" s="923"/>
      <c r="S2516" s="923"/>
      <c r="U2516" s="742"/>
      <c r="Y2516" s="742" t="s">
        <v>98</v>
      </c>
      <c r="Z2516" s="922">
        <f t="shared" si="53"/>
        <v>0.8476999999999727</v>
      </c>
    </row>
    <row r="2517" spans="12:26" s="508" customFormat="1" x14ac:dyDescent="0.2">
      <c r="L2517" s="469"/>
      <c r="M2517" s="469"/>
      <c r="N2517" s="469"/>
      <c r="O2517" s="469"/>
      <c r="P2517" s="923"/>
      <c r="Q2517" s="923"/>
      <c r="R2517" s="923"/>
      <c r="S2517" s="923"/>
      <c r="U2517" s="742"/>
      <c r="Y2517" s="742" t="s">
        <v>98</v>
      </c>
      <c r="Z2517" s="922">
        <f t="shared" si="53"/>
        <v>0.84779999999997269</v>
      </c>
    </row>
    <row r="2518" spans="12:26" s="508" customFormat="1" x14ac:dyDescent="0.2">
      <c r="L2518" s="469"/>
      <c r="M2518" s="469"/>
      <c r="N2518" s="469"/>
      <c r="O2518" s="469"/>
      <c r="P2518" s="923"/>
      <c r="Q2518" s="923"/>
      <c r="R2518" s="923"/>
      <c r="S2518" s="923"/>
      <c r="U2518" s="742"/>
      <c r="Y2518" s="742" t="s">
        <v>98</v>
      </c>
      <c r="Z2518" s="922">
        <f t="shared" si="53"/>
        <v>0.84789999999997268</v>
      </c>
    </row>
    <row r="2519" spans="12:26" s="508" customFormat="1" x14ac:dyDescent="0.2">
      <c r="L2519" s="469"/>
      <c r="M2519" s="469"/>
      <c r="N2519" s="469"/>
      <c r="O2519" s="469"/>
      <c r="P2519" s="923"/>
      <c r="Q2519" s="923"/>
      <c r="R2519" s="923"/>
      <c r="S2519" s="923"/>
      <c r="U2519" s="742"/>
      <c r="Y2519" s="742" t="s">
        <v>98</v>
      </c>
      <c r="Z2519" s="922">
        <f t="shared" si="53"/>
        <v>0.84799999999997266</v>
      </c>
    </row>
    <row r="2520" spans="12:26" s="508" customFormat="1" x14ac:dyDescent="0.2">
      <c r="L2520" s="469"/>
      <c r="M2520" s="469"/>
      <c r="N2520" s="469"/>
      <c r="O2520" s="469"/>
      <c r="P2520" s="923"/>
      <c r="Q2520" s="923"/>
      <c r="R2520" s="923"/>
      <c r="S2520" s="923"/>
      <c r="U2520" s="742"/>
      <c r="Y2520" s="742" t="s">
        <v>98</v>
      </c>
      <c r="Z2520" s="922">
        <f t="shared" si="53"/>
        <v>0.84809999999997265</v>
      </c>
    </row>
    <row r="2521" spans="12:26" s="508" customFormat="1" x14ac:dyDescent="0.2">
      <c r="L2521" s="469"/>
      <c r="M2521" s="469"/>
      <c r="N2521" s="469"/>
      <c r="O2521" s="469"/>
      <c r="P2521" s="923"/>
      <c r="Q2521" s="923"/>
      <c r="R2521" s="923"/>
      <c r="S2521" s="923"/>
      <c r="U2521" s="742"/>
      <c r="Y2521" s="742" t="s">
        <v>98</v>
      </c>
      <c r="Z2521" s="922">
        <f t="shared" si="53"/>
        <v>0.84819999999997264</v>
      </c>
    </row>
    <row r="2522" spans="12:26" s="508" customFormat="1" x14ac:dyDescent="0.2">
      <c r="L2522" s="469"/>
      <c r="M2522" s="469"/>
      <c r="N2522" s="469"/>
      <c r="O2522" s="469"/>
      <c r="P2522" s="923"/>
      <c r="Q2522" s="923"/>
      <c r="R2522" s="923"/>
      <c r="S2522" s="923"/>
      <c r="U2522" s="742"/>
      <c r="Y2522" s="742" t="s">
        <v>98</v>
      </c>
      <c r="Z2522" s="922">
        <f t="shared" si="53"/>
        <v>0.84829999999997263</v>
      </c>
    </row>
    <row r="2523" spans="12:26" s="508" customFormat="1" x14ac:dyDescent="0.2">
      <c r="L2523" s="469"/>
      <c r="M2523" s="469"/>
      <c r="N2523" s="469"/>
      <c r="O2523" s="469"/>
      <c r="P2523" s="923"/>
      <c r="Q2523" s="923"/>
      <c r="R2523" s="923"/>
      <c r="S2523" s="923"/>
      <c r="U2523" s="742"/>
      <c r="Y2523" s="742" t="s">
        <v>98</v>
      </c>
      <c r="Z2523" s="922">
        <f t="shared" si="53"/>
        <v>0.84839999999997262</v>
      </c>
    </row>
    <row r="2524" spans="12:26" s="508" customFormat="1" x14ac:dyDescent="0.2">
      <c r="L2524" s="469"/>
      <c r="M2524" s="469"/>
      <c r="N2524" s="469"/>
      <c r="O2524" s="469"/>
      <c r="P2524" s="923"/>
      <c r="Q2524" s="923"/>
      <c r="R2524" s="923"/>
      <c r="S2524" s="923"/>
      <c r="U2524" s="742"/>
      <c r="Y2524" s="742" t="s">
        <v>98</v>
      </c>
      <c r="Z2524" s="922">
        <f t="shared" si="53"/>
        <v>0.84849999999997261</v>
      </c>
    </row>
    <row r="2525" spans="12:26" s="508" customFormat="1" x14ac:dyDescent="0.2">
      <c r="L2525" s="469"/>
      <c r="M2525" s="469"/>
      <c r="N2525" s="469"/>
      <c r="O2525" s="469"/>
      <c r="P2525" s="923"/>
      <c r="Q2525" s="923"/>
      <c r="R2525" s="923"/>
      <c r="S2525" s="923"/>
      <c r="U2525" s="742"/>
      <c r="Y2525" s="742" t="s">
        <v>98</v>
      </c>
      <c r="Z2525" s="922">
        <f t="shared" si="53"/>
        <v>0.8485999999999726</v>
      </c>
    </row>
    <row r="2526" spans="12:26" s="508" customFormat="1" x14ac:dyDescent="0.2">
      <c r="L2526" s="469"/>
      <c r="M2526" s="469"/>
      <c r="N2526" s="469"/>
      <c r="O2526" s="469"/>
      <c r="P2526" s="923"/>
      <c r="Q2526" s="923"/>
      <c r="R2526" s="923"/>
      <c r="S2526" s="923"/>
      <c r="U2526" s="742"/>
      <c r="Y2526" s="742" t="s">
        <v>98</v>
      </c>
      <c r="Z2526" s="922">
        <f t="shared" si="53"/>
        <v>0.84869999999997259</v>
      </c>
    </row>
    <row r="2527" spans="12:26" s="508" customFormat="1" x14ac:dyDescent="0.2">
      <c r="L2527" s="469"/>
      <c r="M2527" s="469"/>
      <c r="N2527" s="469"/>
      <c r="O2527" s="469"/>
      <c r="P2527" s="923"/>
      <c r="Q2527" s="923"/>
      <c r="R2527" s="923"/>
      <c r="S2527" s="923"/>
      <c r="U2527" s="742"/>
      <c r="Y2527" s="742" t="s">
        <v>98</v>
      </c>
      <c r="Z2527" s="922">
        <f t="shared" si="53"/>
        <v>0.84879999999997258</v>
      </c>
    </row>
    <row r="2528" spans="12:26" s="508" customFormat="1" x14ac:dyDescent="0.2">
      <c r="L2528" s="469"/>
      <c r="M2528" s="469"/>
      <c r="N2528" s="469"/>
      <c r="O2528" s="469"/>
      <c r="P2528" s="923"/>
      <c r="Q2528" s="923"/>
      <c r="R2528" s="923"/>
      <c r="S2528" s="923"/>
      <c r="U2528" s="742"/>
      <c r="Y2528" s="742" t="s">
        <v>98</v>
      </c>
      <c r="Z2528" s="922">
        <f t="shared" si="53"/>
        <v>0.84889999999997257</v>
      </c>
    </row>
    <row r="2529" spans="12:26" s="508" customFormat="1" x14ac:dyDescent="0.2">
      <c r="L2529" s="469"/>
      <c r="M2529" s="469"/>
      <c r="N2529" s="469"/>
      <c r="O2529" s="469"/>
      <c r="P2529" s="923"/>
      <c r="Q2529" s="923"/>
      <c r="R2529" s="923"/>
      <c r="S2529" s="923"/>
      <c r="U2529" s="742"/>
      <c r="Y2529" s="742" t="s">
        <v>98</v>
      </c>
      <c r="Z2529" s="922">
        <f t="shared" si="53"/>
        <v>0.84899999999997255</v>
      </c>
    </row>
    <row r="2530" spans="12:26" s="508" customFormat="1" x14ac:dyDescent="0.2">
      <c r="L2530" s="469"/>
      <c r="M2530" s="469"/>
      <c r="N2530" s="469"/>
      <c r="O2530" s="469"/>
      <c r="P2530" s="923"/>
      <c r="Q2530" s="923"/>
      <c r="R2530" s="923"/>
      <c r="S2530" s="923"/>
      <c r="U2530" s="742"/>
      <c r="Y2530" s="742" t="s">
        <v>98</v>
      </c>
      <c r="Z2530" s="922">
        <f t="shared" si="53"/>
        <v>0.84909999999997254</v>
      </c>
    </row>
    <row r="2531" spans="12:26" s="508" customFormat="1" x14ac:dyDescent="0.2">
      <c r="L2531" s="469"/>
      <c r="M2531" s="469"/>
      <c r="N2531" s="469"/>
      <c r="O2531" s="469"/>
      <c r="P2531" s="923"/>
      <c r="Q2531" s="923"/>
      <c r="R2531" s="923"/>
      <c r="S2531" s="923"/>
      <c r="U2531" s="742"/>
      <c r="Y2531" s="742" t="s">
        <v>98</v>
      </c>
      <c r="Z2531" s="922">
        <f t="shared" si="53"/>
        <v>0.84919999999997253</v>
      </c>
    </row>
    <row r="2532" spans="12:26" s="508" customFormat="1" x14ac:dyDescent="0.2">
      <c r="L2532" s="469"/>
      <c r="M2532" s="469"/>
      <c r="N2532" s="469"/>
      <c r="O2532" s="469"/>
      <c r="P2532" s="923"/>
      <c r="Q2532" s="923"/>
      <c r="R2532" s="923"/>
      <c r="S2532" s="923"/>
      <c r="U2532" s="742"/>
      <c r="Y2532" s="742" t="s">
        <v>98</v>
      </c>
      <c r="Z2532" s="922">
        <f t="shared" si="53"/>
        <v>0.84929999999997252</v>
      </c>
    </row>
    <row r="2533" spans="12:26" s="508" customFormat="1" x14ac:dyDescent="0.2">
      <c r="L2533" s="469"/>
      <c r="M2533" s="469"/>
      <c r="N2533" s="469"/>
      <c r="O2533" s="469"/>
      <c r="P2533" s="923"/>
      <c r="Q2533" s="923"/>
      <c r="R2533" s="923"/>
      <c r="S2533" s="923"/>
      <c r="U2533" s="742"/>
      <c r="Y2533" s="742" t="s">
        <v>98</v>
      </c>
      <c r="Z2533" s="922">
        <f t="shared" si="53"/>
        <v>0.84939999999997251</v>
      </c>
    </row>
    <row r="2534" spans="12:26" s="508" customFormat="1" x14ac:dyDescent="0.2">
      <c r="L2534" s="469"/>
      <c r="M2534" s="469"/>
      <c r="N2534" s="469"/>
      <c r="O2534" s="469"/>
      <c r="P2534" s="923"/>
      <c r="Q2534" s="923"/>
      <c r="R2534" s="923"/>
      <c r="S2534" s="923"/>
      <c r="U2534" s="742"/>
      <c r="Y2534" s="742" t="s">
        <v>98</v>
      </c>
      <c r="Z2534" s="922">
        <f t="shared" si="53"/>
        <v>0.8494999999999725</v>
      </c>
    </row>
    <row r="2535" spans="12:26" s="508" customFormat="1" x14ac:dyDescent="0.2">
      <c r="L2535" s="469"/>
      <c r="M2535" s="469"/>
      <c r="N2535" s="469"/>
      <c r="O2535" s="469"/>
      <c r="P2535" s="923"/>
      <c r="Q2535" s="923"/>
      <c r="R2535" s="923"/>
      <c r="S2535" s="923"/>
      <c r="U2535" s="742"/>
      <c r="Y2535" s="742" t="s">
        <v>98</v>
      </c>
      <c r="Z2535" s="922">
        <f t="shared" si="53"/>
        <v>0.84959999999997249</v>
      </c>
    </row>
    <row r="2536" spans="12:26" s="508" customFormat="1" x14ac:dyDescent="0.2">
      <c r="L2536" s="469"/>
      <c r="M2536" s="469"/>
      <c r="N2536" s="469"/>
      <c r="O2536" s="469"/>
      <c r="P2536" s="923"/>
      <c r="Q2536" s="923"/>
      <c r="R2536" s="923"/>
      <c r="S2536" s="923"/>
      <c r="U2536" s="742"/>
      <c r="Y2536" s="742" t="s">
        <v>98</v>
      </c>
      <c r="Z2536" s="922">
        <f t="shared" si="53"/>
        <v>0.84969999999997248</v>
      </c>
    </row>
    <row r="2537" spans="12:26" s="508" customFormat="1" x14ac:dyDescent="0.2">
      <c r="L2537" s="469"/>
      <c r="M2537" s="469"/>
      <c r="N2537" s="469"/>
      <c r="O2537" s="469"/>
      <c r="P2537" s="923"/>
      <c r="Q2537" s="923"/>
      <c r="R2537" s="923"/>
      <c r="S2537" s="923"/>
      <c r="U2537" s="742"/>
      <c r="Y2537" s="742" t="s">
        <v>98</v>
      </c>
      <c r="Z2537" s="922">
        <f t="shared" ref="Z2537:Z2600" si="54">SUM(Z2536+0.01%)</f>
        <v>0.84979999999997247</v>
      </c>
    </row>
    <row r="2538" spans="12:26" s="508" customFormat="1" x14ac:dyDescent="0.2">
      <c r="L2538" s="469"/>
      <c r="M2538" s="469"/>
      <c r="N2538" s="469"/>
      <c r="O2538" s="469"/>
      <c r="P2538" s="923"/>
      <c r="Q2538" s="923"/>
      <c r="R2538" s="923"/>
      <c r="S2538" s="923"/>
      <c r="U2538" s="742"/>
      <c r="Y2538" s="742" t="s">
        <v>98</v>
      </c>
      <c r="Z2538" s="922">
        <f t="shared" si="54"/>
        <v>0.84989999999997246</v>
      </c>
    </row>
    <row r="2539" spans="12:26" s="508" customFormat="1" x14ac:dyDescent="0.2">
      <c r="L2539" s="469"/>
      <c r="M2539" s="469"/>
      <c r="N2539" s="469"/>
      <c r="O2539" s="469"/>
      <c r="P2539" s="923"/>
      <c r="Q2539" s="923"/>
      <c r="R2539" s="923"/>
      <c r="S2539" s="923"/>
      <c r="U2539" s="742"/>
      <c r="Y2539" s="742" t="s">
        <v>98</v>
      </c>
      <c r="Z2539" s="922">
        <f t="shared" si="54"/>
        <v>0.84999999999997244</v>
      </c>
    </row>
    <row r="2540" spans="12:26" s="508" customFormat="1" x14ac:dyDescent="0.2">
      <c r="L2540" s="469"/>
      <c r="M2540" s="469"/>
      <c r="N2540" s="469"/>
      <c r="O2540" s="469"/>
      <c r="P2540" s="923"/>
      <c r="Q2540" s="923"/>
      <c r="R2540" s="923"/>
      <c r="S2540" s="923"/>
      <c r="U2540" s="742"/>
      <c r="Y2540" s="742" t="s">
        <v>98</v>
      </c>
      <c r="Z2540" s="922">
        <f t="shared" si="54"/>
        <v>0.85009999999997243</v>
      </c>
    </row>
    <row r="2541" spans="12:26" s="508" customFormat="1" x14ac:dyDescent="0.2">
      <c r="L2541" s="469"/>
      <c r="M2541" s="469"/>
      <c r="N2541" s="469"/>
      <c r="O2541" s="469"/>
      <c r="P2541" s="923"/>
      <c r="Q2541" s="923"/>
      <c r="R2541" s="923"/>
      <c r="S2541" s="923"/>
      <c r="U2541" s="742"/>
      <c r="Y2541" s="742" t="s">
        <v>98</v>
      </c>
      <c r="Z2541" s="922">
        <f t="shared" si="54"/>
        <v>0.85019999999997242</v>
      </c>
    </row>
    <row r="2542" spans="12:26" s="508" customFormat="1" x14ac:dyDescent="0.2">
      <c r="L2542" s="469"/>
      <c r="M2542" s="469"/>
      <c r="N2542" s="469"/>
      <c r="O2542" s="469"/>
      <c r="P2542" s="923"/>
      <c r="Q2542" s="923"/>
      <c r="R2542" s="923"/>
      <c r="S2542" s="923"/>
      <c r="U2542" s="742"/>
      <c r="Y2542" s="742" t="s">
        <v>98</v>
      </c>
      <c r="Z2542" s="922">
        <f t="shared" si="54"/>
        <v>0.85029999999997241</v>
      </c>
    </row>
    <row r="2543" spans="12:26" s="508" customFormat="1" x14ac:dyDescent="0.2">
      <c r="L2543" s="469"/>
      <c r="M2543" s="469"/>
      <c r="N2543" s="469"/>
      <c r="O2543" s="469"/>
      <c r="P2543" s="923"/>
      <c r="Q2543" s="923"/>
      <c r="R2543" s="923"/>
      <c r="S2543" s="923"/>
      <c r="U2543" s="742"/>
      <c r="Y2543" s="742" t="s">
        <v>98</v>
      </c>
      <c r="Z2543" s="922">
        <f t="shared" si="54"/>
        <v>0.8503999999999724</v>
      </c>
    </row>
    <row r="2544" spans="12:26" s="508" customFormat="1" x14ac:dyDescent="0.2">
      <c r="L2544" s="469"/>
      <c r="M2544" s="469"/>
      <c r="N2544" s="469"/>
      <c r="O2544" s="469"/>
      <c r="P2544" s="923"/>
      <c r="Q2544" s="923"/>
      <c r="R2544" s="923"/>
      <c r="S2544" s="923"/>
      <c r="U2544" s="742"/>
      <c r="Y2544" s="742" t="s">
        <v>98</v>
      </c>
      <c r="Z2544" s="922">
        <f t="shared" si="54"/>
        <v>0.85049999999997239</v>
      </c>
    </row>
    <row r="2545" spans="12:26" s="508" customFormat="1" x14ac:dyDescent="0.2">
      <c r="L2545" s="469"/>
      <c r="M2545" s="469"/>
      <c r="N2545" s="469"/>
      <c r="O2545" s="469"/>
      <c r="P2545" s="923"/>
      <c r="Q2545" s="923"/>
      <c r="R2545" s="923"/>
      <c r="S2545" s="923"/>
      <c r="U2545" s="742"/>
      <c r="Y2545" s="742" t="s">
        <v>98</v>
      </c>
      <c r="Z2545" s="922">
        <f t="shared" si="54"/>
        <v>0.85059999999997238</v>
      </c>
    </row>
    <row r="2546" spans="12:26" s="508" customFormat="1" x14ac:dyDescent="0.2">
      <c r="L2546" s="469"/>
      <c r="M2546" s="469"/>
      <c r="N2546" s="469"/>
      <c r="O2546" s="469"/>
      <c r="P2546" s="923"/>
      <c r="Q2546" s="923"/>
      <c r="R2546" s="923"/>
      <c r="S2546" s="923"/>
      <c r="U2546" s="742"/>
      <c r="Y2546" s="742" t="s">
        <v>98</v>
      </c>
      <c r="Z2546" s="922">
        <f t="shared" si="54"/>
        <v>0.85069999999997237</v>
      </c>
    </row>
    <row r="2547" spans="12:26" s="508" customFormat="1" x14ac:dyDescent="0.2">
      <c r="L2547" s="469"/>
      <c r="M2547" s="469"/>
      <c r="N2547" s="469"/>
      <c r="O2547" s="469"/>
      <c r="P2547" s="923"/>
      <c r="Q2547" s="923"/>
      <c r="R2547" s="923"/>
      <c r="S2547" s="923"/>
      <c r="U2547" s="742"/>
      <c r="Y2547" s="742" t="s">
        <v>98</v>
      </c>
      <c r="Z2547" s="922">
        <f t="shared" si="54"/>
        <v>0.85079999999997236</v>
      </c>
    </row>
    <row r="2548" spans="12:26" s="508" customFormat="1" x14ac:dyDescent="0.2">
      <c r="L2548" s="469"/>
      <c r="M2548" s="469"/>
      <c r="N2548" s="469"/>
      <c r="O2548" s="469"/>
      <c r="P2548" s="923"/>
      <c r="Q2548" s="923"/>
      <c r="R2548" s="923"/>
      <c r="S2548" s="923"/>
      <c r="U2548" s="742"/>
      <c r="Y2548" s="742" t="s">
        <v>98</v>
      </c>
      <c r="Z2548" s="922">
        <f t="shared" si="54"/>
        <v>0.85089999999997235</v>
      </c>
    </row>
    <row r="2549" spans="12:26" s="508" customFormat="1" x14ac:dyDescent="0.2">
      <c r="L2549" s="469"/>
      <c r="M2549" s="469"/>
      <c r="N2549" s="469"/>
      <c r="O2549" s="469"/>
      <c r="P2549" s="923"/>
      <c r="Q2549" s="923"/>
      <c r="R2549" s="923"/>
      <c r="S2549" s="923"/>
      <c r="U2549" s="742"/>
      <c r="Y2549" s="742" t="s">
        <v>98</v>
      </c>
      <c r="Z2549" s="922">
        <f t="shared" si="54"/>
        <v>0.85099999999997233</v>
      </c>
    </row>
    <row r="2550" spans="12:26" s="508" customFormat="1" x14ac:dyDescent="0.2">
      <c r="L2550" s="469"/>
      <c r="M2550" s="469"/>
      <c r="N2550" s="469"/>
      <c r="O2550" s="469"/>
      <c r="P2550" s="923"/>
      <c r="Q2550" s="923"/>
      <c r="R2550" s="923"/>
      <c r="S2550" s="923"/>
      <c r="U2550" s="742"/>
      <c r="Y2550" s="742" t="s">
        <v>98</v>
      </c>
      <c r="Z2550" s="922">
        <f t="shared" si="54"/>
        <v>0.85109999999997232</v>
      </c>
    </row>
    <row r="2551" spans="12:26" s="508" customFormat="1" x14ac:dyDescent="0.2">
      <c r="L2551" s="469"/>
      <c r="M2551" s="469"/>
      <c r="N2551" s="469"/>
      <c r="O2551" s="469"/>
      <c r="P2551" s="923"/>
      <c r="Q2551" s="923"/>
      <c r="R2551" s="923"/>
      <c r="S2551" s="923"/>
      <c r="U2551" s="742"/>
      <c r="Y2551" s="742" t="s">
        <v>98</v>
      </c>
      <c r="Z2551" s="922">
        <f t="shared" si="54"/>
        <v>0.85119999999997231</v>
      </c>
    </row>
    <row r="2552" spans="12:26" s="508" customFormat="1" x14ac:dyDescent="0.2">
      <c r="L2552" s="469"/>
      <c r="M2552" s="469"/>
      <c r="N2552" s="469"/>
      <c r="O2552" s="469"/>
      <c r="P2552" s="923"/>
      <c r="Q2552" s="923"/>
      <c r="R2552" s="923"/>
      <c r="S2552" s="923"/>
      <c r="U2552" s="742"/>
      <c r="Y2552" s="742" t="s">
        <v>98</v>
      </c>
      <c r="Z2552" s="922">
        <f t="shared" si="54"/>
        <v>0.8512999999999723</v>
      </c>
    </row>
    <row r="2553" spans="12:26" s="508" customFormat="1" x14ac:dyDescent="0.2">
      <c r="L2553" s="469"/>
      <c r="M2553" s="469"/>
      <c r="N2553" s="469"/>
      <c r="O2553" s="469"/>
      <c r="P2553" s="923"/>
      <c r="Q2553" s="923"/>
      <c r="R2553" s="923"/>
      <c r="S2553" s="923"/>
      <c r="U2553" s="742"/>
      <c r="Y2553" s="742" t="s">
        <v>98</v>
      </c>
      <c r="Z2553" s="922">
        <f t="shared" si="54"/>
        <v>0.85139999999997229</v>
      </c>
    </row>
    <row r="2554" spans="12:26" s="508" customFormat="1" x14ac:dyDescent="0.2">
      <c r="L2554" s="469"/>
      <c r="M2554" s="469"/>
      <c r="N2554" s="469"/>
      <c r="O2554" s="469"/>
      <c r="P2554" s="923"/>
      <c r="Q2554" s="923"/>
      <c r="R2554" s="923"/>
      <c r="S2554" s="923"/>
      <c r="U2554" s="742"/>
      <c r="Y2554" s="742" t="s">
        <v>98</v>
      </c>
      <c r="Z2554" s="922">
        <f t="shared" si="54"/>
        <v>0.85149999999997228</v>
      </c>
    </row>
    <row r="2555" spans="12:26" s="508" customFormat="1" x14ac:dyDescent="0.2">
      <c r="L2555" s="469"/>
      <c r="M2555" s="469"/>
      <c r="N2555" s="469"/>
      <c r="O2555" s="469"/>
      <c r="P2555" s="923"/>
      <c r="Q2555" s="923"/>
      <c r="R2555" s="923"/>
      <c r="S2555" s="923"/>
      <c r="U2555" s="742"/>
      <c r="Y2555" s="742" t="s">
        <v>98</v>
      </c>
      <c r="Z2555" s="922">
        <f t="shared" si="54"/>
        <v>0.85159999999997227</v>
      </c>
    </row>
    <row r="2556" spans="12:26" s="508" customFormat="1" x14ac:dyDescent="0.2">
      <c r="L2556" s="469"/>
      <c r="M2556" s="469"/>
      <c r="N2556" s="469"/>
      <c r="O2556" s="469"/>
      <c r="P2556" s="923"/>
      <c r="Q2556" s="923"/>
      <c r="R2556" s="923"/>
      <c r="S2556" s="923"/>
      <c r="U2556" s="742"/>
      <c r="Y2556" s="742" t="s">
        <v>98</v>
      </c>
      <c r="Z2556" s="922">
        <f t="shared" si="54"/>
        <v>0.85169999999997226</v>
      </c>
    </row>
    <row r="2557" spans="12:26" s="508" customFormat="1" x14ac:dyDescent="0.2">
      <c r="L2557" s="469"/>
      <c r="M2557" s="469"/>
      <c r="N2557" s="469"/>
      <c r="O2557" s="469"/>
      <c r="P2557" s="923"/>
      <c r="Q2557" s="923"/>
      <c r="R2557" s="923"/>
      <c r="S2557" s="923"/>
      <c r="U2557" s="742"/>
      <c r="Y2557" s="742" t="s">
        <v>98</v>
      </c>
      <c r="Z2557" s="922">
        <f t="shared" si="54"/>
        <v>0.85179999999997225</v>
      </c>
    </row>
    <row r="2558" spans="12:26" s="508" customFormat="1" x14ac:dyDescent="0.2">
      <c r="L2558" s="469"/>
      <c r="M2558" s="469"/>
      <c r="N2558" s="469"/>
      <c r="O2558" s="469"/>
      <c r="P2558" s="923"/>
      <c r="Q2558" s="923"/>
      <c r="R2558" s="923"/>
      <c r="S2558" s="923"/>
      <c r="U2558" s="742"/>
      <c r="Y2558" s="742" t="s">
        <v>98</v>
      </c>
      <c r="Z2558" s="922">
        <f t="shared" si="54"/>
        <v>0.85189999999997224</v>
      </c>
    </row>
    <row r="2559" spans="12:26" s="508" customFormat="1" x14ac:dyDescent="0.2">
      <c r="L2559" s="469"/>
      <c r="M2559" s="469"/>
      <c r="N2559" s="469"/>
      <c r="O2559" s="469"/>
      <c r="P2559" s="923"/>
      <c r="Q2559" s="923"/>
      <c r="R2559" s="923"/>
      <c r="S2559" s="923"/>
      <c r="U2559" s="742"/>
      <c r="Y2559" s="742" t="s">
        <v>98</v>
      </c>
      <c r="Z2559" s="922">
        <f t="shared" si="54"/>
        <v>0.85199999999997222</v>
      </c>
    </row>
    <row r="2560" spans="12:26" s="508" customFormat="1" x14ac:dyDescent="0.2">
      <c r="L2560" s="469"/>
      <c r="M2560" s="469"/>
      <c r="N2560" s="469"/>
      <c r="O2560" s="469"/>
      <c r="P2560" s="923"/>
      <c r="Q2560" s="923"/>
      <c r="R2560" s="923"/>
      <c r="S2560" s="923"/>
      <c r="U2560" s="742"/>
      <c r="Y2560" s="742" t="s">
        <v>98</v>
      </c>
      <c r="Z2560" s="922">
        <f t="shared" si="54"/>
        <v>0.85209999999997221</v>
      </c>
    </row>
    <row r="2561" spans="12:26" s="508" customFormat="1" x14ac:dyDescent="0.2">
      <c r="L2561" s="469"/>
      <c r="M2561" s="469"/>
      <c r="N2561" s="469"/>
      <c r="O2561" s="469"/>
      <c r="P2561" s="923"/>
      <c r="Q2561" s="923"/>
      <c r="R2561" s="923"/>
      <c r="S2561" s="923"/>
      <c r="U2561" s="742"/>
      <c r="Y2561" s="742" t="s">
        <v>98</v>
      </c>
      <c r="Z2561" s="922">
        <f t="shared" si="54"/>
        <v>0.8521999999999722</v>
      </c>
    </row>
    <row r="2562" spans="12:26" s="508" customFormat="1" x14ac:dyDescent="0.2">
      <c r="L2562" s="469"/>
      <c r="M2562" s="469"/>
      <c r="N2562" s="469"/>
      <c r="O2562" s="469"/>
      <c r="P2562" s="923"/>
      <c r="Q2562" s="923"/>
      <c r="R2562" s="923"/>
      <c r="S2562" s="923"/>
      <c r="U2562" s="742"/>
      <c r="Y2562" s="742" t="s">
        <v>98</v>
      </c>
      <c r="Z2562" s="922">
        <f t="shared" si="54"/>
        <v>0.85229999999997219</v>
      </c>
    </row>
    <row r="2563" spans="12:26" s="508" customFormat="1" x14ac:dyDescent="0.2">
      <c r="L2563" s="469"/>
      <c r="M2563" s="469"/>
      <c r="N2563" s="469"/>
      <c r="O2563" s="469"/>
      <c r="P2563" s="923"/>
      <c r="Q2563" s="923"/>
      <c r="R2563" s="923"/>
      <c r="S2563" s="923"/>
      <c r="U2563" s="742"/>
      <c r="Y2563" s="742" t="s">
        <v>98</v>
      </c>
      <c r="Z2563" s="922">
        <f t="shared" si="54"/>
        <v>0.85239999999997218</v>
      </c>
    </row>
    <row r="2564" spans="12:26" s="508" customFormat="1" x14ac:dyDescent="0.2">
      <c r="L2564" s="469"/>
      <c r="M2564" s="469"/>
      <c r="N2564" s="469"/>
      <c r="O2564" s="469"/>
      <c r="P2564" s="923"/>
      <c r="Q2564" s="923"/>
      <c r="R2564" s="923"/>
      <c r="S2564" s="923"/>
      <c r="U2564" s="742"/>
      <c r="Y2564" s="742" t="s">
        <v>98</v>
      </c>
      <c r="Z2564" s="922">
        <f t="shared" si="54"/>
        <v>0.85249999999997217</v>
      </c>
    </row>
    <row r="2565" spans="12:26" s="508" customFormat="1" x14ac:dyDescent="0.2">
      <c r="L2565" s="469"/>
      <c r="M2565" s="469"/>
      <c r="N2565" s="469"/>
      <c r="O2565" s="469"/>
      <c r="P2565" s="923"/>
      <c r="Q2565" s="923"/>
      <c r="R2565" s="923"/>
      <c r="S2565" s="923"/>
      <c r="U2565" s="742"/>
      <c r="Y2565" s="742" t="s">
        <v>98</v>
      </c>
      <c r="Z2565" s="922">
        <f t="shared" si="54"/>
        <v>0.85259999999997216</v>
      </c>
    </row>
    <row r="2566" spans="12:26" s="508" customFormat="1" x14ac:dyDescent="0.2">
      <c r="L2566" s="469"/>
      <c r="M2566" s="469"/>
      <c r="N2566" s="469"/>
      <c r="O2566" s="469"/>
      <c r="P2566" s="923"/>
      <c r="Q2566" s="923"/>
      <c r="R2566" s="923"/>
      <c r="S2566" s="923"/>
      <c r="U2566" s="742"/>
      <c r="Y2566" s="742" t="s">
        <v>98</v>
      </c>
      <c r="Z2566" s="922">
        <f t="shared" si="54"/>
        <v>0.85269999999997215</v>
      </c>
    </row>
    <row r="2567" spans="12:26" s="508" customFormat="1" x14ac:dyDescent="0.2">
      <c r="L2567" s="469"/>
      <c r="M2567" s="469"/>
      <c r="N2567" s="469"/>
      <c r="O2567" s="469"/>
      <c r="P2567" s="923"/>
      <c r="Q2567" s="923"/>
      <c r="R2567" s="923"/>
      <c r="S2567" s="923"/>
      <c r="U2567" s="742"/>
      <c r="Y2567" s="742" t="s">
        <v>98</v>
      </c>
      <c r="Z2567" s="922">
        <f t="shared" si="54"/>
        <v>0.85279999999997214</v>
      </c>
    </row>
    <row r="2568" spans="12:26" s="508" customFormat="1" x14ac:dyDescent="0.2">
      <c r="L2568" s="469"/>
      <c r="M2568" s="469"/>
      <c r="N2568" s="469"/>
      <c r="O2568" s="469"/>
      <c r="P2568" s="923"/>
      <c r="Q2568" s="923"/>
      <c r="R2568" s="923"/>
      <c r="S2568" s="923"/>
      <c r="U2568" s="742"/>
      <c r="Y2568" s="742" t="s">
        <v>98</v>
      </c>
      <c r="Z2568" s="922">
        <f t="shared" si="54"/>
        <v>0.85289999999997212</v>
      </c>
    </row>
    <row r="2569" spans="12:26" s="508" customFormat="1" x14ac:dyDescent="0.2">
      <c r="L2569" s="469"/>
      <c r="M2569" s="469"/>
      <c r="N2569" s="469"/>
      <c r="O2569" s="469"/>
      <c r="P2569" s="923"/>
      <c r="Q2569" s="923"/>
      <c r="R2569" s="923"/>
      <c r="S2569" s="923"/>
      <c r="U2569" s="742"/>
      <c r="Y2569" s="742" t="s">
        <v>98</v>
      </c>
      <c r="Z2569" s="922">
        <f t="shared" si="54"/>
        <v>0.85299999999997211</v>
      </c>
    </row>
    <row r="2570" spans="12:26" s="508" customFormat="1" x14ac:dyDescent="0.2">
      <c r="L2570" s="469"/>
      <c r="M2570" s="469"/>
      <c r="N2570" s="469"/>
      <c r="O2570" s="469"/>
      <c r="P2570" s="923"/>
      <c r="Q2570" s="923"/>
      <c r="R2570" s="923"/>
      <c r="S2570" s="923"/>
      <c r="U2570" s="742"/>
      <c r="Y2570" s="742" t="s">
        <v>98</v>
      </c>
      <c r="Z2570" s="922">
        <f t="shared" si="54"/>
        <v>0.8530999999999721</v>
      </c>
    </row>
    <row r="2571" spans="12:26" s="508" customFormat="1" x14ac:dyDescent="0.2">
      <c r="L2571" s="469"/>
      <c r="M2571" s="469"/>
      <c r="N2571" s="469"/>
      <c r="O2571" s="469"/>
      <c r="P2571" s="923"/>
      <c r="Q2571" s="923"/>
      <c r="R2571" s="923"/>
      <c r="S2571" s="923"/>
      <c r="U2571" s="742"/>
      <c r="Y2571" s="742" t="s">
        <v>98</v>
      </c>
      <c r="Z2571" s="922">
        <f t="shared" si="54"/>
        <v>0.85319999999997209</v>
      </c>
    </row>
    <row r="2572" spans="12:26" s="508" customFormat="1" x14ac:dyDescent="0.2">
      <c r="L2572" s="469"/>
      <c r="M2572" s="469"/>
      <c r="N2572" s="469"/>
      <c r="O2572" s="469"/>
      <c r="P2572" s="923"/>
      <c r="Q2572" s="923"/>
      <c r="R2572" s="923"/>
      <c r="S2572" s="923"/>
      <c r="U2572" s="742"/>
      <c r="Y2572" s="742" t="s">
        <v>98</v>
      </c>
      <c r="Z2572" s="922">
        <f t="shared" si="54"/>
        <v>0.85329999999997208</v>
      </c>
    </row>
    <row r="2573" spans="12:26" s="508" customFormat="1" x14ac:dyDescent="0.2">
      <c r="L2573" s="469"/>
      <c r="M2573" s="469"/>
      <c r="N2573" s="469"/>
      <c r="O2573" s="469"/>
      <c r="P2573" s="923"/>
      <c r="Q2573" s="923"/>
      <c r="R2573" s="923"/>
      <c r="S2573" s="923"/>
      <c r="U2573" s="742"/>
      <c r="Y2573" s="742" t="s">
        <v>98</v>
      </c>
      <c r="Z2573" s="922">
        <f t="shared" si="54"/>
        <v>0.85339999999997207</v>
      </c>
    </row>
    <row r="2574" spans="12:26" s="508" customFormat="1" x14ac:dyDescent="0.2">
      <c r="L2574" s="469"/>
      <c r="M2574" s="469"/>
      <c r="N2574" s="469"/>
      <c r="O2574" s="469"/>
      <c r="P2574" s="923"/>
      <c r="Q2574" s="923"/>
      <c r="R2574" s="923"/>
      <c r="S2574" s="923"/>
      <c r="U2574" s="742"/>
      <c r="Y2574" s="742" t="s">
        <v>98</v>
      </c>
      <c r="Z2574" s="922">
        <f t="shared" si="54"/>
        <v>0.85349999999997206</v>
      </c>
    </row>
    <row r="2575" spans="12:26" s="508" customFormat="1" x14ac:dyDescent="0.2">
      <c r="L2575" s="469"/>
      <c r="M2575" s="469"/>
      <c r="N2575" s="469"/>
      <c r="O2575" s="469"/>
      <c r="P2575" s="923"/>
      <c r="Q2575" s="923"/>
      <c r="R2575" s="923"/>
      <c r="S2575" s="923"/>
      <c r="U2575" s="742"/>
      <c r="Y2575" s="742" t="s">
        <v>98</v>
      </c>
      <c r="Z2575" s="922">
        <f t="shared" si="54"/>
        <v>0.85359999999997205</v>
      </c>
    </row>
    <row r="2576" spans="12:26" s="508" customFormat="1" x14ac:dyDescent="0.2">
      <c r="L2576" s="469"/>
      <c r="M2576" s="469"/>
      <c r="N2576" s="469"/>
      <c r="O2576" s="469"/>
      <c r="P2576" s="923"/>
      <c r="Q2576" s="923"/>
      <c r="R2576" s="923"/>
      <c r="S2576" s="923"/>
      <c r="U2576" s="742"/>
      <c r="Y2576" s="742" t="s">
        <v>98</v>
      </c>
      <c r="Z2576" s="922">
        <f t="shared" si="54"/>
        <v>0.85369999999997204</v>
      </c>
    </row>
    <row r="2577" spans="12:26" s="508" customFormat="1" x14ac:dyDescent="0.2">
      <c r="L2577" s="469"/>
      <c r="M2577" s="469"/>
      <c r="N2577" s="469"/>
      <c r="O2577" s="469"/>
      <c r="P2577" s="923"/>
      <c r="Q2577" s="923"/>
      <c r="R2577" s="923"/>
      <c r="S2577" s="923"/>
      <c r="U2577" s="742"/>
      <c r="Y2577" s="742" t="s">
        <v>98</v>
      </c>
      <c r="Z2577" s="922">
        <f t="shared" si="54"/>
        <v>0.85379999999997203</v>
      </c>
    </row>
    <row r="2578" spans="12:26" s="508" customFormat="1" x14ac:dyDescent="0.2">
      <c r="L2578" s="469"/>
      <c r="M2578" s="469"/>
      <c r="N2578" s="469"/>
      <c r="O2578" s="469"/>
      <c r="P2578" s="923"/>
      <c r="Q2578" s="923"/>
      <c r="R2578" s="923"/>
      <c r="S2578" s="923"/>
      <c r="U2578" s="742"/>
      <c r="Y2578" s="742" t="s">
        <v>98</v>
      </c>
      <c r="Z2578" s="922">
        <f t="shared" si="54"/>
        <v>0.85389999999997201</v>
      </c>
    </row>
    <row r="2579" spans="12:26" s="508" customFormat="1" x14ac:dyDescent="0.2">
      <c r="L2579" s="469"/>
      <c r="M2579" s="469"/>
      <c r="N2579" s="469"/>
      <c r="O2579" s="469"/>
      <c r="P2579" s="923"/>
      <c r="Q2579" s="923"/>
      <c r="R2579" s="923"/>
      <c r="S2579" s="923"/>
      <c r="U2579" s="742"/>
      <c r="Y2579" s="742" t="s">
        <v>98</v>
      </c>
      <c r="Z2579" s="922">
        <f t="shared" si="54"/>
        <v>0.853999999999972</v>
      </c>
    </row>
    <row r="2580" spans="12:26" s="508" customFormat="1" x14ac:dyDescent="0.2">
      <c r="L2580" s="469"/>
      <c r="M2580" s="469"/>
      <c r="N2580" s="469"/>
      <c r="O2580" s="469"/>
      <c r="P2580" s="923"/>
      <c r="Q2580" s="923"/>
      <c r="R2580" s="923"/>
      <c r="S2580" s="923"/>
      <c r="U2580" s="742"/>
      <c r="Y2580" s="742" t="s">
        <v>98</v>
      </c>
      <c r="Z2580" s="922">
        <f t="shared" si="54"/>
        <v>0.85409999999997199</v>
      </c>
    </row>
    <row r="2581" spans="12:26" s="508" customFormat="1" x14ac:dyDescent="0.2">
      <c r="L2581" s="469"/>
      <c r="M2581" s="469"/>
      <c r="N2581" s="469"/>
      <c r="O2581" s="469"/>
      <c r="P2581" s="923"/>
      <c r="Q2581" s="923"/>
      <c r="R2581" s="923"/>
      <c r="S2581" s="923"/>
      <c r="U2581" s="742"/>
      <c r="Y2581" s="742" t="s">
        <v>98</v>
      </c>
      <c r="Z2581" s="922">
        <f t="shared" si="54"/>
        <v>0.85419999999997198</v>
      </c>
    </row>
    <row r="2582" spans="12:26" s="508" customFormat="1" x14ac:dyDescent="0.2">
      <c r="L2582" s="469"/>
      <c r="M2582" s="469"/>
      <c r="N2582" s="469"/>
      <c r="O2582" s="469"/>
      <c r="P2582" s="923"/>
      <c r="Q2582" s="923"/>
      <c r="R2582" s="923"/>
      <c r="S2582" s="923"/>
      <c r="U2582" s="742"/>
      <c r="Y2582" s="742" t="s">
        <v>98</v>
      </c>
      <c r="Z2582" s="922">
        <f t="shared" si="54"/>
        <v>0.85429999999997197</v>
      </c>
    </row>
    <row r="2583" spans="12:26" s="508" customFormat="1" x14ac:dyDescent="0.2">
      <c r="L2583" s="469"/>
      <c r="M2583" s="469"/>
      <c r="N2583" s="469"/>
      <c r="O2583" s="469"/>
      <c r="P2583" s="923"/>
      <c r="Q2583" s="923"/>
      <c r="R2583" s="923"/>
      <c r="S2583" s="923"/>
      <c r="U2583" s="742"/>
      <c r="Y2583" s="742" t="s">
        <v>98</v>
      </c>
      <c r="Z2583" s="922">
        <f t="shared" si="54"/>
        <v>0.85439999999997196</v>
      </c>
    </row>
    <row r="2584" spans="12:26" s="508" customFormat="1" x14ac:dyDescent="0.2">
      <c r="L2584" s="469"/>
      <c r="M2584" s="469"/>
      <c r="N2584" s="469"/>
      <c r="O2584" s="469"/>
      <c r="P2584" s="923"/>
      <c r="Q2584" s="923"/>
      <c r="R2584" s="923"/>
      <c r="S2584" s="923"/>
      <c r="U2584" s="742"/>
      <c r="Y2584" s="742" t="s">
        <v>98</v>
      </c>
      <c r="Z2584" s="922">
        <f t="shared" si="54"/>
        <v>0.85449999999997195</v>
      </c>
    </row>
    <row r="2585" spans="12:26" s="508" customFormat="1" x14ac:dyDescent="0.2">
      <c r="L2585" s="469"/>
      <c r="M2585" s="469"/>
      <c r="N2585" s="469"/>
      <c r="O2585" s="469"/>
      <c r="P2585" s="923"/>
      <c r="Q2585" s="923"/>
      <c r="R2585" s="923"/>
      <c r="S2585" s="923"/>
      <c r="U2585" s="742"/>
      <c r="Y2585" s="742" t="s">
        <v>98</v>
      </c>
      <c r="Z2585" s="922">
        <f t="shared" si="54"/>
        <v>0.85459999999997194</v>
      </c>
    </row>
    <row r="2586" spans="12:26" s="508" customFormat="1" x14ac:dyDescent="0.2">
      <c r="L2586" s="469"/>
      <c r="M2586" s="469"/>
      <c r="N2586" s="469"/>
      <c r="O2586" s="469"/>
      <c r="P2586" s="923"/>
      <c r="Q2586" s="923"/>
      <c r="R2586" s="923"/>
      <c r="S2586" s="923"/>
      <c r="U2586" s="742"/>
      <c r="Y2586" s="742" t="s">
        <v>98</v>
      </c>
      <c r="Z2586" s="922">
        <f t="shared" si="54"/>
        <v>0.85469999999997193</v>
      </c>
    </row>
    <row r="2587" spans="12:26" s="508" customFormat="1" x14ac:dyDescent="0.2">
      <c r="L2587" s="469"/>
      <c r="M2587" s="469"/>
      <c r="N2587" s="469"/>
      <c r="O2587" s="469"/>
      <c r="P2587" s="923"/>
      <c r="Q2587" s="923"/>
      <c r="R2587" s="923"/>
      <c r="S2587" s="923"/>
      <c r="U2587" s="742"/>
      <c r="Y2587" s="742" t="s">
        <v>98</v>
      </c>
      <c r="Z2587" s="922">
        <f t="shared" si="54"/>
        <v>0.85479999999997192</v>
      </c>
    </row>
    <row r="2588" spans="12:26" s="508" customFormat="1" x14ac:dyDescent="0.2">
      <c r="L2588" s="469"/>
      <c r="M2588" s="469"/>
      <c r="N2588" s="469"/>
      <c r="O2588" s="469"/>
      <c r="P2588" s="923"/>
      <c r="Q2588" s="923"/>
      <c r="R2588" s="923"/>
      <c r="S2588" s="923"/>
      <c r="U2588" s="742"/>
      <c r="Y2588" s="742" t="s">
        <v>98</v>
      </c>
      <c r="Z2588" s="922">
        <f t="shared" si="54"/>
        <v>0.8548999999999719</v>
      </c>
    </row>
    <row r="2589" spans="12:26" s="508" customFormat="1" x14ac:dyDescent="0.2">
      <c r="L2589" s="469"/>
      <c r="M2589" s="469"/>
      <c r="N2589" s="469"/>
      <c r="O2589" s="469"/>
      <c r="P2589" s="923"/>
      <c r="Q2589" s="923"/>
      <c r="R2589" s="923"/>
      <c r="S2589" s="923"/>
      <c r="U2589" s="742"/>
      <c r="Y2589" s="742" t="s">
        <v>98</v>
      </c>
      <c r="Z2589" s="922">
        <f t="shared" si="54"/>
        <v>0.85499999999997189</v>
      </c>
    </row>
    <row r="2590" spans="12:26" s="508" customFormat="1" x14ac:dyDescent="0.2">
      <c r="L2590" s="469"/>
      <c r="M2590" s="469"/>
      <c r="N2590" s="469"/>
      <c r="O2590" s="469"/>
      <c r="P2590" s="923"/>
      <c r="Q2590" s="923"/>
      <c r="R2590" s="923"/>
      <c r="S2590" s="923"/>
      <c r="U2590" s="742"/>
      <c r="Y2590" s="742" t="s">
        <v>98</v>
      </c>
      <c r="Z2590" s="922">
        <f t="shared" si="54"/>
        <v>0.85509999999997188</v>
      </c>
    </row>
    <row r="2591" spans="12:26" s="508" customFormat="1" x14ac:dyDescent="0.2">
      <c r="L2591" s="469"/>
      <c r="M2591" s="469"/>
      <c r="N2591" s="469"/>
      <c r="O2591" s="469"/>
      <c r="P2591" s="923"/>
      <c r="Q2591" s="923"/>
      <c r="R2591" s="923"/>
      <c r="S2591" s="923"/>
      <c r="U2591" s="742"/>
      <c r="Y2591" s="742" t="s">
        <v>98</v>
      </c>
      <c r="Z2591" s="922">
        <f t="shared" si="54"/>
        <v>0.85519999999997187</v>
      </c>
    </row>
    <row r="2592" spans="12:26" s="508" customFormat="1" x14ac:dyDescent="0.2">
      <c r="L2592" s="469"/>
      <c r="M2592" s="469"/>
      <c r="N2592" s="469"/>
      <c r="O2592" s="469"/>
      <c r="P2592" s="923"/>
      <c r="Q2592" s="923"/>
      <c r="R2592" s="923"/>
      <c r="S2592" s="923"/>
      <c r="U2592" s="742"/>
      <c r="Y2592" s="742" t="s">
        <v>98</v>
      </c>
      <c r="Z2592" s="922">
        <f t="shared" si="54"/>
        <v>0.85529999999997186</v>
      </c>
    </row>
    <row r="2593" spans="12:26" s="508" customFormat="1" x14ac:dyDescent="0.2">
      <c r="L2593" s="469"/>
      <c r="M2593" s="469"/>
      <c r="N2593" s="469"/>
      <c r="O2593" s="469"/>
      <c r="P2593" s="923"/>
      <c r="Q2593" s="923"/>
      <c r="R2593" s="923"/>
      <c r="S2593" s="923"/>
      <c r="U2593" s="742"/>
      <c r="Y2593" s="742" t="s">
        <v>98</v>
      </c>
      <c r="Z2593" s="922">
        <f t="shared" si="54"/>
        <v>0.85539999999997185</v>
      </c>
    </row>
    <row r="2594" spans="12:26" s="508" customFormat="1" x14ac:dyDescent="0.2">
      <c r="L2594" s="469"/>
      <c r="M2594" s="469"/>
      <c r="N2594" s="469"/>
      <c r="O2594" s="469"/>
      <c r="P2594" s="923"/>
      <c r="Q2594" s="923"/>
      <c r="R2594" s="923"/>
      <c r="S2594" s="923"/>
      <c r="U2594" s="742"/>
      <c r="Y2594" s="742" t="s">
        <v>98</v>
      </c>
      <c r="Z2594" s="922">
        <f t="shared" si="54"/>
        <v>0.85549999999997184</v>
      </c>
    </row>
    <row r="2595" spans="12:26" s="508" customFormat="1" x14ac:dyDescent="0.2">
      <c r="L2595" s="469"/>
      <c r="M2595" s="469"/>
      <c r="N2595" s="469"/>
      <c r="O2595" s="469"/>
      <c r="P2595" s="923"/>
      <c r="Q2595" s="923"/>
      <c r="R2595" s="923"/>
      <c r="S2595" s="923"/>
      <c r="U2595" s="742"/>
      <c r="Y2595" s="742" t="s">
        <v>98</v>
      </c>
      <c r="Z2595" s="922">
        <f t="shared" si="54"/>
        <v>0.85559999999997183</v>
      </c>
    </row>
    <row r="2596" spans="12:26" s="508" customFormat="1" x14ac:dyDescent="0.2">
      <c r="L2596" s="469"/>
      <c r="M2596" s="469"/>
      <c r="N2596" s="469"/>
      <c r="O2596" s="469"/>
      <c r="P2596" s="923"/>
      <c r="Q2596" s="923"/>
      <c r="R2596" s="923"/>
      <c r="S2596" s="923"/>
      <c r="U2596" s="742"/>
      <c r="Y2596" s="742" t="s">
        <v>98</v>
      </c>
      <c r="Z2596" s="922">
        <f t="shared" si="54"/>
        <v>0.85569999999997182</v>
      </c>
    </row>
    <row r="2597" spans="12:26" s="508" customFormat="1" x14ac:dyDescent="0.2">
      <c r="L2597" s="469"/>
      <c r="M2597" s="469"/>
      <c r="N2597" s="469"/>
      <c r="O2597" s="469"/>
      <c r="P2597" s="923"/>
      <c r="Q2597" s="923"/>
      <c r="R2597" s="923"/>
      <c r="S2597" s="923"/>
      <c r="U2597" s="742"/>
      <c r="Y2597" s="742" t="s">
        <v>98</v>
      </c>
      <c r="Z2597" s="922">
        <f t="shared" si="54"/>
        <v>0.85579999999997181</v>
      </c>
    </row>
    <row r="2598" spans="12:26" s="508" customFormat="1" x14ac:dyDescent="0.2">
      <c r="L2598" s="469"/>
      <c r="M2598" s="469"/>
      <c r="N2598" s="469"/>
      <c r="O2598" s="469"/>
      <c r="P2598" s="923"/>
      <c r="Q2598" s="923"/>
      <c r="R2598" s="923"/>
      <c r="S2598" s="923"/>
      <c r="U2598" s="742"/>
      <c r="Y2598" s="742" t="s">
        <v>98</v>
      </c>
      <c r="Z2598" s="922">
        <f t="shared" si="54"/>
        <v>0.85589999999997179</v>
      </c>
    </row>
    <row r="2599" spans="12:26" s="508" customFormat="1" x14ac:dyDescent="0.2">
      <c r="L2599" s="469"/>
      <c r="M2599" s="469"/>
      <c r="N2599" s="469"/>
      <c r="O2599" s="469"/>
      <c r="P2599" s="923"/>
      <c r="Q2599" s="923"/>
      <c r="R2599" s="923"/>
      <c r="S2599" s="923"/>
      <c r="U2599" s="742"/>
      <c r="Y2599" s="742" t="s">
        <v>98</v>
      </c>
      <c r="Z2599" s="922">
        <f t="shared" si="54"/>
        <v>0.85599999999997178</v>
      </c>
    </row>
    <row r="2600" spans="12:26" s="508" customFormat="1" x14ac:dyDescent="0.2">
      <c r="L2600" s="469"/>
      <c r="M2600" s="469"/>
      <c r="N2600" s="469"/>
      <c r="O2600" s="469"/>
      <c r="P2600" s="923"/>
      <c r="Q2600" s="923"/>
      <c r="R2600" s="923"/>
      <c r="S2600" s="923"/>
      <c r="U2600" s="742"/>
      <c r="Y2600" s="742" t="s">
        <v>98</v>
      </c>
      <c r="Z2600" s="922">
        <f t="shared" si="54"/>
        <v>0.85609999999997177</v>
      </c>
    </row>
    <row r="2601" spans="12:26" s="508" customFormat="1" x14ac:dyDescent="0.2">
      <c r="L2601" s="469"/>
      <c r="M2601" s="469"/>
      <c r="N2601" s="469"/>
      <c r="O2601" s="469"/>
      <c r="P2601" s="923"/>
      <c r="Q2601" s="923"/>
      <c r="R2601" s="923"/>
      <c r="S2601" s="923"/>
      <c r="U2601" s="742"/>
      <c r="Y2601" s="742" t="s">
        <v>98</v>
      </c>
      <c r="Z2601" s="922">
        <f t="shared" ref="Z2601:Z2664" si="55">SUM(Z2600+0.01%)</f>
        <v>0.85619999999997176</v>
      </c>
    </row>
    <row r="2602" spans="12:26" s="508" customFormat="1" x14ac:dyDescent="0.2">
      <c r="L2602" s="469"/>
      <c r="M2602" s="469"/>
      <c r="N2602" s="469"/>
      <c r="O2602" s="469"/>
      <c r="P2602" s="923"/>
      <c r="Q2602" s="923"/>
      <c r="R2602" s="923"/>
      <c r="S2602" s="923"/>
      <c r="U2602" s="742"/>
      <c r="Y2602" s="742" t="s">
        <v>98</v>
      </c>
      <c r="Z2602" s="922">
        <f t="shared" si="55"/>
        <v>0.85629999999997175</v>
      </c>
    </row>
    <row r="2603" spans="12:26" s="508" customFormat="1" x14ac:dyDescent="0.2">
      <c r="L2603" s="469"/>
      <c r="M2603" s="469"/>
      <c r="N2603" s="469"/>
      <c r="O2603" s="469"/>
      <c r="P2603" s="923"/>
      <c r="Q2603" s="923"/>
      <c r="R2603" s="923"/>
      <c r="S2603" s="923"/>
      <c r="U2603" s="742"/>
      <c r="Y2603" s="742" t="s">
        <v>98</v>
      </c>
      <c r="Z2603" s="922">
        <f t="shared" si="55"/>
        <v>0.85639999999997174</v>
      </c>
    </row>
    <row r="2604" spans="12:26" s="508" customFormat="1" x14ac:dyDescent="0.2">
      <c r="L2604" s="469"/>
      <c r="M2604" s="469"/>
      <c r="N2604" s="469"/>
      <c r="O2604" s="469"/>
      <c r="P2604" s="923"/>
      <c r="Q2604" s="923"/>
      <c r="R2604" s="923"/>
      <c r="S2604" s="923"/>
      <c r="U2604" s="742"/>
      <c r="Y2604" s="742" t="s">
        <v>98</v>
      </c>
      <c r="Z2604" s="922">
        <f t="shared" si="55"/>
        <v>0.85649999999997173</v>
      </c>
    </row>
    <row r="2605" spans="12:26" s="508" customFormat="1" x14ac:dyDescent="0.2">
      <c r="L2605" s="469"/>
      <c r="M2605" s="469"/>
      <c r="N2605" s="469"/>
      <c r="O2605" s="469"/>
      <c r="P2605" s="923"/>
      <c r="Q2605" s="923"/>
      <c r="R2605" s="923"/>
      <c r="S2605" s="923"/>
      <c r="U2605" s="742"/>
      <c r="Y2605" s="742" t="s">
        <v>98</v>
      </c>
      <c r="Z2605" s="922">
        <f t="shared" si="55"/>
        <v>0.85659999999997172</v>
      </c>
    </row>
    <row r="2606" spans="12:26" s="508" customFormat="1" x14ac:dyDescent="0.2">
      <c r="L2606" s="469"/>
      <c r="M2606" s="469"/>
      <c r="N2606" s="469"/>
      <c r="O2606" s="469"/>
      <c r="P2606" s="923"/>
      <c r="Q2606" s="923"/>
      <c r="R2606" s="923"/>
      <c r="S2606" s="923"/>
      <c r="U2606" s="742"/>
      <c r="Y2606" s="742" t="s">
        <v>98</v>
      </c>
      <c r="Z2606" s="922">
        <f t="shared" si="55"/>
        <v>0.85669999999997171</v>
      </c>
    </row>
    <row r="2607" spans="12:26" s="508" customFormat="1" x14ac:dyDescent="0.2">
      <c r="L2607" s="469"/>
      <c r="M2607" s="469"/>
      <c r="N2607" s="469"/>
      <c r="O2607" s="469"/>
      <c r="P2607" s="923"/>
      <c r="Q2607" s="923"/>
      <c r="R2607" s="923"/>
      <c r="S2607" s="923"/>
      <c r="U2607" s="742"/>
      <c r="Y2607" s="742" t="s">
        <v>98</v>
      </c>
      <c r="Z2607" s="922">
        <f t="shared" si="55"/>
        <v>0.8567999999999717</v>
      </c>
    </row>
    <row r="2608" spans="12:26" s="508" customFormat="1" x14ac:dyDescent="0.2">
      <c r="L2608" s="469"/>
      <c r="M2608" s="469"/>
      <c r="N2608" s="469"/>
      <c r="O2608" s="469"/>
      <c r="P2608" s="923"/>
      <c r="Q2608" s="923"/>
      <c r="R2608" s="923"/>
      <c r="S2608" s="923"/>
      <c r="U2608" s="742"/>
      <c r="Y2608" s="742" t="s">
        <v>98</v>
      </c>
      <c r="Z2608" s="922">
        <f t="shared" si="55"/>
        <v>0.85689999999997168</v>
      </c>
    </row>
    <row r="2609" spans="12:26" s="508" customFormat="1" x14ac:dyDescent="0.2">
      <c r="L2609" s="469"/>
      <c r="M2609" s="469"/>
      <c r="N2609" s="469"/>
      <c r="O2609" s="469"/>
      <c r="P2609" s="923"/>
      <c r="Q2609" s="923"/>
      <c r="R2609" s="923"/>
      <c r="S2609" s="923"/>
      <c r="U2609" s="742"/>
      <c r="Y2609" s="742" t="s">
        <v>98</v>
      </c>
      <c r="Z2609" s="922">
        <f t="shared" si="55"/>
        <v>0.85699999999997167</v>
      </c>
    </row>
    <row r="2610" spans="12:26" s="508" customFormat="1" x14ac:dyDescent="0.2">
      <c r="L2610" s="469"/>
      <c r="M2610" s="469"/>
      <c r="N2610" s="469"/>
      <c r="O2610" s="469"/>
      <c r="P2610" s="923"/>
      <c r="Q2610" s="923"/>
      <c r="R2610" s="923"/>
      <c r="S2610" s="923"/>
      <c r="U2610" s="742"/>
      <c r="Y2610" s="742" t="s">
        <v>98</v>
      </c>
      <c r="Z2610" s="922">
        <f t="shared" si="55"/>
        <v>0.85709999999997166</v>
      </c>
    </row>
    <row r="2611" spans="12:26" s="508" customFormat="1" x14ac:dyDescent="0.2">
      <c r="L2611" s="469"/>
      <c r="M2611" s="469"/>
      <c r="N2611" s="469"/>
      <c r="O2611" s="469"/>
      <c r="P2611" s="923"/>
      <c r="Q2611" s="923"/>
      <c r="R2611" s="923"/>
      <c r="S2611" s="923"/>
      <c r="U2611" s="742"/>
      <c r="Y2611" s="742" t="s">
        <v>98</v>
      </c>
      <c r="Z2611" s="922">
        <f t="shared" si="55"/>
        <v>0.85719999999997165</v>
      </c>
    </row>
    <row r="2612" spans="12:26" s="508" customFormat="1" x14ac:dyDescent="0.2">
      <c r="L2612" s="469"/>
      <c r="M2612" s="469"/>
      <c r="N2612" s="469"/>
      <c r="O2612" s="469"/>
      <c r="P2612" s="923"/>
      <c r="Q2612" s="923"/>
      <c r="R2612" s="923"/>
      <c r="S2612" s="923"/>
      <c r="U2612" s="742"/>
      <c r="Y2612" s="742" t="s">
        <v>98</v>
      </c>
      <c r="Z2612" s="922">
        <f t="shared" si="55"/>
        <v>0.85729999999997164</v>
      </c>
    </row>
    <row r="2613" spans="12:26" s="508" customFormat="1" x14ac:dyDescent="0.2">
      <c r="L2613" s="469"/>
      <c r="M2613" s="469"/>
      <c r="N2613" s="469"/>
      <c r="O2613" s="469"/>
      <c r="P2613" s="923"/>
      <c r="Q2613" s="923"/>
      <c r="R2613" s="923"/>
      <c r="S2613" s="923"/>
      <c r="U2613" s="742"/>
      <c r="Y2613" s="742" t="s">
        <v>98</v>
      </c>
      <c r="Z2613" s="922">
        <f t="shared" si="55"/>
        <v>0.85739999999997163</v>
      </c>
    </row>
    <row r="2614" spans="12:26" s="508" customFormat="1" x14ac:dyDescent="0.2">
      <c r="L2614" s="469"/>
      <c r="M2614" s="469"/>
      <c r="N2614" s="469"/>
      <c r="O2614" s="469"/>
      <c r="P2614" s="923"/>
      <c r="Q2614" s="923"/>
      <c r="R2614" s="923"/>
      <c r="S2614" s="923"/>
      <c r="U2614" s="742"/>
      <c r="Y2614" s="742" t="s">
        <v>98</v>
      </c>
      <c r="Z2614" s="922">
        <f t="shared" si="55"/>
        <v>0.85749999999997162</v>
      </c>
    </row>
    <row r="2615" spans="12:26" s="508" customFormat="1" x14ac:dyDescent="0.2">
      <c r="L2615" s="469"/>
      <c r="M2615" s="469"/>
      <c r="N2615" s="469"/>
      <c r="O2615" s="469"/>
      <c r="P2615" s="923"/>
      <c r="Q2615" s="923"/>
      <c r="R2615" s="923"/>
      <c r="S2615" s="923"/>
      <c r="U2615" s="742"/>
      <c r="Y2615" s="742" t="s">
        <v>98</v>
      </c>
      <c r="Z2615" s="922">
        <f t="shared" si="55"/>
        <v>0.85759999999997161</v>
      </c>
    </row>
    <row r="2616" spans="12:26" s="508" customFormat="1" x14ac:dyDescent="0.2">
      <c r="L2616" s="469"/>
      <c r="M2616" s="469"/>
      <c r="N2616" s="469"/>
      <c r="O2616" s="469"/>
      <c r="P2616" s="923"/>
      <c r="Q2616" s="923"/>
      <c r="R2616" s="923"/>
      <c r="S2616" s="923"/>
      <c r="U2616" s="742"/>
      <c r="Y2616" s="742" t="s">
        <v>98</v>
      </c>
      <c r="Z2616" s="922">
        <f t="shared" si="55"/>
        <v>0.8576999999999716</v>
      </c>
    </row>
    <row r="2617" spans="12:26" s="508" customFormat="1" x14ac:dyDescent="0.2">
      <c r="L2617" s="469"/>
      <c r="M2617" s="469"/>
      <c r="N2617" s="469"/>
      <c r="O2617" s="469"/>
      <c r="P2617" s="923"/>
      <c r="Q2617" s="923"/>
      <c r="R2617" s="923"/>
      <c r="S2617" s="923"/>
      <c r="U2617" s="742"/>
      <c r="Y2617" s="742" t="s">
        <v>98</v>
      </c>
      <c r="Z2617" s="922">
        <f t="shared" si="55"/>
        <v>0.85779999999997159</v>
      </c>
    </row>
    <row r="2618" spans="12:26" s="508" customFormat="1" x14ac:dyDescent="0.2">
      <c r="L2618" s="469"/>
      <c r="M2618" s="469"/>
      <c r="N2618" s="469"/>
      <c r="O2618" s="469"/>
      <c r="P2618" s="923"/>
      <c r="Q2618" s="923"/>
      <c r="R2618" s="923"/>
      <c r="S2618" s="923"/>
      <c r="U2618" s="742"/>
      <c r="Y2618" s="742" t="s">
        <v>98</v>
      </c>
      <c r="Z2618" s="922">
        <f t="shared" si="55"/>
        <v>0.85789999999997157</v>
      </c>
    </row>
    <row r="2619" spans="12:26" s="508" customFormat="1" x14ac:dyDescent="0.2">
      <c r="L2619" s="469"/>
      <c r="M2619" s="469"/>
      <c r="N2619" s="469"/>
      <c r="O2619" s="469"/>
      <c r="P2619" s="923"/>
      <c r="Q2619" s="923"/>
      <c r="R2619" s="923"/>
      <c r="S2619" s="923"/>
      <c r="U2619" s="742"/>
      <c r="Y2619" s="742" t="s">
        <v>98</v>
      </c>
      <c r="Z2619" s="922">
        <f t="shared" si="55"/>
        <v>0.85799999999997156</v>
      </c>
    </row>
    <row r="2620" spans="12:26" s="508" customFormat="1" x14ac:dyDescent="0.2">
      <c r="L2620" s="469"/>
      <c r="M2620" s="469"/>
      <c r="N2620" s="469"/>
      <c r="O2620" s="469"/>
      <c r="P2620" s="923"/>
      <c r="Q2620" s="923"/>
      <c r="R2620" s="923"/>
      <c r="S2620" s="923"/>
      <c r="U2620" s="742"/>
      <c r="Y2620" s="742" t="s">
        <v>98</v>
      </c>
      <c r="Z2620" s="922">
        <f t="shared" si="55"/>
        <v>0.85809999999997155</v>
      </c>
    </row>
    <row r="2621" spans="12:26" s="508" customFormat="1" x14ac:dyDescent="0.2">
      <c r="L2621" s="469"/>
      <c r="M2621" s="469"/>
      <c r="N2621" s="469"/>
      <c r="O2621" s="469"/>
      <c r="P2621" s="923"/>
      <c r="Q2621" s="923"/>
      <c r="R2621" s="923"/>
      <c r="S2621" s="923"/>
      <c r="U2621" s="742"/>
      <c r="Y2621" s="742" t="s">
        <v>98</v>
      </c>
      <c r="Z2621" s="922">
        <f t="shared" si="55"/>
        <v>0.85819999999997154</v>
      </c>
    </row>
    <row r="2622" spans="12:26" s="508" customFormat="1" x14ac:dyDescent="0.2">
      <c r="L2622" s="469"/>
      <c r="M2622" s="469"/>
      <c r="N2622" s="469"/>
      <c r="O2622" s="469"/>
      <c r="P2622" s="923"/>
      <c r="Q2622" s="923"/>
      <c r="R2622" s="923"/>
      <c r="S2622" s="923"/>
      <c r="U2622" s="742"/>
      <c r="Y2622" s="742" t="s">
        <v>98</v>
      </c>
      <c r="Z2622" s="922">
        <f t="shared" si="55"/>
        <v>0.85829999999997153</v>
      </c>
    </row>
    <row r="2623" spans="12:26" s="508" customFormat="1" x14ac:dyDescent="0.2">
      <c r="L2623" s="469"/>
      <c r="M2623" s="469"/>
      <c r="N2623" s="469"/>
      <c r="O2623" s="469"/>
      <c r="P2623" s="923"/>
      <c r="Q2623" s="923"/>
      <c r="R2623" s="923"/>
      <c r="S2623" s="923"/>
      <c r="U2623" s="742"/>
      <c r="Y2623" s="742" t="s">
        <v>98</v>
      </c>
      <c r="Z2623" s="922">
        <f t="shared" si="55"/>
        <v>0.85839999999997152</v>
      </c>
    </row>
    <row r="2624" spans="12:26" s="508" customFormat="1" x14ac:dyDescent="0.2">
      <c r="L2624" s="469"/>
      <c r="M2624" s="469"/>
      <c r="N2624" s="469"/>
      <c r="O2624" s="469"/>
      <c r="P2624" s="923"/>
      <c r="Q2624" s="923"/>
      <c r="R2624" s="923"/>
      <c r="S2624" s="923"/>
      <c r="U2624" s="742"/>
      <c r="Y2624" s="742" t="s">
        <v>98</v>
      </c>
      <c r="Z2624" s="922">
        <f t="shared" si="55"/>
        <v>0.85849999999997151</v>
      </c>
    </row>
    <row r="2625" spans="12:26" s="508" customFormat="1" x14ac:dyDescent="0.2">
      <c r="L2625" s="469"/>
      <c r="M2625" s="469"/>
      <c r="N2625" s="469"/>
      <c r="O2625" s="469"/>
      <c r="P2625" s="923"/>
      <c r="Q2625" s="923"/>
      <c r="R2625" s="923"/>
      <c r="S2625" s="923"/>
      <c r="U2625" s="742"/>
      <c r="Y2625" s="742" t="s">
        <v>98</v>
      </c>
      <c r="Z2625" s="922">
        <f t="shared" si="55"/>
        <v>0.8585999999999715</v>
      </c>
    </row>
    <row r="2626" spans="12:26" s="508" customFormat="1" x14ac:dyDescent="0.2">
      <c r="L2626" s="469"/>
      <c r="M2626" s="469"/>
      <c r="N2626" s="469"/>
      <c r="O2626" s="469"/>
      <c r="P2626" s="923"/>
      <c r="Q2626" s="923"/>
      <c r="R2626" s="923"/>
      <c r="S2626" s="923"/>
      <c r="U2626" s="742"/>
      <c r="Y2626" s="742" t="s">
        <v>98</v>
      </c>
      <c r="Z2626" s="922">
        <f t="shared" si="55"/>
        <v>0.85869999999997149</v>
      </c>
    </row>
    <row r="2627" spans="12:26" s="508" customFormat="1" x14ac:dyDescent="0.2">
      <c r="L2627" s="469"/>
      <c r="M2627" s="469"/>
      <c r="N2627" s="469"/>
      <c r="O2627" s="469"/>
      <c r="P2627" s="923"/>
      <c r="Q2627" s="923"/>
      <c r="R2627" s="923"/>
      <c r="S2627" s="923"/>
      <c r="U2627" s="742"/>
      <c r="Y2627" s="742" t="s">
        <v>98</v>
      </c>
      <c r="Z2627" s="922">
        <f t="shared" si="55"/>
        <v>0.85879999999997148</v>
      </c>
    </row>
    <row r="2628" spans="12:26" s="508" customFormat="1" x14ac:dyDescent="0.2">
      <c r="L2628" s="469"/>
      <c r="M2628" s="469"/>
      <c r="N2628" s="469"/>
      <c r="O2628" s="469"/>
      <c r="P2628" s="923"/>
      <c r="Q2628" s="923"/>
      <c r="R2628" s="923"/>
      <c r="S2628" s="923"/>
      <c r="U2628" s="742"/>
      <c r="Y2628" s="742" t="s">
        <v>98</v>
      </c>
      <c r="Z2628" s="922">
        <f t="shared" si="55"/>
        <v>0.85889999999997146</v>
      </c>
    </row>
    <row r="2629" spans="12:26" s="508" customFormat="1" x14ac:dyDescent="0.2">
      <c r="L2629" s="469"/>
      <c r="M2629" s="469"/>
      <c r="N2629" s="469"/>
      <c r="O2629" s="469"/>
      <c r="P2629" s="923"/>
      <c r="Q2629" s="923"/>
      <c r="R2629" s="923"/>
      <c r="S2629" s="923"/>
      <c r="U2629" s="742"/>
      <c r="Y2629" s="742" t="s">
        <v>98</v>
      </c>
      <c r="Z2629" s="922">
        <f t="shared" si="55"/>
        <v>0.85899999999997145</v>
      </c>
    </row>
    <row r="2630" spans="12:26" s="508" customFormat="1" x14ac:dyDescent="0.2">
      <c r="L2630" s="469"/>
      <c r="M2630" s="469"/>
      <c r="N2630" s="469"/>
      <c r="O2630" s="469"/>
      <c r="P2630" s="923"/>
      <c r="Q2630" s="923"/>
      <c r="R2630" s="923"/>
      <c r="S2630" s="923"/>
      <c r="U2630" s="742"/>
      <c r="Y2630" s="742" t="s">
        <v>98</v>
      </c>
      <c r="Z2630" s="922">
        <f t="shared" si="55"/>
        <v>0.85909999999997144</v>
      </c>
    </row>
    <row r="2631" spans="12:26" s="508" customFormat="1" x14ac:dyDescent="0.2">
      <c r="L2631" s="469"/>
      <c r="M2631" s="469"/>
      <c r="N2631" s="469"/>
      <c r="O2631" s="469"/>
      <c r="P2631" s="923"/>
      <c r="Q2631" s="923"/>
      <c r="R2631" s="923"/>
      <c r="S2631" s="923"/>
      <c r="U2631" s="742"/>
      <c r="Y2631" s="742" t="s">
        <v>98</v>
      </c>
      <c r="Z2631" s="922">
        <f t="shared" si="55"/>
        <v>0.85919999999997143</v>
      </c>
    </row>
    <row r="2632" spans="12:26" s="508" customFormat="1" x14ac:dyDescent="0.2">
      <c r="L2632" s="469"/>
      <c r="M2632" s="469"/>
      <c r="N2632" s="469"/>
      <c r="O2632" s="469"/>
      <c r="P2632" s="923"/>
      <c r="Q2632" s="923"/>
      <c r="R2632" s="923"/>
      <c r="S2632" s="923"/>
      <c r="U2632" s="742"/>
      <c r="Y2632" s="742" t="s">
        <v>98</v>
      </c>
      <c r="Z2632" s="922">
        <f t="shared" si="55"/>
        <v>0.85929999999997142</v>
      </c>
    </row>
    <row r="2633" spans="12:26" s="508" customFormat="1" x14ac:dyDescent="0.2">
      <c r="L2633" s="469"/>
      <c r="M2633" s="469"/>
      <c r="N2633" s="469"/>
      <c r="O2633" s="469"/>
      <c r="P2633" s="923"/>
      <c r="Q2633" s="923"/>
      <c r="R2633" s="923"/>
      <c r="S2633" s="923"/>
      <c r="U2633" s="742"/>
      <c r="Y2633" s="742" t="s">
        <v>98</v>
      </c>
      <c r="Z2633" s="922">
        <f t="shared" si="55"/>
        <v>0.85939999999997141</v>
      </c>
    </row>
    <row r="2634" spans="12:26" s="508" customFormat="1" x14ac:dyDescent="0.2">
      <c r="L2634" s="469"/>
      <c r="M2634" s="469"/>
      <c r="N2634" s="469"/>
      <c r="O2634" s="469"/>
      <c r="P2634" s="923"/>
      <c r="Q2634" s="923"/>
      <c r="R2634" s="923"/>
      <c r="S2634" s="923"/>
      <c r="U2634" s="742"/>
      <c r="Y2634" s="742" t="s">
        <v>98</v>
      </c>
      <c r="Z2634" s="922">
        <f t="shared" si="55"/>
        <v>0.8594999999999714</v>
      </c>
    </row>
    <row r="2635" spans="12:26" s="508" customFormat="1" x14ac:dyDescent="0.2">
      <c r="L2635" s="469"/>
      <c r="M2635" s="469"/>
      <c r="N2635" s="469"/>
      <c r="O2635" s="469"/>
      <c r="P2635" s="923"/>
      <c r="Q2635" s="923"/>
      <c r="R2635" s="923"/>
      <c r="S2635" s="923"/>
      <c r="U2635" s="742"/>
      <c r="Y2635" s="742" t="s">
        <v>98</v>
      </c>
      <c r="Z2635" s="922">
        <f t="shared" si="55"/>
        <v>0.85959999999997139</v>
      </c>
    </row>
    <row r="2636" spans="12:26" s="508" customFormat="1" x14ac:dyDescent="0.2">
      <c r="L2636" s="469"/>
      <c r="M2636" s="469"/>
      <c r="N2636" s="469"/>
      <c r="O2636" s="469"/>
      <c r="P2636" s="923"/>
      <c r="Q2636" s="923"/>
      <c r="R2636" s="923"/>
      <c r="S2636" s="923"/>
      <c r="U2636" s="742"/>
      <c r="Y2636" s="742" t="s">
        <v>98</v>
      </c>
      <c r="Z2636" s="922">
        <f t="shared" si="55"/>
        <v>0.85969999999997138</v>
      </c>
    </row>
    <row r="2637" spans="12:26" s="508" customFormat="1" x14ac:dyDescent="0.2">
      <c r="L2637" s="469"/>
      <c r="M2637" s="469"/>
      <c r="N2637" s="469"/>
      <c r="O2637" s="469"/>
      <c r="P2637" s="923"/>
      <c r="Q2637" s="923"/>
      <c r="R2637" s="923"/>
      <c r="S2637" s="923"/>
      <c r="U2637" s="742"/>
      <c r="Y2637" s="742" t="s">
        <v>98</v>
      </c>
      <c r="Z2637" s="922">
        <f t="shared" si="55"/>
        <v>0.85979999999997136</v>
      </c>
    </row>
    <row r="2638" spans="12:26" s="508" customFormat="1" x14ac:dyDescent="0.2">
      <c r="L2638" s="469"/>
      <c r="M2638" s="469"/>
      <c r="N2638" s="469"/>
      <c r="O2638" s="469"/>
      <c r="P2638" s="923"/>
      <c r="Q2638" s="923"/>
      <c r="R2638" s="923"/>
      <c r="S2638" s="923"/>
      <c r="U2638" s="742"/>
      <c r="Y2638" s="742" t="s">
        <v>98</v>
      </c>
      <c r="Z2638" s="922">
        <f t="shared" si="55"/>
        <v>0.85989999999997135</v>
      </c>
    </row>
    <row r="2639" spans="12:26" s="508" customFormat="1" x14ac:dyDescent="0.2">
      <c r="L2639" s="469"/>
      <c r="M2639" s="469"/>
      <c r="N2639" s="469"/>
      <c r="O2639" s="469"/>
      <c r="P2639" s="923"/>
      <c r="Q2639" s="923"/>
      <c r="R2639" s="923"/>
      <c r="S2639" s="923"/>
      <c r="U2639" s="742"/>
      <c r="Y2639" s="742" t="s">
        <v>98</v>
      </c>
      <c r="Z2639" s="922">
        <f t="shared" si="55"/>
        <v>0.85999999999997134</v>
      </c>
    </row>
    <row r="2640" spans="12:26" s="508" customFormat="1" x14ac:dyDescent="0.2">
      <c r="L2640" s="469"/>
      <c r="M2640" s="469"/>
      <c r="N2640" s="469"/>
      <c r="O2640" s="469"/>
      <c r="P2640" s="923"/>
      <c r="Q2640" s="923"/>
      <c r="R2640" s="923"/>
      <c r="S2640" s="923"/>
      <c r="U2640" s="742"/>
      <c r="Y2640" s="742" t="s">
        <v>98</v>
      </c>
      <c r="Z2640" s="922">
        <f t="shared" si="55"/>
        <v>0.86009999999997133</v>
      </c>
    </row>
    <row r="2641" spans="12:26" s="508" customFormat="1" x14ac:dyDescent="0.2">
      <c r="L2641" s="469"/>
      <c r="M2641" s="469"/>
      <c r="N2641" s="469"/>
      <c r="O2641" s="469"/>
      <c r="P2641" s="923"/>
      <c r="Q2641" s="923"/>
      <c r="R2641" s="923"/>
      <c r="S2641" s="923"/>
      <c r="U2641" s="742"/>
      <c r="Y2641" s="742" t="s">
        <v>98</v>
      </c>
      <c r="Z2641" s="922">
        <f t="shared" si="55"/>
        <v>0.86019999999997132</v>
      </c>
    </row>
    <row r="2642" spans="12:26" s="508" customFormat="1" x14ac:dyDescent="0.2">
      <c r="L2642" s="469"/>
      <c r="M2642" s="469"/>
      <c r="N2642" s="469"/>
      <c r="O2642" s="469"/>
      <c r="P2642" s="923"/>
      <c r="Q2642" s="923"/>
      <c r="R2642" s="923"/>
      <c r="S2642" s="923"/>
      <c r="U2642" s="742"/>
      <c r="Y2642" s="742" t="s">
        <v>98</v>
      </c>
      <c r="Z2642" s="922">
        <f t="shared" si="55"/>
        <v>0.86029999999997131</v>
      </c>
    </row>
    <row r="2643" spans="12:26" s="508" customFormat="1" x14ac:dyDescent="0.2">
      <c r="L2643" s="469"/>
      <c r="M2643" s="469"/>
      <c r="N2643" s="469"/>
      <c r="O2643" s="469"/>
      <c r="P2643" s="923"/>
      <c r="Q2643" s="923"/>
      <c r="R2643" s="923"/>
      <c r="S2643" s="923"/>
      <c r="U2643" s="742"/>
      <c r="Y2643" s="742" t="s">
        <v>98</v>
      </c>
      <c r="Z2643" s="922">
        <f t="shared" si="55"/>
        <v>0.8603999999999713</v>
      </c>
    </row>
    <row r="2644" spans="12:26" s="508" customFormat="1" x14ac:dyDescent="0.2">
      <c r="L2644" s="469"/>
      <c r="M2644" s="469"/>
      <c r="N2644" s="469"/>
      <c r="O2644" s="469"/>
      <c r="P2644" s="923"/>
      <c r="Q2644" s="923"/>
      <c r="R2644" s="923"/>
      <c r="S2644" s="923"/>
      <c r="U2644" s="742"/>
      <c r="Y2644" s="742" t="s">
        <v>98</v>
      </c>
      <c r="Z2644" s="922">
        <f t="shared" si="55"/>
        <v>0.86049999999997129</v>
      </c>
    </row>
    <row r="2645" spans="12:26" s="508" customFormat="1" x14ac:dyDescent="0.2">
      <c r="L2645" s="469"/>
      <c r="M2645" s="469"/>
      <c r="N2645" s="469"/>
      <c r="O2645" s="469"/>
      <c r="P2645" s="923"/>
      <c r="Q2645" s="923"/>
      <c r="R2645" s="923"/>
      <c r="S2645" s="923"/>
      <c r="U2645" s="742"/>
      <c r="Y2645" s="742" t="s">
        <v>98</v>
      </c>
      <c r="Z2645" s="922">
        <f t="shared" si="55"/>
        <v>0.86059999999997128</v>
      </c>
    </row>
    <row r="2646" spans="12:26" s="508" customFormat="1" x14ac:dyDescent="0.2">
      <c r="L2646" s="469"/>
      <c r="M2646" s="469"/>
      <c r="N2646" s="469"/>
      <c r="O2646" s="469"/>
      <c r="P2646" s="923"/>
      <c r="Q2646" s="923"/>
      <c r="R2646" s="923"/>
      <c r="S2646" s="923"/>
      <c r="U2646" s="742"/>
      <c r="Y2646" s="742" t="s">
        <v>98</v>
      </c>
      <c r="Z2646" s="922">
        <f t="shared" si="55"/>
        <v>0.86069999999997127</v>
      </c>
    </row>
    <row r="2647" spans="12:26" s="508" customFormat="1" x14ac:dyDescent="0.2">
      <c r="L2647" s="469"/>
      <c r="M2647" s="469"/>
      <c r="N2647" s="469"/>
      <c r="O2647" s="469"/>
      <c r="P2647" s="923"/>
      <c r="Q2647" s="923"/>
      <c r="R2647" s="923"/>
      <c r="S2647" s="923"/>
      <c r="U2647" s="742"/>
      <c r="Y2647" s="742" t="s">
        <v>98</v>
      </c>
      <c r="Z2647" s="922">
        <f t="shared" si="55"/>
        <v>0.86079999999997125</v>
      </c>
    </row>
    <row r="2648" spans="12:26" s="508" customFormat="1" x14ac:dyDescent="0.2">
      <c r="L2648" s="469"/>
      <c r="M2648" s="469"/>
      <c r="N2648" s="469"/>
      <c r="O2648" s="469"/>
      <c r="P2648" s="923"/>
      <c r="Q2648" s="923"/>
      <c r="R2648" s="923"/>
      <c r="S2648" s="923"/>
      <c r="U2648" s="742"/>
      <c r="Y2648" s="742" t="s">
        <v>98</v>
      </c>
      <c r="Z2648" s="922">
        <f t="shared" si="55"/>
        <v>0.86089999999997124</v>
      </c>
    </row>
    <row r="2649" spans="12:26" s="508" customFormat="1" x14ac:dyDescent="0.2">
      <c r="L2649" s="469"/>
      <c r="M2649" s="469"/>
      <c r="N2649" s="469"/>
      <c r="O2649" s="469"/>
      <c r="P2649" s="923"/>
      <c r="Q2649" s="923"/>
      <c r="R2649" s="923"/>
      <c r="S2649" s="923"/>
      <c r="U2649" s="742"/>
      <c r="Y2649" s="742" t="s">
        <v>98</v>
      </c>
      <c r="Z2649" s="922">
        <f t="shared" si="55"/>
        <v>0.86099999999997123</v>
      </c>
    </row>
    <row r="2650" spans="12:26" s="508" customFormat="1" x14ac:dyDescent="0.2">
      <c r="L2650" s="469"/>
      <c r="M2650" s="469"/>
      <c r="N2650" s="469"/>
      <c r="O2650" s="469"/>
      <c r="P2650" s="923"/>
      <c r="Q2650" s="923"/>
      <c r="R2650" s="923"/>
      <c r="S2650" s="923"/>
      <c r="U2650" s="742"/>
      <c r="Y2650" s="742" t="s">
        <v>98</v>
      </c>
      <c r="Z2650" s="922">
        <f t="shared" si="55"/>
        <v>0.86109999999997122</v>
      </c>
    </row>
    <row r="2651" spans="12:26" s="508" customFormat="1" x14ac:dyDescent="0.2">
      <c r="L2651" s="469"/>
      <c r="M2651" s="469"/>
      <c r="N2651" s="469"/>
      <c r="O2651" s="469"/>
      <c r="P2651" s="923"/>
      <c r="Q2651" s="923"/>
      <c r="R2651" s="923"/>
      <c r="S2651" s="923"/>
      <c r="U2651" s="742"/>
      <c r="Y2651" s="742" t="s">
        <v>98</v>
      </c>
      <c r="Z2651" s="922">
        <f t="shared" si="55"/>
        <v>0.86119999999997121</v>
      </c>
    </row>
    <row r="2652" spans="12:26" s="508" customFormat="1" x14ac:dyDescent="0.2">
      <c r="L2652" s="469"/>
      <c r="M2652" s="469"/>
      <c r="N2652" s="469"/>
      <c r="O2652" s="469"/>
      <c r="P2652" s="923"/>
      <c r="Q2652" s="923"/>
      <c r="R2652" s="923"/>
      <c r="S2652" s="923"/>
      <c r="U2652" s="742"/>
      <c r="Y2652" s="742" t="s">
        <v>98</v>
      </c>
      <c r="Z2652" s="922">
        <f t="shared" si="55"/>
        <v>0.8612999999999712</v>
      </c>
    </row>
    <row r="2653" spans="12:26" s="508" customFormat="1" x14ac:dyDescent="0.2">
      <c r="L2653" s="469"/>
      <c r="M2653" s="469"/>
      <c r="N2653" s="469"/>
      <c r="O2653" s="469"/>
      <c r="P2653" s="923"/>
      <c r="Q2653" s="923"/>
      <c r="R2653" s="923"/>
      <c r="S2653" s="923"/>
      <c r="U2653" s="742"/>
      <c r="Y2653" s="742" t="s">
        <v>98</v>
      </c>
      <c r="Z2653" s="922">
        <f t="shared" si="55"/>
        <v>0.86139999999997119</v>
      </c>
    </row>
    <row r="2654" spans="12:26" s="508" customFormat="1" x14ac:dyDescent="0.2">
      <c r="L2654" s="469"/>
      <c r="M2654" s="469"/>
      <c r="N2654" s="469"/>
      <c r="O2654" s="469"/>
      <c r="P2654" s="923"/>
      <c r="Q2654" s="923"/>
      <c r="R2654" s="923"/>
      <c r="S2654" s="923"/>
      <c r="U2654" s="742"/>
      <c r="Y2654" s="742" t="s">
        <v>98</v>
      </c>
      <c r="Z2654" s="922">
        <f t="shared" si="55"/>
        <v>0.86149999999997118</v>
      </c>
    </row>
    <row r="2655" spans="12:26" s="508" customFormat="1" x14ac:dyDescent="0.2">
      <c r="L2655" s="469"/>
      <c r="M2655" s="469"/>
      <c r="N2655" s="469"/>
      <c r="O2655" s="469"/>
      <c r="P2655" s="923"/>
      <c r="Q2655" s="923"/>
      <c r="R2655" s="923"/>
      <c r="S2655" s="923"/>
      <c r="U2655" s="742"/>
      <c r="Y2655" s="742" t="s">
        <v>98</v>
      </c>
      <c r="Z2655" s="922">
        <f t="shared" si="55"/>
        <v>0.86159999999997117</v>
      </c>
    </row>
    <row r="2656" spans="12:26" s="508" customFormat="1" x14ac:dyDescent="0.2">
      <c r="L2656" s="469"/>
      <c r="M2656" s="469"/>
      <c r="N2656" s="469"/>
      <c r="O2656" s="469"/>
      <c r="P2656" s="923"/>
      <c r="Q2656" s="923"/>
      <c r="R2656" s="923"/>
      <c r="S2656" s="923"/>
      <c r="U2656" s="742"/>
      <c r="Y2656" s="742" t="s">
        <v>98</v>
      </c>
      <c r="Z2656" s="922">
        <f t="shared" si="55"/>
        <v>0.86169999999997116</v>
      </c>
    </row>
    <row r="2657" spans="12:26" s="508" customFormat="1" x14ac:dyDescent="0.2">
      <c r="L2657" s="469"/>
      <c r="M2657" s="469"/>
      <c r="N2657" s="469"/>
      <c r="O2657" s="469"/>
      <c r="P2657" s="923"/>
      <c r="Q2657" s="923"/>
      <c r="R2657" s="923"/>
      <c r="S2657" s="923"/>
      <c r="U2657" s="742"/>
      <c r="Y2657" s="742" t="s">
        <v>98</v>
      </c>
      <c r="Z2657" s="922">
        <f t="shared" si="55"/>
        <v>0.86179999999997114</v>
      </c>
    </row>
    <row r="2658" spans="12:26" s="508" customFormat="1" x14ac:dyDescent="0.2">
      <c r="L2658" s="469"/>
      <c r="M2658" s="469"/>
      <c r="N2658" s="469"/>
      <c r="O2658" s="469"/>
      <c r="P2658" s="923"/>
      <c r="Q2658" s="923"/>
      <c r="R2658" s="923"/>
      <c r="S2658" s="923"/>
      <c r="U2658" s="742"/>
      <c r="Y2658" s="742" t="s">
        <v>98</v>
      </c>
      <c r="Z2658" s="922">
        <f t="shared" si="55"/>
        <v>0.86189999999997113</v>
      </c>
    </row>
    <row r="2659" spans="12:26" s="508" customFormat="1" x14ac:dyDescent="0.2">
      <c r="L2659" s="469"/>
      <c r="M2659" s="469"/>
      <c r="N2659" s="469"/>
      <c r="O2659" s="469"/>
      <c r="P2659" s="923"/>
      <c r="Q2659" s="923"/>
      <c r="R2659" s="923"/>
      <c r="S2659" s="923"/>
      <c r="U2659" s="742"/>
      <c r="Y2659" s="742" t="s">
        <v>98</v>
      </c>
      <c r="Z2659" s="922">
        <f t="shared" si="55"/>
        <v>0.86199999999997112</v>
      </c>
    </row>
    <row r="2660" spans="12:26" s="508" customFormat="1" x14ac:dyDescent="0.2">
      <c r="L2660" s="469"/>
      <c r="M2660" s="469"/>
      <c r="N2660" s="469"/>
      <c r="O2660" s="469"/>
      <c r="P2660" s="923"/>
      <c r="Q2660" s="923"/>
      <c r="R2660" s="923"/>
      <c r="S2660" s="923"/>
      <c r="U2660" s="742"/>
      <c r="Y2660" s="742" t="s">
        <v>98</v>
      </c>
      <c r="Z2660" s="922">
        <f t="shared" si="55"/>
        <v>0.86209999999997111</v>
      </c>
    </row>
    <row r="2661" spans="12:26" s="508" customFormat="1" x14ac:dyDescent="0.2">
      <c r="L2661" s="469"/>
      <c r="M2661" s="469"/>
      <c r="N2661" s="469"/>
      <c r="O2661" s="469"/>
      <c r="P2661" s="923"/>
      <c r="Q2661" s="923"/>
      <c r="R2661" s="923"/>
      <c r="S2661" s="923"/>
      <c r="U2661" s="742"/>
      <c r="Y2661" s="742" t="s">
        <v>98</v>
      </c>
      <c r="Z2661" s="922">
        <f t="shared" si="55"/>
        <v>0.8621999999999711</v>
      </c>
    </row>
    <row r="2662" spans="12:26" s="508" customFormat="1" x14ac:dyDescent="0.2">
      <c r="L2662" s="469"/>
      <c r="M2662" s="469"/>
      <c r="N2662" s="469"/>
      <c r="O2662" s="469"/>
      <c r="P2662" s="923"/>
      <c r="Q2662" s="923"/>
      <c r="R2662" s="923"/>
      <c r="S2662" s="923"/>
      <c r="U2662" s="742"/>
      <c r="Y2662" s="742" t="s">
        <v>98</v>
      </c>
      <c r="Z2662" s="922">
        <f t="shared" si="55"/>
        <v>0.86229999999997109</v>
      </c>
    </row>
    <row r="2663" spans="12:26" s="508" customFormat="1" x14ac:dyDescent="0.2">
      <c r="L2663" s="469"/>
      <c r="M2663" s="469"/>
      <c r="N2663" s="469"/>
      <c r="O2663" s="469"/>
      <c r="P2663" s="923"/>
      <c r="Q2663" s="923"/>
      <c r="R2663" s="923"/>
      <c r="S2663" s="923"/>
      <c r="U2663" s="742"/>
      <c r="Y2663" s="742" t="s">
        <v>98</v>
      </c>
      <c r="Z2663" s="922">
        <f t="shared" si="55"/>
        <v>0.86239999999997108</v>
      </c>
    </row>
    <row r="2664" spans="12:26" s="508" customFormat="1" x14ac:dyDescent="0.2">
      <c r="L2664" s="469"/>
      <c r="M2664" s="469"/>
      <c r="N2664" s="469"/>
      <c r="O2664" s="469"/>
      <c r="P2664" s="923"/>
      <c r="Q2664" s="923"/>
      <c r="R2664" s="923"/>
      <c r="S2664" s="923"/>
      <c r="U2664" s="742"/>
      <c r="Y2664" s="742" t="s">
        <v>98</v>
      </c>
      <c r="Z2664" s="922">
        <f t="shared" si="55"/>
        <v>0.86249999999997107</v>
      </c>
    </row>
    <row r="2665" spans="12:26" s="508" customFormat="1" x14ac:dyDescent="0.2">
      <c r="L2665" s="469"/>
      <c r="M2665" s="469"/>
      <c r="N2665" s="469"/>
      <c r="O2665" s="469"/>
      <c r="P2665" s="923"/>
      <c r="Q2665" s="923"/>
      <c r="R2665" s="923"/>
      <c r="S2665" s="923"/>
      <c r="U2665" s="742"/>
      <c r="Y2665" s="742" t="s">
        <v>98</v>
      </c>
      <c r="Z2665" s="922">
        <f t="shared" ref="Z2665:Z2728" si="56">SUM(Z2664+0.01%)</f>
        <v>0.86259999999997106</v>
      </c>
    </row>
    <row r="2666" spans="12:26" s="508" customFormat="1" x14ac:dyDescent="0.2">
      <c r="L2666" s="469"/>
      <c r="M2666" s="469"/>
      <c r="N2666" s="469"/>
      <c r="O2666" s="469"/>
      <c r="P2666" s="923"/>
      <c r="Q2666" s="923"/>
      <c r="R2666" s="923"/>
      <c r="S2666" s="923"/>
      <c r="U2666" s="742"/>
      <c r="Y2666" s="742" t="s">
        <v>98</v>
      </c>
      <c r="Z2666" s="922">
        <f t="shared" si="56"/>
        <v>0.86269999999997105</v>
      </c>
    </row>
    <row r="2667" spans="12:26" s="508" customFormat="1" x14ac:dyDescent="0.2">
      <c r="L2667" s="469"/>
      <c r="M2667" s="469"/>
      <c r="N2667" s="469"/>
      <c r="O2667" s="469"/>
      <c r="P2667" s="923"/>
      <c r="Q2667" s="923"/>
      <c r="R2667" s="923"/>
      <c r="S2667" s="923"/>
      <c r="U2667" s="742"/>
      <c r="Y2667" s="742" t="s">
        <v>98</v>
      </c>
      <c r="Z2667" s="922">
        <f t="shared" si="56"/>
        <v>0.86279999999997103</v>
      </c>
    </row>
    <row r="2668" spans="12:26" s="508" customFormat="1" x14ac:dyDescent="0.2">
      <c r="L2668" s="469"/>
      <c r="M2668" s="469"/>
      <c r="N2668" s="469"/>
      <c r="O2668" s="469"/>
      <c r="P2668" s="923"/>
      <c r="Q2668" s="923"/>
      <c r="R2668" s="923"/>
      <c r="S2668" s="923"/>
      <c r="U2668" s="742"/>
      <c r="Y2668" s="742" t="s">
        <v>98</v>
      </c>
      <c r="Z2668" s="922">
        <f t="shared" si="56"/>
        <v>0.86289999999997102</v>
      </c>
    </row>
    <row r="2669" spans="12:26" s="508" customFormat="1" x14ac:dyDescent="0.2">
      <c r="L2669" s="469"/>
      <c r="M2669" s="469"/>
      <c r="N2669" s="469"/>
      <c r="O2669" s="469"/>
      <c r="P2669" s="923"/>
      <c r="Q2669" s="923"/>
      <c r="R2669" s="923"/>
      <c r="S2669" s="923"/>
      <c r="U2669" s="742"/>
      <c r="Y2669" s="742" t="s">
        <v>98</v>
      </c>
      <c r="Z2669" s="922">
        <f t="shared" si="56"/>
        <v>0.86299999999997101</v>
      </c>
    </row>
    <row r="2670" spans="12:26" s="508" customFormat="1" x14ac:dyDescent="0.2">
      <c r="L2670" s="469"/>
      <c r="M2670" s="469"/>
      <c r="N2670" s="469"/>
      <c r="O2670" s="469"/>
      <c r="P2670" s="923"/>
      <c r="Q2670" s="923"/>
      <c r="R2670" s="923"/>
      <c r="S2670" s="923"/>
      <c r="U2670" s="742"/>
      <c r="Y2670" s="742" t="s">
        <v>98</v>
      </c>
      <c r="Z2670" s="922">
        <f t="shared" si="56"/>
        <v>0.863099999999971</v>
      </c>
    </row>
    <row r="2671" spans="12:26" s="508" customFormat="1" x14ac:dyDescent="0.2">
      <c r="L2671" s="469"/>
      <c r="M2671" s="469"/>
      <c r="N2671" s="469"/>
      <c r="O2671" s="469"/>
      <c r="P2671" s="923"/>
      <c r="Q2671" s="923"/>
      <c r="R2671" s="923"/>
      <c r="S2671" s="923"/>
      <c r="U2671" s="742"/>
      <c r="Y2671" s="742" t="s">
        <v>98</v>
      </c>
      <c r="Z2671" s="922">
        <f t="shared" si="56"/>
        <v>0.86319999999997099</v>
      </c>
    </row>
    <row r="2672" spans="12:26" s="508" customFormat="1" x14ac:dyDescent="0.2">
      <c r="L2672" s="469"/>
      <c r="M2672" s="469"/>
      <c r="N2672" s="469"/>
      <c r="O2672" s="469"/>
      <c r="P2672" s="923"/>
      <c r="Q2672" s="923"/>
      <c r="R2672" s="923"/>
      <c r="S2672" s="923"/>
      <c r="U2672" s="742"/>
      <c r="Y2672" s="742" t="s">
        <v>98</v>
      </c>
      <c r="Z2672" s="922">
        <f t="shared" si="56"/>
        <v>0.86329999999997098</v>
      </c>
    </row>
    <row r="2673" spans="12:26" s="508" customFormat="1" x14ac:dyDescent="0.2">
      <c r="L2673" s="469"/>
      <c r="M2673" s="469"/>
      <c r="N2673" s="469"/>
      <c r="O2673" s="469"/>
      <c r="P2673" s="923"/>
      <c r="Q2673" s="923"/>
      <c r="R2673" s="923"/>
      <c r="S2673" s="923"/>
      <c r="U2673" s="742"/>
      <c r="Y2673" s="742" t="s">
        <v>98</v>
      </c>
      <c r="Z2673" s="922">
        <f t="shared" si="56"/>
        <v>0.86339999999997097</v>
      </c>
    </row>
    <row r="2674" spans="12:26" s="508" customFormat="1" x14ac:dyDescent="0.2">
      <c r="L2674" s="469"/>
      <c r="M2674" s="469"/>
      <c r="N2674" s="469"/>
      <c r="O2674" s="469"/>
      <c r="P2674" s="923"/>
      <c r="Q2674" s="923"/>
      <c r="R2674" s="923"/>
      <c r="S2674" s="923"/>
      <c r="U2674" s="742"/>
      <c r="Y2674" s="742" t="s">
        <v>98</v>
      </c>
      <c r="Z2674" s="922">
        <f t="shared" si="56"/>
        <v>0.86349999999997096</v>
      </c>
    </row>
    <row r="2675" spans="12:26" s="508" customFormat="1" x14ac:dyDescent="0.2">
      <c r="L2675" s="469"/>
      <c r="M2675" s="469"/>
      <c r="N2675" s="469"/>
      <c r="O2675" s="469"/>
      <c r="P2675" s="923"/>
      <c r="Q2675" s="923"/>
      <c r="R2675" s="923"/>
      <c r="S2675" s="923"/>
      <c r="U2675" s="742"/>
      <c r="Y2675" s="742" t="s">
        <v>98</v>
      </c>
      <c r="Z2675" s="922">
        <f t="shared" si="56"/>
        <v>0.86359999999997095</v>
      </c>
    </row>
    <row r="2676" spans="12:26" s="508" customFormat="1" x14ac:dyDescent="0.2">
      <c r="L2676" s="469"/>
      <c r="M2676" s="469"/>
      <c r="N2676" s="469"/>
      <c r="O2676" s="469"/>
      <c r="P2676" s="923"/>
      <c r="Q2676" s="923"/>
      <c r="R2676" s="923"/>
      <c r="S2676" s="923"/>
      <c r="U2676" s="742"/>
      <c r="Y2676" s="742" t="s">
        <v>98</v>
      </c>
      <c r="Z2676" s="922">
        <f t="shared" si="56"/>
        <v>0.86369999999997094</v>
      </c>
    </row>
    <row r="2677" spans="12:26" s="508" customFormat="1" x14ac:dyDescent="0.2">
      <c r="L2677" s="469"/>
      <c r="M2677" s="469"/>
      <c r="N2677" s="469"/>
      <c r="O2677" s="469"/>
      <c r="P2677" s="923"/>
      <c r="Q2677" s="923"/>
      <c r="R2677" s="923"/>
      <c r="S2677" s="923"/>
      <c r="U2677" s="742"/>
      <c r="Y2677" s="742" t="s">
        <v>98</v>
      </c>
      <c r="Z2677" s="922">
        <f t="shared" si="56"/>
        <v>0.86379999999997092</v>
      </c>
    </row>
    <row r="2678" spans="12:26" s="508" customFormat="1" x14ac:dyDescent="0.2">
      <c r="L2678" s="469"/>
      <c r="M2678" s="469"/>
      <c r="N2678" s="469"/>
      <c r="O2678" s="469"/>
      <c r="P2678" s="923"/>
      <c r="Q2678" s="923"/>
      <c r="R2678" s="923"/>
      <c r="S2678" s="923"/>
      <c r="U2678" s="742"/>
      <c r="Y2678" s="742" t="s">
        <v>98</v>
      </c>
      <c r="Z2678" s="922">
        <f t="shared" si="56"/>
        <v>0.86389999999997091</v>
      </c>
    </row>
    <row r="2679" spans="12:26" s="508" customFormat="1" x14ac:dyDescent="0.2">
      <c r="L2679" s="469"/>
      <c r="M2679" s="469"/>
      <c r="N2679" s="469"/>
      <c r="O2679" s="469"/>
      <c r="P2679" s="923"/>
      <c r="Q2679" s="923"/>
      <c r="R2679" s="923"/>
      <c r="S2679" s="923"/>
      <c r="U2679" s="742"/>
      <c r="Y2679" s="742" t="s">
        <v>98</v>
      </c>
      <c r="Z2679" s="922">
        <f t="shared" si="56"/>
        <v>0.8639999999999709</v>
      </c>
    </row>
    <row r="2680" spans="12:26" s="508" customFormat="1" x14ac:dyDescent="0.2">
      <c r="L2680" s="469"/>
      <c r="M2680" s="469"/>
      <c r="N2680" s="469"/>
      <c r="O2680" s="469"/>
      <c r="P2680" s="923"/>
      <c r="Q2680" s="923"/>
      <c r="R2680" s="923"/>
      <c r="S2680" s="923"/>
      <c r="U2680" s="742"/>
      <c r="Y2680" s="742" t="s">
        <v>98</v>
      </c>
      <c r="Z2680" s="922">
        <f t="shared" si="56"/>
        <v>0.86409999999997089</v>
      </c>
    </row>
    <row r="2681" spans="12:26" s="508" customFormat="1" x14ac:dyDescent="0.2">
      <c r="L2681" s="469"/>
      <c r="M2681" s="469"/>
      <c r="N2681" s="469"/>
      <c r="O2681" s="469"/>
      <c r="P2681" s="923"/>
      <c r="Q2681" s="923"/>
      <c r="R2681" s="923"/>
      <c r="S2681" s="923"/>
      <c r="U2681" s="742"/>
      <c r="Y2681" s="742" t="s">
        <v>98</v>
      </c>
      <c r="Z2681" s="922">
        <f t="shared" si="56"/>
        <v>0.86419999999997088</v>
      </c>
    </row>
    <row r="2682" spans="12:26" s="508" customFormat="1" x14ac:dyDescent="0.2">
      <c r="L2682" s="469"/>
      <c r="M2682" s="469"/>
      <c r="N2682" s="469"/>
      <c r="O2682" s="469"/>
      <c r="P2682" s="923"/>
      <c r="Q2682" s="923"/>
      <c r="R2682" s="923"/>
      <c r="S2682" s="923"/>
      <c r="U2682" s="742"/>
      <c r="Y2682" s="742" t="s">
        <v>98</v>
      </c>
      <c r="Z2682" s="922">
        <f t="shared" si="56"/>
        <v>0.86429999999997087</v>
      </c>
    </row>
    <row r="2683" spans="12:26" s="508" customFormat="1" x14ac:dyDescent="0.2">
      <c r="L2683" s="469"/>
      <c r="M2683" s="469"/>
      <c r="N2683" s="469"/>
      <c r="O2683" s="469"/>
      <c r="P2683" s="923"/>
      <c r="Q2683" s="923"/>
      <c r="R2683" s="923"/>
      <c r="S2683" s="923"/>
      <c r="U2683" s="742"/>
      <c r="Y2683" s="742" t="s">
        <v>98</v>
      </c>
      <c r="Z2683" s="922">
        <f t="shared" si="56"/>
        <v>0.86439999999997086</v>
      </c>
    </row>
    <row r="2684" spans="12:26" s="508" customFormat="1" x14ac:dyDescent="0.2">
      <c r="L2684" s="469"/>
      <c r="M2684" s="469"/>
      <c r="N2684" s="469"/>
      <c r="O2684" s="469"/>
      <c r="P2684" s="923"/>
      <c r="Q2684" s="923"/>
      <c r="R2684" s="923"/>
      <c r="S2684" s="923"/>
      <c r="U2684" s="742"/>
      <c r="Y2684" s="742" t="s">
        <v>98</v>
      </c>
      <c r="Z2684" s="922">
        <f t="shared" si="56"/>
        <v>0.86449999999997085</v>
      </c>
    </row>
    <row r="2685" spans="12:26" s="508" customFormat="1" x14ac:dyDescent="0.2">
      <c r="L2685" s="469"/>
      <c r="M2685" s="469"/>
      <c r="N2685" s="469"/>
      <c r="O2685" s="469"/>
      <c r="P2685" s="923"/>
      <c r="Q2685" s="923"/>
      <c r="R2685" s="923"/>
      <c r="S2685" s="923"/>
      <c r="U2685" s="742"/>
      <c r="Y2685" s="742" t="s">
        <v>98</v>
      </c>
      <c r="Z2685" s="922">
        <f t="shared" si="56"/>
        <v>0.86459999999997084</v>
      </c>
    </row>
    <row r="2686" spans="12:26" s="508" customFormat="1" x14ac:dyDescent="0.2">
      <c r="L2686" s="469"/>
      <c r="M2686" s="469"/>
      <c r="N2686" s="469"/>
      <c r="O2686" s="469"/>
      <c r="P2686" s="923"/>
      <c r="Q2686" s="923"/>
      <c r="R2686" s="923"/>
      <c r="S2686" s="923"/>
      <c r="U2686" s="742"/>
      <c r="Y2686" s="742" t="s">
        <v>98</v>
      </c>
      <c r="Z2686" s="922">
        <f t="shared" si="56"/>
        <v>0.86469999999997083</v>
      </c>
    </row>
    <row r="2687" spans="12:26" s="508" customFormat="1" x14ac:dyDescent="0.2">
      <c r="L2687" s="469"/>
      <c r="M2687" s="469"/>
      <c r="N2687" s="469"/>
      <c r="O2687" s="469"/>
      <c r="P2687" s="923"/>
      <c r="Q2687" s="923"/>
      <c r="R2687" s="923"/>
      <c r="S2687" s="923"/>
      <c r="U2687" s="742"/>
      <c r="Y2687" s="742" t="s">
        <v>98</v>
      </c>
      <c r="Z2687" s="922">
        <f t="shared" si="56"/>
        <v>0.86479999999997081</v>
      </c>
    </row>
    <row r="2688" spans="12:26" s="508" customFormat="1" x14ac:dyDescent="0.2">
      <c r="L2688" s="469"/>
      <c r="M2688" s="469"/>
      <c r="N2688" s="469"/>
      <c r="O2688" s="469"/>
      <c r="P2688" s="923"/>
      <c r="Q2688" s="923"/>
      <c r="R2688" s="923"/>
      <c r="S2688" s="923"/>
      <c r="U2688" s="742"/>
      <c r="Y2688" s="742" t="s">
        <v>98</v>
      </c>
      <c r="Z2688" s="922">
        <f t="shared" si="56"/>
        <v>0.8648999999999708</v>
      </c>
    </row>
    <row r="2689" spans="12:26" s="508" customFormat="1" x14ac:dyDescent="0.2">
      <c r="L2689" s="469"/>
      <c r="M2689" s="469"/>
      <c r="N2689" s="469"/>
      <c r="O2689" s="469"/>
      <c r="P2689" s="923"/>
      <c r="Q2689" s="923"/>
      <c r="R2689" s="923"/>
      <c r="S2689" s="923"/>
      <c r="U2689" s="742"/>
      <c r="Y2689" s="742" t="s">
        <v>98</v>
      </c>
      <c r="Z2689" s="922">
        <f t="shared" si="56"/>
        <v>0.86499999999997079</v>
      </c>
    </row>
    <row r="2690" spans="12:26" s="508" customFormat="1" x14ac:dyDescent="0.2">
      <c r="L2690" s="469"/>
      <c r="M2690" s="469"/>
      <c r="N2690" s="469"/>
      <c r="O2690" s="469"/>
      <c r="P2690" s="923"/>
      <c r="Q2690" s="923"/>
      <c r="R2690" s="923"/>
      <c r="S2690" s="923"/>
      <c r="U2690" s="742"/>
      <c r="Y2690" s="742" t="s">
        <v>98</v>
      </c>
      <c r="Z2690" s="922">
        <f t="shared" si="56"/>
        <v>0.86509999999997078</v>
      </c>
    </row>
    <row r="2691" spans="12:26" s="508" customFormat="1" x14ac:dyDescent="0.2">
      <c r="L2691" s="469"/>
      <c r="M2691" s="469"/>
      <c r="N2691" s="469"/>
      <c r="O2691" s="469"/>
      <c r="P2691" s="923"/>
      <c r="Q2691" s="923"/>
      <c r="R2691" s="923"/>
      <c r="S2691" s="923"/>
      <c r="U2691" s="742"/>
      <c r="Y2691" s="742" t="s">
        <v>98</v>
      </c>
      <c r="Z2691" s="922">
        <f t="shared" si="56"/>
        <v>0.86519999999997077</v>
      </c>
    </row>
    <row r="2692" spans="12:26" s="508" customFormat="1" x14ac:dyDescent="0.2">
      <c r="L2692" s="469"/>
      <c r="M2692" s="469"/>
      <c r="N2692" s="469"/>
      <c r="O2692" s="469"/>
      <c r="P2692" s="923"/>
      <c r="Q2692" s="923"/>
      <c r="R2692" s="923"/>
      <c r="S2692" s="923"/>
      <c r="U2692" s="742"/>
      <c r="Y2692" s="742" t="s">
        <v>98</v>
      </c>
      <c r="Z2692" s="922">
        <f t="shared" si="56"/>
        <v>0.86529999999997076</v>
      </c>
    </row>
    <row r="2693" spans="12:26" s="508" customFormat="1" x14ac:dyDescent="0.2">
      <c r="L2693" s="469"/>
      <c r="M2693" s="469"/>
      <c r="N2693" s="469"/>
      <c r="O2693" s="469"/>
      <c r="P2693" s="923"/>
      <c r="Q2693" s="923"/>
      <c r="R2693" s="923"/>
      <c r="S2693" s="923"/>
      <c r="U2693" s="742"/>
      <c r="Y2693" s="742" t="s">
        <v>98</v>
      </c>
      <c r="Z2693" s="922">
        <f t="shared" si="56"/>
        <v>0.86539999999997075</v>
      </c>
    </row>
    <row r="2694" spans="12:26" s="508" customFormat="1" x14ac:dyDescent="0.2">
      <c r="L2694" s="469"/>
      <c r="M2694" s="469"/>
      <c r="N2694" s="469"/>
      <c r="O2694" s="469"/>
      <c r="P2694" s="923"/>
      <c r="Q2694" s="923"/>
      <c r="R2694" s="923"/>
      <c r="S2694" s="923"/>
      <c r="U2694" s="742"/>
      <c r="Y2694" s="742" t="s">
        <v>98</v>
      </c>
      <c r="Z2694" s="922">
        <f t="shared" si="56"/>
        <v>0.86549999999997074</v>
      </c>
    </row>
    <row r="2695" spans="12:26" s="508" customFormat="1" x14ac:dyDescent="0.2">
      <c r="L2695" s="469"/>
      <c r="M2695" s="469"/>
      <c r="N2695" s="469"/>
      <c r="O2695" s="469"/>
      <c r="P2695" s="923"/>
      <c r="Q2695" s="923"/>
      <c r="R2695" s="923"/>
      <c r="S2695" s="923"/>
      <c r="U2695" s="742"/>
      <c r="Y2695" s="742" t="s">
        <v>98</v>
      </c>
      <c r="Z2695" s="922">
        <f t="shared" si="56"/>
        <v>0.86559999999997073</v>
      </c>
    </row>
    <row r="2696" spans="12:26" s="508" customFormat="1" x14ac:dyDescent="0.2">
      <c r="L2696" s="469"/>
      <c r="M2696" s="469"/>
      <c r="N2696" s="469"/>
      <c r="O2696" s="469"/>
      <c r="P2696" s="923"/>
      <c r="Q2696" s="923"/>
      <c r="R2696" s="923"/>
      <c r="S2696" s="923"/>
      <c r="U2696" s="742"/>
      <c r="Y2696" s="742" t="s">
        <v>98</v>
      </c>
      <c r="Z2696" s="922">
        <f t="shared" si="56"/>
        <v>0.86569999999997072</v>
      </c>
    </row>
    <row r="2697" spans="12:26" s="508" customFormat="1" x14ac:dyDescent="0.2">
      <c r="L2697" s="469"/>
      <c r="M2697" s="469"/>
      <c r="N2697" s="469"/>
      <c r="O2697" s="469"/>
      <c r="P2697" s="923"/>
      <c r="Q2697" s="923"/>
      <c r="R2697" s="923"/>
      <c r="S2697" s="923"/>
      <c r="U2697" s="742"/>
      <c r="Y2697" s="742" t="s">
        <v>98</v>
      </c>
      <c r="Z2697" s="922">
        <f t="shared" si="56"/>
        <v>0.8657999999999707</v>
      </c>
    </row>
    <row r="2698" spans="12:26" s="508" customFormat="1" x14ac:dyDescent="0.2">
      <c r="L2698" s="469"/>
      <c r="M2698" s="469"/>
      <c r="N2698" s="469"/>
      <c r="O2698" s="469"/>
      <c r="P2698" s="923"/>
      <c r="Q2698" s="923"/>
      <c r="R2698" s="923"/>
      <c r="S2698" s="923"/>
      <c r="U2698" s="742"/>
      <c r="Y2698" s="742" t="s">
        <v>98</v>
      </c>
      <c r="Z2698" s="922">
        <f t="shared" si="56"/>
        <v>0.86589999999997069</v>
      </c>
    </row>
    <row r="2699" spans="12:26" s="508" customFormat="1" x14ac:dyDescent="0.2">
      <c r="L2699" s="469"/>
      <c r="M2699" s="469"/>
      <c r="N2699" s="469"/>
      <c r="O2699" s="469"/>
      <c r="P2699" s="923"/>
      <c r="Q2699" s="923"/>
      <c r="R2699" s="923"/>
      <c r="S2699" s="923"/>
      <c r="U2699" s="742"/>
      <c r="Y2699" s="742" t="s">
        <v>98</v>
      </c>
      <c r="Z2699" s="922">
        <f t="shared" si="56"/>
        <v>0.86599999999997068</v>
      </c>
    </row>
    <row r="2700" spans="12:26" s="508" customFormat="1" x14ac:dyDescent="0.2">
      <c r="L2700" s="469"/>
      <c r="M2700" s="469"/>
      <c r="N2700" s="469"/>
      <c r="O2700" s="469"/>
      <c r="P2700" s="923"/>
      <c r="Q2700" s="923"/>
      <c r="R2700" s="923"/>
      <c r="S2700" s="923"/>
      <c r="U2700" s="742"/>
      <c r="Y2700" s="742" t="s">
        <v>98</v>
      </c>
      <c r="Z2700" s="922">
        <f t="shared" si="56"/>
        <v>0.86609999999997067</v>
      </c>
    </row>
    <row r="2701" spans="12:26" s="508" customFormat="1" x14ac:dyDescent="0.2">
      <c r="L2701" s="469"/>
      <c r="M2701" s="469"/>
      <c r="N2701" s="469"/>
      <c r="O2701" s="469"/>
      <c r="P2701" s="923"/>
      <c r="Q2701" s="923"/>
      <c r="R2701" s="923"/>
      <c r="S2701" s="923"/>
      <c r="U2701" s="742"/>
      <c r="Y2701" s="742" t="s">
        <v>98</v>
      </c>
      <c r="Z2701" s="922">
        <f t="shared" si="56"/>
        <v>0.86619999999997066</v>
      </c>
    </row>
    <row r="2702" spans="12:26" s="508" customFormat="1" x14ac:dyDescent="0.2">
      <c r="L2702" s="469"/>
      <c r="M2702" s="469"/>
      <c r="N2702" s="469"/>
      <c r="O2702" s="469"/>
      <c r="P2702" s="923"/>
      <c r="Q2702" s="923"/>
      <c r="R2702" s="923"/>
      <c r="S2702" s="923"/>
      <c r="U2702" s="742"/>
      <c r="Y2702" s="742" t="s">
        <v>98</v>
      </c>
      <c r="Z2702" s="922">
        <f t="shared" si="56"/>
        <v>0.86629999999997065</v>
      </c>
    </row>
    <row r="2703" spans="12:26" s="508" customFormat="1" x14ac:dyDescent="0.2">
      <c r="L2703" s="469"/>
      <c r="M2703" s="469"/>
      <c r="N2703" s="469"/>
      <c r="O2703" s="469"/>
      <c r="P2703" s="923"/>
      <c r="Q2703" s="923"/>
      <c r="R2703" s="923"/>
      <c r="S2703" s="923"/>
      <c r="U2703" s="742"/>
      <c r="Y2703" s="742" t="s">
        <v>98</v>
      </c>
      <c r="Z2703" s="922">
        <f t="shared" si="56"/>
        <v>0.86639999999997064</v>
      </c>
    </row>
    <row r="2704" spans="12:26" s="508" customFormat="1" x14ac:dyDescent="0.2">
      <c r="L2704" s="469"/>
      <c r="M2704" s="469"/>
      <c r="N2704" s="469"/>
      <c r="O2704" s="469"/>
      <c r="P2704" s="923"/>
      <c r="Q2704" s="923"/>
      <c r="R2704" s="923"/>
      <c r="S2704" s="923"/>
      <c r="U2704" s="742"/>
      <c r="Y2704" s="742" t="s">
        <v>98</v>
      </c>
      <c r="Z2704" s="922">
        <f t="shared" si="56"/>
        <v>0.86649999999997063</v>
      </c>
    </row>
    <row r="2705" spans="12:26" s="508" customFormat="1" x14ac:dyDescent="0.2">
      <c r="L2705" s="469"/>
      <c r="M2705" s="469"/>
      <c r="N2705" s="469"/>
      <c r="O2705" s="469"/>
      <c r="P2705" s="923"/>
      <c r="Q2705" s="923"/>
      <c r="R2705" s="923"/>
      <c r="S2705" s="923"/>
      <c r="U2705" s="742"/>
      <c r="Y2705" s="742" t="s">
        <v>98</v>
      </c>
      <c r="Z2705" s="922">
        <f t="shared" si="56"/>
        <v>0.86659999999997062</v>
      </c>
    </row>
    <row r="2706" spans="12:26" s="508" customFormat="1" x14ac:dyDescent="0.2">
      <c r="L2706" s="469"/>
      <c r="M2706" s="469"/>
      <c r="N2706" s="469"/>
      <c r="O2706" s="469"/>
      <c r="P2706" s="923"/>
      <c r="Q2706" s="923"/>
      <c r="R2706" s="923"/>
      <c r="S2706" s="923"/>
      <c r="U2706" s="742"/>
      <c r="Y2706" s="742" t="s">
        <v>98</v>
      </c>
      <c r="Z2706" s="922">
        <f t="shared" si="56"/>
        <v>0.86669999999997061</v>
      </c>
    </row>
    <row r="2707" spans="12:26" s="508" customFormat="1" x14ac:dyDescent="0.2">
      <c r="L2707" s="469"/>
      <c r="M2707" s="469"/>
      <c r="N2707" s="469"/>
      <c r="O2707" s="469"/>
      <c r="P2707" s="923"/>
      <c r="Q2707" s="923"/>
      <c r="R2707" s="923"/>
      <c r="S2707" s="923"/>
      <c r="U2707" s="742"/>
      <c r="Y2707" s="742" t="s">
        <v>98</v>
      </c>
      <c r="Z2707" s="922">
        <f t="shared" si="56"/>
        <v>0.86679999999997059</v>
      </c>
    </row>
    <row r="2708" spans="12:26" s="508" customFormat="1" x14ac:dyDescent="0.2">
      <c r="L2708" s="469"/>
      <c r="M2708" s="469"/>
      <c r="N2708" s="469"/>
      <c r="O2708" s="469"/>
      <c r="P2708" s="923"/>
      <c r="Q2708" s="923"/>
      <c r="R2708" s="923"/>
      <c r="S2708" s="923"/>
      <c r="U2708" s="742"/>
      <c r="Y2708" s="742" t="s">
        <v>98</v>
      </c>
      <c r="Z2708" s="922">
        <f t="shared" si="56"/>
        <v>0.86689999999997058</v>
      </c>
    </row>
    <row r="2709" spans="12:26" s="508" customFormat="1" x14ac:dyDescent="0.2">
      <c r="L2709" s="469"/>
      <c r="M2709" s="469"/>
      <c r="N2709" s="469"/>
      <c r="O2709" s="469"/>
      <c r="P2709" s="923"/>
      <c r="Q2709" s="923"/>
      <c r="R2709" s="923"/>
      <c r="S2709" s="923"/>
      <c r="U2709" s="742"/>
      <c r="Y2709" s="742" t="s">
        <v>98</v>
      </c>
      <c r="Z2709" s="922">
        <f t="shared" si="56"/>
        <v>0.86699999999997057</v>
      </c>
    </row>
    <row r="2710" spans="12:26" s="508" customFormat="1" x14ac:dyDescent="0.2">
      <c r="L2710" s="469"/>
      <c r="M2710" s="469"/>
      <c r="N2710" s="469"/>
      <c r="O2710" s="469"/>
      <c r="P2710" s="923"/>
      <c r="Q2710" s="923"/>
      <c r="R2710" s="923"/>
      <c r="S2710" s="923"/>
      <c r="U2710" s="742"/>
      <c r="Y2710" s="742" t="s">
        <v>98</v>
      </c>
      <c r="Z2710" s="922">
        <f t="shared" si="56"/>
        <v>0.86709999999997056</v>
      </c>
    </row>
    <row r="2711" spans="12:26" s="508" customFormat="1" x14ac:dyDescent="0.2">
      <c r="L2711" s="469"/>
      <c r="M2711" s="469"/>
      <c r="N2711" s="469"/>
      <c r="O2711" s="469"/>
      <c r="P2711" s="923"/>
      <c r="Q2711" s="923"/>
      <c r="R2711" s="923"/>
      <c r="S2711" s="923"/>
      <c r="U2711" s="742"/>
      <c r="Y2711" s="742" t="s">
        <v>98</v>
      </c>
      <c r="Z2711" s="922">
        <f t="shared" si="56"/>
        <v>0.86719999999997055</v>
      </c>
    </row>
    <row r="2712" spans="12:26" s="508" customFormat="1" x14ac:dyDescent="0.2">
      <c r="L2712" s="469"/>
      <c r="M2712" s="469"/>
      <c r="N2712" s="469"/>
      <c r="O2712" s="469"/>
      <c r="P2712" s="923"/>
      <c r="Q2712" s="923"/>
      <c r="R2712" s="923"/>
      <c r="S2712" s="923"/>
      <c r="U2712" s="742"/>
      <c r="Y2712" s="742" t="s">
        <v>98</v>
      </c>
      <c r="Z2712" s="922">
        <f t="shared" si="56"/>
        <v>0.86729999999997054</v>
      </c>
    </row>
    <row r="2713" spans="12:26" s="508" customFormat="1" x14ac:dyDescent="0.2">
      <c r="L2713" s="469"/>
      <c r="M2713" s="469"/>
      <c r="N2713" s="469"/>
      <c r="O2713" s="469"/>
      <c r="P2713" s="923"/>
      <c r="Q2713" s="923"/>
      <c r="R2713" s="923"/>
      <c r="S2713" s="923"/>
      <c r="U2713" s="742"/>
      <c r="Y2713" s="742" t="s">
        <v>98</v>
      </c>
      <c r="Z2713" s="922">
        <f t="shared" si="56"/>
        <v>0.86739999999997053</v>
      </c>
    </row>
    <row r="2714" spans="12:26" s="508" customFormat="1" x14ac:dyDescent="0.2">
      <c r="L2714" s="469"/>
      <c r="M2714" s="469"/>
      <c r="N2714" s="469"/>
      <c r="O2714" s="469"/>
      <c r="P2714" s="923"/>
      <c r="Q2714" s="923"/>
      <c r="R2714" s="923"/>
      <c r="S2714" s="923"/>
      <c r="U2714" s="742"/>
      <c r="Y2714" s="742" t="s">
        <v>98</v>
      </c>
      <c r="Z2714" s="922">
        <f t="shared" si="56"/>
        <v>0.86749999999997052</v>
      </c>
    </row>
    <row r="2715" spans="12:26" s="508" customFormat="1" x14ac:dyDescent="0.2">
      <c r="L2715" s="469"/>
      <c r="M2715" s="469"/>
      <c r="N2715" s="469"/>
      <c r="O2715" s="469"/>
      <c r="P2715" s="923"/>
      <c r="Q2715" s="923"/>
      <c r="R2715" s="923"/>
      <c r="S2715" s="923"/>
      <c r="U2715" s="742"/>
      <c r="Y2715" s="742" t="s">
        <v>98</v>
      </c>
      <c r="Z2715" s="922">
        <f t="shared" si="56"/>
        <v>0.86759999999997051</v>
      </c>
    </row>
    <row r="2716" spans="12:26" s="508" customFormat="1" x14ac:dyDescent="0.2">
      <c r="L2716" s="469"/>
      <c r="M2716" s="469"/>
      <c r="N2716" s="469"/>
      <c r="O2716" s="469"/>
      <c r="P2716" s="923"/>
      <c r="Q2716" s="923"/>
      <c r="R2716" s="923"/>
      <c r="S2716" s="923"/>
      <c r="U2716" s="742"/>
      <c r="Y2716" s="742" t="s">
        <v>98</v>
      </c>
      <c r="Z2716" s="922">
        <f t="shared" si="56"/>
        <v>0.86769999999997049</v>
      </c>
    </row>
    <row r="2717" spans="12:26" s="508" customFormat="1" x14ac:dyDescent="0.2">
      <c r="L2717" s="469"/>
      <c r="M2717" s="469"/>
      <c r="N2717" s="469"/>
      <c r="O2717" s="469"/>
      <c r="P2717" s="923"/>
      <c r="Q2717" s="923"/>
      <c r="R2717" s="923"/>
      <c r="S2717" s="923"/>
      <c r="U2717" s="742"/>
      <c r="Y2717" s="742" t="s">
        <v>98</v>
      </c>
      <c r="Z2717" s="922">
        <f t="shared" si="56"/>
        <v>0.86779999999997048</v>
      </c>
    </row>
    <row r="2718" spans="12:26" s="508" customFormat="1" x14ac:dyDescent="0.2">
      <c r="L2718" s="469"/>
      <c r="M2718" s="469"/>
      <c r="N2718" s="469"/>
      <c r="O2718" s="469"/>
      <c r="P2718" s="923"/>
      <c r="Q2718" s="923"/>
      <c r="R2718" s="923"/>
      <c r="S2718" s="923"/>
      <c r="U2718" s="742"/>
      <c r="Y2718" s="742" t="s">
        <v>98</v>
      </c>
      <c r="Z2718" s="922">
        <f t="shared" si="56"/>
        <v>0.86789999999997047</v>
      </c>
    </row>
    <row r="2719" spans="12:26" s="508" customFormat="1" x14ac:dyDescent="0.2">
      <c r="L2719" s="469"/>
      <c r="M2719" s="469"/>
      <c r="N2719" s="469"/>
      <c r="O2719" s="469"/>
      <c r="P2719" s="923"/>
      <c r="Q2719" s="923"/>
      <c r="R2719" s="923"/>
      <c r="S2719" s="923"/>
      <c r="U2719" s="742"/>
      <c r="Y2719" s="742" t="s">
        <v>98</v>
      </c>
      <c r="Z2719" s="922">
        <f t="shared" si="56"/>
        <v>0.86799999999997046</v>
      </c>
    </row>
    <row r="2720" spans="12:26" s="508" customFormat="1" x14ac:dyDescent="0.2">
      <c r="L2720" s="469"/>
      <c r="M2720" s="469"/>
      <c r="N2720" s="469"/>
      <c r="O2720" s="469"/>
      <c r="P2720" s="923"/>
      <c r="Q2720" s="923"/>
      <c r="R2720" s="923"/>
      <c r="S2720" s="923"/>
      <c r="U2720" s="742"/>
      <c r="Y2720" s="742" t="s">
        <v>98</v>
      </c>
      <c r="Z2720" s="922">
        <f t="shared" si="56"/>
        <v>0.86809999999997045</v>
      </c>
    </row>
    <row r="2721" spans="12:26" s="508" customFormat="1" x14ac:dyDescent="0.2">
      <c r="L2721" s="469"/>
      <c r="M2721" s="469"/>
      <c r="N2721" s="469"/>
      <c r="O2721" s="469"/>
      <c r="P2721" s="923"/>
      <c r="Q2721" s="923"/>
      <c r="R2721" s="923"/>
      <c r="S2721" s="923"/>
      <c r="U2721" s="742"/>
      <c r="Y2721" s="742" t="s">
        <v>98</v>
      </c>
      <c r="Z2721" s="922">
        <f t="shared" si="56"/>
        <v>0.86819999999997044</v>
      </c>
    </row>
    <row r="2722" spans="12:26" s="508" customFormat="1" x14ac:dyDescent="0.2">
      <c r="L2722" s="469"/>
      <c r="M2722" s="469"/>
      <c r="N2722" s="469"/>
      <c r="O2722" s="469"/>
      <c r="P2722" s="923"/>
      <c r="Q2722" s="923"/>
      <c r="R2722" s="923"/>
      <c r="S2722" s="923"/>
      <c r="U2722" s="742"/>
      <c r="Y2722" s="742" t="s">
        <v>98</v>
      </c>
      <c r="Z2722" s="922">
        <f t="shared" si="56"/>
        <v>0.86829999999997043</v>
      </c>
    </row>
    <row r="2723" spans="12:26" s="508" customFormat="1" x14ac:dyDescent="0.2">
      <c r="L2723" s="469"/>
      <c r="M2723" s="469"/>
      <c r="N2723" s="469"/>
      <c r="O2723" s="469"/>
      <c r="P2723" s="923"/>
      <c r="Q2723" s="923"/>
      <c r="R2723" s="923"/>
      <c r="S2723" s="923"/>
      <c r="U2723" s="742"/>
      <c r="Y2723" s="742" t="s">
        <v>98</v>
      </c>
      <c r="Z2723" s="922">
        <f t="shared" si="56"/>
        <v>0.86839999999997042</v>
      </c>
    </row>
    <row r="2724" spans="12:26" s="508" customFormat="1" x14ac:dyDescent="0.2">
      <c r="L2724" s="469"/>
      <c r="M2724" s="469"/>
      <c r="N2724" s="469"/>
      <c r="O2724" s="469"/>
      <c r="P2724" s="923"/>
      <c r="Q2724" s="923"/>
      <c r="R2724" s="923"/>
      <c r="S2724" s="923"/>
      <c r="U2724" s="742"/>
      <c r="Y2724" s="742" t="s">
        <v>98</v>
      </c>
      <c r="Z2724" s="922">
        <f t="shared" si="56"/>
        <v>0.86849999999997041</v>
      </c>
    </row>
    <row r="2725" spans="12:26" s="508" customFormat="1" x14ac:dyDescent="0.2">
      <c r="L2725" s="469"/>
      <c r="M2725" s="469"/>
      <c r="N2725" s="469"/>
      <c r="O2725" s="469"/>
      <c r="P2725" s="923"/>
      <c r="Q2725" s="923"/>
      <c r="R2725" s="923"/>
      <c r="S2725" s="923"/>
      <c r="U2725" s="742"/>
      <c r="Y2725" s="742" t="s">
        <v>98</v>
      </c>
      <c r="Z2725" s="922">
        <f t="shared" si="56"/>
        <v>0.8685999999999704</v>
      </c>
    </row>
    <row r="2726" spans="12:26" s="508" customFormat="1" x14ac:dyDescent="0.2">
      <c r="L2726" s="469"/>
      <c r="M2726" s="469"/>
      <c r="N2726" s="469"/>
      <c r="O2726" s="469"/>
      <c r="P2726" s="923"/>
      <c r="Q2726" s="923"/>
      <c r="R2726" s="923"/>
      <c r="S2726" s="923"/>
      <c r="U2726" s="742"/>
      <c r="Y2726" s="742" t="s">
        <v>98</v>
      </c>
      <c r="Z2726" s="922">
        <f t="shared" si="56"/>
        <v>0.86869999999997038</v>
      </c>
    </row>
    <row r="2727" spans="12:26" s="508" customFormat="1" x14ac:dyDescent="0.2">
      <c r="L2727" s="469"/>
      <c r="M2727" s="469"/>
      <c r="N2727" s="469"/>
      <c r="O2727" s="469"/>
      <c r="P2727" s="923"/>
      <c r="Q2727" s="923"/>
      <c r="R2727" s="923"/>
      <c r="S2727" s="923"/>
      <c r="U2727" s="742"/>
      <c r="Y2727" s="742" t="s">
        <v>98</v>
      </c>
      <c r="Z2727" s="922">
        <f t="shared" si="56"/>
        <v>0.86879999999997037</v>
      </c>
    </row>
    <row r="2728" spans="12:26" s="508" customFormat="1" x14ac:dyDescent="0.2">
      <c r="L2728" s="469"/>
      <c r="M2728" s="469"/>
      <c r="N2728" s="469"/>
      <c r="O2728" s="469"/>
      <c r="P2728" s="923"/>
      <c r="Q2728" s="923"/>
      <c r="R2728" s="923"/>
      <c r="S2728" s="923"/>
      <c r="U2728" s="742"/>
      <c r="Y2728" s="742" t="s">
        <v>98</v>
      </c>
      <c r="Z2728" s="922">
        <f t="shared" si="56"/>
        <v>0.86889999999997036</v>
      </c>
    </row>
    <row r="2729" spans="12:26" s="508" customFormat="1" x14ac:dyDescent="0.2">
      <c r="L2729" s="469"/>
      <c r="M2729" s="469"/>
      <c r="N2729" s="469"/>
      <c r="O2729" s="469"/>
      <c r="P2729" s="923"/>
      <c r="Q2729" s="923"/>
      <c r="R2729" s="923"/>
      <c r="S2729" s="923"/>
      <c r="U2729" s="742"/>
      <c r="Y2729" s="742" t="s">
        <v>98</v>
      </c>
      <c r="Z2729" s="922">
        <f t="shared" ref="Z2729:Z2792" si="57">SUM(Z2728+0.01%)</f>
        <v>0.86899999999997035</v>
      </c>
    </row>
    <row r="2730" spans="12:26" s="508" customFormat="1" x14ac:dyDescent="0.2">
      <c r="L2730" s="469"/>
      <c r="M2730" s="469"/>
      <c r="N2730" s="469"/>
      <c r="O2730" s="469"/>
      <c r="P2730" s="923"/>
      <c r="Q2730" s="923"/>
      <c r="R2730" s="923"/>
      <c r="S2730" s="923"/>
      <c r="U2730" s="742"/>
      <c r="Y2730" s="742" t="s">
        <v>98</v>
      </c>
      <c r="Z2730" s="922">
        <f t="shared" si="57"/>
        <v>0.86909999999997034</v>
      </c>
    </row>
    <row r="2731" spans="12:26" s="508" customFormat="1" x14ac:dyDescent="0.2">
      <c r="L2731" s="469"/>
      <c r="M2731" s="469"/>
      <c r="N2731" s="469"/>
      <c r="O2731" s="469"/>
      <c r="P2731" s="923"/>
      <c r="Q2731" s="923"/>
      <c r="R2731" s="923"/>
      <c r="S2731" s="923"/>
      <c r="U2731" s="742"/>
      <c r="Y2731" s="742" t="s">
        <v>98</v>
      </c>
      <c r="Z2731" s="922">
        <f t="shared" si="57"/>
        <v>0.86919999999997033</v>
      </c>
    </row>
    <row r="2732" spans="12:26" s="508" customFormat="1" x14ac:dyDescent="0.2">
      <c r="L2732" s="469"/>
      <c r="M2732" s="469"/>
      <c r="N2732" s="469"/>
      <c r="O2732" s="469"/>
      <c r="P2732" s="923"/>
      <c r="Q2732" s="923"/>
      <c r="R2732" s="923"/>
      <c r="S2732" s="923"/>
      <c r="U2732" s="742"/>
      <c r="Y2732" s="742" t="s">
        <v>98</v>
      </c>
      <c r="Z2732" s="922">
        <f t="shared" si="57"/>
        <v>0.86929999999997032</v>
      </c>
    </row>
    <row r="2733" spans="12:26" s="508" customFormat="1" x14ac:dyDescent="0.2">
      <c r="L2733" s="469"/>
      <c r="M2733" s="469"/>
      <c r="N2733" s="469"/>
      <c r="O2733" s="469"/>
      <c r="P2733" s="923"/>
      <c r="Q2733" s="923"/>
      <c r="R2733" s="923"/>
      <c r="S2733" s="923"/>
      <c r="U2733" s="742"/>
      <c r="Y2733" s="742" t="s">
        <v>98</v>
      </c>
      <c r="Z2733" s="922">
        <f t="shared" si="57"/>
        <v>0.86939999999997031</v>
      </c>
    </row>
    <row r="2734" spans="12:26" s="508" customFormat="1" x14ac:dyDescent="0.2">
      <c r="L2734" s="469"/>
      <c r="M2734" s="469"/>
      <c r="N2734" s="469"/>
      <c r="O2734" s="469"/>
      <c r="P2734" s="923"/>
      <c r="Q2734" s="923"/>
      <c r="R2734" s="923"/>
      <c r="S2734" s="923"/>
      <c r="U2734" s="742"/>
      <c r="Y2734" s="742" t="s">
        <v>98</v>
      </c>
      <c r="Z2734" s="922">
        <f t="shared" si="57"/>
        <v>0.8694999999999703</v>
      </c>
    </row>
    <row r="2735" spans="12:26" s="508" customFormat="1" x14ac:dyDescent="0.2">
      <c r="L2735" s="469"/>
      <c r="M2735" s="469"/>
      <c r="N2735" s="469"/>
      <c r="O2735" s="469"/>
      <c r="P2735" s="923"/>
      <c r="Q2735" s="923"/>
      <c r="R2735" s="923"/>
      <c r="S2735" s="923"/>
      <c r="U2735" s="742"/>
      <c r="Y2735" s="742" t="s">
        <v>98</v>
      </c>
      <c r="Z2735" s="922">
        <f t="shared" si="57"/>
        <v>0.86959999999997029</v>
      </c>
    </row>
    <row r="2736" spans="12:26" s="508" customFormat="1" x14ac:dyDescent="0.2">
      <c r="L2736" s="469"/>
      <c r="M2736" s="469"/>
      <c r="N2736" s="469"/>
      <c r="O2736" s="469"/>
      <c r="P2736" s="923"/>
      <c r="Q2736" s="923"/>
      <c r="R2736" s="923"/>
      <c r="S2736" s="923"/>
      <c r="U2736" s="742"/>
      <c r="Y2736" s="742" t="s">
        <v>98</v>
      </c>
      <c r="Z2736" s="922">
        <f t="shared" si="57"/>
        <v>0.86969999999997027</v>
      </c>
    </row>
    <row r="2737" spans="12:26" s="508" customFormat="1" x14ac:dyDescent="0.2">
      <c r="L2737" s="469"/>
      <c r="M2737" s="469"/>
      <c r="N2737" s="469"/>
      <c r="O2737" s="469"/>
      <c r="P2737" s="923"/>
      <c r="Q2737" s="923"/>
      <c r="R2737" s="923"/>
      <c r="S2737" s="923"/>
      <c r="U2737" s="742"/>
      <c r="Y2737" s="742" t="s">
        <v>98</v>
      </c>
      <c r="Z2737" s="922">
        <f t="shared" si="57"/>
        <v>0.86979999999997026</v>
      </c>
    </row>
    <row r="2738" spans="12:26" s="508" customFormat="1" x14ac:dyDescent="0.2">
      <c r="L2738" s="469"/>
      <c r="M2738" s="469"/>
      <c r="N2738" s="469"/>
      <c r="O2738" s="469"/>
      <c r="P2738" s="923"/>
      <c r="Q2738" s="923"/>
      <c r="R2738" s="923"/>
      <c r="S2738" s="923"/>
      <c r="U2738" s="742"/>
      <c r="Y2738" s="742" t="s">
        <v>98</v>
      </c>
      <c r="Z2738" s="922">
        <f t="shared" si="57"/>
        <v>0.86989999999997025</v>
      </c>
    </row>
    <row r="2739" spans="12:26" s="508" customFormat="1" x14ac:dyDescent="0.2">
      <c r="L2739" s="469"/>
      <c r="M2739" s="469"/>
      <c r="N2739" s="469"/>
      <c r="O2739" s="469"/>
      <c r="P2739" s="923"/>
      <c r="Q2739" s="923"/>
      <c r="R2739" s="923"/>
      <c r="S2739" s="923"/>
      <c r="U2739" s="742"/>
      <c r="Y2739" s="742" t="s">
        <v>98</v>
      </c>
      <c r="Z2739" s="922">
        <f t="shared" si="57"/>
        <v>0.86999999999997024</v>
      </c>
    </row>
    <row r="2740" spans="12:26" s="508" customFormat="1" x14ac:dyDescent="0.2">
      <c r="L2740" s="469"/>
      <c r="M2740" s="469"/>
      <c r="N2740" s="469"/>
      <c r="O2740" s="469"/>
      <c r="P2740" s="923"/>
      <c r="Q2740" s="923"/>
      <c r="R2740" s="923"/>
      <c r="S2740" s="923"/>
      <c r="U2740" s="742"/>
      <c r="Y2740" s="742" t="s">
        <v>98</v>
      </c>
      <c r="Z2740" s="922">
        <f t="shared" si="57"/>
        <v>0.87009999999997023</v>
      </c>
    </row>
    <row r="2741" spans="12:26" s="508" customFormat="1" x14ac:dyDescent="0.2">
      <c r="L2741" s="469"/>
      <c r="M2741" s="469"/>
      <c r="N2741" s="469"/>
      <c r="O2741" s="469"/>
      <c r="P2741" s="923"/>
      <c r="Q2741" s="923"/>
      <c r="R2741" s="923"/>
      <c r="S2741" s="923"/>
      <c r="U2741" s="742"/>
      <c r="Y2741" s="742" t="s">
        <v>98</v>
      </c>
      <c r="Z2741" s="922">
        <f t="shared" si="57"/>
        <v>0.87019999999997022</v>
      </c>
    </row>
    <row r="2742" spans="12:26" s="508" customFormat="1" x14ac:dyDescent="0.2">
      <c r="L2742" s="469"/>
      <c r="M2742" s="469"/>
      <c r="N2742" s="469"/>
      <c r="O2742" s="469"/>
      <c r="P2742" s="923"/>
      <c r="Q2742" s="923"/>
      <c r="R2742" s="923"/>
      <c r="S2742" s="923"/>
      <c r="U2742" s="742"/>
      <c r="Y2742" s="742" t="s">
        <v>98</v>
      </c>
      <c r="Z2742" s="922">
        <f t="shared" si="57"/>
        <v>0.87029999999997021</v>
      </c>
    </row>
    <row r="2743" spans="12:26" s="508" customFormat="1" x14ac:dyDescent="0.2">
      <c r="L2743" s="469"/>
      <c r="M2743" s="469"/>
      <c r="N2743" s="469"/>
      <c r="O2743" s="469"/>
      <c r="P2743" s="923"/>
      <c r="Q2743" s="923"/>
      <c r="R2743" s="923"/>
      <c r="S2743" s="923"/>
      <c r="U2743" s="742"/>
      <c r="Y2743" s="742" t="s">
        <v>98</v>
      </c>
      <c r="Z2743" s="922">
        <f t="shared" si="57"/>
        <v>0.8703999999999702</v>
      </c>
    </row>
    <row r="2744" spans="12:26" s="508" customFormat="1" x14ac:dyDescent="0.2">
      <c r="L2744" s="469"/>
      <c r="M2744" s="469"/>
      <c r="N2744" s="469"/>
      <c r="O2744" s="469"/>
      <c r="P2744" s="923"/>
      <c r="Q2744" s="923"/>
      <c r="R2744" s="923"/>
      <c r="S2744" s="923"/>
      <c r="U2744" s="742"/>
      <c r="Y2744" s="742" t="s">
        <v>98</v>
      </c>
      <c r="Z2744" s="922">
        <f t="shared" si="57"/>
        <v>0.87049999999997019</v>
      </c>
    </row>
    <row r="2745" spans="12:26" s="508" customFormat="1" x14ac:dyDescent="0.2">
      <c r="L2745" s="469"/>
      <c r="M2745" s="469"/>
      <c r="N2745" s="469"/>
      <c r="O2745" s="469"/>
      <c r="P2745" s="923"/>
      <c r="Q2745" s="923"/>
      <c r="R2745" s="923"/>
      <c r="S2745" s="923"/>
      <c r="U2745" s="742"/>
      <c r="Y2745" s="742" t="s">
        <v>98</v>
      </c>
      <c r="Z2745" s="922">
        <f t="shared" si="57"/>
        <v>0.87059999999997018</v>
      </c>
    </row>
    <row r="2746" spans="12:26" s="508" customFormat="1" x14ac:dyDescent="0.2">
      <c r="L2746" s="469"/>
      <c r="M2746" s="469"/>
      <c r="N2746" s="469"/>
      <c r="O2746" s="469"/>
      <c r="P2746" s="923"/>
      <c r="Q2746" s="923"/>
      <c r="R2746" s="923"/>
      <c r="S2746" s="923"/>
      <c r="U2746" s="742"/>
      <c r="Y2746" s="742" t="s">
        <v>98</v>
      </c>
      <c r="Z2746" s="922">
        <f t="shared" si="57"/>
        <v>0.87069999999997016</v>
      </c>
    </row>
    <row r="2747" spans="12:26" s="508" customFormat="1" x14ac:dyDescent="0.2">
      <c r="L2747" s="469"/>
      <c r="M2747" s="469"/>
      <c r="N2747" s="469"/>
      <c r="O2747" s="469"/>
      <c r="P2747" s="923"/>
      <c r="Q2747" s="923"/>
      <c r="R2747" s="923"/>
      <c r="S2747" s="923"/>
      <c r="U2747" s="742"/>
      <c r="Y2747" s="742" t="s">
        <v>98</v>
      </c>
      <c r="Z2747" s="922">
        <f t="shared" si="57"/>
        <v>0.87079999999997015</v>
      </c>
    </row>
    <row r="2748" spans="12:26" s="508" customFormat="1" x14ac:dyDescent="0.2">
      <c r="L2748" s="469"/>
      <c r="M2748" s="469"/>
      <c r="N2748" s="469"/>
      <c r="O2748" s="469"/>
      <c r="P2748" s="923"/>
      <c r="Q2748" s="923"/>
      <c r="R2748" s="923"/>
      <c r="S2748" s="923"/>
      <c r="U2748" s="742"/>
      <c r="Y2748" s="742" t="s">
        <v>98</v>
      </c>
      <c r="Z2748" s="922">
        <f t="shared" si="57"/>
        <v>0.87089999999997014</v>
      </c>
    </row>
    <row r="2749" spans="12:26" s="508" customFormat="1" x14ac:dyDescent="0.2">
      <c r="L2749" s="469"/>
      <c r="M2749" s="469"/>
      <c r="N2749" s="469"/>
      <c r="O2749" s="469"/>
      <c r="P2749" s="923"/>
      <c r="Q2749" s="923"/>
      <c r="R2749" s="923"/>
      <c r="S2749" s="923"/>
      <c r="U2749" s="742"/>
      <c r="Y2749" s="742" t="s">
        <v>98</v>
      </c>
      <c r="Z2749" s="922">
        <f t="shared" si="57"/>
        <v>0.87099999999997013</v>
      </c>
    </row>
    <row r="2750" spans="12:26" s="508" customFormat="1" x14ac:dyDescent="0.2">
      <c r="L2750" s="469"/>
      <c r="M2750" s="469"/>
      <c r="N2750" s="469"/>
      <c r="O2750" s="469"/>
      <c r="P2750" s="923"/>
      <c r="Q2750" s="923"/>
      <c r="R2750" s="923"/>
      <c r="S2750" s="923"/>
      <c r="U2750" s="742"/>
      <c r="Y2750" s="742" t="s">
        <v>98</v>
      </c>
      <c r="Z2750" s="922">
        <f t="shared" si="57"/>
        <v>0.87109999999997012</v>
      </c>
    </row>
    <row r="2751" spans="12:26" s="508" customFormat="1" x14ac:dyDescent="0.2">
      <c r="L2751" s="469"/>
      <c r="M2751" s="469"/>
      <c r="N2751" s="469"/>
      <c r="O2751" s="469"/>
      <c r="P2751" s="923"/>
      <c r="Q2751" s="923"/>
      <c r="R2751" s="923"/>
      <c r="S2751" s="923"/>
      <c r="U2751" s="742"/>
      <c r="Y2751" s="742" t="s">
        <v>98</v>
      </c>
      <c r="Z2751" s="922">
        <f t="shared" si="57"/>
        <v>0.87119999999997011</v>
      </c>
    </row>
    <row r="2752" spans="12:26" s="508" customFormat="1" x14ac:dyDescent="0.2">
      <c r="L2752" s="469"/>
      <c r="M2752" s="469"/>
      <c r="N2752" s="469"/>
      <c r="O2752" s="469"/>
      <c r="P2752" s="923"/>
      <c r="Q2752" s="923"/>
      <c r="R2752" s="923"/>
      <c r="S2752" s="923"/>
      <c r="U2752" s="742"/>
      <c r="Y2752" s="742" t="s">
        <v>98</v>
      </c>
      <c r="Z2752" s="922">
        <f t="shared" si="57"/>
        <v>0.8712999999999701</v>
      </c>
    </row>
    <row r="2753" spans="12:26" s="508" customFormat="1" x14ac:dyDescent="0.2">
      <c r="L2753" s="469"/>
      <c r="M2753" s="469"/>
      <c r="N2753" s="469"/>
      <c r="O2753" s="469"/>
      <c r="P2753" s="923"/>
      <c r="Q2753" s="923"/>
      <c r="R2753" s="923"/>
      <c r="S2753" s="923"/>
      <c r="U2753" s="742"/>
      <c r="Y2753" s="742" t="s">
        <v>98</v>
      </c>
      <c r="Z2753" s="922">
        <f t="shared" si="57"/>
        <v>0.87139999999997009</v>
      </c>
    </row>
    <row r="2754" spans="12:26" s="508" customFormat="1" x14ac:dyDescent="0.2">
      <c r="L2754" s="469"/>
      <c r="M2754" s="469"/>
      <c r="N2754" s="469"/>
      <c r="O2754" s="469"/>
      <c r="P2754" s="923"/>
      <c r="Q2754" s="923"/>
      <c r="R2754" s="923"/>
      <c r="S2754" s="923"/>
      <c r="U2754" s="742"/>
      <c r="Y2754" s="742" t="s">
        <v>98</v>
      </c>
      <c r="Z2754" s="922">
        <f t="shared" si="57"/>
        <v>0.87149999999997008</v>
      </c>
    </row>
    <row r="2755" spans="12:26" s="508" customFormat="1" x14ac:dyDescent="0.2">
      <c r="L2755" s="469"/>
      <c r="M2755" s="469"/>
      <c r="N2755" s="469"/>
      <c r="O2755" s="469"/>
      <c r="P2755" s="923"/>
      <c r="Q2755" s="923"/>
      <c r="R2755" s="923"/>
      <c r="S2755" s="923"/>
      <c r="U2755" s="742"/>
      <c r="Y2755" s="742" t="s">
        <v>98</v>
      </c>
      <c r="Z2755" s="922">
        <f t="shared" si="57"/>
        <v>0.87159999999997007</v>
      </c>
    </row>
    <row r="2756" spans="12:26" s="508" customFormat="1" x14ac:dyDescent="0.2">
      <c r="L2756" s="469"/>
      <c r="M2756" s="469"/>
      <c r="N2756" s="469"/>
      <c r="O2756" s="469"/>
      <c r="P2756" s="923"/>
      <c r="Q2756" s="923"/>
      <c r="R2756" s="923"/>
      <c r="S2756" s="923"/>
      <c r="U2756" s="742"/>
      <c r="Y2756" s="742" t="s">
        <v>98</v>
      </c>
      <c r="Z2756" s="922">
        <f t="shared" si="57"/>
        <v>0.87169999999997005</v>
      </c>
    </row>
    <row r="2757" spans="12:26" s="508" customFormat="1" x14ac:dyDescent="0.2">
      <c r="L2757" s="469"/>
      <c r="M2757" s="469"/>
      <c r="N2757" s="469"/>
      <c r="O2757" s="469"/>
      <c r="P2757" s="923"/>
      <c r="Q2757" s="923"/>
      <c r="R2757" s="923"/>
      <c r="S2757" s="923"/>
      <c r="U2757" s="742"/>
      <c r="Y2757" s="742" t="s">
        <v>98</v>
      </c>
      <c r="Z2757" s="922">
        <f t="shared" si="57"/>
        <v>0.87179999999997004</v>
      </c>
    </row>
    <row r="2758" spans="12:26" s="508" customFormat="1" x14ac:dyDescent="0.2">
      <c r="L2758" s="469"/>
      <c r="M2758" s="469"/>
      <c r="N2758" s="469"/>
      <c r="O2758" s="469"/>
      <c r="P2758" s="923"/>
      <c r="Q2758" s="923"/>
      <c r="R2758" s="923"/>
      <c r="S2758" s="923"/>
      <c r="U2758" s="742"/>
      <c r="Y2758" s="742" t="s">
        <v>98</v>
      </c>
      <c r="Z2758" s="922">
        <f t="shared" si="57"/>
        <v>0.87189999999997003</v>
      </c>
    </row>
    <row r="2759" spans="12:26" s="508" customFormat="1" x14ac:dyDescent="0.2">
      <c r="L2759" s="469"/>
      <c r="M2759" s="469"/>
      <c r="N2759" s="469"/>
      <c r="O2759" s="469"/>
      <c r="P2759" s="923"/>
      <c r="Q2759" s="923"/>
      <c r="R2759" s="923"/>
      <c r="S2759" s="923"/>
      <c r="U2759" s="742"/>
      <c r="Y2759" s="742" t="s">
        <v>98</v>
      </c>
      <c r="Z2759" s="922">
        <f t="shared" si="57"/>
        <v>0.87199999999997002</v>
      </c>
    </row>
    <row r="2760" spans="12:26" s="508" customFormat="1" x14ac:dyDescent="0.2">
      <c r="L2760" s="469"/>
      <c r="M2760" s="469"/>
      <c r="N2760" s="469"/>
      <c r="O2760" s="469"/>
      <c r="P2760" s="923"/>
      <c r="Q2760" s="923"/>
      <c r="R2760" s="923"/>
      <c r="S2760" s="923"/>
      <c r="U2760" s="742"/>
      <c r="Y2760" s="742" t="s">
        <v>98</v>
      </c>
      <c r="Z2760" s="922">
        <f t="shared" si="57"/>
        <v>0.87209999999997001</v>
      </c>
    </row>
    <row r="2761" spans="12:26" s="508" customFormat="1" x14ac:dyDescent="0.2">
      <c r="L2761" s="469"/>
      <c r="M2761" s="469"/>
      <c r="N2761" s="469"/>
      <c r="O2761" s="469"/>
      <c r="P2761" s="923"/>
      <c r="Q2761" s="923"/>
      <c r="R2761" s="923"/>
      <c r="S2761" s="923"/>
      <c r="U2761" s="742"/>
      <c r="Y2761" s="742" t="s">
        <v>98</v>
      </c>
      <c r="Z2761" s="922">
        <f t="shared" si="57"/>
        <v>0.87219999999997</v>
      </c>
    </row>
    <row r="2762" spans="12:26" s="508" customFormat="1" x14ac:dyDescent="0.2">
      <c r="L2762" s="469"/>
      <c r="M2762" s="469"/>
      <c r="N2762" s="469"/>
      <c r="O2762" s="469"/>
      <c r="P2762" s="923"/>
      <c r="Q2762" s="923"/>
      <c r="R2762" s="923"/>
      <c r="S2762" s="923"/>
      <c r="U2762" s="742"/>
      <c r="Y2762" s="742" t="s">
        <v>98</v>
      </c>
      <c r="Z2762" s="922">
        <f t="shared" si="57"/>
        <v>0.87229999999996999</v>
      </c>
    </row>
    <row r="2763" spans="12:26" s="508" customFormat="1" x14ac:dyDescent="0.2">
      <c r="L2763" s="469"/>
      <c r="M2763" s="469"/>
      <c r="N2763" s="469"/>
      <c r="O2763" s="469"/>
      <c r="P2763" s="923"/>
      <c r="Q2763" s="923"/>
      <c r="R2763" s="923"/>
      <c r="S2763" s="923"/>
      <c r="U2763" s="742"/>
      <c r="Y2763" s="742" t="s">
        <v>98</v>
      </c>
      <c r="Z2763" s="922">
        <f t="shared" si="57"/>
        <v>0.87239999999996998</v>
      </c>
    </row>
    <row r="2764" spans="12:26" s="508" customFormat="1" x14ac:dyDescent="0.2">
      <c r="L2764" s="469"/>
      <c r="M2764" s="469"/>
      <c r="N2764" s="469"/>
      <c r="O2764" s="469"/>
      <c r="P2764" s="923"/>
      <c r="Q2764" s="923"/>
      <c r="R2764" s="923"/>
      <c r="S2764" s="923"/>
      <c r="U2764" s="742"/>
      <c r="Y2764" s="742" t="s">
        <v>98</v>
      </c>
      <c r="Z2764" s="922">
        <f t="shared" si="57"/>
        <v>0.87249999999996997</v>
      </c>
    </row>
    <row r="2765" spans="12:26" s="508" customFormat="1" x14ac:dyDescent="0.2">
      <c r="L2765" s="469"/>
      <c r="M2765" s="469"/>
      <c r="N2765" s="469"/>
      <c r="O2765" s="469"/>
      <c r="P2765" s="923"/>
      <c r="Q2765" s="923"/>
      <c r="R2765" s="923"/>
      <c r="S2765" s="923"/>
      <c r="U2765" s="742"/>
      <c r="Y2765" s="742" t="s">
        <v>98</v>
      </c>
      <c r="Z2765" s="922">
        <f t="shared" si="57"/>
        <v>0.87259999999996996</v>
      </c>
    </row>
    <row r="2766" spans="12:26" s="508" customFormat="1" x14ac:dyDescent="0.2">
      <c r="L2766" s="469"/>
      <c r="M2766" s="469"/>
      <c r="N2766" s="469"/>
      <c r="O2766" s="469"/>
      <c r="P2766" s="923"/>
      <c r="Q2766" s="923"/>
      <c r="R2766" s="923"/>
      <c r="S2766" s="923"/>
      <c r="U2766" s="742"/>
      <c r="Y2766" s="742" t="s">
        <v>98</v>
      </c>
      <c r="Z2766" s="922">
        <f t="shared" si="57"/>
        <v>0.87269999999996994</v>
      </c>
    </row>
    <row r="2767" spans="12:26" s="508" customFormat="1" x14ac:dyDescent="0.2">
      <c r="L2767" s="469"/>
      <c r="M2767" s="469"/>
      <c r="N2767" s="469"/>
      <c r="O2767" s="469"/>
      <c r="P2767" s="923"/>
      <c r="Q2767" s="923"/>
      <c r="R2767" s="923"/>
      <c r="S2767" s="923"/>
      <c r="U2767" s="742"/>
      <c r="Y2767" s="742" t="s">
        <v>98</v>
      </c>
      <c r="Z2767" s="922">
        <f t="shared" si="57"/>
        <v>0.87279999999996993</v>
      </c>
    </row>
    <row r="2768" spans="12:26" s="508" customFormat="1" x14ac:dyDescent="0.2">
      <c r="L2768" s="469"/>
      <c r="M2768" s="469"/>
      <c r="N2768" s="469"/>
      <c r="O2768" s="469"/>
      <c r="P2768" s="923"/>
      <c r="Q2768" s="923"/>
      <c r="R2768" s="923"/>
      <c r="S2768" s="923"/>
      <c r="U2768" s="742"/>
      <c r="Y2768" s="742" t="s">
        <v>98</v>
      </c>
      <c r="Z2768" s="922">
        <f t="shared" si="57"/>
        <v>0.87289999999996992</v>
      </c>
    </row>
    <row r="2769" spans="12:26" s="508" customFormat="1" x14ac:dyDescent="0.2">
      <c r="L2769" s="469"/>
      <c r="M2769" s="469"/>
      <c r="N2769" s="469"/>
      <c r="O2769" s="469"/>
      <c r="P2769" s="923"/>
      <c r="Q2769" s="923"/>
      <c r="R2769" s="923"/>
      <c r="S2769" s="923"/>
      <c r="U2769" s="742"/>
      <c r="Y2769" s="742" t="s">
        <v>98</v>
      </c>
      <c r="Z2769" s="922">
        <f t="shared" si="57"/>
        <v>0.87299999999996991</v>
      </c>
    </row>
    <row r="2770" spans="12:26" s="508" customFormat="1" x14ac:dyDescent="0.2">
      <c r="L2770" s="469"/>
      <c r="M2770" s="469"/>
      <c r="N2770" s="469"/>
      <c r="O2770" s="469"/>
      <c r="P2770" s="923"/>
      <c r="Q2770" s="923"/>
      <c r="R2770" s="923"/>
      <c r="S2770" s="923"/>
      <c r="U2770" s="742"/>
      <c r="Y2770" s="742" t="s">
        <v>98</v>
      </c>
      <c r="Z2770" s="922">
        <f t="shared" si="57"/>
        <v>0.8730999999999699</v>
      </c>
    </row>
    <row r="2771" spans="12:26" s="508" customFormat="1" x14ac:dyDescent="0.2">
      <c r="L2771" s="469"/>
      <c r="M2771" s="469"/>
      <c r="N2771" s="469"/>
      <c r="O2771" s="469"/>
      <c r="P2771" s="923"/>
      <c r="Q2771" s="923"/>
      <c r="R2771" s="923"/>
      <c r="S2771" s="923"/>
      <c r="U2771" s="742"/>
      <c r="Y2771" s="742" t="s">
        <v>98</v>
      </c>
      <c r="Z2771" s="922">
        <f t="shared" si="57"/>
        <v>0.87319999999996989</v>
      </c>
    </row>
    <row r="2772" spans="12:26" s="508" customFormat="1" x14ac:dyDescent="0.2">
      <c r="L2772" s="469"/>
      <c r="M2772" s="469"/>
      <c r="N2772" s="469"/>
      <c r="O2772" s="469"/>
      <c r="P2772" s="923"/>
      <c r="Q2772" s="923"/>
      <c r="R2772" s="923"/>
      <c r="S2772" s="923"/>
      <c r="U2772" s="742"/>
      <c r="Y2772" s="742" t="s">
        <v>98</v>
      </c>
      <c r="Z2772" s="922">
        <f t="shared" si="57"/>
        <v>0.87329999999996988</v>
      </c>
    </row>
    <row r="2773" spans="12:26" s="508" customFormat="1" x14ac:dyDescent="0.2">
      <c r="L2773" s="469"/>
      <c r="M2773" s="469"/>
      <c r="N2773" s="469"/>
      <c r="O2773" s="469"/>
      <c r="P2773" s="923"/>
      <c r="Q2773" s="923"/>
      <c r="R2773" s="923"/>
      <c r="S2773" s="923"/>
      <c r="U2773" s="742"/>
      <c r="Y2773" s="742" t="s">
        <v>98</v>
      </c>
      <c r="Z2773" s="922">
        <f t="shared" si="57"/>
        <v>0.87339999999996987</v>
      </c>
    </row>
    <row r="2774" spans="12:26" s="508" customFormat="1" x14ac:dyDescent="0.2">
      <c r="L2774" s="469"/>
      <c r="M2774" s="469"/>
      <c r="N2774" s="469"/>
      <c r="O2774" s="469"/>
      <c r="P2774" s="923"/>
      <c r="Q2774" s="923"/>
      <c r="R2774" s="923"/>
      <c r="S2774" s="923"/>
      <c r="U2774" s="742"/>
      <c r="Y2774" s="742" t="s">
        <v>98</v>
      </c>
      <c r="Z2774" s="922">
        <f t="shared" si="57"/>
        <v>0.87349999999996986</v>
      </c>
    </row>
    <row r="2775" spans="12:26" s="508" customFormat="1" x14ac:dyDescent="0.2">
      <c r="L2775" s="469"/>
      <c r="M2775" s="469"/>
      <c r="N2775" s="469"/>
      <c r="O2775" s="469"/>
      <c r="P2775" s="923"/>
      <c r="Q2775" s="923"/>
      <c r="R2775" s="923"/>
      <c r="S2775" s="923"/>
      <c r="U2775" s="742"/>
      <c r="Y2775" s="742" t="s">
        <v>98</v>
      </c>
      <c r="Z2775" s="922">
        <f t="shared" si="57"/>
        <v>0.87359999999996985</v>
      </c>
    </row>
    <row r="2776" spans="12:26" s="508" customFormat="1" x14ac:dyDescent="0.2">
      <c r="L2776" s="469"/>
      <c r="M2776" s="469"/>
      <c r="N2776" s="469"/>
      <c r="O2776" s="469"/>
      <c r="P2776" s="923"/>
      <c r="Q2776" s="923"/>
      <c r="R2776" s="923"/>
      <c r="S2776" s="923"/>
      <c r="U2776" s="742"/>
      <c r="Y2776" s="742" t="s">
        <v>98</v>
      </c>
      <c r="Z2776" s="922">
        <f t="shared" si="57"/>
        <v>0.87369999999996983</v>
      </c>
    </row>
    <row r="2777" spans="12:26" s="508" customFormat="1" x14ac:dyDescent="0.2">
      <c r="L2777" s="469"/>
      <c r="M2777" s="469"/>
      <c r="N2777" s="469"/>
      <c r="O2777" s="469"/>
      <c r="P2777" s="923"/>
      <c r="Q2777" s="923"/>
      <c r="R2777" s="923"/>
      <c r="S2777" s="923"/>
      <c r="U2777" s="742"/>
      <c r="Y2777" s="742" t="s">
        <v>98</v>
      </c>
      <c r="Z2777" s="922">
        <f t="shared" si="57"/>
        <v>0.87379999999996982</v>
      </c>
    </row>
    <row r="2778" spans="12:26" s="508" customFormat="1" x14ac:dyDescent="0.2">
      <c r="L2778" s="469"/>
      <c r="M2778" s="469"/>
      <c r="N2778" s="469"/>
      <c r="O2778" s="469"/>
      <c r="P2778" s="923"/>
      <c r="Q2778" s="923"/>
      <c r="R2778" s="923"/>
      <c r="S2778" s="923"/>
      <c r="U2778" s="742"/>
      <c r="Y2778" s="742" t="s">
        <v>98</v>
      </c>
      <c r="Z2778" s="922">
        <f t="shared" si="57"/>
        <v>0.87389999999996981</v>
      </c>
    </row>
    <row r="2779" spans="12:26" s="508" customFormat="1" x14ac:dyDescent="0.2">
      <c r="L2779" s="469"/>
      <c r="M2779" s="469"/>
      <c r="N2779" s="469"/>
      <c r="O2779" s="469"/>
      <c r="P2779" s="923"/>
      <c r="Q2779" s="923"/>
      <c r="R2779" s="923"/>
      <c r="S2779" s="923"/>
      <c r="U2779" s="742"/>
      <c r="Y2779" s="742" t="s">
        <v>98</v>
      </c>
      <c r="Z2779" s="922">
        <f t="shared" si="57"/>
        <v>0.8739999999999698</v>
      </c>
    </row>
    <row r="2780" spans="12:26" s="508" customFormat="1" x14ac:dyDescent="0.2">
      <c r="L2780" s="469"/>
      <c r="M2780" s="469"/>
      <c r="N2780" s="469"/>
      <c r="O2780" s="469"/>
      <c r="P2780" s="923"/>
      <c r="Q2780" s="923"/>
      <c r="R2780" s="923"/>
      <c r="S2780" s="923"/>
      <c r="U2780" s="742"/>
      <c r="Y2780" s="742" t="s">
        <v>98</v>
      </c>
      <c r="Z2780" s="922">
        <f t="shared" si="57"/>
        <v>0.87409999999996979</v>
      </c>
    </row>
    <row r="2781" spans="12:26" s="508" customFormat="1" x14ac:dyDescent="0.2">
      <c r="L2781" s="469"/>
      <c r="M2781" s="469"/>
      <c r="N2781" s="469"/>
      <c r="O2781" s="469"/>
      <c r="P2781" s="923"/>
      <c r="Q2781" s="923"/>
      <c r="R2781" s="923"/>
      <c r="S2781" s="923"/>
      <c r="U2781" s="742"/>
      <c r="Y2781" s="742" t="s">
        <v>98</v>
      </c>
      <c r="Z2781" s="922">
        <f t="shared" si="57"/>
        <v>0.87419999999996978</v>
      </c>
    </row>
    <row r="2782" spans="12:26" s="508" customFormat="1" x14ac:dyDescent="0.2">
      <c r="L2782" s="469"/>
      <c r="M2782" s="469"/>
      <c r="N2782" s="469"/>
      <c r="O2782" s="469"/>
      <c r="P2782" s="923"/>
      <c r="Q2782" s="923"/>
      <c r="R2782" s="923"/>
      <c r="S2782" s="923"/>
      <c r="U2782" s="742"/>
      <c r="Y2782" s="742" t="s">
        <v>98</v>
      </c>
      <c r="Z2782" s="922">
        <f t="shared" si="57"/>
        <v>0.87429999999996977</v>
      </c>
    </row>
    <row r="2783" spans="12:26" s="508" customFormat="1" x14ac:dyDescent="0.2">
      <c r="L2783" s="469"/>
      <c r="M2783" s="469"/>
      <c r="N2783" s="469"/>
      <c r="O2783" s="469"/>
      <c r="P2783" s="923"/>
      <c r="Q2783" s="923"/>
      <c r="R2783" s="923"/>
      <c r="S2783" s="923"/>
      <c r="U2783" s="742"/>
      <c r="Y2783" s="742" t="s">
        <v>98</v>
      </c>
      <c r="Z2783" s="922">
        <f t="shared" si="57"/>
        <v>0.87439999999996976</v>
      </c>
    </row>
    <row r="2784" spans="12:26" s="508" customFormat="1" x14ac:dyDescent="0.2">
      <c r="L2784" s="469"/>
      <c r="M2784" s="469"/>
      <c r="N2784" s="469"/>
      <c r="O2784" s="469"/>
      <c r="P2784" s="923"/>
      <c r="Q2784" s="923"/>
      <c r="R2784" s="923"/>
      <c r="S2784" s="923"/>
      <c r="U2784" s="742"/>
      <c r="Y2784" s="742" t="s">
        <v>98</v>
      </c>
      <c r="Z2784" s="922">
        <f t="shared" si="57"/>
        <v>0.87449999999996975</v>
      </c>
    </row>
    <row r="2785" spans="12:26" s="508" customFormat="1" x14ac:dyDescent="0.2">
      <c r="L2785" s="469"/>
      <c r="M2785" s="469"/>
      <c r="N2785" s="469"/>
      <c r="O2785" s="469"/>
      <c r="P2785" s="923"/>
      <c r="Q2785" s="923"/>
      <c r="R2785" s="923"/>
      <c r="S2785" s="923"/>
      <c r="U2785" s="742"/>
      <c r="Y2785" s="742" t="s">
        <v>98</v>
      </c>
      <c r="Z2785" s="922">
        <f t="shared" si="57"/>
        <v>0.87459999999996973</v>
      </c>
    </row>
    <row r="2786" spans="12:26" s="508" customFormat="1" x14ac:dyDescent="0.2">
      <c r="L2786" s="469"/>
      <c r="M2786" s="469"/>
      <c r="N2786" s="469"/>
      <c r="O2786" s="469"/>
      <c r="P2786" s="923"/>
      <c r="Q2786" s="923"/>
      <c r="R2786" s="923"/>
      <c r="S2786" s="923"/>
      <c r="U2786" s="742"/>
      <c r="Y2786" s="742" t="s">
        <v>98</v>
      </c>
      <c r="Z2786" s="922">
        <f t="shared" si="57"/>
        <v>0.87469999999996972</v>
      </c>
    </row>
    <row r="2787" spans="12:26" s="508" customFormat="1" x14ac:dyDescent="0.2">
      <c r="L2787" s="469"/>
      <c r="M2787" s="469"/>
      <c r="N2787" s="469"/>
      <c r="O2787" s="469"/>
      <c r="P2787" s="923"/>
      <c r="Q2787" s="923"/>
      <c r="R2787" s="923"/>
      <c r="S2787" s="923"/>
      <c r="U2787" s="742"/>
      <c r="Y2787" s="742" t="s">
        <v>98</v>
      </c>
      <c r="Z2787" s="922">
        <f t="shared" si="57"/>
        <v>0.87479999999996971</v>
      </c>
    </row>
    <row r="2788" spans="12:26" s="508" customFormat="1" x14ac:dyDescent="0.2">
      <c r="L2788" s="469"/>
      <c r="M2788" s="469"/>
      <c r="N2788" s="469"/>
      <c r="O2788" s="469"/>
      <c r="P2788" s="923"/>
      <c r="Q2788" s="923"/>
      <c r="R2788" s="923"/>
      <c r="S2788" s="923"/>
      <c r="U2788" s="742"/>
      <c r="Y2788" s="742" t="s">
        <v>98</v>
      </c>
      <c r="Z2788" s="922">
        <f t="shared" si="57"/>
        <v>0.8748999999999697</v>
      </c>
    </row>
    <row r="2789" spans="12:26" s="508" customFormat="1" x14ac:dyDescent="0.2">
      <c r="L2789" s="469"/>
      <c r="M2789" s="469"/>
      <c r="N2789" s="469"/>
      <c r="O2789" s="469"/>
      <c r="P2789" s="923"/>
      <c r="Q2789" s="923"/>
      <c r="R2789" s="923"/>
      <c r="S2789" s="923"/>
      <c r="U2789" s="742"/>
      <c r="Y2789" s="742" t="s">
        <v>98</v>
      </c>
      <c r="Z2789" s="922">
        <f t="shared" si="57"/>
        <v>0.87499999999996969</v>
      </c>
    </row>
    <row r="2790" spans="12:26" s="508" customFormat="1" x14ac:dyDescent="0.2">
      <c r="L2790" s="469"/>
      <c r="M2790" s="469"/>
      <c r="N2790" s="469"/>
      <c r="O2790" s="469"/>
      <c r="P2790" s="923"/>
      <c r="Q2790" s="923"/>
      <c r="R2790" s="923"/>
      <c r="S2790" s="923"/>
      <c r="U2790" s="742"/>
      <c r="Y2790" s="742" t="s">
        <v>98</v>
      </c>
      <c r="Z2790" s="922">
        <f t="shared" si="57"/>
        <v>0.87509999999996968</v>
      </c>
    </row>
    <row r="2791" spans="12:26" s="508" customFormat="1" x14ac:dyDescent="0.2">
      <c r="L2791" s="469"/>
      <c r="M2791" s="469"/>
      <c r="N2791" s="469"/>
      <c r="O2791" s="469"/>
      <c r="P2791" s="923"/>
      <c r="Q2791" s="923"/>
      <c r="R2791" s="923"/>
      <c r="S2791" s="923"/>
      <c r="U2791" s="742"/>
      <c r="Y2791" s="742" t="s">
        <v>98</v>
      </c>
      <c r="Z2791" s="922">
        <f t="shared" si="57"/>
        <v>0.87519999999996967</v>
      </c>
    </row>
    <row r="2792" spans="12:26" s="508" customFormat="1" x14ac:dyDescent="0.2">
      <c r="L2792" s="469"/>
      <c r="M2792" s="469"/>
      <c r="N2792" s="469"/>
      <c r="O2792" s="469"/>
      <c r="P2792" s="923"/>
      <c r="Q2792" s="923"/>
      <c r="R2792" s="923"/>
      <c r="S2792" s="923"/>
      <c r="U2792" s="742"/>
      <c r="Y2792" s="742" t="s">
        <v>98</v>
      </c>
      <c r="Z2792" s="922">
        <f t="shared" si="57"/>
        <v>0.87529999999996966</v>
      </c>
    </row>
    <row r="2793" spans="12:26" s="508" customFormat="1" x14ac:dyDescent="0.2">
      <c r="L2793" s="469"/>
      <c r="M2793" s="469"/>
      <c r="N2793" s="469"/>
      <c r="O2793" s="469"/>
      <c r="P2793" s="923"/>
      <c r="Q2793" s="923"/>
      <c r="R2793" s="923"/>
      <c r="S2793" s="923"/>
      <c r="U2793" s="742"/>
      <c r="Y2793" s="742" t="s">
        <v>98</v>
      </c>
      <c r="Z2793" s="922">
        <f t="shared" ref="Z2793:Z2856" si="58">SUM(Z2792+0.01%)</f>
        <v>0.87539999999996965</v>
      </c>
    </row>
    <row r="2794" spans="12:26" s="508" customFormat="1" x14ac:dyDescent="0.2">
      <c r="L2794" s="469"/>
      <c r="M2794" s="469"/>
      <c r="N2794" s="469"/>
      <c r="O2794" s="469"/>
      <c r="P2794" s="923"/>
      <c r="Q2794" s="923"/>
      <c r="R2794" s="923"/>
      <c r="S2794" s="923"/>
      <c r="U2794" s="742"/>
      <c r="Y2794" s="742" t="s">
        <v>98</v>
      </c>
      <c r="Z2794" s="922">
        <f t="shared" si="58"/>
        <v>0.87549999999996964</v>
      </c>
    </row>
    <row r="2795" spans="12:26" s="508" customFormat="1" x14ac:dyDescent="0.2">
      <c r="L2795" s="469"/>
      <c r="M2795" s="469"/>
      <c r="N2795" s="469"/>
      <c r="O2795" s="469"/>
      <c r="P2795" s="923"/>
      <c r="Q2795" s="923"/>
      <c r="R2795" s="923"/>
      <c r="S2795" s="923"/>
      <c r="U2795" s="742"/>
      <c r="Y2795" s="742" t="s">
        <v>98</v>
      </c>
      <c r="Z2795" s="922">
        <f t="shared" si="58"/>
        <v>0.87559999999996962</v>
      </c>
    </row>
    <row r="2796" spans="12:26" s="508" customFormat="1" x14ac:dyDescent="0.2">
      <c r="L2796" s="469"/>
      <c r="M2796" s="469"/>
      <c r="N2796" s="469"/>
      <c r="O2796" s="469"/>
      <c r="P2796" s="923"/>
      <c r="Q2796" s="923"/>
      <c r="R2796" s="923"/>
      <c r="S2796" s="923"/>
      <c r="U2796" s="742"/>
      <c r="Y2796" s="742" t="s">
        <v>98</v>
      </c>
      <c r="Z2796" s="922">
        <f t="shared" si="58"/>
        <v>0.87569999999996961</v>
      </c>
    </row>
    <row r="2797" spans="12:26" s="508" customFormat="1" x14ac:dyDescent="0.2">
      <c r="L2797" s="469"/>
      <c r="M2797" s="469"/>
      <c r="N2797" s="469"/>
      <c r="O2797" s="469"/>
      <c r="P2797" s="923"/>
      <c r="Q2797" s="923"/>
      <c r="R2797" s="923"/>
      <c r="S2797" s="923"/>
      <c r="U2797" s="742"/>
      <c r="Y2797" s="742" t="s">
        <v>98</v>
      </c>
      <c r="Z2797" s="922">
        <f t="shared" si="58"/>
        <v>0.8757999999999696</v>
      </c>
    </row>
    <row r="2798" spans="12:26" s="508" customFormat="1" x14ac:dyDescent="0.2">
      <c r="L2798" s="469"/>
      <c r="M2798" s="469"/>
      <c r="N2798" s="469"/>
      <c r="O2798" s="469"/>
      <c r="P2798" s="923"/>
      <c r="Q2798" s="923"/>
      <c r="R2798" s="923"/>
      <c r="S2798" s="923"/>
      <c r="U2798" s="742"/>
      <c r="Y2798" s="742" t="s">
        <v>98</v>
      </c>
      <c r="Z2798" s="922">
        <f t="shared" si="58"/>
        <v>0.87589999999996959</v>
      </c>
    </row>
    <row r="2799" spans="12:26" s="508" customFormat="1" x14ac:dyDescent="0.2">
      <c r="L2799" s="469"/>
      <c r="M2799" s="469"/>
      <c r="N2799" s="469"/>
      <c r="O2799" s="469"/>
      <c r="P2799" s="923"/>
      <c r="Q2799" s="923"/>
      <c r="R2799" s="923"/>
      <c r="S2799" s="923"/>
      <c r="U2799" s="742"/>
      <c r="Y2799" s="742" t="s">
        <v>98</v>
      </c>
      <c r="Z2799" s="922">
        <f t="shared" si="58"/>
        <v>0.87599999999996958</v>
      </c>
    </row>
    <row r="2800" spans="12:26" s="508" customFormat="1" x14ac:dyDescent="0.2">
      <c r="L2800" s="469"/>
      <c r="M2800" s="469"/>
      <c r="N2800" s="469"/>
      <c r="O2800" s="469"/>
      <c r="P2800" s="923"/>
      <c r="Q2800" s="923"/>
      <c r="R2800" s="923"/>
      <c r="S2800" s="923"/>
      <c r="U2800" s="742"/>
      <c r="Y2800" s="742" t="s">
        <v>98</v>
      </c>
      <c r="Z2800" s="922">
        <f t="shared" si="58"/>
        <v>0.87609999999996957</v>
      </c>
    </row>
    <row r="2801" spans="12:26" s="508" customFormat="1" x14ac:dyDescent="0.2">
      <c r="L2801" s="469"/>
      <c r="M2801" s="469"/>
      <c r="N2801" s="469"/>
      <c r="O2801" s="469"/>
      <c r="P2801" s="923"/>
      <c r="Q2801" s="923"/>
      <c r="R2801" s="923"/>
      <c r="S2801" s="923"/>
      <c r="U2801" s="742"/>
      <c r="Y2801" s="742" t="s">
        <v>98</v>
      </c>
      <c r="Z2801" s="922">
        <f t="shared" si="58"/>
        <v>0.87619999999996956</v>
      </c>
    </row>
    <row r="2802" spans="12:26" s="508" customFormat="1" x14ac:dyDescent="0.2">
      <c r="L2802" s="469"/>
      <c r="M2802" s="469"/>
      <c r="N2802" s="469"/>
      <c r="O2802" s="469"/>
      <c r="P2802" s="923"/>
      <c r="Q2802" s="923"/>
      <c r="R2802" s="923"/>
      <c r="S2802" s="923"/>
      <c r="U2802" s="742"/>
      <c r="Y2802" s="742" t="s">
        <v>98</v>
      </c>
      <c r="Z2802" s="922">
        <f t="shared" si="58"/>
        <v>0.87629999999996955</v>
      </c>
    </row>
    <row r="2803" spans="12:26" s="508" customFormat="1" x14ac:dyDescent="0.2">
      <c r="L2803" s="469"/>
      <c r="M2803" s="469"/>
      <c r="N2803" s="469"/>
      <c r="O2803" s="469"/>
      <c r="P2803" s="923"/>
      <c r="Q2803" s="923"/>
      <c r="R2803" s="923"/>
      <c r="S2803" s="923"/>
      <c r="U2803" s="742"/>
      <c r="Y2803" s="742" t="s">
        <v>98</v>
      </c>
      <c r="Z2803" s="922">
        <f t="shared" si="58"/>
        <v>0.87639999999996954</v>
      </c>
    </row>
    <row r="2804" spans="12:26" s="508" customFormat="1" x14ac:dyDescent="0.2">
      <c r="L2804" s="469"/>
      <c r="M2804" s="469"/>
      <c r="N2804" s="469"/>
      <c r="O2804" s="469"/>
      <c r="P2804" s="923"/>
      <c r="Q2804" s="923"/>
      <c r="R2804" s="923"/>
      <c r="S2804" s="923"/>
      <c r="U2804" s="742"/>
      <c r="Y2804" s="742" t="s">
        <v>98</v>
      </c>
      <c r="Z2804" s="922">
        <f t="shared" si="58"/>
        <v>0.87649999999996953</v>
      </c>
    </row>
    <row r="2805" spans="12:26" s="508" customFormat="1" x14ac:dyDescent="0.2">
      <c r="L2805" s="469"/>
      <c r="M2805" s="469"/>
      <c r="N2805" s="469"/>
      <c r="O2805" s="469"/>
      <c r="P2805" s="923"/>
      <c r="Q2805" s="923"/>
      <c r="R2805" s="923"/>
      <c r="S2805" s="923"/>
      <c r="U2805" s="742"/>
      <c r="Y2805" s="742" t="s">
        <v>98</v>
      </c>
      <c r="Z2805" s="922">
        <f t="shared" si="58"/>
        <v>0.87659999999996951</v>
      </c>
    </row>
    <row r="2806" spans="12:26" s="508" customFormat="1" x14ac:dyDescent="0.2">
      <c r="L2806" s="469"/>
      <c r="M2806" s="469"/>
      <c r="N2806" s="469"/>
      <c r="O2806" s="469"/>
      <c r="P2806" s="923"/>
      <c r="Q2806" s="923"/>
      <c r="R2806" s="923"/>
      <c r="S2806" s="923"/>
      <c r="U2806" s="742"/>
      <c r="Y2806" s="742" t="s">
        <v>98</v>
      </c>
      <c r="Z2806" s="922">
        <f t="shared" si="58"/>
        <v>0.8766999999999695</v>
      </c>
    </row>
    <row r="2807" spans="12:26" s="508" customFormat="1" x14ac:dyDescent="0.2">
      <c r="L2807" s="469"/>
      <c r="M2807" s="469"/>
      <c r="N2807" s="469"/>
      <c r="O2807" s="469"/>
      <c r="P2807" s="923"/>
      <c r="Q2807" s="923"/>
      <c r="R2807" s="923"/>
      <c r="S2807" s="923"/>
      <c r="U2807" s="742"/>
      <c r="Y2807" s="742" t="s">
        <v>98</v>
      </c>
      <c r="Z2807" s="922">
        <f t="shared" si="58"/>
        <v>0.87679999999996949</v>
      </c>
    </row>
    <row r="2808" spans="12:26" s="508" customFormat="1" x14ac:dyDescent="0.2">
      <c r="L2808" s="469"/>
      <c r="M2808" s="469"/>
      <c r="N2808" s="469"/>
      <c r="O2808" s="469"/>
      <c r="P2808" s="923"/>
      <c r="Q2808" s="923"/>
      <c r="R2808" s="923"/>
      <c r="S2808" s="923"/>
      <c r="U2808" s="742"/>
      <c r="Y2808" s="742" t="s">
        <v>98</v>
      </c>
      <c r="Z2808" s="922">
        <f t="shared" si="58"/>
        <v>0.87689999999996948</v>
      </c>
    </row>
    <row r="2809" spans="12:26" s="508" customFormat="1" x14ac:dyDescent="0.2">
      <c r="L2809" s="469"/>
      <c r="M2809" s="469"/>
      <c r="N2809" s="469"/>
      <c r="O2809" s="469"/>
      <c r="P2809" s="923"/>
      <c r="Q2809" s="923"/>
      <c r="R2809" s="923"/>
      <c r="S2809" s="923"/>
      <c r="U2809" s="742"/>
      <c r="Y2809" s="742" t="s">
        <v>98</v>
      </c>
      <c r="Z2809" s="922">
        <f t="shared" si="58"/>
        <v>0.87699999999996947</v>
      </c>
    </row>
    <row r="2810" spans="12:26" s="508" customFormat="1" x14ac:dyDescent="0.2">
      <c r="L2810" s="469"/>
      <c r="M2810" s="469"/>
      <c r="N2810" s="469"/>
      <c r="O2810" s="469"/>
      <c r="P2810" s="923"/>
      <c r="Q2810" s="923"/>
      <c r="R2810" s="923"/>
      <c r="S2810" s="923"/>
      <c r="U2810" s="742"/>
      <c r="Y2810" s="742" t="s">
        <v>98</v>
      </c>
      <c r="Z2810" s="922">
        <f t="shared" si="58"/>
        <v>0.87709999999996946</v>
      </c>
    </row>
    <row r="2811" spans="12:26" s="508" customFormat="1" x14ac:dyDescent="0.2">
      <c r="L2811" s="469"/>
      <c r="M2811" s="469"/>
      <c r="N2811" s="469"/>
      <c r="O2811" s="469"/>
      <c r="P2811" s="923"/>
      <c r="Q2811" s="923"/>
      <c r="R2811" s="923"/>
      <c r="S2811" s="923"/>
      <c r="U2811" s="742"/>
      <c r="Y2811" s="742" t="s">
        <v>98</v>
      </c>
      <c r="Z2811" s="922">
        <f t="shared" si="58"/>
        <v>0.87719999999996945</v>
      </c>
    </row>
    <row r="2812" spans="12:26" s="508" customFormat="1" x14ac:dyDescent="0.2">
      <c r="L2812" s="469"/>
      <c r="M2812" s="469"/>
      <c r="N2812" s="469"/>
      <c r="O2812" s="469"/>
      <c r="P2812" s="923"/>
      <c r="Q2812" s="923"/>
      <c r="R2812" s="923"/>
      <c r="S2812" s="923"/>
      <c r="U2812" s="742"/>
      <c r="Y2812" s="742" t="s">
        <v>98</v>
      </c>
      <c r="Z2812" s="922">
        <f t="shared" si="58"/>
        <v>0.87729999999996944</v>
      </c>
    </row>
    <row r="2813" spans="12:26" s="508" customFormat="1" x14ac:dyDescent="0.2">
      <c r="L2813" s="469"/>
      <c r="M2813" s="469"/>
      <c r="N2813" s="469"/>
      <c r="O2813" s="469"/>
      <c r="P2813" s="923"/>
      <c r="Q2813" s="923"/>
      <c r="R2813" s="923"/>
      <c r="S2813" s="923"/>
      <c r="U2813" s="742"/>
      <c r="Y2813" s="742" t="s">
        <v>98</v>
      </c>
      <c r="Z2813" s="922">
        <f t="shared" si="58"/>
        <v>0.87739999999996943</v>
      </c>
    </row>
    <row r="2814" spans="12:26" s="508" customFormat="1" x14ac:dyDescent="0.2">
      <c r="L2814" s="469"/>
      <c r="M2814" s="469"/>
      <c r="N2814" s="469"/>
      <c r="O2814" s="469"/>
      <c r="P2814" s="923"/>
      <c r="Q2814" s="923"/>
      <c r="R2814" s="923"/>
      <c r="S2814" s="923"/>
      <c r="U2814" s="742"/>
      <c r="Y2814" s="742" t="s">
        <v>98</v>
      </c>
      <c r="Z2814" s="922">
        <f t="shared" si="58"/>
        <v>0.87749999999996942</v>
      </c>
    </row>
    <row r="2815" spans="12:26" s="508" customFormat="1" x14ac:dyDescent="0.2">
      <c r="L2815" s="469"/>
      <c r="M2815" s="469"/>
      <c r="N2815" s="469"/>
      <c r="O2815" s="469"/>
      <c r="P2815" s="923"/>
      <c r="Q2815" s="923"/>
      <c r="R2815" s="923"/>
      <c r="S2815" s="923"/>
      <c r="U2815" s="742"/>
      <c r="Y2815" s="742" t="s">
        <v>98</v>
      </c>
      <c r="Z2815" s="922">
        <f t="shared" si="58"/>
        <v>0.8775999999999694</v>
      </c>
    </row>
    <row r="2816" spans="12:26" s="508" customFormat="1" x14ac:dyDescent="0.2">
      <c r="L2816" s="469"/>
      <c r="M2816" s="469"/>
      <c r="N2816" s="469"/>
      <c r="O2816" s="469"/>
      <c r="P2816" s="923"/>
      <c r="Q2816" s="923"/>
      <c r="R2816" s="923"/>
      <c r="S2816" s="923"/>
      <c r="U2816" s="742"/>
      <c r="Y2816" s="742" t="s">
        <v>98</v>
      </c>
      <c r="Z2816" s="922">
        <f t="shared" si="58"/>
        <v>0.87769999999996939</v>
      </c>
    </row>
    <row r="2817" spans="12:26" s="508" customFormat="1" x14ac:dyDescent="0.2">
      <c r="L2817" s="469"/>
      <c r="M2817" s="469"/>
      <c r="N2817" s="469"/>
      <c r="O2817" s="469"/>
      <c r="P2817" s="923"/>
      <c r="Q2817" s="923"/>
      <c r="R2817" s="923"/>
      <c r="S2817" s="923"/>
      <c r="U2817" s="742"/>
      <c r="Y2817" s="742" t="s">
        <v>98</v>
      </c>
      <c r="Z2817" s="922">
        <f t="shared" si="58"/>
        <v>0.87779999999996938</v>
      </c>
    </row>
    <row r="2818" spans="12:26" s="508" customFormat="1" x14ac:dyDescent="0.2">
      <c r="L2818" s="469"/>
      <c r="M2818" s="469"/>
      <c r="N2818" s="469"/>
      <c r="O2818" s="469"/>
      <c r="P2818" s="923"/>
      <c r="Q2818" s="923"/>
      <c r="R2818" s="923"/>
      <c r="S2818" s="923"/>
      <c r="U2818" s="742"/>
      <c r="Y2818" s="742" t="s">
        <v>98</v>
      </c>
      <c r="Z2818" s="922">
        <f t="shared" si="58"/>
        <v>0.87789999999996937</v>
      </c>
    </row>
    <row r="2819" spans="12:26" s="508" customFormat="1" x14ac:dyDescent="0.2">
      <c r="L2819" s="469"/>
      <c r="M2819" s="469"/>
      <c r="N2819" s="469"/>
      <c r="O2819" s="469"/>
      <c r="P2819" s="923"/>
      <c r="Q2819" s="923"/>
      <c r="R2819" s="923"/>
      <c r="S2819" s="923"/>
      <c r="U2819" s="742"/>
      <c r="Y2819" s="742" t="s">
        <v>98</v>
      </c>
      <c r="Z2819" s="922">
        <f t="shared" si="58"/>
        <v>0.87799999999996936</v>
      </c>
    </row>
    <row r="2820" spans="12:26" s="508" customFormat="1" x14ac:dyDescent="0.2">
      <c r="L2820" s="469"/>
      <c r="M2820" s="469"/>
      <c r="N2820" s="469"/>
      <c r="O2820" s="469"/>
      <c r="P2820" s="923"/>
      <c r="Q2820" s="923"/>
      <c r="R2820" s="923"/>
      <c r="S2820" s="923"/>
      <c r="U2820" s="742"/>
      <c r="Y2820" s="742" t="s">
        <v>98</v>
      </c>
      <c r="Z2820" s="922">
        <f t="shared" si="58"/>
        <v>0.87809999999996935</v>
      </c>
    </row>
    <row r="2821" spans="12:26" s="508" customFormat="1" x14ac:dyDescent="0.2">
      <c r="L2821" s="469"/>
      <c r="M2821" s="469"/>
      <c r="N2821" s="469"/>
      <c r="O2821" s="469"/>
      <c r="P2821" s="923"/>
      <c r="Q2821" s="923"/>
      <c r="R2821" s="923"/>
      <c r="S2821" s="923"/>
      <c r="U2821" s="742"/>
      <c r="Y2821" s="742" t="s">
        <v>98</v>
      </c>
      <c r="Z2821" s="922">
        <f t="shared" si="58"/>
        <v>0.87819999999996934</v>
      </c>
    </row>
    <row r="2822" spans="12:26" s="508" customFormat="1" x14ac:dyDescent="0.2">
      <c r="L2822" s="469"/>
      <c r="M2822" s="469"/>
      <c r="N2822" s="469"/>
      <c r="O2822" s="469"/>
      <c r="P2822" s="923"/>
      <c r="Q2822" s="923"/>
      <c r="R2822" s="923"/>
      <c r="S2822" s="923"/>
      <c r="U2822" s="742"/>
      <c r="Y2822" s="742" t="s">
        <v>98</v>
      </c>
      <c r="Z2822" s="922">
        <f t="shared" si="58"/>
        <v>0.87829999999996933</v>
      </c>
    </row>
    <row r="2823" spans="12:26" s="508" customFormat="1" x14ac:dyDescent="0.2">
      <c r="L2823" s="469"/>
      <c r="M2823" s="469"/>
      <c r="N2823" s="469"/>
      <c r="O2823" s="469"/>
      <c r="P2823" s="923"/>
      <c r="Q2823" s="923"/>
      <c r="R2823" s="923"/>
      <c r="S2823" s="923"/>
      <c r="U2823" s="742"/>
      <c r="Y2823" s="742" t="s">
        <v>98</v>
      </c>
      <c r="Z2823" s="922">
        <f t="shared" si="58"/>
        <v>0.87839999999996932</v>
      </c>
    </row>
    <row r="2824" spans="12:26" s="508" customFormat="1" x14ac:dyDescent="0.2">
      <c r="L2824" s="469"/>
      <c r="M2824" s="469"/>
      <c r="N2824" s="469"/>
      <c r="O2824" s="469"/>
      <c r="P2824" s="923"/>
      <c r="Q2824" s="923"/>
      <c r="R2824" s="923"/>
      <c r="S2824" s="923"/>
      <c r="U2824" s="742"/>
      <c r="Y2824" s="742" t="s">
        <v>98</v>
      </c>
      <c r="Z2824" s="922">
        <f t="shared" si="58"/>
        <v>0.87849999999996931</v>
      </c>
    </row>
    <row r="2825" spans="12:26" s="508" customFormat="1" x14ac:dyDescent="0.2">
      <c r="L2825" s="469"/>
      <c r="M2825" s="469"/>
      <c r="N2825" s="469"/>
      <c r="O2825" s="469"/>
      <c r="P2825" s="923"/>
      <c r="Q2825" s="923"/>
      <c r="R2825" s="923"/>
      <c r="S2825" s="923"/>
      <c r="U2825" s="742"/>
      <c r="Y2825" s="742" t="s">
        <v>98</v>
      </c>
      <c r="Z2825" s="922">
        <f t="shared" si="58"/>
        <v>0.87859999999996929</v>
      </c>
    </row>
    <row r="2826" spans="12:26" s="508" customFormat="1" x14ac:dyDescent="0.2">
      <c r="L2826" s="469"/>
      <c r="M2826" s="469"/>
      <c r="N2826" s="469"/>
      <c r="O2826" s="469"/>
      <c r="P2826" s="923"/>
      <c r="Q2826" s="923"/>
      <c r="R2826" s="923"/>
      <c r="S2826" s="923"/>
      <c r="U2826" s="742"/>
      <c r="Y2826" s="742" t="s">
        <v>98</v>
      </c>
      <c r="Z2826" s="922">
        <f t="shared" si="58"/>
        <v>0.87869999999996928</v>
      </c>
    </row>
    <row r="2827" spans="12:26" s="508" customFormat="1" x14ac:dyDescent="0.2">
      <c r="L2827" s="469"/>
      <c r="M2827" s="469"/>
      <c r="N2827" s="469"/>
      <c r="O2827" s="469"/>
      <c r="P2827" s="923"/>
      <c r="Q2827" s="923"/>
      <c r="R2827" s="923"/>
      <c r="S2827" s="923"/>
      <c r="U2827" s="742"/>
      <c r="Y2827" s="742" t="s">
        <v>98</v>
      </c>
      <c r="Z2827" s="922">
        <f t="shared" si="58"/>
        <v>0.87879999999996927</v>
      </c>
    </row>
    <row r="2828" spans="12:26" s="508" customFormat="1" x14ac:dyDescent="0.2">
      <c r="L2828" s="469"/>
      <c r="M2828" s="469"/>
      <c r="N2828" s="469"/>
      <c r="O2828" s="469"/>
      <c r="P2828" s="923"/>
      <c r="Q2828" s="923"/>
      <c r="R2828" s="923"/>
      <c r="S2828" s="923"/>
      <c r="U2828" s="742"/>
      <c r="Y2828" s="742" t="s">
        <v>98</v>
      </c>
      <c r="Z2828" s="922">
        <f t="shared" si="58"/>
        <v>0.87889999999996926</v>
      </c>
    </row>
    <row r="2829" spans="12:26" s="508" customFormat="1" x14ac:dyDescent="0.2">
      <c r="L2829" s="469"/>
      <c r="M2829" s="469"/>
      <c r="N2829" s="469"/>
      <c r="O2829" s="469"/>
      <c r="P2829" s="923"/>
      <c r="Q2829" s="923"/>
      <c r="R2829" s="923"/>
      <c r="S2829" s="923"/>
      <c r="U2829" s="742"/>
      <c r="Y2829" s="742" t="s">
        <v>98</v>
      </c>
      <c r="Z2829" s="922">
        <f t="shared" si="58"/>
        <v>0.87899999999996925</v>
      </c>
    </row>
    <row r="2830" spans="12:26" s="508" customFormat="1" x14ac:dyDescent="0.2">
      <c r="L2830" s="469"/>
      <c r="M2830" s="469"/>
      <c r="N2830" s="469"/>
      <c r="O2830" s="469"/>
      <c r="P2830" s="923"/>
      <c r="Q2830" s="923"/>
      <c r="R2830" s="923"/>
      <c r="S2830" s="923"/>
      <c r="U2830" s="742"/>
      <c r="Y2830" s="742" t="s">
        <v>98</v>
      </c>
      <c r="Z2830" s="922">
        <f t="shared" si="58"/>
        <v>0.87909999999996924</v>
      </c>
    </row>
    <row r="2831" spans="12:26" s="508" customFormat="1" x14ac:dyDescent="0.2">
      <c r="L2831" s="469"/>
      <c r="M2831" s="469"/>
      <c r="N2831" s="469"/>
      <c r="O2831" s="469"/>
      <c r="P2831" s="923"/>
      <c r="Q2831" s="923"/>
      <c r="R2831" s="923"/>
      <c r="S2831" s="923"/>
      <c r="U2831" s="742"/>
      <c r="Y2831" s="742" t="s">
        <v>98</v>
      </c>
      <c r="Z2831" s="922">
        <f t="shared" si="58"/>
        <v>0.87919999999996923</v>
      </c>
    </row>
    <row r="2832" spans="12:26" s="508" customFormat="1" x14ac:dyDescent="0.2">
      <c r="L2832" s="469"/>
      <c r="M2832" s="469"/>
      <c r="N2832" s="469"/>
      <c r="O2832" s="469"/>
      <c r="P2832" s="923"/>
      <c r="Q2832" s="923"/>
      <c r="R2832" s="923"/>
      <c r="S2832" s="923"/>
      <c r="U2832" s="742"/>
      <c r="Y2832" s="742" t="s">
        <v>98</v>
      </c>
      <c r="Z2832" s="922">
        <f t="shared" si="58"/>
        <v>0.87929999999996922</v>
      </c>
    </row>
    <row r="2833" spans="12:26" s="508" customFormat="1" x14ac:dyDescent="0.2">
      <c r="L2833" s="469"/>
      <c r="M2833" s="469"/>
      <c r="N2833" s="469"/>
      <c r="O2833" s="469"/>
      <c r="P2833" s="923"/>
      <c r="Q2833" s="923"/>
      <c r="R2833" s="923"/>
      <c r="S2833" s="923"/>
      <c r="U2833" s="742"/>
      <c r="Y2833" s="742" t="s">
        <v>98</v>
      </c>
      <c r="Z2833" s="922">
        <f t="shared" si="58"/>
        <v>0.87939999999996921</v>
      </c>
    </row>
    <row r="2834" spans="12:26" s="508" customFormat="1" x14ac:dyDescent="0.2">
      <c r="L2834" s="469"/>
      <c r="M2834" s="469"/>
      <c r="N2834" s="469"/>
      <c r="O2834" s="469"/>
      <c r="P2834" s="923"/>
      <c r="Q2834" s="923"/>
      <c r="R2834" s="923"/>
      <c r="S2834" s="923"/>
      <c r="U2834" s="742"/>
      <c r="Y2834" s="742" t="s">
        <v>98</v>
      </c>
      <c r="Z2834" s="922">
        <f t="shared" si="58"/>
        <v>0.8794999999999692</v>
      </c>
    </row>
    <row r="2835" spans="12:26" s="508" customFormat="1" x14ac:dyDescent="0.2">
      <c r="L2835" s="469"/>
      <c r="M2835" s="469"/>
      <c r="N2835" s="469"/>
      <c r="O2835" s="469"/>
      <c r="P2835" s="923"/>
      <c r="Q2835" s="923"/>
      <c r="R2835" s="923"/>
      <c r="S2835" s="923"/>
      <c r="U2835" s="742"/>
      <c r="Y2835" s="742" t="s">
        <v>98</v>
      </c>
      <c r="Z2835" s="922">
        <f t="shared" si="58"/>
        <v>0.87959999999996918</v>
      </c>
    </row>
    <row r="2836" spans="12:26" s="508" customFormat="1" x14ac:dyDescent="0.2">
      <c r="L2836" s="469"/>
      <c r="M2836" s="469"/>
      <c r="N2836" s="469"/>
      <c r="O2836" s="469"/>
      <c r="P2836" s="923"/>
      <c r="Q2836" s="923"/>
      <c r="R2836" s="923"/>
      <c r="S2836" s="923"/>
      <c r="U2836" s="742"/>
      <c r="Y2836" s="742" t="s">
        <v>98</v>
      </c>
      <c r="Z2836" s="922">
        <f t="shared" si="58"/>
        <v>0.87969999999996917</v>
      </c>
    </row>
    <row r="2837" spans="12:26" s="508" customFormat="1" x14ac:dyDescent="0.2">
      <c r="L2837" s="469"/>
      <c r="M2837" s="469"/>
      <c r="N2837" s="469"/>
      <c r="O2837" s="469"/>
      <c r="P2837" s="923"/>
      <c r="Q2837" s="923"/>
      <c r="R2837" s="923"/>
      <c r="S2837" s="923"/>
      <c r="U2837" s="742"/>
      <c r="Y2837" s="742" t="s">
        <v>98</v>
      </c>
      <c r="Z2837" s="922">
        <f t="shared" si="58"/>
        <v>0.87979999999996916</v>
      </c>
    </row>
    <row r="2838" spans="12:26" s="508" customFormat="1" x14ac:dyDescent="0.2">
      <c r="L2838" s="469"/>
      <c r="M2838" s="469"/>
      <c r="N2838" s="469"/>
      <c r="O2838" s="469"/>
      <c r="P2838" s="923"/>
      <c r="Q2838" s="923"/>
      <c r="R2838" s="923"/>
      <c r="S2838" s="923"/>
      <c r="U2838" s="742"/>
      <c r="Y2838" s="742" t="s">
        <v>98</v>
      </c>
      <c r="Z2838" s="922">
        <f t="shared" si="58"/>
        <v>0.87989999999996915</v>
      </c>
    </row>
    <row r="2839" spans="12:26" s="508" customFormat="1" x14ac:dyDescent="0.2">
      <c r="L2839" s="469"/>
      <c r="M2839" s="469"/>
      <c r="N2839" s="469"/>
      <c r="O2839" s="469"/>
      <c r="P2839" s="923"/>
      <c r="Q2839" s="923"/>
      <c r="R2839" s="923"/>
      <c r="S2839" s="923"/>
      <c r="U2839" s="742"/>
      <c r="Y2839" s="742" t="s">
        <v>98</v>
      </c>
      <c r="Z2839" s="922">
        <f t="shared" si="58"/>
        <v>0.87999999999996914</v>
      </c>
    </row>
    <row r="2840" spans="12:26" s="508" customFormat="1" x14ac:dyDescent="0.2">
      <c r="L2840" s="469"/>
      <c r="M2840" s="469"/>
      <c r="N2840" s="469"/>
      <c r="O2840" s="469"/>
      <c r="P2840" s="923"/>
      <c r="Q2840" s="923"/>
      <c r="R2840" s="923"/>
      <c r="S2840" s="923"/>
      <c r="U2840" s="742"/>
      <c r="Y2840" s="742" t="s">
        <v>98</v>
      </c>
      <c r="Z2840" s="922">
        <f t="shared" si="58"/>
        <v>0.88009999999996913</v>
      </c>
    </row>
    <row r="2841" spans="12:26" s="508" customFormat="1" x14ac:dyDescent="0.2">
      <c r="L2841" s="469"/>
      <c r="M2841" s="469"/>
      <c r="N2841" s="469"/>
      <c r="O2841" s="469"/>
      <c r="P2841" s="923"/>
      <c r="Q2841" s="923"/>
      <c r="R2841" s="923"/>
      <c r="S2841" s="923"/>
      <c r="U2841" s="742"/>
      <c r="Y2841" s="742" t="s">
        <v>98</v>
      </c>
      <c r="Z2841" s="922">
        <f t="shared" si="58"/>
        <v>0.88019999999996912</v>
      </c>
    </row>
    <row r="2842" spans="12:26" s="508" customFormat="1" x14ac:dyDescent="0.2">
      <c r="L2842" s="469"/>
      <c r="M2842" s="469"/>
      <c r="N2842" s="469"/>
      <c r="O2842" s="469"/>
      <c r="P2842" s="923"/>
      <c r="Q2842" s="923"/>
      <c r="R2842" s="923"/>
      <c r="S2842" s="923"/>
      <c r="U2842" s="742"/>
      <c r="Y2842" s="742" t="s">
        <v>98</v>
      </c>
      <c r="Z2842" s="922">
        <f t="shared" si="58"/>
        <v>0.88029999999996911</v>
      </c>
    </row>
    <row r="2843" spans="12:26" s="508" customFormat="1" x14ac:dyDescent="0.2">
      <c r="L2843" s="469"/>
      <c r="M2843" s="469"/>
      <c r="N2843" s="469"/>
      <c r="O2843" s="469"/>
      <c r="P2843" s="923"/>
      <c r="Q2843" s="923"/>
      <c r="R2843" s="923"/>
      <c r="S2843" s="923"/>
      <c r="U2843" s="742"/>
      <c r="Y2843" s="742" t="s">
        <v>98</v>
      </c>
      <c r="Z2843" s="922">
        <f t="shared" si="58"/>
        <v>0.8803999999999691</v>
      </c>
    </row>
    <row r="2844" spans="12:26" s="508" customFormat="1" x14ac:dyDescent="0.2">
      <c r="L2844" s="469"/>
      <c r="M2844" s="469"/>
      <c r="N2844" s="469"/>
      <c r="O2844" s="469"/>
      <c r="P2844" s="923"/>
      <c r="Q2844" s="923"/>
      <c r="R2844" s="923"/>
      <c r="S2844" s="923"/>
      <c r="U2844" s="742"/>
      <c r="Y2844" s="742" t="s">
        <v>98</v>
      </c>
      <c r="Z2844" s="922">
        <f t="shared" si="58"/>
        <v>0.88049999999996909</v>
      </c>
    </row>
    <row r="2845" spans="12:26" s="508" customFormat="1" x14ac:dyDescent="0.2">
      <c r="L2845" s="469"/>
      <c r="M2845" s="469"/>
      <c r="N2845" s="469"/>
      <c r="O2845" s="469"/>
      <c r="P2845" s="923"/>
      <c r="Q2845" s="923"/>
      <c r="R2845" s="923"/>
      <c r="S2845" s="923"/>
      <c r="U2845" s="742"/>
      <c r="Y2845" s="742" t="s">
        <v>98</v>
      </c>
      <c r="Z2845" s="922">
        <f t="shared" si="58"/>
        <v>0.88059999999996907</v>
      </c>
    </row>
    <row r="2846" spans="12:26" s="508" customFormat="1" x14ac:dyDescent="0.2">
      <c r="L2846" s="469"/>
      <c r="M2846" s="469"/>
      <c r="N2846" s="469"/>
      <c r="O2846" s="469"/>
      <c r="P2846" s="923"/>
      <c r="Q2846" s="923"/>
      <c r="R2846" s="923"/>
      <c r="S2846" s="923"/>
      <c r="U2846" s="742"/>
      <c r="Y2846" s="742" t="s">
        <v>98</v>
      </c>
      <c r="Z2846" s="922">
        <f t="shared" si="58"/>
        <v>0.88069999999996906</v>
      </c>
    </row>
    <row r="2847" spans="12:26" s="508" customFormat="1" x14ac:dyDescent="0.2">
      <c r="L2847" s="469"/>
      <c r="M2847" s="469"/>
      <c r="N2847" s="469"/>
      <c r="O2847" s="469"/>
      <c r="P2847" s="923"/>
      <c r="Q2847" s="923"/>
      <c r="R2847" s="923"/>
      <c r="S2847" s="923"/>
      <c r="U2847" s="742"/>
      <c r="Y2847" s="742" t="s">
        <v>98</v>
      </c>
      <c r="Z2847" s="922">
        <f t="shared" si="58"/>
        <v>0.88079999999996905</v>
      </c>
    </row>
    <row r="2848" spans="12:26" s="508" customFormat="1" x14ac:dyDescent="0.2">
      <c r="L2848" s="469"/>
      <c r="M2848" s="469"/>
      <c r="N2848" s="469"/>
      <c r="O2848" s="469"/>
      <c r="P2848" s="923"/>
      <c r="Q2848" s="923"/>
      <c r="R2848" s="923"/>
      <c r="S2848" s="923"/>
      <c r="U2848" s="742"/>
      <c r="Y2848" s="742" t="s">
        <v>98</v>
      </c>
      <c r="Z2848" s="922">
        <f t="shared" si="58"/>
        <v>0.88089999999996904</v>
      </c>
    </row>
    <row r="2849" spans="12:26" s="508" customFormat="1" x14ac:dyDescent="0.2">
      <c r="L2849" s="469"/>
      <c r="M2849" s="469"/>
      <c r="N2849" s="469"/>
      <c r="O2849" s="469"/>
      <c r="P2849" s="923"/>
      <c r="Q2849" s="923"/>
      <c r="R2849" s="923"/>
      <c r="S2849" s="923"/>
      <c r="U2849" s="742"/>
      <c r="Y2849" s="742" t="s">
        <v>98</v>
      </c>
      <c r="Z2849" s="922">
        <f t="shared" si="58"/>
        <v>0.88099999999996903</v>
      </c>
    </row>
    <row r="2850" spans="12:26" s="508" customFormat="1" x14ac:dyDescent="0.2">
      <c r="L2850" s="469"/>
      <c r="M2850" s="469"/>
      <c r="N2850" s="469"/>
      <c r="O2850" s="469"/>
      <c r="P2850" s="923"/>
      <c r="Q2850" s="923"/>
      <c r="R2850" s="923"/>
      <c r="S2850" s="923"/>
      <c r="U2850" s="742"/>
      <c r="Y2850" s="742" t="s">
        <v>98</v>
      </c>
      <c r="Z2850" s="922">
        <f t="shared" si="58"/>
        <v>0.88109999999996902</v>
      </c>
    </row>
    <row r="2851" spans="12:26" s="508" customFormat="1" x14ac:dyDescent="0.2">
      <c r="L2851" s="469"/>
      <c r="M2851" s="469"/>
      <c r="N2851" s="469"/>
      <c r="O2851" s="469"/>
      <c r="P2851" s="923"/>
      <c r="Q2851" s="923"/>
      <c r="R2851" s="923"/>
      <c r="S2851" s="923"/>
      <c r="U2851" s="742"/>
      <c r="Y2851" s="742" t="s">
        <v>98</v>
      </c>
      <c r="Z2851" s="922">
        <f t="shared" si="58"/>
        <v>0.88119999999996901</v>
      </c>
    </row>
    <row r="2852" spans="12:26" s="508" customFormat="1" x14ac:dyDescent="0.2">
      <c r="L2852" s="469"/>
      <c r="M2852" s="469"/>
      <c r="N2852" s="469"/>
      <c r="O2852" s="469"/>
      <c r="P2852" s="923"/>
      <c r="Q2852" s="923"/>
      <c r="R2852" s="923"/>
      <c r="S2852" s="923"/>
      <c r="U2852" s="742"/>
      <c r="Y2852" s="742" t="s">
        <v>98</v>
      </c>
      <c r="Z2852" s="922">
        <f t="shared" si="58"/>
        <v>0.881299999999969</v>
      </c>
    </row>
    <row r="2853" spans="12:26" s="508" customFormat="1" x14ac:dyDescent="0.2">
      <c r="L2853" s="469"/>
      <c r="M2853" s="469"/>
      <c r="N2853" s="469"/>
      <c r="O2853" s="469"/>
      <c r="P2853" s="923"/>
      <c r="Q2853" s="923"/>
      <c r="R2853" s="923"/>
      <c r="S2853" s="923"/>
      <c r="U2853" s="742"/>
      <c r="Y2853" s="742" t="s">
        <v>98</v>
      </c>
      <c r="Z2853" s="922">
        <f t="shared" si="58"/>
        <v>0.88139999999996899</v>
      </c>
    </row>
    <row r="2854" spans="12:26" s="508" customFormat="1" x14ac:dyDescent="0.2">
      <c r="L2854" s="469"/>
      <c r="M2854" s="469"/>
      <c r="N2854" s="469"/>
      <c r="O2854" s="469"/>
      <c r="P2854" s="923"/>
      <c r="Q2854" s="923"/>
      <c r="R2854" s="923"/>
      <c r="S2854" s="923"/>
      <c r="U2854" s="742"/>
      <c r="Y2854" s="742" t="s">
        <v>98</v>
      </c>
      <c r="Z2854" s="922">
        <f t="shared" si="58"/>
        <v>0.88149999999996898</v>
      </c>
    </row>
    <row r="2855" spans="12:26" s="508" customFormat="1" x14ac:dyDescent="0.2">
      <c r="L2855" s="469"/>
      <c r="M2855" s="469"/>
      <c r="N2855" s="469"/>
      <c r="O2855" s="469"/>
      <c r="P2855" s="923"/>
      <c r="Q2855" s="923"/>
      <c r="R2855" s="923"/>
      <c r="S2855" s="923"/>
      <c r="U2855" s="742"/>
      <c r="Y2855" s="742" t="s">
        <v>98</v>
      </c>
      <c r="Z2855" s="922">
        <f t="shared" si="58"/>
        <v>0.88159999999996896</v>
      </c>
    </row>
    <row r="2856" spans="12:26" s="508" customFormat="1" x14ac:dyDescent="0.2">
      <c r="L2856" s="469"/>
      <c r="M2856" s="469"/>
      <c r="N2856" s="469"/>
      <c r="O2856" s="469"/>
      <c r="P2856" s="923"/>
      <c r="Q2856" s="923"/>
      <c r="R2856" s="923"/>
      <c r="S2856" s="923"/>
      <c r="U2856" s="742"/>
      <c r="Y2856" s="742" t="s">
        <v>98</v>
      </c>
      <c r="Z2856" s="922">
        <f t="shared" si="58"/>
        <v>0.88169999999996895</v>
      </c>
    </row>
    <row r="2857" spans="12:26" s="508" customFormat="1" x14ac:dyDescent="0.2">
      <c r="L2857" s="469"/>
      <c r="M2857" s="469"/>
      <c r="N2857" s="469"/>
      <c r="O2857" s="469"/>
      <c r="P2857" s="923"/>
      <c r="Q2857" s="923"/>
      <c r="R2857" s="923"/>
      <c r="S2857" s="923"/>
      <c r="U2857" s="742"/>
      <c r="Y2857" s="742" t="s">
        <v>98</v>
      </c>
      <c r="Z2857" s="922">
        <f t="shared" ref="Z2857:Z2920" si="59">SUM(Z2856+0.01%)</f>
        <v>0.88179999999996894</v>
      </c>
    </row>
    <row r="2858" spans="12:26" s="508" customFormat="1" x14ac:dyDescent="0.2">
      <c r="L2858" s="469"/>
      <c r="M2858" s="469"/>
      <c r="N2858" s="469"/>
      <c r="O2858" s="469"/>
      <c r="P2858" s="923"/>
      <c r="Q2858" s="923"/>
      <c r="R2858" s="923"/>
      <c r="S2858" s="923"/>
      <c r="U2858" s="742"/>
      <c r="Y2858" s="742" t="s">
        <v>98</v>
      </c>
      <c r="Z2858" s="922">
        <f t="shared" si="59"/>
        <v>0.88189999999996893</v>
      </c>
    </row>
    <row r="2859" spans="12:26" s="508" customFormat="1" x14ac:dyDescent="0.2">
      <c r="L2859" s="469"/>
      <c r="M2859" s="469"/>
      <c r="N2859" s="469"/>
      <c r="O2859" s="469"/>
      <c r="P2859" s="923"/>
      <c r="Q2859" s="923"/>
      <c r="R2859" s="923"/>
      <c r="S2859" s="923"/>
      <c r="U2859" s="742"/>
      <c r="Y2859" s="742" t="s">
        <v>98</v>
      </c>
      <c r="Z2859" s="922">
        <f t="shared" si="59"/>
        <v>0.88199999999996892</v>
      </c>
    </row>
    <row r="2860" spans="12:26" s="508" customFormat="1" x14ac:dyDescent="0.2">
      <c r="L2860" s="469"/>
      <c r="M2860" s="469"/>
      <c r="N2860" s="469"/>
      <c r="O2860" s="469"/>
      <c r="P2860" s="923"/>
      <c r="Q2860" s="923"/>
      <c r="R2860" s="923"/>
      <c r="S2860" s="923"/>
      <c r="U2860" s="742"/>
      <c r="Y2860" s="742" t="s">
        <v>98</v>
      </c>
      <c r="Z2860" s="922">
        <f t="shared" si="59"/>
        <v>0.88209999999996891</v>
      </c>
    </row>
    <row r="2861" spans="12:26" s="508" customFormat="1" x14ac:dyDescent="0.2">
      <c r="L2861" s="469"/>
      <c r="M2861" s="469"/>
      <c r="N2861" s="469"/>
      <c r="O2861" s="469"/>
      <c r="P2861" s="923"/>
      <c r="Q2861" s="923"/>
      <c r="R2861" s="923"/>
      <c r="S2861" s="923"/>
      <c r="U2861" s="742"/>
      <c r="Y2861" s="924" t="s">
        <v>98</v>
      </c>
      <c r="Z2861" s="925">
        <f t="shared" si="59"/>
        <v>0.8821999999999689</v>
      </c>
    </row>
    <row r="2862" spans="12:26" s="508" customFormat="1" x14ac:dyDescent="0.2">
      <c r="L2862" s="469"/>
      <c r="M2862" s="469"/>
      <c r="N2862" s="469"/>
      <c r="O2862" s="469"/>
      <c r="P2862" s="923"/>
      <c r="Q2862" s="923"/>
      <c r="R2862" s="923"/>
      <c r="S2862" s="923"/>
      <c r="U2862" s="742"/>
      <c r="Y2862" s="924" t="s">
        <v>98</v>
      </c>
      <c r="Z2862" s="925">
        <f t="shared" si="59"/>
        <v>0.88229999999996889</v>
      </c>
    </row>
    <row r="2863" spans="12:26" s="508" customFormat="1" x14ac:dyDescent="0.2">
      <c r="L2863" s="469"/>
      <c r="M2863" s="469"/>
      <c r="N2863" s="469"/>
      <c r="O2863" s="469"/>
      <c r="P2863" s="923"/>
      <c r="Q2863" s="923"/>
      <c r="R2863" s="923"/>
      <c r="S2863" s="923"/>
      <c r="U2863" s="742"/>
      <c r="Y2863" s="924" t="s">
        <v>98</v>
      </c>
      <c r="Z2863" s="925">
        <f t="shared" si="59"/>
        <v>0.88239999999996888</v>
      </c>
    </row>
    <row r="2864" spans="12:26" s="508" customFormat="1" x14ac:dyDescent="0.2">
      <c r="L2864" s="469"/>
      <c r="M2864" s="469"/>
      <c r="N2864" s="469"/>
      <c r="O2864" s="469"/>
      <c r="P2864" s="923"/>
      <c r="Q2864" s="923"/>
      <c r="R2864" s="923"/>
      <c r="S2864" s="923"/>
      <c r="U2864" s="742"/>
      <c r="Y2864" s="924" t="s">
        <v>98</v>
      </c>
      <c r="Z2864" s="925">
        <f t="shared" si="59"/>
        <v>0.88249999999996886</v>
      </c>
    </row>
    <row r="2865" spans="12:26" s="508" customFormat="1" x14ac:dyDescent="0.2">
      <c r="L2865" s="469"/>
      <c r="M2865" s="469"/>
      <c r="N2865" s="469"/>
      <c r="O2865" s="469"/>
      <c r="P2865" s="923"/>
      <c r="Q2865" s="923"/>
      <c r="R2865" s="923"/>
      <c r="S2865" s="923"/>
      <c r="U2865" s="742"/>
      <c r="Y2865" s="924" t="s">
        <v>98</v>
      </c>
      <c r="Z2865" s="925">
        <f t="shared" si="59"/>
        <v>0.88259999999996885</v>
      </c>
    </row>
    <row r="2866" spans="12:26" s="508" customFormat="1" x14ac:dyDescent="0.2">
      <c r="L2866" s="469"/>
      <c r="M2866" s="469"/>
      <c r="N2866" s="469"/>
      <c r="O2866" s="469"/>
      <c r="P2866" s="923"/>
      <c r="Q2866" s="923"/>
      <c r="R2866" s="923"/>
      <c r="S2866" s="923"/>
      <c r="U2866" s="742"/>
      <c r="Y2866" s="924" t="s">
        <v>98</v>
      </c>
      <c r="Z2866" s="925">
        <f t="shared" si="59"/>
        <v>0.88269999999996884</v>
      </c>
    </row>
    <row r="2867" spans="12:26" s="508" customFormat="1" x14ac:dyDescent="0.2">
      <c r="L2867" s="469"/>
      <c r="M2867" s="469"/>
      <c r="N2867" s="469"/>
      <c r="O2867" s="469"/>
      <c r="P2867" s="923"/>
      <c r="Q2867" s="923"/>
      <c r="R2867" s="923"/>
      <c r="S2867" s="923"/>
      <c r="U2867" s="742"/>
      <c r="Y2867" s="924" t="s">
        <v>98</v>
      </c>
      <c r="Z2867" s="925">
        <f t="shared" si="59"/>
        <v>0.88279999999996883</v>
      </c>
    </row>
    <row r="2868" spans="12:26" s="508" customFormat="1" x14ac:dyDescent="0.2">
      <c r="L2868" s="469"/>
      <c r="M2868" s="469"/>
      <c r="N2868" s="469"/>
      <c r="O2868" s="469"/>
      <c r="P2868" s="923"/>
      <c r="Q2868" s="923"/>
      <c r="R2868" s="923"/>
      <c r="S2868" s="923"/>
      <c r="U2868" s="742"/>
      <c r="Y2868" s="924" t="s">
        <v>98</v>
      </c>
      <c r="Z2868" s="925">
        <f t="shared" si="59"/>
        <v>0.88289999999996882</v>
      </c>
    </row>
    <row r="2869" spans="12:26" s="508" customFormat="1" x14ac:dyDescent="0.2">
      <c r="L2869" s="469"/>
      <c r="M2869" s="469"/>
      <c r="N2869" s="469"/>
      <c r="O2869" s="469"/>
      <c r="P2869" s="923"/>
      <c r="Q2869" s="923"/>
      <c r="R2869" s="923"/>
      <c r="S2869" s="923"/>
      <c r="U2869" s="742"/>
      <c r="Y2869" s="924" t="s">
        <v>98</v>
      </c>
      <c r="Z2869" s="925">
        <f t="shared" si="59"/>
        <v>0.88299999999996881</v>
      </c>
    </row>
    <row r="2870" spans="12:26" s="508" customFormat="1" x14ac:dyDescent="0.2">
      <c r="L2870" s="469"/>
      <c r="M2870" s="469"/>
      <c r="N2870" s="469"/>
      <c r="O2870" s="469"/>
      <c r="P2870" s="923"/>
      <c r="Q2870" s="923"/>
      <c r="R2870" s="923"/>
      <c r="S2870" s="923"/>
      <c r="U2870" s="742"/>
      <c r="Y2870" s="924" t="s">
        <v>98</v>
      </c>
      <c r="Z2870" s="925">
        <f t="shared" si="59"/>
        <v>0.8830999999999688</v>
      </c>
    </row>
    <row r="2871" spans="12:26" s="508" customFormat="1" x14ac:dyDescent="0.2">
      <c r="L2871" s="469"/>
      <c r="M2871" s="469"/>
      <c r="N2871" s="469"/>
      <c r="O2871" s="469"/>
      <c r="P2871" s="923"/>
      <c r="Q2871" s="923"/>
      <c r="R2871" s="923"/>
      <c r="S2871" s="923"/>
      <c r="U2871" s="742"/>
      <c r="Y2871" s="924" t="s">
        <v>98</v>
      </c>
      <c r="Z2871" s="925">
        <f t="shared" si="59"/>
        <v>0.88319999999996879</v>
      </c>
    </row>
    <row r="2872" spans="12:26" s="508" customFormat="1" x14ac:dyDescent="0.2">
      <c r="L2872" s="469"/>
      <c r="M2872" s="469"/>
      <c r="N2872" s="469"/>
      <c r="O2872" s="469"/>
      <c r="P2872" s="923"/>
      <c r="Q2872" s="923"/>
      <c r="R2872" s="923"/>
      <c r="S2872" s="923"/>
      <c r="U2872" s="742"/>
      <c r="Y2872" s="924" t="s">
        <v>98</v>
      </c>
      <c r="Z2872" s="925">
        <f t="shared" si="59"/>
        <v>0.88329999999996878</v>
      </c>
    </row>
    <row r="2873" spans="12:26" s="508" customFormat="1" x14ac:dyDescent="0.2">
      <c r="L2873" s="469"/>
      <c r="M2873" s="469"/>
      <c r="N2873" s="469"/>
      <c r="O2873" s="469"/>
      <c r="P2873" s="923"/>
      <c r="Q2873" s="923"/>
      <c r="R2873" s="923"/>
      <c r="S2873" s="923"/>
      <c r="U2873" s="742"/>
      <c r="Y2873" s="924" t="s">
        <v>98</v>
      </c>
      <c r="Z2873" s="925">
        <f t="shared" si="59"/>
        <v>0.88339999999996877</v>
      </c>
    </row>
    <row r="2874" spans="12:26" s="508" customFormat="1" x14ac:dyDescent="0.2">
      <c r="L2874" s="469"/>
      <c r="M2874" s="469"/>
      <c r="N2874" s="469"/>
      <c r="O2874" s="469"/>
      <c r="P2874" s="923"/>
      <c r="Q2874" s="923"/>
      <c r="R2874" s="923"/>
      <c r="S2874" s="923"/>
      <c r="U2874" s="742"/>
      <c r="Y2874" s="924" t="s">
        <v>98</v>
      </c>
      <c r="Z2874" s="925">
        <f t="shared" si="59"/>
        <v>0.88349999999996875</v>
      </c>
    </row>
    <row r="2875" spans="12:26" s="508" customFormat="1" x14ac:dyDescent="0.2">
      <c r="L2875" s="469"/>
      <c r="M2875" s="469"/>
      <c r="N2875" s="469"/>
      <c r="O2875" s="469"/>
      <c r="P2875" s="923"/>
      <c r="Q2875" s="923"/>
      <c r="R2875" s="923"/>
      <c r="S2875" s="923"/>
      <c r="U2875" s="742"/>
      <c r="Y2875" s="924" t="s">
        <v>98</v>
      </c>
      <c r="Z2875" s="925">
        <f t="shared" si="59"/>
        <v>0.88359999999996874</v>
      </c>
    </row>
    <row r="2876" spans="12:26" s="508" customFormat="1" x14ac:dyDescent="0.2">
      <c r="L2876" s="469"/>
      <c r="M2876" s="469"/>
      <c r="N2876" s="469"/>
      <c r="O2876" s="469"/>
      <c r="P2876" s="923"/>
      <c r="Q2876" s="923"/>
      <c r="R2876" s="923"/>
      <c r="S2876" s="923"/>
      <c r="U2876" s="742"/>
      <c r="Y2876" s="924" t="s">
        <v>98</v>
      </c>
      <c r="Z2876" s="925">
        <f t="shared" si="59"/>
        <v>0.88369999999996873</v>
      </c>
    </row>
    <row r="2877" spans="12:26" s="508" customFormat="1" x14ac:dyDescent="0.2">
      <c r="L2877" s="469"/>
      <c r="M2877" s="469"/>
      <c r="N2877" s="469"/>
      <c r="O2877" s="469"/>
      <c r="P2877" s="923"/>
      <c r="Q2877" s="923"/>
      <c r="R2877" s="923"/>
      <c r="S2877" s="923"/>
      <c r="U2877" s="742"/>
      <c r="Y2877" s="924" t="s">
        <v>98</v>
      </c>
      <c r="Z2877" s="925">
        <f t="shared" si="59"/>
        <v>0.88379999999996872</v>
      </c>
    </row>
    <row r="2878" spans="12:26" s="508" customFormat="1" x14ac:dyDescent="0.2">
      <c r="L2878" s="469"/>
      <c r="M2878" s="469"/>
      <c r="N2878" s="469"/>
      <c r="O2878" s="469"/>
      <c r="P2878" s="923"/>
      <c r="Q2878" s="923"/>
      <c r="R2878" s="923"/>
      <c r="S2878" s="923"/>
      <c r="U2878" s="742"/>
      <c r="Y2878" s="924" t="s">
        <v>98</v>
      </c>
      <c r="Z2878" s="925">
        <f t="shared" si="59"/>
        <v>0.88389999999996871</v>
      </c>
    </row>
    <row r="2879" spans="12:26" s="508" customFormat="1" x14ac:dyDescent="0.2">
      <c r="L2879" s="469"/>
      <c r="M2879" s="469"/>
      <c r="N2879" s="469"/>
      <c r="O2879" s="469"/>
      <c r="P2879" s="923"/>
      <c r="Q2879" s="923"/>
      <c r="R2879" s="923"/>
      <c r="S2879" s="923"/>
      <c r="U2879" s="742"/>
      <c r="Y2879" s="924" t="s">
        <v>98</v>
      </c>
      <c r="Z2879" s="925">
        <f t="shared" si="59"/>
        <v>0.8839999999999687</v>
      </c>
    </row>
    <row r="2880" spans="12:26" s="508" customFormat="1" x14ac:dyDescent="0.2">
      <c r="L2880" s="469"/>
      <c r="M2880" s="469"/>
      <c r="N2880" s="469"/>
      <c r="O2880" s="469"/>
      <c r="P2880" s="923"/>
      <c r="Q2880" s="923"/>
      <c r="R2880" s="923"/>
      <c r="S2880" s="923"/>
      <c r="U2880" s="742"/>
      <c r="Y2880" s="924" t="s">
        <v>98</v>
      </c>
      <c r="Z2880" s="925">
        <f t="shared" si="59"/>
        <v>0.88409999999996869</v>
      </c>
    </row>
    <row r="2881" spans="12:26" s="508" customFormat="1" x14ac:dyDescent="0.2">
      <c r="L2881" s="469"/>
      <c r="M2881" s="469"/>
      <c r="N2881" s="469"/>
      <c r="O2881" s="469"/>
      <c r="P2881" s="923"/>
      <c r="Q2881" s="923"/>
      <c r="R2881" s="923"/>
      <c r="S2881" s="923"/>
      <c r="U2881" s="742"/>
      <c r="Y2881" s="924" t="s">
        <v>98</v>
      </c>
      <c r="Z2881" s="925">
        <f t="shared" si="59"/>
        <v>0.88419999999996868</v>
      </c>
    </row>
    <row r="2882" spans="12:26" s="508" customFormat="1" x14ac:dyDescent="0.2">
      <c r="L2882" s="469"/>
      <c r="M2882" s="469"/>
      <c r="N2882" s="469"/>
      <c r="O2882" s="469"/>
      <c r="P2882" s="923"/>
      <c r="Q2882" s="923"/>
      <c r="R2882" s="923"/>
      <c r="S2882" s="923"/>
      <c r="U2882" s="742"/>
      <c r="Y2882" s="924" t="s">
        <v>98</v>
      </c>
      <c r="Z2882" s="925">
        <f t="shared" si="59"/>
        <v>0.88429999999996867</v>
      </c>
    </row>
    <row r="2883" spans="12:26" s="508" customFormat="1" x14ac:dyDescent="0.2">
      <c r="L2883" s="469"/>
      <c r="M2883" s="469"/>
      <c r="N2883" s="469"/>
      <c r="O2883" s="469"/>
      <c r="P2883" s="923"/>
      <c r="Q2883" s="923"/>
      <c r="R2883" s="923"/>
      <c r="S2883" s="923"/>
      <c r="U2883" s="742"/>
      <c r="Y2883" s="924" t="s">
        <v>98</v>
      </c>
      <c r="Z2883" s="925">
        <f t="shared" si="59"/>
        <v>0.88439999999996866</v>
      </c>
    </row>
    <row r="2884" spans="12:26" s="508" customFormat="1" x14ac:dyDescent="0.2">
      <c r="L2884" s="469"/>
      <c r="M2884" s="469"/>
      <c r="N2884" s="469"/>
      <c r="O2884" s="469"/>
      <c r="P2884" s="923"/>
      <c r="Q2884" s="923"/>
      <c r="R2884" s="923"/>
      <c r="S2884" s="923"/>
      <c r="U2884" s="742"/>
      <c r="Y2884" s="924" t="s">
        <v>98</v>
      </c>
      <c r="Z2884" s="925">
        <f t="shared" si="59"/>
        <v>0.88449999999996864</v>
      </c>
    </row>
    <row r="2885" spans="12:26" s="508" customFormat="1" x14ac:dyDescent="0.2">
      <c r="L2885" s="469"/>
      <c r="M2885" s="469"/>
      <c r="N2885" s="469"/>
      <c r="O2885" s="469"/>
      <c r="P2885" s="923"/>
      <c r="Q2885" s="923"/>
      <c r="R2885" s="923"/>
      <c r="S2885" s="923"/>
      <c r="U2885" s="742"/>
      <c r="Y2885" s="924" t="s">
        <v>98</v>
      </c>
      <c r="Z2885" s="925">
        <f t="shared" si="59"/>
        <v>0.88459999999996863</v>
      </c>
    </row>
    <row r="2886" spans="12:26" s="508" customFormat="1" x14ac:dyDescent="0.2">
      <c r="L2886" s="469"/>
      <c r="M2886" s="469"/>
      <c r="N2886" s="469"/>
      <c r="O2886" s="469"/>
      <c r="P2886" s="923"/>
      <c r="Q2886" s="923"/>
      <c r="R2886" s="923"/>
      <c r="S2886" s="923"/>
      <c r="U2886" s="742"/>
      <c r="Y2886" s="924" t="s">
        <v>98</v>
      </c>
      <c r="Z2886" s="925">
        <f t="shared" si="59"/>
        <v>0.88469999999996862</v>
      </c>
    </row>
    <row r="2887" spans="12:26" s="508" customFormat="1" x14ac:dyDescent="0.2">
      <c r="L2887" s="469"/>
      <c r="M2887" s="469"/>
      <c r="N2887" s="469"/>
      <c r="O2887" s="469"/>
      <c r="P2887" s="923"/>
      <c r="Q2887" s="923"/>
      <c r="R2887" s="923"/>
      <c r="S2887" s="923"/>
      <c r="U2887" s="742"/>
      <c r="Y2887" s="924" t="s">
        <v>98</v>
      </c>
      <c r="Z2887" s="925">
        <f t="shared" si="59"/>
        <v>0.88479999999996861</v>
      </c>
    </row>
    <row r="2888" spans="12:26" s="508" customFormat="1" x14ac:dyDescent="0.2">
      <c r="L2888" s="469"/>
      <c r="M2888" s="469"/>
      <c r="N2888" s="469"/>
      <c r="O2888" s="469"/>
      <c r="P2888" s="923"/>
      <c r="Q2888" s="923"/>
      <c r="R2888" s="923"/>
      <c r="S2888" s="923"/>
      <c r="U2888" s="742"/>
      <c r="Y2888" s="924" t="s">
        <v>98</v>
      </c>
      <c r="Z2888" s="925">
        <f t="shared" si="59"/>
        <v>0.8848999999999686</v>
      </c>
    </row>
    <row r="2889" spans="12:26" s="508" customFormat="1" x14ac:dyDescent="0.2">
      <c r="L2889" s="469"/>
      <c r="M2889" s="469"/>
      <c r="N2889" s="469"/>
      <c r="O2889" s="469"/>
      <c r="P2889" s="923"/>
      <c r="Q2889" s="923"/>
      <c r="R2889" s="923"/>
      <c r="S2889" s="923"/>
      <c r="U2889" s="742"/>
      <c r="Y2889" s="924" t="s">
        <v>98</v>
      </c>
      <c r="Z2889" s="925">
        <f t="shared" si="59"/>
        <v>0.88499999999996859</v>
      </c>
    </row>
    <row r="2890" spans="12:26" s="508" customFormat="1" x14ac:dyDescent="0.2">
      <c r="L2890" s="469"/>
      <c r="M2890" s="469"/>
      <c r="N2890" s="469"/>
      <c r="O2890" s="469"/>
      <c r="P2890" s="923"/>
      <c r="Q2890" s="923"/>
      <c r="R2890" s="923"/>
      <c r="S2890" s="923"/>
      <c r="U2890" s="742"/>
      <c r="Y2890" s="924" t="s">
        <v>98</v>
      </c>
      <c r="Z2890" s="925">
        <f t="shared" si="59"/>
        <v>0.88509999999996858</v>
      </c>
    </row>
    <row r="2891" spans="12:26" s="508" customFormat="1" x14ac:dyDescent="0.2">
      <c r="L2891" s="469"/>
      <c r="M2891" s="469"/>
      <c r="N2891" s="469"/>
      <c r="O2891" s="469"/>
      <c r="P2891" s="923"/>
      <c r="Q2891" s="923"/>
      <c r="R2891" s="923"/>
      <c r="S2891" s="923"/>
      <c r="U2891" s="742"/>
      <c r="Y2891" s="924" t="s">
        <v>98</v>
      </c>
      <c r="Z2891" s="925">
        <f t="shared" si="59"/>
        <v>0.88519999999996857</v>
      </c>
    </row>
    <row r="2892" spans="12:26" s="508" customFormat="1" x14ac:dyDescent="0.2">
      <c r="L2892" s="469"/>
      <c r="M2892" s="469"/>
      <c r="N2892" s="469"/>
      <c r="O2892" s="469"/>
      <c r="P2892" s="923"/>
      <c r="Q2892" s="923"/>
      <c r="R2892" s="923"/>
      <c r="S2892" s="923"/>
      <c r="U2892" s="742"/>
      <c r="Y2892" s="924" t="s">
        <v>98</v>
      </c>
      <c r="Z2892" s="925">
        <f t="shared" si="59"/>
        <v>0.88529999999996856</v>
      </c>
    </row>
    <row r="2893" spans="12:26" s="508" customFormat="1" x14ac:dyDescent="0.2">
      <c r="L2893" s="469"/>
      <c r="M2893" s="469"/>
      <c r="N2893" s="469"/>
      <c r="O2893" s="469"/>
      <c r="P2893" s="923"/>
      <c r="Q2893" s="923"/>
      <c r="R2893" s="923"/>
      <c r="S2893" s="923"/>
      <c r="U2893" s="742"/>
      <c r="Y2893" s="924" t="s">
        <v>98</v>
      </c>
      <c r="Z2893" s="925">
        <f t="shared" si="59"/>
        <v>0.88539999999996855</v>
      </c>
    </row>
    <row r="2894" spans="12:26" s="508" customFormat="1" x14ac:dyDescent="0.2">
      <c r="L2894" s="469"/>
      <c r="M2894" s="469"/>
      <c r="N2894" s="469"/>
      <c r="O2894" s="469"/>
      <c r="P2894" s="923"/>
      <c r="Q2894" s="923"/>
      <c r="R2894" s="923"/>
      <c r="S2894" s="923"/>
      <c r="U2894" s="742"/>
      <c r="Y2894" s="924" t="s">
        <v>98</v>
      </c>
      <c r="Z2894" s="925">
        <f t="shared" si="59"/>
        <v>0.88549999999996853</v>
      </c>
    </row>
    <row r="2895" spans="12:26" s="508" customFormat="1" x14ac:dyDescent="0.2">
      <c r="L2895" s="469"/>
      <c r="M2895" s="469"/>
      <c r="N2895" s="469"/>
      <c r="O2895" s="469"/>
      <c r="P2895" s="923"/>
      <c r="Q2895" s="923"/>
      <c r="R2895" s="923"/>
      <c r="S2895" s="923"/>
      <c r="U2895" s="742"/>
      <c r="Y2895" s="924" t="s">
        <v>98</v>
      </c>
      <c r="Z2895" s="925">
        <f t="shared" si="59"/>
        <v>0.88559999999996852</v>
      </c>
    </row>
    <row r="2896" spans="12:26" s="508" customFormat="1" x14ac:dyDescent="0.2">
      <c r="L2896" s="469"/>
      <c r="M2896" s="469"/>
      <c r="N2896" s="469"/>
      <c r="O2896" s="469"/>
      <c r="P2896" s="923"/>
      <c r="Q2896" s="923"/>
      <c r="R2896" s="923"/>
      <c r="S2896" s="923"/>
      <c r="U2896" s="742"/>
      <c r="Y2896" s="924" t="s">
        <v>98</v>
      </c>
      <c r="Z2896" s="925">
        <f t="shared" si="59"/>
        <v>0.88569999999996851</v>
      </c>
    </row>
    <row r="2897" spans="12:26" s="508" customFormat="1" x14ac:dyDescent="0.2">
      <c r="L2897" s="469"/>
      <c r="M2897" s="469"/>
      <c r="N2897" s="469"/>
      <c r="O2897" s="469"/>
      <c r="P2897" s="923"/>
      <c r="Q2897" s="923"/>
      <c r="R2897" s="923"/>
      <c r="S2897" s="923"/>
      <c r="U2897" s="742"/>
      <c r="Y2897" s="924" t="s">
        <v>98</v>
      </c>
      <c r="Z2897" s="925">
        <f t="shared" si="59"/>
        <v>0.8857999999999685</v>
      </c>
    </row>
    <row r="2898" spans="12:26" s="508" customFormat="1" x14ac:dyDescent="0.2">
      <c r="L2898" s="469"/>
      <c r="M2898" s="469"/>
      <c r="N2898" s="469"/>
      <c r="O2898" s="469"/>
      <c r="P2898" s="923"/>
      <c r="Q2898" s="923"/>
      <c r="R2898" s="923"/>
      <c r="S2898" s="923"/>
      <c r="U2898" s="742"/>
      <c r="Y2898" s="924" t="s">
        <v>98</v>
      </c>
      <c r="Z2898" s="925">
        <f t="shared" si="59"/>
        <v>0.88589999999996849</v>
      </c>
    </row>
    <row r="2899" spans="12:26" s="508" customFormat="1" x14ac:dyDescent="0.2">
      <c r="L2899" s="469"/>
      <c r="M2899" s="469"/>
      <c r="N2899" s="469"/>
      <c r="O2899" s="469"/>
      <c r="P2899" s="923"/>
      <c r="Q2899" s="923"/>
      <c r="R2899" s="923"/>
      <c r="S2899" s="923"/>
      <c r="U2899" s="742"/>
      <c r="Y2899" s="924" t="s">
        <v>98</v>
      </c>
      <c r="Z2899" s="925">
        <f t="shared" si="59"/>
        <v>0.88599999999996848</v>
      </c>
    </row>
    <row r="2900" spans="12:26" s="508" customFormat="1" x14ac:dyDescent="0.2">
      <c r="L2900" s="469"/>
      <c r="M2900" s="469"/>
      <c r="N2900" s="469"/>
      <c r="O2900" s="469"/>
      <c r="P2900" s="923"/>
      <c r="Q2900" s="923"/>
      <c r="R2900" s="923"/>
      <c r="S2900" s="923"/>
      <c r="U2900" s="742"/>
      <c r="Y2900" s="924" t="s">
        <v>98</v>
      </c>
      <c r="Z2900" s="925">
        <f t="shared" si="59"/>
        <v>0.88609999999996847</v>
      </c>
    </row>
    <row r="2901" spans="12:26" s="508" customFormat="1" x14ac:dyDescent="0.2">
      <c r="L2901" s="469"/>
      <c r="M2901" s="469"/>
      <c r="N2901" s="469"/>
      <c r="O2901" s="469"/>
      <c r="P2901" s="923"/>
      <c r="Q2901" s="923"/>
      <c r="R2901" s="923"/>
      <c r="S2901" s="923"/>
      <c r="U2901" s="742"/>
      <c r="Y2901" s="924" t="s">
        <v>98</v>
      </c>
      <c r="Z2901" s="925">
        <f t="shared" si="59"/>
        <v>0.88619999999996846</v>
      </c>
    </row>
    <row r="2902" spans="12:26" s="508" customFormat="1" x14ac:dyDescent="0.2">
      <c r="L2902" s="469"/>
      <c r="M2902" s="469"/>
      <c r="N2902" s="469"/>
      <c r="O2902" s="469"/>
      <c r="P2902" s="923"/>
      <c r="Q2902" s="923"/>
      <c r="R2902" s="923"/>
      <c r="S2902" s="923"/>
      <c r="U2902" s="742"/>
      <c r="Y2902" s="924" t="s">
        <v>98</v>
      </c>
      <c r="Z2902" s="925">
        <f t="shared" si="59"/>
        <v>0.88629999999996845</v>
      </c>
    </row>
    <row r="2903" spans="12:26" s="508" customFormat="1" x14ac:dyDescent="0.2">
      <c r="L2903" s="469"/>
      <c r="M2903" s="469"/>
      <c r="N2903" s="469"/>
      <c r="O2903" s="469"/>
      <c r="P2903" s="923"/>
      <c r="Q2903" s="923"/>
      <c r="R2903" s="923"/>
      <c r="S2903" s="923"/>
      <c r="U2903" s="742"/>
      <c r="Y2903" s="924" t="s">
        <v>98</v>
      </c>
      <c r="Z2903" s="925">
        <f t="shared" si="59"/>
        <v>0.88639999999996844</v>
      </c>
    </row>
    <row r="2904" spans="12:26" s="508" customFormat="1" x14ac:dyDescent="0.2">
      <c r="L2904" s="469"/>
      <c r="M2904" s="469"/>
      <c r="N2904" s="469"/>
      <c r="O2904" s="469"/>
      <c r="P2904" s="923"/>
      <c r="Q2904" s="923"/>
      <c r="R2904" s="923"/>
      <c r="S2904" s="923"/>
      <c r="U2904" s="742"/>
      <c r="Y2904" s="924" t="s">
        <v>98</v>
      </c>
      <c r="Z2904" s="925">
        <f t="shared" si="59"/>
        <v>0.88649999999996842</v>
      </c>
    </row>
    <row r="2905" spans="12:26" s="508" customFormat="1" x14ac:dyDescent="0.2">
      <c r="L2905" s="469"/>
      <c r="M2905" s="469"/>
      <c r="N2905" s="469"/>
      <c r="O2905" s="469"/>
      <c r="P2905" s="923"/>
      <c r="Q2905" s="923"/>
      <c r="R2905" s="923"/>
      <c r="S2905" s="923"/>
      <c r="U2905" s="742"/>
      <c r="Y2905" s="924" t="s">
        <v>98</v>
      </c>
      <c r="Z2905" s="925">
        <f t="shared" si="59"/>
        <v>0.88659999999996841</v>
      </c>
    </row>
    <row r="2906" spans="12:26" s="508" customFormat="1" x14ac:dyDescent="0.2">
      <c r="L2906" s="469"/>
      <c r="M2906" s="469"/>
      <c r="N2906" s="469"/>
      <c r="O2906" s="469"/>
      <c r="P2906" s="923"/>
      <c r="Q2906" s="923"/>
      <c r="R2906" s="923"/>
      <c r="S2906" s="923"/>
      <c r="U2906" s="742"/>
      <c r="Y2906" s="924" t="s">
        <v>98</v>
      </c>
      <c r="Z2906" s="925">
        <f t="shared" si="59"/>
        <v>0.8866999999999684</v>
      </c>
    </row>
    <row r="2907" spans="12:26" s="508" customFormat="1" x14ac:dyDescent="0.2">
      <c r="L2907" s="469"/>
      <c r="M2907" s="469"/>
      <c r="N2907" s="469"/>
      <c r="O2907" s="469"/>
      <c r="P2907" s="923"/>
      <c r="Q2907" s="923"/>
      <c r="R2907" s="923"/>
      <c r="S2907" s="923"/>
      <c r="U2907" s="742"/>
      <c r="Y2907" s="924" t="s">
        <v>98</v>
      </c>
      <c r="Z2907" s="925">
        <f t="shared" si="59"/>
        <v>0.88679999999996839</v>
      </c>
    </row>
    <row r="2908" spans="12:26" s="508" customFormat="1" x14ac:dyDescent="0.2">
      <c r="L2908" s="469"/>
      <c r="M2908" s="469"/>
      <c r="N2908" s="469"/>
      <c r="O2908" s="469"/>
      <c r="P2908" s="923"/>
      <c r="Q2908" s="923"/>
      <c r="R2908" s="923"/>
      <c r="S2908" s="923"/>
      <c r="U2908" s="742"/>
      <c r="Y2908" s="924" t="s">
        <v>98</v>
      </c>
      <c r="Z2908" s="925">
        <f t="shared" si="59"/>
        <v>0.88689999999996838</v>
      </c>
    </row>
    <row r="2909" spans="12:26" s="508" customFormat="1" x14ac:dyDescent="0.2">
      <c r="L2909" s="469"/>
      <c r="M2909" s="469"/>
      <c r="N2909" s="469"/>
      <c r="O2909" s="469"/>
      <c r="P2909" s="923"/>
      <c r="Q2909" s="923"/>
      <c r="R2909" s="923"/>
      <c r="S2909" s="923"/>
      <c r="U2909" s="742"/>
      <c r="Y2909" s="924" t="s">
        <v>98</v>
      </c>
      <c r="Z2909" s="925">
        <f t="shared" si="59"/>
        <v>0.88699999999996837</v>
      </c>
    </row>
    <row r="2910" spans="12:26" s="508" customFormat="1" x14ac:dyDescent="0.2">
      <c r="L2910" s="469"/>
      <c r="M2910" s="469"/>
      <c r="N2910" s="469"/>
      <c r="O2910" s="469"/>
      <c r="P2910" s="923"/>
      <c r="Q2910" s="923"/>
      <c r="R2910" s="923"/>
      <c r="S2910" s="923"/>
      <c r="U2910" s="742"/>
      <c r="Y2910" s="924" t="s">
        <v>98</v>
      </c>
      <c r="Z2910" s="925">
        <f t="shared" si="59"/>
        <v>0.88709999999996836</v>
      </c>
    </row>
    <row r="2911" spans="12:26" s="508" customFormat="1" x14ac:dyDescent="0.2">
      <c r="L2911" s="469"/>
      <c r="M2911" s="469"/>
      <c r="N2911" s="469"/>
      <c r="O2911" s="469"/>
      <c r="P2911" s="923"/>
      <c r="Q2911" s="923"/>
      <c r="R2911" s="923"/>
      <c r="S2911" s="923"/>
      <c r="U2911" s="742"/>
      <c r="Y2911" s="924" t="s">
        <v>98</v>
      </c>
      <c r="Z2911" s="925">
        <f t="shared" si="59"/>
        <v>0.88719999999996835</v>
      </c>
    </row>
    <row r="2912" spans="12:26" s="508" customFormat="1" x14ac:dyDescent="0.2">
      <c r="L2912" s="469"/>
      <c r="M2912" s="469"/>
      <c r="N2912" s="469"/>
      <c r="O2912" s="469"/>
      <c r="P2912" s="923"/>
      <c r="Q2912" s="923"/>
      <c r="R2912" s="923"/>
      <c r="S2912" s="923"/>
      <c r="U2912" s="742"/>
      <c r="Y2912" s="924" t="s">
        <v>98</v>
      </c>
      <c r="Z2912" s="925">
        <f t="shared" si="59"/>
        <v>0.88729999999996834</v>
      </c>
    </row>
    <row r="2913" spans="12:26" s="508" customFormat="1" x14ac:dyDescent="0.2">
      <c r="L2913" s="469"/>
      <c r="M2913" s="469"/>
      <c r="N2913" s="469"/>
      <c r="O2913" s="469"/>
      <c r="P2913" s="923"/>
      <c r="Q2913" s="923"/>
      <c r="R2913" s="923"/>
      <c r="S2913" s="923"/>
      <c r="U2913" s="742"/>
      <c r="Y2913" s="924" t="s">
        <v>98</v>
      </c>
      <c r="Z2913" s="925">
        <f t="shared" si="59"/>
        <v>0.88739999999996833</v>
      </c>
    </row>
    <row r="2914" spans="12:26" s="508" customFormat="1" x14ac:dyDescent="0.2">
      <c r="L2914" s="469"/>
      <c r="M2914" s="469"/>
      <c r="N2914" s="469"/>
      <c r="O2914" s="469"/>
      <c r="P2914" s="923"/>
      <c r="Q2914" s="923"/>
      <c r="R2914" s="923"/>
      <c r="S2914" s="923"/>
      <c r="U2914" s="742"/>
      <c r="Y2914" s="924" t="s">
        <v>98</v>
      </c>
      <c r="Z2914" s="925">
        <f t="shared" si="59"/>
        <v>0.88749999999996831</v>
      </c>
    </row>
    <row r="2915" spans="12:26" s="508" customFormat="1" x14ac:dyDescent="0.2">
      <c r="L2915" s="469"/>
      <c r="M2915" s="469"/>
      <c r="N2915" s="469"/>
      <c r="O2915" s="469"/>
      <c r="P2915" s="923"/>
      <c r="Q2915" s="923"/>
      <c r="R2915" s="923"/>
      <c r="S2915" s="923"/>
      <c r="U2915" s="742"/>
      <c r="Y2915" s="924" t="s">
        <v>98</v>
      </c>
      <c r="Z2915" s="925">
        <f t="shared" si="59"/>
        <v>0.8875999999999683</v>
      </c>
    </row>
    <row r="2916" spans="12:26" s="508" customFormat="1" x14ac:dyDescent="0.2">
      <c r="L2916" s="469"/>
      <c r="M2916" s="469"/>
      <c r="N2916" s="469"/>
      <c r="O2916" s="469"/>
      <c r="P2916" s="923"/>
      <c r="Q2916" s="923"/>
      <c r="R2916" s="923"/>
      <c r="S2916" s="923"/>
      <c r="U2916" s="742"/>
      <c r="Y2916" s="924" t="s">
        <v>98</v>
      </c>
      <c r="Z2916" s="925">
        <f t="shared" si="59"/>
        <v>0.88769999999996829</v>
      </c>
    </row>
    <row r="2917" spans="12:26" s="508" customFormat="1" x14ac:dyDescent="0.2">
      <c r="L2917" s="469"/>
      <c r="M2917" s="469"/>
      <c r="N2917" s="469"/>
      <c r="O2917" s="469"/>
      <c r="P2917" s="923"/>
      <c r="Q2917" s="923"/>
      <c r="R2917" s="923"/>
      <c r="S2917" s="923"/>
      <c r="U2917" s="742"/>
      <c r="Y2917" s="924" t="s">
        <v>98</v>
      </c>
      <c r="Z2917" s="925">
        <f t="shared" si="59"/>
        <v>0.88779999999996828</v>
      </c>
    </row>
    <row r="2918" spans="12:26" s="508" customFormat="1" x14ac:dyDescent="0.2">
      <c r="L2918" s="469"/>
      <c r="M2918" s="469"/>
      <c r="N2918" s="469"/>
      <c r="O2918" s="469"/>
      <c r="P2918" s="923"/>
      <c r="Q2918" s="923"/>
      <c r="R2918" s="923"/>
      <c r="S2918" s="923"/>
      <c r="U2918" s="742"/>
      <c r="Y2918" s="924" t="s">
        <v>98</v>
      </c>
      <c r="Z2918" s="925">
        <f t="shared" si="59"/>
        <v>0.88789999999996827</v>
      </c>
    </row>
    <row r="2919" spans="12:26" s="508" customFormat="1" x14ac:dyDescent="0.2">
      <c r="L2919" s="469"/>
      <c r="M2919" s="469"/>
      <c r="N2919" s="469"/>
      <c r="O2919" s="469"/>
      <c r="P2919" s="923"/>
      <c r="Q2919" s="923"/>
      <c r="R2919" s="923"/>
      <c r="S2919" s="923"/>
      <c r="U2919" s="742"/>
      <c r="Y2919" s="924" t="s">
        <v>98</v>
      </c>
      <c r="Z2919" s="925">
        <f t="shared" si="59"/>
        <v>0.88799999999996826</v>
      </c>
    </row>
    <row r="2920" spans="12:26" s="508" customFormat="1" x14ac:dyDescent="0.2">
      <c r="L2920" s="469"/>
      <c r="M2920" s="469"/>
      <c r="N2920" s="469"/>
      <c r="O2920" s="469"/>
      <c r="P2920" s="923"/>
      <c r="Q2920" s="923"/>
      <c r="R2920" s="923"/>
      <c r="S2920" s="923"/>
      <c r="U2920" s="742"/>
      <c r="Y2920" s="924" t="s">
        <v>98</v>
      </c>
      <c r="Z2920" s="925">
        <f t="shared" si="59"/>
        <v>0.88809999999996825</v>
      </c>
    </row>
    <row r="2921" spans="12:26" s="508" customFormat="1" x14ac:dyDescent="0.2">
      <c r="L2921" s="469"/>
      <c r="M2921" s="469"/>
      <c r="N2921" s="469"/>
      <c r="O2921" s="469"/>
      <c r="P2921" s="923"/>
      <c r="Q2921" s="923"/>
      <c r="R2921" s="923"/>
      <c r="S2921" s="923"/>
      <c r="U2921" s="742"/>
      <c r="Y2921" s="924" t="s">
        <v>98</v>
      </c>
      <c r="Z2921" s="925">
        <f t="shared" ref="Z2921:Z2984" si="60">SUM(Z2920+0.01%)</f>
        <v>0.88819999999996824</v>
      </c>
    </row>
    <row r="2922" spans="12:26" s="508" customFormat="1" x14ac:dyDescent="0.2">
      <c r="L2922" s="469"/>
      <c r="M2922" s="469"/>
      <c r="N2922" s="469"/>
      <c r="O2922" s="469"/>
      <c r="P2922" s="923"/>
      <c r="Q2922" s="923"/>
      <c r="R2922" s="923"/>
      <c r="S2922" s="923"/>
      <c r="U2922" s="742"/>
      <c r="Y2922" s="924" t="s">
        <v>98</v>
      </c>
      <c r="Z2922" s="925">
        <f t="shared" si="60"/>
        <v>0.88829999999996823</v>
      </c>
    </row>
    <row r="2923" spans="12:26" s="508" customFormat="1" x14ac:dyDescent="0.2">
      <c r="L2923" s="469"/>
      <c r="M2923" s="469"/>
      <c r="N2923" s="469"/>
      <c r="O2923" s="469"/>
      <c r="P2923" s="923"/>
      <c r="Q2923" s="923"/>
      <c r="R2923" s="923"/>
      <c r="S2923" s="923"/>
      <c r="U2923" s="742"/>
      <c r="Y2923" s="924" t="s">
        <v>98</v>
      </c>
      <c r="Z2923" s="925">
        <f t="shared" si="60"/>
        <v>0.88839999999996822</v>
      </c>
    </row>
    <row r="2924" spans="12:26" s="508" customFormat="1" x14ac:dyDescent="0.2">
      <c r="L2924" s="469"/>
      <c r="M2924" s="469"/>
      <c r="N2924" s="469"/>
      <c r="O2924" s="469"/>
      <c r="P2924" s="923"/>
      <c r="Q2924" s="923"/>
      <c r="R2924" s="923"/>
      <c r="S2924" s="923"/>
      <c r="U2924" s="742"/>
      <c r="Y2924" s="924" t="s">
        <v>98</v>
      </c>
      <c r="Z2924" s="925">
        <f t="shared" si="60"/>
        <v>0.8884999999999682</v>
      </c>
    </row>
    <row r="2925" spans="12:26" s="508" customFormat="1" x14ac:dyDescent="0.2">
      <c r="L2925" s="469"/>
      <c r="M2925" s="469"/>
      <c r="N2925" s="469"/>
      <c r="O2925" s="469"/>
      <c r="P2925" s="923"/>
      <c r="Q2925" s="923"/>
      <c r="R2925" s="923"/>
      <c r="S2925" s="923"/>
      <c r="U2925" s="742"/>
      <c r="Y2925" s="924" t="s">
        <v>98</v>
      </c>
      <c r="Z2925" s="925">
        <f t="shared" si="60"/>
        <v>0.88859999999996819</v>
      </c>
    </row>
    <row r="2926" spans="12:26" s="508" customFormat="1" x14ac:dyDescent="0.2">
      <c r="L2926" s="469"/>
      <c r="M2926" s="469"/>
      <c r="N2926" s="469"/>
      <c r="O2926" s="469"/>
      <c r="P2926" s="923"/>
      <c r="Q2926" s="923"/>
      <c r="R2926" s="923"/>
      <c r="S2926" s="923"/>
      <c r="U2926" s="742"/>
      <c r="Y2926" s="924" t="s">
        <v>98</v>
      </c>
      <c r="Z2926" s="925">
        <f t="shared" si="60"/>
        <v>0.88869999999996818</v>
      </c>
    </row>
    <row r="2927" spans="12:26" s="508" customFormat="1" x14ac:dyDescent="0.2">
      <c r="L2927" s="469"/>
      <c r="M2927" s="469"/>
      <c r="N2927" s="469"/>
      <c r="O2927" s="469"/>
      <c r="P2927" s="923"/>
      <c r="Q2927" s="923"/>
      <c r="R2927" s="923"/>
      <c r="S2927" s="923"/>
      <c r="U2927" s="742"/>
      <c r="Y2927" s="924" t="s">
        <v>98</v>
      </c>
      <c r="Z2927" s="925">
        <f t="shared" si="60"/>
        <v>0.88879999999996817</v>
      </c>
    </row>
    <row r="2928" spans="12:26" s="508" customFormat="1" x14ac:dyDescent="0.2">
      <c r="L2928" s="469"/>
      <c r="M2928" s="469"/>
      <c r="N2928" s="469"/>
      <c r="O2928" s="469"/>
      <c r="P2928" s="923"/>
      <c r="Q2928" s="923"/>
      <c r="R2928" s="923"/>
      <c r="S2928" s="923"/>
      <c r="U2928" s="742"/>
      <c r="Y2928" s="924" t="s">
        <v>98</v>
      </c>
      <c r="Z2928" s="925">
        <f t="shared" si="60"/>
        <v>0.88889999999996816</v>
      </c>
    </row>
    <row r="2929" spans="12:26" s="508" customFormat="1" x14ac:dyDescent="0.2">
      <c r="L2929" s="469"/>
      <c r="M2929" s="469"/>
      <c r="N2929" s="469"/>
      <c r="O2929" s="469"/>
      <c r="P2929" s="923"/>
      <c r="Q2929" s="923"/>
      <c r="R2929" s="923"/>
      <c r="S2929" s="923"/>
      <c r="U2929" s="742"/>
      <c r="Y2929" s="924" t="s">
        <v>98</v>
      </c>
      <c r="Z2929" s="925">
        <f t="shared" si="60"/>
        <v>0.88899999999996815</v>
      </c>
    </row>
    <row r="2930" spans="12:26" s="508" customFormat="1" x14ac:dyDescent="0.2">
      <c r="L2930" s="469"/>
      <c r="M2930" s="469"/>
      <c r="N2930" s="469"/>
      <c r="O2930" s="469"/>
      <c r="P2930" s="923"/>
      <c r="Q2930" s="923"/>
      <c r="R2930" s="923"/>
      <c r="S2930" s="923"/>
      <c r="U2930" s="742"/>
      <c r="Y2930" s="924" t="s">
        <v>98</v>
      </c>
      <c r="Z2930" s="925">
        <f t="shared" si="60"/>
        <v>0.88909999999996814</v>
      </c>
    </row>
    <row r="2931" spans="12:26" s="508" customFormat="1" x14ac:dyDescent="0.2">
      <c r="L2931" s="469"/>
      <c r="M2931" s="469"/>
      <c r="N2931" s="469"/>
      <c r="O2931" s="469"/>
      <c r="P2931" s="923"/>
      <c r="Q2931" s="923"/>
      <c r="R2931" s="923"/>
      <c r="S2931" s="923"/>
      <c r="U2931" s="742"/>
      <c r="Y2931" s="924" t="s">
        <v>98</v>
      </c>
      <c r="Z2931" s="925">
        <f t="shared" si="60"/>
        <v>0.88919999999996813</v>
      </c>
    </row>
    <row r="2932" spans="12:26" s="508" customFormat="1" x14ac:dyDescent="0.2">
      <c r="L2932" s="469"/>
      <c r="M2932" s="469"/>
      <c r="N2932" s="469"/>
      <c r="O2932" s="469"/>
      <c r="P2932" s="923"/>
      <c r="Q2932" s="923"/>
      <c r="R2932" s="923"/>
      <c r="S2932" s="923"/>
      <c r="U2932" s="742"/>
      <c r="Y2932" s="924" t="s">
        <v>98</v>
      </c>
      <c r="Z2932" s="925">
        <f t="shared" si="60"/>
        <v>0.88929999999996812</v>
      </c>
    </row>
    <row r="2933" spans="12:26" s="508" customFormat="1" x14ac:dyDescent="0.2">
      <c r="L2933" s="469"/>
      <c r="M2933" s="469"/>
      <c r="N2933" s="469"/>
      <c r="O2933" s="469"/>
      <c r="P2933" s="923"/>
      <c r="Q2933" s="923"/>
      <c r="R2933" s="923"/>
      <c r="S2933" s="923"/>
      <c r="U2933" s="742"/>
      <c r="Y2933" s="924" t="s">
        <v>98</v>
      </c>
      <c r="Z2933" s="925">
        <f t="shared" si="60"/>
        <v>0.8893999999999681</v>
      </c>
    </row>
    <row r="2934" spans="12:26" s="508" customFormat="1" x14ac:dyDescent="0.2">
      <c r="L2934" s="469"/>
      <c r="M2934" s="469"/>
      <c r="N2934" s="469"/>
      <c r="O2934" s="469"/>
      <c r="P2934" s="923"/>
      <c r="Q2934" s="923"/>
      <c r="R2934" s="923"/>
      <c r="S2934" s="923"/>
      <c r="U2934" s="742"/>
      <c r="Y2934" s="924" t="s">
        <v>98</v>
      </c>
      <c r="Z2934" s="925">
        <f t="shared" si="60"/>
        <v>0.88949999999996809</v>
      </c>
    </row>
    <row r="2935" spans="12:26" s="508" customFormat="1" x14ac:dyDescent="0.2">
      <c r="L2935" s="469"/>
      <c r="M2935" s="469"/>
      <c r="N2935" s="469"/>
      <c r="O2935" s="469"/>
      <c r="P2935" s="923"/>
      <c r="Q2935" s="923"/>
      <c r="R2935" s="923"/>
      <c r="S2935" s="923"/>
      <c r="U2935" s="742"/>
      <c r="Y2935" s="924" t="s">
        <v>98</v>
      </c>
      <c r="Z2935" s="925">
        <f t="shared" si="60"/>
        <v>0.88959999999996808</v>
      </c>
    </row>
    <row r="2936" spans="12:26" s="508" customFormat="1" x14ac:dyDescent="0.2">
      <c r="L2936" s="469"/>
      <c r="M2936" s="469"/>
      <c r="N2936" s="469"/>
      <c r="O2936" s="469"/>
      <c r="P2936" s="923"/>
      <c r="Q2936" s="923"/>
      <c r="R2936" s="923"/>
      <c r="S2936" s="923"/>
      <c r="U2936" s="742"/>
      <c r="Y2936" s="924" t="s">
        <v>98</v>
      </c>
      <c r="Z2936" s="925">
        <f t="shared" si="60"/>
        <v>0.88969999999996807</v>
      </c>
    </row>
    <row r="2937" spans="12:26" s="508" customFormat="1" x14ac:dyDescent="0.2">
      <c r="L2937" s="469"/>
      <c r="M2937" s="469"/>
      <c r="N2937" s="469"/>
      <c r="O2937" s="469"/>
      <c r="P2937" s="923"/>
      <c r="Q2937" s="923"/>
      <c r="R2937" s="923"/>
      <c r="S2937" s="923"/>
      <c r="U2937" s="742"/>
      <c r="Y2937" s="924" t="s">
        <v>98</v>
      </c>
      <c r="Z2937" s="925">
        <f t="shared" si="60"/>
        <v>0.88979999999996806</v>
      </c>
    </row>
    <row r="2938" spans="12:26" s="508" customFormat="1" x14ac:dyDescent="0.2">
      <c r="L2938" s="469"/>
      <c r="M2938" s="469"/>
      <c r="N2938" s="469"/>
      <c r="O2938" s="469"/>
      <c r="P2938" s="923"/>
      <c r="Q2938" s="923"/>
      <c r="R2938" s="923"/>
      <c r="S2938" s="923"/>
      <c r="U2938" s="742"/>
      <c r="Y2938" s="924" t="s">
        <v>98</v>
      </c>
      <c r="Z2938" s="925">
        <f t="shared" si="60"/>
        <v>0.88989999999996805</v>
      </c>
    </row>
    <row r="2939" spans="12:26" s="508" customFormat="1" x14ac:dyDescent="0.2">
      <c r="L2939" s="469"/>
      <c r="M2939" s="469"/>
      <c r="N2939" s="469"/>
      <c r="O2939" s="469"/>
      <c r="P2939" s="923"/>
      <c r="Q2939" s="923"/>
      <c r="R2939" s="923"/>
      <c r="S2939" s="923"/>
      <c r="U2939" s="742"/>
      <c r="Y2939" s="924" t="s">
        <v>98</v>
      </c>
      <c r="Z2939" s="925">
        <f t="shared" si="60"/>
        <v>0.88999999999996804</v>
      </c>
    </row>
    <row r="2940" spans="12:26" s="508" customFormat="1" x14ac:dyDescent="0.2">
      <c r="L2940" s="469"/>
      <c r="M2940" s="469"/>
      <c r="N2940" s="469"/>
      <c r="O2940" s="469"/>
      <c r="P2940" s="923"/>
      <c r="Q2940" s="923"/>
      <c r="R2940" s="923"/>
      <c r="S2940" s="923"/>
      <c r="U2940" s="742"/>
      <c r="Y2940" s="924" t="s">
        <v>98</v>
      </c>
      <c r="Z2940" s="925">
        <f t="shared" si="60"/>
        <v>0.89009999999996803</v>
      </c>
    </row>
    <row r="2941" spans="12:26" s="508" customFormat="1" x14ac:dyDescent="0.2">
      <c r="L2941" s="469"/>
      <c r="M2941" s="469"/>
      <c r="N2941" s="469"/>
      <c r="O2941" s="469"/>
      <c r="P2941" s="923"/>
      <c r="Q2941" s="923"/>
      <c r="R2941" s="923"/>
      <c r="S2941" s="923"/>
      <c r="U2941" s="742"/>
      <c r="Y2941" s="924" t="s">
        <v>98</v>
      </c>
      <c r="Z2941" s="925">
        <f t="shared" si="60"/>
        <v>0.89019999999996802</v>
      </c>
    </row>
    <row r="2942" spans="12:26" s="508" customFormat="1" x14ac:dyDescent="0.2">
      <c r="L2942" s="469"/>
      <c r="M2942" s="469"/>
      <c r="N2942" s="469"/>
      <c r="O2942" s="469"/>
      <c r="P2942" s="923"/>
      <c r="Q2942" s="923"/>
      <c r="R2942" s="923"/>
      <c r="S2942" s="923"/>
      <c r="U2942" s="742"/>
      <c r="Y2942" s="924" t="s">
        <v>98</v>
      </c>
      <c r="Z2942" s="925">
        <f t="shared" si="60"/>
        <v>0.89029999999996801</v>
      </c>
    </row>
    <row r="2943" spans="12:26" s="508" customFormat="1" x14ac:dyDescent="0.2">
      <c r="L2943" s="469"/>
      <c r="M2943" s="469"/>
      <c r="N2943" s="469"/>
      <c r="O2943" s="469"/>
      <c r="P2943" s="923"/>
      <c r="Q2943" s="923"/>
      <c r="R2943" s="923"/>
      <c r="S2943" s="923"/>
      <c r="U2943" s="742"/>
      <c r="Y2943" s="924" t="s">
        <v>98</v>
      </c>
      <c r="Z2943" s="925">
        <f t="shared" si="60"/>
        <v>0.89039999999996799</v>
      </c>
    </row>
    <row r="2944" spans="12:26" s="508" customFormat="1" x14ac:dyDescent="0.2">
      <c r="L2944" s="469"/>
      <c r="M2944" s="469"/>
      <c r="N2944" s="469"/>
      <c r="O2944" s="469"/>
      <c r="P2944" s="923"/>
      <c r="Q2944" s="923"/>
      <c r="R2944" s="923"/>
      <c r="S2944" s="923"/>
      <c r="U2944" s="742"/>
      <c r="Y2944" s="924" t="s">
        <v>98</v>
      </c>
      <c r="Z2944" s="925">
        <f t="shared" si="60"/>
        <v>0.89049999999996798</v>
      </c>
    </row>
    <row r="2945" spans="12:26" s="508" customFormat="1" x14ac:dyDescent="0.2">
      <c r="L2945" s="469"/>
      <c r="M2945" s="469"/>
      <c r="N2945" s="469"/>
      <c r="O2945" s="469"/>
      <c r="P2945" s="923"/>
      <c r="Q2945" s="923"/>
      <c r="R2945" s="923"/>
      <c r="S2945" s="923"/>
      <c r="U2945" s="742"/>
      <c r="Y2945" s="924" t="s">
        <v>98</v>
      </c>
      <c r="Z2945" s="925">
        <f t="shared" si="60"/>
        <v>0.89059999999996797</v>
      </c>
    </row>
    <row r="2946" spans="12:26" s="508" customFormat="1" x14ac:dyDescent="0.2">
      <c r="L2946" s="469"/>
      <c r="M2946" s="469"/>
      <c r="N2946" s="469"/>
      <c r="O2946" s="469"/>
      <c r="P2946" s="923"/>
      <c r="Q2946" s="923"/>
      <c r="R2946" s="923"/>
      <c r="S2946" s="923"/>
      <c r="U2946" s="742"/>
      <c r="Y2946" s="924" t="s">
        <v>98</v>
      </c>
      <c r="Z2946" s="925">
        <f t="shared" si="60"/>
        <v>0.89069999999996796</v>
      </c>
    </row>
    <row r="2947" spans="12:26" s="508" customFormat="1" x14ac:dyDescent="0.2">
      <c r="L2947" s="469"/>
      <c r="M2947" s="469"/>
      <c r="N2947" s="469"/>
      <c r="O2947" s="469"/>
      <c r="P2947" s="923"/>
      <c r="Q2947" s="923"/>
      <c r="R2947" s="923"/>
      <c r="S2947" s="923"/>
      <c r="U2947" s="742"/>
      <c r="Y2947" s="924" t="s">
        <v>98</v>
      </c>
      <c r="Z2947" s="925">
        <f t="shared" si="60"/>
        <v>0.89079999999996795</v>
      </c>
    </row>
    <row r="2948" spans="12:26" s="508" customFormat="1" x14ac:dyDescent="0.2">
      <c r="L2948" s="469"/>
      <c r="M2948" s="469"/>
      <c r="N2948" s="469"/>
      <c r="O2948" s="469"/>
      <c r="P2948" s="923"/>
      <c r="Q2948" s="923"/>
      <c r="R2948" s="923"/>
      <c r="S2948" s="923"/>
      <c r="U2948" s="742"/>
      <c r="Y2948" s="924" t="s">
        <v>98</v>
      </c>
      <c r="Z2948" s="925">
        <f t="shared" si="60"/>
        <v>0.89089999999996794</v>
      </c>
    </row>
    <row r="2949" spans="12:26" s="508" customFormat="1" x14ac:dyDescent="0.2">
      <c r="L2949" s="469"/>
      <c r="M2949" s="469"/>
      <c r="N2949" s="469"/>
      <c r="O2949" s="469"/>
      <c r="P2949" s="923"/>
      <c r="Q2949" s="923"/>
      <c r="R2949" s="923"/>
      <c r="S2949" s="923"/>
      <c r="U2949" s="742"/>
      <c r="Y2949" s="924" t="s">
        <v>98</v>
      </c>
      <c r="Z2949" s="925">
        <f t="shared" si="60"/>
        <v>0.89099999999996793</v>
      </c>
    </row>
    <row r="2950" spans="12:26" s="508" customFormat="1" x14ac:dyDescent="0.2">
      <c r="L2950" s="469"/>
      <c r="M2950" s="469"/>
      <c r="N2950" s="469"/>
      <c r="O2950" s="469"/>
      <c r="P2950" s="923"/>
      <c r="Q2950" s="923"/>
      <c r="R2950" s="923"/>
      <c r="S2950" s="923"/>
      <c r="U2950" s="742"/>
      <c r="Y2950" s="924" t="s">
        <v>98</v>
      </c>
      <c r="Z2950" s="925">
        <f t="shared" si="60"/>
        <v>0.89109999999996792</v>
      </c>
    </row>
    <row r="2951" spans="12:26" s="508" customFormat="1" x14ac:dyDescent="0.2">
      <c r="L2951" s="469"/>
      <c r="M2951" s="469"/>
      <c r="N2951" s="469"/>
      <c r="O2951" s="469"/>
      <c r="P2951" s="923"/>
      <c r="Q2951" s="923"/>
      <c r="R2951" s="923"/>
      <c r="S2951" s="923"/>
      <c r="U2951" s="742"/>
      <c r="Y2951" s="924" t="s">
        <v>98</v>
      </c>
      <c r="Z2951" s="925">
        <f t="shared" si="60"/>
        <v>0.89119999999996791</v>
      </c>
    </row>
    <row r="2952" spans="12:26" s="508" customFormat="1" x14ac:dyDescent="0.2">
      <c r="L2952" s="469"/>
      <c r="M2952" s="469"/>
      <c r="N2952" s="469"/>
      <c r="O2952" s="469"/>
      <c r="P2952" s="923"/>
      <c r="Q2952" s="923"/>
      <c r="R2952" s="923"/>
      <c r="S2952" s="923"/>
      <c r="U2952" s="742"/>
      <c r="Y2952" s="924" t="s">
        <v>98</v>
      </c>
      <c r="Z2952" s="925">
        <f t="shared" si="60"/>
        <v>0.8912999999999679</v>
      </c>
    </row>
    <row r="2953" spans="12:26" s="508" customFormat="1" x14ac:dyDescent="0.2">
      <c r="L2953" s="469"/>
      <c r="M2953" s="469"/>
      <c r="N2953" s="469"/>
      <c r="O2953" s="469"/>
      <c r="P2953" s="923"/>
      <c r="Q2953" s="923"/>
      <c r="R2953" s="923"/>
      <c r="S2953" s="923"/>
      <c r="U2953" s="742"/>
      <c r="Y2953" s="924" t="s">
        <v>98</v>
      </c>
      <c r="Z2953" s="925">
        <f t="shared" si="60"/>
        <v>0.89139999999996788</v>
      </c>
    </row>
    <row r="2954" spans="12:26" s="508" customFormat="1" x14ac:dyDescent="0.2">
      <c r="L2954" s="469"/>
      <c r="M2954" s="469"/>
      <c r="N2954" s="469"/>
      <c r="O2954" s="469"/>
      <c r="P2954" s="923"/>
      <c r="Q2954" s="923"/>
      <c r="R2954" s="923"/>
      <c r="S2954" s="923"/>
      <c r="U2954" s="742"/>
      <c r="Y2954" s="924" t="s">
        <v>98</v>
      </c>
      <c r="Z2954" s="925">
        <f t="shared" si="60"/>
        <v>0.89149999999996787</v>
      </c>
    </row>
    <row r="2955" spans="12:26" s="508" customFormat="1" x14ac:dyDescent="0.2">
      <c r="L2955" s="469"/>
      <c r="M2955" s="469"/>
      <c r="N2955" s="469"/>
      <c r="O2955" s="469"/>
      <c r="P2955" s="923"/>
      <c r="Q2955" s="923"/>
      <c r="R2955" s="923"/>
      <c r="S2955" s="923"/>
      <c r="U2955" s="742"/>
      <c r="Y2955" s="924" t="s">
        <v>98</v>
      </c>
      <c r="Z2955" s="925">
        <f t="shared" si="60"/>
        <v>0.89159999999996786</v>
      </c>
    </row>
    <row r="2956" spans="12:26" s="508" customFormat="1" x14ac:dyDescent="0.2">
      <c r="L2956" s="469"/>
      <c r="M2956" s="469"/>
      <c r="N2956" s="469"/>
      <c r="O2956" s="469"/>
      <c r="P2956" s="923"/>
      <c r="Q2956" s="923"/>
      <c r="R2956" s="923"/>
      <c r="S2956" s="923"/>
      <c r="U2956" s="742"/>
      <c r="Y2956" s="924" t="s">
        <v>98</v>
      </c>
      <c r="Z2956" s="925">
        <f t="shared" si="60"/>
        <v>0.89169999999996785</v>
      </c>
    </row>
    <row r="2957" spans="12:26" s="508" customFormat="1" x14ac:dyDescent="0.2">
      <c r="L2957" s="469"/>
      <c r="M2957" s="469"/>
      <c r="N2957" s="469"/>
      <c r="O2957" s="469"/>
      <c r="P2957" s="923"/>
      <c r="Q2957" s="923"/>
      <c r="R2957" s="923"/>
      <c r="S2957" s="923"/>
      <c r="U2957" s="742"/>
      <c r="Y2957" s="924" t="s">
        <v>98</v>
      </c>
      <c r="Z2957" s="925">
        <f t="shared" si="60"/>
        <v>0.89179999999996784</v>
      </c>
    </row>
    <row r="2958" spans="12:26" s="508" customFormat="1" x14ac:dyDescent="0.2">
      <c r="L2958" s="469"/>
      <c r="M2958" s="469"/>
      <c r="N2958" s="469"/>
      <c r="O2958" s="469"/>
      <c r="P2958" s="923"/>
      <c r="Q2958" s="923"/>
      <c r="R2958" s="923"/>
      <c r="S2958" s="923"/>
      <c r="U2958" s="742"/>
      <c r="Y2958" s="924" t="s">
        <v>98</v>
      </c>
      <c r="Z2958" s="925">
        <f t="shared" si="60"/>
        <v>0.89189999999996783</v>
      </c>
    </row>
    <row r="2959" spans="12:26" s="508" customFormat="1" x14ac:dyDescent="0.2">
      <c r="L2959" s="469"/>
      <c r="M2959" s="469"/>
      <c r="N2959" s="469"/>
      <c r="O2959" s="469"/>
      <c r="P2959" s="923"/>
      <c r="Q2959" s="923"/>
      <c r="R2959" s="923"/>
      <c r="S2959" s="923"/>
      <c r="U2959" s="742"/>
      <c r="Y2959" s="924" t="s">
        <v>98</v>
      </c>
      <c r="Z2959" s="925">
        <f t="shared" si="60"/>
        <v>0.89199999999996782</v>
      </c>
    </row>
    <row r="2960" spans="12:26" s="508" customFormat="1" x14ac:dyDescent="0.2">
      <c r="L2960" s="469"/>
      <c r="M2960" s="469"/>
      <c r="N2960" s="469"/>
      <c r="O2960" s="469"/>
      <c r="P2960" s="923"/>
      <c r="Q2960" s="923"/>
      <c r="R2960" s="923"/>
      <c r="S2960" s="923"/>
      <c r="U2960" s="742"/>
      <c r="Y2960" s="924" t="s">
        <v>98</v>
      </c>
      <c r="Z2960" s="925">
        <f t="shared" si="60"/>
        <v>0.89209999999996781</v>
      </c>
    </row>
    <row r="2961" spans="12:26" s="508" customFormat="1" x14ac:dyDescent="0.2">
      <c r="L2961" s="469"/>
      <c r="M2961" s="469"/>
      <c r="N2961" s="469"/>
      <c r="O2961" s="469"/>
      <c r="P2961" s="923"/>
      <c r="Q2961" s="923"/>
      <c r="R2961" s="923"/>
      <c r="S2961" s="923"/>
      <c r="U2961" s="742"/>
      <c r="Y2961" s="924" t="s">
        <v>98</v>
      </c>
      <c r="Z2961" s="925">
        <f t="shared" si="60"/>
        <v>0.8921999999999678</v>
      </c>
    </row>
    <row r="2962" spans="12:26" s="508" customFormat="1" x14ac:dyDescent="0.2">
      <c r="L2962" s="469"/>
      <c r="M2962" s="469"/>
      <c r="N2962" s="469"/>
      <c r="O2962" s="469"/>
      <c r="P2962" s="923"/>
      <c r="Q2962" s="923"/>
      <c r="R2962" s="923"/>
      <c r="S2962" s="923"/>
      <c r="U2962" s="742"/>
      <c r="Y2962" s="924" t="s">
        <v>98</v>
      </c>
      <c r="Z2962" s="925">
        <f t="shared" si="60"/>
        <v>0.89229999999996779</v>
      </c>
    </row>
    <row r="2963" spans="12:26" s="508" customFormat="1" x14ac:dyDescent="0.2">
      <c r="L2963" s="469"/>
      <c r="M2963" s="469"/>
      <c r="N2963" s="469"/>
      <c r="O2963" s="469"/>
      <c r="P2963" s="923"/>
      <c r="Q2963" s="923"/>
      <c r="R2963" s="923"/>
      <c r="S2963" s="923"/>
      <c r="U2963" s="742"/>
      <c r="Y2963" s="924" t="s">
        <v>98</v>
      </c>
      <c r="Z2963" s="925">
        <f t="shared" si="60"/>
        <v>0.89239999999996777</v>
      </c>
    </row>
    <row r="2964" spans="12:26" s="508" customFormat="1" x14ac:dyDescent="0.2">
      <c r="L2964" s="469"/>
      <c r="M2964" s="469"/>
      <c r="N2964" s="469"/>
      <c r="O2964" s="469"/>
      <c r="P2964" s="923"/>
      <c r="Q2964" s="923"/>
      <c r="R2964" s="923"/>
      <c r="S2964" s="923"/>
      <c r="U2964" s="742"/>
      <c r="Y2964" s="924" t="s">
        <v>98</v>
      </c>
      <c r="Z2964" s="925">
        <f t="shared" si="60"/>
        <v>0.89249999999996776</v>
      </c>
    </row>
    <row r="2965" spans="12:26" s="508" customFormat="1" x14ac:dyDescent="0.2">
      <c r="L2965" s="469"/>
      <c r="M2965" s="469"/>
      <c r="N2965" s="469"/>
      <c r="O2965" s="469"/>
      <c r="P2965" s="923"/>
      <c r="Q2965" s="923"/>
      <c r="R2965" s="923"/>
      <c r="S2965" s="923"/>
      <c r="U2965" s="742"/>
      <c r="Y2965" s="924" t="s">
        <v>98</v>
      </c>
      <c r="Z2965" s="925">
        <f t="shared" si="60"/>
        <v>0.89259999999996775</v>
      </c>
    </row>
    <row r="2966" spans="12:26" s="508" customFormat="1" x14ac:dyDescent="0.2">
      <c r="L2966" s="469"/>
      <c r="M2966" s="469"/>
      <c r="N2966" s="469"/>
      <c r="O2966" s="469"/>
      <c r="P2966" s="923"/>
      <c r="Q2966" s="923"/>
      <c r="R2966" s="923"/>
      <c r="S2966" s="923"/>
      <c r="U2966" s="742"/>
      <c r="Y2966" s="924" t="s">
        <v>98</v>
      </c>
      <c r="Z2966" s="925">
        <f t="shared" si="60"/>
        <v>0.89269999999996774</v>
      </c>
    </row>
    <row r="2967" spans="12:26" s="508" customFormat="1" x14ac:dyDescent="0.2">
      <c r="L2967" s="469"/>
      <c r="M2967" s="469"/>
      <c r="N2967" s="469"/>
      <c r="O2967" s="469"/>
      <c r="P2967" s="923"/>
      <c r="Q2967" s="923"/>
      <c r="R2967" s="923"/>
      <c r="S2967" s="923"/>
      <c r="U2967" s="742"/>
      <c r="Y2967" s="924" t="s">
        <v>98</v>
      </c>
      <c r="Z2967" s="925">
        <f t="shared" si="60"/>
        <v>0.89279999999996773</v>
      </c>
    </row>
    <row r="2968" spans="12:26" s="508" customFormat="1" x14ac:dyDescent="0.2">
      <c r="L2968" s="469"/>
      <c r="M2968" s="469"/>
      <c r="N2968" s="469"/>
      <c r="O2968" s="469"/>
      <c r="P2968" s="923"/>
      <c r="Q2968" s="923"/>
      <c r="R2968" s="923"/>
      <c r="S2968" s="923"/>
      <c r="U2968" s="742"/>
      <c r="Y2968" s="924" t="s">
        <v>98</v>
      </c>
      <c r="Z2968" s="925">
        <f t="shared" si="60"/>
        <v>0.89289999999996772</v>
      </c>
    </row>
    <row r="2969" spans="12:26" s="508" customFormat="1" x14ac:dyDescent="0.2">
      <c r="L2969" s="469"/>
      <c r="M2969" s="469"/>
      <c r="N2969" s="469"/>
      <c r="O2969" s="469"/>
      <c r="P2969" s="923"/>
      <c r="Q2969" s="923"/>
      <c r="R2969" s="923"/>
      <c r="S2969" s="923"/>
      <c r="U2969" s="742"/>
      <c r="Y2969" s="924" t="s">
        <v>98</v>
      </c>
      <c r="Z2969" s="925">
        <f t="shared" si="60"/>
        <v>0.89299999999996771</v>
      </c>
    </row>
    <row r="2970" spans="12:26" s="508" customFormat="1" x14ac:dyDescent="0.2">
      <c r="L2970" s="469"/>
      <c r="M2970" s="469"/>
      <c r="N2970" s="469"/>
      <c r="O2970" s="469"/>
      <c r="P2970" s="923"/>
      <c r="Q2970" s="923"/>
      <c r="R2970" s="923"/>
      <c r="S2970" s="923"/>
      <c r="U2970" s="742"/>
      <c r="Y2970" s="924" t="s">
        <v>98</v>
      </c>
      <c r="Z2970" s="925">
        <f t="shared" si="60"/>
        <v>0.8930999999999677</v>
      </c>
    </row>
    <row r="2971" spans="12:26" s="508" customFormat="1" x14ac:dyDescent="0.2">
      <c r="L2971" s="469"/>
      <c r="M2971" s="469"/>
      <c r="N2971" s="469"/>
      <c r="O2971" s="469"/>
      <c r="P2971" s="923"/>
      <c r="Q2971" s="923"/>
      <c r="R2971" s="923"/>
      <c r="S2971" s="923"/>
      <c r="U2971" s="742"/>
      <c r="Y2971" s="924" t="s">
        <v>98</v>
      </c>
      <c r="Z2971" s="925">
        <f t="shared" si="60"/>
        <v>0.89319999999996769</v>
      </c>
    </row>
    <row r="2972" spans="12:26" s="508" customFormat="1" x14ac:dyDescent="0.2">
      <c r="L2972" s="469"/>
      <c r="M2972" s="469"/>
      <c r="N2972" s="469"/>
      <c r="O2972" s="469"/>
      <c r="P2972" s="923"/>
      <c r="Q2972" s="923"/>
      <c r="R2972" s="923"/>
      <c r="S2972" s="923"/>
      <c r="U2972" s="742"/>
      <c r="Y2972" s="924" t="s">
        <v>98</v>
      </c>
      <c r="Z2972" s="925">
        <f t="shared" si="60"/>
        <v>0.89329999999996768</v>
      </c>
    </row>
    <row r="2973" spans="12:26" s="508" customFormat="1" x14ac:dyDescent="0.2">
      <c r="L2973" s="469"/>
      <c r="M2973" s="469"/>
      <c r="N2973" s="469"/>
      <c r="O2973" s="469"/>
      <c r="P2973" s="923"/>
      <c r="Q2973" s="923"/>
      <c r="R2973" s="923"/>
      <c r="S2973" s="923"/>
      <c r="U2973" s="742"/>
      <c r="Y2973" s="924" t="s">
        <v>98</v>
      </c>
      <c r="Z2973" s="925">
        <f t="shared" si="60"/>
        <v>0.89339999999996766</v>
      </c>
    </row>
    <row r="2974" spans="12:26" s="508" customFormat="1" x14ac:dyDescent="0.2">
      <c r="L2974" s="469"/>
      <c r="M2974" s="469"/>
      <c r="N2974" s="469"/>
      <c r="O2974" s="469"/>
      <c r="P2974" s="923"/>
      <c r="Q2974" s="923"/>
      <c r="R2974" s="923"/>
      <c r="S2974" s="923"/>
      <c r="U2974" s="742"/>
      <c r="Y2974" s="924" t="s">
        <v>98</v>
      </c>
      <c r="Z2974" s="925">
        <f t="shared" si="60"/>
        <v>0.89349999999996765</v>
      </c>
    </row>
    <row r="2975" spans="12:26" s="508" customFormat="1" x14ac:dyDescent="0.2">
      <c r="L2975" s="469"/>
      <c r="M2975" s="469"/>
      <c r="N2975" s="469"/>
      <c r="O2975" s="469"/>
      <c r="P2975" s="923"/>
      <c r="Q2975" s="923"/>
      <c r="R2975" s="923"/>
      <c r="S2975" s="923"/>
      <c r="U2975" s="742"/>
      <c r="Y2975" s="924" t="s">
        <v>98</v>
      </c>
      <c r="Z2975" s="925">
        <f t="shared" si="60"/>
        <v>0.89359999999996764</v>
      </c>
    </row>
    <row r="2976" spans="12:26" s="508" customFormat="1" x14ac:dyDescent="0.2">
      <c r="L2976" s="469"/>
      <c r="M2976" s="469"/>
      <c r="N2976" s="469"/>
      <c r="O2976" s="469"/>
      <c r="P2976" s="923"/>
      <c r="Q2976" s="923"/>
      <c r="R2976" s="923"/>
      <c r="S2976" s="923"/>
      <c r="U2976" s="742"/>
      <c r="Y2976" s="924" t="s">
        <v>98</v>
      </c>
      <c r="Z2976" s="925">
        <f t="shared" si="60"/>
        <v>0.89369999999996763</v>
      </c>
    </row>
    <row r="2977" spans="12:26" s="508" customFormat="1" x14ac:dyDescent="0.2">
      <c r="L2977" s="469"/>
      <c r="M2977" s="469"/>
      <c r="N2977" s="469"/>
      <c r="O2977" s="469"/>
      <c r="P2977" s="923"/>
      <c r="Q2977" s="923"/>
      <c r="R2977" s="923"/>
      <c r="S2977" s="923"/>
      <c r="U2977" s="742"/>
      <c r="Y2977" s="924" t="s">
        <v>98</v>
      </c>
      <c r="Z2977" s="925">
        <f t="shared" si="60"/>
        <v>0.89379999999996762</v>
      </c>
    </row>
    <row r="2978" spans="12:26" s="508" customFormat="1" x14ac:dyDescent="0.2">
      <c r="L2978" s="469"/>
      <c r="M2978" s="469"/>
      <c r="N2978" s="469"/>
      <c r="O2978" s="469"/>
      <c r="P2978" s="923"/>
      <c r="Q2978" s="923"/>
      <c r="R2978" s="923"/>
      <c r="S2978" s="923"/>
      <c r="U2978" s="742"/>
      <c r="Y2978" s="924" t="s">
        <v>98</v>
      </c>
      <c r="Z2978" s="925">
        <f t="shared" si="60"/>
        <v>0.89389999999996761</v>
      </c>
    </row>
    <row r="2979" spans="12:26" s="508" customFormat="1" x14ac:dyDescent="0.2">
      <c r="L2979" s="469"/>
      <c r="M2979" s="469"/>
      <c r="N2979" s="469"/>
      <c r="O2979" s="469"/>
      <c r="P2979" s="923"/>
      <c r="Q2979" s="923"/>
      <c r="R2979" s="923"/>
      <c r="S2979" s="923"/>
      <c r="U2979" s="742"/>
      <c r="Y2979" s="924" t="s">
        <v>98</v>
      </c>
      <c r="Z2979" s="925">
        <f t="shared" si="60"/>
        <v>0.8939999999999676</v>
      </c>
    </row>
    <row r="2980" spans="12:26" s="508" customFormat="1" x14ac:dyDescent="0.2">
      <c r="L2980" s="469"/>
      <c r="M2980" s="469"/>
      <c r="N2980" s="469"/>
      <c r="O2980" s="469"/>
      <c r="P2980" s="923"/>
      <c r="Q2980" s="923"/>
      <c r="R2980" s="923"/>
      <c r="S2980" s="923"/>
      <c r="U2980" s="742"/>
      <c r="Y2980" s="924" t="s">
        <v>98</v>
      </c>
      <c r="Z2980" s="925">
        <f t="shared" si="60"/>
        <v>0.89409999999996759</v>
      </c>
    </row>
    <row r="2981" spans="12:26" s="508" customFormat="1" x14ac:dyDescent="0.2">
      <c r="L2981" s="469"/>
      <c r="M2981" s="469"/>
      <c r="N2981" s="469"/>
      <c r="O2981" s="469"/>
      <c r="P2981" s="923"/>
      <c r="Q2981" s="923"/>
      <c r="R2981" s="923"/>
      <c r="S2981" s="923"/>
      <c r="U2981" s="742"/>
      <c r="Y2981" s="924" t="s">
        <v>98</v>
      </c>
      <c r="Z2981" s="925">
        <f t="shared" si="60"/>
        <v>0.89419999999996758</v>
      </c>
    </row>
    <row r="2982" spans="12:26" s="508" customFormat="1" x14ac:dyDescent="0.2">
      <c r="L2982" s="469"/>
      <c r="M2982" s="469"/>
      <c r="N2982" s="469"/>
      <c r="O2982" s="469"/>
      <c r="P2982" s="923"/>
      <c r="Q2982" s="923"/>
      <c r="R2982" s="923"/>
      <c r="S2982" s="923"/>
      <c r="U2982" s="742"/>
      <c r="Y2982" s="924" t="s">
        <v>98</v>
      </c>
      <c r="Z2982" s="925">
        <f t="shared" si="60"/>
        <v>0.89429999999996757</v>
      </c>
    </row>
    <row r="2983" spans="12:26" s="508" customFormat="1" x14ac:dyDescent="0.2">
      <c r="L2983" s="469"/>
      <c r="M2983" s="469"/>
      <c r="N2983" s="469"/>
      <c r="O2983" s="469"/>
      <c r="P2983" s="923"/>
      <c r="Q2983" s="923"/>
      <c r="R2983" s="923"/>
      <c r="S2983" s="923"/>
      <c r="U2983" s="742"/>
      <c r="Y2983" s="924" t="s">
        <v>98</v>
      </c>
      <c r="Z2983" s="925">
        <f t="shared" si="60"/>
        <v>0.89439999999996755</v>
      </c>
    </row>
    <row r="2984" spans="12:26" s="508" customFormat="1" x14ac:dyDescent="0.2">
      <c r="L2984" s="469"/>
      <c r="M2984" s="469"/>
      <c r="N2984" s="469"/>
      <c r="O2984" s="469"/>
      <c r="P2984" s="923"/>
      <c r="Q2984" s="923"/>
      <c r="R2984" s="923"/>
      <c r="S2984" s="923"/>
      <c r="U2984" s="742"/>
      <c r="Y2984" s="924" t="s">
        <v>98</v>
      </c>
      <c r="Z2984" s="925">
        <f t="shared" si="60"/>
        <v>0.89449999999996754</v>
      </c>
    </row>
    <row r="2985" spans="12:26" s="508" customFormat="1" x14ac:dyDescent="0.2">
      <c r="L2985" s="469"/>
      <c r="M2985" s="469"/>
      <c r="N2985" s="469"/>
      <c r="O2985" s="469"/>
      <c r="P2985" s="923"/>
      <c r="Q2985" s="923"/>
      <c r="R2985" s="923"/>
      <c r="S2985" s="923"/>
      <c r="U2985" s="742"/>
      <c r="Y2985" s="924" t="s">
        <v>98</v>
      </c>
      <c r="Z2985" s="925">
        <f t="shared" ref="Z2985:Z3048" si="61">SUM(Z2984+0.01%)</f>
        <v>0.89459999999996753</v>
      </c>
    </row>
    <row r="2986" spans="12:26" s="508" customFormat="1" x14ac:dyDescent="0.2">
      <c r="L2986" s="469"/>
      <c r="M2986" s="469"/>
      <c r="N2986" s="469"/>
      <c r="O2986" s="469"/>
      <c r="P2986" s="923"/>
      <c r="Q2986" s="923"/>
      <c r="R2986" s="923"/>
      <c r="S2986" s="923"/>
      <c r="U2986" s="742"/>
      <c r="Y2986" s="924" t="s">
        <v>98</v>
      </c>
      <c r="Z2986" s="925">
        <f t="shared" si="61"/>
        <v>0.89469999999996752</v>
      </c>
    </row>
    <row r="2987" spans="12:26" s="508" customFormat="1" x14ac:dyDescent="0.2">
      <c r="L2987" s="469"/>
      <c r="M2987" s="469"/>
      <c r="N2987" s="469"/>
      <c r="O2987" s="469"/>
      <c r="P2987" s="923"/>
      <c r="Q2987" s="923"/>
      <c r="R2987" s="923"/>
      <c r="S2987" s="923"/>
      <c r="U2987" s="742"/>
      <c r="Y2987" s="924" t="s">
        <v>98</v>
      </c>
      <c r="Z2987" s="925">
        <f t="shared" si="61"/>
        <v>0.89479999999996751</v>
      </c>
    </row>
    <row r="2988" spans="12:26" s="508" customFormat="1" x14ac:dyDescent="0.2">
      <c r="L2988" s="469"/>
      <c r="M2988" s="469"/>
      <c r="N2988" s="469"/>
      <c r="O2988" s="469"/>
      <c r="P2988" s="923"/>
      <c r="Q2988" s="923"/>
      <c r="R2988" s="923"/>
      <c r="S2988" s="923"/>
      <c r="U2988" s="742"/>
      <c r="Y2988" s="924" t="s">
        <v>98</v>
      </c>
      <c r="Z2988" s="925">
        <f t="shared" si="61"/>
        <v>0.8948999999999675</v>
      </c>
    </row>
    <row r="2989" spans="12:26" s="508" customFormat="1" x14ac:dyDescent="0.2">
      <c r="L2989" s="469"/>
      <c r="M2989" s="469"/>
      <c r="N2989" s="469"/>
      <c r="O2989" s="469"/>
      <c r="P2989" s="923"/>
      <c r="Q2989" s="923"/>
      <c r="R2989" s="923"/>
      <c r="S2989" s="923"/>
      <c r="U2989" s="742"/>
      <c r="Y2989" s="924" t="s">
        <v>98</v>
      </c>
      <c r="Z2989" s="925">
        <f t="shared" si="61"/>
        <v>0.89499999999996749</v>
      </c>
    </row>
    <row r="2990" spans="12:26" s="508" customFormat="1" x14ac:dyDescent="0.2">
      <c r="L2990" s="469"/>
      <c r="M2990" s="469"/>
      <c r="N2990" s="469"/>
      <c r="O2990" s="469"/>
      <c r="P2990" s="923"/>
      <c r="Q2990" s="923"/>
      <c r="R2990" s="923"/>
      <c r="S2990" s="923"/>
      <c r="U2990" s="742"/>
      <c r="Y2990" s="924" t="s">
        <v>98</v>
      </c>
      <c r="Z2990" s="925">
        <f t="shared" si="61"/>
        <v>0.89509999999996748</v>
      </c>
    </row>
    <row r="2991" spans="12:26" s="508" customFormat="1" x14ac:dyDescent="0.2">
      <c r="L2991" s="469"/>
      <c r="M2991" s="469"/>
      <c r="N2991" s="469"/>
      <c r="O2991" s="469"/>
      <c r="P2991" s="923"/>
      <c r="Q2991" s="923"/>
      <c r="R2991" s="923"/>
      <c r="S2991" s="923"/>
      <c r="U2991" s="742"/>
      <c r="Y2991" s="924" t="s">
        <v>98</v>
      </c>
      <c r="Z2991" s="925">
        <f t="shared" si="61"/>
        <v>0.89519999999996747</v>
      </c>
    </row>
    <row r="2992" spans="12:26" s="508" customFormat="1" x14ac:dyDescent="0.2">
      <c r="L2992" s="469"/>
      <c r="M2992" s="469"/>
      <c r="N2992" s="469"/>
      <c r="O2992" s="469"/>
      <c r="P2992" s="923"/>
      <c r="Q2992" s="923"/>
      <c r="R2992" s="923"/>
      <c r="S2992" s="923"/>
      <c r="U2992" s="742"/>
      <c r="Y2992" s="924" t="s">
        <v>98</v>
      </c>
      <c r="Z2992" s="925">
        <f t="shared" si="61"/>
        <v>0.89529999999996746</v>
      </c>
    </row>
    <row r="2993" spans="12:26" s="508" customFormat="1" x14ac:dyDescent="0.2">
      <c r="L2993" s="469"/>
      <c r="M2993" s="469"/>
      <c r="N2993" s="469"/>
      <c r="O2993" s="469"/>
      <c r="P2993" s="923"/>
      <c r="Q2993" s="923"/>
      <c r="R2993" s="923"/>
      <c r="S2993" s="923"/>
      <c r="U2993" s="742"/>
      <c r="Y2993" s="924" t="s">
        <v>98</v>
      </c>
      <c r="Z2993" s="925">
        <f t="shared" si="61"/>
        <v>0.89539999999996744</v>
      </c>
    </row>
    <row r="2994" spans="12:26" s="508" customFormat="1" x14ac:dyDescent="0.2">
      <c r="L2994" s="469"/>
      <c r="M2994" s="469"/>
      <c r="N2994" s="469"/>
      <c r="O2994" s="469"/>
      <c r="P2994" s="923"/>
      <c r="Q2994" s="923"/>
      <c r="R2994" s="923"/>
      <c r="S2994" s="923"/>
      <c r="U2994" s="742"/>
      <c r="Y2994" s="924" t="s">
        <v>98</v>
      </c>
      <c r="Z2994" s="925">
        <f t="shared" si="61"/>
        <v>0.89549999999996743</v>
      </c>
    </row>
    <row r="2995" spans="12:26" s="508" customFormat="1" x14ac:dyDescent="0.2">
      <c r="L2995" s="469"/>
      <c r="M2995" s="469"/>
      <c r="N2995" s="469"/>
      <c r="O2995" s="469"/>
      <c r="P2995" s="923"/>
      <c r="Q2995" s="923"/>
      <c r="R2995" s="923"/>
      <c r="S2995" s="923"/>
      <c r="U2995" s="742"/>
      <c r="Y2995" s="924" t="s">
        <v>98</v>
      </c>
      <c r="Z2995" s="925">
        <f t="shared" si="61"/>
        <v>0.89559999999996742</v>
      </c>
    </row>
    <row r="2996" spans="12:26" s="508" customFormat="1" x14ac:dyDescent="0.2">
      <c r="L2996" s="469"/>
      <c r="M2996" s="469"/>
      <c r="N2996" s="469"/>
      <c r="O2996" s="469"/>
      <c r="P2996" s="923"/>
      <c r="Q2996" s="923"/>
      <c r="R2996" s="923"/>
      <c r="S2996" s="923"/>
      <c r="U2996" s="742"/>
      <c r="Y2996" s="924" t="s">
        <v>98</v>
      </c>
      <c r="Z2996" s="925">
        <f t="shared" si="61"/>
        <v>0.89569999999996741</v>
      </c>
    </row>
    <row r="2997" spans="12:26" s="508" customFormat="1" x14ac:dyDescent="0.2">
      <c r="L2997" s="469"/>
      <c r="M2997" s="469"/>
      <c r="N2997" s="469"/>
      <c r="O2997" s="469"/>
      <c r="P2997" s="923"/>
      <c r="Q2997" s="923"/>
      <c r="R2997" s="923"/>
      <c r="S2997" s="923"/>
      <c r="U2997" s="742"/>
      <c r="Y2997" s="924" t="s">
        <v>98</v>
      </c>
      <c r="Z2997" s="925">
        <f t="shared" si="61"/>
        <v>0.8957999999999674</v>
      </c>
    </row>
    <row r="2998" spans="12:26" s="508" customFormat="1" x14ac:dyDescent="0.2">
      <c r="L2998" s="469"/>
      <c r="M2998" s="469"/>
      <c r="N2998" s="469"/>
      <c r="O2998" s="469"/>
      <c r="P2998" s="923"/>
      <c r="Q2998" s="923"/>
      <c r="R2998" s="923"/>
      <c r="S2998" s="923"/>
      <c r="U2998" s="742"/>
      <c r="Y2998" s="924" t="s">
        <v>98</v>
      </c>
      <c r="Z2998" s="925">
        <f t="shared" si="61"/>
        <v>0.89589999999996739</v>
      </c>
    </row>
    <row r="2999" spans="12:26" s="508" customFormat="1" x14ac:dyDescent="0.2">
      <c r="L2999" s="469"/>
      <c r="M2999" s="469"/>
      <c r="N2999" s="469"/>
      <c r="O2999" s="469"/>
      <c r="P2999" s="923"/>
      <c r="Q2999" s="923"/>
      <c r="R2999" s="923"/>
      <c r="S2999" s="923"/>
      <c r="U2999" s="742"/>
      <c r="Y2999" s="924" t="s">
        <v>98</v>
      </c>
      <c r="Z2999" s="925">
        <f t="shared" si="61"/>
        <v>0.89599999999996738</v>
      </c>
    </row>
    <row r="3000" spans="12:26" s="508" customFormat="1" x14ac:dyDescent="0.2">
      <c r="L3000" s="469"/>
      <c r="M3000" s="469"/>
      <c r="N3000" s="469"/>
      <c r="O3000" s="469"/>
      <c r="P3000" s="923"/>
      <c r="Q3000" s="923"/>
      <c r="R3000" s="923"/>
      <c r="S3000" s="923"/>
      <c r="U3000" s="742"/>
      <c r="Y3000" s="924" t="s">
        <v>98</v>
      </c>
      <c r="Z3000" s="925">
        <f t="shared" si="61"/>
        <v>0.89609999999996737</v>
      </c>
    </row>
    <row r="3001" spans="12:26" s="508" customFormat="1" x14ac:dyDescent="0.2">
      <c r="L3001" s="469"/>
      <c r="M3001" s="469"/>
      <c r="N3001" s="469"/>
      <c r="O3001" s="469"/>
      <c r="P3001" s="923"/>
      <c r="Q3001" s="923"/>
      <c r="R3001" s="923"/>
      <c r="S3001" s="923"/>
      <c r="U3001" s="742"/>
      <c r="Y3001" s="924" t="s">
        <v>98</v>
      </c>
      <c r="Z3001" s="925">
        <f t="shared" si="61"/>
        <v>0.89619999999996736</v>
      </c>
    </row>
    <row r="3002" spans="12:26" s="508" customFormat="1" x14ac:dyDescent="0.2">
      <c r="L3002" s="469"/>
      <c r="M3002" s="469"/>
      <c r="N3002" s="469"/>
      <c r="O3002" s="469"/>
      <c r="P3002" s="923"/>
      <c r="Q3002" s="923"/>
      <c r="R3002" s="923"/>
      <c r="S3002" s="923"/>
      <c r="U3002" s="742"/>
      <c r="Y3002" s="924" t="s">
        <v>98</v>
      </c>
      <c r="Z3002" s="925">
        <f t="shared" si="61"/>
        <v>0.89629999999996735</v>
      </c>
    </row>
    <row r="3003" spans="12:26" s="508" customFormat="1" x14ac:dyDescent="0.2">
      <c r="L3003" s="469"/>
      <c r="M3003" s="469"/>
      <c r="N3003" s="469"/>
      <c r="O3003" s="469"/>
      <c r="P3003" s="923"/>
      <c r="Q3003" s="923"/>
      <c r="R3003" s="923"/>
      <c r="S3003" s="923"/>
      <c r="U3003" s="742"/>
      <c r="Y3003" s="924" t="s">
        <v>98</v>
      </c>
      <c r="Z3003" s="925">
        <f t="shared" si="61"/>
        <v>0.89639999999996733</v>
      </c>
    </row>
    <row r="3004" spans="12:26" s="508" customFormat="1" x14ac:dyDescent="0.2">
      <c r="L3004" s="469"/>
      <c r="M3004" s="469"/>
      <c r="N3004" s="469"/>
      <c r="O3004" s="469"/>
      <c r="P3004" s="923"/>
      <c r="Q3004" s="923"/>
      <c r="R3004" s="923"/>
      <c r="S3004" s="923"/>
      <c r="U3004" s="742"/>
      <c r="Y3004" s="924" t="s">
        <v>98</v>
      </c>
      <c r="Z3004" s="925">
        <f t="shared" si="61"/>
        <v>0.89649999999996732</v>
      </c>
    </row>
    <row r="3005" spans="12:26" s="508" customFormat="1" x14ac:dyDescent="0.2">
      <c r="L3005" s="469"/>
      <c r="M3005" s="469"/>
      <c r="N3005" s="469"/>
      <c r="O3005" s="469"/>
      <c r="P3005" s="923"/>
      <c r="Q3005" s="923"/>
      <c r="R3005" s="923"/>
      <c r="S3005" s="923"/>
      <c r="U3005" s="742"/>
      <c r="Y3005" s="924" t="s">
        <v>98</v>
      </c>
      <c r="Z3005" s="925">
        <f t="shared" si="61"/>
        <v>0.89659999999996731</v>
      </c>
    </row>
    <row r="3006" spans="12:26" s="508" customFormat="1" x14ac:dyDescent="0.2">
      <c r="L3006" s="469"/>
      <c r="M3006" s="469"/>
      <c r="N3006" s="469"/>
      <c r="O3006" s="469"/>
      <c r="P3006" s="923"/>
      <c r="Q3006" s="923"/>
      <c r="R3006" s="923"/>
      <c r="S3006" s="923"/>
      <c r="U3006" s="742"/>
      <c r="Y3006" s="924" t="s">
        <v>98</v>
      </c>
      <c r="Z3006" s="925">
        <f t="shared" si="61"/>
        <v>0.8966999999999673</v>
      </c>
    </row>
    <row r="3007" spans="12:26" s="508" customFormat="1" x14ac:dyDescent="0.2">
      <c r="L3007" s="469"/>
      <c r="M3007" s="469"/>
      <c r="N3007" s="469"/>
      <c r="O3007" s="469"/>
      <c r="P3007" s="923"/>
      <c r="Q3007" s="923"/>
      <c r="R3007" s="923"/>
      <c r="S3007" s="923"/>
      <c r="U3007" s="742"/>
      <c r="Y3007" s="924" t="s">
        <v>98</v>
      </c>
      <c r="Z3007" s="925">
        <f t="shared" si="61"/>
        <v>0.89679999999996729</v>
      </c>
    </row>
    <row r="3008" spans="12:26" s="508" customFormat="1" x14ac:dyDescent="0.2">
      <c r="L3008" s="469"/>
      <c r="M3008" s="469"/>
      <c r="N3008" s="469"/>
      <c r="O3008" s="469"/>
      <c r="P3008" s="923"/>
      <c r="Q3008" s="923"/>
      <c r="R3008" s="923"/>
      <c r="S3008" s="923"/>
      <c r="U3008" s="742"/>
      <c r="Y3008" s="924" t="s">
        <v>98</v>
      </c>
      <c r="Z3008" s="925">
        <f t="shared" si="61"/>
        <v>0.89689999999996728</v>
      </c>
    </row>
    <row r="3009" spans="12:26" s="508" customFormat="1" x14ac:dyDescent="0.2">
      <c r="L3009" s="469"/>
      <c r="M3009" s="469"/>
      <c r="N3009" s="469"/>
      <c r="O3009" s="469"/>
      <c r="P3009" s="923"/>
      <c r="Q3009" s="923"/>
      <c r="R3009" s="923"/>
      <c r="S3009" s="923"/>
      <c r="U3009" s="742"/>
      <c r="Y3009" s="924" t="s">
        <v>98</v>
      </c>
      <c r="Z3009" s="925">
        <f t="shared" si="61"/>
        <v>0.89699999999996727</v>
      </c>
    </row>
    <row r="3010" spans="12:26" s="508" customFormat="1" x14ac:dyDescent="0.2">
      <c r="L3010" s="469"/>
      <c r="M3010" s="469"/>
      <c r="N3010" s="469"/>
      <c r="O3010" s="469"/>
      <c r="P3010" s="923"/>
      <c r="Q3010" s="923"/>
      <c r="R3010" s="923"/>
      <c r="S3010" s="923"/>
      <c r="U3010" s="742"/>
      <c r="Y3010" s="924" t="s">
        <v>98</v>
      </c>
      <c r="Z3010" s="925">
        <f t="shared" si="61"/>
        <v>0.89709999999996726</v>
      </c>
    </row>
    <row r="3011" spans="12:26" s="508" customFormat="1" x14ac:dyDescent="0.2">
      <c r="L3011" s="469"/>
      <c r="M3011" s="469"/>
      <c r="N3011" s="469"/>
      <c r="O3011" s="469"/>
      <c r="P3011" s="923"/>
      <c r="Q3011" s="923"/>
      <c r="R3011" s="923"/>
      <c r="S3011" s="923"/>
      <c r="U3011" s="742"/>
      <c r="Y3011" s="924" t="s">
        <v>98</v>
      </c>
      <c r="Z3011" s="925">
        <f t="shared" si="61"/>
        <v>0.89719999999996725</v>
      </c>
    </row>
    <row r="3012" spans="12:26" s="508" customFormat="1" x14ac:dyDescent="0.2">
      <c r="L3012" s="469"/>
      <c r="M3012" s="469"/>
      <c r="N3012" s="469"/>
      <c r="O3012" s="469"/>
      <c r="P3012" s="923"/>
      <c r="Q3012" s="923"/>
      <c r="R3012" s="923"/>
      <c r="S3012" s="923"/>
      <c r="U3012" s="742"/>
      <c r="Y3012" s="924" t="s">
        <v>98</v>
      </c>
      <c r="Z3012" s="925">
        <f t="shared" si="61"/>
        <v>0.89729999999996723</v>
      </c>
    </row>
    <row r="3013" spans="12:26" s="508" customFormat="1" x14ac:dyDescent="0.2">
      <c r="L3013" s="469"/>
      <c r="M3013" s="469"/>
      <c r="N3013" s="469"/>
      <c r="O3013" s="469"/>
      <c r="P3013" s="923"/>
      <c r="Q3013" s="923"/>
      <c r="R3013" s="923"/>
      <c r="S3013" s="923"/>
      <c r="U3013" s="742"/>
      <c r="Y3013" s="924" t="s">
        <v>98</v>
      </c>
      <c r="Z3013" s="925">
        <f t="shared" si="61"/>
        <v>0.89739999999996722</v>
      </c>
    </row>
    <row r="3014" spans="12:26" s="508" customFormat="1" x14ac:dyDescent="0.2">
      <c r="L3014" s="469"/>
      <c r="M3014" s="469"/>
      <c r="N3014" s="469"/>
      <c r="O3014" s="469"/>
      <c r="P3014" s="923"/>
      <c r="Q3014" s="923"/>
      <c r="R3014" s="923"/>
      <c r="S3014" s="923"/>
      <c r="U3014" s="742"/>
      <c r="Y3014" s="924" t="s">
        <v>98</v>
      </c>
      <c r="Z3014" s="925">
        <f t="shared" si="61"/>
        <v>0.89749999999996721</v>
      </c>
    </row>
    <row r="3015" spans="12:26" s="508" customFormat="1" x14ac:dyDescent="0.2">
      <c r="L3015" s="469"/>
      <c r="M3015" s="469"/>
      <c r="N3015" s="469"/>
      <c r="O3015" s="469"/>
      <c r="P3015" s="923"/>
      <c r="Q3015" s="923"/>
      <c r="R3015" s="923"/>
      <c r="S3015" s="923"/>
      <c r="U3015" s="742"/>
      <c r="Y3015" s="924" t="s">
        <v>98</v>
      </c>
      <c r="Z3015" s="925">
        <f t="shared" si="61"/>
        <v>0.8975999999999672</v>
      </c>
    </row>
    <row r="3016" spans="12:26" s="508" customFormat="1" x14ac:dyDescent="0.2">
      <c r="L3016" s="469"/>
      <c r="M3016" s="469"/>
      <c r="N3016" s="469"/>
      <c r="O3016" s="469"/>
      <c r="P3016" s="923"/>
      <c r="Q3016" s="923"/>
      <c r="R3016" s="923"/>
      <c r="S3016" s="923"/>
      <c r="U3016" s="742"/>
      <c r="Y3016" s="924" t="s">
        <v>98</v>
      </c>
      <c r="Z3016" s="925">
        <f t="shared" si="61"/>
        <v>0.89769999999996719</v>
      </c>
    </row>
    <row r="3017" spans="12:26" s="508" customFormat="1" x14ac:dyDescent="0.2">
      <c r="L3017" s="469"/>
      <c r="M3017" s="469"/>
      <c r="N3017" s="469"/>
      <c r="O3017" s="469"/>
      <c r="P3017" s="923"/>
      <c r="Q3017" s="923"/>
      <c r="R3017" s="923"/>
      <c r="S3017" s="923"/>
      <c r="U3017" s="742"/>
      <c r="Y3017" s="924" t="s">
        <v>98</v>
      </c>
      <c r="Z3017" s="925">
        <f t="shared" si="61"/>
        <v>0.89779999999996718</v>
      </c>
    </row>
    <row r="3018" spans="12:26" s="508" customFormat="1" x14ac:dyDescent="0.2">
      <c r="L3018" s="469"/>
      <c r="M3018" s="469"/>
      <c r="N3018" s="469"/>
      <c r="O3018" s="469"/>
      <c r="P3018" s="923"/>
      <c r="Q3018" s="923"/>
      <c r="R3018" s="923"/>
      <c r="S3018" s="923"/>
      <c r="U3018" s="742"/>
      <c r="Y3018" s="924" t="s">
        <v>98</v>
      </c>
      <c r="Z3018" s="925">
        <f t="shared" si="61"/>
        <v>0.89789999999996717</v>
      </c>
    </row>
    <row r="3019" spans="12:26" s="508" customFormat="1" x14ac:dyDescent="0.2">
      <c r="L3019" s="469"/>
      <c r="M3019" s="469"/>
      <c r="N3019" s="469"/>
      <c r="O3019" s="469"/>
      <c r="P3019" s="923"/>
      <c r="Q3019" s="923"/>
      <c r="R3019" s="923"/>
      <c r="S3019" s="923"/>
      <c r="U3019" s="742"/>
      <c r="Y3019" s="924" t="s">
        <v>98</v>
      </c>
      <c r="Z3019" s="925">
        <f t="shared" si="61"/>
        <v>0.89799999999996716</v>
      </c>
    </row>
    <row r="3020" spans="12:26" s="508" customFormat="1" x14ac:dyDescent="0.2">
      <c r="L3020" s="469"/>
      <c r="M3020" s="469"/>
      <c r="N3020" s="469"/>
      <c r="O3020" s="469"/>
      <c r="P3020" s="923"/>
      <c r="Q3020" s="923"/>
      <c r="R3020" s="923"/>
      <c r="S3020" s="923"/>
      <c r="U3020" s="742"/>
      <c r="Y3020" s="924" t="s">
        <v>98</v>
      </c>
      <c r="Z3020" s="925">
        <f t="shared" si="61"/>
        <v>0.89809999999996715</v>
      </c>
    </row>
    <row r="3021" spans="12:26" s="508" customFormat="1" x14ac:dyDescent="0.2">
      <c r="L3021" s="469"/>
      <c r="M3021" s="469"/>
      <c r="N3021" s="469"/>
      <c r="O3021" s="469"/>
      <c r="P3021" s="923"/>
      <c r="Q3021" s="923"/>
      <c r="R3021" s="923"/>
      <c r="S3021" s="923"/>
      <c r="U3021" s="742"/>
      <c r="Y3021" s="924" t="s">
        <v>98</v>
      </c>
      <c r="Z3021" s="925">
        <f t="shared" si="61"/>
        <v>0.89819999999996714</v>
      </c>
    </row>
    <row r="3022" spans="12:26" s="508" customFormat="1" x14ac:dyDescent="0.2">
      <c r="L3022" s="469"/>
      <c r="M3022" s="469"/>
      <c r="N3022" s="469"/>
      <c r="O3022" s="469"/>
      <c r="P3022" s="923"/>
      <c r="Q3022" s="923"/>
      <c r="R3022" s="923"/>
      <c r="S3022" s="923"/>
      <c r="U3022" s="742"/>
      <c r="Y3022" s="924" t="s">
        <v>98</v>
      </c>
      <c r="Z3022" s="925">
        <f t="shared" si="61"/>
        <v>0.89829999999996712</v>
      </c>
    </row>
    <row r="3023" spans="12:26" s="508" customFormat="1" x14ac:dyDescent="0.2">
      <c r="L3023" s="469"/>
      <c r="M3023" s="469"/>
      <c r="N3023" s="469"/>
      <c r="O3023" s="469"/>
      <c r="P3023" s="923"/>
      <c r="Q3023" s="923"/>
      <c r="R3023" s="923"/>
      <c r="S3023" s="923"/>
      <c r="U3023" s="742"/>
      <c r="Y3023" s="924" t="s">
        <v>98</v>
      </c>
      <c r="Z3023" s="925">
        <f t="shared" si="61"/>
        <v>0.89839999999996711</v>
      </c>
    </row>
    <row r="3024" spans="12:26" s="508" customFormat="1" x14ac:dyDescent="0.2">
      <c r="L3024" s="469"/>
      <c r="M3024" s="469"/>
      <c r="N3024" s="469"/>
      <c r="O3024" s="469"/>
      <c r="P3024" s="923"/>
      <c r="Q3024" s="923"/>
      <c r="R3024" s="923"/>
      <c r="S3024" s="923"/>
      <c r="U3024" s="742"/>
      <c r="Y3024" s="924" t="s">
        <v>98</v>
      </c>
      <c r="Z3024" s="925">
        <f t="shared" si="61"/>
        <v>0.8984999999999671</v>
      </c>
    </row>
    <row r="3025" spans="12:26" s="508" customFormat="1" x14ac:dyDescent="0.2">
      <c r="L3025" s="469"/>
      <c r="M3025" s="469"/>
      <c r="N3025" s="469"/>
      <c r="O3025" s="469"/>
      <c r="P3025" s="923"/>
      <c r="Q3025" s="923"/>
      <c r="R3025" s="923"/>
      <c r="S3025" s="923"/>
      <c r="U3025" s="742"/>
      <c r="Y3025" s="924" t="s">
        <v>98</v>
      </c>
      <c r="Z3025" s="925">
        <f t="shared" si="61"/>
        <v>0.89859999999996709</v>
      </c>
    </row>
    <row r="3026" spans="12:26" s="508" customFormat="1" x14ac:dyDescent="0.2">
      <c r="L3026" s="469"/>
      <c r="M3026" s="469"/>
      <c r="N3026" s="469"/>
      <c r="O3026" s="469"/>
      <c r="P3026" s="923"/>
      <c r="Q3026" s="923"/>
      <c r="R3026" s="923"/>
      <c r="S3026" s="923"/>
      <c r="U3026" s="742"/>
      <c r="Y3026" s="924" t="s">
        <v>98</v>
      </c>
      <c r="Z3026" s="925">
        <f t="shared" si="61"/>
        <v>0.89869999999996708</v>
      </c>
    </row>
    <row r="3027" spans="12:26" s="508" customFormat="1" x14ac:dyDescent="0.2">
      <c r="L3027" s="469"/>
      <c r="M3027" s="469"/>
      <c r="N3027" s="469"/>
      <c r="O3027" s="469"/>
      <c r="P3027" s="923"/>
      <c r="Q3027" s="923"/>
      <c r="R3027" s="923"/>
      <c r="S3027" s="923"/>
      <c r="U3027" s="742"/>
      <c r="Y3027" s="924" t="s">
        <v>98</v>
      </c>
      <c r="Z3027" s="925">
        <f t="shared" si="61"/>
        <v>0.89879999999996707</v>
      </c>
    </row>
    <row r="3028" spans="12:26" s="508" customFormat="1" x14ac:dyDescent="0.2">
      <c r="L3028" s="469"/>
      <c r="M3028" s="469"/>
      <c r="N3028" s="469"/>
      <c r="O3028" s="469"/>
      <c r="P3028" s="923"/>
      <c r="Q3028" s="923"/>
      <c r="R3028" s="923"/>
      <c r="S3028" s="923"/>
      <c r="U3028" s="742"/>
      <c r="Y3028" s="924" t="s">
        <v>98</v>
      </c>
      <c r="Z3028" s="925">
        <f t="shared" si="61"/>
        <v>0.89889999999996706</v>
      </c>
    </row>
    <row r="3029" spans="12:26" s="508" customFormat="1" x14ac:dyDescent="0.2">
      <c r="L3029" s="469"/>
      <c r="M3029" s="469"/>
      <c r="N3029" s="469"/>
      <c r="O3029" s="469"/>
      <c r="P3029" s="923"/>
      <c r="Q3029" s="923"/>
      <c r="R3029" s="923"/>
      <c r="S3029" s="923"/>
      <c r="U3029" s="742"/>
      <c r="Y3029" s="924" t="s">
        <v>98</v>
      </c>
      <c r="Z3029" s="925">
        <f t="shared" si="61"/>
        <v>0.89899999999996705</v>
      </c>
    </row>
    <row r="3030" spans="12:26" s="508" customFormat="1" x14ac:dyDescent="0.2">
      <c r="L3030" s="469"/>
      <c r="M3030" s="469"/>
      <c r="N3030" s="469"/>
      <c r="O3030" s="469"/>
      <c r="P3030" s="923"/>
      <c r="Q3030" s="923"/>
      <c r="R3030" s="923"/>
      <c r="S3030" s="923"/>
      <c r="U3030" s="742"/>
      <c r="Y3030" s="924" t="s">
        <v>98</v>
      </c>
      <c r="Z3030" s="925">
        <f t="shared" si="61"/>
        <v>0.89909999999996704</v>
      </c>
    </row>
    <row r="3031" spans="12:26" s="508" customFormat="1" x14ac:dyDescent="0.2">
      <c r="L3031" s="469"/>
      <c r="M3031" s="469"/>
      <c r="N3031" s="469"/>
      <c r="O3031" s="469"/>
      <c r="P3031" s="923"/>
      <c r="Q3031" s="923"/>
      <c r="R3031" s="923"/>
      <c r="S3031" s="923"/>
      <c r="U3031" s="742"/>
      <c r="Y3031" s="924" t="s">
        <v>98</v>
      </c>
      <c r="Z3031" s="925">
        <f t="shared" si="61"/>
        <v>0.89919999999996703</v>
      </c>
    </row>
    <row r="3032" spans="12:26" s="508" customFormat="1" x14ac:dyDescent="0.2">
      <c r="L3032" s="469"/>
      <c r="M3032" s="469"/>
      <c r="N3032" s="469"/>
      <c r="O3032" s="469"/>
      <c r="P3032" s="923"/>
      <c r="Q3032" s="923"/>
      <c r="R3032" s="923"/>
      <c r="S3032" s="923"/>
      <c r="U3032" s="742"/>
      <c r="Y3032" s="924" t="s">
        <v>98</v>
      </c>
      <c r="Z3032" s="925">
        <f t="shared" si="61"/>
        <v>0.89929999999996701</v>
      </c>
    </row>
    <row r="3033" spans="12:26" s="508" customFormat="1" x14ac:dyDescent="0.2">
      <c r="L3033" s="469"/>
      <c r="M3033" s="469"/>
      <c r="N3033" s="469"/>
      <c r="O3033" s="469"/>
      <c r="P3033" s="923"/>
      <c r="Q3033" s="923"/>
      <c r="R3033" s="923"/>
      <c r="S3033" s="923"/>
      <c r="U3033" s="742"/>
      <c r="Y3033" s="924" t="s">
        <v>98</v>
      </c>
      <c r="Z3033" s="925">
        <f t="shared" si="61"/>
        <v>0.899399999999967</v>
      </c>
    </row>
    <row r="3034" spans="12:26" s="508" customFormat="1" x14ac:dyDescent="0.2">
      <c r="L3034" s="469"/>
      <c r="M3034" s="469"/>
      <c r="N3034" s="469"/>
      <c r="O3034" s="469"/>
      <c r="P3034" s="923"/>
      <c r="Q3034" s="923"/>
      <c r="R3034" s="923"/>
      <c r="S3034" s="923"/>
      <c r="U3034" s="742"/>
      <c r="Y3034" s="924" t="s">
        <v>98</v>
      </c>
      <c r="Z3034" s="925">
        <f t="shared" si="61"/>
        <v>0.89949999999996699</v>
      </c>
    </row>
    <row r="3035" spans="12:26" s="508" customFormat="1" x14ac:dyDescent="0.2">
      <c r="L3035" s="469"/>
      <c r="M3035" s="469"/>
      <c r="N3035" s="469"/>
      <c r="O3035" s="469"/>
      <c r="P3035" s="923"/>
      <c r="Q3035" s="923"/>
      <c r="R3035" s="923"/>
      <c r="S3035" s="923"/>
      <c r="U3035" s="742"/>
      <c r="Y3035" s="924" t="s">
        <v>98</v>
      </c>
      <c r="Z3035" s="925">
        <f t="shared" si="61"/>
        <v>0.89959999999996698</v>
      </c>
    </row>
    <row r="3036" spans="12:26" s="508" customFormat="1" x14ac:dyDescent="0.2">
      <c r="L3036" s="469"/>
      <c r="M3036" s="469"/>
      <c r="N3036" s="469"/>
      <c r="O3036" s="469"/>
      <c r="P3036" s="923"/>
      <c r="Q3036" s="923"/>
      <c r="R3036" s="923"/>
      <c r="S3036" s="923"/>
      <c r="U3036" s="742"/>
      <c r="Y3036" s="924" t="s">
        <v>98</v>
      </c>
      <c r="Z3036" s="925">
        <f t="shared" si="61"/>
        <v>0.89969999999996697</v>
      </c>
    </row>
    <row r="3037" spans="12:26" s="508" customFormat="1" x14ac:dyDescent="0.2">
      <c r="L3037" s="469"/>
      <c r="M3037" s="469"/>
      <c r="N3037" s="469"/>
      <c r="O3037" s="469"/>
      <c r="P3037" s="923"/>
      <c r="Q3037" s="923"/>
      <c r="R3037" s="923"/>
      <c r="S3037" s="923"/>
      <c r="U3037" s="742"/>
      <c r="Y3037" s="924" t="s">
        <v>98</v>
      </c>
      <c r="Z3037" s="925">
        <f t="shared" si="61"/>
        <v>0.89979999999996696</v>
      </c>
    </row>
    <row r="3038" spans="12:26" s="508" customFormat="1" x14ac:dyDescent="0.2">
      <c r="L3038" s="469"/>
      <c r="M3038" s="469"/>
      <c r="N3038" s="469"/>
      <c r="O3038" s="469"/>
      <c r="P3038" s="923"/>
      <c r="Q3038" s="923"/>
      <c r="R3038" s="923"/>
      <c r="S3038" s="923"/>
      <c r="U3038" s="742"/>
      <c r="Y3038" s="924" t="s">
        <v>98</v>
      </c>
      <c r="Z3038" s="925">
        <f t="shared" si="61"/>
        <v>0.89989999999996695</v>
      </c>
    </row>
    <row r="3039" spans="12:26" s="508" customFormat="1" x14ac:dyDescent="0.2">
      <c r="L3039" s="469"/>
      <c r="M3039" s="469"/>
      <c r="N3039" s="469"/>
      <c r="O3039" s="469"/>
      <c r="P3039" s="923"/>
      <c r="Q3039" s="923"/>
      <c r="R3039" s="923"/>
      <c r="S3039" s="923"/>
      <c r="U3039" s="742"/>
      <c r="Y3039" s="924" t="s">
        <v>97</v>
      </c>
      <c r="Z3039" s="925">
        <f t="shared" si="61"/>
        <v>0.89999999999996694</v>
      </c>
    </row>
    <row r="3040" spans="12:26" s="508" customFormat="1" x14ac:dyDescent="0.2">
      <c r="L3040" s="469"/>
      <c r="M3040" s="469"/>
      <c r="N3040" s="469"/>
      <c r="O3040" s="469"/>
      <c r="P3040" s="923"/>
      <c r="Q3040" s="923"/>
      <c r="R3040" s="923"/>
      <c r="S3040" s="923"/>
      <c r="U3040" s="742"/>
      <c r="Y3040" s="924" t="s">
        <v>97</v>
      </c>
      <c r="Z3040" s="925">
        <f t="shared" si="61"/>
        <v>0.90009999999996693</v>
      </c>
    </row>
    <row r="3041" spans="12:26" s="508" customFormat="1" x14ac:dyDescent="0.2">
      <c r="L3041" s="469"/>
      <c r="M3041" s="469"/>
      <c r="N3041" s="469"/>
      <c r="O3041" s="469"/>
      <c r="P3041" s="923"/>
      <c r="Q3041" s="923"/>
      <c r="R3041" s="923"/>
      <c r="S3041" s="923"/>
      <c r="U3041" s="742"/>
      <c r="Y3041" s="924" t="s">
        <v>97</v>
      </c>
      <c r="Z3041" s="925">
        <f t="shared" si="61"/>
        <v>0.90019999999996692</v>
      </c>
    </row>
    <row r="3042" spans="12:26" s="508" customFormat="1" x14ac:dyDescent="0.2">
      <c r="L3042" s="469"/>
      <c r="M3042" s="469"/>
      <c r="N3042" s="469"/>
      <c r="O3042" s="469"/>
      <c r="P3042" s="923"/>
      <c r="Q3042" s="923"/>
      <c r="R3042" s="923"/>
      <c r="S3042" s="923"/>
      <c r="U3042" s="742"/>
      <c r="Y3042" s="924" t="s">
        <v>97</v>
      </c>
      <c r="Z3042" s="925">
        <f t="shared" si="61"/>
        <v>0.9002999999999669</v>
      </c>
    </row>
    <row r="3043" spans="12:26" s="508" customFormat="1" x14ac:dyDescent="0.2">
      <c r="L3043" s="469"/>
      <c r="M3043" s="469"/>
      <c r="N3043" s="469"/>
      <c r="O3043" s="469"/>
      <c r="P3043" s="923"/>
      <c r="Q3043" s="923"/>
      <c r="R3043" s="923"/>
      <c r="S3043" s="923"/>
      <c r="U3043" s="742"/>
      <c r="Y3043" s="924" t="s">
        <v>97</v>
      </c>
      <c r="Z3043" s="925">
        <f t="shared" si="61"/>
        <v>0.90039999999996689</v>
      </c>
    </row>
    <row r="3044" spans="12:26" s="508" customFormat="1" x14ac:dyDescent="0.2">
      <c r="L3044" s="469"/>
      <c r="M3044" s="469"/>
      <c r="N3044" s="469"/>
      <c r="O3044" s="469"/>
      <c r="P3044" s="923"/>
      <c r="Q3044" s="923"/>
      <c r="R3044" s="923"/>
      <c r="S3044" s="923"/>
      <c r="U3044" s="742"/>
      <c r="Y3044" s="924" t="s">
        <v>97</v>
      </c>
      <c r="Z3044" s="925">
        <f t="shared" si="61"/>
        <v>0.90049999999996688</v>
      </c>
    </row>
    <row r="3045" spans="12:26" s="508" customFormat="1" x14ac:dyDescent="0.2">
      <c r="L3045" s="469"/>
      <c r="M3045" s="469"/>
      <c r="N3045" s="469"/>
      <c r="O3045" s="469"/>
      <c r="P3045" s="923"/>
      <c r="Q3045" s="923"/>
      <c r="R3045" s="923"/>
      <c r="S3045" s="923"/>
      <c r="U3045" s="742"/>
      <c r="Y3045" s="924" t="s">
        <v>97</v>
      </c>
      <c r="Z3045" s="925">
        <f t="shared" si="61"/>
        <v>0.90059999999996687</v>
      </c>
    </row>
    <row r="3046" spans="12:26" s="508" customFormat="1" x14ac:dyDescent="0.2">
      <c r="L3046" s="469"/>
      <c r="M3046" s="469"/>
      <c r="N3046" s="469"/>
      <c r="O3046" s="469"/>
      <c r="P3046" s="923"/>
      <c r="Q3046" s="923"/>
      <c r="R3046" s="923"/>
      <c r="S3046" s="923"/>
      <c r="U3046" s="742"/>
      <c r="Y3046" s="924" t="s">
        <v>97</v>
      </c>
      <c r="Z3046" s="925">
        <f t="shared" si="61"/>
        <v>0.90069999999996686</v>
      </c>
    </row>
    <row r="3047" spans="12:26" s="508" customFormat="1" x14ac:dyDescent="0.2">
      <c r="L3047" s="469"/>
      <c r="M3047" s="469"/>
      <c r="N3047" s="469"/>
      <c r="O3047" s="469"/>
      <c r="P3047" s="923"/>
      <c r="Q3047" s="923"/>
      <c r="R3047" s="923"/>
      <c r="S3047" s="923"/>
      <c r="U3047" s="742"/>
      <c r="Y3047" s="924" t="s">
        <v>97</v>
      </c>
      <c r="Z3047" s="925">
        <f t="shared" si="61"/>
        <v>0.90079999999996685</v>
      </c>
    </row>
    <row r="3048" spans="12:26" s="508" customFormat="1" x14ac:dyDescent="0.2">
      <c r="L3048" s="469"/>
      <c r="M3048" s="469"/>
      <c r="N3048" s="469"/>
      <c r="O3048" s="469"/>
      <c r="P3048" s="923"/>
      <c r="Q3048" s="923"/>
      <c r="R3048" s="923"/>
      <c r="S3048" s="923"/>
      <c r="U3048" s="742"/>
      <c r="Y3048" s="924" t="s">
        <v>97</v>
      </c>
      <c r="Z3048" s="925">
        <f t="shared" si="61"/>
        <v>0.90089999999996684</v>
      </c>
    </row>
    <row r="3049" spans="12:26" s="508" customFormat="1" x14ac:dyDescent="0.2">
      <c r="L3049" s="469"/>
      <c r="M3049" s="469"/>
      <c r="N3049" s="469"/>
      <c r="O3049" s="469"/>
      <c r="P3049" s="923"/>
      <c r="Q3049" s="923"/>
      <c r="R3049" s="923"/>
      <c r="S3049" s="923"/>
      <c r="U3049" s="742"/>
      <c r="Y3049" s="924" t="s">
        <v>97</v>
      </c>
      <c r="Z3049" s="925">
        <f t="shared" ref="Z3049:Z3112" si="62">SUM(Z3048+0.01%)</f>
        <v>0.90099999999996683</v>
      </c>
    </row>
    <row r="3050" spans="12:26" s="508" customFormat="1" x14ac:dyDescent="0.2">
      <c r="L3050" s="469"/>
      <c r="M3050" s="469"/>
      <c r="N3050" s="469"/>
      <c r="O3050" s="469"/>
      <c r="P3050" s="923"/>
      <c r="Q3050" s="923"/>
      <c r="R3050" s="923"/>
      <c r="S3050" s="923"/>
      <c r="U3050" s="742"/>
      <c r="Y3050" s="924" t="s">
        <v>97</v>
      </c>
      <c r="Z3050" s="925">
        <f t="shared" si="62"/>
        <v>0.90109999999996682</v>
      </c>
    </row>
    <row r="3051" spans="12:26" s="508" customFormat="1" x14ac:dyDescent="0.2">
      <c r="L3051" s="469"/>
      <c r="M3051" s="469"/>
      <c r="N3051" s="469"/>
      <c r="O3051" s="469"/>
      <c r="P3051" s="923"/>
      <c r="Q3051" s="923"/>
      <c r="R3051" s="923"/>
      <c r="S3051" s="923"/>
      <c r="U3051" s="742"/>
      <c r="Y3051" s="924" t="s">
        <v>97</v>
      </c>
      <c r="Z3051" s="925">
        <f t="shared" si="62"/>
        <v>0.90119999999996681</v>
      </c>
    </row>
    <row r="3052" spans="12:26" s="508" customFormat="1" x14ac:dyDescent="0.2">
      <c r="L3052" s="469"/>
      <c r="M3052" s="469"/>
      <c r="N3052" s="469"/>
      <c r="O3052" s="469"/>
      <c r="P3052" s="923"/>
      <c r="Q3052" s="923"/>
      <c r="R3052" s="923"/>
      <c r="S3052" s="923"/>
      <c r="U3052" s="742"/>
      <c r="Y3052" s="924" t="s">
        <v>97</v>
      </c>
      <c r="Z3052" s="925">
        <f t="shared" si="62"/>
        <v>0.90129999999996679</v>
      </c>
    </row>
    <row r="3053" spans="12:26" s="508" customFormat="1" x14ac:dyDescent="0.2">
      <c r="L3053" s="469"/>
      <c r="M3053" s="469"/>
      <c r="N3053" s="469"/>
      <c r="O3053" s="469"/>
      <c r="P3053" s="923"/>
      <c r="Q3053" s="923"/>
      <c r="R3053" s="923"/>
      <c r="S3053" s="923"/>
      <c r="U3053" s="742"/>
      <c r="Y3053" s="924" t="s">
        <v>97</v>
      </c>
      <c r="Z3053" s="925">
        <f t="shared" si="62"/>
        <v>0.90139999999996678</v>
      </c>
    </row>
    <row r="3054" spans="12:26" s="508" customFormat="1" x14ac:dyDescent="0.2">
      <c r="L3054" s="469"/>
      <c r="M3054" s="469"/>
      <c r="N3054" s="469"/>
      <c r="O3054" s="469"/>
      <c r="P3054" s="923"/>
      <c r="Q3054" s="923"/>
      <c r="R3054" s="923"/>
      <c r="S3054" s="923"/>
      <c r="U3054" s="742"/>
      <c r="Y3054" s="924" t="s">
        <v>97</v>
      </c>
      <c r="Z3054" s="925">
        <f t="shared" si="62"/>
        <v>0.90149999999996677</v>
      </c>
    </row>
    <row r="3055" spans="12:26" s="508" customFormat="1" x14ac:dyDescent="0.2">
      <c r="L3055" s="469"/>
      <c r="M3055" s="469"/>
      <c r="N3055" s="469"/>
      <c r="O3055" s="469"/>
      <c r="P3055" s="923"/>
      <c r="Q3055" s="923"/>
      <c r="R3055" s="923"/>
      <c r="S3055" s="923"/>
      <c r="U3055" s="742"/>
      <c r="Y3055" s="924" t="s">
        <v>97</v>
      </c>
      <c r="Z3055" s="925">
        <f t="shared" si="62"/>
        <v>0.90159999999996676</v>
      </c>
    </row>
    <row r="3056" spans="12:26" s="508" customFormat="1" x14ac:dyDescent="0.2">
      <c r="L3056" s="469"/>
      <c r="M3056" s="469"/>
      <c r="N3056" s="469"/>
      <c r="O3056" s="469"/>
      <c r="P3056" s="923"/>
      <c r="Q3056" s="923"/>
      <c r="R3056" s="923"/>
      <c r="S3056" s="923"/>
      <c r="U3056" s="742"/>
      <c r="Y3056" s="924" t="s">
        <v>97</v>
      </c>
      <c r="Z3056" s="925">
        <f t="shared" si="62"/>
        <v>0.90169999999996675</v>
      </c>
    </row>
    <row r="3057" spans="12:26" s="508" customFormat="1" x14ac:dyDescent="0.2">
      <c r="L3057" s="469"/>
      <c r="M3057" s="469"/>
      <c r="N3057" s="469"/>
      <c r="O3057" s="469"/>
      <c r="P3057" s="923"/>
      <c r="Q3057" s="923"/>
      <c r="R3057" s="923"/>
      <c r="S3057" s="923"/>
      <c r="U3057" s="742"/>
      <c r="Y3057" s="924" t="s">
        <v>97</v>
      </c>
      <c r="Z3057" s="925">
        <f t="shared" si="62"/>
        <v>0.90179999999996674</v>
      </c>
    </row>
    <row r="3058" spans="12:26" s="508" customFormat="1" x14ac:dyDescent="0.2">
      <c r="L3058" s="469"/>
      <c r="M3058" s="469"/>
      <c r="N3058" s="469"/>
      <c r="O3058" s="469"/>
      <c r="P3058" s="923"/>
      <c r="Q3058" s="923"/>
      <c r="R3058" s="923"/>
      <c r="S3058" s="923"/>
      <c r="U3058" s="742"/>
      <c r="Y3058" s="924" t="s">
        <v>97</v>
      </c>
      <c r="Z3058" s="925">
        <f t="shared" si="62"/>
        <v>0.90189999999996673</v>
      </c>
    </row>
    <row r="3059" spans="12:26" s="508" customFormat="1" x14ac:dyDescent="0.2">
      <c r="L3059" s="469"/>
      <c r="M3059" s="469"/>
      <c r="N3059" s="469"/>
      <c r="O3059" s="469"/>
      <c r="P3059" s="923"/>
      <c r="Q3059" s="923"/>
      <c r="R3059" s="923"/>
      <c r="S3059" s="923"/>
      <c r="U3059" s="742"/>
      <c r="Y3059" s="924" t="s">
        <v>97</v>
      </c>
      <c r="Z3059" s="925">
        <f t="shared" si="62"/>
        <v>0.90199999999996672</v>
      </c>
    </row>
    <row r="3060" spans="12:26" s="508" customFormat="1" x14ac:dyDescent="0.2">
      <c r="L3060" s="469"/>
      <c r="M3060" s="469"/>
      <c r="N3060" s="469"/>
      <c r="O3060" s="469"/>
      <c r="P3060" s="923"/>
      <c r="Q3060" s="923"/>
      <c r="R3060" s="923"/>
      <c r="S3060" s="923"/>
      <c r="U3060" s="742"/>
      <c r="Y3060" s="924" t="s">
        <v>97</v>
      </c>
      <c r="Z3060" s="925">
        <f t="shared" si="62"/>
        <v>0.90209999999996671</v>
      </c>
    </row>
    <row r="3061" spans="12:26" s="508" customFormat="1" x14ac:dyDescent="0.2">
      <c r="L3061" s="469"/>
      <c r="M3061" s="469"/>
      <c r="N3061" s="469"/>
      <c r="O3061" s="469"/>
      <c r="P3061" s="923"/>
      <c r="Q3061" s="923"/>
      <c r="R3061" s="923"/>
      <c r="S3061" s="923"/>
      <c r="U3061" s="742"/>
      <c r="Y3061" s="924" t="s">
        <v>97</v>
      </c>
      <c r="Z3061" s="925">
        <f t="shared" si="62"/>
        <v>0.9021999999999667</v>
      </c>
    </row>
    <row r="3062" spans="12:26" s="508" customFormat="1" x14ac:dyDescent="0.2">
      <c r="L3062" s="469"/>
      <c r="M3062" s="469"/>
      <c r="N3062" s="469"/>
      <c r="O3062" s="469"/>
      <c r="P3062" s="923"/>
      <c r="Q3062" s="923"/>
      <c r="R3062" s="923"/>
      <c r="S3062" s="923"/>
      <c r="U3062" s="742"/>
      <c r="Y3062" s="924" t="s">
        <v>97</v>
      </c>
      <c r="Z3062" s="925">
        <f t="shared" si="62"/>
        <v>0.90229999999996668</v>
      </c>
    </row>
    <row r="3063" spans="12:26" s="508" customFormat="1" x14ac:dyDescent="0.2">
      <c r="L3063" s="469"/>
      <c r="M3063" s="469"/>
      <c r="N3063" s="469"/>
      <c r="O3063" s="469"/>
      <c r="P3063" s="923"/>
      <c r="Q3063" s="923"/>
      <c r="R3063" s="923"/>
      <c r="S3063" s="923"/>
      <c r="U3063" s="742"/>
      <c r="Y3063" s="924" t="s">
        <v>97</v>
      </c>
      <c r="Z3063" s="925">
        <f t="shared" si="62"/>
        <v>0.90239999999996667</v>
      </c>
    </row>
    <row r="3064" spans="12:26" s="508" customFormat="1" x14ac:dyDescent="0.2">
      <c r="L3064" s="469"/>
      <c r="M3064" s="469"/>
      <c r="N3064" s="469"/>
      <c r="O3064" s="469"/>
      <c r="P3064" s="923"/>
      <c r="Q3064" s="923"/>
      <c r="R3064" s="923"/>
      <c r="S3064" s="923"/>
      <c r="U3064" s="742"/>
      <c r="Y3064" s="924" t="s">
        <v>97</v>
      </c>
      <c r="Z3064" s="925">
        <f t="shared" si="62"/>
        <v>0.90249999999996666</v>
      </c>
    </row>
    <row r="3065" spans="12:26" s="508" customFormat="1" x14ac:dyDescent="0.2">
      <c r="L3065" s="469"/>
      <c r="M3065" s="469"/>
      <c r="N3065" s="469"/>
      <c r="O3065" s="469"/>
      <c r="P3065" s="923"/>
      <c r="Q3065" s="923"/>
      <c r="R3065" s="923"/>
      <c r="S3065" s="923"/>
      <c r="U3065" s="742"/>
      <c r="Y3065" s="924" t="s">
        <v>97</v>
      </c>
      <c r="Z3065" s="925">
        <f t="shared" si="62"/>
        <v>0.90259999999996665</v>
      </c>
    </row>
    <row r="3066" spans="12:26" s="508" customFormat="1" x14ac:dyDescent="0.2">
      <c r="L3066" s="469"/>
      <c r="M3066" s="469"/>
      <c r="N3066" s="469"/>
      <c r="O3066" s="469"/>
      <c r="P3066" s="923"/>
      <c r="Q3066" s="923"/>
      <c r="R3066" s="923"/>
      <c r="S3066" s="923"/>
      <c r="U3066" s="742"/>
      <c r="Y3066" s="924" t="s">
        <v>97</v>
      </c>
      <c r="Z3066" s="925">
        <f t="shared" si="62"/>
        <v>0.90269999999996664</v>
      </c>
    </row>
    <row r="3067" spans="12:26" s="508" customFormat="1" x14ac:dyDescent="0.2">
      <c r="L3067" s="469"/>
      <c r="M3067" s="469"/>
      <c r="N3067" s="469"/>
      <c r="O3067" s="469"/>
      <c r="P3067" s="923"/>
      <c r="Q3067" s="923"/>
      <c r="R3067" s="923"/>
      <c r="S3067" s="923"/>
      <c r="U3067" s="742"/>
      <c r="Y3067" s="924" t="s">
        <v>97</v>
      </c>
      <c r="Z3067" s="925">
        <f t="shared" si="62"/>
        <v>0.90279999999996663</v>
      </c>
    </row>
    <row r="3068" spans="12:26" s="508" customFormat="1" x14ac:dyDescent="0.2">
      <c r="L3068" s="469"/>
      <c r="M3068" s="469"/>
      <c r="N3068" s="469"/>
      <c r="O3068" s="469"/>
      <c r="P3068" s="923"/>
      <c r="Q3068" s="923"/>
      <c r="R3068" s="923"/>
      <c r="S3068" s="923"/>
      <c r="U3068" s="742"/>
      <c r="Y3068" s="924" t="s">
        <v>97</v>
      </c>
      <c r="Z3068" s="925">
        <f t="shared" si="62"/>
        <v>0.90289999999996662</v>
      </c>
    </row>
    <row r="3069" spans="12:26" s="508" customFormat="1" x14ac:dyDescent="0.2">
      <c r="L3069" s="469"/>
      <c r="M3069" s="469"/>
      <c r="N3069" s="469"/>
      <c r="O3069" s="469"/>
      <c r="P3069" s="923"/>
      <c r="Q3069" s="923"/>
      <c r="R3069" s="923"/>
      <c r="S3069" s="923"/>
      <c r="U3069" s="742"/>
      <c r="Y3069" s="924" t="s">
        <v>97</v>
      </c>
      <c r="Z3069" s="925">
        <f t="shared" si="62"/>
        <v>0.90299999999996661</v>
      </c>
    </row>
    <row r="3070" spans="12:26" s="508" customFormat="1" x14ac:dyDescent="0.2">
      <c r="L3070" s="469"/>
      <c r="M3070" s="469"/>
      <c r="N3070" s="469"/>
      <c r="O3070" s="469"/>
      <c r="P3070" s="923"/>
      <c r="Q3070" s="923"/>
      <c r="R3070" s="923"/>
      <c r="S3070" s="923"/>
      <c r="U3070" s="742"/>
      <c r="Y3070" s="924" t="s">
        <v>97</v>
      </c>
      <c r="Z3070" s="925">
        <f t="shared" si="62"/>
        <v>0.9030999999999666</v>
      </c>
    </row>
    <row r="3071" spans="12:26" s="508" customFormat="1" x14ac:dyDescent="0.2">
      <c r="L3071" s="469"/>
      <c r="M3071" s="469"/>
      <c r="N3071" s="469"/>
      <c r="O3071" s="469"/>
      <c r="P3071" s="923"/>
      <c r="Q3071" s="923"/>
      <c r="R3071" s="923"/>
      <c r="S3071" s="923"/>
      <c r="U3071" s="742"/>
      <c r="Y3071" s="924" t="s">
        <v>97</v>
      </c>
      <c r="Z3071" s="925">
        <f t="shared" si="62"/>
        <v>0.90319999999996659</v>
      </c>
    </row>
    <row r="3072" spans="12:26" s="508" customFormat="1" x14ac:dyDescent="0.2">
      <c r="L3072" s="469"/>
      <c r="M3072" s="469"/>
      <c r="N3072" s="469"/>
      <c r="O3072" s="469"/>
      <c r="P3072" s="923"/>
      <c r="Q3072" s="923"/>
      <c r="R3072" s="923"/>
      <c r="S3072" s="923"/>
      <c r="U3072" s="742"/>
      <c r="Y3072" s="924" t="s">
        <v>97</v>
      </c>
      <c r="Z3072" s="925">
        <f t="shared" si="62"/>
        <v>0.90329999999996657</v>
      </c>
    </row>
    <row r="3073" spans="12:26" s="508" customFormat="1" x14ac:dyDescent="0.2">
      <c r="L3073" s="469"/>
      <c r="M3073" s="469"/>
      <c r="N3073" s="469"/>
      <c r="O3073" s="469"/>
      <c r="P3073" s="923"/>
      <c r="Q3073" s="923"/>
      <c r="R3073" s="923"/>
      <c r="S3073" s="923"/>
      <c r="U3073" s="742"/>
      <c r="Y3073" s="924" t="s">
        <v>97</v>
      </c>
      <c r="Z3073" s="925">
        <f t="shared" si="62"/>
        <v>0.90339999999996656</v>
      </c>
    </row>
    <row r="3074" spans="12:26" s="508" customFormat="1" x14ac:dyDescent="0.2">
      <c r="L3074" s="469"/>
      <c r="M3074" s="469"/>
      <c r="N3074" s="469"/>
      <c r="O3074" s="469"/>
      <c r="P3074" s="923"/>
      <c r="Q3074" s="923"/>
      <c r="R3074" s="923"/>
      <c r="S3074" s="923"/>
      <c r="U3074" s="742"/>
      <c r="Y3074" s="924" t="s">
        <v>97</v>
      </c>
      <c r="Z3074" s="925">
        <f t="shared" si="62"/>
        <v>0.90349999999996655</v>
      </c>
    </row>
    <row r="3075" spans="12:26" s="508" customFormat="1" x14ac:dyDescent="0.2">
      <c r="L3075" s="469"/>
      <c r="M3075" s="469"/>
      <c r="N3075" s="469"/>
      <c r="O3075" s="469"/>
      <c r="P3075" s="923"/>
      <c r="Q3075" s="923"/>
      <c r="R3075" s="923"/>
      <c r="S3075" s="923"/>
      <c r="U3075" s="742"/>
      <c r="Y3075" s="924" t="s">
        <v>97</v>
      </c>
      <c r="Z3075" s="925">
        <f t="shared" si="62"/>
        <v>0.90359999999996654</v>
      </c>
    </row>
    <row r="3076" spans="12:26" s="508" customFormat="1" x14ac:dyDescent="0.2">
      <c r="L3076" s="469"/>
      <c r="M3076" s="469"/>
      <c r="N3076" s="469"/>
      <c r="O3076" s="469"/>
      <c r="P3076" s="923"/>
      <c r="Q3076" s="923"/>
      <c r="R3076" s="923"/>
      <c r="S3076" s="923"/>
      <c r="U3076" s="742"/>
      <c r="Y3076" s="924" t="s">
        <v>97</v>
      </c>
      <c r="Z3076" s="925">
        <f t="shared" si="62"/>
        <v>0.90369999999996653</v>
      </c>
    </row>
    <row r="3077" spans="12:26" s="508" customFormat="1" x14ac:dyDescent="0.2">
      <c r="L3077" s="469"/>
      <c r="M3077" s="469"/>
      <c r="N3077" s="469"/>
      <c r="O3077" s="469"/>
      <c r="P3077" s="923"/>
      <c r="Q3077" s="923"/>
      <c r="R3077" s="923"/>
      <c r="S3077" s="923"/>
      <c r="U3077" s="742"/>
      <c r="Y3077" s="924" t="s">
        <v>97</v>
      </c>
      <c r="Z3077" s="925">
        <f t="shared" si="62"/>
        <v>0.90379999999996652</v>
      </c>
    </row>
    <row r="3078" spans="12:26" s="508" customFormat="1" x14ac:dyDescent="0.2">
      <c r="L3078" s="469"/>
      <c r="M3078" s="469"/>
      <c r="N3078" s="469"/>
      <c r="O3078" s="469"/>
      <c r="P3078" s="923"/>
      <c r="Q3078" s="923"/>
      <c r="R3078" s="923"/>
      <c r="S3078" s="923"/>
      <c r="U3078" s="742"/>
      <c r="Y3078" s="924" t="s">
        <v>97</v>
      </c>
      <c r="Z3078" s="925">
        <f t="shared" si="62"/>
        <v>0.90389999999996651</v>
      </c>
    </row>
    <row r="3079" spans="12:26" s="508" customFormat="1" x14ac:dyDescent="0.2">
      <c r="L3079" s="469"/>
      <c r="M3079" s="469"/>
      <c r="N3079" s="469"/>
      <c r="O3079" s="469"/>
      <c r="P3079" s="923"/>
      <c r="Q3079" s="923"/>
      <c r="R3079" s="923"/>
      <c r="S3079" s="923"/>
      <c r="U3079" s="742"/>
      <c r="Y3079" s="924" t="s">
        <v>97</v>
      </c>
      <c r="Z3079" s="925">
        <f t="shared" si="62"/>
        <v>0.9039999999999665</v>
      </c>
    </row>
    <row r="3080" spans="12:26" s="508" customFormat="1" x14ac:dyDescent="0.2">
      <c r="L3080" s="469"/>
      <c r="M3080" s="469"/>
      <c r="N3080" s="469"/>
      <c r="O3080" s="469"/>
      <c r="P3080" s="923"/>
      <c r="Q3080" s="923"/>
      <c r="R3080" s="923"/>
      <c r="S3080" s="923"/>
      <c r="U3080" s="742"/>
      <c r="Y3080" s="924" t="s">
        <v>97</v>
      </c>
      <c r="Z3080" s="925">
        <f t="shared" si="62"/>
        <v>0.90409999999996649</v>
      </c>
    </row>
    <row r="3081" spans="12:26" s="508" customFormat="1" x14ac:dyDescent="0.2">
      <c r="L3081" s="469"/>
      <c r="M3081" s="469"/>
      <c r="N3081" s="469"/>
      <c r="O3081" s="469"/>
      <c r="P3081" s="923"/>
      <c r="Q3081" s="923"/>
      <c r="R3081" s="923"/>
      <c r="S3081" s="923"/>
      <c r="U3081" s="742"/>
      <c r="Y3081" s="924" t="s">
        <v>97</v>
      </c>
      <c r="Z3081" s="925">
        <f t="shared" si="62"/>
        <v>0.90419999999996647</v>
      </c>
    </row>
    <row r="3082" spans="12:26" s="508" customFormat="1" x14ac:dyDescent="0.2">
      <c r="L3082" s="469"/>
      <c r="M3082" s="469"/>
      <c r="N3082" s="469"/>
      <c r="O3082" s="469"/>
      <c r="P3082" s="923"/>
      <c r="Q3082" s="923"/>
      <c r="R3082" s="923"/>
      <c r="S3082" s="923"/>
      <c r="U3082" s="742"/>
      <c r="Y3082" s="924" t="s">
        <v>97</v>
      </c>
      <c r="Z3082" s="925">
        <f t="shared" si="62"/>
        <v>0.90429999999996646</v>
      </c>
    </row>
    <row r="3083" spans="12:26" s="508" customFormat="1" x14ac:dyDescent="0.2">
      <c r="L3083" s="469"/>
      <c r="M3083" s="469"/>
      <c r="N3083" s="469"/>
      <c r="O3083" s="469"/>
      <c r="P3083" s="923"/>
      <c r="Q3083" s="923"/>
      <c r="R3083" s="923"/>
      <c r="S3083" s="923"/>
      <c r="U3083" s="742"/>
      <c r="Y3083" s="924" t="s">
        <v>97</v>
      </c>
      <c r="Z3083" s="925">
        <f t="shared" si="62"/>
        <v>0.90439999999996645</v>
      </c>
    </row>
    <row r="3084" spans="12:26" s="508" customFormat="1" x14ac:dyDescent="0.2">
      <c r="L3084" s="469"/>
      <c r="M3084" s="469"/>
      <c r="N3084" s="469"/>
      <c r="O3084" s="469"/>
      <c r="P3084" s="923"/>
      <c r="Q3084" s="923"/>
      <c r="R3084" s="923"/>
      <c r="S3084" s="923"/>
      <c r="U3084" s="742"/>
      <c r="Y3084" s="924" t="s">
        <v>97</v>
      </c>
      <c r="Z3084" s="925">
        <f t="shared" si="62"/>
        <v>0.90449999999996644</v>
      </c>
    </row>
    <row r="3085" spans="12:26" s="508" customFormat="1" x14ac:dyDescent="0.2">
      <c r="L3085" s="469"/>
      <c r="M3085" s="469"/>
      <c r="N3085" s="469"/>
      <c r="O3085" s="469"/>
      <c r="P3085" s="923"/>
      <c r="Q3085" s="923"/>
      <c r="R3085" s="923"/>
      <c r="S3085" s="923"/>
      <c r="U3085" s="742"/>
      <c r="Y3085" s="924" t="s">
        <v>97</v>
      </c>
      <c r="Z3085" s="925">
        <f t="shared" si="62"/>
        <v>0.90459999999996643</v>
      </c>
    </row>
    <row r="3086" spans="12:26" s="508" customFormat="1" x14ac:dyDescent="0.2">
      <c r="L3086" s="469"/>
      <c r="M3086" s="469"/>
      <c r="N3086" s="469"/>
      <c r="O3086" s="469"/>
      <c r="P3086" s="923"/>
      <c r="Q3086" s="923"/>
      <c r="R3086" s="923"/>
      <c r="S3086" s="923"/>
      <c r="U3086" s="742"/>
      <c r="Y3086" s="924" t="s">
        <v>97</v>
      </c>
      <c r="Z3086" s="925">
        <f t="shared" si="62"/>
        <v>0.90469999999996642</v>
      </c>
    </row>
    <row r="3087" spans="12:26" s="508" customFormat="1" x14ac:dyDescent="0.2">
      <c r="L3087" s="469"/>
      <c r="M3087" s="469"/>
      <c r="N3087" s="469"/>
      <c r="O3087" s="469"/>
      <c r="P3087" s="923"/>
      <c r="Q3087" s="923"/>
      <c r="R3087" s="923"/>
      <c r="S3087" s="923"/>
      <c r="U3087" s="742"/>
      <c r="Y3087" s="924" t="s">
        <v>97</v>
      </c>
      <c r="Z3087" s="925">
        <f t="shared" si="62"/>
        <v>0.90479999999996641</v>
      </c>
    </row>
    <row r="3088" spans="12:26" s="508" customFormat="1" x14ac:dyDescent="0.2">
      <c r="L3088" s="469"/>
      <c r="M3088" s="469"/>
      <c r="N3088" s="469"/>
      <c r="O3088" s="469"/>
      <c r="P3088" s="923"/>
      <c r="Q3088" s="923"/>
      <c r="R3088" s="923"/>
      <c r="S3088" s="923"/>
      <c r="U3088" s="742"/>
      <c r="Y3088" s="924" t="s">
        <v>97</v>
      </c>
      <c r="Z3088" s="925">
        <f t="shared" si="62"/>
        <v>0.9048999999999664</v>
      </c>
    </row>
    <row r="3089" spans="12:26" s="508" customFormat="1" x14ac:dyDescent="0.2">
      <c r="L3089" s="469"/>
      <c r="M3089" s="469"/>
      <c r="N3089" s="469"/>
      <c r="O3089" s="469"/>
      <c r="P3089" s="923"/>
      <c r="Q3089" s="923"/>
      <c r="R3089" s="923"/>
      <c r="S3089" s="923"/>
      <c r="U3089" s="742"/>
      <c r="Y3089" s="924" t="s">
        <v>97</v>
      </c>
      <c r="Z3089" s="925">
        <f t="shared" si="62"/>
        <v>0.90499999999996639</v>
      </c>
    </row>
    <row r="3090" spans="12:26" s="508" customFormat="1" x14ac:dyDescent="0.2">
      <c r="L3090" s="469"/>
      <c r="M3090" s="469"/>
      <c r="N3090" s="469"/>
      <c r="O3090" s="469"/>
      <c r="P3090" s="923"/>
      <c r="Q3090" s="923"/>
      <c r="R3090" s="923"/>
      <c r="S3090" s="923"/>
      <c r="U3090" s="742"/>
      <c r="Y3090" s="924" t="s">
        <v>97</v>
      </c>
      <c r="Z3090" s="925">
        <f t="shared" si="62"/>
        <v>0.90509999999996638</v>
      </c>
    </row>
    <row r="3091" spans="12:26" s="508" customFormat="1" x14ac:dyDescent="0.2">
      <c r="L3091" s="469"/>
      <c r="M3091" s="469"/>
      <c r="N3091" s="469"/>
      <c r="O3091" s="469"/>
      <c r="P3091" s="923"/>
      <c r="Q3091" s="923"/>
      <c r="R3091" s="923"/>
      <c r="S3091" s="923"/>
      <c r="U3091" s="742"/>
      <c r="Y3091" s="924" t="s">
        <v>97</v>
      </c>
      <c r="Z3091" s="925">
        <f t="shared" si="62"/>
        <v>0.90519999999996636</v>
      </c>
    </row>
    <row r="3092" spans="12:26" s="508" customFormat="1" x14ac:dyDescent="0.2">
      <c r="L3092" s="469"/>
      <c r="M3092" s="469"/>
      <c r="N3092" s="469"/>
      <c r="O3092" s="469"/>
      <c r="P3092" s="923"/>
      <c r="Q3092" s="923"/>
      <c r="R3092" s="923"/>
      <c r="S3092" s="923"/>
      <c r="U3092" s="742"/>
      <c r="Y3092" s="924" t="s">
        <v>97</v>
      </c>
      <c r="Z3092" s="925">
        <f t="shared" si="62"/>
        <v>0.90529999999996635</v>
      </c>
    </row>
    <row r="3093" spans="12:26" s="508" customFormat="1" x14ac:dyDescent="0.2">
      <c r="L3093" s="469"/>
      <c r="M3093" s="469"/>
      <c r="N3093" s="469"/>
      <c r="O3093" s="469"/>
      <c r="P3093" s="923"/>
      <c r="Q3093" s="923"/>
      <c r="R3093" s="923"/>
      <c r="S3093" s="923"/>
      <c r="U3093" s="742"/>
      <c r="Y3093" s="924" t="s">
        <v>97</v>
      </c>
      <c r="Z3093" s="925">
        <f t="shared" si="62"/>
        <v>0.90539999999996634</v>
      </c>
    </row>
    <row r="3094" spans="12:26" s="508" customFormat="1" x14ac:dyDescent="0.2">
      <c r="L3094" s="469"/>
      <c r="M3094" s="469"/>
      <c r="N3094" s="469"/>
      <c r="O3094" s="469"/>
      <c r="P3094" s="923"/>
      <c r="Q3094" s="923"/>
      <c r="R3094" s="923"/>
      <c r="S3094" s="923"/>
      <c r="U3094" s="742"/>
      <c r="Y3094" s="924" t="s">
        <v>97</v>
      </c>
      <c r="Z3094" s="925">
        <f t="shared" si="62"/>
        <v>0.90549999999996633</v>
      </c>
    </row>
    <row r="3095" spans="12:26" s="508" customFormat="1" x14ac:dyDescent="0.2">
      <c r="L3095" s="469"/>
      <c r="M3095" s="469"/>
      <c r="N3095" s="469"/>
      <c r="O3095" s="469"/>
      <c r="P3095" s="923"/>
      <c r="Q3095" s="923"/>
      <c r="R3095" s="923"/>
      <c r="S3095" s="923"/>
      <c r="U3095" s="742"/>
      <c r="Y3095" s="924" t="s">
        <v>97</v>
      </c>
      <c r="Z3095" s="925">
        <f t="shared" si="62"/>
        <v>0.90559999999996632</v>
      </c>
    </row>
    <row r="3096" spans="12:26" s="508" customFormat="1" x14ac:dyDescent="0.2">
      <c r="L3096" s="469"/>
      <c r="M3096" s="469"/>
      <c r="N3096" s="469"/>
      <c r="O3096" s="469"/>
      <c r="P3096" s="923"/>
      <c r="Q3096" s="923"/>
      <c r="R3096" s="923"/>
      <c r="S3096" s="923"/>
      <c r="U3096" s="742"/>
      <c r="Y3096" s="924" t="s">
        <v>97</v>
      </c>
      <c r="Z3096" s="925">
        <f t="shared" si="62"/>
        <v>0.90569999999996631</v>
      </c>
    </row>
    <row r="3097" spans="12:26" s="508" customFormat="1" x14ac:dyDescent="0.2">
      <c r="L3097" s="469"/>
      <c r="M3097" s="469"/>
      <c r="N3097" s="469"/>
      <c r="O3097" s="469"/>
      <c r="P3097" s="923"/>
      <c r="Q3097" s="923"/>
      <c r="R3097" s="923"/>
      <c r="S3097" s="923"/>
      <c r="U3097" s="742"/>
      <c r="Y3097" s="924" t="s">
        <v>97</v>
      </c>
      <c r="Z3097" s="925">
        <f t="shared" si="62"/>
        <v>0.9057999999999663</v>
      </c>
    </row>
    <row r="3098" spans="12:26" s="508" customFormat="1" x14ac:dyDescent="0.2">
      <c r="L3098" s="469"/>
      <c r="M3098" s="469"/>
      <c r="N3098" s="469"/>
      <c r="O3098" s="469"/>
      <c r="P3098" s="923"/>
      <c r="Q3098" s="923"/>
      <c r="R3098" s="923"/>
      <c r="S3098" s="923"/>
      <c r="U3098" s="742"/>
      <c r="Y3098" s="924" t="s">
        <v>97</v>
      </c>
      <c r="Z3098" s="925">
        <f t="shared" si="62"/>
        <v>0.90589999999996629</v>
      </c>
    </row>
    <row r="3099" spans="12:26" s="508" customFormat="1" x14ac:dyDescent="0.2">
      <c r="L3099" s="469"/>
      <c r="M3099" s="469"/>
      <c r="N3099" s="469"/>
      <c r="O3099" s="469"/>
      <c r="P3099" s="923"/>
      <c r="Q3099" s="923"/>
      <c r="R3099" s="923"/>
      <c r="S3099" s="923"/>
      <c r="U3099" s="742"/>
      <c r="Y3099" s="924" t="s">
        <v>97</v>
      </c>
      <c r="Z3099" s="925">
        <f t="shared" si="62"/>
        <v>0.90599999999996628</v>
      </c>
    </row>
    <row r="3100" spans="12:26" s="508" customFormat="1" x14ac:dyDescent="0.2">
      <c r="L3100" s="469"/>
      <c r="M3100" s="469"/>
      <c r="N3100" s="469"/>
      <c r="O3100" s="469"/>
      <c r="P3100" s="923"/>
      <c r="Q3100" s="923"/>
      <c r="R3100" s="923"/>
      <c r="S3100" s="923"/>
      <c r="U3100" s="742"/>
      <c r="Y3100" s="924" t="s">
        <v>97</v>
      </c>
      <c r="Z3100" s="925">
        <f t="shared" si="62"/>
        <v>0.90609999999996627</v>
      </c>
    </row>
    <row r="3101" spans="12:26" s="508" customFormat="1" x14ac:dyDescent="0.2">
      <c r="L3101" s="469"/>
      <c r="M3101" s="469"/>
      <c r="N3101" s="469"/>
      <c r="O3101" s="469"/>
      <c r="P3101" s="923"/>
      <c r="Q3101" s="923"/>
      <c r="R3101" s="923"/>
      <c r="S3101" s="923"/>
      <c r="U3101" s="742"/>
      <c r="Y3101" s="924" t="s">
        <v>97</v>
      </c>
      <c r="Z3101" s="925">
        <f t="shared" si="62"/>
        <v>0.90619999999996625</v>
      </c>
    </row>
    <row r="3102" spans="12:26" s="508" customFormat="1" x14ac:dyDescent="0.2">
      <c r="L3102" s="469"/>
      <c r="M3102" s="469"/>
      <c r="N3102" s="469"/>
      <c r="O3102" s="469"/>
      <c r="P3102" s="923"/>
      <c r="Q3102" s="923"/>
      <c r="R3102" s="923"/>
      <c r="S3102" s="923"/>
      <c r="U3102" s="742"/>
      <c r="Y3102" s="924" t="s">
        <v>97</v>
      </c>
      <c r="Z3102" s="925">
        <f t="shared" si="62"/>
        <v>0.90629999999996624</v>
      </c>
    </row>
    <row r="3103" spans="12:26" s="508" customFormat="1" x14ac:dyDescent="0.2">
      <c r="L3103" s="469"/>
      <c r="M3103" s="469"/>
      <c r="N3103" s="469"/>
      <c r="O3103" s="469"/>
      <c r="P3103" s="923"/>
      <c r="Q3103" s="923"/>
      <c r="R3103" s="923"/>
      <c r="S3103" s="923"/>
      <c r="U3103" s="742"/>
      <c r="Y3103" s="924" t="s">
        <v>97</v>
      </c>
      <c r="Z3103" s="925">
        <f t="shared" si="62"/>
        <v>0.90639999999996623</v>
      </c>
    </row>
    <row r="3104" spans="12:26" s="508" customFormat="1" x14ac:dyDescent="0.2">
      <c r="L3104" s="469"/>
      <c r="M3104" s="469"/>
      <c r="N3104" s="469"/>
      <c r="O3104" s="469"/>
      <c r="P3104" s="923"/>
      <c r="Q3104" s="923"/>
      <c r="R3104" s="923"/>
      <c r="S3104" s="923"/>
      <c r="U3104" s="742"/>
      <c r="Y3104" s="924" t="s">
        <v>97</v>
      </c>
      <c r="Z3104" s="925">
        <f t="shared" si="62"/>
        <v>0.90649999999996622</v>
      </c>
    </row>
    <row r="3105" spans="12:26" s="508" customFormat="1" x14ac:dyDescent="0.2">
      <c r="L3105" s="469"/>
      <c r="M3105" s="469"/>
      <c r="N3105" s="469"/>
      <c r="O3105" s="469"/>
      <c r="P3105" s="923"/>
      <c r="Q3105" s="923"/>
      <c r="R3105" s="923"/>
      <c r="S3105" s="923"/>
      <c r="U3105" s="742"/>
      <c r="Y3105" s="924" t="s">
        <v>97</v>
      </c>
      <c r="Z3105" s="925">
        <f t="shared" si="62"/>
        <v>0.90659999999996621</v>
      </c>
    </row>
    <row r="3106" spans="12:26" s="508" customFormat="1" x14ac:dyDescent="0.2">
      <c r="L3106" s="469"/>
      <c r="M3106" s="469"/>
      <c r="N3106" s="469"/>
      <c r="O3106" s="469"/>
      <c r="P3106" s="923"/>
      <c r="Q3106" s="923"/>
      <c r="R3106" s="923"/>
      <c r="S3106" s="923"/>
      <c r="U3106" s="742"/>
      <c r="Y3106" s="924" t="s">
        <v>97</v>
      </c>
      <c r="Z3106" s="925">
        <f t="shared" si="62"/>
        <v>0.9066999999999662</v>
      </c>
    </row>
    <row r="3107" spans="12:26" s="508" customFormat="1" x14ac:dyDescent="0.2">
      <c r="L3107" s="469"/>
      <c r="M3107" s="469"/>
      <c r="N3107" s="469"/>
      <c r="O3107" s="469"/>
      <c r="P3107" s="923"/>
      <c r="Q3107" s="923"/>
      <c r="R3107" s="923"/>
      <c r="S3107" s="923"/>
      <c r="U3107" s="742"/>
      <c r="Y3107" s="924" t="s">
        <v>97</v>
      </c>
      <c r="Z3107" s="925">
        <f t="shared" si="62"/>
        <v>0.90679999999996619</v>
      </c>
    </row>
    <row r="3108" spans="12:26" s="508" customFormat="1" x14ac:dyDescent="0.2">
      <c r="L3108" s="469"/>
      <c r="M3108" s="469"/>
      <c r="N3108" s="469"/>
      <c r="O3108" s="469"/>
      <c r="P3108" s="923"/>
      <c r="Q3108" s="923"/>
      <c r="R3108" s="923"/>
      <c r="S3108" s="923"/>
      <c r="U3108" s="742"/>
      <c r="Y3108" s="924" t="s">
        <v>97</v>
      </c>
      <c r="Z3108" s="925">
        <f t="shared" si="62"/>
        <v>0.90689999999996618</v>
      </c>
    </row>
    <row r="3109" spans="12:26" s="508" customFormat="1" x14ac:dyDescent="0.2">
      <c r="L3109" s="469"/>
      <c r="M3109" s="469"/>
      <c r="N3109" s="469"/>
      <c r="O3109" s="469"/>
      <c r="P3109" s="923"/>
      <c r="Q3109" s="923"/>
      <c r="R3109" s="923"/>
      <c r="S3109" s="923"/>
      <c r="U3109" s="742"/>
      <c r="Y3109" s="924" t="s">
        <v>97</v>
      </c>
      <c r="Z3109" s="925">
        <f t="shared" si="62"/>
        <v>0.90699999999996617</v>
      </c>
    </row>
    <row r="3110" spans="12:26" s="508" customFormat="1" x14ac:dyDescent="0.2">
      <c r="L3110" s="469"/>
      <c r="M3110" s="469"/>
      <c r="N3110" s="469"/>
      <c r="O3110" s="469"/>
      <c r="P3110" s="923"/>
      <c r="Q3110" s="923"/>
      <c r="R3110" s="923"/>
      <c r="S3110" s="923"/>
      <c r="U3110" s="742"/>
      <c r="Y3110" s="924" t="s">
        <v>97</v>
      </c>
      <c r="Z3110" s="925">
        <f t="shared" si="62"/>
        <v>0.90709999999996616</v>
      </c>
    </row>
    <row r="3111" spans="12:26" s="508" customFormat="1" x14ac:dyDescent="0.2">
      <c r="L3111" s="469"/>
      <c r="M3111" s="469"/>
      <c r="N3111" s="469"/>
      <c r="O3111" s="469"/>
      <c r="P3111" s="923"/>
      <c r="Q3111" s="923"/>
      <c r="R3111" s="923"/>
      <c r="S3111" s="923"/>
      <c r="U3111" s="742"/>
      <c r="Y3111" s="924" t="s">
        <v>97</v>
      </c>
      <c r="Z3111" s="925">
        <f t="shared" si="62"/>
        <v>0.90719999999996614</v>
      </c>
    </row>
    <row r="3112" spans="12:26" s="508" customFormat="1" x14ac:dyDescent="0.2">
      <c r="L3112" s="469"/>
      <c r="M3112" s="469"/>
      <c r="N3112" s="469"/>
      <c r="O3112" s="469"/>
      <c r="P3112" s="923"/>
      <c r="Q3112" s="923"/>
      <c r="R3112" s="923"/>
      <c r="S3112" s="923"/>
      <c r="U3112" s="742"/>
      <c r="Y3112" s="924" t="s">
        <v>97</v>
      </c>
      <c r="Z3112" s="925">
        <f t="shared" si="62"/>
        <v>0.90729999999996613</v>
      </c>
    </row>
    <row r="3113" spans="12:26" s="508" customFormat="1" x14ac:dyDescent="0.2">
      <c r="L3113" s="469"/>
      <c r="M3113" s="469"/>
      <c r="N3113" s="469"/>
      <c r="O3113" s="469"/>
      <c r="P3113" s="923"/>
      <c r="Q3113" s="923"/>
      <c r="R3113" s="923"/>
      <c r="S3113" s="923"/>
      <c r="U3113" s="742"/>
      <c r="Y3113" s="924" t="s">
        <v>97</v>
      </c>
      <c r="Z3113" s="925">
        <f t="shared" ref="Z3113:Z3176" si="63">SUM(Z3112+0.01%)</f>
        <v>0.90739999999996612</v>
      </c>
    </row>
    <row r="3114" spans="12:26" s="508" customFormat="1" x14ac:dyDescent="0.2">
      <c r="L3114" s="469"/>
      <c r="M3114" s="469"/>
      <c r="N3114" s="469"/>
      <c r="O3114" s="469"/>
      <c r="P3114" s="923"/>
      <c r="Q3114" s="923"/>
      <c r="R3114" s="923"/>
      <c r="S3114" s="923"/>
      <c r="U3114" s="742"/>
      <c r="Y3114" s="924" t="s">
        <v>97</v>
      </c>
      <c r="Z3114" s="925">
        <f t="shared" si="63"/>
        <v>0.90749999999996611</v>
      </c>
    </row>
    <row r="3115" spans="12:26" s="508" customFormat="1" x14ac:dyDescent="0.2">
      <c r="L3115" s="469"/>
      <c r="M3115" s="469"/>
      <c r="N3115" s="469"/>
      <c r="O3115" s="469"/>
      <c r="P3115" s="923"/>
      <c r="Q3115" s="923"/>
      <c r="R3115" s="923"/>
      <c r="S3115" s="923"/>
      <c r="U3115" s="742"/>
      <c r="Y3115" s="924" t="s">
        <v>97</v>
      </c>
      <c r="Z3115" s="925">
        <f t="shared" si="63"/>
        <v>0.9075999999999661</v>
      </c>
    </row>
    <row r="3116" spans="12:26" s="508" customFormat="1" x14ac:dyDescent="0.2">
      <c r="L3116" s="469"/>
      <c r="M3116" s="469"/>
      <c r="N3116" s="469"/>
      <c r="O3116" s="469"/>
      <c r="P3116" s="923"/>
      <c r="Q3116" s="923"/>
      <c r="R3116" s="923"/>
      <c r="S3116" s="923"/>
      <c r="U3116" s="742"/>
      <c r="Y3116" s="924" t="s">
        <v>97</v>
      </c>
      <c r="Z3116" s="925">
        <f t="shared" si="63"/>
        <v>0.90769999999996609</v>
      </c>
    </row>
    <row r="3117" spans="12:26" s="508" customFormat="1" x14ac:dyDescent="0.2">
      <c r="L3117" s="469"/>
      <c r="M3117" s="469"/>
      <c r="N3117" s="469"/>
      <c r="O3117" s="469"/>
      <c r="P3117" s="923"/>
      <c r="Q3117" s="923"/>
      <c r="R3117" s="923"/>
      <c r="S3117" s="923"/>
      <c r="U3117" s="742"/>
      <c r="Y3117" s="924" t="s">
        <v>97</v>
      </c>
      <c r="Z3117" s="925">
        <f t="shared" si="63"/>
        <v>0.90779999999996608</v>
      </c>
    </row>
    <row r="3118" spans="12:26" s="508" customFormat="1" x14ac:dyDescent="0.2">
      <c r="L3118" s="469"/>
      <c r="M3118" s="469"/>
      <c r="N3118" s="469"/>
      <c r="O3118" s="469"/>
      <c r="P3118" s="923"/>
      <c r="Q3118" s="923"/>
      <c r="R3118" s="923"/>
      <c r="S3118" s="923"/>
      <c r="U3118" s="742"/>
      <c r="Y3118" s="924" t="s">
        <v>97</v>
      </c>
      <c r="Z3118" s="925">
        <f t="shared" si="63"/>
        <v>0.90789999999996607</v>
      </c>
    </row>
    <row r="3119" spans="12:26" s="508" customFormat="1" x14ac:dyDescent="0.2">
      <c r="L3119" s="469"/>
      <c r="M3119" s="469"/>
      <c r="N3119" s="469"/>
      <c r="O3119" s="469"/>
      <c r="P3119" s="923"/>
      <c r="Q3119" s="923"/>
      <c r="R3119" s="923"/>
      <c r="S3119" s="923"/>
      <c r="U3119" s="742"/>
      <c r="Y3119" s="924" t="s">
        <v>97</v>
      </c>
      <c r="Z3119" s="925">
        <f t="shared" si="63"/>
        <v>0.90799999999996606</v>
      </c>
    </row>
    <row r="3120" spans="12:26" s="508" customFormat="1" x14ac:dyDescent="0.2">
      <c r="L3120" s="469"/>
      <c r="M3120" s="469"/>
      <c r="N3120" s="469"/>
      <c r="O3120" s="469"/>
      <c r="P3120" s="923"/>
      <c r="Q3120" s="923"/>
      <c r="R3120" s="923"/>
      <c r="S3120" s="923"/>
      <c r="U3120" s="742"/>
      <c r="Y3120" s="924" t="s">
        <v>97</v>
      </c>
      <c r="Z3120" s="925">
        <f t="shared" si="63"/>
        <v>0.90809999999996605</v>
      </c>
    </row>
    <row r="3121" spans="12:26" s="508" customFormat="1" x14ac:dyDescent="0.2">
      <c r="L3121" s="469"/>
      <c r="M3121" s="469"/>
      <c r="N3121" s="469"/>
      <c r="O3121" s="469"/>
      <c r="P3121" s="923"/>
      <c r="Q3121" s="923"/>
      <c r="R3121" s="923"/>
      <c r="S3121" s="923"/>
      <c r="U3121" s="742"/>
      <c r="Y3121" s="924" t="s">
        <v>97</v>
      </c>
      <c r="Z3121" s="925">
        <f t="shared" si="63"/>
        <v>0.90819999999996603</v>
      </c>
    </row>
    <row r="3122" spans="12:26" s="508" customFormat="1" x14ac:dyDescent="0.2">
      <c r="L3122" s="469"/>
      <c r="M3122" s="469"/>
      <c r="N3122" s="469"/>
      <c r="O3122" s="469"/>
      <c r="P3122" s="923"/>
      <c r="Q3122" s="923"/>
      <c r="R3122" s="923"/>
      <c r="S3122" s="923"/>
      <c r="U3122" s="742"/>
      <c r="Y3122" s="924" t="s">
        <v>97</v>
      </c>
      <c r="Z3122" s="925">
        <f t="shared" si="63"/>
        <v>0.90829999999996602</v>
      </c>
    </row>
    <row r="3123" spans="12:26" s="508" customFormat="1" x14ac:dyDescent="0.2">
      <c r="L3123" s="469"/>
      <c r="M3123" s="469"/>
      <c r="N3123" s="469"/>
      <c r="O3123" s="469"/>
      <c r="P3123" s="923"/>
      <c r="Q3123" s="923"/>
      <c r="R3123" s="923"/>
      <c r="S3123" s="923"/>
      <c r="U3123" s="742"/>
      <c r="Y3123" s="924" t="s">
        <v>97</v>
      </c>
      <c r="Z3123" s="925">
        <f t="shared" si="63"/>
        <v>0.90839999999996601</v>
      </c>
    </row>
    <row r="3124" spans="12:26" s="508" customFormat="1" x14ac:dyDescent="0.2">
      <c r="L3124" s="469"/>
      <c r="M3124" s="469"/>
      <c r="N3124" s="469"/>
      <c r="O3124" s="469"/>
      <c r="P3124" s="923"/>
      <c r="Q3124" s="923"/>
      <c r="R3124" s="923"/>
      <c r="S3124" s="923"/>
      <c r="U3124" s="742"/>
      <c r="Y3124" s="924" t="s">
        <v>97</v>
      </c>
      <c r="Z3124" s="925">
        <f t="shared" si="63"/>
        <v>0.908499999999966</v>
      </c>
    </row>
    <row r="3125" spans="12:26" s="508" customFormat="1" x14ac:dyDescent="0.2">
      <c r="L3125" s="469"/>
      <c r="M3125" s="469"/>
      <c r="N3125" s="469"/>
      <c r="O3125" s="469"/>
      <c r="P3125" s="923"/>
      <c r="Q3125" s="923"/>
      <c r="R3125" s="923"/>
      <c r="S3125" s="923"/>
      <c r="U3125" s="742"/>
      <c r="Y3125" s="924" t="s">
        <v>97</v>
      </c>
      <c r="Z3125" s="925">
        <f t="shared" si="63"/>
        <v>0.90859999999996599</v>
      </c>
    </row>
    <row r="3126" spans="12:26" s="508" customFormat="1" x14ac:dyDescent="0.2">
      <c r="L3126" s="469"/>
      <c r="M3126" s="469"/>
      <c r="N3126" s="469"/>
      <c r="O3126" s="469"/>
      <c r="P3126" s="923"/>
      <c r="Q3126" s="923"/>
      <c r="R3126" s="923"/>
      <c r="S3126" s="923"/>
      <c r="U3126" s="742"/>
      <c r="Y3126" s="924" t="s">
        <v>97</v>
      </c>
      <c r="Z3126" s="925">
        <f t="shared" si="63"/>
        <v>0.90869999999996598</v>
      </c>
    </row>
    <row r="3127" spans="12:26" s="508" customFormat="1" x14ac:dyDescent="0.2">
      <c r="L3127" s="469"/>
      <c r="M3127" s="469"/>
      <c r="N3127" s="469"/>
      <c r="O3127" s="469"/>
      <c r="P3127" s="923"/>
      <c r="Q3127" s="923"/>
      <c r="R3127" s="923"/>
      <c r="S3127" s="923"/>
      <c r="U3127" s="742"/>
      <c r="Y3127" s="924" t="s">
        <v>97</v>
      </c>
      <c r="Z3127" s="925">
        <f t="shared" si="63"/>
        <v>0.90879999999996597</v>
      </c>
    </row>
    <row r="3128" spans="12:26" s="508" customFormat="1" x14ac:dyDescent="0.2">
      <c r="L3128" s="469"/>
      <c r="M3128" s="469"/>
      <c r="N3128" s="469"/>
      <c r="O3128" s="469"/>
      <c r="P3128" s="923"/>
      <c r="Q3128" s="923"/>
      <c r="R3128" s="923"/>
      <c r="S3128" s="923"/>
      <c r="U3128" s="742"/>
      <c r="Y3128" s="924" t="s">
        <v>97</v>
      </c>
      <c r="Z3128" s="925">
        <f t="shared" si="63"/>
        <v>0.90889999999996596</v>
      </c>
    </row>
    <row r="3129" spans="12:26" s="508" customFormat="1" x14ac:dyDescent="0.2">
      <c r="L3129" s="469"/>
      <c r="M3129" s="469"/>
      <c r="N3129" s="469"/>
      <c r="O3129" s="469"/>
      <c r="P3129" s="923"/>
      <c r="Q3129" s="923"/>
      <c r="R3129" s="923"/>
      <c r="S3129" s="923"/>
      <c r="U3129" s="742"/>
      <c r="Y3129" s="924" t="s">
        <v>97</v>
      </c>
      <c r="Z3129" s="925">
        <f t="shared" si="63"/>
        <v>0.90899999999996595</v>
      </c>
    </row>
    <row r="3130" spans="12:26" s="508" customFormat="1" x14ac:dyDescent="0.2">
      <c r="L3130" s="469"/>
      <c r="M3130" s="469"/>
      <c r="N3130" s="469"/>
      <c r="O3130" s="469"/>
      <c r="P3130" s="923"/>
      <c r="Q3130" s="923"/>
      <c r="R3130" s="923"/>
      <c r="S3130" s="923"/>
      <c r="U3130" s="742"/>
      <c r="Y3130" s="924" t="s">
        <v>97</v>
      </c>
      <c r="Z3130" s="925">
        <f t="shared" si="63"/>
        <v>0.90909999999996594</v>
      </c>
    </row>
    <row r="3131" spans="12:26" s="508" customFormat="1" x14ac:dyDescent="0.2">
      <c r="L3131" s="469"/>
      <c r="M3131" s="469"/>
      <c r="N3131" s="469"/>
      <c r="O3131" s="469"/>
      <c r="P3131" s="923"/>
      <c r="Q3131" s="923"/>
      <c r="R3131" s="923"/>
      <c r="S3131" s="923"/>
      <c r="U3131" s="742"/>
      <c r="Y3131" s="924" t="s">
        <v>97</v>
      </c>
      <c r="Z3131" s="925">
        <f t="shared" si="63"/>
        <v>0.90919999999996592</v>
      </c>
    </row>
    <row r="3132" spans="12:26" s="508" customFormat="1" x14ac:dyDescent="0.2">
      <c r="L3132" s="469"/>
      <c r="M3132" s="469"/>
      <c r="N3132" s="469"/>
      <c r="O3132" s="469"/>
      <c r="P3132" s="923"/>
      <c r="Q3132" s="923"/>
      <c r="R3132" s="923"/>
      <c r="S3132" s="923"/>
      <c r="U3132" s="742"/>
      <c r="Y3132" s="924" t="s">
        <v>97</v>
      </c>
      <c r="Z3132" s="925">
        <f t="shared" si="63"/>
        <v>0.90929999999996591</v>
      </c>
    </row>
    <row r="3133" spans="12:26" s="508" customFormat="1" x14ac:dyDescent="0.2">
      <c r="L3133" s="469"/>
      <c r="M3133" s="469"/>
      <c r="N3133" s="469"/>
      <c r="O3133" s="469"/>
      <c r="P3133" s="923"/>
      <c r="Q3133" s="923"/>
      <c r="R3133" s="923"/>
      <c r="S3133" s="923"/>
      <c r="U3133" s="742"/>
      <c r="Y3133" s="924" t="s">
        <v>97</v>
      </c>
      <c r="Z3133" s="925">
        <f t="shared" si="63"/>
        <v>0.9093999999999659</v>
      </c>
    </row>
    <row r="3134" spans="12:26" s="508" customFormat="1" x14ac:dyDescent="0.2">
      <c r="L3134" s="469"/>
      <c r="M3134" s="469"/>
      <c r="N3134" s="469"/>
      <c r="O3134" s="469"/>
      <c r="P3134" s="923"/>
      <c r="Q3134" s="923"/>
      <c r="R3134" s="923"/>
      <c r="S3134" s="923"/>
      <c r="U3134" s="742"/>
      <c r="Y3134" s="924" t="s">
        <v>97</v>
      </c>
      <c r="Z3134" s="925">
        <f t="shared" si="63"/>
        <v>0.90949999999996589</v>
      </c>
    </row>
    <row r="3135" spans="12:26" s="508" customFormat="1" x14ac:dyDescent="0.2">
      <c r="L3135" s="469"/>
      <c r="M3135" s="469"/>
      <c r="N3135" s="469"/>
      <c r="O3135" s="469"/>
      <c r="P3135" s="923"/>
      <c r="Q3135" s="923"/>
      <c r="R3135" s="923"/>
      <c r="S3135" s="923"/>
      <c r="U3135" s="742"/>
      <c r="Y3135" s="924" t="s">
        <v>97</v>
      </c>
      <c r="Z3135" s="925">
        <f t="shared" si="63"/>
        <v>0.90959999999996588</v>
      </c>
    </row>
    <row r="3136" spans="12:26" s="508" customFormat="1" x14ac:dyDescent="0.2">
      <c r="L3136" s="469"/>
      <c r="M3136" s="469"/>
      <c r="N3136" s="469"/>
      <c r="O3136" s="469"/>
      <c r="P3136" s="923"/>
      <c r="Q3136" s="923"/>
      <c r="R3136" s="923"/>
      <c r="S3136" s="923"/>
      <c r="U3136" s="742"/>
      <c r="Y3136" s="924" t="s">
        <v>97</v>
      </c>
      <c r="Z3136" s="925">
        <f t="shared" si="63"/>
        <v>0.90969999999996587</v>
      </c>
    </row>
    <row r="3137" spans="12:26" s="508" customFormat="1" x14ac:dyDescent="0.2">
      <c r="L3137" s="469"/>
      <c r="M3137" s="469"/>
      <c r="N3137" s="469"/>
      <c r="O3137" s="469"/>
      <c r="P3137" s="923"/>
      <c r="Q3137" s="923"/>
      <c r="R3137" s="923"/>
      <c r="S3137" s="923"/>
      <c r="U3137" s="742"/>
      <c r="Y3137" s="924" t="s">
        <v>97</v>
      </c>
      <c r="Z3137" s="925">
        <f t="shared" si="63"/>
        <v>0.90979999999996586</v>
      </c>
    </row>
    <row r="3138" spans="12:26" s="508" customFormat="1" x14ac:dyDescent="0.2">
      <c r="L3138" s="469"/>
      <c r="M3138" s="469"/>
      <c r="N3138" s="469"/>
      <c r="O3138" s="469"/>
      <c r="P3138" s="923"/>
      <c r="Q3138" s="923"/>
      <c r="R3138" s="923"/>
      <c r="S3138" s="923"/>
      <c r="U3138" s="742"/>
      <c r="Y3138" s="924" t="s">
        <v>97</v>
      </c>
      <c r="Z3138" s="925">
        <f t="shared" si="63"/>
        <v>0.90989999999996585</v>
      </c>
    </row>
    <row r="3139" spans="12:26" s="508" customFormat="1" x14ac:dyDescent="0.2">
      <c r="L3139" s="469"/>
      <c r="M3139" s="469"/>
      <c r="N3139" s="469"/>
      <c r="O3139" s="469"/>
      <c r="P3139" s="923"/>
      <c r="Q3139" s="923"/>
      <c r="R3139" s="923"/>
      <c r="S3139" s="923"/>
      <c r="U3139" s="742"/>
      <c r="Y3139" s="924" t="s">
        <v>97</v>
      </c>
      <c r="Z3139" s="925">
        <f t="shared" si="63"/>
        <v>0.90999999999996584</v>
      </c>
    </row>
    <row r="3140" spans="12:26" s="508" customFormat="1" x14ac:dyDescent="0.2">
      <c r="L3140" s="469"/>
      <c r="M3140" s="469"/>
      <c r="N3140" s="469"/>
      <c r="O3140" s="469"/>
      <c r="P3140" s="923"/>
      <c r="Q3140" s="923"/>
      <c r="R3140" s="923"/>
      <c r="S3140" s="923"/>
      <c r="U3140" s="742"/>
      <c r="Y3140" s="924" t="s">
        <v>97</v>
      </c>
      <c r="Z3140" s="925">
        <f t="shared" si="63"/>
        <v>0.91009999999996583</v>
      </c>
    </row>
    <row r="3141" spans="12:26" s="508" customFormat="1" x14ac:dyDescent="0.2">
      <c r="L3141" s="469"/>
      <c r="M3141" s="469"/>
      <c r="N3141" s="469"/>
      <c r="O3141" s="469"/>
      <c r="P3141" s="923"/>
      <c r="Q3141" s="923"/>
      <c r="R3141" s="923"/>
      <c r="S3141" s="923"/>
      <c r="U3141" s="742"/>
      <c r="Y3141" s="924" t="s">
        <v>97</v>
      </c>
      <c r="Z3141" s="925">
        <f t="shared" si="63"/>
        <v>0.91019999999996581</v>
      </c>
    </row>
    <row r="3142" spans="12:26" s="508" customFormat="1" x14ac:dyDescent="0.2">
      <c r="L3142" s="469"/>
      <c r="M3142" s="469"/>
      <c r="N3142" s="469"/>
      <c r="O3142" s="469"/>
      <c r="P3142" s="923"/>
      <c r="Q3142" s="923"/>
      <c r="R3142" s="923"/>
      <c r="S3142" s="923"/>
      <c r="U3142" s="742"/>
      <c r="Y3142" s="924" t="s">
        <v>97</v>
      </c>
      <c r="Z3142" s="925">
        <f t="shared" si="63"/>
        <v>0.9102999999999658</v>
      </c>
    </row>
    <row r="3143" spans="12:26" s="508" customFormat="1" x14ac:dyDescent="0.2">
      <c r="L3143" s="469"/>
      <c r="M3143" s="469"/>
      <c r="N3143" s="469"/>
      <c r="O3143" s="469"/>
      <c r="P3143" s="923"/>
      <c r="Q3143" s="923"/>
      <c r="R3143" s="923"/>
      <c r="S3143" s="923"/>
      <c r="U3143" s="742"/>
      <c r="Y3143" s="924" t="s">
        <v>97</v>
      </c>
      <c r="Z3143" s="925">
        <f t="shared" si="63"/>
        <v>0.91039999999996579</v>
      </c>
    </row>
    <row r="3144" spans="12:26" s="508" customFormat="1" x14ac:dyDescent="0.2">
      <c r="L3144" s="469"/>
      <c r="M3144" s="469"/>
      <c r="N3144" s="469"/>
      <c r="O3144" s="469"/>
      <c r="P3144" s="923"/>
      <c r="Q3144" s="923"/>
      <c r="R3144" s="923"/>
      <c r="S3144" s="923"/>
      <c r="U3144" s="742"/>
      <c r="Y3144" s="924" t="s">
        <v>97</v>
      </c>
      <c r="Z3144" s="925">
        <f t="shared" si="63"/>
        <v>0.91049999999996578</v>
      </c>
    </row>
    <row r="3145" spans="12:26" s="508" customFormat="1" x14ac:dyDescent="0.2">
      <c r="L3145" s="469"/>
      <c r="M3145" s="469"/>
      <c r="N3145" s="469"/>
      <c r="O3145" s="469"/>
      <c r="P3145" s="923"/>
      <c r="Q3145" s="923"/>
      <c r="R3145" s="923"/>
      <c r="S3145" s="923"/>
      <c r="U3145" s="742"/>
      <c r="Y3145" s="924" t="s">
        <v>97</v>
      </c>
      <c r="Z3145" s="925">
        <f t="shared" si="63"/>
        <v>0.91059999999996577</v>
      </c>
    </row>
    <row r="3146" spans="12:26" s="508" customFormat="1" x14ac:dyDescent="0.2">
      <c r="L3146" s="469"/>
      <c r="M3146" s="469"/>
      <c r="N3146" s="469"/>
      <c r="O3146" s="469"/>
      <c r="P3146" s="923"/>
      <c r="Q3146" s="923"/>
      <c r="R3146" s="923"/>
      <c r="S3146" s="923"/>
      <c r="U3146" s="742"/>
      <c r="Y3146" s="924" t="s">
        <v>97</v>
      </c>
      <c r="Z3146" s="925">
        <f t="shared" si="63"/>
        <v>0.91069999999996576</v>
      </c>
    </row>
    <row r="3147" spans="12:26" s="508" customFormat="1" x14ac:dyDescent="0.2">
      <c r="L3147" s="469"/>
      <c r="M3147" s="469"/>
      <c r="N3147" s="469"/>
      <c r="O3147" s="469"/>
      <c r="P3147" s="923"/>
      <c r="Q3147" s="923"/>
      <c r="R3147" s="923"/>
      <c r="S3147" s="923"/>
      <c r="U3147" s="742"/>
      <c r="Y3147" s="924" t="s">
        <v>97</v>
      </c>
      <c r="Z3147" s="925">
        <f t="shared" si="63"/>
        <v>0.91079999999996575</v>
      </c>
    </row>
    <row r="3148" spans="12:26" s="508" customFormat="1" x14ac:dyDescent="0.2">
      <c r="L3148" s="469"/>
      <c r="M3148" s="469"/>
      <c r="N3148" s="469"/>
      <c r="O3148" s="469"/>
      <c r="P3148" s="923"/>
      <c r="Q3148" s="923"/>
      <c r="R3148" s="923"/>
      <c r="S3148" s="923"/>
      <c r="U3148" s="742"/>
      <c r="Y3148" s="924" t="s">
        <v>97</v>
      </c>
      <c r="Z3148" s="925">
        <f t="shared" si="63"/>
        <v>0.91089999999996574</v>
      </c>
    </row>
    <row r="3149" spans="12:26" s="508" customFormat="1" x14ac:dyDescent="0.2">
      <c r="L3149" s="469"/>
      <c r="M3149" s="469"/>
      <c r="N3149" s="469"/>
      <c r="O3149" s="469"/>
      <c r="P3149" s="923"/>
      <c r="Q3149" s="923"/>
      <c r="R3149" s="923"/>
      <c r="S3149" s="923"/>
      <c r="U3149" s="742"/>
      <c r="Y3149" s="924" t="s">
        <v>97</v>
      </c>
      <c r="Z3149" s="925">
        <f t="shared" si="63"/>
        <v>0.91099999999996573</v>
      </c>
    </row>
    <row r="3150" spans="12:26" s="508" customFormat="1" x14ac:dyDescent="0.2">
      <c r="L3150" s="469"/>
      <c r="M3150" s="469"/>
      <c r="N3150" s="469"/>
      <c r="O3150" s="469"/>
      <c r="P3150" s="923"/>
      <c r="Q3150" s="923"/>
      <c r="R3150" s="923"/>
      <c r="S3150" s="923"/>
      <c r="U3150" s="742"/>
      <c r="Y3150" s="924" t="s">
        <v>97</v>
      </c>
      <c r="Z3150" s="925">
        <f t="shared" si="63"/>
        <v>0.91109999999996572</v>
      </c>
    </row>
    <row r="3151" spans="12:26" s="508" customFormat="1" x14ac:dyDescent="0.2">
      <c r="L3151" s="469"/>
      <c r="M3151" s="469"/>
      <c r="N3151" s="469"/>
      <c r="O3151" s="469"/>
      <c r="P3151" s="923"/>
      <c r="Q3151" s="923"/>
      <c r="R3151" s="923"/>
      <c r="S3151" s="923"/>
      <c r="U3151" s="742"/>
      <c r="Y3151" s="924" t="s">
        <v>97</v>
      </c>
      <c r="Z3151" s="925">
        <f t="shared" si="63"/>
        <v>0.9111999999999657</v>
      </c>
    </row>
    <row r="3152" spans="12:26" s="508" customFormat="1" x14ac:dyDescent="0.2">
      <c r="L3152" s="469"/>
      <c r="M3152" s="469"/>
      <c r="N3152" s="469"/>
      <c r="O3152" s="469"/>
      <c r="P3152" s="923"/>
      <c r="Q3152" s="923"/>
      <c r="R3152" s="923"/>
      <c r="S3152" s="923"/>
      <c r="U3152" s="742"/>
      <c r="Y3152" s="924" t="s">
        <v>97</v>
      </c>
      <c r="Z3152" s="925">
        <f t="shared" si="63"/>
        <v>0.91129999999996569</v>
      </c>
    </row>
    <row r="3153" spans="12:26" s="508" customFormat="1" x14ac:dyDescent="0.2">
      <c r="L3153" s="469"/>
      <c r="M3153" s="469"/>
      <c r="N3153" s="469"/>
      <c r="O3153" s="469"/>
      <c r="P3153" s="923"/>
      <c r="Q3153" s="923"/>
      <c r="R3153" s="923"/>
      <c r="S3153" s="923"/>
      <c r="U3153" s="742"/>
      <c r="Y3153" s="924" t="s">
        <v>97</v>
      </c>
      <c r="Z3153" s="925">
        <f t="shared" si="63"/>
        <v>0.91139999999996568</v>
      </c>
    </row>
    <row r="3154" spans="12:26" s="508" customFormat="1" x14ac:dyDescent="0.2">
      <c r="L3154" s="469"/>
      <c r="M3154" s="469"/>
      <c r="N3154" s="469"/>
      <c r="O3154" s="469"/>
      <c r="P3154" s="923"/>
      <c r="Q3154" s="923"/>
      <c r="R3154" s="923"/>
      <c r="S3154" s="923"/>
      <c r="U3154" s="742"/>
      <c r="Y3154" s="924" t="s">
        <v>97</v>
      </c>
      <c r="Z3154" s="925">
        <f t="shared" si="63"/>
        <v>0.91149999999996567</v>
      </c>
    </row>
    <row r="3155" spans="12:26" s="508" customFormat="1" x14ac:dyDescent="0.2">
      <c r="L3155" s="469"/>
      <c r="M3155" s="469"/>
      <c r="N3155" s="469"/>
      <c r="O3155" s="469"/>
      <c r="P3155" s="923"/>
      <c r="Q3155" s="923"/>
      <c r="R3155" s="923"/>
      <c r="S3155" s="923"/>
      <c r="U3155" s="742"/>
      <c r="Y3155" s="924" t="s">
        <v>97</v>
      </c>
      <c r="Z3155" s="925">
        <f t="shared" si="63"/>
        <v>0.91159999999996566</v>
      </c>
    </row>
    <row r="3156" spans="12:26" s="508" customFormat="1" x14ac:dyDescent="0.2">
      <c r="L3156" s="469"/>
      <c r="M3156" s="469"/>
      <c r="N3156" s="469"/>
      <c r="O3156" s="469"/>
      <c r="P3156" s="923"/>
      <c r="Q3156" s="923"/>
      <c r="R3156" s="923"/>
      <c r="S3156" s="923"/>
      <c r="U3156" s="742"/>
      <c r="Y3156" s="924" t="s">
        <v>97</v>
      </c>
      <c r="Z3156" s="925">
        <f t="shared" si="63"/>
        <v>0.91169999999996565</v>
      </c>
    </row>
    <row r="3157" spans="12:26" s="508" customFormat="1" x14ac:dyDescent="0.2">
      <c r="L3157" s="469"/>
      <c r="M3157" s="469"/>
      <c r="N3157" s="469"/>
      <c r="O3157" s="469"/>
      <c r="P3157" s="923"/>
      <c r="Q3157" s="923"/>
      <c r="R3157" s="923"/>
      <c r="S3157" s="923"/>
      <c r="U3157" s="742"/>
      <c r="Y3157" s="924" t="s">
        <v>97</v>
      </c>
      <c r="Z3157" s="925">
        <f t="shared" si="63"/>
        <v>0.91179999999996564</v>
      </c>
    </row>
    <row r="3158" spans="12:26" s="508" customFormat="1" x14ac:dyDescent="0.2">
      <c r="L3158" s="469"/>
      <c r="M3158" s="469"/>
      <c r="N3158" s="469"/>
      <c r="O3158" s="469"/>
      <c r="P3158" s="923"/>
      <c r="Q3158" s="923"/>
      <c r="R3158" s="923"/>
      <c r="S3158" s="923"/>
      <c r="U3158" s="742"/>
      <c r="Y3158" s="924" t="s">
        <v>97</v>
      </c>
      <c r="Z3158" s="925">
        <f t="shared" si="63"/>
        <v>0.91189999999996563</v>
      </c>
    </row>
    <row r="3159" spans="12:26" s="508" customFormat="1" x14ac:dyDescent="0.2">
      <c r="L3159" s="469"/>
      <c r="M3159" s="469"/>
      <c r="N3159" s="469"/>
      <c r="O3159" s="469"/>
      <c r="P3159" s="923"/>
      <c r="Q3159" s="923"/>
      <c r="R3159" s="923"/>
      <c r="S3159" s="923"/>
      <c r="U3159" s="742"/>
      <c r="Y3159" s="924" t="s">
        <v>97</v>
      </c>
      <c r="Z3159" s="925">
        <f t="shared" si="63"/>
        <v>0.91199999999996562</v>
      </c>
    </row>
    <row r="3160" spans="12:26" s="508" customFormat="1" x14ac:dyDescent="0.2">
      <c r="L3160" s="469"/>
      <c r="M3160" s="469"/>
      <c r="N3160" s="469"/>
      <c r="O3160" s="469"/>
      <c r="P3160" s="923"/>
      <c r="Q3160" s="923"/>
      <c r="R3160" s="923"/>
      <c r="S3160" s="923"/>
      <c r="U3160" s="742"/>
      <c r="Y3160" s="924" t="s">
        <v>97</v>
      </c>
      <c r="Z3160" s="925">
        <f t="shared" si="63"/>
        <v>0.9120999999999656</v>
      </c>
    </row>
    <row r="3161" spans="12:26" s="508" customFormat="1" x14ac:dyDescent="0.2">
      <c r="L3161" s="469"/>
      <c r="M3161" s="469"/>
      <c r="N3161" s="469"/>
      <c r="O3161" s="469"/>
      <c r="P3161" s="923"/>
      <c r="Q3161" s="923"/>
      <c r="R3161" s="923"/>
      <c r="S3161" s="923"/>
      <c r="U3161" s="742"/>
      <c r="Y3161" s="924" t="s">
        <v>97</v>
      </c>
      <c r="Z3161" s="925">
        <f t="shared" si="63"/>
        <v>0.91219999999996559</v>
      </c>
    </row>
    <row r="3162" spans="12:26" s="508" customFormat="1" x14ac:dyDescent="0.2">
      <c r="L3162" s="469"/>
      <c r="M3162" s="469"/>
      <c r="N3162" s="469"/>
      <c r="O3162" s="469"/>
      <c r="P3162" s="923"/>
      <c r="Q3162" s="923"/>
      <c r="R3162" s="923"/>
      <c r="S3162" s="923"/>
      <c r="U3162" s="742"/>
      <c r="Y3162" s="924" t="s">
        <v>97</v>
      </c>
      <c r="Z3162" s="925">
        <f t="shared" si="63"/>
        <v>0.91229999999996558</v>
      </c>
    </row>
    <row r="3163" spans="12:26" s="508" customFormat="1" x14ac:dyDescent="0.2">
      <c r="L3163" s="469"/>
      <c r="M3163" s="469"/>
      <c r="N3163" s="469"/>
      <c r="O3163" s="469"/>
      <c r="P3163" s="923"/>
      <c r="Q3163" s="923"/>
      <c r="R3163" s="923"/>
      <c r="S3163" s="923"/>
      <c r="U3163" s="742"/>
      <c r="Y3163" s="924" t="s">
        <v>97</v>
      </c>
      <c r="Z3163" s="925">
        <f t="shared" si="63"/>
        <v>0.91239999999996557</v>
      </c>
    </row>
    <row r="3164" spans="12:26" s="508" customFormat="1" x14ac:dyDescent="0.2">
      <c r="L3164" s="469"/>
      <c r="M3164" s="469"/>
      <c r="N3164" s="469"/>
      <c r="O3164" s="469"/>
      <c r="P3164" s="923"/>
      <c r="Q3164" s="923"/>
      <c r="R3164" s="923"/>
      <c r="S3164" s="923"/>
      <c r="U3164" s="742"/>
      <c r="Y3164" s="924" t="s">
        <v>97</v>
      </c>
      <c r="Z3164" s="925">
        <f t="shared" si="63"/>
        <v>0.91249999999996556</v>
      </c>
    </row>
    <row r="3165" spans="12:26" s="508" customFormat="1" x14ac:dyDescent="0.2">
      <c r="L3165" s="469"/>
      <c r="M3165" s="469"/>
      <c r="N3165" s="469"/>
      <c r="O3165" s="469"/>
      <c r="P3165" s="923"/>
      <c r="Q3165" s="923"/>
      <c r="R3165" s="923"/>
      <c r="S3165" s="923"/>
      <c r="U3165" s="742"/>
      <c r="Y3165" s="924" t="s">
        <v>97</v>
      </c>
      <c r="Z3165" s="925">
        <f t="shared" si="63"/>
        <v>0.91259999999996555</v>
      </c>
    </row>
    <row r="3166" spans="12:26" s="508" customFormat="1" x14ac:dyDescent="0.2">
      <c r="L3166" s="469"/>
      <c r="M3166" s="469"/>
      <c r="N3166" s="469"/>
      <c r="O3166" s="469"/>
      <c r="P3166" s="923"/>
      <c r="Q3166" s="923"/>
      <c r="R3166" s="923"/>
      <c r="S3166" s="923"/>
      <c r="U3166" s="742"/>
      <c r="Y3166" s="924" t="s">
        <v>97</v>
      </c>
      <c r="Z3166" s="925">
        <f t="shared" si="63"/>
        <v>0.91269999999996554</v>
      </c>
    </row>
    <row r="3167" spans="12:26" s="508" customFormat="1" x14ac:dyDescent="0.2">
      <c r="L3167" s="469"/>
      <c r="M3167" s="469"/>
      <c r="N3167" s="469"/>
      <c r="O3167" s="469"/>
      <c r="P3167" s="923"/>
      <c r="Q3167" s="923"/>
      <c r="R3167" s="923"/>
      <c r="S3167" s="923"/>
      <c r="U3167" s="742"/>
      <c r="Y3167" s="924" t="s">
        <v>97</v>
      </c>
      <c r="Z3167" s="925">
        <f t="shared" si="63"/>
        <v>0.91279999999996553</v>
      </c>
    </row>
    <row r="3168" spans="12:26" s="508" customFormat="1" x14ac:dyDescent="0.2">
      <c r="L3168" s="469"/>
      <c r="M3168" s="469"/>
      <c r="N3168" s="469"/>
      <c r="O3168" s="469"/>
      <c r="P3168" s="923"/>
      <c r="Q3168" s="923"/>
      <c r="R3168" s="923"/>
      <c r="S3168" s="923"/>
      <c r="U3168" s="742"/>
      <c r="Y3168" s="924" t="s">
        <v>97</v>
      </c>
      <c r="Z3168" s="925">
        <f t="shared" si="63"/>
        <v>0.91289999999996552</v>
      </c>
    </row>
    <row r="3169" spans="12:26" s="508" customFormat="1" x14ac:dyDescent="0.2">
      <c r="L3169" s="469"/>
      <c r="M3169" s="469"/>
      <c r="N3169" s="469"/>
      <c r="O3169" s="469"/>
      <c r="P3169" s="923"/>
      <c r="Q3169" s="923"/>
      <c r="R3169" s="923"/>
      <c r="S3169" s="923"/>
      <c r="U3169" s="742"/>
      <c r="Y3169" s="924" t="s">
        <v>97</v>
      </c>
      <c r="Z3169" s="925">
        <f t="shared" si="63"/>
        <v>0.91299999999996551</v>
      </c>
    </row>
    <row r="3170" spans="12:26" s="508" customFormat="1" x14ac:dyDescent="0.2">
      <c r="L3170" s="469"/>
      <c r="M3170" s="469"/>
      <c r="N3170" s="469"/>
      <c r="O3170" s="469"/>
      <c r="P3170" s="923"/>
      <c r="Q3170" s="923"/>
      <c r="R3170" s="923"/>
      <c r="S3170" s="923"/>
      <c r="U3170" s="742"/>
      <c r="Y3170" s="924" t="s">
        <v>97</v>
      </c>
      <c r="Z3170" s="925">
        <f t="shared" si="63"/>
        <v>0.91309999999996549</v>
      </c>
    </row>
    <row r="3171" spans="12:26" s="508" customFormat="1" x14ac:dyDescent="0.2">
      <c r="L3171" s="469"/>
      <c r="M3171" s="469"/>
      <c r="N3171" s="469"/>
      <c r="O3171" s="469"/>
      <c r="P3171" s="923"/>
      <c r="Q3171" s="923"/>
      <c r="R3171" s="923"/>
      <c r="S3171" s="923"/>
      <c r="U3171" s="742"/>
      <c r="Y3171" s="924" t="s">
        <v>97</v>
      </c>
      <c r="Z3171" s="925">
        <f t="shared" si="63"/>
        <v>0.91319999999996548</v>
      </c>
    </row>
    <row r="3172" spans="12:26" s="508" customFormat="1" x14ac:dyDescent="0.2">
      <c r="L3172" s="469"/>
      <c r="M3172" s="469"/>
      <c r="N3172" s="469"/>
      <c r="O3172" s="469"/>
      <c r="P3172" s="923"/>
      <c r="Q3172" s="923"/>
      <c r="R3172" s="923"/>
      <c r="S3172" s="923"/>
      <c r="U3172" s="742"/>
      <c r="Y3172" s="924" t="s">
        <v>97</v>
      </c>
      <c r="Z3172" s="925">
        <f t="shared" si="63"/>
        <v>0.91329999999996547</v>
      </c>
    </row>
    <row r="3173" spans="12:26" s="508" customFormat="1" x14ac:dyDescent="0.2">
      <c r="L3173" s="469"/>
      <c r="M3173" s="469"/>
      <c r="N3173" s="469"/>
      <c r="O3173" s="469"/>
      <c r="P3173" s="923"/>
      <c r="Q3173" s="923"/>
      <c r="R3173" s="923"/>
      <c r="S3173" s="923"/>
      <c r="U3173" s="742"/>
      <c r="Y3173" s="924" t="s">
        <v>97</v>
      </c>
      <c r="Z3173" s="925">
        <f t="shared" si="63"/>
        <v>0.91339999999996546</v>
      </c>
    </row>
    <row r="3174" spans="12:26" s="508" customFormat="1" x14ac:dyDescent="0.2">
      <c r="L3174" s="469"/>
      <c r="M3174" s="469"/>
      <c r="N3174" s="469"/>
      <c r="O3174" s="469"/>
      <c r="P3174" s="923"/>
      <c r="Q3174" s="923"/>
      <c r="R3174" s="923"/>
      <c r="S3174" s="923"/>
      <c r="U3174" s="742"/>
      <c r="Y3174" s="924" t="s">
        <v>97</v>
      </c>
      <c r="Z3174" s="925">
        <f t="shared" si="63"/>
        <v>0.91349999999996545</v>
      </c>
    </row>
    <row r="3175" spans="12:26" s="508" customFormat="1" x14ac:dyDescent="0.2">
      <c r="L3175" s="469"/>
      <c r="M3175" s="469"/>
      <c r="N3175" s="469"/>
      <c r="O3175" s="469"/>
      <c r="P3175" s="923"/>
      <c r="Q3175" s="923"/>
      <c r="R3175" s="923"/>
      <c r="S3175" s="923"/>
      <c r="U3175" s="742"/>
      <c r="Y3175" s="924" t="s">
        <v>97</v>
      </c>
      <c r="Z3175" s="925">
        <f t="shared" si="63"/>
        <v>0.91359999999996544</v>
      </c>
    </row>
    <row r="3176" spans="12:26" s="508" customFormat="1" x14ac:dyDescent="0.2">
      <c r="L3176" s="469"/>
      <c r="M3176" s="469"/>
      <c r="N3176" s="469"/>
      <c r="O3176" s="469"/>
      <c r="P3176" s="923"/>
      <c r="Q3176" s="923"/>
      <c r="R3176" s="923"/>
      <c r="S3176" s="923"/>
      <c r="U3176" s="742"/>
      <c r="Y3176" s="924" t="s">
        <v>97</v>
      </c>
      <c r="Z3176" s="925">
        <f t="shared" si="63"/>
        <v>0.91369999999996543</v>
      </c>
    </row>
    <row r="3177" spans="12:26" s="508" customFormat="1" x14ac:dyDescent="0.2">
      <c r="L3177" s="469"/>
      <c r="M3177" s="469"/>
      <c r="N3177" s="469"/>
      <c r="O3177" s="469"/>
      <c r="P3177" s="923"/>
      <c r="Q3177" s="923"/>
      <c r="R3177" s="923"/>
      <c r="S3177" s="923"/>
      <c r="U3177" s="742"/>
      <c r="Y3177" s="924" t="s">
        <v>97</v>
      </c>
      <c r="Z3177" s="925">
        <f t="shared" ref="Z3177:Z3240" si="64">SUM(Z3176+0.01%)</f>
        <v>0.91379999999996542</v>
      </c>
    </row>
    <row r="3178" spans="12:26" s="508" customFormat="1" x14ac:dyDescent="0.2">
      <c r="L3178" s="469"/>
      <c r="M3178" s="469"/>
      <c r="N3178" s="469"/>
      <c r="O3178" s="469"/>
      <c r="P3178" s="923"/>
      <c r="Q3178" s="923"/>
      <c r="R3178" s="923"/>
      <c r="S3178" s="923"/>
      <c r="U3178" s="742"/>
      <c r="Y3178" s="924" t="s">
        <v>97</v>
      </c>
      <c r="Z3178" s="925">
        <f t="shared" si="64"/>
        <v>0.91389999999996541</v>
      </c>
    </row>
    <row r="3179" spans="12:26" s="508" customFormat="1" x14ac:dyDescent="0.2">
      <c r="L3179" s="469"/>
      <c r="M3179" s="469"/>
      <c r="N3179" s="469"/>
      <c r="O3179" s="469"/>
      <c r="P3179" s="923"/>
      <c r="Q3179" s="923"/>
      <c r="R3179" s="923"/>
      <c r="S3179" s="923"/>
      <c r="U3179" s="742"/>
      <c r="Y3179" s="924" t="s">
        <v>97</v>
      </c>
      <c r="Z3179" s="925">
        <f t="shared" si="64"/>
        <v>0.9139999999999654</v>
      </c>
    </row>
    <row r="3180" spans="12:26" s="508" customFormat="1" x14ac:dyDescent="0.2">
      <c r="L3180" s="469"/>
      <c r="M3180" s="469"/>
      <c r="N3180" s="469"/>
      <c r="O3180" s="469"/>
      <c r="P3180" s="923"/>
      <c r="Q3180" s="923"/>
      <c r="R3180" s="923"/>
      <c r="S3180" s="923"/>
      <c r="U3180" s="742"/>
      <c r="Y3180" s="924" t="s">
        <v>97</v>
      </c>
      <c r="Z3180" s="925">
        <f t="shared" si="64"/>
        <v>0.91409999999996538</v>
      </c>
    </row>
    <row r="3181" spans="12:26" s="508" customFormat="1" x14ac:dyDescent="0.2">
      <c r="L3181" s="469"/>
      <c r="M3181" s="469"/>
      <c r="N3181" s="469"/>
      <c r="O3181" s="469"/>
      <c r="P3181" s="923"/>
      <c r="Q3181" s="923"/>
      <c r="R3181" s="923"/>
      <c r="S3181" s="923"/>
      <c r="U3181" s="742"/>
      <c r="Y3181" s="924" t="s">
        <v>97</v>
      </c>
      <c r="Z3181" s="925">
        <f t="shared" si="64"/>
        <v>0.91419999999996537</v>
      </c>
    </row>
    <row r="3182" spans="12:26" s="508" customFormat="1" x14ac:dyDescent="0.2">
      <c r="L3182" s="469"/>
      <c r="M3182" s="469"/>
      <c r="N3182" s="469"/>
      <c r="O3182" s="469"/>
      <c r="P3182" s="923"/>
      <c r="Q3182" s="923"/>
      <c r="R3182" s="923"/>
      <c r="S3182" s="923"/>
      <c r="U3182" s="742"/>
      <c r="Y3182" s="924" t="s">
        <v>97</v>
      </c>
      <c r="Z3182" s="925">
        <f t="shared" si="64"/>
        <v>0.91429999999996536</v>
      </c>
    </row>
    <row r="3183" spans="12:26" s="508" customFormat="1" x14ac:dyDescent="0.2">
      <c r="L3183" s="469"/>
      <c r="M3183" s="469"/>
      <c r="N3183" s="469"/>
      <c r="O3183" s="469"/>
      <c r="P3183" s="923"/>
      <c r="Q3183" s="923"/>
      <c r="R3183" s="923"/>
      <c r="S3183" s="923"/>
      <c r="U3183" s="742"/>
      <c r="Y3183" s="924" t="s">
        <v>97</v>
      </c>
      <c r="Z3183" s="925">
        <f t="shared" si="64"/>
        <v>0.91439999999996535</v>
      </c>
    </row>
    <row r="3184" spans="12:26" s="508" customFormat="1" x14ac:dyDescent="0.2">
      <c r="L3184" s="469"/>
      <c r="M3184" s="469"/>
      <c r="N3184" s="469"/>
      <c r="O3184" s="469"/>
      <c r="P3184" s="923"/>
      <c r="Q3184" s="923"/>
      <c r="R3184" s="923"/>
      <c r="S3184" s="923"/>
      <c r="U3184" s="742"/>
      <c r="Y3184" s="924" t="s">
        <v>97</v>
      </c>
      <c r="Z3184" s="925">
        <f t="shared" si="64"/>
        <v>0.91449999999996534</v>
      </c>
    </row>
    <row r="3185" spans="12:26" s="508" customFormat="1" x14ac:dyDescent="0.2">
      <c r="L3185" s="469"/>
      <c r="M3185" s="469"/>
      <c r="N3185" s="469"/>
      <c r="O3185" s="469"/>
      <c r="P3185" s="923"/>
      <c r="Q3185" s="923"/>
      <c r="R3185" s="923"/>
      <c r="S3185" s="923"/>
      <c r="U3185" s="742"/>
      <c r="Y3185" s="924" t="s">
        <v>97</v>
      </c>
      <c r="Z3185" s="925">
        <f t="shared" si="64"/>
        <v>0.91459999999996533</v>
      </c>
    </row>
    <row r="3186" spans="12:26" s="508" customFormat="1" x14ac:dyDescent="0.2">
      <c r="L3186" s="469"/>
      <c r="M3186" s="469"/>
      <c r="N3186" s="469"/>
      <c r="O3186" s="469"/>
      <c r="P3186" s="923"/>
      <c r="Q3186" s="923"/>
      <c r="R3186" s="923"/>
      <c r="S3186" s="923"/>
      <c r="U3186" s="742"/>
      <c r="Y3186" s="924" t="s">
        <v>97</v>
      </c>
      <c r="Z3186" s="925">
        <f t="shared" si="64"/>
        <v>0.91469999999996532</v>
      </c>
    </row>
    <row r="3187" spans="12:26" s="508" customFormat="1" x14ac:dyDescent="0.2">
      <c r="L3187" s="469"/>
      <c r="M3187" s="469"/>
      <c r="N3187" s="469"/>
      <c r="O3187" s="469"/>
      <c r="P3187" s="923"/>
      <c r="Q3187" s="923"/>
      <c r="R3187" s="923"/>
      <c r="S3187" s="923"/>
      <c r="U3187" s="742"/>
      <c r="Y3187" s="924" t="s">
        <v>97</v>
      </c>
      <c r="Z3187" s="925">
        <f t="shared" si="64"/>
        <v>0.91479999999996531</v>
      </c>
    </row>
    <row r="3188" spans="12:26" s="508" customFormat="1" x14ac:dyDescent="0.2">
      <c r="L3188" s="469"/>
      <c r="M3188" s="469"/>
      <c r="N3188" s="469"/>
      <c r="O3188" s="469"/>
      <c r="P3188" s="923"/>
      <c r="Q3188" s="923"/>
      <c r="R3188" s="923"/>
      <c r="S3188" s="923"/>
      <c r="U3188" s="742"/>
      <c r="Y3188" s="924" t="s">
        <v>97</v>
      </c>
      <c r="Z3188" s="925">
        <f t="shared" si="64"/>
        <v>0.9148999999999653</v>
      </c>
    </row>
    <row r="3189" spans="12:26" s="508" customFormat="1" x14ac:dyDescent="0.2">
      <c r="L3189" s="469"/>
      <c r="M3189" s="469"/>
      <c r="N3189" s="469"/>
      <c r="O3189" s="469"/>
      <c r="P3189" s="923"/>
      <c r="Q3189" s="923"/>
      <c r="R3189" s="923"/>
      <c r="S3189" s="923"/>
      <c r="U3189" s="742"/>
      <c r="Y3189" s="924" t="s">
        <v>97</v>
      </c>
      <c r="Z3189" s="925">
        <f t="shared" si="64"/>
        <v>0.91499999999996529</v>
      </c>
    </row>
    <row r="3190" spans="12:26" s="508" customFormat="1" x14ac:dyDescent="0.2">
      <c r="L3190" s="469"/>
      <c r="M3190" s="469"/>
      <c r="N3190" s="469"/>
      <c r="O3190" s="469"/>
      <c r="P3190" s="923"/>
      <c r="Q3190" s="923"/>
      <c r="R3190" s="923"/>
      <c r="S3190" s="923"/>
      <c r="U3190" s="742"/>
      <c r="Y3190" s="924" t="s">
        <v>97</v>
      </c>
      <c r="Z3190" s="925">
        <f t="shared" si="64"/>
        <v>0.91509999999996527</v>
      </c>
    </row>
    <row r="3191" spans="12:26" s="508" customFormat="1" x14ac:dyDescent="0.2">
      <c r="L3191" s="469"/>
      <c r="M3191" s="469"/>
      <c r="N3191" s="469"/>
      <c r="O3191" s="469"/>
      <c r="P3191" s="923"/>
      <c r="Q3191" s="923"/>
      <c r="R3191" s="923"/>
      <c r="S3191" s="923"/>
      <c r="U3191" s="742"/>
      <c r="Y3191" s="924" t="s">
        <v>97</v>
      </c>
      <c r="Z3191" s="925">
        <f t="shared" si="64"/>
        <v>0.91519999999996526</v>
      </c>
    </row>
    <row r="3192" spans="12:26" s="508" customFormat="1" x14ac:dyDescent="0.2">
      <c r="L3192" s="469"/>
      <c r="M3192" s="469"/>
      <c r="N3192" s="469"/>
      <c r="O3192" s="469"/>
      <c r="P3192" s="923"/>
      <c r="Q3192" s="923"/>
      <c r="R3192" s="923"/>
      <c r="S3192" s="923"/>
      <c r="U3192" s="742"/>
      <c r="Y3192" s="924" t="s">
        <v>97</v>
      </c>
      <c r="Z3192" s="925">
        <f t="shared" si="64"/>
        <v>0.91529999999996525</v>
      </c>
    </row>
    <row r="3193" spans="12:26" s="508" customFormat="1" x14ac:dyDescent="0.2">
      <c r="L3193" s="469"/>
      <c r="M3193" s="469"/>
      <c r="N3193" s="469"/>
      <c r="O3193" s="469"/>
      <c r="P3193" s="923"/>
      <c r="Q3193" s="923"/>
      <c r="R3193" s="923"/>
      <c r="S3193" s="923"/>
      <c r="U3193" s="742"/>
      <c r="Y3193" s="924" t="s">
        <v>97</v>
      </c>
      <c r="Z3193" s="925">
        <f t="shared" si="64"/>
        <v>0.91539999999996524</v>
      </c>
    </row>
    <row r="3194" spans="12:26" s="508" customFormat="1" x14ac:dyDescent="0.2">
      <c r="L3194" s="469"/>
      <c r="M3194" s="469"/>
      <c r="N3194" s="469"/>
      <c r="O3194" s="469"/>
      <c r="P3194" s="923"/>
      <c r="Q3194" s="923"/>
      <c r="R3194" s="923"/>
      <c r="S3194" s="923"/>
      <c r="U3194" s="742"/>
      <c r="Y3194" s="924" t="s">
        <v>97</v>
      </c>
      <c r="Z3194" s="925">
        <f t="shared" si="64"/>
        <v>0.91549999999996523</v>
      </c>
    </row>
    <row r="3195" spans="12:26" s="508" customFormat="1" x14ac:dyDescent="0.2">
      <c r="L3195" s="469"/>
      <c r="M3195" s="469"/>
      <c r="N3195" s="469"/>
      <c r="O3195" s="469"/>
      <c r="P3195" s="923"/>
      <c r="Q3195" s="923"/>
      <c r="R3195" s="923"/>
      <c r="S3195" s="923"/>
      <c r="U3195" s="742"/>
      <c r="Y3195" s="924" t="s">
        <v>97</v>
      </c>
      <c r="Z3195" s="925">
        <f t="shared" si="64"/>
        <v>0.91559999999996522</v>
      </c>
    </row>
    <row r="3196" spans="12:26" s="508" customFormat="1" x14ac:dyDescent="0.2">
      <c r="L3196" s="469"/>
      <c r="M3196" s="469"/>
      <c r="N3196" s="469"/>
      <c r="O3196" s="469"/>
      <c r="P3196" s="923"/>
      <c r="Q3196" s="923"/>
      <c r="R3196" s="923"/>
      <c r="S3196" s="923"/>
      <c r="U3196" s="742"/>
      <c r="Y3196" s="924" t="s">
        <v>97</v>
      </c>
      <c r="Z3196" s="925">
        <f t="shared" si="64"/>
        <v>0.91569999999996521</v>
      </c>
    </row>
    <row r="3197" spans="12:26" s="508" customFormat="1" x14ac:dyDescent="0.2">
      <c r="L3197" s="469"/>
      <c r="M3197" s="469"/>
      <c r="N3197" s="469"/>
      <c r="O3197" s="469"/>
      <c r="P3197" s="923"/>
      <c r="Q3197" s="923"/>
      <c r="R3197" s="923"/>
      <c r="S3197" s="923"/>
      <c r="U3197" s="742"/>
      <c r="Y3197" s="924" t="s">
        <v>97</v>
      </c>
      <c r="Z3197" s="925">
        <f t="shared" si="64"/>
        <v>0.9157999999999652</v>
      </c>
    </row>
    <row r="3198" spans="12:26" s="508" customFormat="1" x14ac:dyDescent="0.2">
      <c r="L3198" s="469"/>
      <c r="M3198" s="469"/>
      <c r="N3198" s="469"/>
      <c r="O3198" s="469"/>
      <c r="P3198" s="923"/>
      <c r="Q3198" s="923"/>
      <c r="R3198" s="923"/>
      <c r="S3198" s="923"/>
      <c r="U3198" s="742"/>
      <c r="Y3198" s="924" t="s">
        <v>97</v>
      </c>
      <c r="Z3198" s="925">
        <f t="shared" si="64"/>
        <v>0.91589999999996519</v>
      </c>
    </row>
    <row r="3199" spans="12:26" s="508" customFormat="1" x14ac:dyDescent="0.2">
      <c r="L3199" s="469"/>
      <c r="M3199" s="469"/>
      <c r="N3199" s="469"/>
      <c r="O3199" s="469"/>
      <c r="P3199" s="923"/>
      <c r="Q3199" s="923"/>
      <c r="R3199" s="923"/>
      <c r="S3199" s="923"/>
      <c r="U3199" s="742"/>
      <c r="Y3199" s="924" t="s">
        <v>97</v>
      </c>
      <c r="Z3199" s="925">
        <f t="shared" si="64"/>
        <v>0.91599999999996518</v>
      </c>
    </row>
    <row r="3200" spans="12:26" s="508" customFormat="1" x14ac:dyDescent="0.2">
      <c r="L3200" s="469"/>
      <c r="M3200" s="469"/>
      <c r="N3200" s="469"/>
      <c r="O3200" s="469"/>
      <c r="P3200" s="923"/>
      <c r="Q3200" s="923"/>
      <c r="R3200" s="923"/>
      <c r="S3200" s="923"/>
      <c r="U3200" s="742"/>
      <c r="Y3200" s="924" t="s">
        <v>97</v>
      </c>
      <c r="Z3200" s="925">
        <f t="shared" si="64"/>
        <v>0.91609999999996516</v>
      </c>
    </row>
    <row r="3201" spans="12:26" s="508" customFormat="1" x14ac:dyDescent="0.2">
      <c r="L3201" s="469"/>
      <c r="M3201" s="469"/>
      <c r="N3201" s="469"/>
      <c r="O3201" s="469"/>
      <c r="P3201" s="923"/>
      <c r="Q3201" s="923"/>
      <c r="R3201" s="923"/>
      <c r="S3201" s="923"/>
      <c r="U3201" s="742"/>
      <c r="Y3201" s="924" t="s">
        <v>97</v>
      </c>
      <c r="Z3201" s="925">
        <f t="shared" si="64"/>
        <v>0.91619999999996515</v>
      </c>
    </row>
    <row r="3202" spans="12:26" s="508" customFormat="1" x14ac:dyDescent="0.2">
      <c r="L3202" s="469"/>
      <c r="M3202" s="469"/>
      <c r="N3202" s="469"/>
      <c r="O3202" s="469"/>
      <c r="P3202" s="923"/>
      <c r="Q3202" s="923"/>
      <c r="R3202" s="923"/>
      <c r="S3202" s="923"/>
      <c r="U3202" s="742"/>
      <c r="Y3202" s="924" t="s">
        <v>97</v>
      </c>
      <c r="Z3202" s="925">
        <f t="shared" si="64"/>
        <v>0.91629999999996514</v>
      </c>
    </row>
    <row r="3203" spans="12:26" s="508" customFormat="1" x14ac:dyDescent="0.2">
      <c r="L3203" s="469"/>
      <c r="M3203" s="469"/>
      <c r="N3203" s="469"/>
      <c r="O3203" s="469"/>
      <c r="P3203" s="923"/>
      <c r="Q3203" s="923"/>
      <c r="R3203" s="923"/>
      <c r="S3203" s="923"/>
      <c r="U3203" s="742"/>
      <c r="Y3203" s="924" t="s">
        <v>97</v>
      </c>
      <c r="Z3203" s="925">
        <f t="shared" si="64"/>
        <v>0.91639999999996513</v>
      </c>
    </row>
    <row r="3204" spans="12:26" s="508" customFormat="1" x14ac:dyDescent="0.2">
      <c r="L3204" s="469"/>
      <c r="M3204" s="469"/>
      <c r="N3204" s="469"/>
      <c r="O3204" s="469"/>
      <c r="P3204" s="923"/>
      <c r="Q3204" s="923"/>
      <c r="R3204" s="923"/>
      <c r="S3204" s="923"/>
      <c r="U3204" s="742"/>
      <c r="Y3204" s="924" t="s">
        <v>97</v>
      </c>
      <c r="Z3204" s="925">
        <f t="shared" si="64"/>
        <v>0.91649999999996512</v>
      </c>
    </row>
    <row r="3205" spans="12:26" s="508" customFormat="1" x14ac:dyDescent="0.2">
      <c r="L3205" s="469"/>
      <c r="M3205" s="469"/>
      <c r="N3205" s="469"/>
      <c r="O3205" s="469"/>
      <c r="P3205" s="923"/>
      <c r="Q3205" s="923"/>
      <c r="R3205" s="923"/>
      <c r="S3205" s="923"/>
      <c r="U3205" s="742"/>
      <c r="Y3205" s="924" t="s">
        <v>97</v>
      </c>
      <c r="Z3205" s="925">
        <f t="shared" si="64"/>
        <v>0.91659999999996511</v>
      </c>
    </row>
    <row r="3206" spans="12:26" s="508" customFormat="1" x14ac:dyDescent="0.2">
      <c r="L3206" s="469"/>
      <c r="M3206" s="469"/>
      <c r="N3206" s="469"/>
      <c r="O3206" s="469"/>
      <c r="P3206" s="923"/>
      <c r="Q3206" s="923"/>
      <c r="R3206" s="923"/>
      <c r="S3206" s="923"/>
      <c r="U3206" s="742"/>
      <c r="Y3206" s="924" t="s">
        <v>97</v>
      </c>
      <c r="Z3206" s="925">
        <f t="shared" si="64"/>
        <v>0.9166999999999651</v>
      </c>
    </row>
    <row r="3207" spans="12:26" s="508" customFormat="1" x14ac:dyDescent="0.2">
      <c r="L3207" s="469"/>
      <c r="M3207" s="469"/>
      <c r="N3207" s="469"/>
      <c r="O3207" s="469"/>
      <c r="P3207" s="923"/>
      <c r="Q3207" s="923"/>
      <c r="R3207" s="923"/>
      <c r="S3207" s="923"/>
      <c r="U3207" s="742"/>
      <c r="Y3207" s="924" t="s">
        <v>97</v>
      </c>
      <c r="Z3207" s="925">
        <f t="shared" si="64"/>
        <v>0.91679999999996509</v>
      </c>
    </row>
    <row r="3208" spans="12:26" s="508" customFormat="1" x14ac:dyDescent="0.2">
      <c r="L3208" s="469"/>
      <c r="M3208" s="469"/>
      <c r="N3208" s="469"/>
      <c r="O3208" s="469"/>
      <c r="P3208" s="923"/>
      <c r="Q3208" s="923"/>
      <c r="R3208" s="923"/>
      <c r="S3208" s="923"/>
      <c r="U3208" s="742"/>
      <c r="Y3208" s="924" t="s">
        <v>97</v>
      </c>
      <c r="Z3208" s="925">
        <f t="shared" si="64"/>
        <v>0.91689999999996508</v>
      </c>
    </row>
    <row r="3209" spans="12:26" s="508" customFormat="1" x14ac:dyDescent="0.2">
      <c r="L3209" s="469"/>
      <c r="M3209" s="469"/>
      <c r="N3209" s="469"/>
      <c r="O3209" s="469"/>
      <c r="P3209" s="923"/>
      <c r="Q3209" s="923"/>
      <c r="R3209" s="923"/>
      <c r="S3209" s="923"/>
      <c r="U3209" s="742"/>
      <c r="Y3209" s="924" t="s">
        <v>97</v>
      </c>
      <c r="Z3209" s="925">
        <f t="shared" si="64"/>
        <v>0.91699999999996507</v>
      </c>
    </row>
    <row r="3210" spans="12:26" s="508" customFormat="1" x14ac:dyDescent="0.2">
      <c r="L3210" s="469"/>
      <c r="M3210" s="469"/>
      <c r="N3210" s="469"/>
      <c r="O3210" s="469"/>
      <c r="P3210" s="923"/>
      <c r="Q3210" s="923"/>
      <c r="R3210" s="923"/>
      <c r="S3210" s="923"/>
      <c r="U3210" s="742"/>
      <c r="Y3210" s="924" t="s">
        <v>97</v>
      </c>
      <c r="Z3210" s="925">
        <f t="shared" si="64"/>
        <v>0.91709999999996505</v>
      </c>
    </row>
    <row r="3211" spans="12:26" s="508" customFormat="1" x14ac:dyDescent="0.2">
      <c r="L3211" s="469"/>
      <c r="M3211" s="469"/>
      <c r="N3211" s="469"/>
      <c r="O3211" s="469"/>
      <c r="P3211" s="923"/>
      <c r="Q3211" s="923"/>
      <c r="R3211" s="923"/>
      <c r="S3211" s="923"/>
      <c r="U3211" s="742"/>
      <c r="Y3211" s="924" t="s">
        <v>97</v>
      </c>
      <c r="Z3211" s="925">
        <f t="shared" si="64"/>
        <v>0.91719999999996504</v>
      </c>
    </row>
    <row r="3212" spans="12:26" s="508" customFormat="1" x14ac:dyDescent="0.2">
      <c r="L3212" s="469"/>
      <c r="M3212" s="469"/>
      <c r="N3212" s="469"/>
      <c r="O3212" s="469"/>
      <c r="P3212" s="923"/>
      <c r="Q3212" s="923"/>
      <c r="R3212" s="923"/>
      <c r="S3212" s="923"/>
      <c r="U3212" s="742"/>
      <c r="Y3212" s="924" t="s">
        <v>97</v>
      </c>
      <c r="Z3212" s="925">
        <f t="shared" si="64"/>
        <v>0.91729999999996503</v>
      </c>
    </row>
    <row r="3213" spans="12:26" s="508" customFormat="1" x14ac:dyDescent="0.2">
      <c r="L3213" s="469"/>
      <c r="M3213" s="469"/>
      <c r="N3213" s="469"/>
      <c r="O3213" s="469"/>
      <c r="P3213" s="923"/>
      <c r="Q3213" s="923"/>
      <c r="R3213" s="923"/>
      <c r="S3213" s="923"/>
      <c r="U3213" s="742"/>
      <c r="Y3213" s="924" t="s">
        <v>97</v>
      </c>
      <c r="Z3213" s="925">
        <f t="shared" si="64"/>
        <v>0.91739999999996502</v>
      </c>
    </row>
    <row r="3214" spans="12:26" s="508" customFormat="1" x14ac:dyDescent="0.2">
      <c r="L3214" s="469"/>
      <c r="M3214" s="469"/>
      <c r="N3214" s="469"/>
      <c r="O3214" s="469"/>
      <c r="P3214" s="923"/>
      <c r="Q3214" s="923"/>
      <c r="R3214" s="923"/>
      <c r="S3214" s="923"/>
      <c r="U3214" s="742"/>
      <c r="Y3214" s="924" t="s">
        <v>97</v>
      </c>
      <c r="Z3214" s="925">
        <f t="shared" si="64"/>
        <v>0.91749999999996501</v>
      </c>
    </row>
    <row r="3215" spans="12:26" s="508" customFormat="1" x14ac:dyDescent="0.2">
      <c r="L3215" s="469"/>
      <c r="M3215" s="469"/>
      <c r="N3215" s="469"/>
      <c r="O3215" s="469"/>
      <c r="P3215" s="923"/>
      <c r="Q3215" s="923"/>
      <c r="R3215" s="923"/>
      <c r="S3215" s="923"/>
      <c r="U3215" s="742"/>
      <c r="Y3215" s="924" t="s">
        <v>97</v>
      </c>
      <c r="Z3215" s="925">
        <f t="shared" si="64"/>
        <v>0.917599999999965</v>
      </c>
    </row>
    <row r="3216" spans="12:26" s="508" customFormat="1" x14ac:dyDescent="0.2">
      <c r="L3216" s="469"/>
      <c r="M3216" s="469"/>
      <c r="N3216" s="469"/>
      <c r="O3216" s="469"/>
      <c r="P3216" s="923"/>
      <c r="Q3216" s="923"/>
      <c r="R3216" s="923"/>
      <c r="S3216" s="923"/>
      <c r="U3216" s="742"/>
      <c r="Y3216" s="924" t="s">
        <v>97</v>
      </c>
      <c r="Z3216" s="925">
        <f t="shared" si="64"/>
        <v>0.91769999999996499</v>
      </c>
    </row>
    <row r="3217" spans="12:26" s="508" customFormat="1" x14ac:dyDescent="0.2">
      <c r="L3217" s="469"/>
      <c r="M3217" s="469"/>
      <c r="N3217" s="469"/>
      <c r="O3217" s="469"/>
      <c r="P3217" s="923"/>
      <c r="Q3217" s="923"/>
      <c r="R3217" s="923"/>
      <c r="S3217" s="923"/>
      <c r="U3217" s="742"/>
      <c r="Y3217" s="924" t="s">
        <v>97</v>
      </c>
      <c r="Z3217" s="925">
        <f t="shared" si="64"/>
        <v>0.91779999999996498</v>
      </c>
    </row>
    <row r="3218" spans="12:26" s="508" customFormat="1" x14ac:dyDescent="0.2">
      <c r="L3218" s="469"/>
      <c r="M3218" s="469"/>
      <c r="N3218" s="469"/>
      <c r="O3218" s="469"/>
      <c r="P3218" s="923"/>
      <c r="Q3218" s="923"/>
      <c r="R3218" s="923"/>
      <c r="S3218" s="923"/>
      <c r="U3218" s="742"/>
      <c r="Y3218" s="924" t="s">
        <v>97</v>
      </c>
      <c r="Z3218" s="925">
        <f t="shared" si="64"/>
        <v>0.91789999999996497</v>
      </c>
    </row>
    <row r="3219" spans="12:26" s="508" customFormat="1" x14ac:dyDescent="0.2">
      <c r="L3219" s="469"/>
      <c r="M3219" s="469"/>
      <c r="N3219" s="469"/>
      <c r="O3219" s="469"/>
      <c r="P3219" s="923"/>
      <c r="Q3219" s="923"/>
      <c r="R3219" s="923"/>
      <c r="S3219" s="923"/>
      <c r="U3219" s="742"/>
      <c r="Y3219" s="924" t="s">
        <v>97</v>
      </c>
      <c r="Z3219" s="925">
        <f t="shared" si="64"/>
        <v>0.91799999999996496</v>
      </c>
    </row>
    <row r="3220" spans="12:26" s="508" customFormat="1" x14ac:dyDescent="0.2">
      <c r="L3220" s="469"/>
      <c r="M3220" s="469"/>
      <c r="N3220" s="469"/>
      <c r="O3220" s="469"/>
      <c r="P3220" s="923"/>
      <c r="Q3220" s="923"/>
      <c r="R3220" s="923"/>
      <c r="S3220" s="923"/>
      <c r="U3220" s="742"/>
      <c r="Y3220" s="924" t="s">
        <v>97</v>
      </c>
      <c r="Z3220" s="925">
        <f t="shared" si="64"/>
        <v>0.91809999999996494</v>
      </c>
    </row>
    <row r="3221" spans="12:26" s="508" customFormat="1" x14ac:dyDescent="0.2">
      <c r="L3221" s="469"/>
      <c r="M3221" s="469"/>
      <c r="N3221" s="469"/>
      <c r="O3221" s="469"/>
      <c r="P3221" s="923"/>
      <c r="Q3221" s="923"/>
      <c r="R3221" s="923"/>
      <c r="S3221" s="923"/>
      <c r="U3221" s="742"/>
      <c r="Y3221" s="924" t="s">
        <v>97</v>
      </c>
      <c r="Z3221" s="925">
        <f t="shared" si="64"/>
        <v>0.91819999999996493</v>
      </c>
    </row>
    <row r="3222" spans="12:26" s="508" customFormat="1" x14ac:dyDescent="0.2">
      <c r="L3222" s="469"/>
      <c r="M3222" s="469"/>
      <c r="N3222" s="469"/>
      <c r="O3222" s="469"/>
      <c r="P3222" s="923"/>
      <c r="Q3222" s="923"/>
      <c r="R3222" s="923"/>
      <c r="S3222" s="923"/>
      <c r="U3222" s="742"/>
      <c r="Y3222" s="924" t="s">
        <v>97</v>
      </c>
      <c r="Z3222" s="925">
        <f t="shared" si="64"/>
        <v>0.91829999999996492</v>
      </c>
    </row>
    <row r="3223" spans="12:26" s="508" customFormat="1" x14ac:dyDescent="0.2">
      <c r="L3223" s="469"/>
      <c r="M3223" s="469"/>
      <c r="N3223" s="469"/>
      <c r="O3223" s="469"/>
      <c r="P3223" s="923"/>
      <c r="Q3223" s="923"/>
      <c r="R3223" s="923"/>
      <c r="S3223" s="923"/>
      <c r="U3223" s="742"/>
      <c r="Y3223" s="924" t="s">
        <v>97</v>
      </c>
      <c r="Z3223" s="925">
        <f t="shared" si="64"/>
        <v>0.91839999999996491</v>
      </c>
    </row>
    <row r="3224" spans="12:26" s="508" customFormat="1" x14ac:dyDescent="0.2">
      <c r="L3224" s="469"/>
      <c r="M3224" s="469"/>
      <c r="N3224" s="469"/>
      <c r="O3224" s="469"/>
      <c r="P3224" s="923"/>
      <c r="Q3224" s="923"/>
      <c r="R3224" s="923"/>
      <c r="S3224" s="923"/>
      <c r="U3224" s="742"/>
      <c r="Y3224" s="924" t="s">
        <v>97</v>
      </c>
      <c r="Z3224" s="925">
        <f t="shared" si="64"/>
        <v>0.9184999999999649</v>
      </c>
    </row>
    <row r="3225" spans="12:26" s="508" customFormat="1" x14ac:dyDescent="0.2">
      <c r="L3225" s="469"/>
      <c r="M3225" s="469"/>
      <c r="N3225" s="469"/>
      <c r="O3225" s="469"/>
      <c r="P3225" s="923"/>
      <c r="Q3225" s="923"/>
      <c r="R3225" s="923"/>
      <c r="S3225" s="923"/>
      <c r="U3225" s="742"/>
      <c r="Y3225" s="924" t="s">
        <v>97</v>
      </c>
      <c r="Z3225" s="925">
        <f t="shared" si="64"/>
        <v>0.91859999999996489</v>
      </c>
    </row>
    <row r="3226" spans="12:26" s="508" customFormat="1" x14ac:dyDescent="0.2">
      <c r="L3226" s="469"/>
      <c r="M3226" s="469"/>
      <c r="N3226" s="469"/>
      <c r="O3226" s="469"/>
      <c r="P3226" s="923"/>
      <c r="Q3226" s="923"/>
      <c r="R3226" s="923"/>
      <c r="S3226" s="923"/>
      <c r="U3226" s="742"/>
      <c r="Y3226" s="924" t="s">
        <v>97</v>
      </c>
      <c r="Z3226" s="925">
        <f t="shared" si="64"/>
        <v>0.91869999999996488</v>
      </c>
    </row>
    <row r="3227" spans="12:26" s="508" customFormat="1" x14ac:dyDescent="0.2">
      <c r="L3227" s="469"/>
      <c r="M3227" s="469"/>
      <c r="N3227" s="469"/>
      <c r="O3227" s="469"/>
      <c r="P3227" s="923"/>
      <c r="Q3227" s="923"/>
      <c r="R3227" s="923"/>
      <c r="S3227" s="923"/>
      <c r="U3227" s="742"/>
      <c r="Y3227" s="924" t="s">
        <v>97</v>
      </c>
      <c r="Z3227" s="925">
        <f t="shared" si="64"/>
        <v>0.91879999999996487</v>
      </c>
    </row>
    <row r="3228" spans="12:26" s="508" customFormat="1" x14ac:dyDescent="0.2">
      <c r="L3228" s="469"/>
      <c r="M3228" s="469"/>
      <c r="N3228" s="469"/>
      <c r="O3228" s="469"/>
      <c r="P3228" s="923"/>
      <c r="Q3228" s="923"/>
      <c r="R3228" s="923"/>
      <c r="S3228" s="923"/>
      <c r="U3228" s="742"/>
      <c r="Y3228" s="924" t="s">
        <v>97</v>
      </c>
      <c r="Z3228" s="925">
        <f t="shared" si="64"/>
        <v>0.91889999999996486</v>
      </c>
    </row>
    <row r="3229" spans="12:26" s="508" customFormat="1" x14ac:dyDescent="0.2">
      <c r="L3229" s="469"/>
      <c r="M3229" s="469"/>
      <c r="N3229" s="469"/>
      <c r="O3229" s="469"/>
      <c r="P3229" s="923"/>
      <c r="Q3229" s="923"/>
      <c r="R3229" s="923"/>
      <c r="S3229" s="923"/>
      <c r="U3229" s="742"/>
      <c r="Y3229" s="924" t="s">
        <v>97</v>
      </c>
      <c r="Z3229" s="925">
        <f t="shared" si="64"/>
        <v>0.91899999999996485</v>
      </c>
    </row>
    <row r="3230" spans="12:26" s="508" customFormat="1" x14ac:dyDescent="0.2">
      <c r="L3230" s="469"/>
      <c r="M3230" s="469"/>
      <c r="N3230" s="469"/>
      <c r="O3230" s="469"/>
      <c r="P3230" s="923"/>
      <c r="Q3230" s="923"/>
      <c r="R3230" s="923"/>
      <c r="S3230" s="923"/>
      <c r="U3230" s="742"/>
      <c r="Y3230" s="924" t="s">
        <v>97</v>
      </c>
      <c r="Z3230" s="925">
        <f t="shared" si="64"/>
        <v>0.91909999999996483</v>
      </c>
    </row>
    <row r="3231" spans="12:26" s="508" customFormat="1" x14ac:dyDescent="0.2">
      <c r="L3231" s="469"/>
      <c r="M3231" s="469"/>
      <c r="N3231" s="469"/>
      <c r="O3231" s="469"/>
      <c r="P3231" s="923"/>
      <c r="Q3231" s="923"/>
      <c r="R3231" s="923"/>
      <c r="S3231" s="923"/>
      <c r="U3231" s="742"/>
      <c r="Y3231" s="924" t="s">
        <v>97</v>
      </c>
      <c r="Z3231" s="925">
        <f t="shared" si="64"/>
        <v>0.91919999999996482</v>
      </c>
    </row>
    <row r="3232" spans="12:26" s="508" customFormat="1" x14ac:dyDescent="0.2">
      <c r="L3232" s="469"/>
      <c r="M3232" s="469"/>
      <c r="N3232" s="469"/>
      <c r="O3232" s="469"/>
      <c r="P3232" s="923"/>
      <c r="Q3232" s="923"/>
      <c r="R3232" s="923"/>
      <c r="S3232" s="923"/>
      <c r="U3232" s="742"/>
      <c r="Y3232" s="924" t="s">
        <v>97</v>
      </c>
      <c r="Z3232" s="925">
        <f t="shared" si="64"/>
        <v>0.91929999999996481</v>
      </c>
    </row>
    <row r="3233" spans="12:26" s="508" customFormat="1" x14ac:dyDescent="0.2">
      <c r="L3233" s="469"/>
      <c r="M3233" s="469"/>
      <c r="N3233" s="469"/>
      <c r="O3233" s="469"/>
      <c r="P3233" s="923"/>
      <c r="Q3233" s="923"/>
      <c r="R3233" s="923"/>
      <c r="S3233" s="923"/>
      <c r="U3233" s="742"/>
      <c r="Y3233" s="924" t="s">
        <v>97</v>
      </c>
      <c r="Z3233" s="925">
        <f t="shared" si="64"/>
        <v>0.9193999999999648</v>
      </c>
    </row>
    <row r="3234" spans="12:26" s="508" customFormat="1" x14ac:dyDescent="0.2">
      <c r="L3234" s="469"/>
      <c r="M3234" s="469"/>
      <c r="N3234" s="469"/>
      <c r="O3234" s="469"/>
      <c r="P3234" s="923"/>
      <c r="Q3234" s="923"/>
      <c r="R3234" s="923"/>
      <c r="S3234" s="923"/>
      <c r="U3234" s="742"/>
      <c r="Y3234" s="924" t="s">
        <v>97</v>
      </c>
      <c r="Z3234" s="925">
        <f t="shared" si="64"/>
        <v>0.91949999999996479</v>
      </c>
    </row>
    <row r="3235" spans="12:26" s="508" customFormat="1" x14ac:dyDescent="0.2">
      <c r="L3235" s="469"/>
      <c r="M3235" s="469"/>
      <c r="N3235" s="469"/>
      <c r="O3235" s="469"/>
      <c r="P3235" s="923"/>
      <c r="Q3235" s="923"/>
      <c r="R3235" s="923"/>
      <c r="S3235" s="923"/>
      <c r="U3235" s="742"/>
      <c r="Y3235" s="924" t="s">
        <v>97</v>
      </c>
      <c r="Z3235" s="925">
        <f t="shared" si="64"/>
        <v>0.91959999999996478</v>
      </c>
    </row>
    <row r="3236" spans="12:26" s="508" customFormat="1" x14ac:dyDescent="0.2">
      <c r="L3236" s="469"/>
      <c r="M3236" s="469"/>
      <c r="N3236" s="469"/>
      <c r="O3236" s="469"/>
      <c r="P3236" s="923"/>
      <c r="Q3236" s="923"/>
      <c r="R3236" s="923"/>
      <c r="S3236" s="923"/>
      <c r="U3236" s="742"/>
      <c r="Y3236" s="924" t="s">
        <v>97</v>
      </c>
      <c r="Z3236" s="925">
        <f t="shared" si="64"/>
        <v>0.91969999999996477</v>
      </c>
    </row>
    <row r="3237" spans="12:26" s="508" customFormat="1" x14ac:dyDescent="0.2">
      <c r="L3237" s="469"/>
      <c r="M3237" s="469"/>
      <c r="N3237" s="469"/>
      <c r="O3237" s="469"/>
      <c r="P3237" s="923"/>
      <c r="Q3237" s="923"/>
      <c r="R3237" s="923"/>
      <c r="S3237" s="923"/>
      <c r="U3237" s="742"/>
      <c r="Y3237" s="924" t="s">
        <v>97</v>
      </c>
      <c r="Z3237" s="925">
        <f t="shared" si="64"/>
        <v>0.91979999999996476</v>
      </c>
    </row>
    <row r="3238" spans="12:26" s="508" customFormat="1" x14ac:dyDescent="0.2">
      <c r="L3238" s="469"/>
      <c r="M3238" s="469"/>
      <c r="N3238" s="469"/>
      <c r="O3238" s="469"/>
      <c r="P3238" s="923"/>
      <c r="Q3238" s="923"/>
      <c r="R3238" s="923"/>
      <c r="S3238" s="923"/>
      <c r="U3238" s="742"/>
      <c r="Y3238" s="924" t="s">
        <v>97</v>
      </c>
      <c r="Z3238" s="925">
        <f t="shared" si="64"/>
        <v>0.91989999999996475</v>
      </c>
    </row>
    <row r="3239" spans="12:26" s="508" customFormat="1" x14ac:dyDescent="0.2">
      <c r="L3239" s="469"/>
      <c r="M3239" s="469"/>
      <c r="N3239" s="469"/>
      <c r="O3239" s="469"/>
      <c r="P3239" s="923"/>
      <c r="Q3239" s="923"/>
      <c r="R3239" s="923"/>
      <c r="S3239" s="923"/>
      <c r="U3239" s="742"/>
      <c r="Y3239" s="924" t="s">
        <v>97</v>
      </c>
      <c r="Z3239" s="925">
        <f t="shared" si="64"/>
        <v>0.91999999999996473</v>
      </c>
    </row>
    <row r="3240" spans="12:26" s="508" customFormat="1" x14ac:dyDescent="0.2">
      <c r="L3240" s="469"/>
      <c r="M3240" s="469"/>
      <c r="N3240" s="469"/>
      <c r="O3240" s="469"/>
      <c r="P3240" s="923"/>
      <c r="Q3240" s="923"/>
      <c r="R3240" s="923"/>
      <c r="S3240" s="923"/>
      <c r="U3240" s="742"/>
      <c r="Y3240" s="924" t="s">
        <v>97</v>
      </c>
      <c r="Z3240" s="925">
        <f t="shared" si="64"/>
        <v>0.92009999999996472</v>
      </c>
    </row>
    <row r="3241" spans="12:26" s="508" customFormat="1" x14ac:dyDescent="0.2">
      <c r="L3241" s="469"/>
      <c r="M3241" s="469"/>
      <c r="N3241" s="469"/>
      <c r="O3241" s="469"/>
      <c r="P3241" s="923"/>
      <c r="Q3241" s="923"/>
      <c r="R3241" s="923"/>
      <c r="S3241" s="923"/>
      <c r="U3241" s="742"/>
      <c r="Y3241" s="924" t="s">
        <v>97</v>
      </c>
      <c r="Z3241" s="925">
        <f t="shared" ref="Z3241:Z3304" si="65">SUM(Z3240+0.01%)</f>
        <v>0.92019999999996471</v>
      </c>
    </row>
    <row r="3242" spans="12:26" s="508" customFormat="1" x14ac:dyDescent="0.2">
      <c r="L3242" s="469"/>
      <c r="M3242" s="469"/>
      <c r="N3242" s="469"/>
      <c r="O3242" s="469"/>
      <c r="P3242" s="923"/>
      <c r="Q3242" s="923"/>
      <c r="R3242" s="923"/>
      <c r="S3242" s="923"/>
      <c r="U3242" s="742"/>
      <c r="Y3242" s="924" t="s">
        <v>97</v>
      </c>
      <c r="Z3242" s="925">
        <f t="shared" si="65"/>
        <v>0.9202999999999647</v>
      </c>
    </row>
    <row r="3243" spans="12:26" s="508" customFormat="1" x14ac:dyDescent="0.2">
      <c r="L3243" s="469"/>
      <c r="M3243" s="469"/>
      <c r="N3243" s="469"/>
      <c r="O3243" s="469"/>
      <c r="P3243" s="923"/>
      <c r="Q3243" s="923"/>
      <c r="R3243" s="923"/>
      <c r="S3243" s="923"/>
      <c r="U3243" s="742"/>
      <c r="Y3243" s="924" t="s">
        <v>97</v>
      </c>
      <c r="Z3243" s="925">
        <f t="shared" si="65"/>
        <v>0.92039999999996469</v>
      </c>
    </row>
    <row r="3244" spans="12:26" s="508" customFormat="1" x14ac:dyDescent="0.2">
      <c r="L3244" s="469"/>
      <c r="M3244" s="469"/>
      <c r="N3244" s="469"/>
      <c r="O3244" s="469"/>
      <c r="P3244" s="923"/>
      <c r="Q3244" s="923"/>
      <c r="R3244" s="923"/>
      <c r="S3244" s="923"/>
      <c r="U3244" s="742"/>
      <c r="Y3244" s="924" t="s">
        <v>97</v>
      </c>
      <c r="Z3244" s="925">
        <f t="shared" si="65"/>
        <v>0.92049999999996468</v>
      </c>
    </row>
    <row r="3245" spans="12:26" s="508" customFormat="1" x14ac:dyDescent="0.2">
      <c r="L3245" s="469"/>
      <c r="M3245" s="469"/>
      <c r="N3245" s="469"/>
      <c r="O3245" s="469"/>
      <c r="P3245" s="923"/>
      <c r="Q3245" s="923"/>
      <c r="R3245" s="923"/>
      <c r="S3245" s="923"/>
      <c r="U3245" s="742"/>
      <c r="Y3245" s="924" t="s">
        <v>97</v>
      </c>
      <c r="Z3245" s="925">
        <f t="shared" si="65"/>
        <v>0.92059999999996467</v>
      </c>
    </row>
    <row r="3246" spans="12:26" s="508" customFormat="1" x14ac:dyDescent="0.2">
      <c r="L3246" s="469"/>
      <c r="M3246" s="469"/>
      <c r="N3246" s="469"/>
      <c r="O3246" s="469"/>
      <c r="P3246" s="923"/>
      <c r="Q3246" s="923"/>
      <c r="R3246" s="923"/>
      <c r="S3246" s="923"/>
      <c r="U3246" s="742"/>
      <c r="Y3246" s="924" t="s">
        <v>97</v>
      </c>
      <c r="Z3246" s="925">
        <f t="shared" si="65"/>
        <v>0.92069999999996466</v>
      </c>
    </row>
    <row r="3247" spans="12:26" s="508" customFormat="1" x14ac:dyDescent="0.2">
      <c r="L3247" s="469"/>
      <c r="M3247" s="469"/>
      <c r="N3247" s="469"/>
      <c r="O3247" s="469"/>
      <c r="P3247" s="923"/>
      <c r="Q3247" s="923"/>
      <c r="R3247" s="923"/>
      <c r="S3247" s="923"/>
      <c r="U3247" s="742"/>
      <c r="Y3247" s="924" t="s">
        <v>97</v>
      </c>
      <c r="Z3247" s="925">
        <f t="shared" si="65"/>
        <v>0.92079999999996465</v>
      </c>
    </row>
    <row r="3248" spans="12:26" s="508" customFormat="1" x14ac:dyDescent="0.2">
      <c r="L3248" s="469"/>
      <c r="M3248" s="469"/>
      <c r="N3248" s="469"/>
      <c r="O3248" s="469"/>
      <c r="P3248" s="923"/>
      <c r="Q3248" s="923"/>
      <c r="R3248" s="923"/>
      <c r="S3248" s="923"/>
      <c r="U3248" s="742"/>
      <c r="Y3248" s="924" t="s">
        <v>97</v>
      </c>
      <c r="Z3248" s="925">
        <f t="shared" si="65"/>
        <v>0.92089999999996464</v>
      </c>
    </row>
    <row r="3249" spans="12:26" s="508" customFormat="1" x14ac:dyDescent="0.2">
      <c r="L3249" s="469"/>
      <c r="M3249" s="469"/>
      <c r="N3249" s="469"/>
      <c r="O3249" s="469"/>
      <c r="P3249" s="923"/>
      <c r="Q3249" s="923"/>
      <c r="R3249" s="923"/>
      <c r="S3249" s="923"/>
      <c r="U3249" s="742"/>
      <c r="Y3249" s="924" t="s">
        <v>97</v>
      </c>
      <c r="Z3249" s="925">
        <f t="shared" si="65"/>
        <v>0.92099999999996462</v>
      </c>
    </row>
    <row r="3250" spans="12:26" s="508" customFormat="1" x14ac:dyDescent="0.2">
      <c r="L3250" s="469"/>
      <c r="M3250" s="469"/>
      <c r="N3250" s="469"/>
      <c r="O3250" s="469"/>
      <c r="P3250" s="923"/>
      <c r="Q3250" s="923"/>
      <c r="R3250" s="923"/>
      <c r="S3250" s="923"/>
      <c r="U3250" s="742"/>
      <c r="Y3250" s="924" t="s">
        <v>97</v>
      </c>
      <c r="Z3250" s="925">
        <f t="shared" si="65"/>
        <v>0.92109999999996461</v>
      </c>
    </row>
    <row r="3251" spans="12:26" s="508" customFormat="1" x14ac:dyDescent="0.2">
      <c r="L3251" s="469"/>
      <c r="M3251" s="469"/>
      <c r="N3251" s="469"/>
      <c r="O3251" s="469"/>
      <c r="P3251" s="923"/>
      <c r="Q3251" s="923"/>
      <c r="R3251" s="923"/>
      <c r="S3251" s="923"/>
      <c r="U3251" s="742"/>
      <c r="Y3251" s="924" t="s">
        <v>97</v>
      </c>
      <c r="Z3251" s="925">
        <f t="shared" si="65"/>
        <v>0.9211999999999646</v>
      </c>
    </row>
    <row r="3252" spans="12:26" s="508" customFormat="1" x14ac:dyDescent="0.2">
      <c r="L3252" s="469"/>
      <c r="M3252" s="469"/>
      <c r="N3252" s="469"/>
      <c r="O3252" s="469"/>
      <c r="P3252" s="923"/>
      <c r="Q3252" s="923"/>
      <c r="R3252" s="923"/>
      <c r="S3252" s="923"/>
      <c r="U3252" s="742"/>
      <c r="Y3252" s="924" t="s">
        <v>97</v>
      </c>
      <c r="Z3252" s="925">
        <f t="shared" si="65"/>
        <v>0.92129999999996459</v>
      </c>
    </row>
    <row r="3253" spans="12:26" s="508" customFormat="1" x14ac:dyDescent="0.2">
      <c r="L3253" s="469"/>
      <c r="M3253" s="469"/>
      <c r="N3253" s="469"/>
      <c r="O3253" s="469"/>
      <c r="P3253" s="923"/>
      <c r="Q3253" s="923"/>
      <c r="R3253" s="923"/>
      <c r="S3253" s="923"/>
      <c r="U3253" s="742"/>
      <c r="Y3253" s="924" t="s">
        <v>97</v>
      </c>
      <c r="Z3253" s="925">
        <f t="shared" si="65"/>
        <v>0.92139999999996458</v>
      </c>
    </row>
    <row r="3254" spans="12:26" s="508" customFormat="1" x14ac:dyDescent="0.2">
      <c r="L3254" s="469"/>
      <c r="M3254" s="469"/>
      <c r="N3254" s="469"/>
      <c r="O3254" s="469"/>
      <c r="P3254" s="923"/>
      <c r="Q3254" s="923"/>
      <c r="R3254" s="923"/>
      <c r="S3254" s="923"/>
      <c r="U3254" s="742"/>
      <c r="Y3254" s="924" t="s">
        <v>97</v>
      </c>
      <c r="Z3254" s="925">
        <f t="shared" si="65"/>
        <v>0.92149999999996457</v>
      </c>
    </row>
    <row r="3255" spans="12:26" s="508" customFormat="1" x14ac:dyDescent="0.2">
      <c r="L3255" s="469"/>
      <c r="M3255" s="469"/>
      <c r="N3255" s="469"/>
      <c r="O3255" s="469"/>
      <c r="P3255" s="923"/>
      <c r="Q3255" s="923"/>
      <c r="R3255" s="923"/>
      <c r="S3255" s="923"/>
      <c r="U3255" s="742"/>
      <c r="Y3255" s="924" t="s">
        <v>97</v>
      </c>
      <c r="Z3255" s="925">
        <f t="shared" si="65"/>
        <v>0.92159999999996456</v>
      </c>
    </row>
    <row r="3256" spans="12:26" s="508" customFormat="1" x14ac:dyDescent="0.2">
      <c r="L3256" s="469"/>
      <c r="M3256" s="469"/>
      <c r="N3256" s="469"/>
      <c r="O3256" s="469"/>
      <c r="P3256" s="923"/>
      <c r="Q3256" s="923"/>
      <c r="R3256" s="923"/>
      <c r="S3256" s="923"/>
      <c r="U3256" s="742"/>
      <c r="Y3256" s="924" t="s">
        <v>97</v>
      </c>
      <c r="Z3256" s="925">
        <f t="shared" si="65"/>
        <v>0.92169999999996455</v>
      </c>
    </row>
    <row r="3257" spans="12:26" s="508" customFormat="1" x14ac:dyDescent="0.2">
      <c r="L3257" s="469"/>
      <c r="M3257" s="469"/>
      <c r="N3257" s="469"/>
      <c r="O3257" s="469"/>
      <c r="P3257" s="923"/>
      <c r="Q3257" s="923"/>
      <c r="R3257" s="923"/>
      <c r="S3257" s="923"/>
      <c r="U3257" s="742"/>
      <c r="Y3257" s="924" t="s">
        <v>97</v>
      </c>
      <c r="Z3257" s="925">
        <f t="shared" si="65"/>
        <v>0.92179999999996454</v>
      </c>
    </row>
    <row r="3258" spans="12:26" s="508" customFormat="1" x14ac:dyDescent="0.2">
      <c r="L3258" s="469"/>
      <c r="M3258" s="469"/>
      <c r="N3258" s="469"/>
      <c r="O3258" s="469"/>
      <c r="P3258" s="923"/>
      <c r="Q3258" s="923"/>
      <c r="R3258" s="923"/>
      <c r="S3258" s="923"/>
      <c r="U3258" s="742"/>
      <c r="Y3258" s="924" t="s">
        <v>97</v>
      </c>
      <c r="Z3258" s="925">
        <f t="shared" si="65"/>
        <v>0.92189999999996453</v>
      </c>
    </row>
    <row r="3259" spans="12:26" s="508" customFormat="1" x14ac:dyDescent="0.2">
      <c r="L3259" s="469"/>
      <c r="M3259" s="469"/>
      <c r="N3259" s="469"/>
      <c r="O3259" s="469"/>
      <c r="P3259" s="923"/>
      <c r="Q3259" s="923"/>
      <c r="R3259" s="923"/>
      <c r="S3259" s="923"/>
      <c r="U3259" s="742"/>
      <c r="Y3259" s="924" t="s">
        <v>97</v>
      </c>
      <c r="Z3259" s="925">
        <f t="shared" si="65"/>
        <v>0.92199999999996451</v>
      </c>
    </row>
    <row r="3260" spans="12:26" s="508" customFormat="1" x14ac:dyDescent="0.2">
      <c r="L3260" s="469"/>
      <c r="M3260" s="469"/>
      <c r="N3260" s="469"/>
      <c r="O3260" s="469"/>
      <c r="P3260" s="923"/>
      <c r="Q3260" s="923"/>
      <c r="R3260" s="923"/>
      <c r="S3260" s="923"/>
      <c r="U3260" s="742"/>
      <c r="Y3260" s="924" t="s">
        <v>97</v>
      </c>
      <c r="Z3260" s="925">
        <f t="shared" si="65"/>
        <v>0.9220999999999645</v>
      </c>
    </row>
    <row r="3261" spans="12:26" s="508" customFormat="1" x14ac:dyDescent="0.2">
      <c r="L3261" s="469"/>
      <c r="M3261" s="469"/>
      <c r="N3261" s="469"/>
      <c r="O3261" s="469"/>
      <c r="P3261" s="923"/>
      <c r="Q3261" s="923"/>
      <c r="R3261" s="923"/>
      <c r="S3261" s="923"/>
      <c r="U3261" s="742"/>
      <c r="Y3261" s="924" t="s">
        <v>97</v>
      </c>
      <c r="Z3261" s="925">
        <f t="shared" si="65"/>
        <v>0.92219999999996449</v>
      </c>
    </row>
    <row r="3262" spans="12:26" s="508" customFormat="1" x14ac:dyDescent="0.2">
      <c r="L3262" s="469"/>
      <c r="M3262" s="469"/>
      <c r="N3262" s="469"/>
      <c r="O3262" s="469"/>
      <c r="P3262" s="923"/>
      <c r="Q3262" s="923"/>
      <c r="R3262" s="923"/>
      <c r="S3262" s="923"/>
      <c r="U3262" s="742"/>
      <c r="Y3262" s="924" t="s">
        <v>97</v>
      </c>
      <c r="Z3262" s="925">
        <f t="shared" si="65"/>
        <v>0.92229999999996448</v>
      </c>
    </row>
    <row r="3263" spans="12:26" s="508" customFormat="1" x14ac:dyDescent="0.2">
      <c r="L3263" s="469"/>
      <c r="M3263" s="469"/>
      <c r="N3263" s="469"/>
      <c r="O3263" s="469"/>
      <c r="P3263" s="923"/>
      <c r="Q3263" s="923"/>
      <c r="R3263" s="923"/>
      <c r="S3263" s="923"/>
      <c r="U3263" s="742"/>
      <c r="Y3263" s="924" t="s">
        <v>97</v>
      </c>
      <c r="Z3263" s="925">
        <f t="shared" si="65"/>
        <v>0.92239999999996447</v>
      </c>
    </row>
    <row r="3264" spans="12:26" s="508" customFormat="1" x14ac:dyDescent="0.2">
      <c r="L3264" s="469"/>
      <c r="M3264" s="469"/>
      <c r="N3264" s="469"/>
      <c r="O3264" s="469"/>
      <c r="P3264" s="923"/>
      <c r="Q3264" s="923"/>
      <c r="R3264" s="923"/>
      <c r="S3264" s="923"/>
      <c r="U3264" s="742"/>
      <c r="Y3264" s="924" t="s">
        <v>97</v>
      </c>
      <c r="Z3264" s="925">
        <f t="shared" si="65"/>
        <v>0.92249999999996446</v>
      </c>
    </row>
    <row r="3265" spans="12:26" s="508" customFormat="1" x14ac:dyDescent="0.2">
      <c r="L3265" s="469"/>
      <c r="M3265" s="469"/>
      <c r="N3265" s="469"/>
      <c r="O3265" s="469"/>
      <c r="P3265" s="923"/>
      <c r="Q3265" s="923"/>
      <c r="R3265" s="923"/>
      <c r="S3265" s="923"/>
      <c r="U3265" s="742"/>
      <c r="Y3265" s="924" t="s">
        <v>97</v>
      </c>
      <c r="Z3265" s="925">
        <f t="shared" si="65"/>
        <v>0.92259999999996445</v>
      </c>
    </row>
    <row r="3266" spans="12:26" s="508" customFormat="1" x14ac:dyDescent="0.2">
      <c r="L3266" s="469"/>
      <c r="M3266" s="469"/>
      <c r="N3266" s="469"/>
      <c r="O3266" s="469"/>
      <c r="P3266" s="923"/>
      <c r="Q3266" s="923"/>
      <c r="R3266" s="923"/>
      <c r="S3266" s="923"/>
      <c r="U3266" s="742"/>
      <c r="Y3266" s="924" t="s">
        <v>97</v>
      </c>
      <c r="Z3266" s="925">
        <f t="shared" si="65"/>
        <v>0.92269999999996444</v>
      </c>
    </row>
    <row r="3267" spans="12:26" s="508" customFormat="1" x14ac:dyDescent="0.2">
      <c r="L3267" s="469"/>
      <c r="M3267" s="469"/>
      <c r="N3267" s="469"/>
      <c r="O3267" s="469"/>
      <c r="P3267" s="923"/>
      <c r="Q3267" s="923"/>
      <c r="R3267" s="923"/>
      <c r="S3267" s="923"/>
      <c r="U3267" s="742"/>
      <c r="Y3267" s="924" t="s">
        <v>97</v>
      </c>
      <c r="Z3267" s="925">
        <f t="shared" si="65"/>
        <v>0.92279999999996443</v>
      </c>
    </row>
    <row r="3268" spans="12:26" s="508" customFormat="1" x14ac:dyDescent="0.2">
      <c r="L3268" s="469"/>
      <c r="M3268" s="469"/>
      <c r="N3268" s="469"/>
      <c r="O3268" s="469"/>
      <c r="P3268" s="923"/>
      <c r="Q3268" s="923"/>
      <c r="R3268" s="923"/>
      <c r="S3268" s="923"/>
      <c r="U3268" s="742"/>
      <c r="Y3268" s="924" t="s">
        <v>97</v>
      </c>
      <c r="Z3268" s="925">
        <f t="shared" si="65"/>
        <v>0.92289999999996442</v>
      </c>
    </row>
    <row r="3269" spans="12:26" s="508" customFormat="1" x14ac:dyDescent="0.2">
      <c r="L3269" s="469"/>
      <c r="M3269" s="469"/>
      <c r="N3269" s="469"/>
      <c r="O3269" s="469"/>
      <c r="P3269" s="923"/>
      <c r="Q3269" s="923"/>
      <c r="R3269" s="923"/>
      <c r="S3269" s="923"/>
      <c r="U3269" s="742"/>
      <c r="Y3269" s="924" t="s">
        <v>97</v>
      </c>
      <c r="Z3269" s="925">
        <f t="shared" si="65"/>
        <v>0.9229999999999644</v>
      </c>
    </row>
    <row r="3270" spans="12:26" s="508" customFormat="1" x14ac:dyDescent="0.2">
      <c r="L3270" s="469"/>
      <c r="M3270" s="469"/>
      <c r="N3270" s="469"/>
      <c r="O3270" s="469"/>
      <c r="P3270" s="923"/>
      <c r="Q3270" s="923"/>
      <c r="R3270" s="923"/>
      <c r="S3270" s="923"/>
      <c r="U3270" s="742"/>
      <c r="Y3270" s="924" t="s">
        <v>97</v>
      </c>
      <c r="Z3270" s="925">
        <f t="shared" si="65"/>
        <v>0.92309999999996439</v>
      </c>
    </row>
    <row r="3271" spans="12:26" s="508" customFormat="1" x14ac:dyDescent="0.2">
      <c r="L3271" s="469"/>
      <c r="M3271" s="469"/>
      <c r="N3271" s="469"/>
      <c r="O3271" s="469"/>
      <c r="P3271" s="923"/>
      <c r="Q3271" s="923"/>
      <c r="R3271" s="923"/>
      <c r="S3271" s="923"/>
      <c r="U3271" s="742"/>
      <c r="Y3271" s="924" t="s">
        <v>97</v>
      </c>
      <c r="Z3271" s="925">
        <f t="shared" si="65"/>
        <v>0.92319999999996438</v>
      </c>
    </row>
    <row r="3272" spans="12:26" s="508" customFormat="1" x14ac:dyDescent="0.2">
      <c r="L3272" s="469"/>
      <c r="M3272" s="469"/>
      <c r="N3272" s="469"/>
      <c r="O3272" s="469"/>
      <c r="P3272" s="923"/>
      <c r="Q3272" s="923"/>
      <c r="R3272" s="923"/>
      <c r="S3272" s="923"/>
      <c r="U3272" s="742"/>
      <c r="Y3272" s="924" t="s">
        <v>97</v>
      </c>
      <c r="Z3272" s="925">
        <f t="shared" si="65"/>
        <v>0.92329999999996437</v>
      </c>
    </row>
    <row r="3273" spans="12:26" s="508" customFormat="1" x14ac:dyDescent="0.2">
      <c r="L3273" s="469"/>
      <c r="M3273" s="469"/>
      <c r="N3273" s="469"/>
      <c r="O3273" s="469"/>
      <c r="P3273" s="923"/>
      <c r="Q3273" s="923"/>
      <c r="R3273" s="923"/>
      <c r="S3273" s="923"/>
      <c r="U3273" s="742"/>
      <c r="Y3273" s="924" t="s">
        <v>97</v>
      </c>
      <c r="Z3273" s="925">
        <f t="shared" si="65"/>
        <v>0.92339999999996436</v>
      </c>
    </row>
    <row r="3274" spans="12:26" s="508" customFormat="1" x14ac:dyDescent="0.2">
      <c r="L3274" s="469"/>
      <c r="M3274" s="469"/>
      <c r="N3274" s="469"/>
      <c r="O3274" s="469"/>
      <c r="P3274" s="923"/>
      <c r="Q3274" s="923"/>
      <c r="R3274" s="923"/>
      <c r="S3274" s="923"/>
      <c r="U3274" s="742"/>
      <c r="Y3274" s="924" t="s">
        <v>97</v>
      </c>
      <c r="Z3274" s="925">
        <f t="shared" si="65"/>
        <v>0.92349999999996435</v>
      </c>
    </row>
    <row r="3275" spans="12:26" s="508" customFormat="1" x14ac:dyDescent="0.2">
      <c r="L3275" s="469"/>
      <c r="M3275" s="469"/>
      <c r="N3275" s="469"/>
      <c r="O3275" s="469"/>
      <c r="P3275" s="923"/>
      <c r="Q3275" s="923"/>
      <c r="R3275" s="923"/>
      <c r="S3275" s="923"/>
      <c r="U3275" s="742"/>
      <c r="Y3275" s="924" t="s">
        <v>97</v>
      </c>
      <c r="Z3275" s="925">
        <f t="shared" si="65"/>
        <v>0.92359999999996434</v>
      </c>
    </row>
    <row r="3276" spans="12:26" s="508" customFormat="1" x14ac:dyDescent="0.2">
      <c r="L3276" s="469"/>
      <c r="M3276" s="469"/>
      <c r="N3276" s="469"/>
      <c r="O3276" s="469"/>
      <c r="P3276" s="923"/>
      <c r="Q3276" s="923"/>
      <c r="R3276" s="923"/>
      <c r="S3276" s="923"/>
      <c r="U3276" s="742"/>
      <c r="Y3276" s="924" t="s">
        <v>97</v>
      </c>
      <c r="Z3276" s="925">
        <f t="shared" si="65"/>
        <v>0.92369999999996433</v>
      </c>
    </row>
    <row r="3277" spans="12:26" s="508" customFormat="1" x14ac:dyDescent="0.2">
      <c r="L3277" s="469"/>
      <c r="M3277" s="469"/>
      <c r="N3277" s="469"/>
      <c r="O3277" s="469"/>
      <c r="P3277" s="923"/>
      <c r="Q3277" s="923"/>
      <c r="R3277" s="923"/>
      <c r="S3277" s="923"/>
      <c r="U3277" s="742"/>
      <c r="Y3277" s="924" t="s">
        <v>97</v>
      </c>
      <c r="Z3277" s="925">
        <f t="shared" si="65"/>
        <v>0.92379999999996432</v>
      </c>
    </row>
    <row r="3278" spans="12:26" s="508" customFormat="1" x14ac:dyDescent="0.2">
      <c r="L3278" s="469"/>
      <c r="M3278" s="469"/>
      <c r="N3278" s="469"/>
      <c r="O3278" s="469"/>
      <c r="P3278" s="923"/>
      <c r="Q3278" s="923"/>
      <c r="R3278" s="923"/>
      <c r="S3278" s="923"/>
      <c r="U3278" s="742"/>
      <c r="Y3278" s="924" t="s">
        <v>97</v>
      </c>
      <c r="Z3278" s="925">
        <f t="shared" si="65"/>
        <v>0.92389999999996431</v>
      </c>
    </row>
    <row r="3279" spans="12:26" s="508" customFormat="1" x14ac:dyDescent="0.2">
      <c r="L3279" s="469"/>
      <c r="M3279" s="469"/>
      <c r="N3279" s="469"/>
      <c r="O3279" s="469"/>
      <c r="P3279" s="923"/>
      <c r="Q3279" s="923"/>
      <c r="R3279" s="923"/>
      <c r="S3279" s="923"/>
      <c r="U3279" s="742"/>
      <c r="Y3279" s="924" t="s">
        <v>97</v>
      </c>
      <c r="Z3279" s="925">
        <f t="shared" si="65"/>
        <v>0.92399999999996429</v>
      </c>
    </row>
    <row r="3280" spans="12:26" s="508" customFormat="1" x14ac:dyDescent="0.2">
      <c r="L3280" s="469"/>
      <c r="M3280" s="469"/>
      <c r="N3280" s="469"/>
      <c r="O3280" s="469"/>
      <c r="P3280" s="923"/>
      <c r="Q3280" s="923"/>
      <c r="R3280" s="923"/>
      <c r="S3280" s="923"/>
      <c r="U3280" s="742"/>
      <c r="Y3280" s="924" t="s">
        <v>97</v>
      </c>
      <c r="Z3280" s="925">
        <f t="shared" si="65"/>
        <v>0.92409999999996428</v>
      </c>
    </row>
    <row r="3281" spans="12:26" s="508" customFormat="1" x14ac:dyDescent="0.2">
      <c r="L3281" s="469"/>
      <c r="M3281" s="469"/>
      <c r="N3281" s="469"/>
      <c r="O3281" s="469"/>
      <c r="P3281" s="923"/>
      <c r="Q3281" s="923"/>
      <c r="R3281" s="923"/>
      <c r="S3281" s="923"/>
      <c r="U3281" s="742"/>
      <c r="Y3281" s="924" t="s">
        <v>97</v>
      </c>
      <c r="Z3281" s="925">
        <f t="shared" si="65"/>
        <v>0.92419999999996427</v>
      </c>
    </row>
    <row r="3282" spans="12:26" s="508" customFormat="1" x14ac:dyDescent="0.2">
      <c r="L3282" s="469"/>
      <c r="M3282" s="469"/>
      <c r="N3282" s="469"/>
      <c r="O3282" s="469"/>
      <c r="P3282" s="923"/>
      <c r="Q3282" s="923"/>
      <c r="R3282" s="923"/>
      <c r="S3282" s="923"/>
      <c r="U3282" s="742"/>
      <c r="Y3282" s="924" t="s">
        <v>97</v>
      </c>
      <c r="Z3282" s="925">
        <f t="shared" si="65"/>
        <v>0.92429999999996426</v>
      </c>
    </row>
    <row r="3283" spans="12:26" s="508" customFormat="1" x14ac:dyDescent="0.2">
      <c r="L3283" s="469"/>
      <c r="M3283" s="469"/>
      <c r="N3283" s="469"/>
      <c r="O3283" s="469"/>
      <c r="P3283" s="923"/>
      <c r="Q3283" s="923"/>
      <c r="R3283" s="923"/>
      <c r="S3283" s="923"/>
      <c r="U3283" s="742"/>
      <c r="Y3283" s="924" t="s">
        <v>97</v>
      </c>
      <c r="Z3283" s="925">
        <f t="shared" si="65"/>
        <v>0.92439999999996425</v>
      </c>
    </row>
    <row r="3284" spans="12:26" s="508" customFormat="1" x14ac:dyDescent="0.2">
      <c r="L3284" s="469"/>
      <c r="M3284" s="469"/>
      <c r="N3284" s="469"/>
      <c r="O3284" s="469"/>
      <c r="P3284" s="923"/>
      <c r="Q3284" s="923"/>
      <c r="R3284" s="923"/>
      <c r="S3284" s="923"/>
      <c r="U3284" s="742"/>
      <c r="Y3284" s="924" t="s">
        <v>97</v>
      </c>
      <c r="Z3284" s="925">
        <f t="shared" si="65"/>
        <v>0.92449999999996424</v>
      </c>
    </row>
    <row r="3285" spans="12:26" s="508" customFormat="1" x14ac:dyDescent="0.2">
      <c r="L3285" s="469"/>
      <c r="M3285" s="469"/>
      <c r="N3285" s="469"/>
      <c r="O3285" s="469"/>
      <c r="P3285" s="923"/>
      <c r="Q3285" s="923"/>
      <c r="R3285" s="923"/>
      <c r="S3285" s="923"/>
      <c r="U3285" s="742"/>
      <c r="Y3285" s="924" t="s">
        <v>97</v>
      </c>
      <c r="Z3285" s="925">
        <f t="shared" si="65"/>
        <v>0.92459999999996423</v>
      </c>
    </row>
    <row r="3286" spans="12:26" s="508" customFormat="1" x14ac:dyDescent="0.2">
      <c r="L3286" s="469"/>
      <c r="M3286" s="469"/>
      <c r="N3286" s="469"/>
      <c r="O3286" s="469"/>
      <c r="P3286" s="923"/>
      <c r="Q3286" s="923"/>
      <c r="R3286" s="923"/>
      <c r="S3286" s="923"/>
      <c r="U3286" s="742"/>
      <c r="Y3286" s="924" t="s">
        <v>97</v>
      </c>
      <c r="Z3286" s="925">
        <f t="shared" si="65"/>
        <v>0.92469999999996422</v>
      </c>
    </row>
    <row r="3287" spans="12:26" s="508" customFormat="1" x14ac:dyDescent="0.2">
      <c r="L3287" s="469"/>
      <c r="M3287" s="469"/>
      <c r="N3287" s="469"/>
      <c r="O3287" s="469"/>
      <c r="P3287" s="923"/>
      <c r="Q3287" s="923"/>
      <c r="R3287" s="923"/>
      <c r="S3287" s="923"/>
      <c r="U3287" s="742"/>
      <c r="Y3287" s="924" t="s">
        <v>97</v>
      </c>
      <c r="Z3287" s="925">
        <f t="shared" si="65"/>
        <v>0.92479999999996421</v>
      </c>
    </row>
    <row r="3288" spans="12:26" s="508" customFormat="1" x14ac:dyDescent="0.2">
      <c r="L3288" s="469"/>
      <c r="M3288" s="469"/>
      <c r="N3288" s="469"/>
      <c r="O3288" s="469"/>
      <c r="P3288" s="923"/>
      <c r="Q3288" s="923"/>
      <c r="R3288" s="923"/>
      <c r="S3288" s="923"/>
      <c r="U3288" s="742"/>
      <c r="Y3288" s="924" t="s">
        <v>97</v>
      </c>
      <c r="Z3288" s="925">
        <f t="shared" si="65"/>
        <v>0.9248999999999642</v>
      </c>
    </row>
    <row r="3289" spans="12:26" s="508" customFormat="1" x14ac:dyDescent="0.2">
      <c r="L3289" s="469"/>
      <c r="M3289" s="469"/>
      <c r="N3289" s="469"/>
      <c r="O3289" s="469"/>
      <c r="P3289" s="923"/>
      <c r="Q3289" s="923"/>
      <c r="R3289" s="923"/>
      <c r="S3289" s="923"/>
      <c r="U3289" s="742"/>
      <c r="Y3289" s="924" t="s">
        <v>97</v>
      </c>
      <c r="Z3289" s="925">
        <f t="shared" si="65"/>
        <v>0.92499999999996418</v>
      </c>
    </row>
    <row r="3290" spans="12:26" s="508" customFormat="1" x14ac:dyDescent="0.2">
      <c r="L3290" s="469"/>
      <c r="M3290" s="469"/>
      <c r="N3290" s="469"/>
      <c r="O3290" s="469"/>
      <c r="P3290" s="923"/>
      <c r="Q3290" s="923"/>
      <c r="R3290" s="923"/>
      <c r="S3290" s="923"/>
      <c r="U3290" s="742"/>
      <c r="Y3290" s="924" t="s">
        <v>97</v>
      </c>
      <c r="Z3290" s="925">
        <f t="shared" si="65"/>
        <v>0.92509999999996417</v>
      </c>
    </row>
    <row r="3291" spans="12:26" s="508" customFormat="1" x14ac:dyDescent="0.2">
      <c r="L3291" s="469"/>
      <c r="M3291" s="469"/>
      <c r="N3291" s="469"/>
      <c r="O3291" s="469"/>
      <c r="P3291" s="923"/>
      <c r="Q3291" s="923"/>
      <c r="R3291" s="923"/>
      <c r="S3291" s="923"/>
      <c r="U3291" s="742"/>
      <c r="Y3291" s="924" t="s">
        <v>97</v>
      </c>
      <c r="Z3291" s="925">
        <f t="shared" si="65"/>
        <v>0.92519999999996416</v>
      </c>
    </row>
    <row r="3292" spans="12:26" s="508" customFormat="1" x14ac:dyDescent="0.2">
      <c r="L3292" s="469"/>
      <c r="M3292" s="469"/>
      <c r="N3292" s="469"/>
      <c r="O3292" s="469"/>
      <c r="P3292" s="923"/>
      <c r="Q3292" s="923"/>
      <c r="R3292" s="923"/>
      <c r="S3292" s="923"/>
      <c r="U3292" s="742"/>
      <c r="Y3292" s="924" t="s">
        <v>97</v>
      </c>
      <c r="Z3292" s="925">
        <f t="shared" si="65"/>
        <v>0.92529999999996415</v>
      </c>
    </row>
    <row r="3293" spans="12:26" s="508" customFormat="1" x14ac:dyDescent="0.2">
      <c r="L3293" s="469"/>
      <c r="M3293" s="469"/>
      <c r="N3293" s="469"/>
      <c r="O3293" s="469"/>
      <c r="P3293" s="923"/>
      <c r="Q3293" s="923"/>
      <c r="R3293" s="923"/>
      <c r="S3293" s="923"/>
      <c r="U3293" s="742"/>
      <c r="Y3293" s="924" t="s">
        <v>97</v>
      </c>
      <c r="Z3293" s="925">
        <f t="shared" si="65"/>
        <v>0.92539999999996414</v>
      </c>
    </row>
    <row r="3294" spans="12:26" s="508" customFormat="1" x14ac:dyDescent="0.2">
      <c r="L3294" s="469"/>
      <c r="M3294" s="469"/>
      <c r="N3294" s="469"/>
      <c r="O3294" s="469"/>
      <c r="P3294" s="923"/>
      <c r="Q3294" s="923"/>
      <c r="R3294" s="923"/>
      <c r="S3294" s="923"/>
      <c r="U3294" s="742"/>
      <c r="Y3294" s="924" t="s">
        <v>97</v>
      </c>
      <c r="Z3294" s="925">
        <f t="shared" si="65"/>
        <v>0.92549999999996413</v>
      </c>
    </row>
    <row r="3295" spans="12:26" s="508" customFormat="1" x14ac:dyDescent="0.2">
      <c r="L3295" s="469"/>
      <c r="M3295" s="469"/>
      <c r="N3295" s="469"/>
      <c r="O3295" s="469"/>
      <c r="P3295" s="923"/>
      <c r="Q3295" s="923"/>
      <c r="R3295" s="923"/>
      <c r="S3295" s="923"/>
      <c r="U3295" s="742"/>
      <c r="Y3295" s="924" t="s">
        <v>97</v>
      </c>
      <c r="Z3295" s="925">
        <f t="shared" si="65"/>
        <v>0.92559999999996412</v>
      </c>
    </row>
    <row r="3296" spans="12:26" s="508" customFormat="1" x14ac:dyDescent="0.2">
      <c r="L3296" s="469"/>
      <c r="M3296" s="469"/>
      <c r="N3296" s="469"/>
      <c r="O3296" s="469"/>
      <c r="P3296" s="923"/>
      <c r="Q3296" s="923"/>
      <c r="R3296" s="923"/>
      <c r="S3296" s="923"/>
      <c r="U3296" s="742"/>
      <c r="Y3296" s="924" t="s">
        <v>97</v>
      </c>
      <c r="Z3296" s="925">
        <f t="shared" si="65"/>
        <v>0.92569999999996411</v>
      </c>
    </row>
    <row r="3297" spans="12:26" s="508" customFormat="1" x14ac:dyDescent="0.2">
      <c r="L3297" s="469"/>
      <c r="M3297" s="469"/>
      <c r="N3297" s="469"/>
      <c r="O3297" s="469"/>
      <c r="P3297" s="923"/>
      <c r="Q3297" s="923"/>
      <c r="R3297" s="923"/>
      <c r="S3297" s="923"/>
      <c r="U3297" s="742"/>
      <c r="Y3297" s="924" t="s">
        <v>97</v>
      </c>
      <c r="Z3297" s="925">
        <f t="shared" si="65"/>
        <v>0.9257999999999641</v>
      </c>
    </row>
    <row r="3298" spans="12:26" s="508" customFormat="1" x14ac:dyDescent="0.2">
      <c r="L3298" s="469"/>
      <c r="M3298" s="469"/>
      <c r="N3298" s="469"/>
      <c r="O3298" s="469"/>
      <c r="P3298" s="923"/>
      <c r="Q3298" s="923"/>
      <c r="R3298" s="923"/>
      <c r="S3298" s="923"/>
      <c r="U3298" s="742"/>
      <c r="Y3298" s="924" t="s">
        <v>97</v>
      </c>
      <c r="Z3298" s="925">
        <f t="shared" si="65"/>
        <v>0.92589999999996409</v>
      </c>
    </row>
    <row r="3299" spans="12:26" s="508" customFormat="1" x14ac:dyDescent="0.2">
      <c r="L3299" s="469"/>
      <c r="M3299" s="469"/>
      <c r="N3299" s="469"/>
      <c r="O3299" s="469"/>
      <c r="P3299" s="923"/>
      <c r="Q3299" s="923"/>
      <c r="R3299" s="923"/>
      <c r="S3299" s="923"/>
      <c r="U3299" s="742"/>
      <c r="Y3299" s="924" t="s">
        <v>97</v>
      </c>
      <c r="Z3299" s="925">
        <f t="shared" si="65"/>
        <v>0.92599999999996407</v>
      </c>
    </row>
    <row r="3300" spans="12:26" s="508" customFormat="1" x14ac:dyDescent="0.2">
      <c r="L3300" s="469"/>
      <c r="M3300" s="469"/>
      <c r="N3300" s="469"/>
      <c r="O3300" s="469"/>
      <c r="P3300" s="923"/>
      <c r="Q3300" s="923"/>
      <c r="R3300" s="923"/>
      <c r="S3300" s="923"/>
      <c r="U3300" s="742"/>
      <c r="Y3300" s="924" t="s">
        <v>97</v>
      </c>
      <c r="Z3300" s="925">
        <f t="shared" si="65"/>
        <v>0.92609999999996406</v>
      </c>
    </row>
    <row r="3301" spans="12:26" s="508" customFormat="1" x14ac:dyDescent="0.2">
      <c r="L3301" s="469"/>
      <c r="M3301" s="469"/>
      <c r="N3301" s="469"/>
      <c r="O3301" s="469"/>
      <c r="P3301" s="923"/>
      <c r="Q3301" s="923"/>
      <c r="R3301" s="923"/>
      <c r="S3301" s="923"/>
      <c r="U3301" s="742"/>
      <c r="Y3301" s="924" t="s">
        <v>97</v>
      </c>
      <c r="Z3301" s="925">
        <f t="shared" si="65"/>
        <v>0.92619999999996405</v>
      </c>
    </row>
    <row r="3302" spans="12:26" s="508" customFormat="1" x14ac:dyDescent="0.2">
      <c r="L3302" s="469"/>
      <c r="M3302" s="469"/>
      <c r="N3302" s="469"/>
      <c r="O3302" s="469"/>
      <c r="P3302" s="923"/>
      <c r="Q3302" s="923"/>
      <c r="R3302" s="923"/>
      <c r="S3302" s="923"/>
      <c r="U3302" s="742"/>
      <c r="Y3302" s="924" t="s">
        <v>97</v>
      </c>
      <c r="Z3302" s="925">
        <f t="shared" si="65"/>
        <v>0.92629999999996404</v>
      </c>
    </row>
    <row r="3303" spans="12:26" s="508" customFormat="1" x14ac:dyDescent="0.2">
      <c r="L3303" s="469"/>
      <c r="M3303" s="469"/>
      <c r="N3303" s="469"/>
      <c r="O3303" s="469"/>
      <c r="P3303" s="923"/>
      <c r="Q3303" s="923"/>
      <c r="R3303" s="923"/>
      <c r="S3303" s="923"/>
      <c r="U3303" s="742"/>
      <c r="Y3303" s="924" t="s">
        <v>97</v>
      </c>
      <c r="Z3303" s="925">
        <f t="shared" si="65"/>
        <v>0.92639999999996403</v>
      </c>
    </row>
    <row r="3304" spans="12:26" s="508" customFormat="1" x14ac:dyDescent="0.2">
      <c r="L3304" s="469"/>
      <c r="M3304" s="469"/>
      <c r="N3304" s="469"/>
      <c r="O3304" s="469"/>
      <c r="P3304" s="923"/>
      <c r="Q3304" s="923"/>
      <c r="R3304" s="923"/>
      <c r="S3304" s="923"/>
      <c r="U3304" s="742"/>
      <c r="Y3304" s="924" t="s">
        <v>97</v>
      </c>
      <c r="Z3304" s="925">
        <f t="shared" si="65"/>
        <v>0.92649999999996402</v>
      </c>
    </row>
    <row r="3305" spans="12:26" s="508" customFormat="1" x14ac:dyDescent="0.2">
      <c r="L3305" s="469"/>
      <c r="M3305" s="469"/>
      <c r="N3305" s="469"/>
      <c r="O3305" s="469"/>
      <c r="P3305" s="923"/>
      <c r="Q3305" s="923"/>
      <c r="R3305" s="923"/>
      <c r="S3305" s="923"/>
      <c r="U3305" s="742"/>
      <c r="Y3305" s="924" t="s">
        <v>97</v>
      </c>
      <c r="Z3305" s="925">
        <f t="shared" ref="Z3305:Z3368" si="66">SUM(Z3304+0.01%)</f>
        <v>0.92659999999996401</v>
      </c>
    </row>
    <row r="3306" spans="12:26" s="508" customFormat="1" x14ac:dyDescent="0.2">
      <c r="L3306" s="469"/>
      <c r="M3306" s="469"/>
      <c r="N3306" s="469"/>
      <c r="O3306" s="469"/>
      <c r="P3306" s="923"/>
      <c r="Q3306" s="923"/>
      <c r="R3306" s="923"/>
      <c r="S3306" s="923"/>
      <c r="U3306" s="742"/>
      <c r="Y3306" s="924" t="s">
        <v>97</v>
      </c>
      <c r="Z3306" s="925">
        <f t="shared" si="66"/>
        <v>0.926699999999964</v>
      </c>
    </row>
    <row r="3307" spans="12:26" s="508" customFormat="1" x14ac:dyDescent="0.2">
      <c r="L3307" s="469"/>
      <c r="M3307" s="469"/>
      <c r="N3307" s="469"/>
      <c r="O3307" s="469"/>
      <c r="P3307" s="923"/>
      <c r="Q3307" s="923"/>
      <c r="R3307" s="923"/>
      <c r="S3307" s="923"/>
      <c r="U3307" s="742"/>
      <c r="Y3307" s="924" t="s">
        <v>97</v>
      </c>
      <c r="Z3307" s="925">
        <f t="shared" si="66"/>
        <v>0.92679999999996399</v>
      </c>
    </row>
    <row r="3308" spans="12:26" s="508" customFormat="1" x14ac:dyDescent="0.2">
      <c r="L3308" s="469"/>
      <c r="M3308" s="469"/>
      <c r="N3308" s="469"/>
      <c r="O3308" s="469"/>
      <c r="P3308" s="923"/>
      <c r="Q3308" s="923"/>
      <c r="R3308" s="923"/>
      <c r="S3308" s="923"/>
      <c r="U3308" s="742"/>
      <c r="Y3308" s="924" t="s">
        <v>97</v>
      </c>
      <c r="Z3308" s="925">
        <f t="shared" si="66"/>
        <v>0.92689999999996397</v>
      </c>
    </row>
    <row r="3309" spans="12:26" s="508" customFormat="1" x14ac:dyDescent="0.2">
      <c r="L3309" s="469"/>
      <c r="M3309" s="469"/>
      <c r="N3309" s="469"/>
      <c r="O3309" s="469"/>
      <c r="P3309" s="923"/>
      <c r="Q3309" s="923"/>
      <c r="R3309" s="923"/>
      <c r="S3309" s="923"/>
      <c r="U3309" s="742"/>
      <c r="Y3309" s="924" t="s">
        <v>97</v>
      </c>
      <c r="Z3309" s="925">
        <f t="shared" si="66"/>
        <v>0.92699999999996396</v>
      </c>
    </row>
    <row r="3310" spans="12:26" s="508" customFormat="1" x14ac:dyDescent="0.2">
      <c r="L3310" s="469"/>
      <c r="M3310" s="469"/>
      <c r="N3310" s="469"/>
      <c r="O3310" s="469"/>
      <c r="P3310" s="923"/>
      <c r="Q3310" s="923"/>
      <c r="R3310" s="923"/>
      <c r="S3310" s="923"/>
      <c r="U3310" s="742"/>
      <c r="Y3310" s="924" t="s">
        <v>97</v>
      </c>
      <c r="Z3310" s="925">
        <f t="shared" si="66"/>
        <v>0.92709999999996395</v>
      </c>
    </row>
    <row r="3311" spans="12:26" s="508" customFormat="1" x14ac:dyDescent="0.2">
      <c r="L3311" s="469"/>
      <c r="M3311" s="469"/>
      <c r="N3311" s="469"/>
      <c r="O3311" s="469"/>
      <c r="P3311" s="923"/>
      <c r="Q3311" s="923"/>
      <c r="R3311" s="923"/>
      <c r="S3311" s="923"/>
      <c r="U3311" s="742"/>
      <c r="Y3311" s="924" t="s">
        <v>97</v>
      </c>
      <c r="Z3311" s="925">
        <f t="shared" si="66"/>
        <v>0.92719999999996394</v>
      </c>
    </row>
    <row r="3312" spans="12:26" s="508" customFormat="1" x14ac:dyDescent="0.2">
      <c r="L3312" s="469"/>
      <c r="M3312" s="469"/>
      <c r="N3312" s="469"/>
      <c r="O3312" s="469"/>
      <c r="P3312" s="923"/>
      <c r="Q3312" s="923"/>
      <c r="R3312" s="923"/>
      <c r="S3312" s="923"/>
      <c r="U3312" s="742"/>
      <c r="Y3312" s="924" t="s">
        <v>97</v>
      </c>
      <c r="Z3312" s="925">
        <f t="shared" si="66"/>
        <v>0.92729999999996393</v>
      </c>
    </row>
    <row r="3313" spans="12:26" s="508" customFormat="1" x14ac:dyDescent="0.2">
      <c r="L3313" s="469"/>
      <c r="M3313" s="469"/>
      <c r="N3313" s="469"/>
      <c r="O3313" s="469"/>
      <c r="P3313" s="923"/>
      <c r="Q3313" s="923"/>
      <c r="R3313" s="923"/>
      <c r="S3313" s="923"/>
      <c r="U3313" s="742"/>
      <c r="Y3313" s="924" t="s">
        <v>97</v>
      </c>
      <c r="Z3313" s="925">
        <f t="shared" si="66"/>
        <v>0.92739999999996392</v>
      </c>
    </row>
    <row r="3314" spans="12:26" s="508" customFormat="1" x14ac:dyDescent="0.2">
      <c r="L3314" s="469"/>
      <c r="M3314" s="469"/>
      <c r="N3314" s="469"/>
      <c r="O3314" s="469"/>
      <c r="P3314" s="923"/>
      <c r="Q3314" s="923"/>
      <c r="R3314" s="923"/>
      <c r="S3314" s="923"/>
      <c r="U3314" s="742"/>
      <c r="Y3314" s="924" t="s">
        <v>97</v>
      </c>
      <c r="Z3314" s="925">
        <f t="shared" si="66"/>
        <v>0.92749999999996391</v>
      </c>
    </row>
    <row r="3315" spans="12:26" s="508" customFormat="1" x14ac:dyDescent="0.2">
      <c r="L3315" s="469"/>
      <c r="M3315" s="469"/>
      <c r="N3315" s="469"/>
      <c r="O3315" s="469"/>
      <c r="P3315" s="923"/>
      <c r="Q3315" s="923"/>
      <c r="R3315" s="923"/>
      <c r="S3315" s="923"/>
      <c r="U3315" s="742"/>
      <c r="Y3315" s="924" t="s">
        <v>97</v>
      </c>
      <c r="Z3315" s="925">
        <f t="shared" si="66"/>
        <v>0.9275999999999639</v>
      </c>
    </row>
    <row r="3316" spans="12:26" s="508" customFormat="1" x14ac:dyDescent="0.2">
      <c r="L3316" s="469"/>
      <c r="M3316" s="469"/>
      <c r="N3316" s="469"/>
      <c r="O3316" s="469"/>
      <c r="P3316" s="923"/>
      <c r="Q3316" s="923"/>
      <c r="R3316" s="923"/>
      <c r="S3316" s="923"/>
      <c r="U3316" s="742"/>
      <c r="Y3316" s="924" t="s">
        <v>97</v>
      </c>
      <c r="Z3316" s="925">
        <f t="shared" si="66"/>
        <v>0.92769999999996389</v>
      </c>
    </row>
    <row r="3317" spans="12:26" s="508" customFormat="1" x14ac:dyDescent="0.2">
      <c r="L3317" s="469"/>
      <c r="M3317" s="469"/>
      <c r="N3317" s="469"/>
      <c r="O3317" s="469"/>
      <c r="P3317" s="923"/>
      <c r="Q3317" s="923"/>
      <c r="R3317" s="923"/>
      <c r="S3317" s="923"/>
      <c r="U3317" s="742"/>
      <c r="Y3317" s="924" t="s">
        <v>97</v>
      </c>
      <c r="Z3317" s="925">
        <f t="shared" si="66"/>
        <v>0.92779999999996388</v>
      </c>
    </row>
    <row r="3318" spans="12:26" s="508" customFormat="1" x14ac:dyDescent="0.2">
      <c r="L3318" s="469"/>
      <c r="M3318" s="469"/>
      <c r="N3318" s="469"/>
      <c r="O3318" s="469"/>
      <c r="P3318" s="923"/>
      <c r="Q3318" s="923"/>
      <c r="R3318" s="923"/>
      <c r="S3318" s="923"/>
      <c r="U3318" s="742"/>
      <c r="Y3318" s="924" t="s">
        <v>97</v>
      </c>
      <c r="Z3318" s="925">
        <f t="shared" si="66"/>
        <v>0.92789999999996386</v>
      </c>
    </row>
    <row r="3319" spans="12:26" s="508" customFormat="1" x14ac:dyDescent="0.2">
      <c r="L3319" s="469"/>
      <c r="M3319" s="469"/>
      <c r="N3319" s="469"/>
      <c r="O3319" s="469"/>
      <c r="P3319" s="923"/>
      <c r="Q3319" s="923"/>
      <c r="R3319" s="923"/>
      <c r="S3319" s="923"/>
      <c r="U3319" s="742"/>
      <c r="Y3319" s="924" t="s">
        <v>97</v>
      </c>
      <c r="Z3319" s="925">
        <f t="shared" si="66"/>
        <v>0.92799999999996385</v>
      </c>
    </row>
    <row r="3320" spans="12:26" s="508" customFormat="1" x14ac:dyDescent="0.2">
      <c r="L3320" s="469"/>
      <c r="M3320" s="469"/>
      <c r="N3320" s="469"/>
      <c r="O3320" s="469"/>
      <c r="P3320" s="923"/>
      <c r="Q3320" s="923"/>
      <c r="R3320" s="923"/>
      <c r="S3320" s="923"/>
      <c r="U3320" s="742"/>
      <c r="Y3320" s="924" t="s">
        <v>97</v>
      </c>
      <c r="Z3320" s="925">
        <f t="shared" si="66"/>
        <v>0.92809999999996384</v>
      </c>
    </row>
    <row r="3321" spans="12:26" s="508" customFormat="1" x14ac:dyDescent="0.2">
      <c r="L3321" s="469"/>
      <c r="M3321" s="469"/>
      <c r="N3321" s="469"/>
      <c r="O3321" s="469"/>
      <c r="P3321" s="923"/>
      <c r="Q3321" s="923"/>
      <c r="R3321" s="923"/>
      <c r="S3321" s="923"/>
      <c r="U3321" s="742"/>
      <c r="Y3321" s="924" t="s">
        <v>97</v>
      </c>
      <c r="Z3321" s="925">
        <f t="shared" si="66"/>
        <v>0.92819999999996383</v>
      </c>
    </row>
    <row r="3322" spans="12:26" s="508" customFormat="1" x14ac:dyDescent="0.2">
      <c r="L3322" s="469"/>
      <c r="M3322" s="469"/>
      <c r="N3322" s="469"/>
      <c r="O3322" s="469"/>
      <c r="P3322" s="923"/>
      <c r="Q3322" s="923"/>
      <c r="R3322" s="923"/>
      <c r="S3322" s="923"/>
      <c r="U3322" s="742"/>
      <c r="Y3322" s="924" t="s">
        <v>97</v>
      </c>
      <c r="Z3322" s="925">
        <f t="shared" si="66"/>
        <v>0.92829999999996382</v>
      </c>
    </row>
    <row r="3323" spans="12:26" s="508" customFormat="1" x14ac:dyDescent="0.2">
      <c r="L3323" s="469"/>
      <c r="M3323" s="469"/>
      <c r="N3323" s="469"/>
      <c r="O3323" s="469"/>
      <c r="P3323" s="923"/>
      <c r="Q3323" s="923"/>
      <c r="R3323" s="923"/>
      <c r="S3323" s="923"/>
      <c r="U3323" s="742"/>
      <c r="Y3323" s="924" t="s">
        <v>97</v>
      </c>
      <c r="Z3323" s="925">
        <f t="shared" si="66"/>
        <v>0.92839999999996381</v>
      </c>
    </row>
    <row r="3324" spans="12:26" s="508" customFormat="1" x14ac:dyDescent="0.2">
      <c r="L3324" s="469"/>
      <c r="M3324" s="469"/>
      <c r="N3324" s="469"/>
      <c r="O3324" s="469"/>
      <c r="P3324" s="923"/>
      <c r="Q3324" s="923"/>
      <c r="R3324" s="923"/>
      <c r="S3324" s="923"/>
      <c r="U3324" s="742"/>
      <c r="Y3324" s="924" t="s">
        <v>97</v>
      </c>
      <c r="Z3324" s="925">
        <f t="shared" si="66"/>
        <v>0.9284999999999638</v>
      </c>
    </row>
    <row r="3325" spans="12:26" s="508" customFormat="1" x14ac:dyDescent="0.2">
      <c r="L3325" s="469"/>
      <c r="M3325" s="469"/>
      <c r="N3325" s="469"/>
      <c r="O3325" s="469"/>
      <c r="P3325" s="923"/>
      <c r="Q3325" s="923"/>
      <c r="R3325" s="923"/>
      <c r="S3325" s="923"/>
      <c r="U3325" s="742"/>
      <c r="Y3325" s="924" t="s">
        <v>97</v>
      </c>
      <c r="Z3325" s="925">
        <f t="shared" si="66"/>
        <v>0.92859999999996379</v>
      </c>
    </row>
    <row r="3326" spans="12:26" s="508" customFormat="1" x14ac:dyDescent="0.2">
      <c r="L3326" s="469"/>
      <c r="M3326" s="469"/>
      <c r="N3326" s="469"/>
      <c r="O3326" s="469"/>
      <c r="P3326" s="923"/>
      <c r="Q3326" s="923"/>
      <c r="R3326" s="923"/>
      <c r="S3326" s="923"/>
      <c r="U3326" s="742"/>
      <c r="Y3326" s="924" t="s">
        <v>97</v>
      </c>
      <c r="Z3326" s="925">
        <f t="shared" si="66"/>
        <v>0.92869999999996378</v>
      </c>
    </row>
    <row r="3327" spans="12:26" s="508" customFormat="1" x14ac:dyDescent="0.2">
      <c r="L3327" s="469"/>
      <c r="M3327" s="469"/>
      <c r="N3327" s="469"/>
      <c r="O3327" s="469"/>
      <c r="P3327" s="923"/>
      <c r="Q3327" s="923"/>
      <c r="R3327" s="923"/>
      <c r="S3327" s="923"/>
      <c r="U3327" s="742"/>
      <c r="Y3327" s="924" t="s">
        <v>97</v>
      </c>
      <c r="Z3327" s="925">
        <f t="shared" si="66"/>
        <v>0.92879999999996377</v>
      </c>
    </row>
    <row r="3328" spans="12:26" s="508" customFormat="1" x14ac:dyDescent="0.2">
      <c r="L3328" s="469"/>
      <c r="M3328" s="469"/>
      <c r="N3328" s="469"/>
      <c r="O3328" s="469"/>
      <c r="P3328" s="923"/>
      <c r="Q3328" s="923"/>
      <c r="R3328" s="923"/>
      <c r="S3328" s="923"/>
      <c r="U3328" s="742"/>
      <c r="Y3328" s="924" t="s">
        <v>97</v>
      </c>
      <c r="Z3328" s="925">
        <f t="shared" si="66"/>
        <v>0.92889999999996375</v>
      </c>
    </row>
    <row r="3329" spans="12:26" s="508" customFormat="1" x14ac:dyDescent="0.2">
      <c r="L3329" s="469"/>
      <c r="M3329" s="469"/>
      <c r="N3329" s="469"/>
      <c r="O3329" s="469"/>
      <c r="P3329" s="923"/>
      <c r="Q3329" s="923"/>
      <c r="R3329" s="923"/>
      <c r="S3329" s="923"/>
      <c r="U3329" s="742"/>
      <c r="Y3329" s="924" t="s">
        <v>97</v>
      </c>
      <c r="Z3329" s="925">
        <f t="shared" si="66"/>
        <v>0.92899999999996374</v>
      </c>
    </row>
    <row r="3330" spans="12:26" s="508" customFormat="1" x14ac:dyDescent="0.2">
      <c r="L3330" s="469"/>
      <c r="M3330" s="469"/>
      <c r="N3330" s="469"/>
      <c r="O3330" s="469"/>
      <c r="P3330" s="923"/>
      <c r="Q3330" s="923"/>
      <c r="R3330" s="923"/>
      <c r="S3330" s="923"/>
      <c r="U3330" s="742"/>
      <c r="Y3330" s="924" t="s">
        <v>97</v>
      </c>
      <c r="Z3330" s="925">
        <f t="shared" si="66"/>
        <v>0.92909999999996373</v>
      </c>
    </row>
    <row r="3331" spans="12:26" s="508" customFormat="1" x14ac:dyDescent="0.2">
      <c r="L3331" s="469"/>
      <c r="M3331" s="469"/>
      <c r="N3331" s="469"/>
      <c r="O3331" s="469"/>
      <c r="P3331" s="923"/>
      <c r="Q3331" s="923"/>
      <c r="R3331" s="923"/>
      <c r="S3331" s="923"/>
      <c r="U3331" s="742"/>
      <c r="Y3331" s="924" t="s">
        <v>97</v>
      </c>
      <c r="Z3331" s="925">
        <f t="shared" si="66"/>
        <v>0.92919999999996372</v>
      </c>
    </row>
    <row r="3332" spans="12:26" s="508" customFormat="1" x14ac:dyDescent="0.2">
      <c r="L3332" s="469"/>
      <c r="M3332" s="469"/>
      <c r="N3332" s="469"/>
      <c r="O3332" s="469"/>
      <c r="P3332" s="923"/>
      <c r="Q3332" s="923"/>
      <c r="R3332" s="923"/>
      <c r="S3332" s="923"/>
      <c r="U3332" s="742"/>
      <c r="Y3332" s="924" t="s">
        <v>97</v>
      </c>
      <c r="Z3332" s="925">
        <f t="shared" si="66"/>
        <v>0.92929999999996371</v>
      </c>
    </row>
    <row r="3333" spans="12:26" s="508" customFormat="1" x14ac:dyDescent="0.2">
      <c r="L3333" s="469"/>
      <c r="M3333" s="469"/>
      <c r="N3333" s="469"/>
      <c r="O3333" s="469"/>
      <c r="P3333" s="923"/>
      <c r="Q3333" s="923"/>
      <c r="R3333" s="923"/>
      <c r="S3333" s="923"/>
      <c r="U3333" s="742"/>
      <c r="Y3333" s="924" t="s">
        <v>97</v>
      </c>
      <c r="Z3333" s="925">
        <f t="shared" si="66"/>
        <v>0.9293999999999637</v>
      </c>
    </row>
    <row r="3334" spans="12:26" s="508" customFormat="1" x14ac:dyDescent="0.2">
      <c r="L3334" s="469"/>
      <c r="M3334" s="469"/>
      <c r="N3334" s="469"/>
      <c r="O3334" s="469"/>
      <c r="P3334" s="923"/>
      <c r="Q3334" s="923"/>
      <c r="R3334" s="923"/>
      <c r="S3334" s="923"/>
      <c r="U3334" s="742"/>
      <c r="Y3334" s="924" t="s">
        <v>97</v>
      </c>
      <c r="Z3334" s="925">
        <f t="shared" si="66"/>
        <v>0.92949999999996369</v>
      </c>
    </row>
    <row r="3335" spans="12:26" s="508" customFormat="1" x14ac:dyDescent="0.2">
      <c r="L3335" s="469"/>
      <c r="M3335" s="469"/>
      <c r="N3335" s="469"/>
      <c r="O3335" s="469"/>
      <c r="P3335" s="923"/>
      <c r="Q3335" s="923"/>
      <c r="R3335" s="923"/>
      <c r="S3335" s="923"/>
      <c r="U3335" s="742"/>
      <c r="Y3335" s="924" t="s">
        <v>97</v>
      </c>
      <c r="Z3335" s="925">
        <f t="shared" si="66"/>
        <v>0.92959999999996368</v>
      </c>
    </row>
    <row r="3336" spans="12:26" s="508" customFormat="1" x14ac:dyDescent="0.2">
      <c r="L3336" s="469"/>
      <c r="M3336" s="469"/>
      <c r="N3336" s="469"/>
      <c r="O3336" s="469"/>
      <c r="P3336" s="923"/>
      <c r="Q3336" s="923"/>
      <c r="R3336" s="923"/>
      <c r="S3336" s="923"/>
      <c r="U3336" s="742"/>
      <c r="Y3336" s="924" t="s">
        <v>97</v>
      </c>
      <c r="Z3336" s="925">
        <f t="shared" si="66"/>
        <v>0.92969999999996367</v>
      </c>
    </row>
    <row r="3337" spans="12:26" s="508" customFormat="1" x14ac:dyDescent="0.2">
      <c r="L3337" s="469"/>
      <c r="M3337" s="469"/>
      <c r="N3337" s="469"/>
      <c r="O3337" s="469"/>
      <c r="P3337" s="923"/>
      <c r="Q3337" s="923"/>
      <c r="R3337" s="923"/>
      <c r="S3337" s="923"/>
      <c r="U3337" s="742"/>
      <c r="Y3337" s="924" t="s">
        <v>97</v>
      </c>
      <c r="Z3337" s="925">
        <f t="shared" si="66"/>
        <v>0.92979999999996366</v>
      </c>
    </row>
    <row r="3338" spans="12:26" s="508" customFormat="1" x14ac:dyDescent="0.2">
      <c r="L3338" s="469"/>
      <c r="M3338" s="469"/>
      <c r="N3338" s="469"/>
      <c r="O3338" s="469"/>
      <c r="P3338" s="923"/>
      <c r="Q3338" s="923"/>
      <c r="R3338" s="923"/>
      <c r="S3338" s="923"/>
      <c r="U3338" s="742"/>
      <c r="Y3338" s="924" t="s">
        <v>97</v>
      </c>
      <c r="Z3338" s="925">
        <f t="shared" si="66"/>
        <v>0.92989999999996364</v>
      </c>
    </row>
    <row r="3339" spans="12:26" s="508" customFormat="1" x14ac:dyDescent="0.2">
      <c r="L3339" s="469"/>
      <c r="M3339" s="469"/>
      <c r="N3339" s="469"/>
      <c r="O3339" s="469"/>
      <c r="P3339" s="923"/>
      <c r="Q3339" s="923"/>
      <c r="R3339" s="923"/>
      <c r="S3339" s="923"/>
      <c r="U3339" s="742"/>
      <c r="Y3339" s="924" t="s">
        <v>97</v>
      </c>
      <c r="Z3339" s="925">
        <f t="shared" si="66"/>
        <v>0.92999999999996363</v>
      </c>
    </row>
    <row r="3340" spans="12:26" s="508" customFormat="1" x14ac:dyDescent="0.2">
      <c r="L3340" s="469"/>
      <c r="M3340" s="469"/>
      <c r="N3340" s="469"/>
      <c r="O3340" s="469"/>
      <c r="P3340" s="923"/>
      <c r="Q3340" s="923"/>
      <c r="R3340" s="923"/>
      <c r="S3340" s="923"/>
      <c r="U3340" s="742"/>
      <c r="Y3340" s="924" t="s">
        <v>97</v>
      </c>
      <c r="Z3340" s="925">
        <f t="shared" si="66"/>
        <v>0.93009999999996362</v>
      </c>
    </row>
    <row r="3341" spans="12:26" s="508" customFormat="1" x14ac:dyDescent="0.2">
      <c r="L3341" s="469"/>
      <c r="M3341" s="469"/>
      <c r="N3341" s="469"/>
      <c r="O3341" s="469"/>
      <c r="P3341" s="923"/>
      <c r="Q3341" s="923"/>
      <c r="R3341" s="923"/>
      <c r="S3341" s="923"/>
      <c r="U3341" s="742"/>
      <c r="Y3341" s="924" t="s">
        <v>97</v>
      </c>
      <c r="Z3341" s="925">
        <f t="shared" si="66"/>
        <v>0.93019999999996361</v>
      </c>
    </row>
    <row r="3342" spans="12:26" s="508" customFormat="1" x14ac:dyDescent="0.2">
      <c r="L3342" s="469"/>
      <c r="M3342" s="469"/>
      <c r="N3342" s="469"/>
      <c r="O3342" s="469"/>
      <c r="P3342" s="923"/>
      <c r="Q3342" s="923"/>
      <c r="R3342" s="923"/>
      <c r="S3342" s="923"/>
      <c r="U3342" s="742"/>
      <c r="Y3342" s="924" t="s">
        <v>97</v>
      </c>
      <c r="Z3342" s="925">
        <f t="shared" si="66"/>
        <v>0.9302999999999636</v>
      </c>
    </row>
    <row r="3343" spans="12:26" s="508" customFormat="1" x14ac:dyDescent="0.2">
      <c r="L3343" s="469"/>
      <c r="M3343" s="469"/>
      <c r="N3343" s="469"/>
      <c r="O3343" s="469"/>
      <c r="P3343" s="923"/>
      <c r="Q3343" s="923"/>
      <c r="R3343" s="923"/>
      <c r="S3343" s="923"/>
      <c r="U3343" s="742"/>
      <c r="Y3343" s="924" t="s">
        <v>97</v>
      </c>
      <c r="Z3343" s="925">
        <f t="shared" si="66"/>
        <v>0.93039999999996359</v>
      </c>
    </row>
    <row r="3344" spans="12:26" s="508" customFormat="1" x14ac:dyDescent="0.2">
      <c r="L3344" s="469"/>
      <c r="M3344" s="469"/>
      <c r="N3344" s="469"/>
      <c r="O3344" s="469"/>
      <c r="P3344" s="923"/>
      <c r="Q3344" s="923"/>
      <c r="R3344" s="923"/>
      <c r="S3344" s="923"/>
      <c r="U3344" s="742"/>
      <c r="Y3344" s="924" t="s">
        <v>97</v>
      </c>
      <c r="Z3344" s="925">
        <f t="shared" si="66"/>
        <v>0.93049999999996358</v>
      </c>
    </row>
    <row r="3345" spans="12:26" s="508" customFormat="1" x14ac:dyDescent="0.2">
      <c r="L3345" s="469"/>
      <c r="M3345" s="469"/>
      <c r="N3345" s="469"/>
      <c r="O3345" s="469"/>
      <c r="P3345" s="923"/>
      <c r="Q3345" s="923"/>
      <c r="R3345" s="923"/>
      <c r="S3345" s="923"/>
      <c r="U3345" s="742"/>
      <c r="Y3345" s="924" t="s">
        <v>97</v>
      </c>
      <c r="Z3345" s="925">
        <f t="shared" si="66"/>
        <v>0.93059999999996357</v>
      </c>
    </row>
    <row r="3346" spans="12:26" s="508" customFormat="1" x14ac:dyDescent="0.2">
      <c r="L3346" s="469"/>
      <c r="M3346" s="469"/>
      <c r="N3346" s="469"/>
      <c r="O3346" s="469"/>
      <c r="P3346" s="923"/>
      <c r="Q3346" s="923"/>
      <c r="R3346" s="923"/>
      <c r="S3346" s="923"/>
      <c r="U3346" s="742"/>
      <c r="Y3346" s="924" t="s">
        <v>97</v>
      </c>
      <c r="Z3346" s="925">
        <f t="shared" si="66"/>
        <v>0.93069999999996356</v>
      </c>
    </row>
    <row r="3347" spans="12:26" s="508" customFormat="1" x14ac:dyDescent="0.2">
      <c r="L3347" s="469"/>
      <c r="M3347" s="469"/>
      <c r="N3347" s="469"/>
      <c r="O3347" s="469"/>
      <c r="P3347" s="923"/>
      <c r="Q3347" s="923"/>
      <c r="R3347" s="923"/>
      <c r="S3347" s="923"/>
      <c r="U3347" s="742"/>
      <c r="Y3347" s="924" t="s">
        <v>97</v>
      </c>
      <c r="Z3347" s="925">
        <f t="shared" si="66"/>
        <v>0.93079999999996355</v>
      </c>
    </row>
    <row r="3348" spans="12:26" s="508" customFormat="1" x14ac:dyDescent="0.2">
      <c r="L3348" s="469"/>
      <c r="M3348" s="469"/>
      <c r="N3348" s="469"/>
      <c r="O3348" s="469"/>
      <c r="P3348" s="923"/>
      <c r="Q3348" s="923"/>
      <c r="R3348" s="923"/>
      <c r="S3348" s="923"/>
      <c r="U3348" s="742"/>
      <c r="Y3348" s="924" t="s">
        <v>97</v>
      </c>
      <c r="Z3348" s="925">
        <f t="shared" si="66"/>
        <v>0.93089999999996353</v>
      </c>
    </row>
    <row r="3349" spans="12:26" s="508" customFormat="1" x14ac:dyDescent="0.2">
      <c r="L3349" s="469"/>
      <c r="M3349" s="469"/>
      <c r="N3349" s="469"/>
      <c r="O3349" s="469"/>
      <c r="P3349" s="923"/>
      <c r="Q3349" s="923"/>
      <c r="R3349" s="923"/>
      <c r="S3349" s="923"/>
      <c r="U3349" s="742"/>
      <c r="Y3349" s="924" t="s">
        <v>97</v>
      </c>
      <c r="Z3349" s="925">
        <f t="shared" si="66"/>
        <v>0.93099999999996352</v>
      </c>
    </row>
    <row r="3350" spans="12:26" s="508" customFormat="1" x14ac:dyDescent="0.2">
      <c r="L3350" s="469"/>
      <c r="M3350" s="469"/>
      <c r="N3350" s="469"/>
      <c r="O3350" s="469"/>
      <c r="P3350" s="923"/>
      <c r="Q3350" s="923"/>
      <c r="R3350" s="923"/>
      <c r="S3350" s="923"/>
      <c r="U3350" s="742"/>
      <c r="Y3350" s="924" t="s">
        <v>97</v>
      </c>
      <c r="Z3350" s="925">
        <f t="shared" si="66"/>
        <v>0.93109999999996351</v>
      </c>
    </row>
    <row r="3351" spans="12:26" s="508" customFormat="1" x14ac:dyDescent="0.2">
      <c r="L3351" s="469"/>
      <c r="M3351" s="469"/>
      <c r="N3351" s="469"/>
      <c r="O3351" s="469"/>
      <c r="P3351" s="923"/>
      <c r="Q3351" s="923"/>
      <c r="R3351" s="923"/>
      <c r="S3351" s="923"/>
      <c r="U3351" s="742"/>
      <c r="Y3351" s="924" t="s">
        <v>97</v>
      </c>
      <c r="Z3351" s="925">
        <f t="shared" si="66"/>
        <v>0.9311999999999635</v>
      </c>
    </row>
    <row r="3352" spans="12:26" s="508" customFormat="1" x14ac:dyDescent="0.2">
      <c r="L3352" s="469"/>
      <c r="M3352" s="469"/>
      <c r="N3352" s="469"/>
      <c r="O3352" s="469"/>
      <c r="P3352" s="923"/>
      <c r="Q3352" s="923"/>
      <c r="R3352" s="923"/>
      <c r="S3352" s="923"/>
      <c r="U3352" s="742"/>
      <c r="Y3352" s="924" t="s">
        <v>97</v>
      </c>
      <c r="Z3352" s="925">
        <f t="shared" si="66"/>
        <v>0.93129999999996349</v>
      </c>
    </row>
    <row r="3353" spans="12:26" s="508" customFormat="1" x14ac:dyDescent="0.2">
      <c r="L3353" s="469"/>
      <c r="M3353" s="469"/>
      <c r="N3353" s="469"/>
      <c r="O3353" s="469"/>
      <c r="P3353" s="923"/>
      <c r="Q3353" s="923"/>
      <c r="R3353" s="923"/>
      <c r="S3353" s="923"/>
      <c r="U3353" s="742"/>
      <c r="Y3353" s="924" t="s">
        <v>97</v>
      </c>
      <c r="Z3353" s="925">
        <f t="shared" si="66"/>
        <v>0.93139999999996348</v>
      </c>
    </row>
    <row r="3354" spans="12:26" s="508" customFormat="1" x14ac:dyDescent="0.2">
      <c r="L3354" s="469"/>
      <c r="M3354" s="469"/>
      <c r="N3354" s="469"/>
      <c r="O3354" s="469"/>
      <c r="P3354" s="923"/>
      <c r="Q3354" s="923"/>
      <c r="R3354" s="923"/>
      <c r="S3354" s="923"/>
      <c r="U3354" s="742"/>
      <c r="Y3354" s="924" t="s">
        <v>97</v>
      </c>
      <c r="Z3354" s="925">
        <f t="shared" si="66"/>
        <v>0.93149999999996347</v>
      </c>
    </row>
    <row r="3355" spans="12:26" s="508" customFormat="1" x14ac:dyDescent="0.2">
      <c r="L3355" s="469"/>
      <c r="M3355" s="469"/>
      <c r="N3355" s="469"/>
      <c r="O3355" s="469"/>
      <c r="P3355" s="923"/>
      <c r="Q3355" s="923"/>
      <c r="R3355" s="923"/>
      <c r="S3355" s="923"/>
      <c r="U3355" s="742"/>
      <c r="Y3355" s="924" t="s">
        <v>97</v>
      </c>
      <c r="Z3355" s="925">
        <f t="shared" si="66"/>
        <v>0.93159999999996346</v>
      </c>
    </row>
    <row r="3356" spans="12:26" s="508" customFormat="1" x14ac:dyDescent="0.2">
      <c r="L3356" s="469"/>
      <c r="M3356" s="469"/>
      <c r="N3356" s="469"/>
      <c r="O3356" s="469"/>
      <c r="P3356" s="923"/>
      <c r="Q3356" s="923"/>
      <c r="R3356" s="923"/>
      <c r="S3356" s="923"/>
      <c r="U3356" s="742"/>
      <c r="Y3356" s="924" t="s">
        <v>97</v>
      </c>
      <c r="Z3356" s="925">
        <f t="shared" si="66"/>
        <v>0.93169999999996345</v>
      </c>
    </row>
    <row r="3357" spans="12:26" s="508" customFormat="1" x14ac:dyDescent="0.2">
      <c r="L3357" s="469"/>
      <c r="M3357" s="469"/>
      <c r="N3357" s="469"/>
      <c r="O3357" s="469"/>
      <c r="P3357" s="923"/>
      <c r="Q3357" s="923"/>
      <c r="R3357" s="923"/>
      <c r="S3357" s="923"/>
      <c r="U3357" s="742"/>
      <c r="Y3357" s="924" t="s">
        <v>97</v>
      </c>
      <c r="Z3357" s="925">
        <f t="shared" si="66"/>
        <v>0.93179999999996344</v>
      </c>
    </row>
    <row r="3358" spans="12:26" s="508" customFormat="1" x14ac:dyDescent="0.2">
      <c r="L3358" s="469"/>
      <c r="M3358" s="469"/>
      <c r="N3358" s="469"/>
      <c r="O3358" s="469"/>
      <c r="P3358" s="923"/>
      <c r="Q3358" s="923"/>
      <c r="R3358" s="923"/>
      <c r="S3358" s="923"/>
      <c r="U3358" s="742"/>
      <c r="Y3358" s="924" t="s">
        <v>97</v>
      </c>
      <c r="Z3358" s="925">
        <f t="shared" si="66"/>
        <v>0.93189999999996342</v>
      </c>
    </row>
    <row r="3359" spans="12:26" s="508" customFormat="1" x14ac:dyDescent="0.2">
      <c r="L3359" s="469"/>
      <c r="M3359" s="469"/>
      <c r="N3359" s="469"/>
      <c r="O3359" s="469"/>
      <c r="P3359" s="923"/>
      <c r="Q3359" s="923"/>
      <c r="R3359" s="923"/>
      <c r="S3359" s="923"/>
      <c r="U3359" s="742"/>
      <c r="Y3359" s="924" t="s">
        <v>97</v>
      </c>
      <c r="Z3359" s="925">
        <f t="shared" si="66"/>
        <v>0.93199999999996341</v>
      </c>
    </row>
    <row r="3360" spans="12:26" s="508" customFormat="1" x14ac:dyDescent="0.2">
      <c r="L3360" s="469"/>
      <c r="M3360" s="469"/>
      <c r="N3360" s="469"/>
      <c r="O3360" s="469"/>
      <c r="P3360" s="923"/>
      <c r="Q3360" s="923"/>
      <c r="R3360" s="923"/>
      <c r="S3360" s="923"/>
      <c r="U3360" s="742"/>
      <c r="Y3360" s="924" t="s">
        <v>97</v>
      </c>
      <c r="Z3360" s="925">
        <f t="shared" si="66"/>
        <v>0.9320999999999634</v>
      </c>
    </row>
    <row r="3361" spans="12:26" s="508" customFormat="1" x14ac:dyDescent="0.2">
      <c r="L3361" s="469"/>
      <c r="M3361" s="469"/>
      <c r="N3361" s="469"/>
      <c r="O3361" s="469"/>
      <c r="P3361" s="923"/>
      <c r="Q3361" s="923"/>
      <c r="R3361" s="923"/>
      <c r="S3361" s="923"/>
      <c r="U3361" s="742"/>
      <c r="Y3361" s="924" t="s">
        <v>97</v>
      </c>
      <c r="Z3361" s="925">
        <f t="shared" si="66"/>
        <v>0.93219999999996339</v>
      </c>
    </row>
    <row r="3362" spans="12:26" s="508" customFormat="1" x14ac:dyDescent="0.2">
      <c r="L3362" s="469"/>
      <c r="M3362" s="469"/>
      <c r="N3362" s="469"/>
      <c r="O3362" s="469"/>
      <c r="P3362" s="923"/>
      <c r="Q3362" s="923"/>
      <c r="R3362" s="923"/>
      <c r="S3362" s="923"/>
      <c r="U3362" s="742"/>
      <c r="Y3362" s="924" t="s">
        <v>97</v>
      </c>
      <c r="Z3362" s="925">
        <f t="shared" si="66"/>
        <v>0.93229999999996338</v>
      </c>
    </row>
    <row r="3363" spans="12:26" s="508" customFormat="1" x14ac:dyDescent="0.2">
      <c r="L3363" s="469"/>
      <c r="M3363" s="469"/>
      <c r="N3363" s="469"/>
      <c r="O3363" s="469"/>
      <c r="P3363" s="923"/>
      <c r="Q3363" s="923"/>
      <c r="R3363" s="923"/>
      <c r="S3363" s="923"/>
      <c r="U3363" s="742"/>
      <c r="Y3363" s="924" t="s">
        <v>97</v>
      </c>
      <c r="Z3363" s="925">
        <f t="shared" si="66"/>
        <v>0.93239999999996337</v>
      </c>
    </row>
    <row r="3364" spans="12:26" s="508" customFormat="1" x14ac:dyDescent="0.2">
      <c r="L3364" s="469"/>
      <c r="M3364" s="469"/>
      <c r="N3364" s="469"/>
      <c r="O3364" s="469"/>
      <c r="P3364" s="923"/>
      <c r="Q3364" s="923"/>
      <c r="R3364" s="923"/>
      <c r="S3364" s="923"/>
      <c r="U3364" s="742"/>
      <c r="Y3364" s="924" t="s">
        <v>97</v>
      </c>
      <c r="Z3364" s="925">
        <f t="shared" si="66"/>
        <v>0.93249999999996336</v>
      </c>
    </row>
    <row r="3365" spans="12:26" s="508" customFormat="1" x14ac:dyDescent="0.2">
      <c r="L3365" s="469"/>
      <c r="M3365" s="469"/>
      <c r="N3365" s="469"/>
      <c r="O3365" s="469"/>
      <c r="P3365" s="923"/>
      <c r="Q3365" s="923"/>
      <c r="R3365" s="923"/>
      <c r="S3365" s="923"/>
      <c r="U3365" s="742"/>
      <c r="Y3365" s="924" t="s">
        <v>97</v>
      </c>
      <c r="Z3365" s="925">
        <f t="shared" si="66"/>
        <v>0.93259999999996335</v>
      </c>
    </row>
    <row r="3366" spans="12:26" s="508" customFormat="1" x14ac:dyDescent="0.2">
      <c r="L3366" s="469"/>
      <c r="M3366" s="469"/>
      <c r="N3366" s="469"/>
      <c r="O3366" s="469"/>
      <c r="P3366" s="923"/>
      <c r="Q3366" s="923"/>
      <c r="R3366" s="923"/>
      <c r="S3366" s="923"/>
      <c r="U3366" s="742"/>
      <c r="Y3366" s="924" t="s">
        <v>97</v>
      </c>
      <c r="Z3366" s="925">
        <f t="shared" si="66"/>
        <v>0.93269999999996334</v>
      </c>
    </row>
    <row r="3367" spans="12:26" s="508" customFormat="1" x14ac:dyDescent="0.2">
      <c r="L3367" s="469"/>
      <c r="M3367" s="469"/>
      <c r="N3367" s="469"/>
      <c r="O3367" s="469"/>
      <c r="P3367" s="923"/>
      <c r="Q3367" s="923"/>
      <c r="R3367" s="923"/>
      <c r="S3367" s="923"/>
      <c r="U3367" s="742"/>
      <c r="Y3367" s="924" t="s">
        <v>97</v>
      </c>
      <c r="Z3367" s="925">
        <f t="shared" si="66"/>
        <v>0.93279999999996333</v>
      </c>
    </row>
    <row r="3368" spans="12:26" s="508" customFormat="1" x14ac:dyDescent="0.2">
      <c r="L3368" s="469"/>
      <c r="M3368" s="469"/>
      <c r="N3368" s="469"/>
      <c r="O3368" s="469"/>
      <c r="P3368" s="923"/>
      <c r="Q3368" s="923"/>
      <c r="R3368" s="923"/>
      <c r="S3368" s="923"/>
      <c r="U3368" s="742"/>
      <c r="Y3368" s="924" t="s">
        <v>97</v>
      </c>
      <c r="Z3368" s="925">
        <f t="shared" si="66"/>
        <v>0.93289999999996331</v>
      </c>
    </row>
    <row r="3369" spans="12:26" s="508" customFormat="1" x14ac:dyDescent="0.2">
      <c r="L3369" s="469"/>
      <c r="M3369" s="469"/>
      <c r="N3369" s="469"/>
      <c r="O3369" s="469"/>
      <c r="P3369" s="923"/>
      <c r="Q3369" s="923"/>
      <c r="R3369" s="923"/>
      <c r="S3369" s="923"/>
      <c r="U3369" s="742"/>
      <c r="Y3369" s="924" t="s">
        <v>97</v>
      </c>
      <c r="Z3369" s="925">
        <f t="shared" ref="Z3369:Z3432" si="67">SUM(Z3368+0.01%)</f>
        <v>0.9329999999999633</v>
      </c>
    </row>
    <row r="3370" spans="12:26" s="508" customFormat="1" x14ac:dyDescent="0.2">
      <c r="L3370" s="469"/>
      <c r="M3370" s="469"/>
      <c r="N3370" s="469"/>
      <c r="O3370" s="469"/>
      <c r="P3370" s="923"/>
      <c r="Q3370" s="923"/>
      <c r="R3370" s="923"/>
      <c r="S3370" s="923"/>
      <c r="U3370" s="742"/>
      <c r="Y3370" s="924" t="s">
        <v>97</v>
      </c>
      <c r="Z3370" s="925">
        <f t="shared" si="67"/>
        <v>0.93309999999996329</v>
      </c>
    </row>
    <row r="3371" spans="12:26" s="508" customFormat="1" x14ac:dyDescent="0.2">
      <c r="L3371" s="469"/>
      <c r="M3371" s="469"/>
      <c r="N3371" s="469"/>
      <c r="O3371" s="469"/>
      <c r="P3371" s="923"/>
      <c r="Q3371" s="923"/>
      <c r="R3371" s="923"/>
      <c r="S3371" s="923"/>
      <c r="U3371" s="742"/>
      <c r="Y3371" s="924" t="s">
        <v>97</v>
      </c>
      <c r="Z3371" s="925">
        <f t="shared" si="67"/>
        <v>0.93319999999996328</v>
      </c>
    </row>
    <row r="3372" spans="12:26" s="508" customFormat="1" x14ac:dyDescent="0.2">
      <c r="L3372" s="469"/>
      <c r="M3372" s="469"/>
      <c r="N3372" s="469"/>
      <c r="O3372" s="469"/>
      <c r="P3372" s="923"/>
      <c r="Q3372" s="923"/>
      <c r="R3372" s="923"/>
      <c r="S3372" s="923"/>
      <c r="U3372" s="742"/>
      <c r="Y3372" s="924" t="s">
        <v>97</v>
      </c>
      <c r="Z3372" s="925">
        <f t="shared" si="67"/>
        <v>0.93329999999996327</v>
      </c>
    </row>
    <row r="3373" spans="12:26" s="508" customFormat="1" x14ac:dyDescent="0.2">
      <c r="L3373" s="469"/>
      <c r="M3373" s="469"/>
      <c r="N3373" s="469"/>
      <c r="O3373" s="469"/>
      <c r="P3373" s="923"/>
      <c r="Q3373" s="923"/>
      <c r="R3373" s="923"/>
      <c r="S3373" s="923"/>
      <c r="U3373" s="742"/>
      <c r="Y3373" s="924" t="s">
        <v>97</v>
      </c>
      <c r="Z3373" s="925">
        <f t="shared" si="67"/>
        <v>0.93339999999996326</v>
      </c>
    </row>
    <row r="3374" spans="12:26" s="508" customFormat="1" x14ac:dyDescent="0.2">
      <c r="L3374" s="469"/>
      <c r="M3374" s="469"/>
      <c r="N3374" s="469"/>
      <c r="O3374" s="469"/>
      <c r="P3374" s="923"/>
      <c r="Q3374" s="923"/>
      <c r="R3374" s="923"/>
      <c r="S3374" s="923"/>
      <c r="U3374" s="742"/>
      <c r="Y3374" s="924" t="s">
        <v>97</v>
      </c>
      <c r="Z3374" s="925">
        <f t="shared" si="67"/>
        <v>0.93349999999996325</v>
      </c>
    </row>
    <row r="3375" spans="12:26" s="508" customFormat="1" x14ac:dyDescent="0.2">
      <c r="L3375" s="469"/>
      <c r="M3375" s="469"/>
      <c r="N3375" s="469"/>
      <c r="O3375" s="469"/>
      <c r="P3375" s="923"/>
      <c r="Q3375" s="923"/>
      <c r="R3375" s="923"/>
      <c r="S3375" s="923"/>
      <c r="U3375" s="742"/>
      <c r="Y3375" s="924" t="s">
        <v>97</v>
      </c>
      <c r="Z3375" s="925">
        <f t="shared" si="67"/>
        <v>0.93359999999996324</v>
      </c>
    </row>
    <row r="3376" spans="12:26" s="508" customFormat="1" x14ac:dyDescent="0.2">
      <c r="L3376" s="469"/>
      <c r="M3376" s="469"/>
      <c r="N3376" s="469"/>
      <c r="O3376" s="469"/>
      <c r="P3376" s="923"/>
      <c r="Q3376" s="923"/>
      <c r="R3376" s="923"/>
      <c r="S3376" s="923"/>
      <c r="U3376" s="742"/>
      <c r="Y3376" s="924" t="s">
        <v>97</v>
      </c>
      <c r="Z3376" s="925">
        <f t="shared" si="67"/>
        <v>0.93369999999996323</v>
      </c>
    </row>
    <row r="3377" spans="12:26" s="508" customFormat="1" x14ac:dyDescent="0.2">
      <c r="L3377" s="469"/>
      <c r="M3377" s="469"/>
      <c r="N3377" s="469"/>
      <c r="O3377" s="469"/>
      <c r="P3377" s="923"/>
      <c r="Q3377" s="923"/>
      <c r="R3377" s="923"/>
      <c r="S3377" s="923"/>
      <c r="U3377" s="742"/>
      <c r="Y3377" s="924" t="s">
        <v>97</v>
      </c>
      <c r="Z3377" s="925">
        <f t="shared" si="67"/>
        <v>0.93379999999996322</v>
      </c>
    </row>
    <row r="3378" spans="12:26" s="508" customFormat="1" x14ac:dyDescent="0.2">
      <c r="L3378" s="469"/>
      <c r="M3378" s="469"/>
      <c r="N3378" s="469"/>
      <c r="O3378" s="469"/>
      <c r="P3378" s="923"/>
      <c r="Q3378" s="923"/>
      <c r="R3378" s="923"/>
      <c r="S3378" s="923"/>
      <c r="U3378" s="742"/>
      <c r="Y3378" s="924" t="s">
        <v>97</v>
      </c>
      <c r="Z3378" s="925">
        <f t="shared" si="67"/>
        <v>0.9338999999999632</v>
      </c>
    </row>
    <row r="3379" spans="12:26" s="508" customFormat="1" x14ac:dyDescent="0.2">
      <c r="L3379" s="469"/>
      <c r="M3379" s="469"/>
      <c r="N3379" s="469"/>
      <c r="O3379" s="469"/>
      <c r="P3379" s="923"/>
      <c r="Q3379" s="923"/>
      <c r="R3379" s="923"/>
      <c r="S3379" s="923"/>
      <c r="U3379" s="742"/>
      <c r="Y3379" s="924" t="s">
        <v>97</v>
      </c>
      <c r="Z3379" s="925">
        <f t="shared" si="67"/>
        <v>0.93399999999996319</v>
      </c>
    </row>
    <row r="3380" spans="12:26" s="508" customFormat="1" x14ac:dyDescent="0.2">
      <c r="L3380" s="469"/>
      <c r="M3380" s="469"/>
      <c r="N3380" s="469"/>
      <c r="O3380" s="469"/>
      <c r="P3380" s="923"/>
      <c r="Q3380" s="923"/>
      <c r="R3380" s="923"/>
      <c r="S3380" s="923"/>
      <c r="U3380" s="742"/>
      <c r="Y3380" s="924" t="s">
        <v>97</v>
      </c>
      <c r="Z3380" s="925">
        <f t="shared" si="67"/>
        <v>0.93409999999996318</v>
      </c>
    </row>
    <row r="3381" spans="12:26" s="508" customFormat="1" x14ac:dyDescent="0.2">
      <c r="L3381" s="469"/>
      <c r="M3381" s="469"/>
      <c r="N3381" s="469"/>
      <c r="O3381" s="469"/>
      <c r="P3381" s="923"/>
      <c r="Q3381" s="923"/>
      <c r="R3381" s="923"/>
      <c r="S3381" s="923"/>
      <c r="U3381" s="742"/>
      <c r="Y3381" s="924" t="s">
        <v>97</v>
      </c>
      <c r="Z3381" s="925">
        <f t="shared" si="67"/>
        <v>0.93419999999996317</v>
      </c>
    </row>
    <row r="3382" spans="12:26" s="508" customFormat="1" x14ac:dyDescent="0.2">
      <c r="L3382" s="469"/>
      <c r="M3382" s="469"/>
      <c r="N3382" s="469"/>
      <c r="O3382" s="469"/>
      <c r="P3382" s="923"/>
      <c r="Q3382" s="923"/>
      <c r="R3382" s="923"/>
      <c r="S3382" s="923"/>
      <c r="U3382" s="742"/>
      <c r="Y3382" s="924" t="s">
        <v>97</v>
      </c>
      <c r="Z3382" s="925">
        <f t="shared" si="67"/>
        <v>0.93429999999996316</v>
      </c>
    </row>
    <row r="3383" spans="12:26" s="508" customFormat="1" x14ac:dyDescent="0.2">
      <c r="L3383" s="469"/>
      <c r="M3383" s="469"/>
      <c r="N3383" s="469"/>
      <c r="O3383" s="469"/>
      <c r="P3383" s="923"/>
      <c r="Q3383" s="923"/>
      <c r="R3383" s="923"/>
      <c r="S3383" s="923"/>
      <c r="U3383" s="742"/>
      <c r="Y3383" s="924" t="s">
        <v>97</v>
      </c>
      <c r="Z3383" s="925">
        <f t="shared" si="67"/>
        <v>0.93439999999996315</v>
      </c>
    </row>
    <row r="3384" spans="12:26" s="508" customFormat="1" x14ac:dyDescent="0.2">
      <c r="L3384" s="469"/>
      <c r="M3384" s="469"/>
      <c r="N3384" s="469"/>
      <c r="O3384" s="469"/>
      <c r="P3384" s="923"/>
      <c r="Q3384" s="923"/>
      <c r="R3384" s="923"/>
      <c r="S3384" s="923"/>
      <c r="U3384" s="742"/>
      <c r="Y3384" s="924" t="s">
        <v>97</v>
      </c>
      <c r="Z3384" s="925">
        <f t="shared" si="67"/>
        <v>0.93449999999996314</v>
      </c>
    </row>
    <row r="3385" spans="12:26" s="508" customFormat="1" x14ac:dyDescent="0.2">
      <c r="L3385" s="469"/>
      <c r="M3385" s="469"/>
      <c r="N3385" s="469"/>
      <c r="O3385" s="469"/>
      <c r="P3385" s="923"/>
      <c r="Q3385" s="923"/>
      <c r="R3385" s="923"/>
      <c r="S3385" s="923"/>
      <c r="U3385" s="742"/>
      <c r="Y3385" s="924" t="s">
        <v>97</v>
      </c>
      <c r="Z3385" s="925">
        <f t="shared" si="67"/>
        <v>0.93459999999996313</v>
      </c>
    </row>
    <row r="3386" spans="12:26" s="508" customFormat="1" x14ac:dyDescent="0.2">
      <c r="L3386" s="469"/>
      <c r="M3386" s="469"/>
      <c r="N3386" s="469"/>
      <c r="O3386" s="469"/>
      <c r="P3386" s="923"/>
      <c r="Q3386" s="923"/>
      <c r="R3386" s="923"/>
      <c r="S3386" s="923"/>
      <c r="U3386" s="742"/>
      <c r="Y3386" s="924" t="s">
        <v>97</v>
      </c>
      <c r="Z3386" s="925">
        <f t="shared" si="67"/>
        <v>0.93469999999996312</v>
      </c>
    </row>
    <row r="3387" spans="12:26" s="508" customFormat="1" x14ac:dyDescent="0.2">
      <c r="L3387" s="469"/>
      <c r="M3387" s="469"/>
      <c r="N3387" s="469"/>
      <c r="O3387" s="469"/>
      <c r="P3387" s="923"/>
      <c r="Q3387" s="923"/>
      <c r="R3387" s="923"/>
      <c r="S3387" s="923"/>
      <c r="U3387" s="742"/>
      <c r="Y3387" s="924" t="s">
        <v>97</v>
      </c>
      <c r="Z3387" s="925">
        <f t="shared" si="67"/>
        <v>0.9347999999999631</v>
      </c>
    </row>
    <row r="3388" spans="12:26" s="508" customFormat="1" x14ac:dyDescent="0.2">
      <c r="L3388" s="469"/>
      <c r="M3388" s="469"/>
      <c r="N3388" s="469"/>
      <c r="O3388" s="469"/>
      <c r="P3388" s="923"/>
      <c r="Q3388" s="923"/>
      <c r="R3388" s="923"/>
      <c r="S3388" s="923"/>
      <c r="U3388" s="742"/>
      <c r="Y3388" s="924" t="s">
        <v>97</v>
      </c>
      <c r="Z3388" s="925">
        <f t="shared" si="67"/>
        <v>0.93489999999996309</v>
      </c>
    </row>
    <row r="3389" spans="12:26" s="508" customFormat="1" x14ac:dyDescent="0.2">
      <c r="L3389" s="469"/>
      <c r="M3389" s="469"/>
      <c r="N3389" s="469"/>
      <c r="O3389" s="469"/>
      <c r="P3389" s="923"/>
      <c r="Q3389" s="923"/>
      <c r="R3389" s="923"/>
      <c r="S3389" s="923"/>
      <c r="U3389" s="742"/>
      <c r="Y3389" s="924" t="s">
        <v>97</v>
      </c>
      <c r="Z3389" s="925">
        <f t="shared" si="67"/>
        <v>0.93499999999996308</v>
      </c>
    </row>
    <row r="3390" spans="12:26" s="508" customFormat="1" x14ac:dyDescent="0.2">
      <c r="L3390" s="469"/>
      <c r="M3390" s="469"/>
      <c r="N3390" s="469"/>
      <c r="O3390" s="469"/>
      <c r="P3390" s="923"/>
      <c r="Q3390" s="923"/>
      <c r="R3390" s="923"/>
      <c r="S3390" s="923"/>
      <c r="U3390" s="742"/>
      <c r="Y3390" s="924" t="s">
        <v>97</v>
      </c>
      <c r="Z3390" s="925">
        <f t="shared" si="67"/>
        <v>0.93509999999996307</v>
      </c>
    </row>
    <row r="3391" spans="12:26" s="508" customFormat="1" x14ac:dyDescent="0.2">
      <c r="L3391" s="469"/>
      <c r="M3391" s="469"/>
      <c r="N3391" s="469"/>
      <c r="O3391" s="469"/>
      <c r="P3391" s="923"/>
      <c r="Q3391" s="923"/>
      <c r="R3391" s="923"/>
      <c r="S3391" s="923"/>
      <c r="U3391" s="742"/>
      <c r="Y3391" s="924" t="s">
        <v>97</v>
      </c>
      <c r="Z3391" s="925">
        <f t="shared" si="67"/>
        <v>0.93519999999996306</v>
      </c>
    </row>
    <row r="3392" spans="12:26" s="508" customFormat="1" x14ac:dyDescent="0.2">
      <c r="L3392" s="469"/>
      <c r="M3392" s="469"/>
      <c r="N3392" s="469"/>
      <c r="O3392" s="469"/>
      <c r="P3392" s="923"/>
      <c r="Q3392" s="923"/>
      <c r="R3392" s="923"/>
      <c r="S3392" s="923"/>
      <c r="U3392" s="742"/>
      <c r="Y3392" s="924" t="s">
        <v>97</v>
      </c>
      <c r="Z3392" s="925">
        <f t="shared" si="67"/>
        <v>0.93529999999996305</v>
      </c>
    </row>
    <row r="3393" spans="12:26" s="508" customFormat="1" x14ac:dyDescent="0.2">
      <c r="L3393" s="469"/>
      <c r="M3393" s="469"/>
      <c r="N3393" s="469"/>
      <c r="O3393" s="469"/>
      <c r="P3393" s="923"/>
      <c r="Q3393" s="923"/>
      <c r="R3393" s="923"/>
      <c r="S3393" s="923"/>
      <c r="U3393" s="742"/>
      <c r="Y3393" s="924" t="s">
        <v>97</v>
      </c>
      <c r="Z3393" s="925">
        <f t="shared" si="67"/>
        <v>0.93539999999996304</v>
      </c>
    </row>
    <row r="3394" spans="12:26" s="508" customFormat="1" x14ac:dyDescent="0.2">
      <c r="L3394" s="469"/>
      <c r="M3394" s="469"/>
      <c r="N3394" s="469"/>
      <c r="O3394" s="469"/>
      <c r="P3394" s="923"/>
      <c r="Q3394" s="923"/>
      <c r="R3394" s="923"/>
      <c r="S3394" s="923"/>
      <c r="U3394" s="742"/>
      <c r="Y3394" s="924" t="s">
        <v>97</v>
      </c>
      <c r="Z3394" s="925">
        <f t="shared" si="67"/>
        <v>0.93549999999996303</v>
      </c>
    </row>
    <row r="3395" spans="12:26" s="508" customFormat="1" x14ac:dyDescent="0.2">
      <c r="L3395" s="469"/>
      <c r="M3395" s="469"/>
      <c r="N3395" s="469"/>
      <c r="O3395" s="469"/>
      <c r="P3395" s="923"/>
      <c r="Q3395" s="923"/>
      <c r="R3395" s="923"/>
      <c r="S3395" s="923"/>
      <c r="U3395" s="742"/>
      <c r="Y3395" s="924" t="s">
        <v>97</v>
      </c>
      <c r="Z3395" s="925">
        <f t="shared" si="67"/>
        <v>0.93559999999996302</v>
      </c>
    </row>
    <row r="3396" spans="12:26" s="508" customFormat="1" x14ac:dyDescent="0.2">
      <c r="L3396" s="469"/>
      <c r="M3396" s="469"/>
      <c r="N3396" s="469"/>
      <c r="O3396" s="469"/>
      <c r="P3396" s="923"/>
      <c r="Q3396" s="923"/>
      <c r="R3396" s="923"/>
      <c r="S3396" s="923"/>
      <c r="U3396" s="742"/>
      <c r="Y3396" s="924" t="s">
        <v>97</v>
      </c>
      <c r="Z3396" s="925">
        <f t="shared" si="67"/>
        <v>0.93569999999996301</v>
      </c>
    </row>
    <row r="3397" spans="12:26" s="508" customFormat="1" x14ac:dyDescent="0.2">
      <c r="L3397" s="469"/>
      <c r="M3397" s="469"/>
      <c r="N3397" s="469"/>
      <c r="O3397" s="469"/>
      <c r="P3397" s="923"/>
      <c r="Q3397" s="923"/>
      <c r="R3397" s="923"/>
      <c r="S3397" s="923"/>
      <c r="U3397" s="742"/>
      <c r="Y3397" s="924" t="s">
        <v>97</v>
      </c>
      <c r="Z3397" s="925">
        <f t="shared" si="67"/>
        <v>0.93579999999996299</v>
      </c>
    </row>
    <row r="3398" spans="12:26" s="508" customFormat="1" x14ac:dyDescent="0.2">
      <c r="L3398" s="469"/>
      <c r="M3398" s="469"/>
      <c r="N3398" s="469"/>
      <c r="O3398" s="469"/>
      <c r="P3398" s="923"/>
      <c r="Q3398" s="923"/>
      <c r="R3398" s="923"/>
      <c r="S3398" s="923"/>
      <c r="U3398" s="742"/>
      <c r="Y3398" s="924" t="s">
        <v>97</v>
      </c>
      <c r="Z3398" s="925">
        <f t="shared" si="67"/>
        <v>0.93589999999996298</v>
      </c>
    </row>
    <row r="3399" spans="12:26" s="508" customFormat="1" x14ac:dyDescent="0.2">
      <c r="L3399" s="469"/>
      <c r="M3399" s="469"/>
      <c r="N3399" s="469"/>
      <c r="O3399" s="469"/>
      <c r="P3399" s="923"/>
      <c r="Q3399" s="923"/>
      <c r="R3399" s="923"/>
      <c r="S3399" s="923"/>
      <c r="U3399" s="742"/>
      <c r="Y3399" s="924" t="s">
        <v>97</v>
      </c>
      <c r="Z3399" s="925">
        <f t="shared" si="67"/>
        <v>0.93599999999996297</v>
      </c>
    </row>
    <row r="3400" spans="12:26" s="508" customFormat="1" x14ac:dyDescent="0.2">
      <c r="L3400" s="469"/>
      <c r="M3400" s="469"/>
      <c r="N3400" s="469"/>
      <c r="O3400" s="469"/>
      <c r="P3400" s="923"/>
      <c r="Q3400" s="923"/>
      <c r="R3400" s="923"/>
      <c r="S3400" s="923"/>
      <c r="U3400" s="742"/>
      <c r="Y3400" s="924" t="s">
        <v>97</v>
      </c>
      <c r="Z3400" s="925">
        <f t="shared" si="67"/>
        <v>0.93609999999996296</v>
      </c>
    </row>
    <row r="3401" spans="12:26" s="508" customFormat="1" x14ac:dyDescent="0.2">
      <c r="L3401" s="469"/>
      <c r="M3401" s="469"/>
      <c r="N3401" s="469"/>
      <c r="O3401" s="469"/>
      <c r="P3401" s="923"/>
      <c r="Q3401" s="923"/>
      <c r="R3401" s="923"/>
      <c r="S3401" s="923"/>
      <c r="U3401" s="742"/>
      <c r="Y3401" s="924" t="s">
        <v>97</v>
      </c>
      <c r="Z3401" s="925">
        <f t="shared" si="67"/>
        <v>0.93619999999996295</v>
      </c>
    </row>
    <row r="3402" spans="12:26" s="508" customFormat="1" x14ac:dyDescent="0.2">
      <c r="L3402" s="469"/>
      <c r="M3402" s="469"/>
      <c r="N3402" s="469"/>
      <c r="O3402" s="469"/>
      <c r="P3402" s="923"/>
      <c r="Q3402" s="923"/>
      <c r="R3402" s="923"/>
      <c r="S3402" s="923"/>
      <c r="U3402" s="742"/>
      <c r="Y3402" s="924" t="s">
        <v>97</v>
      </c>
      <c r="Z3402" s="925">
        <f t="shared" si="67"/>
        <v>0.93629999999996294</v>
      </c>
    </row>
    <row r="3403" spans="12:26" s="508" customFormat="1" x14ac:dyDescent="0.2">
      <c r="L3403" s="469"/>
      <c r="M3403" s="469"/>
      <c r="N3403" s="469"/>
      <c r="O3403" s="469"/>
      <c r="P3403" s="923"/>
      <c r="Q3403" s="923"/>
      <c r="R3403" s="923"/>
      <c r="S3403" s="923"/>
      <c r="U3403" s="742"/>
      <c r="Y3403" s="924" t="s">
        <v>97</v>
      </c>
      <c r="Z3403" s="925">
        <f t="shared" si="67"/>
        <v>0.93639999999996293</v>
      </c>
    </row>
    <row r="3404" spans="12:26" s="508" customFormat="1" x14ac:dyDescent="0.2">
      <c r="L3404" s="469"/>
      <c r="M3404" s="469"/>
      <c r="N3404" s="469"/>
      <c r="O3404" s="469"/>
      <c r="P3404" s="923"/>
      <c r="Q3404" s="923"/>
      <c r="R3404" s="923"/>
      <c r="S3404" s="923"/>
      <c r="U3404" s="742"/>
      <c r="Y3404" s="924" t="s">
        <v>97</v>
      </c>
      <c r="Z3404" s="925">
        <f t="shared" si="67"/>
        <v>0.93649999999996292</v>
      </c>
    </row>
    <row r="3405" spans="12:26" s="508" customFormat="1" x14ac:dyDescent="0.2">
      <c r="L3405" s="469"/>
      <c r="M3405" s="469"/>
      <c r="N3405" s="469"/>
      <c r="O3405" s="469"/>
      <c r="P3405" s="923"/>
      <c r="Q3405" s="923"/>
      <c r="R3405" s="923"/>
      <c r="S3405" s="923"/>
      <c r="U3405" s="742"/>
      <c r="Y3405" s="924" t="s">
        <v>97</v>
      </c>
      <c r="Z3405" s="925">
        <f t="shared" si="67"/>
        <v>0.93659999999996291</v>
      </c>
    </row>
    <row r="3406" spans="12:26" s="508" customFormat="1" x14ac:dyDescent="0.2">
      <c r="L3406" s="469"/>
      <c r="M3406" s="469"/>
      <c r="N3406" s="469"/>
      <c r="O3406" s="469"/>
      <c r="P3406" s="923"/>
      <c r="Q3406" s="923"/>
      <c r="R3406" s="923"/>
      <c r="S3406" s="923"/>
      <c r="U3406" s="742"/>
      <c r="Y3406" s="924" t="s">
        <v>97</v>
      </c>
      <c r="Z3406" s="925">
        <f t="shared" si="67"/>
        <v>0.9366999999999629</v>
      </c>
    </row>
    <row r="3407" spans="12:26" s="508" customFormat="1" x14ac:dyDescent="0.2">
      <c r="L3407" s="469"/>
      <c r="M3407" s="469"/>
      <c r="N3407" s="469"/>
      <c r="O3407" s="469"/>
      <c r="P3407" s="923"/>
      <c r="Q3407" s="923"/>
      <c r="R3407" s="923"/>
      <c r="S3407" s="923"/>
      <c r="U3407" s="742"/>
      <c r="Y3407" s="924" t="s">
        <v>97</v>
      </c>
      <c r="Z3407" s="925">
        <f t="shared" si="67"/>
        <v>0.93679999999996288</v>
      </c>
    </row>
    <row r="3408" spans="12:26" s="508" customFormat="1" x14ac:dyDescent="0.2">
      <c r="L3408" s="469"/>
      <c r="M3408" s="469"/>
      <c r="N3408" s="469"/>
      <c r="O3408" s="469"/>
      <c r="P3408" s="923"/>
      <c r="Q3408" s="923"/>
      <c r="R3408" s="923"/>
      <c r="S3408" s="923"/>
      <c r="U3408" s="742"/>
      <c r="Y3408" s="924" t="s">
        <v>97</v>
      </c>
      <c r="Z3408" s="925">
        <f t="shared" si="67"/>
        <v>0.93689999999996287</v>
      </c>
    </row>
    <row r="3409" spans="12:26" s="508" customFormat="1" x14ac:dyDescent="0.2">
      <c r="L3409" s="469"/>
      <c r="M3409" s="469"/>
      <c r="N3409" s="469"/>
      <c r="O3409" s="469"/>
      <c r="P3409" s="923"/>
      <c r="Q3409" s="923"/>
      <c r="R3409" s="923"/>
      <c r="S3409" s="923"/>
      <c r="U3409" s="742"/>
      <c r="Y3409" s="924" t="s">
        <v>97</v>
      </c>
      <c r="Z3409" s="925">
        <f t="shared" si="67"/>
        <v>0.93699999999996286</v>
      </c>
    </row>
    <row r="3410" spans="12:26" s="508" customFormat="1" x14ac:dyDescent="0.2">
      <c r="L3410" s="469"/>
      <c r="M3410" s="469"/>
      <c r="N3410" s="469"/>
      <c r="O3410" s="469"/>
      <c r="P3410" s="923"/>
      <c r="Q3410" s="923"/>
      <c r="R3410" s="923"/>
      <c r="S3410" s="923"/>
      <c r="U3410" s="742"/>
      <c r="Y3410" s="924" t="s">
        <v>97</v>
      </c>
      <c r="Z3410" s="925">
        <f t="shared" si="67"/>
        <v>0.93709999999996285</v>
      </c>
    </row>
    <row r="3411" spans="12:26" s="508" customFormat="1" x14ac:dyDescent="0.2">
      <c r="L3411" s="469"/>
      <c r="M3411" s="469"/>
      <c r="N3411" s="469"/>
      <c r="O3411" s="469"/>
      <c r="P3411" s="923"/>
      <c r="Q3411" s="923"/>
      <c r="R3411" s="923"/>
      <c r="S3411" s="923"/>
      <c r="U3411" s="742"/>
      <c r="Y3411" s="924" t="s">
        <v>97</v>
      </c>
      <c r="Z3411" s="925">
        <f t="shared" si="67"/>
        <v>0.93719999999996284</v>
      </c>
    </row>
    <row r="3412" spans="12:26" s="508" customFormat="1" x14ac:dyDescent="0.2">
      <c r="L3412" s="469"/>
      <c r="M3412" s="469"/>
      <c r="N3412" s="469"/>
      <c r="O3412" s="469"/>
      <c r="P3412" s="923"/>
      <c r="Q3412" s="923"/>
      <c r="R3412" s="923"/>
      <c r="S3412" s="923"/>
      <c r="U3412" s="742"/>
      <c r="Y3412" s="924" t="s">
        <v>97</v>
      </c>
      <c r="Z3412" s="925">
        <f t="shared" si="67"/>
        <v>0.93729999999996283</v>
      </c>
    </row>
    <row r="3413" spans="12:26" s="508" customFormat="1" x14ac:dyDescent="0.2">
      <c r="L3413" s="469"/>
      <c r="M3413" s="469"/>
      <c r="N3413" s="469"/>
      <c r="O3413" s="469"/>
      <c r="P3413" s="923"/>
      <c r="Q3413" s="923"/>
      <c r="R3413" s="923"/>
      <c r="S3413" s="923"/>
      <c r="U3413" s="742"/>
      <c r="Y3413" s="924" t="s">
        <v>97</v>
      </c>
      <c r="Z3413" s="925">
        <f t="shared" si="67"/>
        <v>0.93739999999996282</v>
      </c>
    </row>
    <row r="3414" spans="12:26" s="508" customFormat="1" x14ac:dyDescent="0.2">
      <c r="L3414" s="469"/>
      <c r="M3414" s="469"/>
      <c r="N3414" s="469"/>
      <c r="O3414" s="469"/>
      <c r="P3414" s="923"/>
      <c r="Q3414" s="923"/>
      <c r="R3414" s="923"/>
      <c r="S3414" s="923"/>
      <c r="U3414" s="742"/>
      <c r="Y3414" s="924" t="s">
        <v>97</v>
      </c>
      <c r="Z3414" s="925">
        <f t="shared" si="67"/>
        <v>0.93749999999996281</v>
      </c>
    </row>
    <row r="3415" spans="12:26" s="508" customFormat="1" x14ac:dyDescent="0.2">
      <c r="L3415" s="469"/>
      <c r="M3415" s="469"/>
      <c r="N3415" s="469"/>
      <c r="O3415" s="469"/>
      <c r="P3415" s="923"/>
      <c r="Q3415" s="923"/>
      <c r="R3415" s="923"/>
      <c r="S3415" s="923"/>
      <c r="U3415" s="742"/>
      <c r="Y3415" s="924" t="s">
        <v>97</v>
      </c>
      <c r="Z3415" s="925">
        <f t="shared" si="67"/>
        <v>0.9375999999999628</v>
      </c>
    </row>
    <row r="3416" spans="12:26" s="508" customFormat="1" x14ac:dyDescent="0.2">
      <c r="L3416" s="469"/>
      <c r="M3416" s="469"/>
      <c r="N3416" s="469"/>
      <c r="O3416" s="469"/>
      <c r="P3416" s="923"/>
      <c r="Q3416" s="923"/>
      <c r="R3416" s="923"/>
      <c r="S3416" s="923"/>
      <c r="U3416" s="742"/>
      <c r="Y3416" s="924" t="s">
        <v>97</v>
      </c>
      <c r="Z3416" s="925">
        <f t="shared" si="67"/>
        <v>0.93769999999996279</v>
      </c>
    </row>
    <row r="3417" spans="12:26" s="508" customFormat="1" x14ac:dyDescent="0.2">
      <c r="L3417" s="469"/>
      <c r="M3417" s="469"/>
      <c r="N3417" s="469"/>
      <c r="O3417" s="469"/>
      <c r="P3417" s="923"/>
      <c r="Q3417" s="923"/>
      <c r="R3417" s="923"/>
      <c r="S3417" s="923"/>
      <c r="U3417" s="742"/>
      <c r="Y3417" s="924" t="s">
        <v>97</v>
      </c>
      <c r="Z3417" s="925">
        <f t="shared" si="67"/>
        <v>0.93779999999996277</v>
      </c>
    </row>
    <row r="3418" spans="12:26" s="508" customFormat="1" x14ac:dyDescent="0.2">
      <c r="L3418" s="469"/>
      <c r="M3418" s="469"/>
      <c r="N3418" s="469"/>
      <c r="O3418" s="469"/>
      <c r="P3418" s="923"/>
      <c r="Q3418" s="923"/>
      <c r="R3418" s="923"/>
      <c r="S3418" s="923"/>
      <c r="U3418" s="742"/>
      <c r="Y3418" s="924" t="s">
        <v>97</v>
      </c>
      <c r="Z3418" s="925">
        <f t="shared" si="67"/>
        <v>0.93789999999996276</v>
      </c>
    </row>
    <row r="3419" spans="12:26" s="508" customFormat="1" x14ac:dyDescent="0.2">
      <c r="L3419" s="469"/>
      <c r="M3419" s="469"/>
      <c r="N3419" s="469"/>
      <c r="O3419" s="469"/>
      <c r="P3419" s="923"/>
      <c r="Q3419" s="923"/>
      <c r="R3419" s="923"/>
      <c r="S3419" s="923"/>
      <c r="U3419" s="742"/>
      <c r="Y3419" s="924" t="s">
        <v>97</v>
      </c>
      <c r="Z3419" s="925">
        <f t="shared" si="67"/>
        <v>0.93799999999996275</v>
      </c>
    </row>
    <row r="3420" spans="12:26" s="508" customFormat="1" x14ac:dyDescent="0.2">
      <c r="L3420" s="469"/>
      <c r="M3420" s="469"/>
      <c r="N3420" s="469"/>
      <c r="O3420" s="469"/>
      <c r="P3420" s="923"/>
      <c r="Q3420" s="923"/>
      <c r="R3420" s="923"/>
      <c r="S3420" s="923"/>
      <c r="U3420" s="742"/>
      <c r="Y3420" s="924" t="s">
        <v>97</v>
      </c>
      <c r="Z3420" s="925">
        <f t="shared" si="67"/>
        <v>0.93809999999996274</v>
      </c>
    </row>
    <row r="3421" spans="12:26" s="508" customFormat="1" x14ac:dyDescent="0.2">
      <c r="L3421" s="469"/>
      <c r="M3421" s="469"/>
      <c r="N3421" s="469"/>
      <c r="O3421" s="469"/>
      <c r="P3421" s="923"/>
      <c r="Q3421" s="923"/>
      <c r="R3421" s="923"/>
      <c r="S3421" s="923"/>
      <c r="U3421" s="742"/>
      <c r="Y3421" s="924" t="s">
        <v>97</v>
      </c>
      <c r="Z3421" s="925">
        <f t="shared" si="67"/>
        <v>0.93819999999996273</v>
      </c>
    </row>
    <row r="3422" spans="12:26" s="508" customFormat="1" x14ac:dyDescent="0.2">
      <c r="L3422" s="469"/>
      <c r="M3422" s="469"/>
      <c r="N3422" s="469"/>
      <c r="O3422" s="469"/>
      <c r="P3422" s="923"/>
      <c r="Q3422" s="923"/>
      <c r="R3422" s="923"/>
      <c r="S3422" s="923"/>
      <c r="U3422" s="742"/>
      <c r="Y3422" s="924" t="s">
        <v>97</v>
      </c>
      <c r="Z3422" s="925">
        <f t="shared" si="67"/>
        <v>0.93829999999996272</v>
      </c>
    </row>
    <row r="3423" spans="12:26" s="508" customFormat="1" x14ac:dyDescent="0.2">
      <c r="L3423" s="469"/>
      <c r="M3423" s="469"/>
      <c r="N3423" s="469"/>
      <c r="O3423" s="469"/>
      <c r="P3423" s="923"/>
      <c r="Q3423" s="923"/>
      <c r="R3423" s="923"/>
      <c r="S3423" s="923"/>
      <c r="U3423" s="742"/>
      <c r="Y3423" s="924" t="s">
        <v>97</v>
      </c>
      <c r="Z3423" s="925">
        <f t="shared" si="67"/>
        <v>0.93839999999996271</v>
      </c>
    </row>
    <row r="3424" spans="12:26" s="508" customFormat="1" x14ac:dyDescent="0.2">
      <c r="L3424" s="469"/>
      <c r="M3424" s="469"/>
      <c r="N3424" s="469"/>
      <c r="O3424" s="469"/>
      <c r="P3424" s="923"/>
      <c r="Q3424" s="923"/>
      <c r="R3424" s="923"/>
      <c r="S3424" s="923"/>
      <c r="U3424" s="742"/>
      <c r="Y3424" s="924" t="s">
        <v>97</v>
      </c>
      <c r="Z3424" s="925">
        <f t="shared" si="67"/>
        <v>0.9384999999999627</v>
      </c>
    </row>
    <row r="3425" spans="12:26" s="508" customFormat="1" x14ac:dyDescent="0.2">
      <c r="L3425" s="469"/>
      <c r="M3425" s="469"/>
      <c r="N3425" s="469"/>
      <c r="O3425" s="469"/>
      <c r="P3425" s="923"/>
      <c r="Q3425" s="923"/>
      <c r="R3425" s="923"/>
      <c r="S3425" s="923"/>
      <c r="U3425" s="742"/>
      <c r="Y3425" s="924" t="s">
        <v>97</v>
      </c>
      <c r="Z3425" s="925">
        <f t="shared" si="67"/>
        <v>0.93859999999996269</v>
      </c>
    </row>
    <row r="3426" spans="12:26" s="508" customFormat="1" x14ac:dyDescent="0.2">
      <c r="L3426" s="469"/>
      <c r="M3426" s="469"/>
      <c r="N3426" s="469"/>
      <c r="O3426" s="469"/>
      <c r="P3426" s="923"/>
      <c r="Q3426" s="923"/>
      <c r="R3426" s="923"/>
      <c r="S3426" s="923"/>
      <c r="U3426" s="742"/>
      <c r="Y3426" s="924" t="s">
        <v>97</v>
      </c>
      <c r="Z3426" s="925">
        <f t="shared" si="67"/>
        <v>0.93869999999996268</v>
      </c>
    </row>
    <row r="3427" spans="12:26" s="508" customFormat="1" x14ac:dyDescent="0.2">
      <c r="L3427" s="469"/>
      <c r="M3427" s="469"/>
      <c r="N3427" s="469"/>
      <c r="O3427" s="469"/>
      <c r="P3427" s="923"/>
      <c r="Q3427" s="923"/>
      <c r="R3427" s="923"/>
      <c r="S3427" s="923"/>
      <c r="U3427" s="742"/>
      <c r="Y3427" s="924" t="s">
        <v>97</v>
      </c>
      <c r="Z3427" s="925">
        <f t="shared" si="67"/>
        <v>0.93879999999996266</v>
      </c>
    </row>
    <row r="3428" spans="12:26" s="508" customFormat="1" x14ac:dyDescent="0.2">
      <c r="L3428" s="469"/>
      <c r="M3428" s="469"/>
      <c r="N3428" s="469"/>
      <c r="O3428" s="469"/>
      <c r="P3428" s="923"/>
      <c r="Q3428" s="923"/>
      <c r="R3428" s="923"/>
      <c r="S3428" s="923"/>
      <c r="U3428" s="742"/>
      <c r="Y3428" s="924" t="s">
        <v>97</v>
      </c>
      <c r="Z3428" s="925">
        <f t="shared" si="67"/>
        <v>0.93889999999996265</v>
      </c>
    </row>
    <row r="3429" spans="12:26" s="508" customFormat="1" x14ac:dyDescent="0.2">
      <c r="L3429" s="469"/>
      <c r="M3429" s="469"/>
      <c r="N3429" s="469"/>
      <c r="O3429" s="469"/>
      <c r="P3429" s="923"/>
      <c r="Q3429" s="923"/>
      <c r="R3429" s="923"/>
      <c r="S3429" s="923"/>
      <c r="U3429" s="742"/>
      <c r="Y3429" s="924" t="s">
        <v>97</v>
      </c>
      <c r="Z3429" s="925">
        <f t="shared" si="67"/>
        <v>0.93899999999996264</v>
      </c>
    </row>
    <row r="3430" spans="12:26" s="508" customFormat="1" x14ac:dyDescent="0.2">
      <c r="L3430" s="469"/>
      <c r="M3430" s="469"/>
      <c r="N3430" s="469"/>
      <c r="O3430" s="469"/>
      <c r="P3430" s="923"/>
      <c r="Q3430" s="923"/>
      <c r="R3430" s="923"/>
      <c r="S3430" s="923"/>
      <c r="U3430" s="742"/>
      <c r="Y3430" s="924" t="s">
        <v>97</v>
      </c>
      <c r="Z3430" s="925">
        <f t="shared" si="67"/>
        <v>0.93909999999996263</v>
      </c>
    </row>
    <row r="3431" spans="12:26" s="508" customFormat="1" x14ac:dyDescent="0.2">
      <c r="L3431" s="469"/>
      <c r="M3431" s="469"/>
      <c r="N3431" s="469"/>
      <c r="O3431" s="469"/>
      <c r="P3431" s="923"/>
      <c r="Q3431" s="923"/>
      <c r="R3431" s="923"/>
      <c r="S3431" s="923"/>
      <c r="U3431" s="742"/>
      <c r="Y3431" s="924" t="s">
        <v>97</v>
      </c>
      <c r="Z3431" s="925">
        <f t="shared" si="67"/>
        <v>0.93919999999996262</v>
      </c>
    </row>
    <row r="3432" spans="12:26" s="508" customFormat="1" x14ac:dyDescent="0.2">
      <c r="L3432" s="469"/>
      <c r="M3432" s="469"/>
      <c r="N3432" s="469"/>
      <c r="O3432" s="469"/>
      <c r="P3432" s="923"/>
      <c r="Q3432" s="923"/>
      <c r="R3432" s="923"/>
      <c r="S3432" s="923"/>
      <c r="U3432" s="742"/>
      <c r="Y3432" s="924" t="s">
        <v>97</v>
      </c>
      <c r="Z3432" s="925">
        <f t="shared" si="67"/>
        <v>0.93929999999996261</v>
      </c>
    </row>
    <row r="3433" spans="12:26" s="508" customFormat="1" x14ac:dyDescent="0.2">
      <c r="L3433" s="469"/>
      <c r="M3433" s="469"/>
      <c r="N3433" s="469"/>
      <c r="O3433" s="469"/>
      <c r="P3433" s="923"/>
      <c r="Q3433" s="923"/>
      <c r="R3433" s="923"/>
      <c r="S3433" s="923"/>
      <c r="U3433" s="742"/>
      <c r="Y3433" s="924" t="s">
        <v>97</v>
      </c>
      <c r="Z3433" s="925">
        <f t="shared" ref="Z3433:Z3496" si="68">SUM(Z3432+0.01%)</f>
        <v>0.9393999999999626</v>
      </c>
    </row>
    <row r="3434" spans="12:26" s="508" customFormat="1" x14ac:dyDescent="0.2">
      <c r="L3434" s="469"/>
      <c r="M3434" s="469"/>
      <c r="N3434" s="469"/>
      <c r="O3434" s="469"/>
      <c r="P3434" s="923"/>
      <c r="Q3434" s="923"/>
      <c r="R3434" s="923"/>
      <c r="S3434" s="923"/>
      <c r="U3434" s="742"/>
      <c r="Y3434" s="924" t="s">
        <v>97</v>
      </c>
      <c r="Z3434" s="925">
        <f t="shared" si="68"/>
        <v>0.93949999999996259</v>
      </c>
    </row>
    <row r="3435" spans="12:26" s="508" customFormat="1" x14ac:dyDescent="0.2">
      <c r="L3435" s="469"/>
      <c r="M3435" s="469"/>
      <c r="N3435" s="469"/>
      <c r="O3435" s="469"/>
      <c r="P3435" s="923"/>
      <c r="Q3435" s="923"/>
      <c r="R3435" s="923"/>
      <c r="S3435" s="923"/>
      <c r="U3435" s="742"/>
      <c r="Y3435" s="924" t="s">
        <v>97</v>
      </c>
      <c r="Z3435" s="925">
        <f t="shared" si="68"/>
        <v>0.93959999999996258</v>
      </c>
    </row>
    <row r="3436" spans="12:26" s="508" customFormat="1" x14ac:dyDescent="0.2">
      <c r="L3436" s="469"/>
      <c r="M3436" s="469"/>
      <c r="N3436" s="469"/>
      <c r="O3436" s="469"/>
      <c r="P3436" s="923"/>
      <c r="Q3436" s="923"/>
      <c r="R3436" s="923"/>
      <c r="S3436" s="923"/>
      <c r="U3436" s="742"/>
      <c r="Y3436" s="924" t="s">
        <v>97</v>
      </c>
      <c r="Z3436" s="925">
        <f t="shared" si="68"/>
        <v>0.93969999999996257</v>
      </c>
    </row>
    <row r="3437" spans="12:26" s="508" customFormat="1" x14ac:dyDescent="0.2">
      <c r="L3437" s="469"/>
      <c r="M3437" s="469"/>
      <c r="N3437" s="469"/>
      <c r="O3437" s="469"/>
      <c r="P3437" s="923"/>
      <c r="Q3437" s="923"/>
      <c r="R3437" s="923"/>
      <c r="S3437" s="923"/>
      <c r="U3437" s="742"/>
      <c r="Y3437" s="924" t="s">
        <v>97</v>
      </c>
      <c r="Z3437" s="925">
        <f t="shared" si="68"/>
        <v>0.93979999999996255</v>
      </c>
    </row>
    <row r="3438" spans="12:26" s="508" customFormat="1" x14ac:dyDescent="0.2">
      <c r="L3438" s="469"/>
      <c r="M3438" s="469"/>
      <c r="N3438" s="469"/>
      <c r="O3438" s="469"/>
      <c r="P3438" s="923"/>
      <c r="Q3438" s="923"/>
      <c r="R3438" s="923"/>
      <c r="S3438" s="923"/>
      <c r="U3438" s="742"/>
      <c r="Y3438" s="924" t="s">
        <v>97</v>
      </c>
      <c r="Z3438" s="925">
        <f t="shared" si="68"/>
        <v>0.93989999999996254</v>
      </c>
    </row>
    <row r="3439" spans="12:26" s="508" customFormat="1" x14ac:dyDescent="0.2">
      <c r="L3439" s="469"/>
      <c r="M3439" s="469"/>
      <c r="N3439" s="469"/>
      <c r="O3439" s="469"/>
      <c r="P3439" s="923"/>
      <c r="Q3439" s="923"/>
      <c r="R3439" s="923"/>
      <c r="S3439" s="923"/>
      <c r="U3439" s="742"/>
      <c r="Y3439" s="924" t="s">
        <v>97</v>
      </c>
      <c r="Z3439" s="925">
        <f t="shared" si="68"/>
        <v>0.93999999999996253</v>
      </c>
    </row>
    <row r="3440" spans="12:26" s="508" customFormat="1" x14ac:dyDescent="0.2">
      <c r="L3440" s="469"/>
      <c r="M3440" s="469"/>
      <c r="N3440" s="469"/>
      <c r="O3440" s="469"/>
      <c r="P3440" s="923"/>
      <c r="Q3440" s="923"/>
      <c r="R3440" s="923"/>
      <c r="S3440" s="923"/>
      <c r="U3440" s="742"/>
      <c r="Y3440" s="924" t="s">
        <v>97</v>
      </c>
      <c r="Z3440" s="925">
        <f t="shared" si="68"/>
        <v>0.94009999999996252</v>
      </c>
    </row>
    <row r="3441" spans="12:26" s="508" customFormat="1" x14ac:dyDescent="0.2">
      <c r="L3441" s="469"/>
      <c r="M3441" s="469"/>
      <c r="N3441" s="469"/>
      <c r="O3441" s="469"/>
      <c r="P3441" s="923"/>
      <c r="Q3441" s="923"/>
      <c r="R3441" s="923"/>
      <c r="S3441" s="923"/>
      <c r="U3441" s="742"/>
      <c r="Y3441" s="924" t="s">
        <v>97</v>
      </c>
      <c r="Z3441" s="925">
        <f t="shared" si="68"/>
        <v>0.94019999999996251</v>
      </c>
    </row>
    <row r="3442" spans="12:26" s="508" customFormat="1" x14ac:dyDescent="0.2">
      <c r="L3442" s="469"/>
      <c r="M3442" s="469"/>
      <c r="N3442" s="469"/>
      <c r="O3442" s="469"/>
      <c r="P3442" s="923"/>
      <c r="Q3442" s="923"/>
      <c r="R3442" s="923"/>
      <c r="S3442" s="923"/>
      <c r="U3442" s="742"/>
      <c r="Y3442" s="924" t="s">
        <v>97</v>
      </c>
      <c r="Z3442" s="925">
        <f t="shared" si="68"/>
        <v>0.9402999999999625</v>
      </c>
    </row>
    <row r="3443" spans="12:26" s="508" customFormat="1" x14ac:dyDescent="0.2">
      <c r="L3443" s="469"/>
      <c r="M3443" s="469"/>
      <c r="N3443" s="469"/>
      <c r="O3443" s="469"/>
      <c r="P3443" s="923"/>
      <c r="Q3443" s="923"/>
      <c r="R3443" s="923"/>
      <c r="S3443" s="923"/>
      <c r="U3443" s="742"/>
      <c r="Y3443" s="924" t="s">
        <v>97</v>
      </c>
      <c r="Z3443" s="925">
        <f t="shared" si="68"/>
        <v>0.94039999999996249</v>
      </c>
    </row>
    <row r="3444" spans="12:26" s="508" customFormat="1" x14ac:dyDescent="0.2">
      <c r="L3444" s="469"/>
      <c r="M3444" s="469"/>
      <c r="N3444" s="469"/>
      <c r="O3444" s="469"/>
      <c r="P3444" s="923"/>
      <c r="Q3444" s="923"/>
      <c r="R3444" s="923"/>
      <c r="S3444" s="923"/>
      <c r="U3444" s="742"/>
      <c r="Y3444" s="924" t="s">
        <v>97</v>
      </c>
      <c r="Z3444" s="925">
        <f t="shared" si="68"/>
        <v>0.94049999999996248</v>
      </c>
    </row>
    <row r="3445" spans="12:26" s="508" customFormat="1" x14ac:dyDescent="0.2">
      <c r="L3445" s="469"/>
      <c r="M3445" s="469"/>
      <c r="N3445" s="469"/>
      <c r="O3445" s="469"/>
      <c r="P3445" s="923"/>
      <c r="Q3445" s="923"/>
      <c r="R3445" s="923"/>
      <c r="S3445" s="923"/>
      <c r="U3445" s="742"/>
      <c r="Y3445" s="924" t="s">
        <v>97</v>
      </c>
      <c r="Z3445" s="925">
        <f t="shared" si="68"/>
        <v>0.94059999999996247</v>
      </c>
    </row>
    <row r="3446" spans="12:26" s="508" customFormat="1" x14ac:dyDescent="0.2">
      <c r="L3446" s="469"/>
      <c r="M3446" s="469"/>
      <c r="N3446" s="469"/>
      <c r="O3446" s="469"/>
      <c r="P3446" s="923"/>
      <c r="Q3446" s="923"/>
      <c r="R3446" s="923"/>
      <c r="S3446" s="923"/>
      <c r="U3446" s="742"/>
      <c r="Y3446" s="924" t="s">
        <v>97</v>
      </c>
      <c r="Z3446" s="925">
        <f t="shared" si="68"/>
        <v>0.94069999999996246</v>
      </c>
    </row>
    <row r="3447" spans="12:26" s="508" customFormat="1" x14ac:dyDescent="0.2">
      <c r="L3447" s="469"/>
      <c r="M3447" s="469"/>
      <c r="N3447" s="469"/>
      <c r="O3447" s="469"/>
      <c r="P3447" s="923"/>
      <c r="Q3447" s="923"/>
      <c r="R3447" s="923"/>
      <c r="S3447" s="923"/>
      <c r="U3447" s="742"/>
      <c r="Y3447" s="924" t="s">
        <v>97</v>
      </c>
      <c r="Z3447" s="925">
        <f t="shared" si="68"/>
        <v>0.94079999999996244</v>
      </c>
    </row>
    <row r="3448" spans="12:26" s="508" customFormat="1" x14ac:dyDescent="0.2">
      <c r="L3448" s="469"/>
      <c r="M3448" s="469"/>
      <c r="N3448" s="469"/>
      <c r="O3448" s="469"/>
      <c r="P3448" s="923"/>
      <c r="Q3448" s="923"/>
      <c r="R3448" s="923"/>
      <c r="S3448" s="923"/>
      <c r="U3448" s="742"/>
      <c r="Y3448" s="924" t="s">
        <v>97</v>
      </c>
      <c r="Z3448" s="925">
        <f t="shared" si="68"/>
        <v>0.94089999999996243</v>
      </c>
    </row>
    <row r="3449" spans="12:26" s="508" customFormat="1" x14ac:dyDescent="0.2">
      <c r="L3449" s="469"/>
      <c r="M3449" s="469"/>
      <c r="N3449" s="469"/>
      <c r="O3449" s="469"/>
      <c r="P3449" s="923"/>
      <c r="Q3449" s="923"/>
      <c r="R3449" s="923"/>
      <c r="S3449" s="923"/>
      <c r="U3449" s="742"/>
      <c r="Y3449" s="924" t="s">
        <v>97</v>
      </c>
      <c r="Z3449" s="925">
        <f t="shared" si="68"/>
        <v>0.94099999999996242</v>
      </c>
    </row>
    <row r="3450" spans="12:26" s="508" customFormat="1" x14ac:dyDescent="0.2">
      <c r="L3450" s="469"/>
      <c r="M3450" s="469"/>
      <c r="N3450" s="469"/>
      <c r="O3450" s="469"/>
      <c r="P3450" s="923"/>
      <c r="Q3450" s="923"/>
      <c r="R3450" s="923"/>
      <c r="S3450" s="923"/>
      <c r="U3450" s="742"/>
      <c r="Y3450" s="924" t="s">
        <v>97</v>
      </c>
      <c r="Z3450" s="925">
        <f t="shared" si="68"/>
        <v>0.94109999999996241</v>
      </c>
    </row>
    <row r="3451" spans="12:26" s="508" customFormat="1" x14ac:dyDescent="0.2">
      <c r="L3451" s="469"/>
      <c r="M3451" s="469"/>
      <c r="N3451" s="469"/>
      <c r="O3451" s="469"/>
      <c r="P3451" s="923"/>
      <c r="Q3451" s="923"/>
      <c r="R3451" s="923"/>
      <c r="S3451" s="923"/>
      <c r="U3451" s="742"/>
      <c r="Y3451" s="924" t="s">
        <v>97</v>
      </c>
      <c r="Z3451" s="925">
        <f t="shared" si="68"/>
        <v>0.9411999999999624</v>
      </c>
    </row>
    <row r="3452" spans="12:26" s="508" customFormat="1" x14ac:dyDescent="0.2">
      <c r="L3452" s="469"/>
      <c r="M3452" s="469"/>
      <c r="N3452" s="469"/>
      <c r="O3452" s="469"/>
      <c r="P3452" s="923"/>
      <c r="Q3452" s="923"/>
      <c r="R3452" s="923"/>
      <c r="S3452" s="923"/>
      <c r="U3452" s="742"/>
      <c r="Y3452" s="924" t="s">
        <v>97</v>
      </c>
      <c r="Z3452" s="925">
        <f t="shared" si="68"/>
        <v>0.94129999999996239</v>
      </c>
    </row>
    <row r="3453" spans="12:26" s="508" customFormat="1" x14ac:dyDescent="0.2">
      <c r="L3453" s="469"/>
      <c r="M3453" s="469"/>
      <c r="N3453" s="469"/>
      <c r="O3453" s="469"/>
      <c r="P3453" s="923"/>
      <c r="Q3453" s="923"/>
      <c r="R3453" s="923"/>
      <c r="S3453" s="923"/>
      <c r="U3453" s="742"/>
      <c r="Y3453" s="924" t="s">
        <v>97</v>
      </c>
      <c r="Z3453" s="925">
        <f t="shared" si="68"/>
        <v>0.94139999999996238</v>
      </c>
    </row>
    <row r="3454" spans="12:26" s="508" customFormat="1" x14ac:dyDescent="0.2">
      <c r="L3454" s="469"/>
      <c r="M3454" s="469"/>
      <c r="N3454" s="469"/>
      <c r="O3454" s="469"/>
      <c r="P3454" s="923"/>
      <c r="Q3454" s="923"/>
      <c r="R3454" s="923"/>
      <c r="S3454" s="923"/>
      <c r="U3454" s="742"/>
      <c r="Y3454" s="924" t="s">
        <v>97</v>
      </c>
      <c r="Z3454" s="925">
        <f t="shared" si="68"/>
        <v>0.94149999999996237</v>
      </c>
    </row>
    <row r="3455" spans="12:26" s="508" customFormat="1" x14ac:dyDescent="0.2">
      <c r="L3455" s="469"/>
      <c r="M3455" s="469"/>
      <c r="N3455" s="469"/>
      <c r="O3455" s="469"/>
      <c r="P3455" s="923"/>
      <c r="Q3455" s="923"/>
      <c r="R3455" s="923"/>
      <c r="S3455" s="923"/>
      <c r="U3455" s="742"/>
      <c r="Y3455" s="924" t="s">
        <v>97</v>
      </c>
      <c r="Z3455" s="925">
        <f t="shared" si="68"/>
        <v>0.94159999999996236</v>
      </c>
    </row>
    <row r="3456" spans="12:26" s="508" customFormat="1" x14ac:dyDescent="0.2">
      <c r="L3456" s="469"/>
      <c r="M3456" s="469"/>
      <c r="N3456" s="469"/>
      <c r="O3456" s="469"/>
      <c r="P3456" s="923"/>
      <c r="Q3456" s="923"/>
      <c r="R3456" s="923"/>
      <c r="S3456" s="923"/>
      <c r="U3456" s="742"/>
      <c r="Y3456" s="924" t="s">
        <v>97</v>
      </c>
      <c r="Z3456" s="925">
        <f t="shared" si="68"/>
        <v>0.94169999999996234</v>
      </c>
    </row>
    <row r="3457" spans="12:26" s="508" customFormat="1" x14ac:dyDescent="0.2">
      <c r="L3457" s="469"/>
      <c r="M3457" s="469"/>
      <c r="N3457" s="469"/>
      <c r="O3457" s="469"/>
      <c r="P3457" s="923"/>
      <c r="Q3457" s="923"/>
      <c r="R3457" s="923"/>
      <c r="S3457" s="923"/>
      <c r="U3457" s="742"/>
      <c r="Y3457" s="924" t="s">
        <v>97</v>
      </c>
      <c r="Z3457" s="925">
        <f t="shared" si="68"/>
        <v>0.94179999999996233</v>
      </c>
    </row>
    <row r="3458" spans="12:26" s="508" customFormat="1" x14ac:dyDescent="0.2">
      <c r="L3458" s="469"/>
      <c r="M3458" s="469"/>
      <c r="N3458" s="469"/>
      <c r="O3458" s="469"/>
      <c r="P3458" s="923"/>
      <c r="Q3458" s="923"/>
      <c r="R3458" s="923"/>
      <c r="S3458" s="923"/>
      <c r="U3458" s="742"/>
      <c r="Y3458" s="924" t="s">
        <v>97</v>
      </c>
      <c r="Z3458" s="925">
        <f t="shared" si="68"/>
        <v>0.94189999999996232</v>
      </c>
    </row>
    <row r="3459" spans="12:26" s="508" customFormat="1" x14ac:dyDescent="0.2">
      <c r="L3459" s="469"/>
      <c r="M3459" s="469"/>
      <c r="N3459" s="469"/>
      <c r="O3459" s="469"/>
      <c r="P3459" s="923"/>
      <c r="Q3459" s="923"/>
      <c r="R3459" s="923"/>
      <c r="S3459" s="923"/>
      <c r="U3459" s="742"/>
      <c r="Y3459" s="924" t="s">
        <v>97</v>
      </c>
      <c r="Z3459" s="925">
        <f t="shared" si="68"/>
        <v>0.94199999999996231</v>
      </c>
    </row>
    <row r="3460" spans="12:26" s="508" customFormat="1" x14ac:dyDescent="0.2">
      <c r="L3460" s="469"/>
      <c r="M3460" s="469"/>
      <c r="N3460" s="469"/>
      <c r="O3460" s="469"/>
      <c r="P3460" s="923"/>
      <c r="Q3460" s="923"/>
      <c r="R3460" s="923"/>
      <c r="S3460" s="923"/>
      <c r="U3460" s="742"/>
      <c r="Y3460" s="924" t="s">
        <v>97</v>
      </c>
      <c r="Z3460" s="925">
        <f t="shared" si="68"/>
        <v>0.9420999999999623</v>
      </c>
    </row>
    <row r="3461" spans="12:26" s="508" customFormat="1" x14ac:dyDescent="0.2">
      <c r="L3461" s="469"/>
      <c r="M3461" s="469"/>
      <c r="N3461" s="469"/>
      <c r="O3461" s="469"/>
      <c r="P3461" s="923"/>
      <c r="Q3461" s="923"/>
      <c r="R3461" s="923"/>
      <c r="S3461" s="923"/>
      <c r="U3461" s="742"/>
      <c r="Y3461" s="924" t="s">
        <v>97</v>
      </c>
      <c r="Z3461" s="925">
        <f t="shared" si="68"/>
        <v>0.94219999999996229</v>
      </c>
    </row>
    <row r="3462" spans="12:26" s="508" customFormat="1" x14ac:dyDescent="0.2">
      <c r="L3462" s="469"/>
      <c r="M3462" s="469"/>
      <c r="N3462" s="469"/>
      <c r="O3462" s="469"/>
      <c r="P3462" s="923"/>
      <c r="Q3462" s="923"/>
      <c r="R3462" s="923"/>
      <c r="S3462" s="923"/>
      <c r="U3462" s="742"/>
      <c r="Y3462" s="924" t="s">
        <v>97</v>
      </c>
      <c r="Z3462" s="925">
        <f t="shared" si="68"/>
        <v>0.94229999999996228</v>
      </c>
    </row>
    <row r="3463" spans="12:26" s="508" customFormat="1" x14ac:dyDescent="0.2">
      <c r="L3463" s="469"/>
      <c r="M3463" s="469"/>
      <c r="N3463" s="469"/>
      <c r="O3463" s="469"/>
      <c r="P3463" s="923"/>
      <c r="Q3463" s="923"/>
      <c r="R3463" s="923"/>
      <c r="S3463" s="923"/>
      <c r="U3463" s="742"/>
      <c r="Y3463" s="924" t="s">
        <v>97</v>
      </c>
      <c r="Z3463" s="925">
        <f t="shared" si="68"/>
        <v>0.94239999999996227</v>
      </c>
    </row>
    <row r="3464" spans="12:26" s="508" customFormat="1" x14ac:dyDescent="0.2">
      <c r="L3464" s="469"/>
      <c r="M3464" s="469"/>
      <c r="N3464" s="469"/>
      <c r="O3464" s="469"/>
      <c r="P3464" s="923"/>
      <c r="Q3464" s="923"/>
      <c r="R3464" s="923"/>
      <c r="S3464" s="923"/>
      <c r="U3464" s="742"/>
      <c r="Y3464" s="924" t="s">
        <v>97</v>
      </c>
      <c r="Z3464" s="925">
        <f t="shared" si="68"/>
        <v>0.94249999999996226</v>
      </c>
    </row>
    <row r="3465" spans="12:26" s="508" customFormat="1" x14ac:dyDescent="0.2">
      <c r="L3465" s="469"/>
      <c r="M3465" s="469"/>
      <c r="N3465" s="469"/>
      <c r="O3465" s="469"/>
      <c r="P3465" s="923"/>
      <c r="Q3465" s="923"/>
      <c r="R3465" s="923"/>
      <c r="S3465" s="923"/>
      <c r="U3465" s="742"/>
      <c r="Y3465" s="924" t="s">
        <v>97</v>
      </c>
      <c r="Z3465" s="925">
        <f t="shared" si="68"/>
        <v>0.94259999999996225</v>
      </c>
    </row>
    <row r="3466" spans="12:26" s="508" customFormat="1" x14ac:dyDescent="0.2">
      <c r="L3466" s="469"/>
      <c r="M3466" s="469"/>
      <c r="N3466" s="469"/>
      <c r="O3466" s="469"/>
      <c r="P3466" s="923"/>
      <c r="Q3466" s="923"/>
      <c r="R3466" s="923"/>
      <c r="S3466" s="923"/>
      <c r="U3466" s="742"/>
      <c r="Y3466" s="924" t="s">
        <v>97</v>
      </c>
      <c r="Z3466" s="925">
        <f t="shared" si="68"/>
        <v>0.94269999999996223</v>
      </c>
    </row>
    <row r="3467" spans="12:26" s="508" customFormat="1" x14ac:dyDescent="0.2">
      <c r="L3467" s="469"/>
      <c r="M3467" s="469"/>
      <c r="N3467" s="469"/>
      <c r="O3467" s="469"/>
      <c r="P3467" s="923"/>
      <c r="Q3467" s="923"/>
      <c r="R3467" s="923"/>
      <c r="S3467" s="923"/>
      <c r="U3467" s="742"/>
      <c r="Y3467" s="924" t="s">
        <v>97</v>
      </c>
      <c r="Z3467" s="925">
        <f t="shared" si="68"/>
        <v>0.94279999999996222</v>
      </c>
    </row>
    <row r="3468" spans="12:26" s="508" customFormat="1" x14ac:dyDescent="0.2">
      <c r="L3468" s="469"/>
      <c r="M3468" s="469"/>
      <c r="N3468" s="469"/>
      <c r="O3468" s="469"/>
      <c r="P3468" s="923"/>
      <c r="Q3468" s="923"/>
      <c r="R3468" s="923"/>
      <c r="S3468" s="923"/>
      <c r="U3468" s="742"/>
      <c r="Y3468" s="924" t="s">
        <v>97</v>
      </c>
      <c r="Z3468" s="925">
        <f t="shared" si="68"/>
        <v>0.94289999999996221</v>
      </c>
    </row>
    <row r="3469" spans="12:26" s="508" customFormat="1" x14ac:dyDescent="0.2">
      <c r="L3469" s="469"/>
      <c r="M3469" s="469"/>
      <c r="N3469" s="469"/>
      <c r="O3469" s="469"/>
      <c r="P3469" s="923"/>
      <c r="Q3469" s="923"/>
      <c r="R3469" s="923"/>
      <c r="S3469" s="923"/>
      <c r="U3469" s="742"/>
      <c r="Y3469" s="924" t="s">
        <v>97</v>
      </c>
      <c r="Z3469" s="925">
        <f t="shared" si="68"/>
        <v>0.9429999999999622</v>
      </c>
    </row>
    <row r="3470" spans="12:26" s="508" customFormat="1" x14ac:dyDescent="0.2">
      <c r="L3470" s="469"/>
      <c r="M3470" s="469"/>
      <c r="N3470" s="469"/>
      <c r="O3470" s="469"/>
      <c r="P3470" s="923"/>
      <c r="Q3470" s="923"/>
      <c r="R3470" s="923"/>
      <c r="S3470" s="923"/>
      <c r="U3470" s="742"/>
      <c r="Y3470" s="924" t="s">
        <v>97</v>
      </c>
      <c r="Z3470" s="925">
        <f t="shared" si="68"/>
        <v>0.94309999999996219</v>
      </c>
    </row>
    <row r="3471" spans="12:26" s="508" customFormat="1" x14ac:dyDescent="0.2">
      <c r="L3471" s="469"/>
      <c r="M3471" s="469"/>
      <c r="N3471" s="469"/>
      <c r="O3471" s="469"/>
      <c r="P3471" s="923"/>
      <c r="Q3471" s="923"/>
      <c r="R3471" s="923"/>
      <c r="S3471" s="923"/>
      <c r="U3471" s="742"/>
      <c r="Y3471" s="924" t="s">
        <v>97</v>
      </c>
      <c r="Z3471" s="925">
        <f t="shared" si="68"/>
        <v>0.94319999999996218</v>
      </c>
    </row>
    <row r="3472" spans="12:26" s="508" customFormat="1" x14ac:dyDescent="0.2">
      <c r="L3472" s="469"/>
      <c r="M3472" s="469"/>
      <c r="N3472" s="469"/>
      <c r="O3472" s="469"/>
      <c r="P3472" s="923"/>
      <c r="Q3472" s="923"/>
      <c r="R3472" s="923"/>
      <c r="S3472" s="923"/>
      <c r="U3472" s="742"/>
      <c r="Y3472" s="924" t="s">
        <v>97</v>
      </c>
      <c r="Z3472" s="925">
        <f t="shared" si="68"/>
        <v>0.94329999999996217</v>
      </c>
    </row>
    <row r="3473" spans="12:26" s="508" customFormat="1" x14ac:dyDescent="0.2">
      <c r="L3473" s="469"/>
      <c r="M3473" s="469"/>
      <c r="N3473" s="469"/>
      <c r="O3473" s="469"/>
      <c r="P3473" s="923"/>
      <c r="Q3473" s="923"/>
      <c r="R3473" s="923"/>
      <c r="S3473" s="923"/>
      <c r="U3473" s="742"/>
      <c r="Y3473" s="924" t="s">
        <v>97</v>
      </c>
      <c r="Z3473" s="925">
        <f t="shared" si="68"/>
        <v>0.94339999999996216</v>
      </c>
    </row>
    <row r="3474" spans="12:26" s="508" customFormat="1" x14ac:dyDescent="0.2">
      <c r="L3474" s="469"/>
      <c r="M3474" s="469"/>
      <c r="N3474" s="469"/>
      <c r="O3474" s="469"/>
      <c r="P3474" s="923"/>
      <c r="Q3474" s="923"/>
      <c r="R3474" s="923"/>
      <c r="S3474" s="923"/>
      <c r="U3474" s="742"/>
      <c r="Y3474" s="924" t="s">
        <v>97</v>
      </c>
      <c r="Z3474" s="925">
        <f t="shared" si="68"/>
        <v>0.94349999999996215</v>
      </c>
    </row>
    <row r="3475" spans="12:26" s="508" customFormat="1" x14ac:dyDescent="0.2">
      <c r="L3475" s="469"/>
      <c r="M3475" s="469"/>
      <c r="N3475" s="469"/>
      <c r="O3475" s="469"/>
      <c r="P3475" s="923"/>
      <c r="Q3475" s="923"/>
      <c r="R3475" s="923"/>
      <c r="S3475" s="923"/>
      <c r="U3475" s="742"/>
      <c r="Y3475" s="924" t="s">
        <v>97</v>
      </c>
      <c r="Z3475" s="925">
        <f t="shared" si="68"/>
        <v>0.94359999999996214</v>
      </c>
    </row>
    <row r="3476" spans="12:26" s="508" customFormat="1" x14ac:dyDescent="0.2">
      <c r="L3476" s="469"/>
      <c r="M3476" s="469"/>
      <c r="N3476" s="469"/>
      <c r="O3476" s="469"/>
      <c r="P3476" s="923"/>
      <c r="Q3476" s="923"/>
      <c r="R3476" s="923"/>
      <c r="S3476" s="923"/>
      <c r="U3476" s="742"/>
      <c r="Y3476" s="924" t="s">
        <v>97</v>
      </c>
      <c r="Z3476" s="925">
        <f t="shared" si="68"/>
        <v>0.94369999999996212</v>
      </c>
    </row>
    <row r="3477" spans="12:26" s="508" customFormat="1" x14ac:dyDescent="0.2">
      <c r="L3477" s="469"/>
      <c r="M3477" s="469"/>
      <c r="N3477" s="469"/>
      <c r="O3477" s="469"/>
      <c r="P3477" s="923"/>
      <c r="Q3477" s="923"/>
      <c r="R3477" s="923"/>
      <c r="S3477" s="923"/>
      <c r="U3477" s="742"/>
      <c r="Y3477" s="924" t="s">
        <v>97</v>
      </c>
      <c r="Z3477" s="925">
        <f t="shared" si="68"/>
        <v>0.94379999999996211</v>
      </c>
    </row>
    <row r="3478" spans="12:26" s="508" customFormat="1" x14ac:dyDescent="0.2">
      <c r="L3478" s="469"/>
      <c r="M3478" s="469"/>
      <c r="N3478" s="469"/>
      <c r="O3478" s="469"/>
      <c r="P3478" s="923"/>
      <c r="Q3478" s="923"/>
      <c r="R3478" s="923"/>
      <c r="S3478" s="923"/>
      <c r="U3478" s="742"/>
      <c r="Y3478" s="924" t="s">
        <v>97</v>
      </c>
      <c r="Z3478" s="925">
        <f t="shared" si="68"/>
        <v>0.9438999999999621</v>
      </c>
    </row>
    <row r="3479" spans="12:26" s="508" customFormat="1" x14ac:dyDescent="0.2">
      <c r="L3479" s="469"/>
      <c r="M3479" s="469"/>
      <c r="N3479" s="469"/>
      <c r="O3479" s="469"/>
      <c r="P3479" s="923"/>
      <c r="Q3479" s="923"/>
      <c r="R3479" s="923"/>
      <c r="S3479" s="923"/>
      <c r="U3479" s="742"/>
      <c r="Y3479" s="924" t="s">
        <v>97</v>
      </c>
      <c r="Z3479" s="925">
        <f t="shared" si="68"/>
        <v>0.94399999999996209</v>
      </c>
    </row>
    <row r="3480" spans="12:26" s="508" customFormat="1" x14ac:dyDescent="0.2">
      <c r="L3480" s="469"/>
      <c r="M3480" s="469"/>
      <c r="N3480" s="469"/>
      <c r="O3480" s="469"/>
      <c r="P3480" s="923"/>
      <c r="Q3480" s="923"/>
      <c r="R3480" s="923"/>
      <c r="S3480" s="923"/>
      <c r="U3480" s="742"/>
      <c r="Y3480" s="924" t="s">
        <v>97</v>
      </c>
      <c r="Z3480" s="925">
        <f t="shared" si="68"/>
        <v>0.94409999999996208</v>
      </c>
    </row>
    <row r="3481" spans="12:26" s="508" customFormat="1" x14ac:dyDescent="0.2">
      <c r="L3481" s="469"/>
      <c r="M3481" s="469"/>
      <c r="N3481" s="469"/>
      <c r="O3481" s="469"/>
      <c r="P3481" s="923"/>
      <c r="Q3481" s="923"/>
      <c r="R3481" s="923"/>
      <c r="S3481" s="923"/>
      <c r="U3481" s="742"/>
      <c r="Y3481" s="924" t="s">
        <v>97</v>
      </c>
      <c r="Z3481" s="925">
        <f t="shared" si="68"/>
        <v>0.94419999999996207</v>
      </c>
    </row>
    <row r="3482" spans="12:26" s="508" customFormat="1" x14ac:dyDescent="0.2">
      <c r="L3482" s="469"/>
      <c r="M3482" s="469"/>
      <c r="N3482" s="469"/>
      <c r="O3482" s="469"/>
      <c r="P3482" s="923"/>
      <c r="Q3482" s="923"/>
      <c r="R3482" s="923"/>
      <c r="S3482" s="923"/>
      <c r="U3482" s="742"/>
      <c r="Y3482" s="924" t="s">
        <v>97</v>
      </c>
      <c r="Z3482" s="925">
        <f t="shared" si="68"/>
        <v>0.94429999999996206</v>
      </c>
    </row>
    <row r="3483" spans="12:26" s="508" customFormat="1" x14ac:dyDescent="0.2">
      <c r="L3483" s="469"/>
      <c r="M3483" s="469"/>
      <c r="N3483" s="469"/>
      <c r="O3483" s="469"/>
      <c r="P3483" s="923"/>
      <c r="Q3483" s="923"/>
      <c r="R3483" s="923"/>
      <c r="S3483" s="923"/>
      <c r="U3483" s="742"/>
      <c r="Y3483" s="924" t="s">
        <v>97</v>
      </c>
      <c r="Z3483" s="925">
        <f t="shared" si="68"/>
        <v>0.94439999999996205</v>
      </c>
    </row>
    <row r="3484" spans="12:26" s="508" customFormat="1" x14ac:dyDescent="0.2">
      <c r="L3484" s="469"/>
      <c r="M3484" s="469"/>
      <c r="N3484" s="469"/>
      <c r="O3484" s="469"/>
      <c r="P3484" s="923"/>
      <c r="Q3484" s="923"/>
      <c r="R3484" s="923"/>
      <c r="S3484" s="923"/>
      <c r="U3484" s="742"/>
      <c r="Y3484" s="924" t="s">
        <v>97</v>
      </c>
      <c r="Z3484" s="925">
        <f t="shared" si="68"/>
        <v>0.94449999999996204</v>
      </c>
    </row>
    <row r="3485" spans="12:26" s="508" customFormat="1" x14ac:dyDescent="0.2">
      <c r="L3485" s="469"/>
      <c r="M3485" s="469"/>
      <c r="N3485" s="469"/>
      <c r="O3485" s="469"/>
      <c r="P3485" s="923"/>
      <c r="Q3485" s="923"/>
      <c r="R3485" s="923"/>
      <c r="S3485" s="923"/>
      <c r="U3485" s="742"/>
      <c r="Y3485" s="924" t="s">
        <v>97</v>
      </c>
      <c r="Z3485" s="925">
        <f t="shared" si="68"/>
        <v>0.94459999999996203</v>
      </c>
    </row>
    <row r="3486" spans="12:26" s="508" customFormat="1" x14ac:dyDescent="0.2">
      <c r="L3486" s="469"/>
      <c r="M3486" s="469"/>
      <c r="N3486" s="469"/>
      <c r="O3486" s="469"/>
      <c r="P3486" s="923"/>
      <c r="Q3486" s="923"/>
      <c r="R3486" s="923"/>
      <c r="S3486" s="923"/>
      <c r="U3486" s="742"/>
      <c r="Y3486" s="924" t="s">
        <v>97</v>
      </c>
      <c r="Z3486" s="925">
        <f t="shared" si="68"/>
        <v>0.94469999999996201</v>
      </c>
    </row>
    <row r="3487" spans="12:26" s="508" customFormat="1" x14ac:dyDescent="0.2">
      <c r="L3487" s="469"/>
      <c r="M3487" s="469"/>
      <c r="N3487" s="469"/>
      <c r="O3487" s="469"/>
      <c r="P3487" s="923"/>
      <c r="Q3487" s="923"/>
      <c r="R3487" s="923"/>
      <c r="S3487" s="923"/>
      <c r="U3487" s="742"/>
      <c r="Y3487" s="924" t="s">
        <v>97</v>
      </c>
      <c r="Z3487" s="925">
        <f t="shared" si="68"/>
        <v>0.944799999999962</v>
      </c>
    </row>
    <row r="3488" spans="12:26" s="508" customFormat="1" x14ac:dyDescent="0.2">
      <c r="L3488" s="469"/>
      <c r="M3488" s="469"/>
      <c r="N3488" s="469"/>
      <c r="O3488" s="469"/>
      <c r="P3488" s="923"/>
      <c r="Q3488" s="923"/>
      <c r="R3488" s="923"/>
      <c r="S3488" s="923"/>
      <c r="U3488" s="742"/>
      <c r="Y3488" s="924" t="s">
        <v>97</v>
      </c>
      <c r="Z3488" s="925">
        <f t="shared" si="68"/>
        <v>0.94489999999996199</v>
      </c>
    </row>
    <row r="3489" spans="12:26" s="508" customFormat="1" x14ac:dyDescent="0.2">
      <c r="L3489" s="469"/>
      <c r="M3489" s="469"/>
      <c r="N3489" s="469"/>
      <c r="O3489" s="469"/>
      <c r="P3489" s="923"/>
      <c r="Q3489" s="923"/>
      <c r="R3489" s="923"/>
      <c r="S3489" s="923"/>
      <c r="U3489" s="742"/>
      <c r="Y3489" s="924" t="s">
        <v>97</v>
      </c>
      <c r="Z3489" s="925">
        <f t="shared" si="68"/>
        <v>0.94499999999996198</v>
      </c>
    </row>
    <row r="3490" spans="12:26" s="508" customFormat="1" x14ac:dyDescent="0.2">
      <c r="L3490" s="469"/>
      <c r="M3490" s="469"/>
      <c r="N3490" s="469"/>
      <c r="O3490" s="469"/>
      <c r="P3490" s="923"/>
      <c r="Q3490" s="923"/>
      <c r="R3490" s="923"/>
      <c r="S3490" s="923"/>
      <c r="U3490" s="742"/>
      <c r="Y3490" s="924" t="s">
        <v>97</v>
      </c>
      <c r="Z3490" s="925">
        <f t="shared" si="68"/>
        <v>0.94509999999996197</v>
      </c>
    </row>
    <row r="3491" spans="12:26" s="508" customFormat="1" x14ac:dyDescent="0.2">
      <c r="L3491" s="469"/>
      <c r="M3491" s="469"/>
      <c r="N3491" s="469"/>
      <c r="O3491" s="469"/>
      <c r="P3491" s="923"/>
      <c r="Q3491" s="923"/>
      <c r="R3491" s="923"/>
      <c r="S3491" s="923"/>
      <c r="U3491" s="742"/>
      <c r="Y3491" s="924" t="s">
        <v>97</v>
      </c>
      <c r="Z3491" s="925">
        <f t="shared" si="68"/>
        <v>0.94519999999996196</v>
      </c>
    </row>
    <row r="3492" spans="12:26" s="508" customFormat="1" x14ac:dyDescent="0.2">
      <c r="L3492" s="469"/>
      <c r="M3492" s="469"/>
      <c r="N3492" s="469"/>
      <c r="O3492" s="469"/>
      <c r="P3492" s="923"/>
      <c r="Q3492" s="923"/>
      <c r="R3492" s="923"/>
      <c r="S3492" s="923"/>
      <c r="U3492" s="742"/>
      <c r="Y3492" s="924" t="s">
        <v>97</v>
      </c>
      <c r="Z3492" s="925">
        <f t="shared" si="68"/>
        <v>0.94529999999996195</v>
      </c>
    </row>
    <row r="3493" spans="12:26" s="508" customFormat="1" x14ac:dyDescent="0.2">
      <c r="L3493" s="469"/>
      <c r="M3493" s="469"/>
      <c r="N3493" s="469"/>
      <c r="O3493" s="469"/>
      <c r="P3493" s="923"/>
      <c r="Q3493" s="923"/>
      <c r="R3493" s="923"/>
      <c r="S3493" s="923"/>
      <c r="U3493" s="742"/>
      <c r="Y3493" s="924" t="s">
        <v>97</v>
      </c>
      <c r="Z3493" s="925">
        <f t="shared" si="68"/>
        <v>0.94539999999996194</v>
      </c>
    </row>
    <row r="3494" spans="12:26" s="508" customFormat="1" x14ac:dyDescent="0.2">
      <c r="L3494" s="469"/>
      <c r="M3494" s="469"/>
      <c r="N3494" s="469"/>
      <c r="O3494" s="469"/>
      <c r="P3494" s="923"/>
      <c r="Q3494" s="923"/>
      <c r="R3494" s="923"/>
      <c r="S3494" s="923"/>
      <c r="U3494" s="742"/>
      <c r="Y3494" s="924" t="s">
        <v>97</v>
      </c>
      <c r="Z3494" s="925">
        <f t="shared" si="68"/>
        <v>0.94549999999996193</v>
      </c>
    </row>
    <row r="3495" spans="12:26" s="508" customFormat="1" x14ac:dyDescent="0.2">
      <c r="L3495" s="469"/>
      <c r="M3495" s="469"/>
      <c r="N3495" s="469"/>
      <c r="O3495" s="469"/>
      <c r="P3495" s="923"/>
      <c r="Q3495" s="923"/>
      <c r="R3495" s="923"/>
      <c r="S3495" s="923"/>
      <c r="U3495" s="742"/>
      <c r="Y3495" s="924" t="s">
        <v>97</v>
      </c>
      <c r="Z3495" s="925">
        <f t="shared" si="68"/>
        <v>0.94559999999996192</v>
      </c>
    </row>
    <row r="3496" spans="12:26" s="508" customFormat="1" x14ac:dyDescent="0.2">
      <c r="L3496" s="469"/>
      <c r="M3496" s="469"/>
      <c r="N3496" s="469"/>
      <c r="O3496" s="469"/>
      <c r="P3496" s="923"/>
      <c r="Q3496" s="923"/>
      <c r="R3496" s="923"/>
      <c r="S3496" s="923"/>
      <c r="U3496" s="742"/>
      <c r="Y3496" s="924" t="s">
        <v>97</v>
      </c>
      <c r="Z3496" s="925">
        <f t="shared" si="68"/>
        <v>0.9456999999999619</v>
      </c>
    </row>
    <row r="3497" spans="12:26" s="508" customFormat="1" x14ac:dyDescent="0.2">
      <c r="L3497" s="469"/>
      <c r="M3497" s="469"/>
      <c r="N3497" s="469"/>
      <c r="O3497" s="469"/>
      <c r="P3497" s="923"/>
      <c r="Q3497" s="923"/>
      <c r="R3497" s="923"/>
      <c r="S3497" s="923"/>
      <c r="U3497" s="742"/>
      <c r="Y3497" s="924" t="s">
        <v>97</v>
      </c>
      <c r="Z3497" s="925">
        <f t="shared" ref="Z3497:Z3560" si="69">SUM(Z3496+0.01%)</f>
        <v>0.94579999999996189</v>
      </c>
    </row>
    <row r="3498" spans="12:26" s="508" customFormat="1" x14ac:dyDescent="0.2">
      <c r="L3498" s="469"/>
      <c r="M3498" s="469"/>
      <c r="N3498" s="469"/>
      <c r="O3498" s="469"/>
      <c r="P3498" s="923"/>
      <c r="Q3498" s="923"/>
      <c r="R3498" s="923"/>
      <c r="S3498" s="923"/>
      <c r="U3498" s="742"/>
      <c r="Y3498" s="924" t="s">
        <v>97</v>
      </c>
      <c r="Z3498" s="925">
        <f t="shared" si="69"/>
        <v>0.94589999999996188</v>
      </c>
    </row>
    <row r="3499" spans="12:26" s="508" customFormat="1" x14ac:dyDescent="0.2">
      <c r="L3499" s="469"/>
      <c r="M3499" s="469"/>
      <c r="N3499" s="469"/>
      <c r="O3499" s="469"/>
      <c r="P3499" s="923"/>
      <c r="Q3499" s="923"/>
      <c r="R3499" s="923"/>
      <c r="S3499" s="923"/>
      <c r="U3499" s="742"/>
      <c r="Y3499" s="924" t="s">
        <v>97</v>
      </c>
      <c r="Z3499" s="925">
        <f t="shared" si="69"/>
        <v>0.94599999999996187</v>
      </c>
    </row>
    <row r="3500" spans="12:26" s="508" customFormat="1" x14ac:dyDescent="0.2">
      <c r="L3500" s="469"/>
      <c r="M3500" s="469"/>
      <c r="N3500" s="469"/>
      <c r="O3500" s="469"/>
      <c r="P3500" s="923"/>
      <c r="Q3500" s="923"/>
      <c r="R3500" s="923"/>
      <c r="S3500" s="923"/>
      <c r="U3500" s="742"/>
      <c r="Y3500" s="924" t="s">
        <v>97</v>
      </c>
      <c r="Z3500" s="925">
        <f t="shared" si="69"/>
        <v>0.94609999999996186</v>
      </c>
    </row>
    <row r="3501" spans="12:26" s="508" customFormat="1" x14ac:dyDescent="0.2">
      <c r="L3501" s="469"/>
      <c r="M3501" s="469"/>
      <c r="N3501" s="469"/>
      <c r="O3501" s="469"/>
      <c r="P3501" s="923"/>
      <c r="Q3501" s="923"/>
      <c r="R3501" s="923"/>
      <c r="S3501" s="923"/>
      <c r="U3501" s="742"/>
      <c r="Y3501" s="924" t="s">
        <v>97</v>
      </c>
      <c r="Z3501" s="925">
        <f t="shared" si="69"/>
        <v>0.94619999999996185</v>
      </c>
    </row>
    <row r="3502" spans="12:26" s="508" customFormat="1" x14ac:dyDescent="0.2">
      <c r="L3502" s="469"/>
      <c r="M3502" s="469"/>
      <c r="N3502" s="469"/>
      <c r="O3502" s="469"/>
      <c r="P3502" s="923"/>
      <c r="Q3502" s="923"/>
      <c r="R3502" s="923"/>
      <c r="S3502" s="923"/>
      <c r="U3502" s="742"/>
      <c r="Y3502" s="924" t="s">
        <v>97</v>
      </c>
      <c r="Z3502" s="925">
        <f t="shared" si="69"/>
        <v>0.94629999999996184</v>
      </c>
    </row>
    <row r="3503" spans="12:26" s="508" customFormat="1" x14ac:dyDescent="0.2">
      <c r="L3503" s="469"/>
      <c r="M3503" s="469"/>
      <c r="N3503" s="469"/>
      <c r="O3503" s="469"/>
      <c r="P3503" s="923"/>
      <c r="Q3503" s="923"/>
      <c r="R3503" s="923"/>
      <c r="S3503" s="923"/>
      <c r="U3503" s="742"/>
      <c r="Y3503" s="924" t="s">
        <v>97</v>
      </c>
      <c r="Z3503" s="925">
        <f t="shared" si="69"/>
        <v>0.94639999999996183</v>
      </c>
    </row>
    <row r="3504" spans="12:26" s="508" customFormat="1" x14ac:dyDescent="0.2">
      <c r="L3504" s="469"/>
      <c r="M3504" s="469"/>
      <c r="N3504" s="469"/>
      <c r="O3504" s="469"/>
      <c r="P3504" s="923"/>
      <c r="Q3504" s="923"/>
      <c r="R3504" s="923"/>
      <c r="S3504" s="923"/>
      <c r="U3504" s="742"/>
      <c r="Y3504" s="924" t="s">
        <v>97</v>
      </c>
      <c r="Z3504" s="925">
        <f t="shared" si="69"/>
        <v>0.94649999999996182</v>
      </c>
    </row>
    <row r="3505" spans="12:26" s="508" customFormat="1" x14ac:dyDescent="0.2">
      <c r="L3505" s="469"/>
      <c r="M3505" s="469"/>
      <c r="N3505" s="469"/>
      <c r="O3505" s="469"/>
      <c r="P3505" s="923"/>
      <c r="Q3505" s="923"/>
      <c r="R3505" s="923"/>
      <c r="S3505" s="923"/>
      <c r="U3505" s="742"/>
      <c r="Y3505" s="924" t="s">
        <v>97</v>
      </c>
      <c r="Z3505" s="925">
        <f t="shared" si="69"/>
        <v>0.94659999999996181</v>
      </c>
    </row>
    <row r="3506" spans="12:26" s="508" customFormat="1" x14ac:dyDescent="0.2">
      <c r="L3506" s="469"/>
      <c r="M3506" s="469"/>
      <c r="N3506" s="469"/>
      <c r="O3506" s="469"/>
      <c r="P3506" s="923"/>
      <c r="Q3506" s="923"/>
      <c r="R3506" s="923"/>
      <c r="S3506" s="923"/>
      <c r="U3506" s="742"/>
      <c r="Y3506" s="924" t="s">
        <v>97</v>
      </c>
      <c r="Z3506" s="925">
        <f t="shared" si="69"/>
        <v>0.94669999999996179</v>
      </c>
    </row>
    <row r="3507" spans="12:26" s="508" customFormat="1" x14ac:dyDescent="0.2">
      <c r="L3507" s="469"/>
      <c r="M3507" s="469"/>
      <c r="N3507" s="469"/>
      <c r="O3507" s="469"/>
      <c r="P3507" s="923"/>
      <c r="Q3507" s="923"/>
      <c r="R3507" s="923"/>
      <c r="S3507" s="923"/>
      <c r="U3507" s="742"/>
      <c r="Y3507" s="924" t="s">
        <v>97</v>
      </c>
      <c r="Z3507" s="925">
        <f t="shared" si="69"/>
        <v>0.94679999999996178</v>
      </c>
    </row>
    <row r="3508" spans="12:26" s="508" customFormat="1" x14ac:dyDescent="0.2">
      <c r="L3508" s="469"/>
      <c r="M3508" s="469"/>
      <c r="N3508" s="469"/>
      <c r="O3508" s="469"/>
      <c r="P3508" s="923"/>
      <c r="Q3508" s="923"/>
      <c r="R3508" s="923"/>
      <c r="S3508" s="923"/>
      <c r="U3508" s="742"/>
      <c r="Y3508" s="924" t="s">
        <v>97</v>
      </c>
      <c r="Z3508" s="925">
        <f t="shared" si="69"/>
        <v>0.94689999999996177</v>
      </c>
    </row>
    <row r="3509" spans="12:26" s="508" customFormat="1" x14ac:dyDescent="0.2">
      <c r="L3509" s="469"/>
      <c r="M3509" s="469"/>
      <c r="N3509" s="469"/>
      <c r="O3509" s="469"/>
      <c r="P3509" s="923"/>
      <c r="Q3509" s="923"/>
      <c r="R3509" s="923"/>
      <c r="S3509" s="923"/>
      <c r="U3509" s="742"/>
      <c r="Y3509" s="924" t="s">
        <v>97</v>
      </c>
      <c r="Z3509" s="925">
        <f t="shared" si="69"/>
        <v>0.94699999999996176</v>
      </c>
    </row>
    <row r="3510" spans="12:26" s="508" customFormat="1" x14ac:dyDescent="0.2">
      <c r="L3510" s="469"/>
      <c r="M3510" s="469"/>
      <c r="N3510" s="469"/>
      <c r="O3510" s="469"/>
      <c r="P3510" s="923"/>
      <c r="Q3510" s="923"/>
      <c r="R3510" s="923"/>
      <c r="S3510" s="923"/>
      <c r="U3510" s="742"/>
      <c r="Y3510" s="924" t="s">
        <v>97</v>
      </c>
      <c r="Z3510" s="925">
        <f t="shared" si="69"/>
        <v>0.94709999999996175</v>
      </c>
    </row>
    <row r="3511" spans="12:26" s="508" customFormat="1" x14ac:dyDescent="0.2">
      <c r="L3511" s="469"/>
      <c r="M3511" s="469"/>
      <c r="N3511" s="469"/>
      <c r="O3511" s="469"/>
      <c r="P3511" s="923"/>
      <c r="Q3511" s="923"/>
      <c r="R3511" s="923"/>
      <c r="S3511" s="923"/>
      <c r="U3511" s="742"/>
      <c r="Y3511" s="924" t="s">
        <v>97</v>
      </c>
      <c r="Z3511" s="925">
        <f t="shared" si="69"/>
        <v>0.94719999999996174</v>
      </c>
    </row>
    <row r="3512" spans="12:26" s="508" customFormat="1" x14ac:dyDescent="0.2">
      <c r="L3512" s="469"/>
      <c r="M3512" s="469"/>
      <c r="N3512" s="469"/>
      <c r="O3512" s="469"/>
      <c r="P3512" s="923"/>
      <c r="Q3512" s="923"/>
      <c r="R3512" s="923"/>
      <c r="S3512" s="923"/>
      <c r="U3512" s="742"/>
      <c r="Y3512" s="924" t="s">
        <v>97</v>
      </c>
      <c r="Z3512" s="925">
        <f t="shared" si="69"/>
        <v>0.94729999999996173</v>
      </c>
    </row>
    <row r="3513" spans="12:26" s="508" customFormat="1" x14ac:dyDescent="0.2">
      <c r="L3513" s="469"/>
      <c r="M3513" s="469"/>
      <c r="N3513" s="469"/>
      <c r="O3513" s="469"/>
      <c r="P3513" s="923"/>
      <c r="Q3513" s="923"/>
      <c r="R3513" s="923"/>
      <c r="S3513" s="923"/>
      <c r="U3513" s="742"/>
      <c r="Y3513" s="924" t="s">
        <v>97</v>
      </c>
      <c r="Z3513" s="925">
        <f t="shared" si="69"/>
        <v>0.94739999999996172</v>
      </c>
    </row>
    <row r="3514" spans="12:26" s="508" customFormat="1" x14ac:dyDescent="0.2">
      <c r="L3514" s="469"/>
      <c r="M3514" s="469"/>
      <c r="N3514" s="469"/>
      <c r="O3514" s="469"/>
      <c r="P3514" s="923"/>
      <c r="Q3514" s="923"/>
      <c r="R3514" s="923"/>
      <c r="S3514" s="923"/>
      <c r="U3514" s="742"/>
      <c r="Y3514" s="924" t="s">
        <v>97</v>
      </c>
      <c r="Z3514" s="925">
        <f t="shared" si="69"/>
        <v>0.94749999999996171</v>
      </c>
    </row>
    <row r="3515" spans="12:26" s="508" customFormat="1" x14ac:dyDescent="0.2">
      <c r="L3515" s="469"/>
      <c r="M3515" s="469"/>
      <c r="N3515" s="469"/>
      <c r="O3515" s="469"/>
      <c r="P3515" s="923"/>
      <c r="Q3515" s="923"/>
      <c r="R3515" s="923"/>
      <c r="S3515" s="923"/>
      <c r="U3515" s="742"/>
      <c r="Y3515" s="924" t="s">
        <v>97</v>
      </c>
      <c r="Z3515" s="925">
        <f t="shared" si="69"/>
        <v>0.9475999999999617</v>
      </c>
    </row>
    <row r="3516" spans="12:26" s="508" customFormat="1" x14ac:dyDescent="0.2">
      <c r="L3516" s="469"/>
      <c r="M3516" s="469"/>
      <c r="N3516" s="469"/>
      <c r="O3516" s="469"/>
      <c r="P3516" s="923"/>
      <c r="Q3516" s="923"/>
      <c r="R3516" s="923"/>
      <c r="S3516" s="923"/>
      <c r="U3516" s="742"/>
      <c r="Y3516" s="924" t="s">
        <v>97</v>
      </c>
      <c r="Z3516" s="925">
        <f t="shared" si="69"/>
        <v>0.94769999999996168</v>
      </c>
    </row>
    <row r="3517" spans="12:26" s="508" customFormat="1" x14ac:dyDescent="0.2">
      <c r="L3517" s="469"/>
      <c r="M3517" s="469"/>
      <c r="N3517" s="469"/>
      <c r="O3517" s="469"/>
      <c r="P3517" s="923"/>
      <c r="Q3517" s="923"/>
      <c r="R3517" s="923"/>
      <c r="S3517" s="923"/>
      <c r="U3517" s="742"/>
      <c r="Y3517" s="924" t="s">
        <v>97</v>
      </c>
      <c r="Z3517" s="925">
        <f t="shared" si="69"/>
        <v>0.94779999999996167</v>
      </c>
    </row>
    <row r="3518" spans="12:26" s="508" customFormat="1" x14ac:dyDescent="0.2">
      <c r="L3518" s="469"/>
      <c r="M3518" s="469"/>
      <c r="N3518" s="469"/>
      <c r="O3518" s="469"/>
      <c r="P3518" s="923"/>
      <c r="Q3518" s="923"/>
      <c r="R3518" s="923"/>
      <c r="S3518" s="923"/>
      <c r="U3518" s="742"/>
      <c r="Y3518" s="924" t="s">
        <v>97</v>
      </c>
      <c r="Z3518" s="925">
        <f t="shared" si="69"/>
        <v>0.94789999999996166</v>
      </c>
    </row>
    <row r="3519" spans="12:26" s="508" customFormat="1" x14ac:dyDescent="0.2">
      <c r="L3519" s="469"/>
      <c r="M3519" s="469"/>
      <c r="N3519" s="469"/>
      <c r="O3519" s="469"/>
      <c r="P3519" s="923"/>
      <c r="Q3519" s="923"/>
      <c r="R3519" s="923"/>
      <c r="S3519" s="923"/>
      <c r="U3519" s="742"/>
      <c r="Y3519" s="924" t="s">
        <v>97</v>
      </c>
      <c r="Z3519" s="925">
        <f t="shared" si="69"/>
        <v>0.94799999999996165</v>
      </c>
    </row>
    <row r="3520" spans="12:26" s="508" customFormat="1" x14ac:dyDescent="0.2">
      <c r="L3520" s="469"/>
      <c r="M3520" s="469"/>
      <c r="N3520" s="469"/>
      <c r="O3520" s="469"/>
      <c r="P3520" s="923"/>
      <c r="Q3520" s="923"/>
      <c r="R3520" s="923"/>
      <c r="S3520" s="923"/>
      <c r="U3520" s="742"/>
      <c r="Y3520" s="924" t="s">
        <v>97</v>
      </c>
      <c r="Z3520" s="925">
        <f t="shared" si="69"/>
        <v>0.94809999999996164</v>
      </c>
    </row>
    <row r="3521" spans="12:26" s="508" customFormat="1" x14ac:dyDescent="0.2">
      <c r="L3521" s="469"/>
      <c r="M3521" s="469"/>
      <c r="N3521" s="469"/>
      <c r="O3521" s="469"/>
      <c r="P3521" s="923"/>
      <c r="Q3521" s="923"/>
      <c r="R3521" s="923"/>
      <c r="S3521" s="923"/>
      <c r="U3521" s="742"/>
      <c r="Y3521" s="924" t="s">
        <v>97</v>
      </c>
      <c r="Z3521" s="925">
        <f t="shared" si="69"/>
        <v>0.94819999999996163</v>
      </c>
    </row>
    <row r="3522" spans="12:26" s="508" customFormat="1" x14ac:dyDescent="0.2">
      <c r="L3522" s="469"/>
      <c r="M3522" s="469"/>
      <c r="N3522" s="469"/>
      <c r="O3522" s="469"/>
      <c r="P3522" s="923"/>
      <c r="Q3522" s="923"/>
      <c r="R3522" s="923"/>
      <c r="S3522" s="923"/>
      <c r="U3522" s="742"/>
      <c r="Y3522" s="924" t="s">
        <v>97</v>
      </c>
      <c r="Z3522" s="925">
        <f t="shared" si="69"/>
        <v>0.94829999999996162</v>
      </c>
    </row>
    <row r="3523" spans="12:26" s="508" customFormat="1" x14ac:dyDescent="0.2">
      <c r="L3523" s="469"/>
      <c r="M3523" s="469"/>
      <c r="N3523" s="469"/>
      <c r="O3523" s="469"/>
      <c r="P3523" s="923"/>
      <c r="Q3523" s="923"/>
      <c r="R3523" s="923"/>
      <c r="S3523" s="923"/>
      <c r="U3523" s="742"/>
      <c r="Y3523" s="924" t="s">
        <v>97</v>
      </c>
      <c r="Z3523" s="925">
        <f t="shared" si="69"/>
        <v>0.94839999999996161</v>
      </c>
    </row>
    <row r="3524" spans="12:26" s="508" customFormat="1" x14ac:dyDescent="0.2">
      <c r="L3524" s="469"/>
      <c r="M3524" s="469"/>
      <c r="N3524" s="469"/>
      <c r="O3524" s="469"/>
      <c r="P3524" s="923"/>
      <c r="Q3524" s="923"/>
      <c r="R3524" s="923"/>
      <c r="S3524" s="923"/>
      <c r="U3524" s="742"/>
      <c r="Y3524" s="924" t="s">
        <v>97</v>
      </c>
      <c r="Z3524" s="925">
        <f t="shared" si="69"/>
        <v>0.9484999999999616</v>
      </c>
    </row>
    <row r="3525" spans="12:26" s="508" customFormat="1" x14ac:dyDescent="0.2">
      <c r="L3525" s="469"/>
      <c r="M3525" s="469"/>
      <c r="N3525" s="469"/>
      <c r="O3525" s="469"/>
      <c r="P3525" s="923"/>
      <c r="Q3525" s="923"/>
      <c r="R3525" s="923"/>
      <c r="S3525" s="923"/>
      <c r="U3525" s="742"/>
      <c r="Y3525" s="924" t="s">
        <v>97</v>
      </c>
      <c r="Z3525" s="925">
        <f t="shared" si="69"/>
        <v>0.94859999999996159</v>
      </c>
    </row>
    <row r="3526" spans="12:26" s="508" customFormat="1" x14ac:dyDescent="0.2">
      <c r="L3526" s="469"/>
      <c r="M3526" s="469"/>
      <c r="N3526" s="469"/>
      <c r="O3526" s="469"/>
      <c r="P3526" s="923"/>
      <c r="Q3526" s="923"/>
      <c r="R3526" s="923"/>
      <c r="S3526" s="923"/>
      <c r="U3526" s="742"/>
      <c r="Y3526" s="924" t="s">
        <v>97</v>
      </c>
      <c r="Z3526" s="925">
        <f t="shared" si="69"/>
        <v>0.94869999999996157</v>
      </c>
    </row>
    <row r="3527" spans="12:26" s="508" customFormat="1" x14ac:dyDescent="0.2">
      <c r="L3527" s="469"/>
      <c r="M3527" s="469"/>
      <c r="N3527" s="469"/>
      <c r="O3527" s="469"/>
      <c r="P3527" s="923"/>
      <c r="Q3527" s="923"/>
      <c r="R3527" s="923"/>
      <c r="S3527" s="923"/>
      <c r="U3527" s="742"/>
      <c r="Y3527" s="924" t="s">
        <v>97</v>
      </c>
      <c r="Z3527" s="925">
        <f t="shared" si="69"/>
        <v>0.94879999999996156</v>
      </c>
    </row>
    <row r="3528" spans="12:26" s="508" customFormat="1" x14ac:dyDescent="0.2">
      <c r="L3528" s="469"/>
      <c r="M3528" s="469"/>
      <c r="N3528" s="469"/>
      <c r="O3528" s="469"/>
      <c r="P3528" s="923"/>
      <c r="Q3528" s="923"/>
      <c r="R3528" s="923"/>
      <c r="S3528" s="923"/>
      <c r="U3528" s="742"/>
      <c r="Y3528" s="924" t="s">
        <v>97</v>
      </c>
      <c r="Z3528" s="925">
        <f t="shared" si="69"/>
        <v>0.94889999999996155</v>
      </c>
    </row>
    <row r="3529" spans="12:26" s="508" customFormat="1" x14ac:dyDescent="0.2">
      <c r="L3529" s="469"/>
      <c r="M3529" s="469"/>
      <c r="N3529" s="469"/>
      <c r="O3529" s="469"/>
      <c r="P3529" s="923"/>
      <c r="Q3529" s="923"/>
      <c r="R3529" s="923"/>
      <c r="S3529" s="923"/>
      <c r="U3529" s="742"/>
      <c r="Y3529" s="924" t="s">
        <v>97</v>
      </c>
      <c r="Z3529" s="925">
        <f t="shared" si="69"/>
        <v>0.94899999999996154</v>
      </c>
    </row>
    <row r="3530" spans="12:26" s="508" customFormat="1" x14ac:dyDescent="0.2">
      <c r="L3530" s="469"/>
      <c r="M3530" s="469"/>
      <c r="N3530" s="469"/>
      <c r="O3530" s="469"/>
      <c r="P3530" s="923"/>
      <c r="Q3530" s="923"/>
      <c r="R3530" s="923"/>
      <c r="S3530" s="923"/>
      <c r="U3530" s="742"/>
      <c r="Y3530" s="924" t="s">
        <v>97</v>
      </c>
      <c r="Z3530" s="925">
        <f t="shared" si="69"/>
        <v>0.94909999999996153</v>
      </c>
    </row>
    <row r="3531" spans="12:26" s="508" customFormat="1" x14ac:dyDescent="0.2">
      <c r="L3531" s="469"/>
      <c r="M3531" s="469"/>
      <c r="N3531" s="469"/>
      <c r="O3531" s="469"/>
      <c r="P3531" s="923"/>
      <c r="Q3531" s="923"/>
      <c r="R3531" s="923"/>
      <c r="S3531" s="923"/>
      <c r="U3531" s="742"/>
      <c r="Y3531" s="924" t="s">
        <v>97</v>
      </c>
      <c r="Z3531" s="925">
        <f t="shared" si="69"/>
        <v>0.94919999999996152</v>
      </c>
    </row>
    <row r="3532" spans="12:26" s="508" customFormat="1" x14ac:dyDescent="0.2">
      <c r="L3532" s="469"/>
      <c r="M3532" s="469"/>
      <c r="N3532" s="469"/>
      <c r="O3532" s="469"/>
      <c r="P3532" s="923"/>
      <c r="Q3532" s="923"/>
      <c r="R3532" s="923"/>
      <c r="S3532" s="923"/>
      <c r="U3532" s="742"/>
      <c r="Y3532" s="924" t="s">
        <v>97</v>
      </c>
      <c r="Z3532" s="925">
        <f t="shared" si="69"/>
        <v>0.94929999999996151</v>
      </c>
    </row>
    <row r="3533" spans="12:26" s="508" customFormat="1" x14ac:dyDescent="0.2">
      <c r="L3533" s="469"/>
      <c r="M3533" s="469"/>
      <c r="N3533" s="469"/>
      <c r="O3533" s="469"/>
      <c r="P3533" s="923"/>
      <c r="Q3533" s="923"/>
      <c r="R3533" s="923"/>
      <c r="S3533" s="923"/>
      <c r="U3533" s="742"/>
      <c r="Y3533" s="924" t="s">
        <v>97</v>
      </c>
      <c r="Z3533" s="925">
        <f t="shared" si="69"/>
        <v>0.9493999999999615</v>
      </c>
    </row>
    <row r="3534" spans="12:26" s="508" customFormat="1" x14ac:dyDescent="0.2">
      <c r="L3534" s="469"/>
      <c r="M3534" s="469"/>
      <c r="N3534" s="469"/>
      <c r="O3534" s="469"/>
      <c r="P3534" s="923"/>
      <c r="Q3534" s="923"/>
      <c r="R3534" s="923"/>
      <c r="S3534" s="923"/>
      <c r="U3534" s="742"/>
      <c r="Y3534" s="924" t="s">
        <v>97</v>
      </c>
      <c r="Z3534" s="925">
        <f t="shared" si="69"/>
        <v>0.94949999999996149</v>
      </c>
    </row>
    <row r="3535" spans="12:26" s="508" customFormat="1" x14ac:dyDescent="0.2">
      <c r="L3535" s="469"/>
      <c r="M3535" s="469"/>
      <c r="N3535" s="469"/>
      <c r="O3535" s="469"/>
      <c r="P3535" s="923"/>
      <c r="Q3535" s="923"/>
      <c r="R3535" s="923"/>
      <c r="S3535" s="923"/>
      <c r="U3535" s="742"/>
      <c r="Y3535" s="924" t="s">
        <v>97</v>
      </c>
      <c r="Z3535" s="925">
        <f t="shared" si="69"/>
        <v>0.94959999999996147</v>
      </c>
    </row>
    <row r="3536" spans="12:26" s="508" customFormat="1" x14ac:dyDescent="0.2">
      <c r="L3536" s="469"/>
      <c r="M3536" s="469"/>
      <c r="N3536" s="469"/>
      <c r="O3536" s="469"/>
      <c r="P3536" s="923"/>
      <c r="Q3536" s="923"/>
      <c r="R3536" s="923"/>
      <c r="S3536" s="923"/>
      <c r="U3536" s="742"/>
      <c r="Y3536" s="924" t="s">
        <v>97</v>
      </c>
      <c r="Z3536" s="925">
        <f t="shared" si="69"/>
        <v>0.94969999999996146</v>
      </c>
    </row>
    <row r="3537" spans="12:26" s="508" customFormat="1" x14ac:dyDescent="0.2">
      <c r="L3537" s="469"/>
      <c r="M3537" s="469"/>
      <c r="N3537" s="469"/>
      <c r="O3537" s="469"/>
      <c r="P3537" s="923"/>
      <c r="Q3537" s="923"/>
      <c r="R3537" s="923"/>
      <c r="S3537" s="923"/>
      <c r="U3537" s="742"/>
      <c r="Y3537" s="924" t="s">
        <v>97</v>
      </c>
      <c r="Z3537" s="925">
        <f t="shared" si="69"/>
        <v>0.94979999999996145</v>
      </c>
    </row>
    <row r="3538" spans="12:26" s="508" customFormat="1" x14ac:dyDescent="0.2">
      <c r="L3538" s="469"/>
      <c r="M3538" s="469"/>
      <c r="N3538" s="469"/>
      <c r="O3538" s="469"/>
      <c r="P3538" s="923"/>
      <c r="Q3538" s="923"/>
      <c r="R3538" s="923"/>
      <c r="S3538" s="923"/>
      <c r="U3538" s="742"/>
      <c r="Y3538" s="924" t="s">
        <v>97</v>
      </c>
      <c r="Z3538" s="925">
        <f t="shared" si="69"/>
        <v>0.94989999999996144</v>
      </c>
    </row>
    <row r="3539" spans="12:26" s="508" customFormat="1" x14ac:dyDescent="0.2">
      <c r="L3539" s="469"/>
      <c r="M3539" s="469"/>
      <c r="N3539" s="469"/>
      <c r="O3539" s="469"/>
      <c r="P3539" s="923"/>
      <c r="Q3539" s="923"/>
      <c r="R3539" s="923"/>
      <c r="S3539" s="923"/>
      <c r="U3539" s="742"/>
      <c r="Y3539" s="924" t="s">
        <v>97</v>
      </c>
      <c r="Z3539" s="925">
        <f t="shared" si="69"/>
        <v>0.94999999999996143</v>
      </c>
    </row>
    <row r="3540" spans="12:26" s="508" customFormat="1" x14ac:dyDescent="0.2">
      <c r="L3540" s="469"/>
      <c r="M3540" s="469"/>
      <c r="N3540" s="469"/>
      <c r="O3540" s="469"/>
      <c r="P3540" s="923"/>
      <c r="Q3540" s="923"/>
      <c r="R3540" s="923"/>
      <c r="S3540" s="923"/>
      <c r="U3540" s="742"/>
      <c r="Y3540" s="924" t="s">
        <v>97</v>
      </c>
      <c r="Z3540" s="925">
        <f t="shared" si="69"/>
        <v>0.95009999999996142</v>
      </c>
    </row>
    <row r="3541" spans="12:26" s="508" customFormat="1" x14ac:dyDescent="0.2">
      <c r="L3541" s="469"/>
      <c r="M3541" s="469"/>
      <c r="N3541" s="469"/>
      <c r="O3541" s="469"/>
      <c r="P3541" s="923"/>
      <c r="Q3541" s="923"/>
      <c r="R3541" s="923"/>
      <c r="S3541" s="923"/>
      <c r="U3541" s="742"/>
      <c r="Y3541" s="924" t="s">
        <v>97</v>
      </c>
      <c r="Z3541" s="925">
        <f t="shared" si="69"/>
        <v>0.95019999999996141</v>
      </c>
    </row>
    <row r="3542" spans="12:26" s="508" customFormat="1" x14ac:dyDescent="0.2">
      <c r="L3542" s="469"/>
      <c r="M3542" s="469"/>
      <c r="N3542" s="469"/>
      <c r="O3542" s="469"/>
      <c r="P3542" s="923"/>
      <c r="Q3542" s="923"/>
      <c r="R3542" s="923"/>
      <c r="S3542" s="923"/>
      <c r="U3542" s="742"/>
      <c r="Y3542" s="924" t="s">
        <v>97</v>
      </c>
      <c r="Z3542" s="925">
        <f t="shared" si="69"/>
        <v>0.9502999999999614</v>
      </c>
    </row>
    <row r="3543" spans="12:26" s="508" customFormat="1" x14ac:dyDescent="0.2">
      <c r="L3543" s="469"/>
      <c r="M3543" s="469"/>
      <c r="N3543" s="469"/>
      <c r="O3543" s="469"/>
      <c r="P3543" s="923"/>
      <c r="Q3543" s="923"/>
      <c r="R3543" s="923"/>
      <c r="S3543" s="923"/>
      <c r="U3543" s="742"/>
      <c r="Y3543" s="924" t="s">
        <v>97</v>
      </c>
      <c r="Z3543" s="925">
        <f t="shared" si="69"/>
        <v>0.95039999999996139</v>
      </c>
    </row>
    <row r="3544" spans="12:26" s="508" customFormat="1" x14ac:dyDescent="0.2">
      <c r="L3544" s="469"/>
      <c r="M3544" s="469"/>
      <c r="N3544" s="469"/>
      <c r="O3544" s="469"/>
      <c r="P3544" s="923"/>
      <c r="Q3544" s="923"/>
      <c r="R3544" s="923"/>
      <c r="S3544" s="923"/>
      <c r="U3544" s="742"/>
      <c r="Y3544" s="924" t="s">
        <v>97</v>
      </c>
      <c r="Z3544" s="925">
        <f t="shared" si="69"/>
        <v>0.95049999999996138</v>
      </c>
    </row>
    <row r="3545" spans="12:26" s="508" customFormat="1" x14ac:dyDescent="0.2">
      <c r="L3545" s="469"/>
      <c r="M3545" s="469"/>
      <c r="N3545" s="469"/>
      <c r="O3545" s="469"/>
      <c r="P3545" s="923"/>
      <c r="Q3545" s="923"/>
      <c r="R3545" s="923"/>
      <c r="S3545" s="923"/>
      <c r="U3545" s="742"/>
      <c r="Y3545" s="924" t="s">
        <v>97</v>
      </c>
      <c r="Z3545" s="925">
        <f t="shared" si="69"/>
        <v>0.95059999999996136</v>
      </c>
    </row>
    <row r="3546" spans="12:26" s="508" customFormat="1" x14ac:dyDescent="0.2">
      <c r="L3546" s="469"/>
      <c r="M3546" s="469"/>
      <c r="N3546" s="469"/>
      <c r="O3546" s="469"/>
      <c r="P3546" s="923"/>
      <c r="Q3546" s="923"/>
      <c r="R3546" s="923"/>
      <c r="S3546" s="923"/>
      <c r="U3546" s="742"/>
      <c r="Y3546" s="924" t="s">
        <v>97</v>
      </c>
      <c r="Z3546" s="925">
        <f t="shared" si="69"/>
        <v>0.95069999999996135</v>
      </c>
    </row>
    <row r="3547" spans="12:26" s="508" customFormat="1" x14ac:dyDescent="0.2">
      <c r="L3547" s="469"/>
      <c r="M3547" s="469"/>
      <c r="N3547" s="469"/>
      <c r="O3547" s="469"/>
      <c r="P3547" s="923"/>
      <c r="Q3547" s="923"/>
      <c r="R3547" s="923"/>
      <c r="S3547" s="923"/>
      <c r="U3547" s="742"/>
      <c r="Y3547" s="924" t="s">
        <v>97</v>
      </c>
      <c r="Z3547" s="925">
        <f t="shared" si="69"/>
        <v>0.95079999999996134</v>
      </c>
    </row>
    <row r="3548" spans="12:26" s="508" customFormat="1" x14ac:dyDescent="0.2">
      <c r="L3548" s="469"/>
      <c r="M3548" s="469"/>
      <c r="N3548" s="469"/>
      <c r="O3548" s="469"/>
      <c r="P3548" s="923"/>
      <c r="Q3548" s="923"/>
      <c r="R3548" s="923"/>
      <c r="S3548" s="923"/>
      <c r="U3548" s="742"/>
      <c r="Y3548" s="924" t="s">
        <v>97</v>
      </c>
      <c r="Z3548" s="925">
        <f t="shared" si="69"/>
        <v>0.95089999999996133</v>
      </c>
    </row>
    <row r="3549" spans="12:26" s="508" customFormat="1" x14ac:dyDescent="0.2">
      <c r="L3549" s="469"/>
      <c r="M3549" s="469"/>
      <c r="N3549" s="469"/>
      <c r="O3549" s="469"/>
      <c r="P3549" s="923"/>
      <c r="Q3549" s="923"/>
      <c r="R3549" s="923"/>
      <c r="S3549" s="923"/>
      <c r="U3549" s="742"/>
      <c r="Y3549" s="924" t="s">
        <v>97</v>
      </c>
      <c r="Z3549" s="925">
        <f t="shared" si="69"/>
        <v>0.95099999999996132</v>
      </c>
    </row>
    <row r="3550" spans="12:26" s="508" customFormat="1" x14ac:dyDescent="0.2">
      <c r="L3550" s="469"/>
      <c r="M3550" s="469"/>
      <c r="N3550" s="469"/>
      <c r="O3550" s="469"/>
      <c r="P3550" s="923"/>
      <c r="Q3550" s="923"/>
      <c r="R3550" s="923"/>
      <c r="S3550" s="923"/>
      <c r="U3550" s="742"/>
      <c r="Y3550" s="924" t="s">
        <v>97</v>
      </c>
      <c r="Z3550" s="925">
        <f t="shared" si="69"/>
        <v>0.95109999999996131</v>
      </c>
    </row>
    <row r="3551" spans="12:26" s="508" customFormat="1" x14ac:dyDescent="0.2">
      <c r="L3551" s="469"/>
      <c r="M3551" s="469"/>
      <c r="N3551" s="469"/>
      <c r="O3551" s="469"/>
      <c r="P3551" s="923"/>
      <c r="Q3551" s="923"/>
      <c r="R3551" s="923"/>
      <c r="S3551" s="923"/>
      <c r="U3551" s="742"/>
      <c r="Y3551" s="924" t="s">
        <v>97</v>
      </c>
      <c r="Z3551" s="925">
        <f t="shared" si="69"/>
        <v>0.9511999999999613</v>
      </c>
    </row>
    <row r="3552" spans="12:26" s="508" customFormat="1" x14ac:dyDescent="0.2">
      <c r="L3552" s="469"/>
      <c r="M3552" s="469"/>
      <c r="N3552" s="469"/>
      <c r="O3552" s="469"/>
      <c r="P3552" s="923"/>
      <c r="Q3552" s="923"/>
      <c r="R3552" s="923"/>
      <c r="S3552" s="923"/>
      <c r="U3552" s="742"/>
      <c r="Y3552" s="924" t="s">
        <v>97</v>
      </c>
      <c r="Z3552" s="925">
        <f t="shared" si="69"/>
        <v>0.95129999999996129</v>
      </c>
    </row>
    <row r="3553" spans="12:26" s="508" customFormat="1" x14ac:dyDescent="0.2">
      <c r="L3553" s="469"/>
      <c r="M3553" s="469"/>
      <c r="N3553" s="469"/>
      <c r="O3553" s="469"/>
      <c r="P3553" s="923"/>
      <c r="Q3553" s="923"/>
      <c r="R3553" s="923"/>
      <c r="S3553" s="923"/>
      <c r="U3553" s="742"/>
      <c r="Y3553" s="924" t="s">
        <v>97</v>
      </c>
      <c r="Z3553" s="925">
        <f t="shared" si="69"/>
        <v>0.95139999999996128</v>
      </c>
    </row>
    <row r="3554" spans="12:26" s="508" customFormat="1" x14ac:dyDescent="0.2">
      <c r="L3554" s="469"/>
      <c r="M3554" s="469"/>
      <c r="N3554" s="469"/>
      <c r="O3554" s="469"/>
      <c r="P3554" s="923"/>
      <c r="Q3554" s="923"/>
      <c r="R3554" s="923"/>
      <c r="S3554" s="923"/>
      <c r="U3554" s="742"/>
      <c r="Y3554" s="924" t="s">
        <v>97</v>
      </c>
      <c r="Z3554" s="925">
        <f t="shared" si="69"/>
        <v>0.95149999999996127</v>
      </c>
    </row>
    <row r="3555" spans="12:26" s="508" customFormat="1" x14ac:dyDescent="0.2">
      <c r="L3555" s="469"/>
      <c r="M3555" s="469"/>
      <c r="N3555" s="469"/>
      <c r="O3555" s="469"/>
      <c r="P3555" s="923"/>
      <c r="Q3555" s="923"/>
      <c r="R3555" s="923"/>
      <c r="S3555" s="923"/>
      <c r="U3555" s="742"/>
      <c r="Y3555" s="924" t="s">
        <v>97</v>
      </c>
      <c r="Z3555" s="925">
        <f t="shared" si="69"/>
        <v>0.95159999999996125</v>
      </c>
    </row>
    <row r="3556" spans="12:26" s="508" customFormat="1" x14ac:dyDescent="0.2">
      <c r="L3556" s="469"/>
      <c r="M3556" s="469"/>
      <c r="N3556" s="469"/>
      <c r="O3556" s="469"/>
      <c r="P3556" s="923"/>
      <c r="Q3556" s="923"/>
      <c r="R3556" s="923"/>
      <c r="S3556" s="923"/>
      <c r="U3556" s="742"/>
      <c r="Y3556" s="924" t="s">
        <v>97</v>
      </c>
      <c r="Z3556" s="925">
        <f t="shared" si="69"/>
        <v>0.95169999999996124</v>
      </c>
    </row>
    <row r="3557" spans="12:26" s="508" customFormat="1" x14ac:dyDescent="0.2">
      <c r="L3557" s="469"/>
      <c r="M3557" s="469"/>
      <c r="N3557" s="469"/>
      <c r="O3557" s="469"/>
      <c r="P3557" s="923"/>
      <c r="Q3557" s="923"/>
      <c r="R3557" s="923"/>
      <c r="S3557" s="923"/>
      <c r="U3557" s="742"/>
      <c r="Y3557" s="924" t="s">
        <v>97</v>
      </c>
      <c r="Z3557" s="925">
        <f t="shared" si="69"/>
        <v>0.95179999999996123</v>
      </c>
    </row>
    <row r="3558" spans="12:26" s="508" customFormat="1" x14ac:dyDescent="0.2">
      <c r="L3558" s="469"/>
      <c r="M3558" s="469"/>
      <c r="N3558" s="469"/>
      <c r="O3558" s="469"/>
      <c r="P3558" s="923"/>
      <c r="Q3558" s="923"/>
      <c r="R3558" s="923"/>
      <c r="S3558" s="923"/>
      <c r="U3558" s="742"/>
      <c r="Y3558" s="924" t="s">
        <v>97</v>
      </c>
      <c r="Z3558" s="925">
        <f t="shared" si="69"/>
        <v>0.95189999999996122</v>
      </c>
    </row>
    <row r="3559" spans="12:26" s="508" customFormat="1" x14ac:dyDescent="0.2">
      <c r="L3559" s="469"/>
      <c r="M3559" s="469"/>
      <c r="N3559" s="469"/>
      <c r="O3559" s="469"/>
      <c r="P3559" s="923"/>
      <c r="Q3559" s="923"/>
      <c r="R3559" s="923"/>
      <c r="S3559" s="923"/>
      <c r="U3559" s="742"/>
      <c r="Y3559" s="924" t="s">
        <v>97</v>
      </c>
      <c r="Z3559" s="925">
        <f t="shared" si="69"/>
        <v>0.95199999999996121</v>
      </c>
    </row>
    <row r="3560" spans="12:26" s="508" customFormat="1" x14ac:dyDescent="0.2">
      <c r="L3560" s="469"/>
      <c r="M3560" s="469"/>
      <c r="N3560" s="469"/>
      <c r="O3560" s="469"/>
      <c r="P3560" s="923"/>
      <c r="Q3560" s="923"/>
      <c r="R3560" s="923"/>
      <c r="S3560" s="923"/>
      <c r="U3560" s="742"/>
      <c r="Y3560" s="924" t="s">
        <v>97</v>
      </c>
      <c r="Z3560" s="925">
        <f t="shared" si="69"/>
        <v>0.9520999999999612</v>
      </c>
    </row>
    <row r="3561" spans="12:26" s="508" customFormat="1" x14ac:dyDescent="0.2">
      <c r="L3561" s="469"/>
      <c r="M3561" s="469"/>
      <c r="N3561" s="469"/>
      <c r="O3561" s="469"/>
      <c r="P3561" s="923"/>
      <c r="Q3561" s="923"/>
      <c r="R3561" s="923"/>
      <c r="S3561" s="923"/>
      <c r="U3561" s="742"/>
      <c r="Y3561" s="924" t="s">
        <v>97</v>
      </c>
      <c r="Z3561" s="925">
        <f t="shared" ref="Z3561:Z3624" si="70">SUM(Z3560+0.01%)</f>
        <v>0.95219999999996119</v>
      </c>
    </row>
    <row r="3562" spans="12:26" s="508" customFormat="1" x14ac:dyDescent="0.2">
      <c r="L3562" s="469"/>
      <c r="M3562" s="469"/>
      <c r="N3562" s="469"/>
      <c r="O3562" s="469"/>
      <c r="P3562" s="923"/>
      <c r="Q3562" s="923"/>
      <c r="R3562" s="923"/>
      <c r="S3562" s="923"/>
      <c r="U3562" s="742"/>
      <c r="Y3562" s="924" t="s">
        <v>97</v>
      </c>
      <c r="Z3562" s="925">
        <f t="shared" si="70"/>
        <v>0.95229999999996118</v>
      </c>
    </row>
    <row r="3563" spans="12:26" s="508" customFormat="1" x14ac:dyDescent="0.2">
      <c r="L3563" s="469"/>
      <c r="M3563" s="469"/>
      <c r="N3563" s="469"/>
      <c r="O3563" s="469"/>
      <c r="P3563" s="923"/>
      <c r="Q3563" s="923"/>
      <c r="R3563" s="923"/>
      <c r="S3563" s="923"/>
      <c r="U3563" s="742"/>
      <c r="Y3563" s="924" t="s">
        <v>97</v>
      </c>
      <c r="Z3563" s="925">
        <f t="shared" si="70"/>
        <v>0.95239999999996117</v>
      </c>
    </row>
    <row r="3564" spans="12:26" s="508" customFormat="1" x14ac:dyDescent="0.2">
      <c r="L3564" s="469"/>
      <c r="M3564" s="469"/>
      <c r="N3564" s="469"/>
      <c r="O3564" s="469"/>
      <c r="P3564" s="923"/>
      <c r="Q3564" s="923"/>
      <c r="R3564" s="923"/>
      <c r="S3564" s="923"/>
      <c r="U3564" s="742"/>
      <c r="Y3564" s="924" t="s">
        <v>97</v>
      </c>
      <c r="Z3564" s="925">
        <f t="shared" si="70"/>
        <v>0.95249999999996116</v>
      </c>
    </row>
    <row r="3565" spans="12:26" s="508" customFormat="1" x14ac:dyDescent="0.2">
      <c r="L3565" s="469"/>
      <c r="M3565" s="469"/>
      <c r="N3565" s="469"/>
      <c r="O3565" s="469"/>
      <c r="P3565" s="923"/>
      <c r="Q3565" s="923"/>
      <c r="R3565" s="923"/>
      <c r="S3565" s="923"/>
      <c r="U3565" s="742"/>
      <c r="Y3565" s="924" t="s">
        <v>97</v>
      </c>
      <c r="Z3565" s="925">
        <f t="shared" si="70"/>
        <v>0.95259999999996114</v>
      </c>
    </row>
    <row r="3566" spans="12:26" s="508" customFormat="1" x14ac:dyDescent="0.2">
      <c r="L3566" s="469"/>
      <c r="M3566" s="469"/>
      <c r="N3566" s="469"/>
      <c r="O3566" s="469"/>
      <c r="P3566" s="923"/>
      <c r="Q3566" s="923"/>
      <c r="R3566" s="923"/>
      <c r="S3566" s="923"/>
      <c r="U3566" s="742"/>
      <c r="Y3566" s="924" t="s">
        <v>97</v>
      </c>
      <c r="Z3566" s="925">
        <f t="shared" si="70"/>
        <v>0.95269999999996113</v>
      </c>
    </row>
    <row r="3567" spans="12:26" s="508" customFormat="1" x14ac:dyDescent="0.2">
      <c r="L3567" s="469"/>
      <c r="M3567" s="469"/>
      <c r="N3567" s="469"/>
      <c r="O3567" s="469"/>
      <c r="P3567" s="923"/>
      <c r="Q3567" s="923"/>
      <c r="R3567" s="923"/>
      <c r="S3567" s="923"/>
      <c r="U3567" s="742"/>
      <c r="Y3567" s="924" t="s">
        <v>97</v>
      </c>
      <c r="Z3567" s="925">
        <f t="shared" si="70"/>
        <v>0.95279999999996112</v>
      </c>
    </row>
    <row r="3568" spans="12:26" s="508" customFormat="1" x14ac:dyDescent="0.2">
      <c r="L3568" s="469"/>
      <c r="M3568" s="469"/>
      <c r="N3568" s="469"/>
      <c r="O3568" s="469"/>
      <c r="P3568" s="923"/>
      <c r="Q3568" s="923"/>
      <c r="R3568" s="923"/>
      <c r="S3568" s="923"/>
      <c r="U3568" s="742"/>
      <c r="Y3568" s="924" t="s">
        <v>97</v>
      </c>
      <c r="Z3568" s="925">
        <f t="shared" si="70"/>
        <v>0.95289999999996111</v>
      </c>
    </row>
    <row r="3569" spans="12:26" s="508" customFormat="1" x14ac:dyDescent="0.2">
      <c r="L3569" s="469"/>
      <c r="M3569" s="469"/>
      <c r="N3569" s="469"/>
      <c r="O3569" s="469"/>
      <c r="P3569" s="923"/>
      <c r="Q3569" s="923"/>
      <c r="R3569" s="923"/>
      <c r="S3569" s="923"/>
      <c r="U3569" s="742"/>
      <c r="Y3569" s="924" t="s">
        <v>97</v>
      </c>
      <c r="Z3569" s="925">
        <f t="shared" si="70"/>
        <v>0.9529999999999611</v>
      </c>
    </row>
    <row r="3570" spans="12:26" s="508" customFormat="1" x14ac:dyDescent="0.2">
      <c r="L3570" s="469"/>
      <c r="M3570" s="469"/>
      <c r="N3570" s="469"/>
      <c r="O3570" s="469"/>
      <c r="P3570" s="923"/>
      <c r="Q3570" s="923"/>
      <c r="R3570" s="923"/>
      <c r="S3570" s="923"/>
      <c r="U3570" s="742"/>
      <c r="Y3570" s="924" t="s">
        <v>97</v>
      </c>
      <c r="Z3570" s="925">
        <f t="shared" si="70"/>
        <v>0.95309999999996109</v>
      </c>
    </row>
    <row r="3571" spans="12:26" s="508" customFormat="1" x14ac:dyDescent="0.2">
      <c r="L3571" s="469"/>
      <c r="M3571" s="469"/>
      <c r="N3571" s="469"/>
      <c r="O3571" s="469"/>
      <c r="P3571" s="923"/>
      <c r="Q3571" s="923"/>
      <c r="R3571" s="923"/>
      <c r="S3571" s="923"/>
      <c r="U3571" s="742"/>
      <c r="Y3571" s="924" t="s">
        <v>97</v>
      </c>
      <c r="Z3571" s="925">
        <f t="shared" si="70"/>
        <v>0.95319999999996108</v>
      </c>
    </row>
    <row r="3572" spans="12:26" s="508" customFormat="1" x14ac:dyDescent="0.2">
      <c r="L3572" s="469"/>
      <c r="M3572" s="469"/>
      <c r="N3572" s="469"/>
      <c r="O3572" s="469"/>
      <c r="P3572" s="923"/>
      <c r="Q3572" s="923"/>
      <c r="R3572" s="923"/>
      <c r="S3572" s="923"/>
      <c r="U3572" s="742"/>
      <c r="Y3572" s="924" t="s">
        <v>97</v>
      </c>
      <c r="Z3572" s="925">
        <f t="shared" si="70"/>
        <v>0.95329999999996107</v>
      </c>
    </row>
    <row r="3573" spans="12:26" s="508" customFormat="1" x14ac:dyDescent="0.2">
      <c r="L3573" s="469"/>
      <c r="M3573" s="469"/>
      <c r="N3573" s="469"/>
      <c r="O3573" s="469"/>
      <c r="P3573" s="923"/>
      <c r="Q3573" s="923"/>
      <c r="R3573" s="923"/>
      <c r="S3573" s="923"/>
      <c r="U3573" s="742"/>
      <c r="Y3573" s="924" t="s">
        <v>97</v>
      </c>
      <c r="Z3573" s="925">
        <f t="shared" si="70"/>
        <v>0.95339999999996106</v>
      </c>
    </row>
    <row r="3574" spans="12:26" s="508" customFormat="1" x14ac:dyDescent="0.2">
      <c r="L3574" s="469"/>
      <c r="M3574" s="469"/>
      <c r="N3574" s="469"/>
      <c r="O3574" s="469"/>
      <c r="P3574" s="923"/>
      <c r="Q3574" s="923"/>
      <c r="R3574" s="923"/>
      <c r="S3574" s="923"/>
      <c r="U3574" s="742"/>
      <c r="Y3574" s="924" t="s">
        <v>97</v>
      </c>
      <c r="Z3574" s="925">
        <f t="shared" si="70"/>
        <v>0.95349999999996105</v>
      </c>
    </row>
    <row r="3575" spans="12:26" s="508" customFormat="1" x14ac:dyDescent="0.2">
      <c r="L3575" s="469"/>
      <c r="M3575" s="469"/>
      <c r="N3575" s="469"/>
      <c r="O3575" s="469"/>
      <c r="P3575" s="923"/>
      <c r="Q3575" s="923"/>
      <c r="R3575" s="923"/>
      <c r="S3575" s="923"/>
      <c r="U3575" s="742"/>
      <c r="Y3575" s="924" t="s">
        <v>97</v>
      </c>
      <c r="Z3575" s="925">
        <f t="shared" si="70"/>
        <v>0.95359999999996103</v>
      </c>
    </row>
    <row r="3576" spans="12:26" s="508" customFormat="1" x14ac:dyDescent="0.2">
      <c r="L3576" s="469"/>
      <c r="M3576" s="469"/>
      <c r="N3576" s="469"/>
      <c r="O3576" s="469"/>
      <c r="P3576" s="923"/>
      <c r="Q3576" s="923"/>
      <c r="R3576" s="923"/>
      <c r="S3576" s="923"/>
      <c r="U3576" s="742"/>
      <c r="Y3576" s="924" t="s">
        <v>97</v>
      </c>
      <c r="Z3576" s="925">
        <f t="shared" si="70"/>
        <v>0.95369999999996102</v>
      </c>
    </row>
    <row r="3577" spans="12:26" s="508" customFormat="1" x14ac:dyDescent="0.2">
      <c r="L3577" s="469"/>
      <c r="M3577" s="469"/>
      <c r="N3577" s="469"/>
      <c r="O3577" s="469"/>
      <c r="P3577" s="923"/>
      <c r="Q3577" s="923"/>
      <c r="R3577" s="923"/>
      <c r="S3577" s="923"/>
      <c r="U3577" s="742"/>
      <c r="Y3577" s="924" t="s">
        <v>97</v>
      </c>
      <c r="Z3577" s="925">
        <f t="shared" si="70"/>
        <v>0.95379999999996101</v>
      </c>
    </row>
    <row r="3578" spans="12:26" s="508" customFormat="1" x14ac:dyDescent="0.2">
      <c r="L3578" s="469"/>
      <c r="M3578" s="469"/>
      <c r="N3578" s="469"/>
      <c r="O3578" s="469"/>
      <c r="P3578" s="923"/>
      <c r="Q3578" s="923"/>
      <c r="R3578" s="923"/>
      <c r="S3578" s="923"/>
      <c r="U3578" s="742"/>
      <c r="Y3578" s="924" t="s">
        <v>97</v>
      </c>
      <c r="Z3578" s="925">
        <f t="shared" si="70"/>
        <v>0.953899999999961</v>
      </c>
    </row>
    <row r="3579" spans="12:26" s="508" customFormat="1" x14ac:dyDescent="0.2">
      <c r="L3579" s="469"/>
      <c r="M3579" s="469"/>
      <c r="N3579" s="469"/>
      <c r="O3579" s="469"/>
      <c r="P3579" s="923"/>
      <c r="Q3579" s="923"/>
      <c r="R3579" s="923"/>
      <c r="S3579" s="923"/>
      <c r="U3579" s="742"/>
      <c r="Y3579" s="924" t="s">
        <v>97</v>
      </c>
      <c r="Z3579" s="925">
        <f t="shared" si="70"/>
        <v>0.95399999999996099</v>
      </c>
    </row>
    <row r="3580" spans="12:26" s="508" customFormat="1" x14ac:dyDescent="0.2">
      <c r="L3580" s="469"/>
      <c r="M3580" s="469"/>
      <c r="N3580" s="469"/>
      <c r="O3580" s="469"/>
      <c r="P3580" s="923"/>
      <c r="Q3580" s="923"/>
      <c r="R3580" s="923"/>
      <c r="S3580" s="923"/>
      <c r="U3580" s="742"/>
      <c r="Y3580" s="924" t="s">
        <v>97</v>
      </c>
      <c r="Z3580" s="925">
        <f t="shared" si="70"/>
        <v>0.95409999999996098</v>
      </c>
    </row>
    <row r="3581" spans="12:26" s="508" customFormat="1" x14ac:dyDescent="0.2">
      <c r="L3581" s="469"/>
      <c r="M3581" s="469"/>
      <c r="N3581" s="469"/>
      <c r="O3581" s="469"/>
      <c r="P3581" s="923"/>
      <c r="Q3581" s="923"/>
      <c r="R3581" s="923"/>
      <c r="S3581" s="923"/>
      <c r="U3581" s="742"/>
      <c r="Y3581" s="924" t="s">
        <v>97</v>
      </c>
      <c r="Z3581" s="925">
        <f t="shared" si="70"/>
        <v>0.95419999999996097</v>
      </c>
    </row>
    <row r="3582" spans="12:26" s="508" customFormat="1" x14ac:dyDescent="0.2">
      <c r="L3582" s="469"/>
      <c r="M3582" s="469"/>
      <c r="N3582" s="469"/>
      <c r="O3582" s="469"/>
      <c r="P3582" s="923"/>
      <c r="Q3582" s="923"/>
      <c r="R3582" s="923"/>
      <c r="S3582" s="923"/>
      <c r="U3582" s="742"/>
      <c r="Y3582" s="924" t="s">
        <v>97</v>
      </c>
      <c r="Z3582" s="925">
        <f t="shared" si="70"/>
        <v>0.95429999999996096</v>
      </c>
    </row>
    <row r="3583" spans="12:26" s="508" customFormat="1" x14ac:dyDescent="0.2">
      <c r="L3583" s="469"/>
      <c r="M3583" s="469"/>
      <c r="N3583" s="469"/>
      <c r="O3583" s="469"/>
      <c r="P3583" s="923"/>
      <c r="Q3583" s="923"/>
      <c r="R3583" s="923"/>
      <c r="S3583" s="923"/>
      <c r="U3583" s="742"/>
      <c r="Y3583" s="924" t="s">
        <v>97</v>
      </c>
      <c r="Z3583" s="925">
        <f t="shared" si="70"/>
        <v>0.95439999999996095</v>
      </c>
    </row>
    <row r="3584" spans="12:26" s="508" customFormat="1" x14ac:dyDescent="0.2">
      <c r="L3584" s="469"/>
      <c r="M3584" s="469"/>
      <c r="N3584" s="469"/>
      <c r="O3584" s="469"/>
      <c r="P3584" s="923"/>
      <c r="Q3584" s="923"/>
      <c r="R3584" s="923"/>
      <c r="S3584" s="923"/>
      <c r="U3584" s="742"/>
      <c r="Y3584" s="924" t="s">
        <v>97</v>
      </c>
      <c r="Z3584" s="925">
        <f t="shared" si="70"/>
        <v>0.95449999999996094</v>
      </c>
    </row>
    <row r="3585" spans="12:26" s="508" customFormat="1" x14ac:dyDescent="0.2">
      <c r="L3585" s="469"/>
      <c r="M3585" s="469"/>
      <c r="N3585" s="469"/>
      <c r="O3585" s="469"/>
      <c r="P3585" s="923"/>
      <c r="Q3585" s="923"/>
      <c r="R3585" s="923"/>
      <c r="S3585" s="923"/>
      <c r="U3585" s="742"/>
      <c r="Y3585" s="924" t="s">
        <v>97</v>
      </c>
      <c r="Z3585" s="925">
        <f t="shared" si="70"/>
        <v>0.95459999999996092</v>
      </c>
    </row>
    <row r="3586" spans="12:26" s="508" customFormat="1" x14ac:dyDescent="0.2">
      <c r="L3586" s="469"/>
      <c r="M3586" s="469"/>
      <c r="N3586" s="469"/>
      <c r="O3586" s="469"/>
      <c r="P3586" s="923"/>
      <c r="Q3586" s="923"/>
      <c r="R3586" s="923"/>
      <c r="S3586" s="923"/>
      <c r="U3586" s="742"/>
      <c r="Y3586" s="924" t="s">
        <v>97</v>
      </c>
      <c r="Z3586" s="925">
        <f t="shared" si="70"/>
        <v>0.95469999999996091</v>
      </c>
    </row>
    <row r="3587" spans="12:26" s="508" customFormat="1" x14ac:dyDescent="0.2">
      <c r="L3587" s="469"/>
      <c r="M3587" s="469"/>
      <c r="N3587" s="469"/>
      <c r="O3587" s="469"/>
      <c r="P3587" s="923"/>
      <c r="Q3587" s="923"/>
      <c r="R3587" s="923"/>
      <c r="S3587" s="923"/>
      <c r="U3587" s="742"/>
      <c r="Y3587" s="924" t="s">
        <v>97</v>
      </c>
      <c r="Z3587" s="925">
        <f t="shared" si="70"/>
        <v>0.9547999999999609</v>
      </c>
    </row>
    <row r="3588" spans="12:26" s="508" customFormat="1" x14ac:dyDescent="0.2">
      <c r="L3588" s="469"/>
      <c r="M3588" s="469"/>
      <c r="N3588" s="469"/>
      <c r="O3588" s="469"/>
      <c r="P3588" s="923"/>
      <c r="Q3588" s="923"/>
      <c r="R3588" s="923"/>
      <c r="S3588" s="923"/>
      <c r="U3588" s="742"/>
      <c r="Y3588" s="924" t="s">
        <v>97</v>
      </c>
      <c r="Z3588" s="925">
        <f t="shared" si="70"/>
        <v>0.95489999999996089</v>
      </c>
    </row>
    <row r="3589" spans="12:26" s="508" customFormat="1" x14ac:dyDescent="0.2">
      <c r="L3589" s="469"/>
      <c r="M3589" s="469"/>
      <c r="N3589" s="469"/>
      <c r="O3589" s="469"/>
      <c r="P3589" s="923"/>
      <c r="Q3589" s="923"/>
      <c r="R3589" s="923"/>
      <c r="S3589" s="923"/>
      <c r="U3589" s="742"/>
      <c r="Y3589" s="924" t="s">
        <v>97</v>
      </c>
      <c r="Z3589" s="925">
        <f t="shared" si="70"/>
        <v>0.95499999999996088</v>
      </c>
    </row>
    <row r="3590" spans="12:26" s="508" customFormat="1" x14ac:dyDescent="0.2">
      <c r="L3590" s="469"/>
      <c r="M3590" s="469"/>
      <c r="N3590" s="469"/>
      <c r="O3590" s="469"/>
      <c r="P3590" s="923"/>
      <c r="Q3590" s="923"/>
      <c r="R3590" s="923"/>
      <c r="S3590" s="923"/>
      <c r="U3590" s="742"/>
      <c r="Y3590" s="924" t="s">
        <v>97</v>
      </c>
      <c r="Z3590" s="925">
        <f t="shared" si="70"/>
        <v>0.95509999999996087</v>
      </c>
    </row>
    <row r="3591" spans="12:26" s="508" customFormat="1" x14ac:dyDescent="0.2">
      <c r="L3591" s="469"/>
      <c r="M3591" s="469"/>
      <c r="N3591" s="469"/>
      <c r="O3591" s="469"/>
      <c r="P3591" s="923"/>
      <c r="Q3591" s="923"/>
      <c r="R3591" s="923"/>
      <c r="S3591" s="923"/>
      <c r="U3591" s="742"/>
      <c r="Y3591" s="924" t="s">
        <v>97</v>
      </c>
      <c r="Z3591" s="925">
        <f t="shared" si="70"/>
        <v>0.95519999999996086</v>
      </c>
    </row>
    <row r="3592" spans="12:26" s="508" customFormat="1" x14ac:dyDescent="0.2">
      <c r="L3592" s="469"/>
      <c r="M3592" s="469"/>
      <c r="N3592" s="469"/>
      <c r="O3592" s="469"/>
      <c r="P3592" s="923"/>
      <c r="Q3592" s="923"/>
      <c r="R3592" s="923"/>
      <c r="S3592" s="923"/>
      <c r="U3592" s="742"/>
      <c r="Y3592" s="924" t="s">
        <v>97</v>
      </c>
      <c r="Z3592" s="925">
        <f t="shared" si="70"/>
        <v>0.95529999999996085</v>
      </c>
    </row>
    <row r="3593" spans="12:26" s="508" customFormat="1" x14ac:dyDescent="0.2">
      <c r="L3593" s="469"/>
      <c r="M3593" s="469"/>
      <c r="N3593" s="469"/>
      <c r="O3593" s="469"/>
      <c r="P3593" s="923"/>
      <c r="Q3593" s="923"/>
      <c r="R3593" s="923"/>
      <c r="S3593" s="923"/>
      <c r="U3593" s="742"/>
      <c r="Y3593" s="924" t="s">
        <v>97</v>
      </c>
      <c r="Z3593" s="925">
        <f t="shared" si="70"/>
        <v>0.95539999999996084</v>
      </c>
    </row>
    <row r="3594" spans="12:26" s="508" customFormat="1" x14ac:dyDescent="0.2">
      <c r="L3594" s="469"/>
      <c r="M3594" s="469"/>
      <c r="N3594" s="469"/>
      <c r="O3594" s="469"/>
      <c r="P3594" s="923"/>
      <c r="Q3594" s="923"/>
      <c r="R3594" s="923"/>
      <c r="S3594" s="923"/>
      <c r="U3594" s="742"/>
      <c r="Y3594" s="924" t="s">
        <v>97</v>
      </c>
      <c r="Z3594" s="925">
        <f t="shared" si="70"/>
        <v>0.95549999999996083</v>
      </c>
    </row>
    <row r="3595" spans="12:26" s="508" customFormat="1" x14ac:dyDescent="0.2">
      <c r="L3595" s="469"/>
      <c r="M3595" s="469"/>
      <c r="N3595" s="469"/>
      <c r="O3595" s="469"/>
      <c r="P3595" s="923"/>
      <c r="Q3595" s="923"/>
      <c r="R3595" s="923"/>
      <c r="S3595" s="923"/>
      <c r="U3595" s="742"/>
      <c r="Y3595" s="924" t="s">
        <v>97</v>
      </c>
      <c r="Z3595" s="925">
        <f t="shared" si="70"/>
        <v>0.95559999999996081</v>
      </c>
    </row>
    <row r="3596" spans="12:26" s="508" customFormat="1" x14ac:dyDescent="0.2">
      <c r="L3596" s="469"/>
      <c r="M3596" s="469"/>
      <c r="N3596" s="469"/>
      <c r="O3596" s="469"/>
      <c r="P3596" s="923"/>
      <c r="Q3596" s="923"/>
      <c r="R3596" s="923"/>
      <c r="S3596" s="923"/>
      <c r="U3596" s="742"/>
      <c r="Y3596" s="924" t="s">
        <v>97</v>
      </c>
      <c r="Z3596" s="925">
        <f t="shared" si="70"/>
        <v>0.9556999999999608</v>
      </c>
    </row>
    <row r="3597" spans="12:26" s="508" customFormat="1" x14ac:dyDescent="0.2">
      <c r="L3597" s="469"/>
      <c r="M3597" s="469"/>
      <c r="N3597" s="469"/>
      <c r="O3597" s="469"/>
      <c r="P3597" s="923"/>
      <c r="Q3597" s="923"/>
      <c r="R3597" s="923"/>
      <c r="S3597" s="923"/>
      <c r="U3597" s="742"/>
      <c r="Y3597" s="924" t="s">
        <v>97</v>
      </c>
      <c r="Z3597" s="925">
        <f t="shared" si="70"/>
        <v>0.95579999999996079</v>
      </c>
    </row>
    <row r="3598" spans="12:26" s="508" customFormat="1" x14ac:dyDescent="0.2">
      <c r="L3598" s="469"/>
      <c r="M3598" s="469"/>
      <c r="N3598" s="469"/>
      <c r="O3598" s="469"/>
      <c r="P3598" s="923"/>
      <c r="Q3598" s="923"/>
      <c r="R3598" s="923"/>
      <c r="S3598" s="923"/>
      <c r="U3598" s="742"/>
      <c r="Y3598" s="924" t="s">
        <v>97</v>
      </c>
      <c r="Z3598" s="925">
        <f t="shared" si="70"/>
        <v>0.95589999999996078</v>
      </c>
    </row>
    <row r="3599" spans="12:26" s="508" customFormat="1" x14ac:dyDescent="0.2">
      <c r="L3599" s="469"/>
      <c r="M3599" s="469"/>
      <c r="N3599" s="469"/>
      <c r="O3599" s="469"/>
      <c r="P3599" s="923"/>
      <c r="Q3599" s="923"/>
      <c r="R3599" s="923"/>
      <c r="S3599" s="923"/>
      <c r="U3599" s="742"/>
      <c r="Y3599" s="924" t="s">
        <v>97</v>
      </c>
      <c r="Z3599" s="925">
        <f t="shared" si="70"/>
        <v>0.95599999999996077</v>
      </c>
    </row>
    <row r="3600" spans="12:26" s="508" customFormat="1" x14ac:dyDescent="0.2">
      <c r="L3600" s="469"/>
      <c r="M3600" s="469"/>
      <c r="N3600" s="469"/>
      <c r="O3600" s="469"/>
      <c r="P3600" s="923"/>
      <c r="Q3600" s="923"/>
      <c r="R3600" s="923"/>
      <c r="S3600" s="923"/>
      <c r="U3600" s="742"/>
      <c r="Y3600" s="924" t="s">
        <v>97</v>
      </c>
      <c r="Z3600" s="925">
        <f t="shared" si="70"/>
        <v>0.95609999999996076</v>
      </c>
    </row>
    <row r="3601" spans="12:26" s="508" customFormat="1" x14ac:dyDescent="0.2">
      <c r="L3601" s="469"/>
      <c r="M3601" s="469"/>
      <c r="N3601" s="469"/>
      <c r="O3601" s="469"/>
      <c r="P3601" s="923"/>
      <c r="Q3601" s="923"/>
      <c r="R3601" s="923"/>
      <c r="S3601" s="923"/>
      <c r="U3601" s="742"/>
      <c r="Y3601" s="924" t="s">
        <v>97</v>
      </c>
      <c r="Z3601" s="925">
        <f t="shared" si="70"/>
        <v>0.95619999999996075</v>
      </c>
    </row>
    <row r="3602" spans="12:26" s="508" customFormat="1" x14ac:dyDescent="0.2">
      <c r="L3602" s="469"/>
      <c r="M3602" s="469"/>
      <c r="N3602" s="469"/>
      <c r="O3602" s="469"/>
      <c r="P3602" s="923"/>
      <c r="Q3602" s="923"/>
      <c r="R3602" s="923"/>
      <c r="S3602" s="923"/>
      <c r="U3602" s="742"/>
      <c r="Y3602" s="924" t="s">
        <v>97</v>
      </c>
      <c r="Z3602" s="925">
        <f t="shared" si="70"/>
        <v>0.95629999999996074</v>
      </c>
    </row>
    <row r="3603" spans="12:26" s="508" customFormat="1" x14ac:dyDescent="0.2">
      <c r="L3603" s="469"/>
      <c r="M3603" s="469"/>
      <c r="N3603" s="469"/>
      <c r="O3603" s="469"/>
      <c r="P3603" s="923"/>
      <c r="Q3603" s="923"/>
      <c r="R3603" s="923"/>
      <c r="S3603" s="923"/>
      <c r="U3603" s="742"/>
      <c r="Y3603" s="924" t="s">
        <v>97</v>
      </c>
      <c r="Z3603" s="925">
        <f t="shared" si="70"/>
        <v>0.95639999999996073</v>
      </c>
    </row>
    <row r="3604" spans="12:26" s="508" customFormat="1" x14ac:dyDescent="0.2">
      <c r="L3604" s="469"/>
      <c r="M3604" s="469"/>
      <c r="N3604" s="469"/>
      <c r="O3604" s="469"/>
      <c r="P3604" s="923"/>
      <c r="Q3604" s="923"/>
      <c r="R3604" s="923"/>
      <c r="S3604" s="923"/>
      <c r="U3604" s="742"/>
      <c r="Y3604" s="924" t="s">
        <v>97</v>
      </c>
      <c r="Z3604" s="925">
        <f t="shared" si="70"/>
        <v>0.95649999999996071</v>
      </c>
    </row>
    <row r="3605" spans="12:26" s="508" customFormat="1" x14ac:dyDescent="0.2">
      <c r="L3605" s="469"/>
      <c r="M3605" s="469"/>
      <c r="N3605" s="469"/>
      <c r="O3605" s="469"/>
      <c r="P3605" s="923"/>
      <c r="Q3605" s="923"/>
      <c r="R3605" s="923"/>
      <c r="S3605" s="923"/>
      <c r="U3605" s="742"/>
      <c r="Y3605" s="924" t="s">
        <v>97</v>
      </c>
      <c r="Z3605" s="925">
        <f t="shared" si="70"/>
        <v>0.9565999999999607</v>
      </c>
    </row>
    <row r="3606" spans="12:26" s="508" customFormat="1" x14ac:dyDescent="0.2">
      <c r="L3606" s="469"/>
      <c r="M3606" s="469"/>
      <c r="N3606" s="469"/>
      <c r="O3606" s="469"/>
      <c r="P3606" s="923"/>
      <c r="Q3606" s="923"/>
      <c r="R3606" s="923"/>
      <c r="S3606" s="923"/>
      <c r="U3606" s="742"/>
      <c r="Y3606" s="924" t="s">
        <v>97</v>
      </c>
      <c r="Z3606" s="925">
        <f t="shared" si="70"/>
        <v>0.95669999999996069</v>
      </c>
    </row>
    <row r="3607" spans="12:26" s="508" customFormat="1" x14ac:dyDescent="0.2">
      <c r="L3607" s="469"/>
      <c r="M3607" s="469"/>
      <c r="N3607" s="469"/>
      <c r="O3607" s="469"/>
      <c r="P3607" s="923"/>
      <c r="Q3607" s="923"/>
      <c r="R3607" s="923"/>
      <c r="S3607" s="923"/>
      <c r="U3607" s="742"/>
      <c r="Y3607" s="924" t="s">
        <v>97</v>
      </c>
      <c r="Z3607" s="925">
        <f t="shared" si="70"/>
        <v>0.95679999999996068</v>
      </c>
    </row>
    <row r="3608" spans="12:26" s="508" customFormat="1" x14ac:dyDescent="0.2">
      <c r="L3608" s="469"/>
      <c r="M3608" s="469"/>
      <c r="N3608" s="469"/>
      <c r="O3608" s="469"/>
      <c r="P3608" s="923"/>
      <c r="Q3608" s="923"/>
      <c r="R3608" s="923"/>
      <c r="S3608" s="923"/>
      <c r="U3608" s="742"/>
      <c r="Y3608" s="924" t="s">
        <v>97</v>
      </c>
      <c r="Z3608" s="925">
        <f t="shared" si="70"/>
        <v>0.95689999999996067</v>
      </c>
    </row>
    <row r="3609" spans="12:26" s="508" customFormat="1" x14ac:dyDescent="0.2">
      <c r="L3609" s="469"/>
      <c r="M3609" s="469"/>
      <c r="N3609" s="469"/>
      <c r="O3609" s="469"/>
      <c r="P3609" s="923"/>
      <c r="Q3609" s="923"/>
      <c r="R3609" s="923"/>
      <c r="S3609" s="923"/>
      <c r="U3609" s="742"/>
      <c r="Y3609" s="924" t="s">
        <v>97</v>
      </c>
      <c r="Z3609" s="925">
        <f t="shared" si="70"/>
        <v>0.95699999999996066</v>
      </c>
    </row>
    <row r="3610" spans="12:26" s="508" customFormat="1" x14ac:dyDescent="0.2">
      <c r="L3610" s="469"/>
      <c r="M3610" s="469"/>
      <c r="N3610" s="469"/>
      <c r="O3610" s="469"/>
      <c r="P3610" s="923"/>
      <c r="Q3610" s="923"/>
      <c r="R3610" s="923"/>
      <c r="S3610" s="923"/>
      <c r="U3610" s="742"/>
      <c r="Y3610" s="924" t="s">
        <v>97</v>
      </c>
      <c r="Z3610" s="925">
        <f t="shared" si="70"/>
        <v>0.95709999999996065</v>
      </c>
    </row>
    <row r="3611" spans="12:26" s="508" customFormat="1" x14ac:dyDescent="0.2">
      <c r="L3611" s="469"/>
      <c r="M3611" s="469"/>
      <c r="N3611" s="469"/>
      <c r="O3611" s="469"/>
      <c r="P3611" s="923"/>
      <c r="Q3611" s="923"/>
      <c r="R3611" s="923"/>
      <c r="S3611" s="923"/>
      <c r="U3611" s="742"/>
      <c r="Y3611" s="924" t="s">
        <v>97</v>
      </c>
      <c r="Z3611" s="925">
        <f t="shared" si="70"/>
        <v>0.95719999999996064</v>
      </c>
    </row>
    <row r="3612" spans="12:26" s="508" customFormat="1" x14ac:dyDescent="0.2">
      <c r="L3612" s="469"/>
      <c r="M3612" s="469"/>
      <c r="N3612" s="469"/>
      <c r="O3612" s="469"/>
      <c r="P3612" s="923"/>
      <c r="Q3612" s="923"/>
      <c r="R3612" s="923"/>
      <c r="S3612" s="923"/>
      <c r="U3612" s="742"/>
      <c r="Y3612" s="924" t="s">
        <v>97</v>
      </c>
      <c r="Z3612" s="925">
        <f t="shared" si="70"/>
        <v>0.95729999999996063</v>
      </c>
    </row>
    <row r="3613" spans="12:26" s="508" customFormat="1" x14ac:dyDescent="0.2">
      <c r="L3613" s="469"/>
      <c r="M3613" s="469"/>
      <c r="N3613" s="469"/>
      <c r="O3613" s="469"/>
      <c r="P3613" s="923"/>
      <c r="Q3613" s="923"/>
      <c r="R3613" s="923"/>
      <c r="S3613" s="923"/>
      <c r="U3613" s="742"/>
      <c r="Y3613" s="924" t="s">
        <v>97</v>
      </c>
      <c r="Z3613" s="925">
        <f t="shared" si="70"/>
        <v>0.95739999999996062</v>
      </c>
    </row>
    <row r="3614" spans="12:26" s="508" customFormat="1" x14ac:dyDescent="0.2">
      <c r="L3614" s="469"/>
      <c r="M3614" s="469"/>
      <c r="N3614" s="469"/>
      <c r="O3614" s="469"/>
      <c r="P3614" s="923"/>
      <c r="Q3614" s="923"/>
      <c r="R3614" s="923"/>
      <c r="S3614" s="923"/>
      <c r="U3614" s="742"/>
      <c r="Y3614" s="924" t="s">
        <v>97</v>
      </c>
      <c r="Z3614" s="925">
        <f t="shared" si="70"/>
        <v>0.9574999999999606</v>
      </c>
    </row>
    <row r="3615" spans="12:26" s="508" customFormat="1" x14ac:dyDescent="0.2">
      <c r="L3615" s="469"/>
      <c r="M3615" s="469"/>
      <c r="N3615" s="469"/>
      <c r="O3615" s="469"/>
      <c r="P3615" s="923"/>
      <c r="Q3615" s="923"/>
      <c r="R3615" s="923"/>
      <c r="S3615" s="923"/>
      <c r="U3615" s="742"/>
      <c r="Y3615" s="924" t="s">
        <v>97</v>
      </c>
      <c r="Z3615" s="925">
        <f t="shared" si="70"/>
        <v>0.95759999999996059</v>
      </c>
    </row>
    <row r="3616" spans="12:26" s="508" customFormat="1" x14ac:dyDescent="0.2">
      <c r="L3616" s="469"/>
      <c r="M3616" s="469"/>
      <c r="N3616" s="469"/>
      <c r="O3616" s="469"/>
      <c r="P3616" s="923"/>
      <c r="Q3616" s="923"/>
      <c r="R3616" s="923"/>
      <c r="S3616" s="923"/>
      <c r="U3616" s="742"/>
      <c r="Y3616" s="924" t="s">
        <v>97</v>
      </c>
      <c r="Z3616" s="925">
        <f t="shared" si="70"/>
        <v>0.95769999999996058</v>
      </c>
    </row>
    <row r="3617" spans="12:26" s="508" customFormat="1" x14ac:dyDescent="0.2">
      <c r="L3617" s="469"/>
      <c r="M3617" s="469"/>
      <c r="N3617" s="469"/>
      <c r="O3617" s="469"/>
      <c r="P3617" s="923"/>
      <c r="Q3617" s="923"/>
      <c r="R3617" s="923"/>
      <c r="S3617" s="923"/>
      <c r="U3617" s="742"/>
      <c r="Y3617" s="924" t="s">
        <v>97</v>
      </c>
      <c r="Z3617" s="925">
        <f t="shared" si="70"/>
        <v>0.95779999999996057</v>
      </c>
    </row>
    <row r="3618" spans="12:26" s="508" customFormat="1" x14ac:dyDescent="0.2">
      <c r="L3618" s="469"/>
      <c r="M3618" s="469"/>
      <c r="N3618" s="469"/>
      <c r="O3618" s="469"/>
      <c r="P3618" s="923"/>
      <c r="Q3618" s="923"/>
      <c r="R3618" s="923"/>
      <c r="S3618" s="923"/>
      <c r="U3618" s="742"/>
      <c r="Y3618" s="924" t="s">
        <v>97</v>
      </c>
      <c r="Z3618" s="925">
        <f t="shared" si="70"/>
        <v>0.95789999999996056</v>
      </c>
    </row>
    <row r="3619" spans="12:26" s="508" customFormat="1" x14ac:dyDescent="0.2">
      <c r="L3619" s="469"/>
      <c r="M3619" s="469"/>
      <c r="N3619" s="469"/>
      <c r="O3619" s="469"/>
      <c r="P3619" s="923"/>
      <c r="Q3619" s="923"/>
      <c r="R3619" s="923"/>
      <c r="S3619" s="923"/>
      <c r="U3619" s="742"/>
      <c r="Y3619" s="924" t="s">
        <v>97</v>
      </c>
      <c r="Z3619" s="925">
        <f t="shared" si="70"/>
        <v>0.95799999999996055</v>
      </c>
    </row>
    <row r="3620" spans="12:26" s="508" customFormat="1" x14ac:dyDescent="0.2">
      <c r="L3620" s="469"/>
      <c r="M3620" s="469"/>
      <c r="N3620" s="469"/>
      <c r="O3620" s="469"/>
      <c r="P3620" s="923"/>
      <c r="Q3620" s="923"/>
      <c r="R3620" s="923"/>
      <c r="S3620" s="923"/>
      <c r="U3620" s="742"/>
      <c r="Y3620" s="924" t="s">
        <v>97</v>
      </c>
      <c r="Z3620" s="925">
        <f t="shared" si="70"/>
        <v>0.95809999999996054</v>
      </c>
    </row>
    <row r="3621" spans="12:26" s="508" customFormat="1" x14ac:dyDescent="0.2">
      <c r="L3621" s="469"/>
      <c r="M3621" s="469"/>
      <c r="N3621" s="469"/>
      <c r="O3621" s="469"/>
      <c r="P3621" s="923"/>
      <c r="Q3621" s="923"/>
      <c r="R3621" s="923"/>
      <c r="S3621" s="923"/>
      <c r="U3621" s="742"/>
      <c r="Y3621" s="924" t="s">
        <v>97</v>
      </c>
      <c r="Z3621" s="925">
        <f t="shared" si="70"/>
        <v>0.95819999999996053</v>
      </c>
    </row>
    <row r="3622" spans="12:26" s="508" customFormat="1" x14ac:dyDescent="0.2">
      <c r="L3622" s="469"/>
      <c r="M3622" s="469"/>
      <c r="N3622" s="469"/>
      <c r="O3622" s="469"/>
      <c r="P3622" s="923"/>
      <c r="Q3622" s="923"/>
      <c r="R3622" s="923"/>
      <c r="S3622" s="923"/>
      <c r="U3622" s="742"/>
      <c r="Y3622" s="924" t="s">
        <v>97</v>
      </c>
      <c r="Z3622" s="925">
        <f t="shared" si="70"/>
        <v>0.95829999999996052</v>
      </c>
    </row>
    <row r="3623" spans="12:26" s="508" customFormat="1" x14ac:dyDescent="0.2">
      <c r="L3623" s="469"/>
      <c r="M3623" s="469"/>
      <c r="N3623" s="469"/>
      <c r="O3623" s="469"/>
      <c r="P3623" s="923"/>
      <c r="Q3623" s="923"/>
      <c r="R3623" s="923"/>
      <c r="S3623" s="923"/>
      <c r="U3623" s="742"/>
      <c r="Y3623" s="924" t="s">
        <v>97</v>
      </c>
      <c r="Z3623" s="925">
        <f t="shared" si="70"/>
        <v>0.95839999999996051</v>
      </c>
    </row>
    <row r="3624" spans="12:26" s="508" customFormat="1" x14ac:dyDescent="0.2">
      <c r="L3624" s="469"/>
      <c r="M3624" s="469"/>
      <c r="N3624" s="469"/>
      <c r="O3624" s="469"/>
      <c r="P3624" s="923"/>
      <c r="Q3624" s="923"/>
      <c r="R3624" s="923"/>
      <c r="S3624" s="923"/>
      <c r="U3624" s="742"/>
      <c r="Y3624" s="924" t="s">
        <v>97</v>
      </c>
      <c r="Z3624" s="925">
        <f t="shared" si="70"/>
        <v>0.95849999999996049</v>
      </c>
    </row>
    <row r="3625" spans="12:26" s="508" customFormat="1" x14ac:dyDescent="0.2">
      <c r="L3625" s="469"/>
      <c r="M3625" s="469"/>
      <c r="N3625" s="469"/>
      <c r="O3625" s="469"/>
      <c r="P3625" s="923"/>
      <c r="Q3625" s="923"/>
      <c r="R3625" s="923"/>
      <c r="S3625" s="923"/>
      <c r="U3625" s="742"/>
      <c r="Y3625" s="924" t="s">
        <v>97</v>
      </c>
      <c r="Z3625" s="925">
        <f t="shared" ref="Z3625:Z3688" si="71">SUM(Z3624+0.01%)</f>
        <v>0.95859999999996048</v>
      </c>
    </row>
    <row r="3626" spans="12:26" s="508" customFormat="1" x14ac:dyDescent="0.2">
      <c r="L3626" s="469"/>
      <c r="M3626" s="469"/>
      <c r="N3626" s="469"/>
      <c r="O3626" s="469"/>
      <c r="P3626" s="923"/>
      <c r="Q3626" s="923"/>
      <c r="R3626" s="923"/>
      <c r="S3626" s="923"/>
      <c r="U3626" s="742"/>
      <c r="Y3626" s="924" t="s">
        <v>97</v>
      </c>
      <c r="Z3626" s="925">
        <f t="shared" si="71"/>
        <v>0.95869999999996047</v>
      </c>
    </row>
    <row r="3627" spans="12:26" s="508" customFormat="1" x14ac:dyDescent="0.2">
      <c r="L3627" s="469"/>
      <c r="M3627" s="469"/>
      <c r="N3627" s="469"/>
      <c r="O3627" s="469"/>
      <c r="P3627" s="923"/>
      <c r="Q3627" s="923"/>
      <c r="R3627" s="923"/>
      <c r="S3627" s="923"/>
      <c r="U3627" s="742"/>
      <c r="Y3627" s="924" t="s">
        <v>97</v>
      </c>
      <c r="Z3627" s="925">
        <f t="shared" si="71"/>
        <v>0.95879999999996046</v>
      </c>
    </row>
    <row r="3628" spans="12:26" s="508" customFormat="1" x14ac:dyDescent="0.2">
      <c r="L3628" s="469"/>
      <c r="M3628" s="469"/>
      <c r="N3628" s="469"/>
      <c r="O3628" s="469"/>
      <c r="P3628" s="923"/>
      <c r="Q3628" s="923"/>
      <c r="R3628" s="923"/>
      <c r="S3628" s="923"/>
      <c r="U3628" s="742"/>
      <c r="Y3628" s="924" t="s">
        <v>97</v>
      </c>
      <c r="Z3628" s="925">
        <f t="shared" si="71"/>
        <v>0.95889999999996045</v>
      </c>
    </row>
    <row r="3629" spans="12:26" s="508" customFormat="1" x14ac:dyDescent="0.2">
      <c r="L3629" s="469"/>
      <c r="M3629" s="469"/>
      <c r="N3629" s="469"/>
      <c r="O3629" s="469"/>
      <c r="P3629" s="923"/>
      <c r="Q3629" s="923"/>
      <c r="R3629" s="923"/>
      <c r="S3629" s="923"/>
      <c r="U3629" s="742"/>
      <c r="Y3629" s="924" t="s">
        <v>97</v>
      </c>
      <c r="Z3629" s="925">
        <f t="shared" si="71"/>
        <v>0.95899999999996044</v>
      </c>
    </row>
    <row r="3630" spans="12:26" s="508" customFormat="1" x14ac:dyDescent="0.2">
      <c r="L3630" s="469"/>
      <c r="M3630" s="469"/>
      <c r="N3630" s="469"/>
      <c r="O3630" s="469"/>
      <c r="P3630" s="923"/>
      <c r="Q3630" s="923"/>
      <c r="R3630" s="923"/>
      <c r="S3630" s="923"/>
      <c r="U3630" s="742"/>
      <c r="Y3630" s="924" t="s">
        <v>97</v>
      </c>
      <c r="Z3630" s="925">
        <f t="shared" si="71"/>
        <v>0.95909999999996043</v>
      </c>
    </row>
    <row r="3631" spans="12:26" s="508" customFormat="1" x14ac:dyDescent="0.2">
      <c r="L3631" s="469"/>
      <c r="M3631" s="469"/>
      <c r="N3631" s="469"/>
      <c r="O3631" s="469"/>
      <c r="P3631" s="923"/>
      <c r="Q3631" s="923"/>
      <c r="R3631" s="923"/>
      <c r="S3631" s="923"/>
      <c r="U3631" s="742"/>
      <c r="Y3631" s="924" t="s">
        <v>97</v>
      </c>
      <c r="Z3631" s="925">
        <f t="shared" si="71"/>
        <v>0.95919999999996042</v>
      </c>
    </row>
    <row r="3632" spans="12:26" s="508" customFormat="1" x14ac:dyDescent="0.2">
      <c r="L3632" s="469"/>
      <c r="M3632" s="469"/>
      <c r="N3632" s="469"/>
      <c r="O3632" s="469"/>
      <c r="P3632" s="923"/>
      <c r="Q3632" s="923"/>
      <c r="R3632" s="923"/>
      <c r="S3632" s="923"/>
      <c r="U3632" s="742"/>
      <c r="Y3632" s="924" t="s">
        <v>97</v>
      </c>
      <c r="Z3632" s="925">
        <f t="shared" si="71"/>
        <v>0.95929999999996041</v>
      </c>
    </row>
    <row r="3633" spans="12:26" s="508" customFormat="1" x14ac:dyDescent="0.2">
      <c r="L3633" s="469"/>
      <c r="M3633" s="469"/>
      <c r="N3633" s="469"/>
      <c r="O3633" s="469"/>
      <c r="P3633" s="923"/>
      <c r="Q3633" s="923"/>
      <c r="R3633" s="923"/>
      <c r="S3633" s="923"/>
      <c r="U3633" s="742"/>
      <c r="Y3633" s="924" t="s">
        <v>97</v>
      </c>
      <c r="Z3633" s="925">
        <f t="shared" si="71"/>
        <v>0.9593999999999604</v>
      </c>
    </row>
    <row r="3634" spans="12:26" s="508" customFormat="1" x14ac:dyDescent="0.2">
      <c r="L3634" s="469"/>
      <c r="M3634" s="469"/>
      <c r="N3634" s="469"/>
      <c r="O3634" s="469"/>
      <c r="P3634" s="923"/>
      <c r="Q3634" s="923"/>
      <c r="R3634" s="923"/>
      <c r="S3634" s="923"/>
      <c r="U3634" s="742"/>
      <c r="Y3634" s="924" t="s">
        <v>97</v>
      </c>
      <c r="Z3634" s="925">
        <f t="shared" si="71"/>
        <v>0.95949999999996038</v>
      </c>
    </row>
    <row r="3635" spans="12:26" s="508" customFormat="1" x14ac:dyDescent="0.2">
      <c r="L3635" s="469"/>
      <c r="M3635" s="469"/>
      <c r="N3635" s="469"/>
      <c r="O3635" s="469"/>
      <c r="P3635" s="923"/>
      <c r="Q3635" s="923"/>
      <c r="R3635" s="923"/>
      <c r="S3635" s="923"/>
      <c r="U3635" s="742"/>
      <c r="Y3635" s="924" t="s">
        <v>97</v>
      </c>
      <c r="Z3635" s="925">
        <f t="shared" si="71"/>
        <v>0.95959999999996037</v>
      </c>
    </row>
    <row r="3636" spans="12:26" s="508" customFormat="1" x14ac:dyDescent="0.2">
      <c r="L3636" s="469"/>
      <c r="M3636" s="469"/>
      <c r="N3636" s="469"/>
      <c r="O3636" s="469"/>
      <c r="P3636" s="923"/>
      <c r="Q3636" s="923"/>
      <c r="R3636" s="923"/>
      <c r="S3636" s="923"/>
      <c r="U3636" s="742"/>
      <c r="Y3636" s="924" t="s">
        <v>97</v>
      </c>
      <c r="Z3636" s="925">
        <f t="shared" si="71"/>
        <v>0.95969999999996036</v>
      </c>
    </row>
    <row r="3637" spans="12:26" s="508" customFormat="1" x14ac:dyDescent="0.2">
      <c r="L3637" s="469"/>
      <c r="M3637" s="469"/>
      <c r="N3637" s="469"/>
      <c r="O3637" s="469"/>
      <c r="P3637" s="923"/>
      <c r="Q3637" s="923"/>
      <c r="R3637" s="923"/>
      <c r="S3637" s="923"/>
      <c r="U3637" s="742"/>
      <c r="Y3637" s="924" t="s">
        <v>97</v>
      </c>
      <c r="Z3637" s="925">
        <f t="shared" si="71"/>
        <v>0.95979999999996035</v>
      </c>
    </row>
    <row r="3638" spans="12:26" s="508" customFormat="1" x14ac:dyDescent="0.2">
      <c r="L3638" s="469"/>
      <c r="M3638" s="469"/>
      <c r="N3638" s="469"/>
      <c r="O3638" s="469"/>
      <c r="P3638" s="923"/>
      <c r="Q3638" s="923"/>
      <c r="R3638" s="923"/>
      <c r="S3638" s="923"/>
      <c r="U3638" s="742"/>
      <c r="Y3638" s="924" t="s">
        <v>97</v>
      </c>
      <c r="Z3638" s="925">
        <f t="shared" si="71"/>
        <v>0.95989999999996034</v>
      </c>
    </row>
    <row r="3639" spans="12:26" s="508" customFormat="1" x14ac:dyDescent="0.2">
      <c r="L3639" s="469"/>
      <c r="M3639" s="469"/>
      <c r="N3639" s="469"/>
      <c r="O3639" s="469"/>
      <c r="P3639" s="923"/>
      <c r="Q3639" s="923"/>
      <c r="R3639" s="923"/>
      <c r="S3639" s="923"/>
      <c r="U3639" s="742"/>
      <c r="Y3639" s="924" t="s">
        <v>97</v>
      </c>
      <c r="Z3639" s="925">
        <f t="shared" si="71"/>
        <v>0.95999999999996033</v>
      </c>
    </row>
    <row r="3640" spans="12:26" s="508" customFormat="1" x14ac:dyDescent="0.2">
      <c r="L3640" s="469"/>
      <c r="M3640" s="469"/>
      <c r="N3640" s="469"/>
      <c r="O3640" s="469"/>
      <c r="P3640" s="923"/>
      <c r="Q3640" s="923"/>
      <c r="R3640" s="923"/>
      <c r="S3640" s="923"/>
      <c r="U3640" s="742"/>
      <c r="Y3640" s="924" t="s">
        <v>97</v>
      </c>
      <c r="Z3640" s="925">
        <f t="shared" si="71"/>
        <v>0.96009999999996032</v>
      </c>
    </row>
    <row r="3641" spans="12:26" s="508" customFormat="1" x14ac:dyDescent="0.2">
      <c r="L3641" s="469"/>
      <c r="M3641" s="469"/>
      <c r="N3641" s="469"/>
      <c r="O3641" s="469"/>
      <c r="P3641" s="923"/>
      <c r="Q3641" s="923"/>
      <c r="R3641" s="923"/>
      <c r="S3641" s="923"/>
      <c r="U3641" s="742"/>
      <c r="Y3641" s="924" t="s">
        <v>97</v>
      </c>
      <c r="Z3641" s="925">
        <f t="shared" si="71"/>
        <v>0.96019999999996031</v>
      </c>
    </row>
    <row r="3642" spans="12:26" s="508" customFormat="1" x14ac:dyDescent="0.2">
      <c r="L3642" s="469"/>
      <c r="M3642" s="469"/>
      <c r="N3642" s="469"/>
      <c r="O3642" s="469"/>
      <c r="P3642" s="923"/>
      <c r="Q3642" s="923"/>
      <c r="R3642" s="923"/>
      <c r="S3642" s="923"/>
      <c r="U3642" s="742"/>
      <c r="Y3642" s="924" t="s">
        <v>97</v>
      </c>
      <c r="Z3642" s="925">
        <f t="shared" si="71"/>
        <v>0.9602999999999603</v>
      </c>
    </row>
    <row r="3643" spans="12:26" s="508" customFormat="1" x14ac:dyDescent="0.2">
      <c r="L3643" s="469"/>
      <c r="M3643" s="469"/>
      <c r="N3643" s="469"/>
      <c r="O3643" s="469"/>
      <c r="P3643" s="923"/>
      <c r="Q3643" s="923"/>
      <c r="R3643" s="923"/>
      <c r="S3643" s="923"/>
      <c r="U3643" s="742"/>
      <c r="Y3643" s="924" t="s">
        <v>97</v>
      </c>
      <c r="Z3643" s="925">
        <f t="shared" si="71"/>
        <v>0.96039999999996029</v>
      </c>
    </row>
    <row r="3644" spans="12:26" s="508" customFormat="1" x14ac:dyDescent="0.2">
      <c r="L3644" s="469"/>
      <c r="M3644" s="469"/>
      <c r="N3644" s="469"/>
      <c r="O3644" s="469"/>
      <c r="P3644" s="923"/>
      <c r="Q3644" s="923"/>
      <c r="R3644" s="923"/>
      <c r="S3644" s="923"/>
      <c r="U3644" s="742"/>
      <c r="Y3644" s="924" t="s">
        <v>97</v>
      </c>
      <c r="Z3644" s="925">
        <f t="shared" si="71"/>
        <v>0.96049999999996027</v>
      </c>
    </row>
    <row r="3645" spans="12:26" s="508" customFormat="1" x14ac:dyDescent="0.2">
      <c r="L3645" s="469"/>
      <c r="M3645" s="469"/>
      <c r="N3645" s="469"/>
      <c r="O3645" s="469"/>
      <c r="P3645" s="923"/>
      <c r="Q3645" s="923"/>
      <c r="R3645" s="923"/>
      <c r="S3645" s="923"/>
      <c r="U3645" s="742"/>
      <c r="Y3645" s="924" t="s">
        <v>97</v>
      </c>
      <c r="Z3645" s="925">
        <f t="shared" si="71"/>
        <v>0.96059999999996026</v>
      </c>
    </row>
    <row r="3646" spans="12:26" s="508" customFormat="1" x14ac:dyDescent="0.2">
      <c r="L3646" s="469"/>
      <c r="M3646" s="469"/>
      <c r="N3646" s="469"/>
      <c r="O3646" s="469"/>
      <c r="P3646" s="923"/>
      <c r="Q3646" s="923"/>
      <c r="R3646" s="923"/>
      <c r="S3646" s="923"/>
      <c r="U3646" s="742"/>
      <c r="Y3646" s="924" t="s">
        <v>97</v>
      </c>
      <c r="Z3646" s="925">
        <f t="shared" si="71"/>
        <v>0.96069999999996025</v>
      </c>
    </row>
    <row r="3647" spans="12:26" s="508" customFormat="1" x14ac:dyDescent="0.2">
      <c r="L3647" s="469"/>
      <c r="M3647" s="469"/>
      <c r="N3647" s="469"/>
      <c r="O3647" s="469"/>
      <c r="P3647" s="923"/>
      <c r="Q3647" s="923"/>
      <c r="R3647" s="923"/>
      <c r="S3647" s="923"/>
      <c r="U3647" s="742"/>
      <c r="Y3647" s="924" t="s">
        <v>97</v>
      </c>
      <c r="Z3647" s="925">
        <f t="shared" si="71"/>
        <v>0.96079999999996024</v>
      </c>
    </row>
    <row r="3648" spans="12:26" s="508" customFormat="1" x14ac:dyDescent="0.2">
      <c r="L3648" s="469"/>
      <c r="M3648" s="469"/>
      <c r="N3648" s="469"/>
      <c r="O3648" s="469"/>
      <c r="P3648" s="923"/>
      <c r="Q3648" s="923"/>
      <c r="R3648" s="923"/>
      <c r="S3648" s="923"/>
      <c r="U3648" s="742"/>
      <c r="Y3648" s="924" t="s">
        <v>97</v>
      </c>
      <c r="Z3648" s="925">
        <f t="shared" si="71"/>
        <v>0.96089999999996023</v>
      </c>
    </row>
    <row r="3649" spans="12:26" s="508" customFormat="1" x14ac:dyDescent="0.2">
      <c r="L3649" s="469"/>
      <c r="M3649" s="469"/>
      <c r="N3649" s="469"/>
      <c r="O3649" s="469"/>
      <c r="P3649" s="923"/>
      <c r="Q3649" s="923"/>
      <c r="R3649" s="923"/>
      <c r="S3649" s="923"/>
      <c r="U3649" s="742"/>
      <c r="Y3649" s="924" t="s">
        <v>97</v>
      </c>
      <c r="Z3649" s="925">
        <f t="shared" si="71"/>
        <v>0.96099999999996022</v>
      </c>
    </row>
    <row r="3650" spans="12:26" s="508" customFormat="1" x14ac:dyDescent="0.2">
      <c r="L3650" s="469"/>
      <c r="M3650" s="469"/>
      <c r="N3650" s="469"/>
      <c r="O3650" s="469"/>
      <c r="P3650" s="923"/>
      <c r="Q3650" s="923"/>
      <c r="R3650" s="923"/>
      <c r="S3650" s="923"/>
      <c r="U3650" s="742"/>
      <c r="Y3650" s="924" t="s">
        <v>97</v>
      </c>
      <c r="Z3650" s="925">
        <f t="shared" si="71"/>
        <v>0.96109999999996021</v>
      </c>
    </row>
    <row r="3651" spans="12:26" s="508" customFormat="1" x14ac:dyDescent="0.2">
      <c r="L3651" s="469"/>
      <c r="M3651" s="469"/>
      <c r="N3651" s="469"/>
      <c r="O3651" s="469"/>
      <c r="P3651" s="923"/>
      <c r="Q3651" s="923"/>
      <c r="R3651" s="923"/>
      <c r="S3651" s="923"/>
      <c r="U3651" s="742"/>
      <c r="Y3651" s="924" t="s">
        <v>97</v>
      </c>
      <c r="Z3651" s="925">
        <f t="shared" si="71"/>
        <v>0.9611999999999602</v>
      </c>
    </row>
    <row r="3652" spans="12:26" s="508" customFormat="1" x14ac:dyDescent="0.2">
      <c r="L3652" s="469"/>
      <c r="M3652" s="469"/>
      <c r="N3652" s="469"/>
      <c r="O3652" s="469"/>
      <c r="P3652" s="923"/>
      <c r="Q3652" s="923"/>
      <c r="R3652" s="923"/>
      <c r="S3652" s="923"/>
      <c r="U3652" s="742"/>
      <c r="Y3652" s="924" t="s">
        <v>97</v>
      </c>
      <c r="Z3652" s="925">
        <f t="shared" si="71"/>
        <v>0.96129999999996019</v>
      </c>
    </row>
    <row r="3653" spans="12:26" s="508" customFormat="1" x14ac:dyDescent="0.2">
      <c r="L3653" s="469"/>
      <c r="M3653" s="469"/>
      <c r="N3653" s="469"/>
      <c r="O3653" s="469"/>
      <c r="P3653" s="923"/>
      <c r="Q3653" s="923"/>
      <c r="R3653" s="923"/>
      <c r="S3653" s="923"/>
      <c r="U3653" s="742"/>
      <c r="Y3653" s="924" t="s">
        <v>97</v>
      </c>
      <c r="Z3653" s="925">
        <f t="shared" si="71"/>
        <v>0.96139999999996018</v>
      </c>
    </row>
    <row r="3654" spans="12:26" s="508" customFormat="1" x14ac:dyDescent="0.2">
      <c r="L3654" s="469"/>
      <c r="M3654" s="469"/>
      <c r="N3654" s="469"/>
      <c r="O3654" s="469"/>
      <c r="P3654" s="923"/>
      <c r="Q3654" s="923"/>
      <c r="R3654" s="923"/>
      <c r="S3654" s="923"/>
      <c r="U3654" s="742"/>
      <c r="Y3654" s="924" t="s">
        <v>97</v>
      </c>
      <c r="Z3654" s="925">
        <f t="shared" si="71"/>
        <v>0.96149999999996016</v>
      </c>
    </row>
    <row r="3655" spans="12:26" s="508" customFormat="1" x14ac:dyDescent="0.2">
      <c r="L3655" s="469"/>
      <c r="M3655" s="469"/>
      <c r="N3655" s="469"/>
      <c r="O3655" s="469"/>
      <c r="P3655" s="923"/>
      <c r="Q3655" s="923"/>
      <c r="R3655" s="923"/>
      <c r="S3655" s="923"/>
      <c r="U3655" s="742"/>
      <c r="Y3655" s="924" t="s">
        <v>97</v>
      </c>
      <c r="Z3655" s="925">
        <f t="shared" si="71"/>
        <v>0.96159999999996015</v>
      </c>
    </row>
    <row r="3656" spans="12:26" s="508" customFormat="1" x14ac:dyDescent="0.2">
      <c r="L3656" s="469"/>
      <c r="M3656" s="469"/>
      <c r="N3656" s="469"/>
      <c r="O3656" s="469"/>
      <c r="P3656" s="923"/>
      <c r="Q3656" s="923"/>
      <c r="R3656" s="923"/>
      <c r="S3656" s="923"/>
      <c r="U3656" s="742"/>
      <c r="Y3656" s="924" t="s">
        <v>97</v>
      </c>
      <c r="Z3656" s="925">
        <f t="shared" si="71"/>
        <v>0.96169999999996014</v>
      </c>
    </row>
    <row r="3657" spans="12:26" s="508" customFormat="1" x14ac:dyDescent="0.2">
      <c r="L3657" s="469"/>
      <c r="M3657" s="469"/>
      <c r="N3657" s="469"/>
      <c r="O3657" s="469"/>
      <c r="P3657" s="923"/>
      <c r="Q3657" s="923"/>
      <c r="R3657" s="923"/>
      <c r="S3657" s="923"/>
      <c r="U3657" s="742"/>
      <c r="Y3657" s="924" t="s">
        <v>97</v>
      </c>
      <c r="Z3657" s="925">
        <f t="shared" si="71"/>
        <v>0.96179999999996013</v>
      </c>
    </row>
    <row r="3658" spans="12:26" s="508" customFormat="1" x14ac:dyDescent="0.2">
      <c r="L3658" s="469"/>
      <c r="M3658" s="469"/>
      <c r="N3658" s="469"/>
      <c r="O3658" s="469"/>
      <c r="P3658" s="923"/>
      <c r="Q3658" s="923"/>
      <c r="R3658" s="923"/>
      <c r="S3658" s="923"/>
      <c r="U3658" s="742"/>
      <c r="Y3658" s="924" t="s">
        <v>97</v>
      </c>
      <c r="Z3658" s="925">
        <f t="shared" si="71"/>
        <v>0.96189999999996012</v>
      </c>
    </row>
    <row r="3659" spans="12:26" s="508" customFormat="1" x14ac:dyDescent="0.2">
      <c r="L3659" s="469"/>
      <c r="M3659" s="469"/>
      <c r="N3659" s="469"/>
      <c r="O3659" s="469"/>
      <c r="P3659" s="923"/>
      <c r="Q3659" s="923"/>
      <c r="R3659" s="923"/>
      <c r="S3659" s="923"/>
      <c r="U3659" s="742"/>
      <c r="Y3659" s="924" t="s">
        <v>97</v>
      </c>
      <c r="Z3659" s="925">
        <f t="shared" si="71"/>
        <v>0.96199999999996011</v>
      </c>
    </row>
    <row r="3660" spans="12:26" s="508" customFormat="1" x14ac:dyDescent="0.2">
      <c r="L3660" s="469"/>
      <c r="M3660" s="469"/>
      <c r="N3660" s="469"/>
      <c r="O3660" s="469"/>
      <c r="P3660" s="923"/>
      <c r="Q3660" s="923"/>
      <c r="R3660" s="923"/>
      <c r="S3660" s="923"/>
      <c r="U3660" s="742"/>
      <c r="Y3660" s="924" t="s">
        <v>97</v>
      </c>
      <c r="Z3660" s="925">
        <f t="shared" si="71"/>
        <v>0.9620999999999601</v>
      </c>
    </row>
    <row r="3661" spans="12:26" s="508" customFormat="1" x14ac:dyDescent="0.2">
      <c r="L3661" s="469"/>
      <c r="M3661" s="469"/>
      <c r="N3661" s="469"/>
      <c r="O3661" s="469"/>
      <c r="P3661" s="923"/>
      <c r="Q3661" s="923"/>
      <c r="R3661" s="923"/>
      <c r="S3661" s="923"/>
      <c r="U3661" s="742"/>
      <c r="Y3661" s="924" t="s">
        <v>97</v>
      </c>
      <c r="Z3661" s="925">
        <f t="shared" si="71"/>
        <v>0.96219999999996009</v>
      </c>
    </row>
    <row r="3662" spans="12:26" s="508" customFormat="1" x14ac:dyDescent="0.2">
      <c r="L3662" s="469"/>
      <c r="M3662" s="469"/>
      <c r="N3662" s="469"/>
      <c r="O3662" s="469"/>
      <c r="P3662" s="923"/>
      <c r="Q3662" s="923"/>
      <c r="R3662" s="923"/>
      <c r="S3662" s="923"/>
      <c r="U3662" s="742"/>
      <c r="Y3662" s="924" t="s">
        <v>97</v>
      </c>
      <c r="Z3662" s="925">
        <f t="shared" si="71"/>
        <v>0.96229999999996008</v>
      </c>
    </row>
    <row r="3663" spans="12:26" s="508" customFormat="1" x14ac:dyDescent="0.2">
      <c r="L3663" s="469"/>
      <c r="M3663" s="469"/>
      <c r="N3663" s="469"/>
      <c r="O3663" s="469"/>
      <c r="P3663" s="923"/>
      <c r="Q3663" s="923"/>
      <c r="R3663" s="923"/>
      <c r="S3663" s="923"/>
      <c r="U3663" s="742"/>
      <c r="Y3663" s="924" t="s">
        <v>97</v>
      </c>
      <c r="Z3663" s="925">
        <f t="shared" si="71"/>
        <v>0.96239999999996007</v>
      </c>
    </row>
    <row r="3664" spans="12:26" s="508" customFormat="1" x14ac:dyDescent="0.2">
      <c r="L3664" s="469"/>
      <c r="M3664" s="469"/>
      <c r="N3664" s="469"/>
      <c r="O3664" s="469"/>
      <c r="P3664" s="923"/>
      <c r="Q3664" s="923"/>
      <c r="R3664" s="923"/>
      <c r="S3664" s="923"/>
      <c r="U3664" s="742"/>
      <c r="Y3664" s="924" t="s">
        <v>97</v>
      </c>
      <c r="Z3664" s="925">
        <f t="shared" si="71"/>
        <v>0.96249999999996005</v>
      </c>
    </row>
    <row r="3665" spans="12:26" s="508" customFormat="1" x14ac:dyDescent="0.2">
      <c r="L3665" s="469"/>
      <c r="M3665" s="469"/>
      <c r="N3665" s="469"/>
      <c r="O3665" s="469"/>
      <c r="P3665" s="923"/>
      <c r="Q3665" s="923"/>
      <c r="R3665" s="923"/>
      <c r="S3665" s="923"/>
      <c r="U3665" s="742"/>
      <c r="Y3665" s="924" t="s">
        <v>97</v>
      </c>
      <c r="Z3665" s="925">
        <f t="shared" si="71"/>
        <v>0.96259999999996004</v>
      </c>
    </row>
    <row r="3666" spans="12:26" s="508" customFormat="1" x14ac:dyDescent="0.2">
      <c r="L3666" s="469"/>
      <c r="M3666" s="469"/>
      <c r="N3666" s="469"/>
      <c r="O3666" s="469"/>
      <c r="P3666" s="923"/>
      <c r="Q3666" s="923"/>
      <c r="R3666" s="923"/>
      <c r="S3666" s="923"/>
      <c r="U3666" s="742"/>
      <c r="Y3666" s="924" t="s">
        <v>97</v>
      </c>
      <c r="Z3666" s="925">
        <f t="shared" si="71"/>
        <v>0.96269999999996003</v>
      </c>
    </row>
    <row r="3667" spans="12:26" s="508" customFormat="1" x14ac:dyDescent="0.2">
      <c r="L3667" s="469"/>
      <c r="M3667" s="469"/>
      <c r="N3667" s="469"/>
      <c r="O3667" s="469"/>
      <c r="P3667" s="923"/>
      <c r="Q3667" s="923"/>
      <c r="R3667" s="923"/>
      <c r="S3667" s="923"/>
      <c r="U3667" s="742"/>
      <c r="Y3667" s="924" t="s">
        <v>97</v>
      </c>
      <c r="Z3667" s="925">
        <f t="shared" si="71"/>
        <v>0.96279999999996002</v>
      </c>
    </row>
    <row r="3668" spans="12:26" s="508" customFormat="1" x14ac:dyDescent="0.2">
      <c r="L3668" s="469"/>
      <c r="M3668" s="469"/>
      <c r="N3668" s="469"/>
      <c r="O3668" s="469"/>
      <c r="P3668" s="923"/>
      <c r="Q3668" s="923"/>
      <c r="R3668" s="923"/>
      <c r="S3668" s="923"/>
      <c r="U3668" s="742"/>
      <c r="Y3668" s="924" t="s">
        <v>97</v>
      </c>
      <c r="Z3668" s="925">
        <f t="shared" si="71"/>
        <v>0.96289999999996001</v>
      </c>
    </row>
    <row r="3669" spans="12:26" s="508" customFormat="1" x14ac:dyDescent="0.2">
      <c r="L3669" s="469"/>
      <c r="M3669" s="469"/>
      <c r="N3669" s="469"/>
      <c r="O3669" s="469"/>
      <c r="P3669" s="923"/>
      <c r="Q3669" s="923"/>
      <c r="R3669" s="923"/>
      <c r="S3669" s="923"/>
      <c r="U3669" s="742"/>
      <c r="Y3669" s="924" t="s">
        <v>97</v>
      </c>
      <c r="Z3669" s="925">
        <f t="shared" si="71"/>
        <v>0.96299999999996</v>
      </c>
    </row>
    <row r="3670" spans="12:26" s="508" customFormat="1" x14ac:dyDescent="0.2">
      <c r="L3670" s="469"/>
      <c r="M3670" s="469"/>
      <c r="N3670" s="469"/>
      <c r="O3670" s="469"/>
      <c r="P3670" s="923"/>
      <c r="Q3670" s="923"/>
      <c r="R3670" s="923"/>
      <c r="S3670" s="923"/>
      <c r="U3670" s="742"/>
      <c r="Y3670" s="924" t="s">
        <v>97</v>
      </c>
      <c r="Z3670" s="925">
        <f t="shared" si="71"/>
        <v>0.96309999999995999</v>
      </c>
    </row>
    <row r="3671" spans="12:26" s="508" customFormat="1" x14ac:dyDescent="0.2">
      <c r="L3671" s="469"/>
      <c r="M3671" s="469"/>
      <c r="N3671" s="469"/>
      <c r="O3671" s="469"/>
      <c r="P3671" s="923"/>
      <c r="Q3671" s="923"/>
      <c r="R3671" s="923"/>
      <c r="S3671" s="923"/>
      <c r="U3671" s="742"/>
      <c r="Y3671" s="924" t="s">
        <v>97</v>
      </c>
      <c r="Z3671" s="925">
        <f t="shared" si="71"/>
        <v>0.96319999999995998</v>
      </c>
    </row>
    <row r="3672" spans="12:26" s="508" customFormat="1" x14ac:dyDescent="0.2">
      <c r="L3672" s="469"/>
      <c r="M3672" s="469"/>
      <c r="N3672" s="469"/>
      <c r="O3672" s="469"/>
      <c r="P3672" s="923"/>
      <c r="Q3672" s="923"/>
      <c r="R3672" s="923"/>
      <c r="S3672" s="923"/>
      <c r="U3672" s="742"/>
      <c r="Y3672" s="924" t="s">
        <v>97</v>
      </c>
      <c r="Z3672" s="925">
        <f t="shared" si="71"/>
        <v>0.96329999999995997</v>
      </c>
    </row>
    <row r="3673" spans="12:26" s="508" customFormat="1" x14ac:dyDescent="0.2">
      <c r="L3673" s="469"/>
      <c r="M3673" s="469"/>
      <c r="N3673" s="469"/>
      <c r="O3673" s="469"/>
      <c r="P3673" s="923"/>
      <c r="Q3673" s="923"/>
      <c r="R3673" s="923"/>
      <c r="S3673" s="923"/>
      <c r="U3673" s="742"/>
      <c r="Y3673" s="924" t="s">
        <v>97</v>
      </c>
      <c r="Z3673" s="925">
        <f t="shared" si="71"/>
        <v>0.96339999999995996</v>
      </c>
    </row>
    <row r="3674" spans="12:26" s="508" customFormat="1" x14ac:dyDescent="0.2">
      <c r="L3674" s="469"/>
      <c r="M3674" s="469"/>
      <c r="N3674" s="469"/>
      <c r="O3674" s="469"/>
      <c r="P3674" s="923"/>
      <c r="Q3674" s="923"/>
      <c r="R3674" s="923"/>
      <c r="S3674" s="923"/>
      <c r="U3674" s="742"/>
      <c r="Y3674" s="924" t="s">
        <v>97</v>
      </c>
      <c r="Z3674" s="925">
        <f t="shared" si="71"/>
        <v>0.96349999999995994</v>
      </c>
    </row>
    <row r="3675" spans="12:26" s="508" customFormat="1" x14ac:dyDescent="0.2">
      <c r="L3675" s="469"/>
      <c r="M3675" s="469"/>
      <c r="N3675" s="469"/>
      <c r="O3675" s="469"/>
      <c r="P3675" s="923"/>
      <c r="Q3675" s="923"/>
      <c r="R3675" s="923"/>
      <c r="S3675" s="923"/>
      <c r="U3675" s="742"/>
      <c r="Y3675" s="924" t="s">
        <v>97</v>
      </c>
      <c r="Z3675" s="925">
        <f t="shared" si="71"/>
        <v>0.96359999999995993</v>
      </c>
    </row>
    <row r="3676" spans="12:26" s="508" customFormat="1" x14ac:dyDescent="0.2">
      <c r="L3676" s="469"/>
      <c r="M3676" s="469"/>
      <c r="N3676" s="469"/>
      <c r="O3676" s="469"/>
      <c r="P3676" s="923"/>
      <c r="Q3676" s="923"/>
      <c r="R3676" s="923"/>
      <c r="S3676" s="923"/>
      <c r="U3676" s="742"/>
      <c r="Y3676" s="924" t="s">
        <v>97</v>
      </c>
      <c r="Z3676" s="925">
        <f t="shared" si="71"/>
        <v>0.96369999999995992</v>
      </c>
    </row>
    <row r="3677" spans="12:26" s="508" customFormat="1" x14ac:dyDescent="0.2">
      <c r="L3677" s="469"/>
      <c r="M3677" s="469"/>
      <c r="N3677" s="469"/>
      <c r="O3677" s="469"/>
      <c r="P3677" s="923"/>
      <c r="Q3677" s="923"/>
      <c r="R3677" s="923"/>
      <c r="S3677" s="923"/>
      <c r="U3677" s="742"/>
      <c r="Y3677" s="924" t="s">
        <v>97</v>
      </c>
      <c r="Z3677" s="925">
        <f t="shared" si="71"/>
        <v>0.96379999999995991</v>
      </c>
    </row>
    <row r="3678" spans="12:26" s="508" customFormat="1" x14ac:dyDescent="0.2">
      <c r="L3678" s="469"/>
      <c r="M3678" s="469"/>
      <c r="N3678" s="469"/>
      <c r="O3678" s="469"/>
      <c r="P3678" s="923"/>
      <c r="Q3678" s="923"/>
      <c r="R3678" s="923"/>
      <c r="S3678" s="923"/>
      <c r="U3678" s="742"/>
      <c r="Y3678" s="924" t="s">
        <v>97</v>
      </c>
      <c r="Z3678" s="925">
        <f t="shared" si="71"/>
        <v>0.9638999999999599</v>
      </c>
    </row>
    <row r="3679" spans="12:26" s="508" customFormat="1" x14ac:dyDescent="0.2">
      <c r="L3679" s="469"/>
      <c r="M3679" s="469"/>
      <c r="N3679" s="469"/>
      <c r="O3679" s="469"/>
      <c r="P3679" s="923"/>
      <c r="Q3679" s="923"/>
      <c r="R3679" s="923"/>
      <c r="S3679" s="923"/>
      <c r="U3679" s="742"/>
      <c r="Y3679" s="924" t="s">
        <v>97</v>
      </c>
      <c r="Z3679" s="925">
        <f t="shared" si="71"/>
        <v>0.96399999999995989</v>
      </c>
    </row>
    <row r="3680" spans="12:26" s="508" customFormat="1" x14ac:dyDescent="0.2">
      <c r="L3680" s="469"/>
      <c r="M3680" s="469"/>
      <c r="N3680" s="469"/>
      <c r="O3680" s="469"/>
      <c r="P3680" s="923"/>
      <c r="Q3680" s="923"/>
      <c r="R3680" s="923"/>
      <c r="S3680" s="923"/>
      <c r="U3680" s="742"/>
      <c r="Y3680" s="924" t="s">
        <v>97</v>
      </c>
      <c r="Z3680" s="925">
        <f t="shared" si="71"/>
        <v>0.96409999999995988</v>
      </c>
    </row>
    <row r="3681" spans="12:26" s="508" customFormat="1" x14ac:dyDescent="0.2">
      <c r="L3681" s="469"/>
      <c r="M3681" s="469"/>
      <c r="N3681" s="469"/>
      <c r="O3681" s="469"/>
      <c r="P3681" s="923"/>
      <c r="Q3681" s="923"/>
      <c r="R3681" s="923"/>
      <c r="S3681" s="923"/>
      <c r="U3681" s="742"/>
      <c r="Y3681" s="924" t="s">
        <v>97</v>
      </c>
      <c r="Z3681" s="925">
        <f t="shared" si="71"/>
        <v>0.96419999999995987</v>
      </c>
    </row>
    <row r="3682" spans="12:26" s="508" customFormat="1" x14ac:dyDescent="0.2">
      <c r="L3682" s="469"/>
      <c r="M3682" s="469"/>
      <c r="N3682" s="469"/>
      <c r="O3682" s="469"/>
      <c r="P3682" s="923"/>
      <c r="Q3682" s="923"/>
      <c r="R3682" s="923"/>
      <c r="S3682" s="923"/>
      <c r="U3682" s="742"/>
      <c r="Y3682" s="924" t="s">
        <v>97</v>
      </c>
      <c r="Z3682" s="925">
        <f t="shared" si="71"/>
        <v>0.96429999999995986</v>
      </c>
    </row>
    <row r="3683" spans="12:26" s="508" customFormat="1" x14ac:dyDescent="0.2">
      <c r="L3683" s="469"/>
      <c r="M3683" s="469"/>
      <c r="N3683" s="469"/>
      <c r="O3683" s="469"/>
      <c r="P3683" s="923"/>
      <c r="Q3683" s="923"/>
      <c r="R3683" s="923"/>
      <c r="S3683" s="923"/>
      <c r="U3683" s="742"/>
      <c r="Y3683" s="924" t="s">
        <v>97</v>
      </c>
      <c r="Z3683" s="925">
        <f t="shared" si="71"/>
        <v>0.96439999999995984</v>
      </c>
    </row>
    <row r="3684" spans="12:26" s="508" customFormat="1" x14ac:dyDescent="0.2">
      <c r="L3684" s="469"/>
      <c r="M3684" s="469"/>
      <c r="N3684" s="469"/>
      <c r="O3684" s="469"/>
      <c r="P3684" s="923"/>
      <c r="Q3684" s="923"/>
      <c r="R3684" s="923"/>
      <c r="S3684" s="923"/>
      <c r="U3684" s="742"/>
      <c r="Y3684" s="924" t="s">
        <v>97</v>
      </c>
      <c r="Z3684" s="925">
        <f t="shared" si="71"/>
        <v>0.96449999999995983</v>
      </c>
    </row>
    <row r="3685" spans="12:26" s="508" customFormat="1" x14ac:dyDescent="0.2">
      <c r="L3685" s="469"/>
      <c r="M3685" s="469"/>
      <c r="N3685" s="469"/>
      <c r="O3685" s="469"/>
      <c r="P3685" s="923"/>
      <c r="Q3685" s="923"/>
      <c r="R3685" s="923"/>
      <c r="S3685" s="923"/>
      <c r="U3685" s="742"/>
      <c r="Y3685" s="924" t="s">
        <v>97</v>
      </c>
      <c r="Z3685" s="925">
        <f t="shared" si="71"/>
        <v>0.96459999999995982</v>
      </c>
    </row>
    <row r="3686" spans="12:26" s="508" customFormat="1" x14ac:dyDescent="0.2">
      <c r="L3686" s="469"/>
      <c r="M3686" s="469"/>
      <c r="N3686" s="469"/>
      <c r="O3686" s="469"/>
      <c r="P3686" s="923"/>
      <c r="Q3686" s="923"/>
      <c r="R3686" s="923"/>
      <c r="S3686" s="923"/>
      <c r="U3686" s="742"/>
      <c r="Y3686" s="924" t="s">
        <v>97</v>
      </c>
      <c r="Z3686" s="925">
        <f t="shared" si="71"/>
        <v>0.96469999999995981</v>
      </c>
    </row>
    <row r="3687" spans="12:26" s="508" customFormat="1" x14ac:dyDescent="0.2">
      <c r="L3687" s="469"/>
      <c r="M3687" s="469"/>
      <c r="N3687" s="469"/>
      <c r="O3687" s="469"/>
      <c r="P3687" s="923"/>
      <c r="Q3687" s="923"/>
      <c r="R3687" s="923"/>
      <c r="S3687" s="923"/>
      <c r="U3687" s="742"/>
      <c r="Y3687" s="924" t="s">
        <v>97</v>
      </c>
      <c r="Z3687" s="925">
        <f t="shared" si="71"/>
        <v>0.9647999999999598</v>
      </c>
    </row>
    <row r="3688" spans="12:26" s="508" customFormat="1" x14ac:dyDescent="0.2">
      <c r="L3688" s="469"/>
      <c r="M3688" s="469"/>
      <c r="N3688" s="469"/>
      <c r="O3688" s="469"/>
      <c r="P3688" s="923"/>
      <c r="Q3688" s="923"/>
      <c r="R3688" s="923"/>
      <c r="S3688" s="923"/>
      <c r="U3688" s="742"/>
      <c r="Y3688" s="924" t="s">
        <v>97</v>
      </c>
      <c r="Z3688" s="925">
        <f t="shared" si="71"/>
        <v>0.96489999999995979</v>
      </c>
    </row>
    <row r="3689" spans="12:26" s="508" customFormat="1" x14ac:dyDescent="0.2">
      <c r="L3689" s="469"/>
      <c r="M3689" s="469"/>
      <c r="N3689" s="469"/>
      <c r="O3689" s="469"/>
      <c r="P3689" s="923"/>
      <c r="Q3689" s="923"/>
      <c r="R3689" s="923"/>
      <c r="S3689" s="923"/>
      <c r="U3689" s="742"/>
      <c r="Y3689" s="924" t="s">
        <v>97</v>
      </c>
      <c r="Z3689" s="925">
        <f t="shared" ref="Z3689:Z3752" si="72">SUM(Z3688+0.01%)</f>
        <v>0.96499999999995978</v>
      </c>
    </row>
    <row r="3690" spans="12:26" s="508" customFormat="1" x14ac:dyDescent="0.2">
      <c r="L3690" s="469"/>
      <c r="M3690" s="469"/>
      <c r="N3690" s="469"/>
      <c r="O3690" s="469"/>
      <c r="P3690" s="923"/>
      <c r="Q3690" s="923"/>
      <c r="R3690" s="923"/>
      <c r="S3690" s="923"/>
      <c r="U3690" s="742"/>
      <c r="Y3690" s="924" t="s">
        <v>97</v>
      </c>
      <c r="Z3690" s="925">
        <f t="shared" si="72"/>
        <v>0.96509999999995977</v>
      </c>
    </row>
    <row r="3691" spans="12:26" s="508" customFormat="1" x14ac:dyDescent="0.2">
      <c r="L3691" s="469"/>
      <c r="M3691" s="469"/>
      <c r="N3691" s="469"/>
      <c r="O3691" s="469"/>
      <c r="P3691" s="923"/>
      <c r="Q3691" s="923"/>
      <c r="R3691" s="923"/>
      <c r="S3691" s="923"/>
      <c r="U3691" s="742"/>
      <c r="Y3691" s="924" t="s">
        <v>97</v>
      </c>
      <c r="Z3691" s="925">
        <f t="shared" si="72"/>
        <v>0.96519999999995976</v>
      </c>
    </row>
    <row r="3692" spans="12:26" s="508" customFormat="1" x14ac:dyDescent="0.2">
      <c r="L3692" s="469"/>
      <c r="M3692" s="469"/>
      <c r="N3692" s="469"/>
      <c r="O3692" s="469"/>
      <c r="P3692" s="923"/>
      <c r="Q3692" s="923"/>
      <c r="R3692" s="923"/>
      <c r="S3692" s="923"/>
      <c r="U3692" s="742"/>
      <c r="Y3692" s="924" t="s">
        <v>97</v>
      </c>
      <c r="Z3692" s="925">
        <f t="shared" si="72"/>
        <v>0.96529999999995975</v>
      </c>
    </row>
    <row r="3693" spans="12:26" s="508" customFormat="1" x14ac:dyDescent="0.2">
      <c r="L3693" s="469"/>
      <c r="M3693" s="469"/>
      <c r="N3693" s="469"/>
      <c r="O3693" s="469"/>
      <c r="P3693" s="923"/>
      <c r="Q3693" s="923"/>
      <c r="R3693" s="923"/>
      <c r="S3693" s="923"/>
      <c r="U3693" s="742"/>
      <c r="Y3693" s="924" t="s">
        <v>97</v>
      </c>
      <c r="Z3693" s="925">
        <f t="shared" si="72"/>
        <v>0.96539999999995973</v>
      </c>
    </row>
    <row r="3694" spans="12:26" s="508" customFormat="1" x14ac:dyDescent="0.2">
      <c r="L3694" s="469"/>
      <c r="M3694" s="469"/>
      <c r="N3694" s="469"/>
      <c r="O3694" s="469"/>
      <c r="P3694" s="923"/>
      <c r="Q3694" s="923"/>
      <c r="R3694" s="923"/>
      <c r="S3694" s="923"/>
      <c r="U3694" s="742"/>
      <c r="Y3694" s="924" t="s">
        <v>97</v>
      </c>
      <c r="Z3694" s="925">
        <f t="shared" si="72"/>
        <v>0.96549999999995972</v>
      </c>
    </row>
    <row r="3695" spans="12:26" s="508" customFormat="1" x14ac:dyDescent="0.2">
      <c r="L3695" s="469"/>
      <c r="M3695" s="469"/>
      <c r="N3695" s="469"/>
      <c r="O3695" s="469"/>
      <c r="P3695" s="923"/>
      <c r="Q3695" s="923"/>
      <c r="R3695" s="923"/>
      <c r="S3695" s="923"/>
      <c r="U3695" s="742"/>
      <c r="Y3695" s="924" t="s">
        <v>97</v>
      </c>
      <c r="Z3695" s="925">
        <f t="shared" si="72"/>
        <v>0.96559999999995971</v>
      </c>
    </row>
    <row r="3696" spans="12:26" s="508" customFormat="1" x14ac:dyDescent="0.2">
      <c r="L3696" s="469"/>
      <c r="M3696" s="469"/>
      <c r="N3696" s="469"/>
      <c r="O3696" s="469"/>
      <c r="P3696" s="923"/>
      <c r="Q3696" s="923"/>
      <c r="R3696" s="923"/>
      <c r="S3696" s="923"/>
      <c r="U3696" s="742"/>
      <c r="Y3696" s="924" t="s">
        <v>97</v>
      </c>
      <c r="Z3696" s="925">
        <f t="shared" si="72"/>
        <v>0.9656999999999597</v>
      </c>
    </row>
    <row r="3697" spans="12:26" s="508" customFormat="1" x14ac:dyDescent="0.2">
      <c r="L3697" s="469"/>
      <c r="M3697" s="469"/>
      <c r="N3697" s="469"/>
      <c r="O3697" s="469"/>
      <c r="P3697" s="923"/>
      <c r="Q3697" s="923"/>
      <c r="R3697" s="923"/>
      <c r="S3697" s="923"/>
      <c r="U3697" s="742"/>
      <c r="Y3697" s="924" t="s">
        <v>97</v>
      </c>
      <c r="Z3697" s="925">
        <f t="shared" si="72"/>
        <v>0.96579999999995969</v>
      </c>
    </row>
    <row r="3698" spans="12:26" s="508" customFormat="1" x14ac:dyDescent="0.2">
      <c r="L3698" s="469"/>
      <c r="M3698" s="469"/>
      <c r="N3698" s="469"/>
      <c r="O3698" s="469"/>
      <c r="P3698" s="923"/>
      <c r="Q3698" s="923"/>
      <c r="R3698" s="923"/>
      <c r="S3698" s="923"/>
      <c r="U3698" s="742"/>
      <c r="Y3698" s="924" t="s">
        <v>97</v>
      </c>
      <c r="Z3698" s="925">
        <f t="shared" si="72"/>
        <v>0.96589999999995968</v>
      </c>
    </row>
    <row r="3699" spans="12:26" s="508" customFormat="1" x14ac:dyDescent="0.2">
      <c r="L3699" s="469"/>
      <c r="M3699" s="469"/>
      <c r="N3699" s="469"/>
      <c r="O3699" s="469"/>
      <c r="P3699" s="923"/>
      <c r="Q3699" s="923"/>
      <c r="R3699" s="923"/>
      <c r="S3699" s="923"/>
      <c r="U3699" s="742"/>
      <c r="Y3699" s="924" t="s">
        <v>97</v>
      </c>
      <c r="Z3699" s="925">
        <f t="shared" si="72"/>
        <v>0.96599999999995967</v>
      </c>
    </row>
    <row r="3700" spans="12:26" s="508" customFormat="1" x14ac:dyDescent="0.2">
      <c r="L3700" s="469"/>
      <c r="M3700" s="469"/>
      <c r="N3700" s="469"/>
      <c r="O3700" s="469"/>
      <c r="P3700" s="923"/>
      <c r="Q3700" s="923"/>
      <c r="R3700" s="923"/>
      <c r="S3700" s="923"/>
      <c r="U3700" s="742"/>
      <c r="Y3700" s="924" t="s">
        <v>97</v>
      </c>
      <c r="Z3700" s="925">
        <f t="shared" si="72"/>
        <v>0.96609999999995966</v>
      </c>
    </row>
    <row r="3701" spans="12:26" s="508" customFormat="1" x14ac:dyDescent="0.2">
      <c r="L3701" s="469"/>
      <c r="M3701" s="469"/>
      <c r="N3701" s="469"/>
      <c r="O3701" s="469"/>
      <c r="P3701" s="923"/>
      <c r="Q3701" s="923"/>
      <c r="R3701" s="923"/>
      <c r="S3701" s="923"/>
      <c r="U3701" s="742"/>
      <c r="Y3701" s="924" t="s">
        <v>97</v>
      </c>
      <c r="Z3701" s="925">
        <f t="shared" si="72"/>
        <v>0.96619999999995965</v>
      </c>
    </row>
    <row r="3702" spans="12:26" s="508" customFormat="1" x14ac:dyDescent="0.2">
      <c r="L3702" s="469"/>
      <c r="M3702" s="469"/>
      <c r="N3702" s="469"/>
      <c r="O3702" s="469"/>
      <c r="P3702" s="923"/>
      <c r="Q3702" s="923"/>
      <c r="R3702" s="923"/>
      <c r="S3702" s="923"/>
      <c r="U3702" s="742"/>
      <c r="Y3702" s="924" t="s">
        <v>97</v>
      </c>
      <c r="Z3702" s="925">
        <f t="shared" si="72"/>
        <v>0.96629999999995964</v>
      </c>
    </row>
    <row r="3703" spans="12:26" s="508" customFormat="1" x14ac:dyDescent="0.2">
      <c r="L3703" s="469"/>
      <c r="M3703" s="469"/>
      <c r="N3703" s="469"/>
      <c r="O3703" s="469"/>
      <c r="P3703" s="923"/>
      <c r="Q3703" s="923"/>
      <c r="R3703" s="923"/>
      <c r="S3703" s="923"/>
      <c r="U3703" s="742"/>
      <c r="Y3703" s="924" t="s">
        <v>97</v>
      </c>
      <c r="Z3703" s="925">
        <f t="shared" si="72"/>
        <v>0.96639999999995962</v>
      </c>
    </row>
    <row r="3704" spans="12:26" s="508" customFormat="1" x14ac:dyDescent="0.2">
      <c r="L3704" s="469"/>
      <c r="M3704" s="469"/>
      <c r="N3704" s="469"/>
      <c r="O3704" s="469"/>
      <c r="P3704" s="923"/>
      <c r="Q3704" s="923"/>
      <c r="R3704" s="923"/>
      <c r="S3704" s="923"/>
      <c r="U3704" s="742"/>
      <c r="Y3704" s="924" t="s">
        <v>97</v>
      </c>
      <c r="Z3704" s="925">
        <f t="shared" si="72"/>
        <v>0.96649999999995961</v>
      </c>
    </row>
    <row r="3705" spans="12:26" s="508" customFormat="1" x14ac:dyDescent="0.2">
      <c r="L3705" s="469"/>
      <c r="M3705" s="469"/>
      <c r="N3705" s="469"/>
      <c r="O3705" s="469"/>
      <c r="P3705" s="923"/>
      <c r="Q3705" s="923"/>
      <c r="R3705" s="923"/>
      <c r="S3705" s="923"/>
      <c r="U3705" s="742"/>
      <c r="Y3705" s="924" t="s">
        <v>97</v>
      </c>
      <c r="Z3705" s="925">
        <f t="shared" si="72"/>
        <v>0.9665999999999596</v>
      </c>
    </row>
    <row r="3706" spans="12:26" s="508" customFormat="1" x14ac:dyDescent="0.2">
      <c r="L3706" s="469"/>
      <c r="M3706" s="469"/>
      <c r="N3706" s="469"/>
      <c r="O3706" s="469"/>
      <c r="P3706" s="923"/>
      <c r="Q3706" s="923"/>
      <c r="R3706" s="923"/>
      <c r="S3706" s="923"/>
      <c r="U3706" s="742"/>
      <c r="Y3706" s="924" t="s">
        <v>97</v>
      </c>
      <c r="Z3706" s="925">
        <f t="shared" si="72"/>
        <v>0.96669999999995959</v>
      </c>
    </row>
    <row r="3707" spans="12:26" s="508" customFormat="1" x14ac:dyDescent="0.2">
      <c r="L3707" s="469"/>
      <c r="M3707" s="469"/>
      <c r="N3707" s="469"/>
      <c r="O3707" s="469"/>
      <c r="P3707" s="923"/>
      <c r="Q3707" s="923"/>
      <c r="R3707" s="923"/>
      <c r="S3707" s="923"/>
      <c r="U3707" s="742"/>
      <c r="Y3707" s="924" t="s">
        <v>97</v>
      </c>
      <c r="Z3707" s="925">
        <f t="shared" si="72"/>
        <v>0.96679999999995958</v>
      </c>
    </row>
    <row r="3708" spans="12:26" s="508" customFormat="1" x14ac:dyDescent="0.2">
      <c r="L3708" s="469"/>
      <c r="M3708" s="469"/>
      <c r="N3708" s="469"/>
      <c r="O3708" s="469"/>
      <c r="P3708" s="923"/>
      <c r="Q3708" s="923"/>
      <c r="R3708" s="923"/>
      <c r="S3708" s="923"/>
      <c r="U3708" s="742"/>
      <c r="Y3708" s="924" t="s">
        <v>97</v>
      </c>
      <c r="Z3708" s="925">
        <f t="shared" si="72"/>
        <v>0.96689999999995957</v>
      </c>
    </row>
    <row r="3709" spans="12:26" s="508" customFormat="1" x14ac:dyDescent="0.2">
      <c r="L3709" s="469"/>
      <c r="M3709" s="469"/>
      <c r="N3709" s="469"/>
      <c r="O3709" s="469"/>
      <c r="P3709" s="923"/>
      <c r="Q3709" s="923"/>
      <c r="R3709" s="923"/>
      <c r="S3709" s="923"/>
      <c r="U3709" s="742"/>
      <c r="Y3709" s="924" t="s">
        <v>97</v>
      </c>
      <c r="Z3709" s="925">
        <f t="shared" si="72"/>
        <v>0.96699999999995956</v>
      </c>
    </row>
    <row r="3710" spans="12:26" s="508" customFormat="1" x14ac:dyDescent="0.2">
      <c r="L3710" s="469"/>
      <c r="M3710" s="469"/>
      <c r="N3710" s="469"/>
      <c r="O3710" s="469"/>
      <c r="P3710" s="923"/>
      <c r="Q3710" s="923"/>
      <c r="R3710" s="923"/>
      <c r="S3710" s="923"/>
      <c r="U3710" s="742"/>
      <c r="Y3710" s="924" t="s">
        <v>97</v>
      </c>
      <c r="Z3710" s="925">
        <f t="shared" si="72"/>
        <v>0.96709999999995955</v>
      </c>
    </row>
    <row r="3711" spans="12:26" s="508" customFormat="1" x14ac:dyDescent="0.2">
      <c r="L3711" s="469"/>
      <c r="M3711" s="469"/>
      <c r="N3711" s="469"/>
      <c r="O3711" s="469"/>
      <c r="P3711" s="923"/>
      <c r="Q3711" s="923"/>
      <c r="R3711" s="923"/>
      <c r="S3711" s="923"/>
      <c r="U3711" s="742"/>
      <c r="Y3711" s="924" t="s">
        <v>97</v>
      </c>
      <c r="Z3711" s="925">
        <f t="shared" si="72"/>
        <v>0.96719999999995954</v>
      </c>
    </row>
    <row r="3712" spans="12:26" s="508" customFormat="1" x14ac:dyDescent="0.2">
      <c r="L3712" s="469"/>
      <c r="M3712" s="469"/>
      <c r="N3712" s="469"/>
      <c r="O3712" s="469"/>
      <c r="P3712" s="923"/>
      <c r="Q3712" s="923"/>
      <c r="R3712" s="923"/>
      <c r="S3712" s="923"/>
      <c r="U3712" s="742"/>
      <c r="Y3712" s="924" t="s">
        <v>97</v>
      </c>
      <c r="Z3712" s="925">
        <f t="shared" si="72"/>
        <v>0.96729999999995953</v>
      </c>
    </row>
    <row r="3713" spans="12:26" s="508" customFormat="1" x14ac:dyDescent="0.2">
      <c r="L3713" s="469"/>
      <c r="M3713" s="469"/>
      <c r="N3713" s="469"/>
      <c r="O3713" s="469"/>
      <c r="P3713" s="923"/>
      <c r="Q3713" s="923"/>
      <c r="R3713" s="923"/>
      <c r="S3713" s="923"/>
      <c r="U3713" s="742"/>
      <c r="Y3713" s="924" t="s">
        <v>97</v>
      </c>
      <c r="Z3713" s="925">
        <f t="shared" si="72"/>
        <v>0.96739999999995951</v>
      </c>
    </row>
    <row r="3714" spans="12:26" s="508" customFormat="1" x14ac:dyDescent="0.2">
      <c r="L3714" s="469"/>
      <c r="M3714" s="469"/>
      <c r="N3714" s="469"/>
      <c r="O3714" s="469"/>
      <c r="P3714" s="923"/>
      <c r="Q3714" s="923"/>
      <c r="R3714" s="923"/>
      <c r="S3714" s="923"/>
      <c r="U3714" s="742"/>
      <c r="Y3714" s="924" t="s">
        <v>97</v>
      </c>
      <c r="Z3714" s="925">
        <f t="shared" si="72"/>
        <v>0.9674999999999595</v>
      </c>
    </row>
    <row r="3715" spans="12:26" s="508" customFormat="1" x14ac:dyDescent="0.2">
      <c r="L3715" s="469"/>
      <c r="M3715" s="469"/>
      <c r="N3715" s="469"/>
      <c r="O3715" s="469"/>
      <c r="P3715" s="923"/>
      <c r="Q3715" s="923"/>
      <c r="R3715" s="923"/>
      <c r="S3715" s="923"/>
      <c r="U3715" s="742"/>
      <c r="Y3715" s="924" t="s">
        <v>97</v>
      </c>
      <c r="Z3715" s="925">
        <f t="shared" si="72"/>
        <v>0.96759999999995949</v>
      </c>
    </row>
    <row r="3716" spans="12:26" s="508" customFormat="1" x14ac:dyDescent="0.2">
      <c r="L3716" s="469"/>
      <c r="M3716" s="469"/>
      <c r="N3716" s="469"/>
      <c r="O3716" s="469"/>
      <c r="P3716" s="923"/>
      <c r="Q3716" s="923"/>
      <c r="R3716" s="923"/>
      <c r="S3716" s="923"/>
      <c r="U3716" s="742"/>
      <c r="Y3716" s="924" t="s">
        <v>97</v>
      </c>
      <c r="Z3716" s="925">
        <f t="shared" si="72"/>
        <v>0.96769999999995948</v>
      </c>
    </row>
    <row r="3717" spans="12:26" s="508" customFormat="1" x14ac:dyDescent="0.2">
      <c r="L3717" s="469"/>
      <c r="M3717" s="469"/>
      <c r="N3717" s="469"/>
      <c r="O3717" s="469"/>
      <c r="P3717" s="923"/>
      <c r="Q3717" s="923"/>
      <c r="R3717" s="923"/>
      <c r="S3717" s="923"/>
      <c r="U3717" s="742"/>
      <c r="Y3717" s="924" t="s">
        <v>97</v>
      </c>
      <c r="Z3717" s="925">
        <f t="shared" si="72"/>
        <v>0.96779999999995947</v>
      </c>
    </row>
    <row r="3718" spans="12:26" s="508" customFormat="1" x14ac:dyDescent="0.2">
      <c r="L3718" s="469"/>
      <c r="M3718" s="469"/>
      <c r="N3718" s="469"/>
      <c r="O3718" s="469"/>
      <c r="P3718" s="923"/>
      <c r="Q3718" s="923"/>
      <c r="R3718" s="923"/>
      <c r="S3718" s="923"/>
      <c r="U3718" s="742"/>
      <c r="Y3718" s="924" t="s">
        <v>97</v>
      </c>
      <c r="Z3718" s="925">
        <f t="shared" si="72"/>
        <v>0.96789999999995946</v>
      </c>
    </row>
    <row r="3719" spans="12:26" s="508" customFormat="1" x14ac:dyDescent="0.2">
      <c r="L3719" s="469"/>
      <c r="M3719" s="469"/>
      <c r="N3719" s="469"/>
      <c r="O3719" s="469"/>
      <c r="P3719" s="923"/>
      <c r="Q3719" s="923"/>
      <c r="R3719" s="923"/>
      <c r="S3719" s="923"/>
      <c r="U3719" s="742"/>
      <c r="Y3719" s="924" t="s">
        <v>97</v>
      </c>
      <c r="Z3719" s="925">
        <f t="shared" si="72"/>
        <v>0.96799999999995945</v>
      </c>
    </row>
    <row r="3720" spans="12:26" s="508" customFormat="1" x14ac:dyDescent="0.2">
      <c r="L3720" s="469"/>
      <c r="M3720" s="469"/>
      <c r="N3720" s="469"/>
      <c r="O3720" s="469"/>
      <c r="P3720" s="923"/>
      <c r="Q3720" s="923"/>
      <c r="R3720" s="923"/>
      <c r="S3720" s="923"/>
      <c r="U3720" s="742"/>
      <c r="Y3720" s="924" t="s">
        <v>97</v>
      </c>
      <c r="Z3720" s="925">
        <f t="shared" si="72"/>
        <v>0.96809999999995944</v>
      </c>
    </row>
    <row r="3721" spans="12:26" s="508" customFormat="1" x14ac:dyDescent="0.2">
      <c r="L3721" s="469"/>
      <c r="M3721" s="469"/>
      <c r="N3721" s="469"/>
      <c r="O3721" s="469"/>
      <c r="P3721" s="923"/>
      <c r="Q3721" s="923"/>
      <c r="R3721" s="923"/>
      <c r="S3721" s="923"/>
      <c r="U3721" s="742"/>
      <c r="Y3721" s="924" t="s">
        <v>97</v>
      </c>
      <c r="Z3721" s="925">
        <f t="shared" si="72"/>
        <v>0.96819999999995943</v>
      </c>
    </row>
    <row r="3722" spans="12:26" s="508" customFormat="1" x14ac:dyDescent="0.2">
      <c r="L3722" s="469"/>
      <c r="M3722" s="469"/>
      <c r="N3722" s="469"/>
      <c r="O3722" s="469"/>
      <c r="P3722" s="923"/>
      <c r="Q3722" s="923"/>
      <c r="R3722" s="923"/>
      <c r="S3722" s="923"/>
      <c r="U3722" s="742"/>
      <c r="Y3722" s="924" t="s">
        <v>97</v>
      </c>
      <c r="Z3722" s="925">
        <f t="shared" si="72"/>
        <v>0.96829999999995942</v>
      </c>
    </row>
    <row r="3723" spans="12:26" s="508" customFormat="1" x14ac:dyDescent="0.2">
      <c r="L3723" s="469"/>
      <c r="M3723" s="469"/>
      <c r="N3723" s="469"/>
      <c r="O3723" s="469"/>
      <c r="P3723" s="923"/>
      <c r="Q3723" s="923"/>
      <c r="R3723" s="923"/>
      <c r="S3723" s="923"/>
      <c r="U3723" s="742"/>
      <c r="Y3723" s="924" t="s">
        <v>97</v>
      </c>
      <c r="Z3723" s="925">
        <f t="shared" si="72"/>
        <v>0.9683999999999594</v>
      </c>
    </row>
    <row r="3724" spans="12:26" s="508" customFormat="1" x14ac:dyDescent="0.2">
      <c r="L3724" s="469"/>
      <c r="M3724" s="469"/>
      <c r="N3724" s="469"/>
      <c r="O3724" s="469"/>
      <c r="P3724" s="923"/>
      <c r="Q3724" s="923"/>
      <c r="R3724" s="923"/>
      <c r="S3724" s="923"/>
      <c r="U3724" s="742"/>
      <c r="Y3724" s="924" t="s">
        <v>97</v>
      </c>
      <c r="Z3724" s="925">
        <f t="shared" si="72"/>
        <v>0.96849999999995939</v>
      </c>
    </row>
    <row r="3725" spans="12:26" s="508" customFormat="1" x14ac:dyDescent="0.2">
      <c r="L3725" s="469"/>
      <c r="M3725" s="469"/>
      <c r="N3725" s="469"/>
      <c r="O3725" s="469"/>
      <c r="P3725" s="923"/>
      <c r="Q3725" s="923"/>
      <c r="R3725" s="923"/>
      <c r="S3725" s="923"/>
      <c r="U3725" s="742"/>
      <c r="Y3725" s="924" t="s">
        <v>97</v>
      </c>
      <c r="Z3725" s="925">
        <f t="shared" si="72"/>
        <v>0.96859999999995938</v>
      </c>
    </row>
    <row r="3726" spans="12:26" s="508" customFormat="1" x14ac:dyDescent="0.2">
      <c r="L3726" s="469"/>
      <c r="M3726" s="469"/>
      <c r="N3726" s="469"/>
      <c r="O3726" s="469"/>
      <c r="P3726" s="923"/>
      <c r="Q3726" s="923"/>
      <c r="R3726" s="923"/>
      <c r="S3726" s="923"/>
      <c r="U3726" s="742"/>
      <c r="Y3726" s="924" t="s">
        <v>97</v>
      </c>
      <c r="Z3726" s="925">
        <f t="shared" si="72"/>
        <v>0.96869999999995937</v>
      </c>
    </row>
    <row r="3727" spans="12:26" s="508" customFormat="1" x14ac:dyDescent="0.2">
      <c r="L3727" s="469"/>
      <c r="M3727" s="469"/>
      <c r="N3727" s="469"/>
      <c r="O3727" s="469"/>
      <c r="P3727" s="923"/>
      <c r="Q3727" s="923"/>
      <c r="R3727" s="923"/>
      <c r="S3727" s="923"/>
      <c r="U3727" s="742"/>
      <c r="Y3727" s="924" t="s">
        <v>97</v>
      </c>
      <c r="Z3727" s="925">
        <f t="shared" si="72"/>
        <v>0.96879999999995936</v>
      </c>
    </row>
    <row r="3728" spans="12:26" s="508" customFormat="1" x14ac:dyDescent="0.2">
      <c r="L3728" s="469"/>
      <c r="M3728" s="469"/>
      <c r="N3728" s="469"/>
      <c r="O3728" s="469"/>
      <c r="P3728" s="923"/>
      <c r="Q3728" s="923"/>
      <c r="R3728" s="923"/>
      <c r="S3728" s="923"/>
      <c r="U3728" s="742"/>
      <c r="Y3728" s="924" t="s">
        <v>97</v>
      </c>
      <c r="Z3728" s="925">
        <f t="shared" si="72"/>
        <v>0.96889999999995935</v>
      </c>
    </row>
    <row r="3729" spans="12:26" s="508" customFormat="1" x14ac:dyDescent="0.2">
      <c r="L3729" s="469"/>
      <c r="M3729" s="469"/>
      <c r="N3729" s="469"/>
      <c r="O3729" s="469"/>
      <c r="P3729" s="923"/>
      <c r="Q3729" s="923"/>
      <c r="R3729" s="923"/>
      <c r="S3729" s="923"/>
      <c r="U3729" s="742"/>
      <c r="Y3729" s="924" t="s">
        <v>97</v>
      </c>
      <c r="Z3729" s="925">
        <f t="shared" si="72"/>
        <v>0.96899999999995934</v>
      </c>
    </row>
    <row r="3730" spans="12:26" s="508" customFormat="1" x14ac:dyDescent="0.2">
      <c r="L3730" s="469"/>
      <c r="M3730" s="469"/>
      <c r="N3730" s="469"/>
      <c r="O3730" s="469"/>
      <c r="P3730" s="923"/>
      <c r="Q3730" s="923"/>
      <c r="R3730" s="923"/>
      <c r="S3730" s="923"/>
      <c r="U3730" s="742"/>
      <c r="Y3730" s="924" t="s">
        <v>97</v>
      </c>
      <c r="Z3730" s="925">
        <f t="shared" si="72"/>
        <v>0.96909999999995933</v>
      </c>
    </row>
    <row r="3731" spans="12:26" s="508" customFormat="1" x14ac:dyDescent="0.2">
      <c r="L3731" s="469"/>
      <c r="M3731" s="469"/>
      <c r="N3731" s="469"/>
      <c r="O3731" s="469"/>
      <c r="P3731" s="923"/>
      <c r="Q3731" s="923"/>
      <c r="R3731" s="923"/>
      <c r="S3731" s="923"/>
      <c r="U3731" s="742"/>
      <c r="Y3731" s="924" t="s">
        <v>97</v>
      </c>
      <c r="Z3731" s="925">
        <f t="shared" si="72"/>
        <v>0.96919999999995932</v>
      </c>
    </row>
    <row r="3732" spans="12:26" s="508" customFormat="1" x14ac:dyDescent="0.2">
      <c r="L3732" s="469"/>
      <c r="M3732" s="469"/>
      <c r="N3732" s="469"/>
      <c r="O3732" s="469"/>
      <c r="P3732" s="923"/>
      <c r="Q3732" s="923"/>
      <c r="R3732" s="923"/>
      <c r="S3732" s="923"/>
      <c r="U3732" s="742"/>
      <c r="Y3732" s="924" t="s">
        <v>97</v>
      </c>
      <c r="Z3732" s="925">
        <f t="shared" si="72"/>
        <v>0.96929999999995931</v>
      </c>
    </row>
    <row r="3733" spans="12:26" s="508" customFormat="1" x14ac:dyDescent="0.2">
      <c r="L3733" s="469"/>
      <c r="M3733" s="469"/>
      <c r="N3733" s="469"/>
      <c r="O3733" s="469"/>
      <c r="P3733" s="923"/>
      <c r="Q3733" s="923"/>
      <c r="R3733" s="923"/>
      <c r="S3733" s="923"/>
      <c r="U3733" s="742"/>
      <c r="Y3733" s="924" t="s">
        <v>97</v>
      </c>
      <c r="Z3733" s="925">
        <f t="shared" si="72"/>
        <v>0.96939999999995929</v>
      </c>
    </row>
    <row r="3734" spans="12:26" s="508" customFormat="1" x14ac:dyDescent="0.2">
      <c r="L3734" s="469"/>
      <c r="M3734" s="469"/>
      <c r="N3734" s="469"/>
      <c r="O3734" s="469"/>
      <c r="P3734" s="923"/>
      <c r="Q3734" s="923"/>
      <c r="R3734" s="923"/>
      <c r="S3734" s="923"/>
      <c r="U3734" s="742"/>
      <c r="Y3734" s="924" t="s">
        <v>97</v>
      </c>
      <c r="Z3734" s="925">
        <f t="shared" si="72"/>
        <v>0.96949999999995928</v>
      </c>
    </row>
    <row r="3735" spans="12:26" s="508" customFormat="1" x14ac:dyDescent="0.2">
      <c r="L3735" s="469"/>
      <c r="M3735" s="469"/>
      <c r="N3735" s="469"/>
      <c r="O3735" s="469"/>
      <c r="P3735" s="923"/>
      <c r="Q3735" s="923"/>
      <c r="R3735" s="923"/>
      <c r="S3735" s="923"/>
      <c r="U3735" s="742"/>
      <c r="Y3735" s="924" t="s">
        <v>97</v>
      </c>
      <c r="Z3735" s="925">
        <f t="shared" si="72"/>
        <v>0.96959999999995927</v>
      </c>
    </row>
    <row r="3736" spans="12:26" s="508" customFormat="1" x14ac:dyDescent="0.2">
      <c r="L3736" s="469"/>
      <c r="M3736" s="469"/>
      <c r="N3736" s="469"/>
      <c r="O3736" s="469"/>
      <c r="P3736" s="923"/>
      <c r="Q3736" s="923"/>
      <c r="R3736" s="923"/>
      <c r="S3736" s="923"/>
      <c r="U3736" s="742"/>
      <c r="Y3736" s="924" t="s">
        <v>97</v>
      </c>
      <c r="Z3736" s="925">
        <f t="shared" si="72"/>
        <v>0.96969999999995926</v>
      </c>
    </row>
    <row r="3737" spans="12:26" s="508" customFormat="1" x14ac:dyDescent="0.2">
      <c r="L3737" s="469"/>
      <c r="M3737" s="469"/>
      <c r="N3737" s="469"/>
      <c r="O3737" s="469"/>
      <c r="P3737" s="923"/>
      <c r="Q3737" s="923"/>
      <c r="R3737" s="923"/>
      <c r="S3737" s="923"/>
      <c r="U3737" s="742"/>
      <c r="Y3737" s="924" t="s">
        <v>97</v>
      </c>
      <c r="Z3737" s="925">
        <f t="shared" si="72"/>
        <v>0.96979999999995925</v>
      </c>
    </row>
    <row r="3738" spans="12:26" s="508" customFormat="1" x14ac:dyDescent="0.2">
      <c r="L3738" s="469"/>
      <c r="M3738" s="469"/>
      <c r="N3738" s="469"/>
      <c r="O3738" s="469"/>
      <c r="P3738" s="923"/>
      <c r="Q3738" s="923"/>
      <c r="R3738" s="923"/>
      <c r="S3738" s="923"/>
      <c r="U3738" s="742"/>
      <c r="Y3738" s="924" t="s">
        <v>97</v>
      </c>
      <c r="Z3738" s="925">
        <f t="shared" si="72"/>
        <v>0.96989999999995924</v>
      </c>
    </row>
    <row r="3739" spans="12:26" s="508" customFormat="1" x14ac:dyDescent="0.2">
      <c r="L3739" s="469"/>
      <c r="M3739" s="469"/>
      <c r="N3739" s="469"/>
      <c r="O3739" s="469"/>
      <c r="P3739" s="923"/>
      <c r="Q3739" s="923"/>
      <c r="R3739" s="923"/>
      <c r="S3739" s="923"/>
      <c r="U3739" s="742"/>
      <c r="Y3739" s="924" t="s">
        <v>97</v>
      </c>
      <c r="Z3739" s="925">
        <f t="shared" si="72"/>
        <v>0.96999999999995923</v>
      </c>
    </row>
    <row r="3740" spans="12:26" s="508" customFormat="1" x14ac:dyDescent="0.2">
      <c r="L3740" s="469"/>
      <c r="M3740" s="469"/>
      <c r="N3740" s="469"/>
      <c r="O3740" s="469"/>
      <c r="P3740" s="923"/>
      <c r="Q3740" s="923"/>
      <c r="R3740" s="923"/>
      <c r="S3740" s="923"/>
      <c r="U3740" s="742"/>
      <c r="Y3740" s="924" t="s">
        <v>97</v>
      </c>
      <c r="Z3740" s="925">
        <f t="shared" si="72"/>
        <v>0.97009999999995922</v>
      </c>
    </row>
    <row r="3741" spans="12:26" s="508" customFormat="1" x14ac:dyDescent="0.2">
      <c r="L3741" s="469"/>
      <c r="M3741" s="469"/>
      <c r="N3741" s="469"/>
      <c r="O3741" s="469"/>
      <c r="P3741" s="923"/>
      <c r="Q3741" s="923"/>
      <c r="R3741" s="923"/>
      <c r="S3741" s="923"/>
      <c r="U3741" s="742"/>
      <c r="Y3741" s="924" t="s">
        <v>97</v>
      </c>
      <c r="Z3741" s="925">
        <f t="shared" si="72"/>
        <v>0.97019999999995921</v>
      </c>
    </row>
    <row r="3742" spans="12:26" s="508" customFormat="1" x14ac:dyDescent="0.2">
      <c r="L3742" s="469"/>
      <c r="M3742" s="469"/>
      <c r="N3742" s="469"/>
      <c r="O3742" s="469"/>
      <c r="P3742" s="923"/>
      <c r="Q3742" s="923"/>
      <c r="R3742" s="923"/>
      <c r="S3742" s="923"/>
      <c r="U3742" s="742"/>
      <c r="Y3742" s="924" t="s">
        <v>97</v>
      </c>
      <c r="Z3742" s="925">
        <f t="shared" si="72"/>
        <v>0.9702999999999592</v>
      </c>
    </row>
    <row r="3743" spans="12:26" s="508" customFormat="1" x14ac:dyDescent="0.2">
      <c r="L3743" s="469"/>
      <c r="M3743" s="469"/>
      <c r="N3743" s="469"/>
      <c r="O3743" s="469"/>
      <c r="P3743" s="923"/>
      <c r="Q3743" s="923"/>
      <c r="R3743" s="923"/>
      <c r="S3743" s="923"/>
      <c r="U3743" s="742"/>
      <c r="Y3743" s="924" t="s">
        <v>97</v>
      </c>
      <c r="Z3743" s="925">
        <f t="shared" si="72"/>
        <v>0.97039999999995918</v>
      </c>
    </row>
    <row r="3744" spans="12:26" s="508" customFormat="1" x14ac:dyDescent="0.2">
      <c r="L3744" s="469"/>
      <c r="M3744" s="469"/>
      <c r="N3744" s="469"/>
      <c r="O3744" s="469"/>
      <c r="P3744" s="923"/>
      <c r="Q3744" s="923"/>
      <c r="R3744" s="923"/>
      <c r="S3744" s="923"/>
      <c r="U3744" s="742"/>
      <c r="Y3744" s="924" t="s">
        <v>97</v>
      </c>
      <c r="Z3744" s="925">
        <f t="shared" si="72"/>
        <v>0.97049999999995917</v>
      </c>
    </row>
    <row r="3745" spans="12:26" s="508" customFormat="1" x14ac:dyDescent="0.2">
      <c r="L3745" s="469"/>
      <c r="M3745" s="469"/>
      <c r="N3745" s="469"/>
      <c r="O3745" s="469"/>
      <c r="P3745" s="923"/>
      <c r="Q3745" s="923"/>
      <c r="R3745" s="923"/>
      <c r="S3745" s="923"/>
      <c r="U3745" s="742"/>
      <c r="Y3745" s="924" t="s">
        <v>97</v>
      </c>
      <c r="Z3745" s="925">
        <f t="shared" si="72"/>
        <v>0.97059999999995916</v>
      </c>
    </row>
    <row r="3746" spans="12:26" s="508" customFormat="1" x14ac:dyDescent="0.2">
      <c r="L3746" s="469"/>
      <c r="M3746" s="469"/>
      <c r="N3746" s="469"/>
      <c r="O3746" s="469"/>
      <c r="P3746" s="923"/>
      <c r="Q3746" s="923"/>
      <c r="R3746" s="923"/>
      <c r="S3746" s="923"/>
      <c r="U3746" s="742"/>
      <c r="Y3746" s="924" t="s">
        <v>97</v>
      </c>
      <c r="Z3746" s="925">
        <f t="shared" si="72"/>
        <v>0.97069999999995915</v>
      </c>
    </row>
    <row r="3747" spans="12:26" s="508" customFormat="1" x14ac:dyDescent="0.2">
      <c r="L3747" s="469"/>
      <c r="M3747" s="469"/>
      <c r="N3747" s="469"/>
      <c r="O3747" s="469"/>
      <c r="P3747" s="923"/>
      <c r="Q3747" s="923"/>
      <c r="R3747" s="923"/>
      <c r="S3747" s="923"/>
      <c r="U3747" s="742"/>
      <c r="Y3747" s="924" t="s">
        <v>97</v>
      </c>
      <c r="Z3747" s="925">
        <f t="shared" si="72"/>
        <v>0.97079999999995914</v>
      </c>
    </row>
    <row r="3748" spans="12:26" s="508" customFormat="1" x14ac:dyDescent="0.2">
      <c r="L3748" s="469"/>
      <c r="M3748" s="469"/>
      <c r="N3748" s="469"/>
      <c r="O3748" s="469"/>
      <c r="P3748" s="923"/>
      <c r="Q3748" s="923"/>
      <c r="R3748" s="923"/>
      <c r="S3748" s="923"/>
      <c r="U3748" s="742"/>
      <c r="Y3748" s="924" t="s">
        <v>97</v>
      </c>
      <c r="Z3748" s="925">
        <f t="shared" si="72"/>
        <v>0.97089999999995913</v>
      </c>
    </row>
    <row r="3749" spans="12:26" s="508" customFormat="1" x14ac:dyDescent="0.2">
      <c r="L3749" s="469"/>
      <c r="M3749" s="469"/>
      <c r="N3749" s="469"/>
      <c r="O3749" s="469"/>
      <c r="P3749" s="923"/>
      <c r="Q3749" s="923"/>
      <c r="R3749" s="923"/>
      <c r="S3749" s="923"/>
      <c r="U3749" s="742"/>
      <c r="Y3749" s="924" t="s">
        <v>97</v>
      </c>
      <c r="Z3749" s="925">
        <f t="shared" si="72"/>
        <v>0.97099999999995912</v>
      </c>
    </row>
    <row r="3750" spans="12:26" s="508" customFormat="1" x14ac:dyDescent="0.2">
      <c r="L3750" s="469"/>
      <c r="M3750" s="469"/>
      <c r="N3750" s="469"/>
      <c r="O3750" s="469"/>
      <c r="P3750" s="923"/>
      <c r="Q3750" s="923"/>
      <c r="R3750" s="923"/>
      <c r="S3750" s="923"/>
      <c r="U3750" s="742"/>
      <c r="Y3750" s="924" t="s">
        <v>97</v>
      </c>
      <c r="Z3750" s="925">
        <f t="shared" si="72"/>
        <v>0.97109999999995911</v>
      </c>
    </row>
    <row r="3751" spans="12:26" s="508" customFormat="1" x14ac:dyDescent="0.2">
      <c r="L3751" s="469"/>
      <c r="M3751" s="469"/>
      <c r="N3751" s="469"/>
      <c r="O3751" s="469"/>
      <c r="P3751" s="923"/>
      <c r="Q3751" s="923"/>
      <c r="R3751" s="923"/>
      <c r="S3751" s="923"/>
      <c r="U3751" s="742"/>
      <c r="Y3751" s="924" t="s">
        <v>97</v>
      </c>
      <c r="Z3751" s="925">
        <f t="shared" si="72"/>
        <v>0.9711999999999591</v>
      </c>
    </row>
    <row r="3752" spans="12:26" s="508" customFormat="1" x14ac:dyDescent="0.2">
      <c r="L3752" s="469"/>
      <c r="M3752" s="469"/>
      <c r="N3752" s="469"/>
      <c r="O3752" s="469"/>
      <c r="P3752" s="923"/>
      <c r="Q3752" s="923"/>
      <c r="R3752" s="923"/>
      <c r="S3752" s="923"/>
      <c r="U3752" s="742"/>
      <c r="Y3752" s="924" t="s">
        <v>97</v>
      </c>
      <c r="Z3752" s="925">
        <f t="shared" si="72"/>
        <v>0.97129999999995908</v>
      </c>
    </row>
    <row r="3753" spans="12:26" s="508" customFormat="1" x14ac:dyDescent="0.2">
      <c r="L3753" s="469"/>
      <c r="M3753" s="469"/>
      <c r="N3753" s="469"/>
      <c r="O3753" s="469"/>
      <c r="P3753" s="923"/>
      <c r="Q3753" s="923"/>
      <c r="R3753" s="923"/>
      <c r="S3753" s="923"/>
      <c r="U3753" s="742"/>
      <c r="Y3753" s="924" t="s">
        <v>97</v>
      </c>
      <c r="Z3753" s="925">
        <f t="shared" ref="Z3753:Z3816" si="73">SUM(Z3752+0.01%)</f>
        <v>0.97139999999995907</v>
      </c>
    </row>
    <row r="3754" spans="12:26" s="508" customFormat="1" x14ac:dyDescent="0.2">
      <c r="L3754" s="469"/>
      <c r="M3754" s="469"/>
      <c r="N3754" s="469"/>
      <c r="O3754" s="469"/>
      <c r="P3754" s="923"/>
      <c r="Q3754" s="923"/>
      <c r="R3754" s="923"/>
      <c r="S3754" s="923"/>
      <c r="U3754" s="742"/>
      <c r="Y3754" s="924" t="s">
        <v>97</v>
      </c>
      <c r="Z3754" s="925">
        <f t="shared" si="73"/>
        <v>0.97149999999995906</v>
      </c>
    </row>
    <row r="3755" spans="12:26" s="508" customFormat="1" x14ac:dyDescent="0.2">
      <c r="L3755" s="469"/>
      <c r="M3755" s="469"/>
      <c r="N3755" s="469"/>
      <c r="O3755" s="469"/>
      <c r="P3755" s="923"/>
      <c r="Q3755" s="923"/>
      <c r="R3755" s="923"/>
      <c r="S3755" s="923"/>
      <c r="U3755" s="742"/>
      <c r="Y3755" s="924" t="s">
        <v>97</v>
      </c>
      <c r="Z3755" s="925">
        <f t="shared" si="73"/>
        <v>0.97159999999995905</v>
      </c>
    </row>
    <row r="3756" spans="12:26" s="508" customFormat="1" x14ac:dyDescent="0.2">
      <c r="L3756" s="469"/>
      <c r="M3756" s="469"/>
      <c r="N3756" s="469"/>
      <c r="O3756" s="469"/>
      <c r="P3756" s="923"/>
      <c r="Q3756" s="923"/>
      <c r="R3756" s="923"/>
      <c r="S3756" s="923"/>
      <c r="U3756" s="742"/>
      <c r="Y3756" s="924" t="s">
        <v>97</v>
      </c>
      <c r="Z3756" s="925">
        <f t="shared" si="73"/>
        <v>0.97169999999995904</v>
      </c>
    </row>
    <row r="3757" spans="12:26" s="508" customFormat="1" x14ac:dyDescent="0.2">
      <c r="L3757" s="469"/>
      <c r="M3757" s="469"/>
      <c r="N3757" s="469"/>
      <c r="O3757" s="469"/>
      <c r="P3757" s="923"/>
      <c r="Q3757" s="923"/>
      <c r="R3757" s="923"/>
      <c r="S3757" s="923"/>
      <c r="U3757" s="742"/>
      <c r="Y3757" s="924" t="s">
        <v>97</v>
      </c>
      <c r="Z3757" s="925">
        <f t="shared" si="73"/>
        <v>0.97179999999995903</v>
      </c>
    </row>
    <row r="3758" spans="12:26" s="508" customFormat="1" x14ac:dyDescent="0.2">
      <c r="L3758" s="469"/>
      <c r="M3758" s="469"/>
      <c r="N3758" s="469"/>
      <c r="O3758" s="469"/>
      <c r="P3758" s="923"/>
      <c r="Q3758" s="923"/>
      <c r="R3758" s="923"/>
      <c r="S3758" s="923"/>
      <c r="U3758" s="742"/>
      <c r="Y3758" s="924" t="s">
        <v>97</v>
      </c>
      <c r="Z3758" s="925">
        <f t="shared" si="73"/>
        <v>0.97189999999995902</v>
      </c>
    </row>
    <row r="3759" spans="12:26" s="508" customFormat="1" x14ac:dyDescent="0.2">
      <c r="L3759" s="469"/>
      <c r="M3759" s="469"/>
      <c r="N3759" s="469"/>
      <c r="O3759" s="469"/>
      <c r="P3759" s="923"/>
      <c r="Q3759" s="923"/>
      <c r="R3759" s="923"/>
      <c r="S3759" s="923"/>
      <c r="U3759" s="742"/>
      <c r="Y3759" s="924" t="s">
        <v>97</v>
      </c>
      <c r="Z3759" s="925">
        <f t="shared" si="73"/>
        <v>0.97199999999995901</v>
      </c>
    </row>
    <row r="3760" spans="12:26" s="508" customFormat="1" x14ac:dyDescent="0.2">
      <c r="L3760" s="469"/>
      <c r="M3760" s="469"/>
      <c r="N3760" s="469"/>
      <c r="O3760" s="469"/>
      <c r="P3760" s="923"/>
      <c r="Q3760" s="923"/>
      <c r="R3760" s="923"/>
      <c r="S3760" s="923"/>
      <c r="U3760" s="742"/>
      <c r="Y3760" s="924" t="s">
        <v>97</v>
      </c>
      <c r="Z3760" s="925">
        <f t="shared" si="73"/>
        <v>0.972099999999959</v>
      </c>
    </row>
    <row r="3761" spans="12:26" s="508" customFormat="1" x14ac:dyDescent="0.2">
      <c r="L3761" s="469"/>
      <c r="M3761" s="469"/>
      <c r="N3761" s="469"/>
      <c r="O3761" s="469"/>
      <c r="P3761" s="923"/>
      <c r="Q3761" s="923"/>
      <c r="R3761" s="923"/>
      <c r="S3761" s="923"/>
      <c r="U3761" s="742"/>
      <c r="Y3761" s="924" t="s">
        <v>97</v>
      </c>
      <c r="Z3761" s="925">
        <f t="shared" si="73"/>
        <v>0.97219999999995899</v>
      </c>
    </row>
    <row r="3762" spans="12:26" s="508" customFormat="1" x14ac:dyDescent="0.2">
      <c r="L3762" s="469"/>
      <c r="M3762" s="469"/>
      <c r="N3762" s="469"/>
      <c r="O3762" s="469"/>
      <c r="P3762" s="923"/>
      <c r="Q3762" s="923"/>
      <c r="R3762" s="923"/>
      <c r="S3762" s="923"/>
      <c r="U3762" s="742"/>
      <c r="Y3762" s="924" t="s">
        <v>97</v>
      </c>
      <c r="Z3762" s="925">
        <f t="shared" si="73"/>
        <v>0.97229999999995897</v>
      </c>
    </row>
    <row r="3763" spans="12:26" s="508" customFormat="1" x14ac:dyDescent="0.2">
      <c r="L3763" s="469"/>
      <c r="M3763" s="469"/>
      <c r="N3763" s="469"/>
      <c r="O3763" s="469"/>
      <c r="P3763" s="923"/>
      <c r="Q3763" s="923"/>
      <c r="R3763" s="923"/>
      <c r="S3763" s="923"/>
      <c r="U3763" s="742"/>
      <c r="Y3763" s="924" t="s">
        <v>97</v>
      </c>
      <c r="Z3763" s="925">
        <f t="shared" si="73"/>
        <v>0.97239999999995896</v>
      </c>
    </row>
    <row r="3764" spans="12:26" s="508" customFormat="1" x14ac:dyDescent="0.2">
      <c r="L3764" s="469"/>
      <c r="M3764" s="469"/>
      <c r="N3764" s="469"/>
      <c r="O3764" s="469"/>
      <c r="P3764" s="923"/>
      <c r="Q3764" s="923"/>
      <c r="R3764" s="923"/>
      <c r="S3764" s="923"/>
      <c r="U3764" s="742"/>
      <c r="Y3764" s="924" t="s">
        <v>97</v>
      </c>
      <c r="Z3764" s="925">
        <f t="shared" si="73"/>
        <v>0.97249999999995895</v>
      </c>
    </row>
    <row r="3765" spans="12:26" s="508" customFormat="1" x14ac:dyDescent="0.2">
      <c r="L3765" s="469"/>
      <c r="M3765" s="469"/>
      <c r="N3765" s="469"/>
      <c r="O3765" s="469"/>
      <c r="P3765" s="923"/>
      <c r="Q3765" s="923"/>
      <c r="R3765" s="923"/>
      <c r="S3765" s="923"/>
      <c r="U3765" s="742"/>
      <c r="Y3765" s="924" t="s">
        <v>97</v>
      </c>
      <c r="Z3765" s="925">
        <f t="shared" si="73"/>
        <v>0.97259999999995894</v>
      </c>
    </row>
    <row r="3766" spans="12:26" s="508" customFormat="1" x14ac:dyDescent="0.2">
      <c r="L3766" s="469"/>
      <c r="M3766" s="469"/>
      <c r="N3766" s="469"/>
      <c r="O3766" s="469"/>
      <c r="P3766" s="923"/>
      <c r="Q3766" s="923"/>
      <c r="R3766" s="923"/>
      <c r="S3766" s="923"/>
      <c r="U3766" s="742"/>
      <c r="Y3766" s="924" t="s">
        <v>97</v>
      </c>
      <c r="Z3766" s="925">
        <f t="shared" si="73"/>
        <v>0.97269999999995893</v>
      </c>
    </row>
    <row r="3767" spans="12:26" s="508" customFormat="1" x14ac:dyDescent="0.2">
      <c r="L3767" s="469"/>
      <c r="M3767" s="469"/>
      <c r="N3767" s="469"/>
      <c r="O3767" s="469"/>
      <c r="P3767" s="923"/>
      <c r="Q3767" s="923"/>
      <c r="R3767" s="923"/>
      <c r="S3767" s="923"/>
      <c r="U3767" s="742"/>
      <c r="Y3767" s="924" t="s">
        <v>97</v>
      </c>
      <c r="Z3767" s="925">
        <f t="shared" si="73"/>
        <v>0.97279999999995892</v>
      </c>
    </row>
    <row r="3768" spans="12:26" s="508" customFormat="1" x14ac:dyDescent="0.2">
      <c r="L3768" s="469"/>
      <c r="M3768" s="469"/>
      <c r="N3768" s="469"/>
      <c r="O3768" s="469"/>
      <c r="P3768" s="923"/>
      <c r="Q3768" s="923"/>
      <c r="R3768" s="923"/>
      <c r="S3768" s="923"/>
      <c r="U3768" s="742"/>
      <c r="Y3768" s="924" t="s">
        <v>97</v>
      </c>
      <c r="Z3768" s="925">
        <f t="shared" si="73"/>
        <v>0.97289999999995891</v>
      </c>
    </row>
    <row r="3769" spans="12:26" s="508" customFormat="1" x14ac:dyDescent="0.2">
      <c r="L3769" s="469"/>
      <c r="M3769" s="469"/>
      <c r="N3769" s="469"/>
      <c r="O3769" s="469"/>
      <c r="P3769" s="923"/>
      <c r="Q3769" s="923"/>
      <c r="R3769" s="923"/>
      <c r="S3769" s="923"/>
      <c r="U3769" s="742"/>
      <c r="Y3769" s="924" t="s">
        <v>97</v>
      </c>
      <c r="Z3769" s="925">
        <f t="shared" si="73"/>
        <v>0.9729999999999589</v>
      </c>
    </row>
    <row r="3770" spans="12:26" s="508" customFormat="1" x14ac:dyDescent="0.2">
      <c r="L3770" s="469"/>
      <c r="M3770" s="469"/>
      <c r="N3770" s="469"/>
      <c r="O3770" s="469"/>
      <c r="P3770" s="923"/>
      <c r="Q3770" s="923"/>
      <c r="R3770" s="923"/>
      <c r="S3770" s="923"/>
      <c r="U3770" s="742"/>
      <c r="Y3770" s="924" t="s">
        <v>97</v>
      </c>
      <c r="Z3770" s="925">
        <f t="shared" si="73"/>
        <v>0.97309999999995889</v>
      </c>
    </row>
    <row r="3771" spans="12:26" s="508" customFormat="1" x14ac:dyDescent="0.2">
      <c r="L3771" s="469"/>
      <c r="M3771" s="469"/>
      <c r="N3771" s="469"/>
      <c r="O3771" s="469"/>
      <c r="P3771" s="923"/>
      <c r="Q3771" s="923"/>
      <c r="R3771" s="923"/>
      <c r="S3771" s="923"/>
      <c r="U3771" s="742"/>
      <c r="Y3771" s="924" t="s">
        <v>97</v>
      </c>
      <c r="Z3771" s="925">
        <f t="shared" si="73"/>
        <v>0.97319999999995888</v>
      </c>
    </row>
    <row r="3772" spans="12:26" s="508" customFormat="1" x14ac:dyDescent="0.2">
      <c r="L3772" s="469"/>
      <c r="M3772" s="469"/>
      <c r="N3772" s="469"/>
      <c r="O3772" s="469"/>
      <c r="P3772" s="923"/>
      <c r="Q3772" s="923"/>
      <c r="R3772" s="923"/>
      <c r="S3772" s="923"/>
      <c r="U3772" s="742"/>
      <c r="Y3772" s="924" t="s">
        <v>97</v>
      </c>
      <c r="Z3772" s="925">
        <f t="shared" si="73"/>
        <v>0.97329999999995886</v>
      </c>
    </row>
    <row r="3773" spans="12:26" s="508" customFormat="1" x14ac:dyDescent="0.2">
      <c r="L3773" s="469"/>
      <c r="M3773" s="469"/>
      <c r="N3773" s="469"/>
      <c r="O3773" s="469"/>
      <c r="P3773" s="923"/>
      <c r="Q3773" s="923"/>
      <c r="R3773" s="923"/>
      <c r="S3773" s="923"/>
      <c r="U3773" s="742"/>
      <c r="Y3773" s="924" t="s">
        <v>97</v>
      </c>
      <c r="Z3773" s="925">
        <f t="shared" si="73"/>
        <v>0.97339999999995885</v>
      </c>
    </row>
    <row r="3774" spans="12:26" s="508" customFormat="1" x14ac:dyDescent="0.2">
      <c r="L3774" s="469"/>
      <c r="M3774" s="469"/>
      <c r="N3774" s="469"/>
      <c r="O3774" s="469"/>
      <c r="P3774" s="923"/>
      <c r="Q3774" s="923"/>
      <c r="R3774" s="923"/>
      <c r="S3774" s="923"/>
      <c r="U3774" s="742"/>
      <c r="Y3774" s="924" t="s">
        <v>97</v>
      </c>
      <c r="Z3774" s="925">
        <f t="shared" si="73"/>
        <v>0.97349999999995884</v>
      </c>
    </row>
    <row r="3775" spans="12:26" s="508" customFormat="1" x14ac:dyDescent="0.2">
      <c r="L3775" s="469"/>
      <c r="M3775" s="469"/>
      <c r="N3775" s="469"/>
      <c r="O3775" s="469"/>
      <c r="P3775" s="923"/>
      <c r="Q3775" s="923"/>
      <c r="R3775" s="923"/>
      <c r="S3775" s="923"/>
      <c r="U3775" s="742"/>
      <c r="Y3775" s="924" t="s">
        <v>97</v>
      </c>
      <c r="Z3775" s="925">
        <f t="shared" si="73"/>
        <v>0.97359999999995883</v>
      </c>
    </row>
    <row r="3776" spans="12:26" s="508" customFormat="1" x14ac:dyDescent="0.2">
      <c r="L3776" s="469"/>
      <c r="M3776" s="469"/>
      <c r="N3776" s="469"/>
      <c r="O3776" s="469"/>
      <c r="P3776" s="923"/>
      <c r="Q3776" s="923"/>
      <c r="R3776" s="923"/>
      <c r="S3776" s="923"/>
      <c r="U3776" s="742"/>
      <c r="Y3776" s="924" t="s">
        <v>97</v>
      </c>
      <c r="Z3776" s="925">
        <f t="shared" si="73"/>
        <v>0.97369999999995882</v>
      </c>
    </row>
    <row r="3777" spans="12:26" s="508" customFormat="1" x14ac:dyDescent="0.2">
      <c r="L3777" s="469"/>
      <c r="M3777" s="469"/>
      <c r="N3777" s="469"/>
      <c r="O3777" s="469"/>
      <c r="P3777" s="923"/>
      <c r="Q3777" s="923"/>
      <c r="R3777" s="923"/>
      <c r="S3777" s="923"/>
      <c r="U3777" s="742"/>
      <c r="Y3777" s="924" t="s">
        <v>97</v>
      </c>
      <c r="Z3777" s="925">
        <f t="shared" si="73"/>
        <v>0.97379999999995881</v>
      </c>
    </row>
    <row r="3778" spans="12:26" s="508" customFormat="1" x14ac:dyDescent="0.2">
      <c r="L3778" s="469"/>
      <c r="M3778" s="469"/>
      <c r="N3778" s="469"/>
      <c r="O3778" s="469"/>
      <c r="P3778" s="923"/>
      <c r="Q3778" s="923"/>
      <c r="R3778" s="923"/>
      <c r="S3778" s="923"/>
      <c r="U3778" s="742"/>
      <c r="Y3778" s="924" t="s">
        <v>97</v>
      </c>
      <c r="Z3778" s="925">
        <f t="shared" si="73"/>
        <v>0.9738999999999588</v>
      </c>
    </row>
    <row r="3779" spans="12:26" s="508" customFormat="1" x14ac:dyDescent="0.2">
      <c r="L3779" s="469"/>
      <c r="M3779" s="469"/>
      <c r="N3779" s="469"/>
      <c r="O3779" s="469"/>
      <c r="P3779" s="923"/>
      <c r="Q3779" s="923"/>
      <c r="R3779" s="923"/>
      <c r="S3779" s="923"/>
      <c r="U3779" s="742"/>
      <c r="Y3779" s="924" t="s">
        <v>97</v>
      </c>
      <c r="Z3779" s="925">
        <f t="shared" si="73"/>
        <v>0.97399999999995879</v>
      </c>
    </row>
    <row r="3780" spans="12:26" s="508" customFormat="1" x14ac:dyDescent="0.2">
      <c r="L3780" s="469"/>
      <c r="M3780" s="469"/>
      <c r="N3780" s="469"/>
      <c r="O3780" s="469"/>
      <c r="P3780" s="923"/>
      <c r="Q3780" s="923"/>
      <c r="R3780" s="923"/>
      <c r="S3780" s="923"/>
      <c r="U3780" s="742"/>
      <c r="Y3780" s="924" t="s">
        <v>97</v>
      </c>
      <c r="Z3780" s="925">
        <f t="shared" si="73"/>
        <v>0.97409999999995878</v>
      </c>
    </row>
    <row r="3781" spans="12:26" s="508" customFormat="1" x14ac:dyDescent="0.2">
      <c r="L3781" s="469"/>
      <c r="M3781" s="469"/>
      <c r="N3781" s="469"/>
      <c r="O3781" s="469"/>
      <c r="P3781" s="923"/>
      <c r="Q3781" s="923"/>
      <c r="R3781" s="923"/>
      <c r="S3781" s="923"/>
      <c r="U3781" s="742"/>
      <c r="Y3781" s="924" t="s">
        <v>97</v>
      </c>
      <c r="Z3781" s="925">
        <f t="shared" si="73"/>
        <v>0.97419999999995877</v>
      </c>
    </row>
    <row r="3782" spans="12:26" s="508" customFormat="1" x14ac:dyDescent="0.2">
      <c r="L3782" s="469"/>
      <c r="M3782" s="469"/>
      <c r="N3782" s="469"/>
      <c r="O3782" s="469"/>
      <c r="P3782" s="923"/>
      <c r="Q3782" s="923"/>
      <c r="R3782" s="923"/>
      <c r="S3782" s="923"/>
      <c r="U3782" s="742"/>
      <c r="Y3782" s="924" t="s">
        <v>97</v>
      </c>
      <c r="Z3782" s="925">
        <f t="shared" si="73"/>
        <v>0.97429999999995875</v>
      </c>
    </row>
    <row r="3783" spans="12:26" s="508" customFormat="1" x14ac:dyDescent="0.2">
      <c r="L3783" s="469"/>
      <c r="M3783" s="469"/>
      <c r="N3783" s="469"/>
      <c r="O3783" s="469"/>
      <c r="P3783" s="923"/>
      <c r="Q3783" s="923"/>
      <c r="R3783" s="923"/>
      <c r="S3783" s="923"/>
      <c r="U3783" s="742"/>
      <c r="Y3783" s="924" t="s">
        <v>97</v>
      </c>
      <c r="Z3783" s="925">
        <f t="shared" si="73"/>
        <v>0.97439999999995874</v>
      </c>
    </row>
    <row r="3784" spans="12:26" s="508" customFormat="1" x14ac:dyDescent="0.2">
      <c r="L3784" s="469"/>
      <c r="M3784" s="469"/>
      <c r="N3784" s="469"/>
      <c r="O3784" s="469"/>
      <c r="P3784" s="923"/>
      <c r="Q3784" s="923"/>
      <c r="R3784" s="923"/>
      <c r="S3784" s="923"/>
      <c r="U3784" s="742"/>
      <c r="Y3784" s="924" t="s">
        <v>97</v>
      </c>
      <c r="Z3784" s="925">
        <f t="shared" si="73"/>
        <v>0.97449999999995873</v>
      </c>
    </row>
    <row r="3785" spans="12:26" s="508" customFormat="1" x14ac:dyDescent="0.2">
      <c r="L3785" s="469"/>
      <c r="M3785" s="469"/>
      <c r="N3785" s="469"/>
      <c r="O3785" s="469"/>
      <c r="P3785" s="923"/>
      <c r="Q3785" s="923"/>
      <c r="R3785" s="923"/>
      <c r="S3785" s="923"/>
      <c r="U3785" s="742"/>
      <c r="Y3785" s="924" t="s">
        <v>97</v>
      </c>
      <c r="Z3785" s="925">
        <f t="shared" si="73"/>
        <v>0.97459999999995872</v>
      </c>
    </row>
    <row r="3786" spans="12:26" s="508" customFormat="1" x14ac:dyDescent="0.2">
      <c r="L3786" s="469"/>
      <c r="M3786" s="469"/>
      <c r="N3786" s="469"/>
      <c r="O3786" s="469"/>
      <c r="P3786" s="923"/>
      <c r="Q3786" s="923"/>
      <c r="R3786" s="923"/>
      <c r="S3786" s="923"/>
      <c r="U3786" s="742"/>
      <c r="Y3786" s="924" t="s">
        <v>97</v>
      </c>
      <c r="Z3786" s="925">
        <f t="shared" si="73"/>
        <v>0.97469999999995871</v>
      </c>
    </row>
    <row r="3787" spans="12:26" s="508" customFormat="1" x14ac:dyDescent="0.2">
      <c r="L3787" s="469"/>
      <c r="M3787" s="469"/>
      <c r="N3787" s="469"/>
      <c r="O3787" s="469"/>
      <c r="P3787" s="923"/>
      <c r="Q3787" s="923"/>
      <c r="R3787" s="923"/>
      <c r="S3787" s="923"/>
      <c r="U3787" s="742"/>
      <c r="Y3787" s="924" t="s">
        <v>97</v>
      </c>
      <c r="Z3787" s="925">
        <f t="shared" si="73"/>
        <v>0.9747999999999587</v>
      </c>
    </row>
    <row r="3788" spans="12:26" s="508" customFormat="1" x14ac:dyDescent="0.2">
      <c r="L3788" s="469"/>
      <c r="M3788" s="469"/>
      <c r="N3788" s="469"/>
      <c r="O3788" s="469"/>
      <c r="P3788" s="923"/>
      <c r="Q3788" s="923"/>
      <c r="R3788" s="923"/>
      <c r="S3788" s="923"/>
      <c r="U3788" s="742"/>
      <c r="Y3788" s="924" t="s">
        <v>97</v>
      </c>
      <c r="Z3788" s="925">
        <f t="shared" si="73"/>
        <v>0.97489999999995869</v>
      </c>
    </row>
    <row r="3789" spans="12:26" s="508" customFormat="1" x14ac:dyDescent="0.2">
      <c r="L3789" s="469"/>
      <c r="M3789" s="469"/>
      <c r="N3789" s="469"/>
      <c r="O3789" s="469"/>
      <c r="P3789" s="923"/>
      <c r="Q3789" s="923"/>
      <c r="R3789" s="923"/>
      <c r="S3789" s="923"/>
      <c r="U3789" s="742"/>
      <c r="Y3789" s="924" t="s">
        <v>97</v>
      </c>
      <c r="Z3789" s="925">
        <f t="shared" si="73"/>
        <v>0.97499999999995868</v>
      </c>
    </row>
    <row r="3790" spans="12:26" s="508" customFormat="1" x14ac:dyDescent="0.2">
      <c r="L3790" s="469"/>
      <c r="M3790" s="469"/>
      <c r="N3790" s="469"/>
      <c r="O3790" s="469"/>
      <c r="P3790" s="923"/>
      <c r="Q3790" s="923"/>
      <c r="R3790" s="923"/>
      <c r="S3790" s="923"/>
      <c r="U3790" s="742"/>
      <c r="Y3790" s="924" t="s">
        <v>97</v>
      </c>
      <c r="Z3790" s="925">
        <f t="shared" si="73"/>
        <v>0.97509999999995867</v>
      </c>
    </row>
    <row r="3791" spans="12:26" s="508" customFormat="1" x14ac:dyDescent="0.2">
      <c r="L3791" s="469"/>
      <c r="M3791" s="469"/>
      <c r="N3791" s="469"/>
      <c r="O3791" s="469"/>
      <c r="P3791" s="923"/>
      <c r="Q3791" s="923"/>
      <c r="R3791" s="923"/>
      <c r="S3791" s="923"/>
      <c r="U3791" s="742"/>
      <c r="Y3791" s="924" t="s">
        <v>97</v>
      </c>
      <c r="Z3791" s="925">
        <f t="shared" si="73"/>
        <v>0.97519999999995866</v>
      </c>
    </row>
    <row r="3792" spans="12:26" s="508" customFormat="1" x14ac:dyDescent="0.2">
      <c r="L3792" s="469"/>
      <c r="M3792" s="469"/>
      <c r="N3792" s="469"/>
      <c r="O3792" s="469"/>
      <c r="P3792" s="923"/>
      <c r="Q3792" s="923"/>
      <c r="R3792" s="923"/>
      <c r="S3792" s="923"/>
      <c r="U3792" s="742"/>
      <c r="Y3792" s="924" t="s">
        <v>97</v>
      </c>
      <c r="Z3792" s="925">
        <f t="shared" si="73"/>
        <v>0.97529999999995864</v>
      </c>
    </row>
    <row r="3793" spans="12:26" s="508" customFormat="1" x14ac:dyDescent="0.2">
      <c r="L3793" s="469"/>
      <c r="M3793" s="469"/>
      <c r="N3793" s="469"/>
      <c r="O3793" s="469"/>
      <c r="P3793" s="923"/>
      <c r="Q3793" s="923"/>
      <c r="R3793" s="923"/>
      <c r="S3793" s="923"/>
      <c r="U3793" s="742"/>
      <c r="Y3793" s="924" t="s">
        <v>97</v>
      </c>
      <c r="Z3793" s="925">
        <f t="shared" si="73"/>
        <v>0.97539999999995863</v>
      </c>
    </row>
    <row r="3794" spans="12:26" s="508" customFormat="1" x14ac:dyDescent="0.2">
      <c r="L3794" s="469"/>
      <c r="M3794" s="469"/>
      <c r="N3794" s="469"/>
      <c r="O3794" s="469"/>
      <c r="P3794" s="923"/>
      <c r="Q3794" s="923"/>
      <c r="R3794" s="923"/>
      <c r="S3794" s="923"/>
      <c r="U3794" s="742"/>
      <c r="Y3794" s="924" t="s">
        <v>97</v>
      </c>
      <c r="Z3794" s="925">
        <f t="shared" si="73"/>
        <v>0.97549999999995862</v>
      </c>
    </row>
    <row r="3795" spans="12:26" s="508" customFormat="1" x14ac:dyDescent="0.2">
      <c r="L3795" s="469"/>
      <c r="M3795" s="469"/>
      <c r="N3795" s="469"/>
      <c r="O3795" s="469"/>
      <c r="P3795" s="923"/>
      <c r="Q3795" s="923"/>
      <c r="R3795" s="923"/>
      <c r="S3795" s="923"/>
      <c r="U3795" s="742"/>
      <c r="Y3795" s="924" t="s">
        <v>97</v>
      </c>
      <c r="Z3795" s="925">
        <f t="shared" si="73"/>
        <v>0.97559999999995861</v>
      </c>
    </row>
    <row r="3796" spans="12:26" s="508" customFormat="1" x14ac:dyDescent="0.2">
      <c r="L3796" s="469"/>
      <c r="M3796" s="469"/>
      <c r="N3796" s="469"/>
      <c r="O3796" s="469"/>
      <c r="P3796" s="923"/>
      <c r="Q3796" s="923"/>
      <c r="R3796" s="923"/>
      <c r="S3796" s="923"/>
      <c r="U3796" s="742"/>
      <c r="Y3796" s="924" t="s">
        <v>97</v>
      </c>
      <c r="Z3796" s="925">
        <f t="shared" si="73"/>
        <v>0.9756999999999586</v>
      </c>
    </row>
    <row r="3797" spans="12:26" s="508" customFormat="1" x14ac:dyDescent="0.2">
      <c r="L3797" s="469"/>
      <c r="M3797" s="469"/>
      <c r="N3797" s="469"/>
      <c r="O3797" s="469"/>
      <c r="P3797" s="923"/>
      <c r="Q3797" s="923"/>
      <c r="R3797" s="923"/>
      <c r="S3797" s="923"/>
      <c r="U3797" s="742"/>
      <c r="Y3797" s="924" t="s">
        <v>97</v>
      </c>
      <c r="Z3797" s="925">
        <f t="shared" si="73"/>
        <v>0.97579999999995859</v>
      </c>
    </row>
    <row r="3798" spans="12:26" s="508" customFormat="1" x14ac:dyDescent="0.2">
      <c r="L3798" s="469"/>
      <c r="M3798" s="469"/>
      <c r="N3798" s="469"/>
      <c r="O3798" s="469"/>
      <c r="P3798" s="923"/>
      <c r="Q3798" s="923"/>
      <c r="R3798" s="923"/>
      <c r="S3798" s="923"/>
      <c r="U3798" s="742"/>
      <c r="Y3798" s="924" t="s">
        <v>97</v>
      </c>
      <c r="Z3798" s="925">
        <f t="shared" si="73"/>
        <v>0.97589999999995858</v>
      </c>
    </row>
    <row r="3799" spans="12:26" s="508" customFormat="1" x14ac:dyDescent="0.2">
      <c r="L3799" s="469"/>
      <c r="M3799" s="469"/>
      <c r="N3799" s="469"/>
      <c r="O3799" s="469"/>
      <c r="P3799" s="923"/>
      <c r="Q3799" s="923"/>
      <c r="R3799" s="923"/>
      <c r="S3799" s="923"/>
      <c r="U3799" s="742"/>
      <c r="Y3799" s="924" t="s">
        <v>97</v>
      </c>
      <c r="Z3799" s="925">
        <f t="shared" si="73"/>
        <v>0.97599999999995857</v>
      </c>
    </row>
    <row r="3800" spans="12:26" s="508" customFormat="1" x14ac:dyDescent="0.2">
      <c r="L3800" s="469"/>
      <c r="M3800" s="469"/>
      <c r="N3800" s="469"/>
      <c r="O3800" s="469"/>
      <c r="P3800" s="923"/>
      <c r="Q3800" s="923"/>
      <c r="R3800" s="923"/>
      <c r="S3800" s="923"/>
      <c r="U3800" s="742"/>
      <c r="Y3800" s="924" t="s">
        <v>97</v>
      </c>
      <c r="Z3800" s="925">
        <f t="shared" si="73"/>
        <v>0.97609999999995856</v>
      </c>
    </row>
    <row r="3801" spans="12:26" s="508" customFormat="1" x14ac:dyDescent="0.2">
      <c r="L3801" s="469"/>
      <c r="M3801" s="469"/>
      <c r="N3801" s="469"/>
      <c r="O3801" s="469"/>
      <c r="P3801" s="923"/>
      <c r="Q3801" s="923"/>
      <c r="R3801" s="923"/>
      <c r="S3801" s="923"/>
      <c r="U3801" s="742"/>
      <c r="Y3801" s="924" t="s">
        <v>97</v>
      </c>
      <c r="Z3801" s="925">
        <f t="shared" si="73"/>
        <v>0.97619999999995855</v>
      </c>
    </row>
    <row r="3802" spans="12:26" s="508" customFormat="1" x14ac:dyDescent="0.2">
      <c r="L3802" s="469"/>
      <c r="M3802" s="469"/>
      <c r="N3802" s="469"/>
      <c r="O3802" s="469"/>
      <c r="P3802" s="923"/>
      <c r="Q3802" s="923"/>
      <c r="R3802" s="923"/>
      <c r="S3802" s="923"/>
      <c r="U3802" s="742"/>
      <c r="Y3802" s="924" t="s">
        <v>97</v>
      </c>
      <c r="Z3802" s="925">
        <f t="shared" si="73"/>
        <v>0.97629999999995853</v>
      </c>
    </row>
    <row r="3803" spans="12:26" s="508" customFormat="1" x14ac:dyDescent="0.2">
      <c r="L3803" s="469"/>
      <c r="M3803" s="469"/>
      <c r="N3803" s="469"/>
      <c r="O3803" s="469"/>
      <c r="P3803" s="923"/>
      <c r="Q3803" s="923"/>
      <c r="R3803" s="923"/>
      <c r="S3803" s="923"/>
      <c r="U3803" s="742"/>
      <c r="Y3803" s="924" t="s">
        <v>97</v>
      </c>
      <c r="Z3803" s="925">
        <f t="shared" si="73"/>
        <v>0.97639999999995852</v>
      </c>
    </row>
    <row r="3804" spans="12:26" s="508" customFormat="1" x14ac:dyDescent="0.2">
      <c r="L3804" s="469"/>
      <c r="M3804" s="469"/>
      <c r="N3804" s="469"/>
      <c r="O3804" s="469"/>
      <c r="P3804" s="923"/>
      <c r="Q3804" s="923"/>
      <c r="R3804" s="923"/>
      <c r="S3804" s="923"/>
      <c r="U3804" s="742"/>
      <c r="Y3804" s="924" t="s">
        <v>97</v>
      </c>
      <c r="Z3804" s="925">
        <f t="shared" si="73"/>
        <v>0.97649999999995851</v>
      </c>
    </row>
    <row r="3805" spans="12:26" s="508" customFormat="1" x14ac:dyDescent="0.2">
      <c r="L3805" s="469"/>
      <c r="M3805" s="469"/>
      <c r="N3805" s="469"/>
      <c r="O3805" s="469"/>
      <c r="P3805" s="923"/>
      <c r="Q3805" s="923"/>
      <c r="R3805" s="923"/>
      <c r="S3805" s="923"/>
      <c r="U3805" s="742"/>
      <c r="Y3805" s="924" t="s">
        <v>97</v>
      </c>
      <c r="Z3805" s="925">
        <f t="shared" si="73"/>
        <v>0.9765999999999585</v>
      </c>
    </row>
    <row r="3806" spans="12:26" s="508" customFormat="1" x14ac:dyDescent="0.2">
      <c r="L3806" s="469"/>
      <c r="M3806" s="469"/>
      <c r="N3806" s="469"/>
      <c r="O3806" s="469"/>
      <c r="P3806" s="923"/>
      <c r="Q3806" s="923"/>
      <c r="R3806" s="923"/>
      <c r="S3806" s="923"/>
      <c r="U3806" s="742"/>
      <c r="Y3806" s="924" t="s">
        <v>97</v>
      </c>
      <c r="Z3806" s="925">
        <f t="shared" si="73"/>
        <v>0.97669999999995849</v>
      </c>
    </row>
    <row r="3807" spans="12:26" s="508" customFormat="1" x14ac:dyDescent="0.2">
      <c r="L3807" s="469"/>
      <c r="M3807" s="469"/>
      <c r="N3807" s="469"/>
      <c r="O3807" s="469"/>
      <c r="P3807" s="923"/>
      <c r="Q3807" s="923"/>
      <c r="R3807" s="923"/>
      <c r="S3807" s="923"/>
      <c r="U3807" s="742"/>
      <c r="Y3807" s="924" t="s">
        <v>97</v>
      </c>
      <c r="Z3807" s="925">
        <f t="shared" si="73"/>
        <v>0.97679999999995848</v>
      </c>
    </row>
    <row r="3808" spans="12:26" s="508" customFormat="1" x14ac:dyDescent="0.2">
      <c r="L3808" s="469"/>
      <c r="M3808" s="469"/>
      <c r="N3808" s="469"/>
      <c r="O3808" s="469"/>
      <c r="P3808" s="923"/>
      <c r="Q3808" s="923"/>
      <c r="R3808" s="923"/>
      <c r="S3808" s="923"/>
      <c r="U3808" s="742"/>
      <c r="Y3808" s="924" t="s">
        <v>97</v>
      </c>
      <c r="Z3808" s="925">
        <f t="shared" si="73"/>
        <v>0.97689999999995847</v>
      </c>
    </row>
    <row r="3809" spans="12:26" s="508" customFormat="1" x14ac:dyDescent="0.2">
      <c r="L3809" s="469"/>
      <c r="M3809" s="469"/>
      <c r="N3809" s="469"/>
      <c r="O3809" s="469"/>
      <c r="P3809" s="923"/>
      <c r="Q3809" s="923"/>
      <c r="R3809" s="923"/>
      <c r="S3809" s="923"/>
      <c r="U3809" s="742"/>
      <c r="Y3809" s="924" t="s">
        <v>97</v>
      </c>
      <c r="Z3809" s="925">
        <f t="shared" si="73"/>
        <v>0.97699999999995846</v>
      </c>
    </row>
    <row r="3810" spans="12:26" s="508" customFormat="1" x14ac:dyDescent="0.2">
      <c r="L3810" s="469"/>
      <c r="M3810" s="469"/>
      <c r="N3810" s="469"/>
      <c r="O3810" s="469"/>
      <c r="P3810" s="923"/>
      <c r="Q3810" s="923"/>
      <c r="R3810" s="923"/>
      <c r="S3810" s="923"/>
      <c r="U3810" s="742"/>
      <c r="Y3810" s="924" t="s">
        <v>97</v>
      </c>
      <c r="Z3810" s="925">
        <f t="shared" si="73"/>
        <v>0.97709999999995845</v>
      </c>
    </row>
    <row r="3811" spans="12:26" s="508" customFormat="1" x14ac:dyDescent="0.2">
      <c r="L3811" s="469"/>
      <c r="M3811" s="469"/>
      <c r="N3811" s="469"/>
      <c r="O3811" s="469"/>
      <c r="P3811" s="923"/>
      <c r="Q3811" s="923"/>
      <c r="R3811" s="923"/>
      <c r="S3811" s="923"/>
      <c r="U3811" s="742"/>
      <c r="Y3811" s="924" t="s">
        <v>97</v>
      </c>
      <c r="Z3811" s="925">
        <f t="shared" si="73"/>
        <v>0.97719999999995844</v>
      </c>
    </row>
    <row r="3812" spans="12:26" s="508" customFormat="1" x14ac:dyDescent="0.2">
      <c r="L3812" s="469"/>
      <c r="M3812" s="469"/>
      <c r="N3812" s="469"/>
      <c r="O3812" s="469"/>
      <c r="P3812" s="923"/>
      <c r="Q3812" s="923"/>
      <c r="R3812" s="923"/>
      <c r="S3812" s="923"/>
      <c r="U3812" s="742"/>
      <c r="Y3812" s="924" t="s">
        <v>97</v>
      </c>
      <c r="Z3812" s="925">
        <f t="shared" si="73"/>
        <v>0.97729999999995842</v>
      </c>
    </row>
    <row r="3813" spans="12:26" s="508" customFormat="1" x14ac:dyDescent="0.2">
      <c r="L3813" s="469"/>
      <c r="M3813" s="469"/>
      <c r="N3813" s="469"/>
      <c r="O3813" s="469"/>
      <c r="P3813" s="923"/>
      <c r="Q3813" s="923"/>
      <c r="R3813" s="923"/>
      <c r="S3813" s="923"/>
      <c r="U3813" s="742"/>
      <c r="Y3813" s="924" t="s">
        <v>97</v>
      </c>
      <c r="Z3813" s="925">
        <f t="shared" si="73"/>
        <v>0.97739999999995841</v>
      </c>
    </row>
    <row r="3814" spans="12:26" s="508" customFormat="1" x14ac:dyDescent="0.2">
      <c r="L3814" s="469"/>
      <c r="M3814" s="469"/>
      <c r="N3814" s="469"/>
      <c r="O3814" s="469"/>
      <c r="P3814" s="923"/>
      <c r="Q3814" s="923"/>
      <c r="R3814" s="923"/>
      <c r="S3814" s="923"/>
      <c r="U3814" s="742"/>
      <c r="Y3814" s="924" t="s">
        <v>97</v>
      </c>
      <c r="Z3814" s="925">
        <f t="shared" si="73"/>
        <v>0.9774999999999584</v>
      </c>
    </row>
    <row r="3815" spans="12:26" s="508" customFormat="1" x14ac:dyDescent="0.2">
      <c r="L3815" s="469"/>
      <c r="M3815" s="469"/>
      <c r="N3815" s="469"/>
      <c r="O3815" s="469"/>
      <c r="P3815" s="923"/>
      <c r="Q3815" s="923"/>
      <c r="R3815" s="923"/>
      <c r="S3815" s="923"/>
      <c r="U3815" s="742"/>
      <c r="Y3815" s="924" t="s">
        <v>97</v>
      </c>
      <c r="Z3815" s="925">
        <f t="shared" si="73"/>
        <v>0.97759999999995839</v>
      </c>
    </row>
    <row r="3816" spans="12:26" s="508" customFormat="1" x14ac:dyDescent="0.2">
      <c r="L3816" s="469"/>
      <c r="M3816" s="469"/>
      <c r="N3816" s="469"/>
      <c r="O3816" s="469"/>
      <c r="P3816" s="923"/>
      <c r="Q3816" s="923"/>
      <c r="R3816" s="923"/>
      <c r="S3816" s="923"/>
      <c r="U3816" s="742"/>
      <c r="Y3816" s="924" t="s">
        <v>97</v>
      </c>
      <c r="Z3816" s="925">
        <f t="shared" si="73"/>
        <v>0.97769999999995838</v>
      </c>
    </row>
    <row r="3817" spans="12:26" s="508" customFormat="1" x14ac:dyDescent="0.2">
      <c r="L3817" s="469"/>
      <c r="M3817" s="469"/>
      <c r="N3817" s="469"/>
      <c r="O3817" s="469"/>
      <c r="P3817" s="923"/>
      <c r="Q3817" s="923"/>
      <c r="R3817" s="923"/>
      <c r="S3817" s="923"/>
      <c r="U3817" s="742"/>
      <c r="Y3817" s="924" t="s">
        <v>97</v>
      </c>
      <c r="Z3817" s="925">
        <f t="shared" ref="Z3817:Z3880" si="74">SUM(Z3816+0.01%)</f>
        <v>0.97779999999995837</v>
      </c>
    </row>
    <row r="3818" spans="12:26" s="508" customFormat="1" x14ac:dyDescent="0.2">
      <c r="L3818" s="469"/>
      <c r="M3818" s="469"/>
      <c r="N3818" s="469"/>
      <c r="O3818" s="469"/>
      <c r="P3818" s="923"/>
      <c r="Q3818" s="923"/>
      <c r="R3818" s="923"/>
      <c r="S3818" s="923"/>
      <c r="U3818" s="742"/>
      <c r="Y3818" s="924" t="s">
        <v>97</v>
      </c>
      <c r="Z3818" s="925">
        <f t="shared" si="74"/>
        <v>0.97789999999995836</v>
      </c>
    </row>
    <row r="3819" spans="12:26" s="508" customFormat="1" x14ac:dyDescent="0.2">
      <c r="L3819" s="469"/>
      <c r="M3819" s="469"/>
      <c r="N3819" s="469"/>
      <c r="O3819" s="469"/>
      <c r="P3819" s="923"/>
      <c r="Q3819" s="923"/>
      <c r="R3819" s="923"/>
      <c r="S3819" s="923"/>
      <c r="U3819" s="742"/>
      <c r="Y3819" s="924" t="s">
        <v>97</v>
      </c>
      <c r="Z3819" s="925">
        <f t="shared" si="74"/>
        <v>0.97799999999995835</v>
      </c>
    </row>
    <row r="3820" spans="12:26" s="508" customFormat="1" x14ac:dyDescent="0.2">
      <c r="L3820" s="469"/>
      <c r="M3820" s="469"/>
      <c r="N3820" s="469"/>
      <c r="O3820" s="469"/>
      <c r="P3820" s="923"/>
      <c r="Q3820" s="923"/>
      <c r="R3820" s="923"/>
      <c r="S3820" s="923"/>
      <c r="U3820" s="742"/>
      <c r="Y3820" s="924" t="s">
        <v>97</v>
      </c>
      <c r="Z3820" s="925">
        <f t="shared" si="74"/>
        <v>0.97809999999995834</v>
      </c>
    </row>
    <row r="3821" spans="12:26" s="508" customFormat="1" x14ac:dyDescent="0.2">
      <c r="L3821" s="469"/>
      <c r="M3821" s="469"/>
      <c r="N3821" s="469"/>
      <c r="O3821" s="469"/>
      <c r="P3821" s="923"/>
      <c r="Q3821" s="923"/>
      <c r="R3821" s="923"/>
      <c r="S3821" s="923"/>
      <c r="U3821" s="742"/>
      <c r="Y3821" s="924" t="s">
        <v>97</v>
      </c>
      <c r="Z3821" s="925">
        <f t="shared" si="74"/>
        <v>0.97819999999995833</v>
      </c>
    </row>
    <row r="3822" spans="12:26" s="508" customFormat="1" x14ac:dyDescent="0.2">
      <c r="L3822" s="469"/>
      <c r="M3822" s="469"/>
      <c r="N3822" s="469"/>
      <c r="O3822" s="469"/>
      <c r="P3822" s="923"/>
      <c r="Q3822" s="923"/>
      <c r="R3822" s="923"/>
      <c r="S3822" s="923"/>
      <c r="U3822" s="742"/>
      <c r="Y3822" s="924" t="s">
        <v>97</v>
      </c>
      <c r="Z3822" s="925">
        <f t="shared" si="74"/>
        <v>0.97829999999995831</v>
      </c>
    </row>
    <row r="3823" spans="12:26" s="508" customFormat="1" x14ac:dyDescent="0.2">
      <c r="L3823" s="469"/>
      <c r="M3823" s="469"/>
      <c r="N3823" s="469"/>
      <c r="O3823" s="469"/>
      <c r="P3823" s="923"/>
      <c r="Q3823" s="923"/>
      <c r="R3823" s="923"/>
      <c r="S3823" s="923"/>
      <c r="U3823" s="742"/>
      <c r="Y3823" s="924" t="s">
        <v>97</v>
      </c>
      <c r="Z3823" s="925">
        <f t="shared" si="74"/>
        <v>0.9783999999999583</v>
      </c>
    </row>
    <row r="3824" spans="12:26" s="508" customFormat="1" x14ac:dyDescent="0.2">
      <c r="L3824" s="469"/>
      <c r="M3824" s="469"/>
      <c r="N3824" s="469"/>
      <c r="O3824" s="469"/>
      <c r="P3824" s="923"/>
      <c r="Q3824" s="923"/>
      <c r="R3824" s="923"/>
      <c r="S3824" s="923"/>
      <c r="U3824" s="742"/>
      <c r="Y3824" s="924" t="s">
        <v>97</v>
      </c>
      <c r="Z3824" s="925">
        <f t="shared" si="74"/>
        <v>0.97849999999995829</v>
      </c>
    </row>
    <row r="3825" spans="12:26" s="508" customFormat="1" x14ac:dyDescent="0.2">
      <c r="L3825" s="469"/>
      <c r="M3825" s="469"/>
      <c r="N3825" s="469"/>
      <c r="O3825" s="469"/>
      <c r="P3825" s="923"/>
      <c r="Q3825" s="923"/>
      <c r="R3825" s="923"/>
      <c r="S3825" s="923"/>
      <c r="U3825" s="742"/>
      <c r="Y3825" s="924" t="s">
        <v>97</v>
      </c>
      <c r="Z3825" s="925">
        <f t="shared" si="74"/>
        <v>0.97859999999995828</v>
      </c>
    </row>
    <row r="3826" spans="12:26" s="508" customFormat="1" x14ac:dyDescent="0.2">
      <c r="L3826" s="469"/>
      <c r="M3826" s="469"/>
      <c r="N3826" s="469"/>
      <c r="O3826" s="469"/>
      <c r="P3826" s="923"/>
      <c r="Q3826" s="923"/>
      <c r="R3826" s="923"/>
      <c r="S3826" s="923"/>
      <c r="U3826" s="742"/>
      <c r="Y3826" s="924" t="s">
        <v>97</v>
      </c>
      <c r="Z3826" s="925">
        <f t="shared" si="74"/>
        <v>0.97869999999995827</v>
      </c>
    </row>
    <row r="3827" spans="12:26" s="508" customFormat="1" x14ac:dyDescent="0.2">
      <c r="L3827" s="469"/>
      <c r="M3827" s="469"/>
      <c r="N3827" s="469"/>
      <c r="O3827" s="469"/>
      <c r="P3827" s="923"/>
      <c r="Q3827" s="923"/>
      <c r="R3827" s="923"/>
      <c r="S3827" s="923"/>
      <c r="U3827" s="742"/>
      <c r="Y3827" s="924" t="s">
        <v>97</v>
      </c>
      <c r="Z3827" s="925">
        <f t="shared" si="74"/>
        <v>0.97879999999995826</v>
      </c>
    </row>
    <row r="3828" spans="12:26" s="508" customFormat="1" x14ac:dyDescent="0.2">
      <c r="L3828" s="469"/>
      <c r="M3828" s="469"/>
      <c r="N3828" s="469"/>
      <c r="O3828" s="469"/>
      <c r="P3828" s="923"/>
      <c r="Q3828" s="923"/>
      <c r="R3828" s="923"/>
      <c r="S3828" s="923"/>
      <c r="U3828" s="742"/>
      <c r="Y3828" s="924" t="s">
        <v>97</v>
      </c>
      <c r="Z3828" s="925">
        <f t="shared" si="74"/>
        <v>0.97889999999995825</v>
      </c>
    </row>
    <row r="3829" spans="12:26" s="508" customFormat="1" x14ac:dyDescent="0.2">
      <c r="L3829" s="469"/>
      <c r="M3829" s="469"/>
      <c r="N3829" s="469"/>
      <c r="O3829" s="469"/>
      <c r="P3829" s="923"/>
      <c r="Q3829" s="923"/>
      <c r="R3829" s="923"/>
      <c r="S3829" s="923"/>
      <c r="U3829" s="742"/>
      <c r="Y3829" s="924" t="s">
        <v>97</v>
      </c>
      <c r="Z3829" s="925">
        <f t="shared" si="74"/>
        <v>0.97899999999995824</v>
      </c>
    </row>
    <row r="3830" spans="12:26" s="508" customFormat="1" x14ac:dyDescent="0.2">
      <c r="L3830" s="469"/>
      <c r="M3830" s="469"/>
      <c r="N3830" s="469"/>
      <c r="O3830" s="469"/>
      <c r="P3830" s="923"/>
      <c r="Q3830" s="923"/>
      <c r="R3830" s="923"/>
      <c r="S3830" s="923"/>
      <c r="U3830" s="742"/>
      <c r="Y3830" s="924" t="s">
        <v>97</v>
      </c>
      <c r="Z3830" s="925">
        <f t="shared" si="74"/>
        <v>0.97909999999995823</v>
      </c>
    </row>
    <row r="3831" spans="12:26" s="508" customFormat="1" x14ac:dyDescent="0.2">
      <c r="L3831" s="469"/>
      <c r="M3831" s="469"/>
      <c r="N3831" s="469"/>
      <c r="O3831" s="469"/>
      <c r="P3831" s="923"/>
      <c r="Q3831" s="923"/>
      <c r="R3831" s="923"/>
      <c r="S3831" s="923"/>
      <c r="U3831" s="742"/>
      <c r="Y3831" s="924" t="s">
        <v>97</v>
      </c>
      <c r="Z3831" s="925">
        <f t="shared" si="74"/>
        <v>0.97919999999995821</v>
      </c>
    </row>
    <row r="3832" spans="12:26" s="508" customFormat="1" x14ac:dyDescent="0.2">
      <c r="L3832" s="469"/>
      <c r="M3832" s="469"/>
      <c r="N3832" s="469"/>
      <c r="O3832" s="469"/>
      <c r="P3832" s="923"/>
      <c r="Q3832" s="923"/>
      <c r="R3832" s="923"/>
      <c r="S3832" s="923"/>
      <c r="U3832" s="742"/>
      <c r="Y3832" s="924" t="s">
        <v>97</v>
      </c>
      <c r="Z3832" s="925">
        <f t="shared" si="74"/>
        <v>0.9792999999999582</v>
      </c>
    </row>
    <row r="3833" spans="12:26" s="508" customFormat="1" x14ac:dyDescent="0.2">
      <c r="L3833" s="469"/>
      <c r="M3833" s="469"/>
      <c r="N3833" s="469"/>
      <c r="O3833" s="469"/>
      <c r="P3833" s="923"/>
      <c r="Q3833" s="923"/>
      <c r="R3833" s="923"/>
      <c r="S3833" s="923"/>
      <c r="U3833" s="742"/>
      <c r="Y3833" s="924" t="s">
        <v>97</v>
      </c>
      <c r="Z3833" s="925">
        <f t="shared" si="74"/>
        <v>0.97939999999995819</v>
      </c>
    </row>
    <row r="3834" spans="12:26" s="508" customFormat="1" x14ac:dyDescent="0.2">
      <c r="L3834" s="469"/>
      <c r="M3834" s="469"/>
      <c r="N3834" s="469"/>
      <c r="O3834" s="469"/>
      <c r="P3834" s="923"/>
      <c r="Q3834" s="923"/>
      <c r="R3834" s="923"/>
      <c r="S3834" s="923"/>
      <c r="U3834" s="742"/>
      <c r="Y3834" s="924" t="s">
        <v>97</v>
      </c>
      <c r="Z3834" s="925">
        <f t="shared" si="74"/>
        <v>0.97949999999995818</v>
      </c>
    </row>
    <row r="3835" spans="12:26" s="508" customFormat="1" x14ac:dyDescent="0.2">
      <c r="L3835" s="469"/>
      <c r="M3835" s="469"/>
      <c r="N3835" s="469"/>
      <c r="O3835" s="469"/>
      <c r="P3835" s="923"/>
      <c r="Q3835" s="923"/>
      <c r="R3835" s="923"/>
      <c r="S3835" s="923"/>
      <c r="U3835" s="742"/>
      <c r="Y3835" s="924" t="s">
        <v>97</v>
      </c>
      <c r="Z3835" s="925">
        <f t="shared" si="74"/>
        <v>0.97959999999995817</v>
      </c>
    </row>
    <row r="3836" spans="12:26" s="508" customFormat="1" x14ac:dyDescent="0.2">
      <c r="L3836" s="469"/>
      <c r="M3836" s="469"/>
      <c r="N3836" s="469"/>
      <c r="O3836" s="469"/>
      <c r="P3836" s="923"/>
      <c r="Q3836" s="923"/>
      <c r="R3836" s="923"/>
      <c r="S3836" s="923"/>
      <c r="U3836" s="742"/>
      <c r="Y3836" s="924" t="s">
        <v>97</v>
      </c>
      <c r="Z3836" s="925">
        <f t="shared" si="74"/>
        <v>0.97969999999995816</v>
      </c>
    </row>
    <row r="3837" spans="12:26" s="508" customFormat="1" x14ac:dyDescent="0.2">
      <c r="L3837" s="469"/>
      <c r="M3837" s="469"/>
      <c r="N3837" s="469"/>
      <c r="O3837" s="469"/>
      <c r="P3837" s="923"/>
      <c r="Q3837" s="923"/>
      <c r="R3837" s="923"/>
      <c r="S3837" s="923"/>
      <c r="U3837" s="742"/>
      <c r="Y3837" s="924" t="s">
        <v>97</v>
      </c>
      <c r="Z3837" s="925">
        <f t="shared" si="74"/>
        <v>0.97979999999995815</v>
      </c>
    </row>
    <row r="3838" spans="12:26" s="508" customFormat="1" x14ac:dyDescent="0.2">
      <c r="L3838" s="469"/>
      <c r="M3838" s="469"/>
      <c r="N3838" s="469"/>
      <c r="O3838" s="469"/>
      <c r="P3838" s="923"/>
      <c r="Q3838" s="923"/>
      <c r="R3838" s="923"/>
      <c r="S3838" s="923"/>
      <c r="U3838" s="742"/>
      <c r="Y3838" s="924" t="s">
        <v>97</v>
      </c>
      <c r="Z3838" s="925">
        <f t="shared" si="74"/>
        <v>0.97989999999995814</v>
      </c>
    </row>
    <row r="3839" spans="12:26" s="508" customFormat="1" x14ac:dyDescent="0.2">
      <c r="L3839" s="469"/>
      <c r="M3839" s="469"/>
      <c r="N3839" s="469"/>
      <c r="O3839" s="469"/>
      <c r="P3839" s="923"/>
      <c r="Q3839" s="923"/>
      <c r="R3839" s="923"/>
      <c r="S3839" s="923"/>
      <c r="U3839" s="742"/>
      <c r="Y3839" s="924" t="s">
        <v>97</v>
      </c>
      <c r="Z3839" s="925">
        <f t="shared" si="74"/>
        <v>0.97999999999995813</v>
      </c>
    </row>
    <row r="3840" spans="12:26" s="508" customFormat="1" x14ac:dyDescent="0.2">
      <c r="L3840" s="469"/>
      <c r="M3840" s="469"/>
      <c r="N3840" s="469"/>
      <c r="O3840" s="469"/>
      <c r="P3840" s="923"/>
      <c r="Q3840" s="923"/>
      <c r="R3840" s="923"/>
      <c r="S3840" s="923"/>
      <c r="U3840" s="742"/>
      <c r="Y3840" s="924" t="s">
        <v>97</v>
      </c>
      <c r="Z3840" s="925">
        <f t="shared" si="74"/>
        <v>0.98009999999995812</v>
      </c>
    </row>
    <row r="3841" spans="12:26" s="508" customFormat="1" x14ac:dyDescent="0.2">
      <c r="L3841" s="469"/>
      <c r="M3841" s="469"/>
      <c r="N3841" s="469"/>
      <c r="O3841" s="469"/>
      <c r="P3841" s="923"/>
      <c r="Q3841" s="923"/>
      <c r="R3841" s="923"/>
      <c r="S3841" s="923"/>
      <c r="U3841" s="742"/>
      <c r="Y3841" s="924" t="s">
        <v>97</v>
      </c>
      <c r="Z3841" s="925">
        <f t="shared" si="74"/>
        <v>0.9801999999999581</v>
      </c>
    </row>
    <row r="3842" spans="12:26" s="508" customFormat="1" x14ac:dyDescent="0.2">
      <c r="L3842" s="469"/>
      <c r="M3842" s="469"/>
      <c r="N3842" s="469"/>
      <c r="O3842" s="469"/>
      <c r="P3842" s="923"/>
      <c r="Q3842" s="923"/>
      <c r="R3842" s="923"/>
      <c r="S3842" s="923"/>
      <c r="U3842" s="742"/>
      <c r="Y3842" s="924" t="s">
        <v>97</v>
      </c>
      <c r="Z3842" s="925">
        <f t="shared" si="74"/>
        <v>0.98029999999995809</v>
      </c>
    </row>
    <row r="3843" spans="12:26" s="508" customFormat="1" x14ac:dyDescent="0.2">
      <c r="L3843" s="469"/>
      <c r="M3843" s="469"/>
      <c r="N3843" s="469"/>
      <c r="O3843" s="469"/>
      <c r="P3843" s="923"/>
      <c r="Q3843" s="923"/>
      <c r="R3843" s="923"/>
      <c r="S3843" s="923"/>
      <c r="U3843" s="742"/>
      <c r="Y3843" s="924" t="s">
        <v>97</v>
      </c>
      <c r="Z3843" s="925">
        <f t="shared" si="74"/>
        <v>0.98039999999995808</v>
      </c>
    </row>
    <row r="3844" spans="12:26" s="508" customFormat="1" x14ac:dyDescent="0.2">
      <c r="L3844" s="469"/>
      <c r="M3844" s="469"/>
      <c r="N3844" s="469"/>
      <c r="O3844" s="469"/>
      <c r="P3844" s="923"/>
      <c r="Q3844" s="923"/>
      <c r="R3844" s="923"/>
      <c r="S3844" s="923"/>
      <c r="U3844" s="742"/>
      <c r="Y3844" s="924" t="s">
        <v>97</v>
      </c>
      <c r="Z3844" s="925">
        <f t="shared" si="74"/>
        <v>0.98049999999995807</v>
      </c>
    </row>
    <row r="3845" spans="12:26" s="508" customFormat="1" x14ac:dyDescent="0.2">
      <c r="L3845" s="469"/>
      <c r="M3845" s="469"/>
      <c r="N3845" s="469"/>
      <c r="O3845" s="469"/>
      <c r="P3845" s="923"/>
      <c r="Q3845" s="923"/>
      <c r="R3845" s="923"/>
      <c r="S3845" s="923"/>
      <c r="U3845" s="742"/>
      <c r="Y3845" s="924" t="s">
        <v>97</v>
      </c>
      <c r="Z3845" s="925">
        <f t="shared" si="74"/>
        <v>0.98059999999995806</v>
      </c>
    </row>
    <row r="3846" spans="12:26" s="508" customFormat="1" x14ac:dyDescent="0.2">
      <c r="L3846" s="469"/>
      <c r="M3846" s="469"/>
      <c r="N3846" s="469"/>
      <c r="O3846" s="469"/>
      <c r="P3846" s="923"/>
      <c r="Q3846" s="923"/>
      <c r="R3846" s="923"/>
      <c r="S3846" s="923"/>
      <c r="U3846" s="742"/>
      <c r="Y3846" s="924" t="s">
        <v>97</v>
      </c>
      <c r="Z3846" s="925">
        <f t="shared" si="74"/>
        <v>0.98069999999995805</v>
      </c>
    </row>
    <row r="3847" spans="12:26" s="508" customFormat="1" x14ac:dyDescent="0.2">
      <c r="L3847" s="469"/>
      <c r="M3847" s="469"/>
      <c r="N3847" s="469"/>
      <c r="O3847" s="469"/>
      <c r="P3847" s="923"/>
      <c r="Q3847" s="923"/>
      <c r="R3847" s="923"/>
      <c r="S3847" s="923"/>
      <c r="U3847" s="742"/>
      <c r="Y3847" s="924" t="s">
        <v>97</v>
      </c>
      <c r="Z3847" s="925">
        <f t="shared" si="74"/>
        <v>0.98079999999995804</v>
      </c>
    </row>
    <row r="3848" spans="12:26" s="508" customFormat="1" x14ac:dyDescent="0.2">
      <c r="L3848" s="469"/>
      <c r="M3848" s="469"/>
      <c r="N3848" s="469"/>
      <c r="O3848" s="469"/>
      <c r="P3848" s="923"/>
      <c r="Q3848" s="923"/>
      <c r="R3848" s="923"/>
      <c r="S3848" s="923"/>
      <c r="U3848" s="742"/>
      <c r="Y3848" s="924" t="s">
        <v>97</v>
      </c>
      <c r="Z3848" s="925">
        <f t="shared" si="74"/>
        <v>0.98089999999995803</v>
      </c>
    </row>
    <row r="3849" spans="12:26" s="508" customFormat="1" x14ac:dyDescent="0.2">
      <c r="L3849" s="469"/>
      <c r="M3849" s="469"/>
      <c r="N3849" s="469"/>
      <c r="O3849" s="469"/>
      <c r="P3849" s="923"/>
      <c r="Q3849" s="923"/>
      <c r="R3849" s="923"/>
      <c r="S3849" s="923"/>
      <c r="U3849" s="742"/>
      <c r="Y3849" s="924" t="s">
        <v>97</v>
      </c>
      <c r="Z3849" s="925">
        <f t="shared" si="74"/>
        <v>0.98099999999995802</v>
      </c>
    </row>
    <row r="3850" spans="12:26" s="508" customFormat="1" x14ac:dyDescent="0.2">
      <c r="L3850" s="469"/>
      <c r="M3850" s="469"/>
      <c r="N3850" s="469"/>
      <c r="O3850" s="469"/>
      <c r="P3850" s="923"/>
      <c r="Q3850" s="923"/>
      <c r="R3850" s="923"/>
      <c r="S3850" s="923"/>
      <c r="U3850" s="742"/>
      <c r="Y3850" s="924" t="s">
        <v>97</v>
      </c>
      <c r="Z3850" s="925">
        <f t="shared" si="74"/>
        <v>0.98109999999995801</v>
      </c>
    </row>
    <row r="3851" spans="12:26" s="508" customFormat="1" x14ac:dyDescent="0.2">
      <c r="L3851" s="469"/>
      <c r="M3851" s="469"/>
      <c r="N3851" s="469"/>
      <c r="O3851" s="469"/>
      <c r="P3851" s="923"/>
      <c r="Q3851" s="923"/>
      <c r="R3851" s="923"/>
      <c r="S3851" s="923"/>
      <c r="U3851" s="742"/>
      <c r="Y3851" s="924" t="s">
        <v>97</v>
      </c>
      <c r="Z3851" s="925">
        <f t="shared" si="74"/>
        <v>0.98119999999995799</v>
      </c>
    </row>
    <row r="3852" spans="12:26" s="508" customFormat="1" x14ac:dyDescent="0.2">
      <c r="L3852" s="469"/>
      <c r="M3852" s="469"/>
      <c r="N3852" s="469"/>
      <c r="O3852" s="469"/>
      <c r="P3852" s="923"/>
      <c r="Q3852" s="923"/>
      <c r="R3852" s="923"/>
      <c r="S3852" s="923"/>
      <c r="U3852" s="742"/>
      <c r="Y3852" s="924" t="s">
        <v>97</v>
      </c>
      <c r="Z3852" s="925">
        <f t="shared" si="74"/>
        <v>0.98129999999995798</v>
      </c>
    </row>
    <row r="3853" spans="12:26" s="508" customFormat="1" x14ac:dyDescent="0.2">
      <c r="L3853" s="469"/>
      <c r="M3853" s="469"/>
      <c r="N3853" s="469"/>
      <c r="O3853" s="469"/>
      <c r="P3853" s="923"/>
      <c r="Q3853" s="923"/>
      <c r="R3853" s="923"/>
      <c r="S3853" s="923"/>
      <c r="U3853" s="742"/>
      <c r="Y3853" s="924" t="s">
        <v>97</v>
      </c>
      <c r="Z3853" s="925">
        <f t="shared" si="74"/>
        <v>0.98139999999995797</v>
      </c>
    </row>
    <row r="3854" spans="12:26" s="508" customFormat="1" x14ac:dyDescent="0.2">
      <c r="L3854" s="469"/>
      <c r="M3854" s="469"/>
      <c r="N3854" s="469"/>
      <c r="O3854" s="469"/>
      <c r="P3854" s="923"/>
      <c r="Q3854" s="923"/>
      <c r="R3854" s="923"/>
      <c r="S3854" s="923"/>
      <c r="U3854" s="742"/>
      <c r="Y3854" s="924" t="s">
        <v>97</v>
      </c>
      <c r="Z3854" s="925">
        <f t="shared" si="74"/>
        <v>0.98149999999995796</v>
      </c>
    </row>
    <row r="3855" spans="12:26" s="508" customFormat="1" x14ac:dyDescent="0.2">
      <c r="L3855" s="469"/>
      <c r="M3855" s="469"/>
      <c r="N3855" s="469"/>
      <c r="O3855" s="469"/>
      <c r="P3855" s="923"/>
      <c r="Q3855" s="923"/>
      <c r="R3855" s="923"/>
      <c r="S3855" s="923"/>
      <c r="U3855" s="742"/>
      <c r="Y3855" s="924" t="s">
        <v>97</v>
      </c>
      <c r="Z3855" s="925">
        <f t="shared" si="74"/>
        <v>0.98159999999995795</v>
      </c>
    </row>
    <row r="3856" spans="12:26" s="508" customFormat="1" x14ac:dyDescent="0.2">
      <c r="L3856" s="469"/>
      <c r="M3856" s="469"/>
      <c r="N3856" s="469"/>
      <c r="O3856" s="469"/>
      <c r="P3856" s="923"/>
      <c r="Q3856" s="923"/>
      <c r="R3856" s="923"/>
      <c r="S3856" s="923"/>
      <c r="U3856" s="742"/>
      <c r="Y3856" s="924" t="s">
        <v>97</v>
      </c>
      <c r="Z3856" s="925">
        <f t="shared" si="74"/>
        <v>0.98169999999995794</v>
      </c>
    </row>
    <row r="3857" spans="12:26" s="508" customFormat="1" x14ac:dyDescent="0.2">
      <c r="L3857" s="469"/>
      <c r="M3857" s="469"/>
      <c r="N3857" s="469"/>
      <c r="O3857" s="469"/>
      <c r="P3857" s="923"/>
      <c r="Q3857" s="923"/>
      <c r="R3857" s="923"/>
      <c r="S3857" s="923"/>
      <c r="U3857" s="742"/>
      <c r="Y3857" s="924" t="s">
        <v>97</v>
      </c>
      <c r="Z3857" s="925">
        <f t="shared" si="74"/>
        <v>0.98179999999995793</v>
      </c>
    </row>
    <row r="3858" spans="12:26" s="508" customFormat="1" x14ac:dyDescent="0.2">
      <c r="L3858" s="469"/>
      <c r="M3858" s="469"/>
      <c r="N3858" s="469"/>
      <c r="O3858" s="469"/>
      <c r="P3858" s="923"/>
      <c r="Q3858" s="923"/>
      <c r="R3858" s="923"/>
      <c r="S3858" s="923"/>
      <c r="U3858" s="742"/>
      <c r="Y3858" s="924" t="s">
        <v>97</v>
      </c>
      <c r="Z3858" s="925">
        <f t="shared" si="74"/>
        <v>0.98189999999995792</v>
      </c>
    </row>
    <row r="3859" spans="12:26" s="508" customFormat="1" x14ac:dyDescent="0.2">
      <c r="L3859" s="469"/>
      <c r="M3859" s="469"/>
      <c r="N3859" s="469"/>
      <c r="O3859" s="469"/>
      <c r="P3859" s="923"/>
      <c r="Q3859" s="923"/>
      <c r="R3859" s="923"/>
      <c r="S3859" s="923"/>
      <c r="U3859" s="742"/>
      <c r="Y3859" s="924" t="s">
        <v>97</v>
      </c>
      <c r="Z3859" s="925">
        <f t="shared" si="74"/>
        <v>0.98199999999995791</v>
      </c>
    </row>
    <row r="3860" spans="12:26" s="508" customFormat="1" x14ac:dyDescent="0.2">
      <c r="L3860" s="469"/>
      <c r="M3860" s="469"/>
      <c r="N3860" s="469"/>
      <c r="O3860" s="469"/>
      <c r="P3860" s="923"/>
      <c r="Q3860" s="923"/>
      <c r="R3860" s="923"/>
      <c r="S3860" s="923"/>
      <c r="U3860" s="742"/>
      <c r="Y3860" s="924" t="s">
        <v>97</v>
      </c>
      <c r="Z3860" s="925">
        <f t="shared" si="74"/>
        <v>0.9820999999999579</v>
      </c>
    </row>
    <row r="3861" spans="12:26" s="508" customFormat="1" x14ac:dyDescent="0.2">
      <c r="L3861" s="469"/>
      <c r="M3861" s="469"/>
      <c r="N3861" s="469"/>
      <c r="O3861" s="469"/>
      <c r="P3861" s="923"/>
      <c r="Q3861" s="923"/>
      <c r="R3861" s="923"/>
      <c r="S3861" s="923"/>
      <c r="U3861" s="742"/>
      <c r="Y3861" s="924" t="s">
        <v>97</v>
      </c>
      <c r="Z3861" s="925">
        <f t="shared" si="74"/>
        <v>0.98219999999995788</v>
      </c>
    </row>
    <row r="3862" spans="12:26" s="508" customFormat="1" x14ac:dyDescent="0.2">
      <c r="L3862" s="469"/>
      <c r="M3862" s="469"/>
      <c r="N3862" s="469"/>
      <c r="O3862" s="469"/>
      <c r="P3862" s="923"/>
      <c r="Q3862" s="923"/>
      <c r="R3862" s="923"/>
      <c r="S3862" s="923"/>
      <c r="U3862" s="742"/>
      <c r="Y3862" s="924" t="s">
        <v>97</v>
      </c>
      <c r="Z3862" s="925">
        <f t="shared" si="74"/>
        <v>0.98229999999995787</v>
      </c>
    </row>
    <row r="3863" spans="12:26" s="508" customFormat="1" x14ac:dyDescent="0.2">
      <c r="L3863" s="469"/>
      <c r="M3863" s="469"/>
      <c r="N3863" s="469"/>
      <c r="O3863" s="469"/>
      <c r="P3863" s="923"/>
      <c r="Q3863" s="923"/>
      <c r="R3863" s="923"/>
      <c r="S3863" s="923"/>
      <c r="U3863" s="742"/>
      <c r="Y3863" s="924" t="s">
        <v>97</v>
      </c>
      <c r="Z3863" s="925">
        <f t="shared" si="74"/>
        <v>0.98239999999995786</v>
      </c>
    </row>
    <row r="3864" spans="12:26" s="508" customFormat="1" x14ac:dyDescent="0.2">
      <c r="L3864" s="469"/>
      <c r="M3864" s="469"/>
      <c r="N3864" s="469"/>
      <c r="O3864" s="469"/>
      <c r="P3864" s="923"/>
      <c r="Q3864" s="923"/>
      <c r="R3864" s="923"/>
      <c r="S3864" s="923"/>
      <c r="U3864" s="742"/>
      <c r="Y3864" s="924" t="s">
        <v>97</v>
      </c>
      <c r="Z3864" s="925">
        <f t="shared" si="74"/>
        <v>0.98249999999995785</v>
      </c>
    </row>
    <row r="3865" spans="12:26" s="508" customFormat="1" x14ac:dyDescent="0.2">
      <c r="L3865" s="469"/>
      <c r="M3865" s="469"/>
      <c r="N3865" s="469"/>
      <c r="O3865" s="469"/>
      <c r="P3865" s="923"/>
      <c r="Q3865" s="923"/>
      <c r="R3865" s="923"/>
      <c r="S3865" s="923"/>
      <c r="U3865" s="742"/>
      <c r="Y3865" s="924" t="s">
        <v>97</v>
      </c>
      <c r="Z3865" s="925">
        <f t="shared" si="74"/>
        <v>0.98259999999995784</v>
      </c>
    </row>
    <row r="3866" spans="12:26" s="508" customFormat="1" x14ac:dyDescent="0.2">
      <c r="L3866" s="469"/>
      <c r="M3866" s="469"/>
      <c r="N3866" s="469"/>
      <c r="O3866" s="469"/>
      <c r="P3866" s="923"/>
      <c r="Q3866" s="923"/>
      <c r="R3866" s="923"/>
      <c r="S3866" s="923"/>
      <c r="U3866" s="742"/>
      <c r="Y3866" s="924" t="s">
        <v>97</v>
      </c>
      <c r="Z3866" s="925">
        <f t="shared" si="74"/>
        <v>0.98269999999995783</v>
      </c>
    </row>
    <row r="3867" spans="12:26" s="508" customFormat="1" x14ac:dyDescent="0.2">
      <c r="L3867" s="469"/>
      <c r="M3867" s="469"/>
      <c r="N3867" s="469"/>
      <c r="O3867" s="469"/>
      <c r="P3867" s="923"/>
      <c r="Q3867" s="923"/>
      <c r="R3867" s="923"/>
      <c r="S3867" s="923"/>
      <c r="U3867" s="742"/>
      <c r="Y3867" s="924" t="s">
        <v>97</v>
      </c>
      <c r="Z3867" s="925">
        <f t="shared" si="74"/>
        <v>0.98279999999995782</v>
      </c>
    </row>
    <row r="3868" spans="12:26" s="508" customFormat="1" x14ac:dyDescent="0.2">
      <c r="L3868" s="469"/>
      <c r="M3868" s="469"/>
      <c r="N3868" s="469"/>
      <c r="O3868" s="469"/>
      <c r="P3868" s="923"/>
      <c r="Q3868" s="923"/>
      <c r="R3868" s="923"/>
      <c r="S3868" s="923"/>
      <c r="U3868" s="742"/>
      <c r="Y3868" s="924" t="s">
        <v>97</v>
      </c>
      <c r="Z3868" s="925">
        <f t="shared" si="74"/>
        <v>0.98289999999995781</v>
      </c>
    </row>
    <row r="3869" spans="12:26" s="508" customFormat="1" x14ac:dyDescent="0.2">
      <c r="L3869" s="469"/>
      <c r="M3869" s="469"/>
      <c r="N3869" s="469"/>
      <c r="O3869" s="469"/>
      <c r="P3869" s="923"/>
      <c r="Q3869" s="923"/>
      <c r="R3869" s="923"/>
      <c r="S3869" s="923"/>
      <c r="U3869" s="742"/>
      <c r="Y3869" s="924" t="s">
        <v>97</v>
      </c>
      <c r="Z3869" s="925">
        <f t="shared" si="74"/>
        <v>0.9829999999999578</v>
      </c>
    </row>
    <row r="3870" spans="12:26" s="508" customFormat="1" x14ac:dyDescent="0.2">
      <c r="L3870" s="469"/>
      <c r="M3870" s="469"/>
      <c r="N3870" s="469"/>
      <c r="O3870" s="469"/>
      <c r="P3870" s="923"/>
      <c r="Q3870" s="923"/>
      <c r="R3870" s="923"/>
      <c r="S3870" s="923"/>
      <c r="U3870" s="742"/>
      <c r="Y3870" s="924" t="s">
        <v>97</v>
      </c>
      <c r="Z3870" s="925">
        <f t="shared" si="74"/>
        <v>0.98309999999995779</v>
      </c>
    </row>
    <row r="3871" spans="12:26" s="508" customFormat="1" x14ac:dyDescent="0.2">
      <c r="L3871" s="469"/>
      <c r="M3871" s="469"/>
      <c r="N3871" s="469"/>
      <c r="O3871" s="469"/>
      <c r="P3871" s="923"/>
      <c r="Q3871" s="923"/>
      <c r="R3871" s="923"/>
      <c r="S3871" s="923"/>
      <c r="U3871" s="742"/>
      <c r="Y3871" s="924" t="s">
        <v>97</v>
      </c>
      <c r="Z3871" s="925">
        <f t="shared" si="74"/>
        <v>0.98319999999995777</v>
      </c>
    </row>
    <row r="3872" spans="12:26" s="508" customFormat="1" x14ac:dyDescent="0.2">
      <c r="L3872" s="469"/>
      <c r="M3872" s="469"/>
      <c r="N3872" s="469"/>
      <c r="O3872" s="469"/>
      <c r="P3872" s="923"/>
      <c r="Q3872" s="923"/>
      <c r="R3872" s="923"/>
      <c r="S3872" s="923"/>
      <c r="U3872" s="742"/>
      <c r="Y3872" s="924" t="s">
        <v>97</v>
      </c>
      <c r="Z3872" s="925">
        <f t="shared" si="74"/>
        <v>0.98329999999995776</v>
      </c>
    </row>
    <row r="3873" spans="12:26" s="508" customFormat="1" x14ac:dyDescent="0.2">
      <c r="L3873" s="469"/>
      <c r="M3873" s="469"/>
      <c r="N3873" s="469"/>
      <c r="O3873" s="469"/>
      <c r="P3873" s="923"/>
      <c r="Q3873" s="923"/>
      <c r="R3873" s="923"/>
      <c r="S3873" s="923"/>
      <c r="U3873" s="742"/>
      <c r="Y3873" s="924" t="s">
        <v>97</v>
      </c>
      <c r="Z3873" s="925">
        <f t="shared" si="74"/>
        <v>0.98339999999995775</v>
      </c>
    </row>
    <row r="3874" spans="12:26" s="508" customFormat="1" x14ac:dyDescent="0.2">
      <c r="L3874" s="469"/>
      <c r="M3874" s="469"/>
      <c r="N3874" s="469"/>
      <c r="O3874" s="469"/>
      <c r="P3874" s="923"/>
      <c r="Q3874" s="923"/>
      <c r="R3874" s="923"/>
      <c r="S3874" s="923"/>
      <c r="U3874" s="742"/>
      <c r="Y3874" s="924" t="s">
        <v>97</v>
      </c>
      <c r="Z3874" s="925">
        <f t="shared" si="74"/>
        <v>0.98349999999995774</v>
      </c>
    </row>
    <row r="3875" spans="12:26" s="508" customFormat="1" x14ac:dyDescent="0.2">
      <c r="L3875" s="469"/>
      <c r="M3875" s="469"/>
      <c r="N3875" s="469"/>
      <c r="O3875" s="469"/>
      <c r="P3875" s="923"/>
      <c r="Q3875" s="923"/>
      <c r="R3875" s="923"/>
      <c r="S3875" s="923"/>
      <c r="U3875" s="742"/>
      <c r="Y3875" s="924" t="s">
        <v>97</v>
      </c>
      <c r="Z3875" s="925">
        <f t="shared" si="74"/>
        <v>0.98359999999995773</v>
      </c>
    </row>
    <row r="3876" spans="12:26" s="508" customFormat="1" x14ac:dyDescent="0.2">
      <c r="L3876" s="469"/>
      <c r="M3876" s="469"/>
      <c r="N3876" s="469"/>
      <c r="O3876" s="469"/>
      <c r="P3876" s="923"/>
      <c r="Q3876" s="923"/>
      <c r="R3876" s="923"/>
      <c r="S3876" s="923"/>
      <c r="U3876" s="742"/>
      <c r="Y3876" s="924" t="s">
        <v>97</v>
      </c>
      <c r="Z3876" s="925">
        <f t="shared" si="74"/>
        <v>0.98369999999995772</v>
      </c>
    </row>
    <row r="3877" spans="12:26" s="508" customFormat="1" x14ac:dyDescent="0.2">
      <c r="L3877" s="469"/>
      <c r="M3877" s="469"/>
      <c r="N3877" s="469"/>
      <c r="O3877" s="469"/>
      <c r="P3877" s="923"/>
      <c r="Q3877" s="923"/>
      <c r="R3877" s="923"/>
      <c r="S3877" s="923"/>
      <c r="U3877" s="742"/>
      <c r="Y3877" s="924" t="s">
        <v>97</v>
      </c>
      <c r="Z3877" s="925">
        <f t="shared" si="74"/>
        <v>0.98379999999995771</v>
      </c>
    </row>
    <row r="3878" spans="12:26" s="508" customFormat="1" x14ac:dyDescent="0.2">
      <c r="L3878" s="469"/>
      <c r="M3878" s="469"/>
      <c r="N3878" s="469"/>
      <c r="O3878" s="469"/>
      <c r="P3878" s="923"/>
      <c r="Q3878" s="923"/>
      <c r="R3878" s="923"/>
      <c r="S3878" s="923"/>
      <c r="U3878" s="742"/>
      <c r="Y3878" s="924" t="s">
        <v>97</v>
      </c>
      <c r="Z3878" s="925">
        <f t="shared" si="74"/>
        <v>0.9838999999999577</v>
      </c>
    </row>
    <row r="3879" spans="12:26" s="508" customFormat="1" x14ac:dyDescent="0.2">
      <c r="L3879" s="469"/>
      <c r="M3879" s="469"/>
      <c r="N3879" s="469"/>
      <c r="O3879" s="469"/>
      <c r="P3879" s="923"/>
      <c r="Q3879" s="923"/>
      <c r="R3879" s="923"/>
      <c r="S3879" s="923"/>
      <c r="U3879" s="742"/>
      <c r="Y3879" s="924" t="s">
        <v>97</v>
      </c>
      <c r="Z3879" s="925">
        <f t="shared" si="74"/>
        <v>0.98399999999995769</v>
      </c>
    </row>
    <row r="3880" spans="12:26" s="508" customFormat="1" x14ac:dyDescent="0.2">
      <c r="L3880" s="469"/>
      <c r="M3880" s="469"/>
      <c r="N3880" s="469"/>
      <c r="O3880" s="469"/>
      <c r="P3880" s="923"/>
      <c r="Q3880" s="923"/>
      <c r="R3880" s="923"/>
      <c r="S3880" s="923"/>
      <c r="U3880" s="742"/>
      <c r="Y3880" s="924" t="s">
        <v>97</v>
      </c>
      <c r="Z3880" s="925">
        <f t="shared" si="74"/>
        <v>0.98409999999995768</v>
      </c>
    </row>
    <row r="3881" spans="12:26" s="508" customFormat="1" x14ac:dyDescent="0.2">
      <c r="L3881" s="469"/>
      <c r="M3881" s="469"/>
      <c r="N3881" s="469"/>
      <c r="O3881" s="469"/>
      <c r="P3881" s="923"/>
      <c r="Q3881" s="923"/>
      <c r="R3881" s="923"/>
      <c r="S3881" s="923"/>
      <c r="U3881" s="742"/>
      <c r="Y3881" s="924" t="s">
        <v>97</v>
      </c>
      <c r="Z3881" s="925">
        <f t="shared" ref="Z3881:Z3944" si="75">SUM(Z3880+0.01%)</f>
        <v>0.98419999999995766</v>
      </c>
    </row>
    <row r="3882" spans="12:26" s="508" customFormat="1" x14ac:dyDescent="0.2">
      <c r="L3882" s="469"/>
      <c r="M3882" s="469"/>
      <c r="N3882" s="469"/>
      <c r="O3882" s="469"/>
      <c r="P3882" s="923"/>
      <c r="Q3882" s="923"/>
      <c r="R3882" s="923"/>
      <c r="S3882" s="923"/>
      <c r="U3882" s="742"/>
      <c r="Y3882" s="924" t="s">
        <v>97</v>
      </c>
      <c r="Z3882" s="925">
        <f t="shared" si="75"/>
        <v>0.98429999999995765</v>
      </c>
    </row>
    <row r="3883" spans="12:26" s="508" customFormat="1" x14ac:dyDescent="0.2">
      <c r="L3883" s="469"/>
      <c r="M3883" s="469"/>
      <c r="N3883" s="469"/>
      <c r="O3883" s="469"/>
      <c r="P3883" s="923"/>
      <c r="Q3883" s="923"/>
      <c r="R3883" s="923"/>
      <c r="S3883" s="923"/>
      <c r="U3883" s="742"/>
      <c r="Y3883" s="924" t="s">
        <v>97</v>
      </c>
      <c r="Z3883" s="925">
        <f t="shared" si="75"/>
        <v>0.98439999999995764</v>
      </c>
    </row>
    <row r="3884" spans="12:26" s="508" customFormat="1" x14ac:dyDescent="0.2">
      <c r="L3884" s="469"/>
      <c r="M3884" s="469"/>
      <c r="N3884" s="469"/>
      <c r="O3884" s="469"/>
      <c r="P3884" s="923"/>
      <c r="Q3884" s="923"/>
      <c r="R3884" s="923"/>
      <c r="S3884" s="923"/>
      <c r="U3884" s="742"/>
      <c r="Y3884" s="924" t="s">
        <v>97</v>
      </c>
      <c r="Z3884" s="925">
        <f t="shared" si="75"/>
        <v>0.98449999999995763</v>
      </c>
    </row>
    <row r="3885" spans="12:26" s="508" customFormat="1" x14ac:dyDescent="0.2">
      <c r="L3885" s="469"/>
      <c r="M3885" s="469"/>
      <c r="N3885" s="469"/>
      <c r="O3885" s="469"/>
      <c r="P3885" s="923"/>
      <c r="Q3885" s="923"/>
      <c r="R3885" s="923"/>
      <c r="S3885" s="923"/>
      <c r="U3885" s="742"/>
      <c r="Y3885" s="924" t="s">
        <v>97</v>
      </c>
      <c r="Z3885" s="925">
        <f t="shared" si="75"/>
        <v>0.98459999999995762</v>
      </c>
    </row>
    <row r="3886" spans="12:26" s="508" customFormat="1" x14ac:dyDescent="0.2">
      <c r="L3886" s="469"/>
      <c r="M3886" s="469"/>
      <c r="N3886" s="469"/>
      <c r="O3886" s="469"/>
      <c r="P3886" s="923"/>
      <c r="Q3886" s="923"/>
      <c r="R3886" s="923"/>
      <c r="S3886" s="923"/>
      <c r="U3886" s="742"/>
      <c r="Y3886" s="924" t="s">
        <v>97</v>
      </c>
      <c r="Z3886" s="925">
        <f t="shared" si="75"/>
        <v>0.98469999999995761</v>
      </c>
    </row>
    <row r="3887" spans="12:26" s="508" customFormat="1" x14ac:dyDescent="0.2">
      <c r="L3887" s="469"/>
      <c r="M3887" s="469"/>
      <c r="N3887" s="469"/>
      <c r="O3887" s="469"/>
      <c r="P3887" s="923"/>
      <c r="Q3887" s="923"/>
      <c r="R3887" s="923"/>
      <c r="S3887" s="923"/>
      <c r="U3887" s="742"/>
      <c r="Y3887" s="924" t="s">
        <v>97</v>
      </c>
      <c r="Z3887" s="925">
        <f t="shared" si="75"/>
        <v>0.9847999999999576</v>
      </c>
    </row>
    <row r="3888" spans="12:26" s="508" customFormat="1" x14ac:dyDescent="0.2">
      <c r="L3888" s="469"/>
      <c r="M3888" s="469"/>
      <c r="N3888" s="469"/>
      <c r="O3888" s="469"/>
      <c r="P3888" s="923"/>
      <c r="Q3888" s="923"/>
      <c r="R3888" s="923"/>
      <c r="S3888" s="923"/>
      <c r="U3888" s="742"/>
      <c r="Y3888" s="924" t="s">
        <v>97</v>
      </c>
      <c r="Z3888" s="925">
        <f t="shared" si="75"/>
        <v>0.98489999999995759</v>
      </c>
    </row>
    <row r="3889" spans="12:26" s="508" customFormat="1" x14ac:dyDescent="0.2">
      <c r="L3889" s="469"/>
      <c r="M3889" s="469"/>
      <c r="N3889" s="469"/>
      <c r="O3889" s="469"/>
      <c r="P3889" s="923"/>
      <c r="Q3889" s="923"/>
      <c r="R3889" s="923"/>
      <c r="S3889" s="923"/>
      <c r="U3889" s="742"/>
      <c r="Y3889" s="924" t="s">
        <v>97</v>
      </c>
      <c r="Z3889" s="925">
        <f t="shared" si="75"/>
        <v>0.98499999999995758</v>
      </c>
    </row>
    <row r="3890" spans="12:26" s="508" customFormat="1" x14ac:dyDescent="0.2">
      <c r="L3890" s="469"/>
      <c r="M3890" s="469"/>
      <c r="N3890" s="469"/>
      <c r="O3890" s="469"/>
      <c r="P3890" s="923"/>
      <c r="Q3890" s="923"/>
      <c r="R3890" s="923"/>
      <c r="S3890" s="923"/>
      <c r="U3890" s="742"/>
      <c r="Y3890" s="924" t="s">
        <v>97</v>
      </c>
      <c r="Z3890" s="925">
        <f t="shared" si="75"/>
        <v>0.98509999999995757</v>
      </c>
    </row>
    <row r="3891" spans="12:26" s="508" customFormat="1" x14ac:dyDescent="0.2">
      <c r="L3891" s="469"/>
      <c r="M3891" s="469"/>
      <c r="N3891" s="469"/>
      <c r="O3891" s="469"/>
      <c r="P3891" s="923"/>
      <c r="Q3891" s="923"/>
      <c r="R3891" s="923"/>
      <c r="S3891" s="923"/>
      <c r="U3891" s="742"/>
      <c r="Y3891" s="924" t="s">
        <v>97</v>
      </c>
      <c r="Z3891" s="925">
        <f t="shared" si="75"/>
        <v>0.98519999999995755</v>
      </c>
    </row>
    <row r="3892" spans="12:26" s="508" customFormat="1" x14ac:dyDescent="0.2">
      <c r="L3892" s="469"/>
      <c r="M3892" s="469"/>
      <c r="N3892" s="469"/>
      <c r="O3892" s="469"/>
      <c r="P3892" s="923"/>
      <c r="Q3892" s="923"/>
      <c r="R3892" s="923"/>
      <c r="S3892" s="923"/>
      <c r="U3892" s="742"/>
      <c r="Y3892" s="924" t="s">
        <v>97</v>
      </c>
      <c r="Z3892" s="925">
        <f t="shared" si="75"/>
        <v>0.98529999999995754</v>
      </c>
    </row>
    <row r="3893" spans="12:26" s="508" customFormat="1" x14ac:dyDescent="0.2">
      <c r="L3893" s="469"/>
      <c r="M3893" s="469"/>
      <c r="N3893" s="469"/>
      <c r="O3893" s="469"/>
      <c r="P3893" s="923"/>
      <c r="Q3893" s="923"/>
      <c r="R3893" s="923"/>
      <c r="S3893" s="923"/>
      <c r="U3893" s="742"/>
      <c r="Y3893" s="924" t="s">
        <v>97</v>
      </c>
      <c r="Z3893" s="925">
        <f t="shared" si="75"/>
        <v>0.98539999999995753</v>
      </c>
    </row>
    <row r="3894" spans="12:26" s="508" customFormat="1" x14ac:dyDescent="0.2">
      <c r="L3894" s="469"/>
      <c r="M3894" s="469"/>
      <c r="N3894" s="469"/>
      <c r="O3894" s="469"/>
      <c r="P3894" s="923"/>
      <c r="Q3894" s="923"/>
      <c r="R3894" s="923"/>
      <c r="S3894" s="923"/>
      <c r="U3894" s="742"/>
      <c r="Y3894" s="924" t="s">
        <v>97</v>
      </c>
      <c r="Z3894" s="925">
        <f t="shared" si="75"/>
        <v>0.98549999999995752</v>
      </c>
    </row>
    <row r="3895" spans="12:26" s="508" customFormat="1" x14ac:dyDescent="0.2">
      <c r="L3895" s="469"/>
      <c r="M3895" s="469"/>
      <c r="N3895" s="469"/>
      <c r="O3895" s="469"/>
      <c r="P3895" s="923"/>
      <c r="Q3895" s="923"/>
      <c r="R3895" s="923"/>
      <c r="S3895" s="923"/>
      <c r="U3895" s="742"/>
      <c r="Y3895" s="924" t="s">
        <v>97</v>
      </c>
      <c r="Z3895" s="925">
        <f t="shared" si="75"/>
        <v>0.98559999999995751</v>
      </c>
    </row>
    <row r="3896" spans="12:26" s="508" customFormat="1" x14ac:dyDescent="0.2">
      <c r="L3896" s="469"/>
      <c r="M3896" s="469"/>
      <c r="N3896" s="469"/>
      <c r="O3896" s="469"/>
      <c r="P3896" s="923"/>
      <c r="Q3896" s="923"/>
      <c r="R3896" s="923"/>
      <c r="S3896" s="923"/>
      <c r="U3896" s="742"/>
      <c r="Y3896" s="924" t="s">
        <v>97</v>
      </c>
      <c r="Z3896" s="925">
        <f t="shared" si="75"/>
        <v>0.9856999999999575</v>
      </c>
    </row>
    <row r="3897" spans="12:26" s="508" customFormat="1" x14ac:dyDescent="0.2">
      <c r="L3897" s="469"/>
      <c r="M3897" s="469"/>
      <c r="N3897" s="469"/>
      <c r="O3897" s="469"/>
      <c r="P3897" s="923"/>
      <c r="Q3897" s="923"/>
      <c r="R3897" s="923"/>
      <c r="S3897" s="923"/>
      <c r="U3897" s="742"/>
      <c r="Y3897" s="924" t="s">
        <v>97</v>
      </c>
      <c r="Z3897" s="925">
        <f t="shared" si="75"/>
        <v>0.98579999999995749</v>
      </c>
    </row>
    <row r="3898" spans="12:26" s="508" customFormat="1" x14ac:dyDescent="0.2">
      <c r="L3898" s="469"/>
      <c r="M3898" s="469"/>
      <c r="N3898" s="469"/>
      <c r="O3898" s="469"/>
      <c r="P3898" s="923"/>
      <c r="Q3898" s="923"/>
      <c r="R3898" s="923"/>
      <c r="S3898" s="923"/>
      <c r="U3898" s="742"/>
      <c r="Y3898" s="924" t="s">
        <v>97</v>
      </c>
      <c r="Z3898" s="925">
        <f t="shared" si="75"/>
        <v>0.98589999999995748</v>
      </c>
    </row>
    <row r="3899" spans="12:26" s="508" customFormat="1" x14ac:dyDescent="0.2">
      <c r="L3899" s="469"/>
      <c r="M3899" s="469"/>
      <c r="N3899" s="469"/>
      <c r="O3899" s="469"/>
      <c r="P3899" s="923"/>
      <c r="Q3899" s="923"/>
      <c r="R3899" s="923"/>
      <c r="S3899" s="923"/>
      <c r="U3899" s="742"/>
      <c r="Y3899" s="924" t="s">
        <v>97</v>
      </c>
      <c r="Z3899" s="925">
        <f t="shared" si="75"/>
        <v>0.98599999999995747</v>
      </c>
    </row>
    <row r="3900" spans="12:26" s="508" customFormat="1" x14ac:dyDescent="0.2">
      <c r="L3900" s="469"/>
      <c r="M3900" s="469"/>
      <c r="N3900" s="469"/>
      <c r="O3900" s="469"/>
      <c r="P3900" s="923"/>
      <c r="Q3900" s="923"/>
      <c r="R3900" s="923"/>
      <c r="S3900" s="923"/>
      <c r="U3900" s="742"/>
      <c r="Y3900" s="924" t="s">
        <v>97</v>
      </c>
      <c r="Z3900" s="925">
        <f t="shared" si="75"/>
        <v>0.98609999999995746</v>
      </c>
    </row>
    <row r="3901" spans="12:26" s="508" customFormat="1" x14ac:dyDescent="0.2">
      <c r="L3901" s="469"/>
      <c r="M3901" s="469"/>
      <c r="N3901" s="469"/>
      <c r="O3901" s="469"/>
      <c r="P3901" s="923"/>
      <c r="Q3901" s="923"/>
      <c r="R3901" s="923"/>
      <c r="S3901" s="923"/>
      <c r="U3901" s="742"/>
      <c r="Y3901" s="924" t="s">
        <v>97</v>
      </c>
      <c r="Z3901" s="925">
        <f t="shared" si="75"/>
        <v>0.98619999999995744</v>
      </c>
    </row>
    <row r="3902" spans="12:26" s="508" customFormat="1" x14ac:dyDescent="0.2">
      <c r="L3902" s="469"/>
      <c r="M3902" s="469"/>
      <c r="N3902" s="469"/>
      <c r="O3902" s="469"/>
      <c r="P3902" s="923"/>
      <c r="Q3902" s="923"/>
      <c r="R3902" s="923"/>
      <c r="S3902" s="923"/>
      <c r="U3902" s="742"/>
      <c r="Y3902" s="924" t="s">
        <v>97</v>
      </c>
      <c r="Z3902" s="925">
        <f t="shared" si="75"/>
        <v>0.98629999999995743</v>
      </c>
    </row>
    <row r="3903" spans="12:26" s="508" customFormat="1" x14ac:dyDescent="0.2">
      <c r="L3903" s="469"/>
      <c r="M3903" s="469"/>
      <c r="N3903" s="469"/>
      <c r="O3903" s="469"/>
      <c r="P3903" s="923"/>
      <c r="Q3903" s="923"/>
      <c r="R3903" s="923"/>
      <c r="S3903" s="923"/>
      <c r="U3903" s="742"/>
      <c r="Y3903" s="924" t="s">
        <v>97</v>
      </c>
      <c r="Z3903" s="925">
        <f t="shared" si="75"/>
        <v>0.98639999999995742</v>
      </c>
    </row>
    <row r="3904" spans="12:26" s="508" customFormat="1" x14ac:dyDescent="0.2">
      <c r="L3904" s="469"/>
      <c r="M3904" s="469"/>
      <c r="N3904" s="469"/>
      <c r="O3904" s="469"/>
      <c r="P3904" s="923"/>
      <c r="Q3904" s="923"/>
      <c r="R3904" s="923"/>
      <c r="S3904" s="923"/>
      <c r="U3904" s="742"/>
      <c r="Y3904" s="924" t="s">
        <v>97</v>
      </c>
      <c r="Z3904" s="925">
        <f t="shared" si="75"/>
        <v>0.98649999999995741</v>
      </c>
    </row>
    <row r="3905" spans="12:26" s="508" customFormat="1" x14ac:dyDescent="0.2">
      <c r="L3905" s="469"/>
      <c r="M3905" s="469"/>
      <c r="N3905" s="469"/>
      <c r="O3905" s="469"/>
      <c r="P3905" s="923"/>
      <c r="Q3905" s="923"/>
      <c r="R3905" s="923"/>
      <c r="S3905" s="923"/>
      <c r="U3905" s="742"/>
      <c r="Y3905" s="924" t="s">
        <v>97</v>
      </c>
      <c r="Z3905" s="925">
        <f t="shared" si="75"/>
        <v>0.9865999999999574</v>
      </c>
    </row>
    <row r="3906" spans="12:26" s="508" customFormat="1" x14ac:dyDescent="0.2">
      <c r="L3906" s="469"/>
      <c r="M3906" s="469"/>
      <c r="N3906" s="469"/>
      <c r="O3906" s="469"/>
      <c r="P3906" s="923"/>
      <c r="Q3906" s="923"/>
      <c r="R3906" s="923"/>
      <c r="S3906" s="923"/>
      <c r="U3906" s="742"/>
      <c r="Y3906" s="924" t="s">
        <v>97</v>
      </c>
      <c r="Z3906" s="925">
        <f t="shared" si="75"/>
        <v>0.98669999999995739</v>
      </c>
    </row>
    <row r="3907" spans="12:26" s="508" customFormat="1" x14ac:dyDescent="0.2">
      <c r="L3907" s="469"/>
      <c r="M3907" s="469"/>
      <c r="N3907" s="469"/>
      <c r="O3907" s="469"/>
      <c r="P3907" s="923"/>
      <c r="Q3907" s="923"/>
      <c r="R3907" s="923"/>
      <c r="S3907" s="923"/>
      <c r="U3907" s="742"/>
      <c r="Y3907" s="924" t="s">
        <v>97</v>
      </c>
      <c r="Z3907" s="925">
        <f t="shared" si="75"/>
        <v>0.98679999999995738</v>
      </c>
    </row>
    <row r="3908" spans="12:26" s="508" customFormat="1" x14ac:dyDescent="0.2">
      <c r="L3908" s="469"/>
      <c r="M3908" s="469"/>
      <c r="N3908" s="469"/>
      <c r="O3908" s="469"/>
      <c r="P3908" s="923"/>
      <c r="Q3908" s="923"/>
      <c r="R3908" s="923"/>
      <c r="S3908" s="923"/>
      <c r="U3908" s="742"/>
      <c r="Y3908" s="924" t="s">
        <v>97</v>
      </c>
      <c r="Z3908" s="925">
        <f t="shared" si="75"/>
        <v>0.98689999999995737</v>
      </c>
    </row>
    <row r="3909" spans="12:26" s="508" customFormat="1" x14ac:dyDescent="0.2">
      <c r="L3909" s="469"/>
      <c r="M3909" s="469"/>
      <c r="N3909" s="469"/>
      <c r="O3909" s="469"/>
      <c r="P3909" s="923"/>
      <c r="Q3909" s="923"/>
      <c r="R3909" s="923"/>
      <c r="S3909" s="923"/>
      <c r="U3909" s="742"/>
      <c r="Y3909" s="924" t="s">
        <v>97</v>
      </c>
      <c r="Z3909" s="925">
        <f t="shared" si="75"/>
        <v>0.98699999999995736</v>
      </c>
    </row>
    <row r="3910" spans="12:26" s="508" customFormat="1" x14ac:dyDescent="0.2">
      <c r="L3910" s="469"/>
      <c r="M3910" s="469"/>
      <c r="N3910" s="469"/>
      <c r="O3910" s="469"/>
      <c r="P3910" s="923"/>
      <c r="Q3910" s="923"/>
      <c r="R3910" s="923"/>
      <c r="S3910" s="923"/>
      <c r="U3910" s="742"/>
      <c r="Y3910" s="924" t="s">
        <v>97</v>
      </c>
      <c r="Z3910" s="925">
        <f t="shared" si="75"/>
        <v>0.98709999999995734</v>
      </c>
    </row>
    <row r="3911" spans="12:26" s="508" customFormat="1" x14ac:dyDescent="0.2">
      <c r="L3911" s="469"/>
      <c r="M3911" s="469"/>
      <c r="N3911" s="469"/>
      <c r="O3911" s="469"/>
      <c r="P3911" s="923"/>
      <c r="Q3911" s="923"/>
      <c r="R3911" s="923"/>
      <c r="S3911" s="923"/>
      <c r="U3911" s="742"/>
      <c r="Y3911" s="924" t="s">
        <v>97</v>
      </c>
      <c r="Z3911" s="925">
        <f t="shared" si="75"/>
        <v>0.98719999999995733</v>
      </c>
    </row>
    <row r="3912" spans="12:26" s="508" customFormat="1" x14ac:dyDescent="0.2">
      <c r="L3912" s="469"/>
      <c r="M3912" s="469"/>
      <c r="N3912" s="469"/>
      <c r="O3912" s="469"/>
      <c r="P3912" s="923"/>
      <c r="Q3912" s="923"/>
      <c r="R3912" s="923"/>
      <c r="S3912" s="923"/>
      <c r="U3912" s="742"/>
      <c r="Y3912" s="924" t="s">
        <v>97</v>
      </c>
      <c r="Z3912" s="925">
        <f t="shared" si="75"/>
        <v>0.98729999999995732</v>
      </c>
    </row>
    <row r="3913" spans="12:26" s="508" customFormat="1" x14ac:dyDescent="0.2">
      <c r="L3913" s="469"/>
      <c r="M3913" s="469"/>
      <c r="N3913" s="469"/>
      <c r="O3913" s="469"/>
      <c r="P3913" s="923"/>
      <c r="Q3913" s="923"/>
      <c r="R3913" s="923"/>
      <c r="S3913" s="923"/>
      <c r="U3913" s="742"/>
      <c r="Y3913" s="924" t="s">
        <v>97</v>
      </c>
      <c r="Z3913" s="925">
        <f t="shared" si="75"/>
        <v>0.98739999999995731</v>
      </c>
    </row>
    <row r="3914" spans="12:26" s="508" customFormat="1" x14ac:dyDescent="0.2">
      <c r="L3914" s="469"/>
      <c r="M3914" s="469"/>
      <c r="N3914" s="469"/>
      <c r="O3914" s="469"/>
      <c r="P3914" s="923"/>
      <c r="Q3914" s="923"/>
      <c r="R3914" s="923"/>
      <c r="S3914" s="923"/>
      <c r="U3914" s="742"/>
      <c r="Y3914" s="924" t="s">
        <v>97</v>
      </c>
      <c r="Z3914" s="925">
        <f t="shared" si="75"/>
        <v>0.9874999999999573</v>
      </c>
    </row>
    <row r="3915" spans="12:26" s="508" customFormat="1" x14ac:dyDescent="0.2">
      <c r="L3915" s="469"/>
      <c r="M3915" s="469"/>
      <c r="N3915" s="469"/>
      <c r="O3915" s="469"/>
      <c r="P3915" s="923"/>
      <c r="Q3915" s="923"/>
      <c r="R3915" s="923"/>
      <c r="S3915" s="923"/>
      <c r="U3915" s="742"/>
      <c r="Y3915" s="924" t="s">
        <v>97</v>
      </c>
      <c r="Z3915" s="925">
        <f t="shared" si="75"/>
        <v>0.98759999999995729</v>
      </c>
    </row>
    <row r="3916" spans="12:26" s="508" customFormat="1" x14ac:dyDescent="0.2">
      <c r="L3916" s="469"/>
      <c r="M3916" s="469"/>
      <c r="N3916" s="469"/>
      <c r="O3916" s="469"/>
      <c r="P3916" s="923"/>
      <c r="Q3916" s="923"/>
      <c r="R3916" s="923"/>
      <c r="S3916" s="923"/>
      <c r="U3916" s="742"/>
      <c r="Y3916" s="924" t="s">
        <v>97</v>
      </c>
      <c r="Z3916" s="925">
        <f t="shared" si="75"/>
        <v>0.98769999999995728</v>
      </c>
    </row>
    <row r="3917" spans="12:26" s="508" customFormat="1" x14ac:dyDescent="0.2">
      <c r="L3917" s="469"/>
      <c r="M3917" s="469"/>
      <c r="N3917" s="469"/>
      <c r="O3917" s="469"/>
      <c r="P3917" s="923"/>
      <c r="Q3917" s="923"/>
      <c r="R3917" s="923"/>
      <c r="S3917" s="923"/>
      <c r="U3917" s="742"/>
      <c r="Y3917" s="924" t="s">
        <v>97</v>
      </c>
      <c r="Z3917" s="925">
        <f t="shared" si="75"/>
        <v>0.98779999999995727</v>
      </c>
    </row>
    <row r="3918" spans="12:26" s="508" customFormat="1" x14ac:dyDescent="0.2">
      <c r="L3918" s="469"/>
      <c r="M3918" s="469"/>
      <c r="N3918" s="469"/>
      <c r="O3918" s="469"/>
      <c r="P3918" s="923"/>
      <c r="Q3918" s="923"/>
      <c r="R3918" s="923"/>
      <c r="S3918" s="923"/>
      <c r="U3918" s="742"/>
      <c r="Y3918" s="924" t="s">
        <v>97</v>
      </c>
      <c r="Z3918" s="925">
        <f t="shared" si="75"/>
        <v>0.98789999999995726</v>
      </c>
    </row>
    <row r="3919" spans="12:26" s="508" customFormat="1" x14ac:dyDescent="0.2">
      <c r="L3919" s="469"/>
      <c r="M3919" s="469"/>
      <c r="N3919" s="469"/>
      <c r="O3919" s="469"/>
      <c r="P3919" s="923"/>
      <c r="Q3919" s="923"/>
      <c r="R3919" s="923"/>
      <c r="S3919" s="923"/>
      <c r="U3919" s="742"/>
      <c r="Y3919" s="924" t="s">
        <v>97</v>
      </c>
      <c r="Z3919" s="925">
        <f t="shared" si="75"/>
        <v>0.98799999999995725</v>
      </c>
    </row>
    <row r="3920" spans="12:26" s="508" customFormat="1" x14ac:dyDescent="0.2">
      <c r="L3920" s="469"/>
      <c r="M3920" s="469"/>
      <c r="N3920" s="469"/>
      <c r="O3920" s="469"/>
      <c r="P3920" s="923"/>
      <c r="Q3920" s="923"/>
      <c r="R3920" s="923"/>
      <c r="S3920" s="923"/>
      <c r="U3920" s="742"/>
      <c r="Y3920" s="924" t="s">
        <v>97</v>
      </c>
      <c r="Z3920" s="925">
        <f t="shared" si="75"/>
        <v>0.98809999999995723</v>
      </c>
    </row>
    <row r="3921" spans="12:26" s="508" customFormat="1" x14ac:dyDescent="0.2">
      <c r="L3921" s="469"/>
      <c r="M3921" s="469"/>
      <c r="N3921" s="469"/>
      <c r="O3921" s="469"/>
      <c r="P3921" s="923"/>
      <c r="Q3921" s="923"/>
      <c r="R3921" s="923"/>
      <c r="S3921" s="923"/>
      <c r="U3921" s="742"/>
      <c r="Y3921" s="924" t="s">
        <v>97</v>
      </c>
      <c r="Z3921" s="925">
        <f t="shared" si="75"/>
        <v>0.98819999999995722</v>
      </c>
    </row>
    <row r="3922" spans="12:26" s="508" customFormat="1" x14ac:dyDescent="0.2">
      <c r="L3922" s="469"/>
      <c r="M3922" s="469"/>
      <c r="N3922" s="469"/>
      <c r="O3922" s="469"/>
      <c r="P3922" s="923"/>
      <c r="Q3922" s="923"/>
      <c r="R3922" s="923"/>
      <c r="S3922" s="923"/>
      <c r="U3922" s="742"/>
      <c r="Y3922" s="924" t="s">
        <v>97</v>
      </c>
      <c r="Z3922" s="925">
        <f t="shared" si="75"/>
        <v>0.98829999999995721</v>
      </c>
    </row>
    <row r="3923" spans="12:26" s="508" customFormat="1" x14ac:dyDescent="0.2">
      <c r="L3923" s="469"/>
      <c r="M3923" s="469"/>
      <c r="N3923" s="469"/>
      <c r="O3923" s="469"/>
      <c r="P3923" s="923"/>
      <c r="Q3923" s="923"/>
      <c r="R3923" s="923"/>
      <c r="S3923" s="923"/>
      <c r="U3923" s="742"/>
      <c r="Y3923" s="924" t="s">
        <v>97</v>
      </c>
      <c r="Z3923" s="925">
        <f t="shared" si="75"/>
        <v>0.9883999999999572</v>
      </c>
    </row>
    <row r="3924" spans="12:26" s="508" customFormat="1" x14ac:dyDescent="0.2">
      <c r="L3924" s="469"/>
      <c r="M3924" s="469"/>
      <c r="N3924" s="469"/>
      <c r="O3924" s="469"/>
      <c r="P3924" s="923"/>
      <c r="Q3924" s="923"/>
      <c r="R3924" s="923"/>
      <c r="S3924" s="923"/>
      <c r="U3924" s="742"/>
      <c r="Y3924" s="924" t="s">
        <v>97</v>
      </c>
      <c r="Z3924" s="925">
        <f t="shared" si="75"/>
        <v>0.98849999999995719</v>
      </c>
    </row>
    <row r="3925" spans="12:26" s="508" customFormat="1" x14ac:dyDescent="0.2">
      <c r="L3925" s="469"/>
      <c r="M3925" s="469"/>
      <c r="N3925" s="469"/>
      <c r="O3925" s="469"/>
      <c r="P3925" s="923"/>
      <c r="Q3925" s="923"/>
      <c r="R3925" s="923"/>
      <c r="S3925" s="923"/>
      <c r="U3925" s="742"/>
      <c r="Y3925" s="924" t="s">
        <v>97</v>
      </c>
      <c r="Z3925" s="925">
        <f t="shared" si="75"/>
        <v>0.98859999999995718</v>
      </c>
    </row>
    <row r="3926" spans="12:26" s="508" customFormat="1" x14ac:dyDescent="0.2">
      <c r="L3926" s="469"/>
      <c r="M3926" s="469"/>
      <c r="N3926" s="469"/>
      <c r="O3926" s="469"/>
      <c r="P3926" s="923"/>
      <c r="Q3926" s="923"/>
      <c r="R3926" s="923"/>
      <c r="S3926" s="923"/>
      <c r="U3926" s="742"/>
      <c r="Y3926" s="924" t="s">
        <v>97</v>
      </c>
      <c r="Z3926" s="925">
        <f t="shared" si="75"/>
        <v>0.98869999999995717</v>
      </c>
    </row>
    <row r="3927" spans="12:26" s="508" customFormat="1" x14ac:dyDescent="0.2">
      <c r="L3927" s="469"/>
      <c r="M3927" s="469"/>
      <c r="N3927" s="469"/>
      <c r="O3927" s="469"/>
      <c r="P3927" s="923"/>
      <c r="Q3927" s="923"/>
      <c r="R3927" s="923"/>
      <c r="S3927" s="923"/>
      <c r="U3927" s="742"/>
      <c r="Y3927" s="924" t="s">
        <v>97</v>
      </c>
      <c r="Z3927" s="925">
        <f t="shared" si="75"/>
        <v>0.98879999999995716</v>
      </c>
    </row>
    <row r="3928" spans="12:26" s="508" customFormat="1" x14ac:dyDescent="0.2">
      <c r="L3928" s="469"/>
      <c r="M3928" s="469"/>
      <c r="N3928" s="469"/>
      <c r="O3928" s="469"/>
      <c r="P3928" s="923"/>
      <c r="Q3928" s="923"/>
      <c r="R3928" s="923"/>
      <c r="S3928" s="923"/>
      <c r="U3928" s="742"/>
      <c r="Y3928" s="924" t="s">
        <v>97</v>
      </c>
      <c r="Z3928" s="925">
        <f t="shared" si="75"/>
        <v>0.98889999999995715</v>
      </c>
    </row>
    <row r="3929" spans="12:26" s="508" customFormat="1" x14ac:dyDescent="0.2">
      <c r="L3929" s="469"/>
      <c r="M3929" s="469"/>
      <c r="N3929" s="469"/>
      <c r="O3929" s="469"/>
      <c r="P3929" s="923"/>
      <c r="Q3929" s="923"/>
      <c r="R3929" s="923"/>
      <c r="S3929" s="923"/>
      <c r="U3929" s="742"/>
      <c r="Y3929" s="924" t="s">
        <v>97</v>
      </c>
      <c r="Z3929" s="925">
        <f t="shared" si="75"/>
        <v>0.98899999999995714</v>
      </c>
    </row>
    <row r="3930" spans="12:26" s="508" customFormat="1" x14ac:dyDescent="0.2">
      <c r="L3930" s="469"/>
      <c r="M3930" s="469"/>
      <c r="N3930" s="469"/>
      <c r="O3930" s="469"/>
      <c r="P3930" s="923"/>
      <c r="Q3930" s="923"/>
      <c r="R3930" s="923"/>
      <c r="S3930" s="923"/>
      <c r="U3930" s="742"/>
      <c r="Y3930" s="924" t="s">
        <v>97</v>
      </c>
      <c r="Z3930" s="925">
        <f t="shared" si="75"/>
        <v>0.98909999999995712</v>
      </c>
    </row>
    <row r="3931" spans="12:26" s="508" customFormat="1" x14ac:dyDescent="0.2">
      <c r="L3931" s="469"/>
      <c r="M3931" s="469"/>
      <c r="N3931" s="469"/>
      <c r="O3931" s="469"/>
      <c r="P3931" s="923"/>
      <c r="Q3931" s="923"/>
      <c r="R3931" s="923"/>
      <c r="S3931" s="923"/>
      <c r="U3931" s="742"/>
      <c r="Y3931" s="924" t="s">
        <v>97</v>
      </c>
      <c r="Z3931" s="925">
        <f t="shared" si="75"/>
        <v>0.98919999999995711</v>
      </c>
    </row>
    <row r="3932" spans="12:26" s="508" customFormat="1" x14ac:dyDescent="0.2">
      <c r="L3932" s="469"/>
      <c r="M3932" s="469"/>
      <c r="N3932" s="469"/>
      <c r="O3932" s="469"/>
      <c r="P3932" s="923"/>
      <c r="Q3932" s="923"/>
      <c r="R3932" s="923"/>
      <c r="S3932" s="923"/>
      <c r="U3932" s="742"/>
      <c r="Y3932" s="924" t="s">
        <v>97</v>
      </c>
      <c r="Z3932" s="925">
        <f t="shared" si="75"/>
        <v>0.9892999999999571</v>
      </c>
    </row>
    <row r="3933" spans="12:26" s="508" customFormat="1" x14ac:dyDescent="0.2">
      <c r="L3933" s="469"/>
      <c r="M3933" s="469"/>
      <c r="N3933" s="469"/>
      <c r="O3933" s="469"/>
      <c r="P3933" s="923"/>
      <c r="Q3933" s="923"/>
      <c r="R3933" s="923"/>
      <c r="S3933" s="923"/>
      <c r="U3933" s="742"/>
      <c r="Y3933" s="924" t="s">
        <v>97</v>
      </c>
      <c r="Z3933" s="925">
        <f t="shared" si="75"/>
        <v>0.98939999999995709</v>
      </c>
    </row>
    <row r="3934" spans="12:26" s="508" customFormat="1" x14ac:dyDescent="0.2">
      <c r="L3934" s="469"/>
      <c r="M3934" s="469"/>
      <c r="N3934" s="469"/>
      <c r="O3934" s="469"/>
      <c r="P3934" s="923"/>
      <c r="Q3934" s="923"/>
      <c r="R3934" s="923"/>
      <c r="S3934" s="923"/>
      <c r="U3934" s="742"/>
      <c r="Y3934" s="924" t="s">
        <v>97</v>
      </c>
      <c r="Z3934" s="925">
        <f t="shared" si="75"/>
        <v>0.98949999999995708</v>
      </c>
    </row>
    <row r="3935" spans="12:26" s="508" customFormat="1" x14ac:dyDescent="0.2">
      <c r="L3935" s="469"/>
      <c r="M3935" s="469"/>
      <c r="N3935" s="469"/>
      <c r="O3935" s="469"/>
      <c r="P3935" s="923"/>
      <c r="Q3935" s="923"/>
      <c r="R3935" s="923"/>
      <c r="S3935" s="923"/>
      <c r="U3935" s="742"/>
      <c r="Y3935" s="924" t="s">
        <v>97</v>
      </c>
      <c r="Z3935" s="925">
        <f t="shared" si="75"/>
        <v>0.98959999999995707</v>
      </c>
    </row>
    <row r="3936" spans="12:26" s="508" customFormat="1" x14ac:dyDescent="0.2">
      <c r="L3936" s="469"/>
      <c r="M3936" s="469"/>
      <c r="N3936" s="469"/>
      <c r="O3936" s="469"/>
      <c r="P3936" s="923"/>
      <c r="Q3936" s="923"/>
      <c r="R3936" s="923"/>
      <c r="S3936" s="923"/>
      <c r="U3936" s="742"/>
      <c r="Y3936" s="924" t="s">
        <v>97</v>
      </c>
      <c r="Z3936" s="925">
        <f t="shared" si="75"/>
        <v>0.98969999999995706</v>
      </c>
    </row>
    <row r="3937" spans="12:26" s="508" customFormat="1" x14ac:dyDescent="0.2">
      <c r="L3937" s="469"/>
      <c r="M3937" s="469"/>
      <c r="N3937" s="469"/>
      <c r="O3937" s="469"/>
      <c r="P3937" s="923"/>
      <c r="Q3937" s="923"/>
      <c r="R3937" s="923"/>
      <c r="S3937" s="923"/>
      <c r="U3937" s="742"/>
      <c r="Y3937" s="924" t="s">
        <v>97</v>
      </c>
      <c r="Z3937" s="925">
        <f t="shared" si="75"/>
        <v>0.98979999999995705</v>
      </c>
    </row>
    <row r="3938" spans="12:26" s="508" customFormat="1" x14ac:dyDescent="0.2">
      <c r="L3938" s="469"/>
      <c r="M3938" s="469"/>
      <c r="N3938" s="469"/>
      <c r="O3938" s="469"/>
      <c r="P3938" s="923"/>
      <c r="Q3938" s="923"/>
      <c r="R3938" s="923"/>
      <c r="S3938" s="923"/>
      <c r="U3938" s="742"/>
      <c r="Y3938" s="924" t="s">
        <v>97</v>
      </c>
      <c r="Z3938" s="925">
        <f t="shared" si="75"/>
        <v>0.98989999999995704</v>
      </c>
    </row>
    <row r="3939" spans="12:26" s="508" customFormat="1" x14ac:dyDescent="0.2">
      <c r="L3939" s="469"/>
      <c r="M3939" s="469"/>
      <c r="N3939" s="469"/>
      <c r="O3939" s="469"/>
      <c r="P3939" s="923"/>
      <c r="Q3939" s="923"/>
      <c r="R3939" s="923"/>
      <c r="S3939" s="923"/>
      <c r="U3939" s="742"/>
      <c r="Y3939" s="924" t="s">
        <v>97</v>
      </c>
      <c r="Z3939" s="925">
        <f t="shared" si="75"/>
        <v>0.98999999999995703</v>
      </c>
    </row>
    <row r="3940" spans="12:26" s="508" customFormat="1" x14ac:dyDescent="0.2">
      <c r="L3940" s="469"/>
      <c r="M3940" s="469"/>
      <c r="N3940" s="469"/>
      <c r="O3940" s="469"/>
      <c r="P3940" s="923"/>
      <c r="Q3940" s="923"/>
      <c r="R3940" s="923"/>
      <c r="S3940" s="923"/>
      <c r="U3940" s="742"/>
      <c r="Y3940" s="924" t="s">
        <v>97</v>
      </c>
      <c r="Z3940" s="925">
        <f t="shared" si="75"/>
        <v>0.99009999999995701</v>
      </c>
    </row>
    <row r="3941" spans="12:26" s="508" customFormat="1" x14ac:dyDescent="0.2">
      <c r="L3941" s="469"/>
      <c r="M3941" s="469"/>
      <c r="N3941" s="469"/>
      <c r="O3941" s="469"/>
      <c r="P3941" s="923"/>
      <c r="Q3941" s="923"/>
      <c r="R3941" s="923"/>
      <c r="S3941" s="923"/>
      <c r="U3941" s="742"/>
      <c r="Y3941" s="924" t="s">
        <v>97</v>
      </c>
      <c r="Z3941" s="925">
        <f t="shared" si="75"/>
        <v>0.990199999999957</v>
      </c>
    </row>
    <row r="3942" spans="12:26" s="508" customFormat="1" x14ac:dyDescent="0.2">
      <c r="L3942" s="469"/>
      <c r="M3942" s="469"/>
      <c r="N3942" s="469"/>
      <c r="O3942" s="469"/>
      <c r="P3942" s="923"/>
      <c r="Q3942" s="923"/>
      <c r="R3942" s="923"/>
      <c r="S3942" s="923"/>
      <c r="U3942" s="742"/>
      <c r="Y3942" s="924" t="s">
        <v>97</v>
      </c>
      <c r="Z3942" s="925">
        <f t="shared" si="75"/>
        <v>0.99029999999995699</v>
      </c>
    </row>
    <row r="3943" spans="12:26" s="508" customFormat="1" x14ac:dyDescent="0.2">
      <c r="L3943" s="469"/>
      <c r="M3943" s="469"/>
      <c r="N3943" s="469"/>
      <c r="O3943" s="469"/>
      <c r="P3943" s="923"/>
      <c r="Q3943" s="923"/>
      <c r="R3943" s="923"/>
      <c r="S3943" s="923"/>
      <c r="U3943" s="742"/>
      <c r="Y3943" s="924" t="s">
        <v>97</v>
      </c>
      <c r="Z3943" s="925">
        <f t="shared" si="75"/>
        <v>0.99039999999995698</v>
      </c>
    </row>
    <row r="3944" spans="12:26" s="508" customFormat="1" x14ac:dyDescent="0.2">
      <c r="L3944" s="469"/>
      <c r="M3944" s="469"/>
      <c r="N3944" s="469"/>
      <c r="O3944" s="469"/>
      <c r="P3944" s="923"/>
      <c r="Q3944" s="923"/>
      <c r="R3944" s="923"/>
      <c r="S3944" s="923"/>
      <c r="U3944" s="742"/>
      <c r="Y3944" s="924" t="s">
        <v>97</v>
      </c>
      <c r="Z3944" s="925">
        <f t="shared" si="75"/>
        <v>0.99049999999995697</v>
      </c>
    </row>
    <row r="3945" spans="12:26" s="508" customFormat="1" x14ac:dyDescent="0.2">
      <c r="L3945" s="469"/>
      <c r="M3945" s="469"/>
      <c r="N3945" s="469"/>
      <c r="O3945" s="469"/>
      <c r="P3945" s="923"/>
      <c r="Q3945" s="923"/>
      <c r="R3945" s="923"/>
      <c r="S3945" s="923"/>
      <c r="U3945" s="742"/>
      <c r="Y3945" s="924" t="s">
        <v>97</v>
      </c>
      <c r="Z3945" s="925">
        <f t="shared" ref="Z3945:Z4008" si="76">SUM(Z3944+0.01%)</f>
        <v>0.99059999999995696</v>
      </c>
    </row>
    <row r="3946" spans="12:26" s="508" customFormat="1" x14ac:dyDescent="0.2">
      <c r="L3946" s="469"/>
      <c r="M3946" s="469"/>
      <c r="N3946" s="469"/>
      <c r="O3946" s="469"/>
      <c r="P3946" s="923"/>
      <c r="Q3946" s="923"/>
      <c r="R3946" s="923"/>
      <c r="S3946" s="923"/>
      <c r="U3946" s="742"/>
      <c r="Y3946" s="924" t="s">
        <v>97</v>
      </c>
      <c r="Z3946" s="925">
        <f t="shared" si="76"/>
        <v>0.99069999999995695</v>
      </c>
    </row>
    <row r="3947" spans="12:26" s="508" customFormat="1" x14ac:dyDescent="0.2">
      <c r="L3947" s="469"/>
      <c r="M3947" s="469"/>
      <c r="N3947" s="469"/>
      <c r="O3947" s="469"/>
      <c r="P3947" s="923"/>
      <c r="Q3947" s="923"/>
      <c r="R3947" s="923"/>
      <c r="S3947" s="923"/>
      <c r="U3947" s="742"/>
      <c r="Y3947" s="924" t="s">
        <v>97</v>
      </c>
      <c r="Z3947" s="925">
        <f t="shared" si="76"/>
        <v>0.99079999999995694</v>
      </c>
    </row>
    <row r="3948" spans="12:26" s="508" customFormat="1" x14ac:dyDescent="0.2">
      <c r="L3948" s="469"/>
      <c r="M3948" s="469"/>
      <c r="N3948" s="469"/>
      <c r="O3948" s="469"/>
      <c r="P3948" s="923"/>
      <c r="Q3948" s="923"/>
      <c r="R3948" s="923"/>
      <c r="S3948" s="923"/>
      <c r="U3948" s="742"/>
      <c r="Y3948" s="924" t="s">
        <v>97</v>
      </c>
      <c r="Z3948" s="925">
        <f t="shared" si="76"/>
        <v>0.99089999999995693</v>
      </c>
    </row>
    <row r="3949" spans="12:26" s="508" customFormat="1" x14ac:dyDescent="0.2">
      <c r="L3949" s="469"/>
      <c r="M3949" s="469"/>
      <c r="N3949" s="469"/>
      <c r="O3949" s="469"/>
      <c r="P3949" s="923"/>
      <c r="Q3949" s="923"/>
      <c r="R3949" s="923"/>
      <c r="S3949" s="923"/>
      <c r="U3949" s="742"/>
      <c r="Y3949" s="924" t="s">
        <v>97</v>
      </c>
      <c r="Z3949" s="925">
        <f t="shared" si="76"/>
        <v>0.99099999999995692</v>
      </c>
    </row>
    <row r="3950" spans="12:26" s="508" customFormat="1" x14ac:dyDescent="0.2">
      <c r="L3950" s="469"/>
      <c r="M3950" s="469"/>
      <c r="N3950" s="469"/>
      <c r="O3950" s="469"/>
      <c r="P3950" s="923"/>
      <c r="Q3950" s="923"/>
      <c r="R3950" s="923"/>
      <c r="S3950" s="923"/>
      <c r="U3950" s="742"/>
      <c r="Y3950" s="924" t="s">
        <v>97</v>
      </c>
      <c r="Z3950" s="925">
        <f t="shared" si="76"/>
        <v>0.9910999999999569</v>
      </c>
    </row>
    <row r="3951" spans="12:26" s="508" customFormat="1" x14ac:dyDescent="0.2">
      <c r="L3951" s="469"/>
      <c r="M3951" s="469"/>
      <c r="N3951" s="469"/>
      <c r="O3951" s="469"/>
      <c r="P3951" s="923"/>
      <c r="Q3951" s="923"/>
      <c r="R3951" s="923"/>
      <c r="S3951" s="923"/>
      <c r="U3951" s="742"/>
      <c r="Y3951" s="924" t="s">
        <v>97</v>
      </c>
      <c r="Z3951" s="925">
        <f t="shared" si="76"/>
        <v>0.99119999999995689</v>
      </c>
    </row>
    <row r="3952" spans="12:26" s="508" customFormat="1" x14ac:dyDescent="0.2">
      <c r="L3952" s="469"/>
      <c r="M3952" s="469"/>
      <c r="N3952" s="469"/>
      <c r="O3952" s="469"/>
      <c r="P3952" s="923"/>
      <c r="Q3952" s="923"/>
      <c r="R3952" s="923"/>
      <c r="S3952" s="923"/>
      <c r="U3952" s="742"/>
      <c r="Y3952" s="924" t="s">
        <v>97</v>
      </c>
      <c r="Z3952" s="925">
        <f t="shared" si="76"/>
        <v>0.99129999999995688</v>
      </c>
    </row>
    <row r="3953" spans="12:26" s="508" customFormat="1" x14ac:dyDescent="0.2">
      <c r="L3953" s="469"/>
      <c r="M3953" s="469"/>
      <c r="N3953" s="469"/>
      <c r="O3953" s="469"/>
      <c r="P3953" s="923"/>
      <c r="Q3953" s="923"/>
      <c r="R3953" s="923"/>
      <c r="S3953" s="923"/>
      <c r="U3953" s="742"/>
      <c r="Y3953" s="924" t="s">
        <v>97</v>
      </c>
      <c r="Z3953" s="925">
        <f t="shared" si="76"/>
        <v>0.99139999999995687</v>
      </c>
    </row>
    <row r="3954" spans="12:26" s="508" customFormat="1" x14ac:dyDescent="0.2">
      <c r="L3954" s="469"/>
      <c r="M3954" s="469"/>
      <c r="N3954" s="469"/>
      <c r="O3954" s="469"/>
      <c r="P3954" s="923"/>
      <c r="Q3954" s="923"/>
      <c r="R3954" s="923"/>
      <c r="S3954" s="923"/>
      <c r="U3954" s="742"/>
      <c r="Y3954" s="924" t="s">
        <v>97</v>
      </c>
      <c r="Z3954" s="925">
        <f t="shared" si="76"/>
        <v>0.99149999999995686</v>
      </c>
    </row>
    <row r="3955" spans="12:26" s="508" customFormat="1" x14ac:dyDescent="0.2">
      <c r="L3955" s="469"/>
      <c r="M3955" s="469"/>
      <c r="N3955" s="469"/>
      <c r="O3955" s="469"/>
      <c r="P3955" s="923"/>
      <c r="Q3955" s="923"/>
      <c r="R3955" s="923"/>
      <c r="S3955" s="923"/>
      <c r="U3955" s="742"/>
      <c r="Y3955" s="924" t="s">
        <v>97</v>
      </c>
      <c r="Z3955" s="925">
        <f t="shared" si="76"/>
        <v>0.99159999999995685</v>
      </c>
    </row>
    <row r="3956" spans="12:26" s="508" customFormat="1" x14ac:dyDescent="0.2">
      <c r="L3956" s="469"/>
      <c r="M3956" s="469"/>
      <c r="N3956" s="469"/>
      <c r="O3956" s="469"/>
      <c r="P3956" s="923"/>
      <c r="Q3956" s="923"/>
      <c r="R3956" s="923"/>
      <c r="S3956" s="923"/>
      <c r="U3956" s="742"/>
      <c r="Y3956" s="924" t="s">
        <v>97</v>
      </c>
      <c r="Z3956" s="925">
        <f t="shared" si="76"/>
        <v>0.99169999999995684</v>
      </c>
    </row>
    <row r="3957" spans="12:26" s="508" customFormat="1" x14ac:dyDescent="0.2">
      <c r="L3957" s="469"/>
      <c r="M3957" s="469"/>
      <c r="N3957" s="469"/>
      <c r="O3957" s="469"/>
      <c r="P3957" s="923"/>
      <c r="Q3957" s="923"/>
      <c r="R3957" s="923"/>
      <c r="S3957" s="923"/>
      <c r="U3957" s="742"/>
      <c r="Y3957" s="924" t="s">
        <v>97</v>
      </c>
      <c r="Z3957" s="925">
        <f t="shared" si="76"/>
        <v>0.99179999999995683</v>
      </c>
    </row>
    <row r="3958" spans="12:26" s="508" customFormat="1" x14ac:dyDescent="0.2">
      <c r="L3958" s="469"/>
      <c r="M3958" s="469"/>
      <c r="N3958" s="469"/>
      <c r="O3958" s="469"/>
      <c r="P3958" s="923"/>
      <c r="Q3958" s="923"/>
      <c r="R3958" s="923"/>
      <c r="S3958" s="923"/>
      <c r="U3958" s="742"/>
      <c r="Y3958" s="924" t="s">
        <v>97</v>
      </c>
      <c r="Z3958" s="925">
        <f t="shared" si="76"/>
        <v>0.99189999999995682</v>
      </c>
    </row>
    <row r="3959" spans="12:26" s="508" customFormat="1" x14ac:dyDescent="0.2">
      <c r="L3959" s="469"/>
      <c r="M3959" s="469"/>
      <c r="N3959" s="469"/>
      <c r="O3959" s="469"/>
      <c r="P3959" s="923"/>
      <c r="Q3959" s="923"/>
      <c r="R3959" s="923"/>
      <c r="S3959" s="923"/>
      <c r="U3959" s="742"/>
      <c r="Y3959" s="924" t="s">
        <v>97</v>
      </c>
      <c r="Z3959" s="925">
        <f t="shared" si="76"/>
        <v>0.99199999999995681</v>
      </c>
    </row>
    <row r="3960" spans="12:26" s="508" customFormat="1" x14ac:dyDescent="0.2">
      <c r="L3960" s="469"/>
      <c r="M3960" s="469"/>
      <c r="N3960" s="469"/>
      <c r="O3960" s="469"/>
      <c r="P3960" s="923"/>
      <c r="Q3960" s="923"/>
      <c r="R3960" s="923"/>
      <c r="S3960" s="923"/>
      <c r="U3960" s="742"/>
      <c r="Y3960" s="924" t="s">
        <v>97</v>
      </c>
      <c r="Z3960" s="925">
        <f t="shared" si="76"/>
        <v>0.99209999999995679</v>
      </c>
    </row>
    <row r="3961" spans="12:26" s="508" customFormat="1" x14ac:dyDescent="0.2">
      <c r="L3961" s="469"/>
      <c r="M3961" s="469"/>
      <c r="N3961" s="469"/>
      <c r="O3961" s="469"/>
      <c r="P3961" s="923"/>
      <c r="Q3961" s="923"/>
      <c r="R3961" s="923"/>
      <c r="S3961" s="923"/>
      <c r="U3961" s="742"/>
      <c r="Y3961" s="924" t="s">
        <v>97</v>
      </c>
      <c r="Z3961" s="925">
        <f t="shared" si="76"/>
        <v>0.99219999999995678</v>
      </c>
    </row>
    <row r="3962" spans="12:26" s="508" customFormat="1" x14ac:dyDescent="0.2">
      <c r="L3962" s="469"/>
      <c r="M3962" s="469"/>
      <c r="N3962" s="469"/>
      <c r="O3962" s="469"/>
      <c r="P3962" s="923"/>
      <c r="Q3962" s="923"/>
      <c r="R3962" s="923"/>
      <c r="S3962" s="923"/>
      <c r="U3962" s="742"/>
      <c r="Y3962" s="924" t="s">
        <v>97</v>
      </c>
      <c r="Z3962" s="925">
        <f t="shared" si="76"/>
        <v>0.99229999999995677</v>
      </c>
    </row>
    <row r="3963" spans="12:26" s="508" customFormat="1" x14ac:dyDescent="0.2">
      <c r="L3963" s="469"/>
      <c r="M3963" s="469"/>
      <c r="N3963" s="469"/>
      <c r="O3963" s="469"/>
      <c r="P3963" s="923"/>
      <c r="Q3963" s="923"/>
      <c r="R3963" s="923"/>
      <c r="S3963" s="923"/>
      <c r="U3963" s="742"/>
      <c r="Y3963" s="924" t="s">
        <v>97</v>
      </c>
      <c r="Z3963" s="925">
        <f t="shared" si="76"/>
        <v>0.99239999999995676</v>
      </c>
    </row>
    <row r="3964" spans="12:26" s="508" customFormat="1" x14ac:dyDescent="0.2">
      <c r="L3964" s="469"/>
      <c r="M3964" s="469"/>
      <c r="N3964" s="469"/>
      <c r="O3964" s="469"/>
      <c r="P3964" s="923"/>
      <c r="Q3964" s="923"/>
      <c r="R3964" s="923"/>
      <c r="S3964" s="923"/>
      <c r="U3964" s="742"/>
      <c r="Y3964" s="924" t="s">
        <v>97</v>
      </c>
      <c r="Z3964" s="925">
        <f t="shared" si="76"/>
        <v>0.99249999999995675</v>
      </c>
    </row>
    <row r="3965" spans="12:26" s="508" customFormat="1" x14ac:dyDescent="0.2">
      <c r="L3965" s="469"/>
      <c r="M3965" s="469"/>
      <c r="N3965" s="469"/>
      <c r="O3965" s="469"/>
      <c r="P3965" s="923"/>
      <c r="Q3965" s="923"/>
      <c r="R3965" s="923"/>
      <c r="S3965" s="923"/>
      <c r="U3965" s="742"/>
      <c r="Y3965" s="924" t="s">
        <v>97</v>
      </c>
      <c r="Z3965" s="925">
        <f t="shared" si="76"/>
        <v>0.99259999999995674</v>
      </c>
    </row>
    <row r="3966" spans="12:26" s="508" customFormat="1" x14ac:dyDescent="0.2">
      <c r="L3966" s="469"/>
      <c r="M3966" s="469"/>
      <c r="N3966" s="469"/>
      <c r="O3966" s="469"/>
      <c r="P3966" s="923"/>
      <c r="Q3966" s="923"/>
      <c r="R3966" s="923"/>
      <c r="S3966" s="923"/>
      <c r="U3966" s="742"/>
      <c r="Y3966" s="924" t="s">
        <v>97</v>
      </c>
      <c r="Z3966" s="925">
        <f t="shared" si="76"/>
        <v>0.99269999999995673</v>
      </c>
    </row>
    <row r="3967" spans="12:26" s="508" customFormat="1" x14ac:dyDescent="0.2">
      <c r="L3967" s="469"/>
      <c r="M3967" s="469"/>
      <c r="N3967" s="469"/>
      <c r="O3967" s="469"/>
      <c r="P3967" s="923"/>
      <c r="Q3967" s="923"/>
      <c r="R3967" s="923"/>
      <c r="S3967" s="923"/>
      <c r="U3967" s="742"/>
      <c r="Y3967" s="924" t="s">
        <v>97</v>
      </c>
      <c r="Z3967" s="925">
        <f t="shared" si="76"/>
        <v>0.99279999999995672</v>
      </c>
    </row>
    <row r="3968" spans="12:26" s="508" customFormat="1" x14ac:dyDescent="0.2">
      <c r="L3968" s="469"/>
      <c r="M3968" s="469"/>
      <c r="N3968" s="469"/>
      <c r="O3968" s="469"/>
      <c r="P3968" s="923"/>
      <c r="Q3968" s="923"/>
      <c r="R3968" s="923"/>
      <c r="S3968" s="923"/>
      <c r="U3968" s="742"/>
      <c r="Y3968" s="924" t="s">
        <v>97</v>
      </c>
      <c r="Z3968" s="925">
        <f t="shared" si="76"/>
        <v>0.99289999999995671</v>
      </c>
    </row>
    <row r="3969" spans="12:26" s="508" customFormat="1" x14ac:dyDescent="0.2">
      <c r="L3969" s="469"/>
      <c r="M3969" s="469"/>
      <c r="N3969" s="469"/>
      <c r="O3969" s="469"/>
      <c r="P3969" s="923"/>
      <c r="Q3969" s="923"/>
      <c r="R3969" s="923"/>
      <c r="S3969" s="923"/>
      <c r="U3969" s="742"/>
      <c r="Y3969" s="924" t="s">
        <v>97</v>
      </c>
      <c r="Z3969" s="925">
        <f t="shared" si="76"/>
        <v>0.9929999999999567</v>
      </c>
    </row>
    <row r="3970" spans="12:26" s="508" customFormat="1" x14ac:dyDescent="0.2">
      <c r="L3970" s="469"/>
      <c r="M3970" s="469"/>
      <c r="N3970" s="469"/>
      <c r="O3970" s="469"/>
      <c r="P3970" s="923"/>
      <c r="Q3970" s="923"/>
      <c r="R3970" s="923"/>
      <c r="S3970" s="923"/>
      <c r="U3970" s="742"/>
      <c r="Y3970" s="924" t="s">
        <v>97</v>
      </c>
      <c r="Z3970" s="925">
        <f t="shared" si="76"/>
        <v>0.99309999999995668</v>
      </c>
    </row>
    <row r="3971" spans="12:26" s="508" customFormat="1" x14ac:dyDescent="0.2">
      <c r="L3971" s="469"/>
      <c r="M3971" s="469"/>
      <c r="N3971" s="469"/>
      <c r="O3971" s="469"/>
      <c r="P3971" s="923"/>
      <c r="Q3971" s="923"/>
      <c r="R3971" s="923"/>
      <c r="S3971" s="923"/>
      <c r="U3971" s="742"/>
      <c r="Y3971" s="924" t="s">
        <v>97</v>
      </c>
      <c r="Z3971" s="925">
        <f t="shared" si="76"/>
        <v>0.99319999999995667</v>
      </c>
    </row>
    <row r="3972" spans="12:26" s="508" customFormat="1" x14ac:dyDescent="0.2">
      <c r="L3972" s="469"/>
      <c r="M3972" s="469"/>
      <c r="N3972" s="469"/>
      <c r="O3972" s="469"/>
      <c r="P3972" s="923"/>
      <c r="Q3972" s="923"/>
      <c r="R3972" s="923"/>
      <c r="S3972" s="923"/>
      <c r="U3972" s="742"/>
      <c r="Y3972" s="924" t="s">
        <v>97</v>
      </c>
      <c r="Z3972" s="925">
        <f t="shared" si="76"/>
        <v>0.99329999999995666</v>
      </c>
    </row>
    <row r="3973" spans="12:26" s="508" customFormat="1" x14ac:dyDescent="0.2">
      <c r="L3973" s="469"/>
      <c r="M3973" s="469"/>
      <c r="N3973" s="469"/>
      <c r="O3973" s="469"/>
      <c r="P3973" s="923"/>
      <c r="Q3973" s="923"/>
      <c r="R3973" s="923"/>
      <c r="S3973" s="923"/>
      <c r="U3973" s="742"/>
      <c r="Y3973" s="924" t="s">
        <v>97</v>
      </c>
      <c r="Z3973" s="925">
        <f t="shared" si="76"/>
        <v>0.99339999999995665</v>
      </c>
    </row>
    <row r="3974" spans="12:26" s="508" customFormat="1" x14ac:dyDescent="0.2">
      <c r="L3974" s="469"/>
      <c r="M3974" s="469"/>
      <c r="N3974" s="469"/>
      <c r="O3974" s="469"/>
      <c r="P3974" s="923"/>
      <c r="Q3974" s="923"/>
      <c r="R3974" s="923"/>
      <c r="S3974" s="923"/>
      <c r="U3974" s="742"/>
      <c r="Y3974" s="924" t="s">
        <v>97</v>
      </c>
      <c r="Z3974" s="925">
        <f t="shared" si="76"/>
        <v>0.99349999999995664</v>
      </c>
    </row>
    <row r="3975" spans="12:26" s="508" customFormat="1" x14ac:dyDescent="0.2">
      <c r="L3975" s="469"/>
      <c r="M3975" s="469"/>
      <c r="N3975" s="469"/>
      <c r="O3975" s="469"/>
      <c r="P3975" s="923"/>
      <c r="Q3975" s="923"/>
      <c r="R3975" s="923"/>
      <c r="S3975" s="923"/>
      <c r="U3975" s="742"/>
      <c r="Y3975" s="924" t="s">
        <v>97</v>
      </c>
      <c r="Z3975" s="925">
        <f t="shared" si="76"/>
        <v>0.99359999999995663</v>
      </c>
    </row>
    <row r="3976" spans="12:26" s="508" customFormat="1" x14ac:dyDescent="0.2">
      <c r="L3976" s="469"/>
      <c r="M3976" s="469"/>
      <c r="N3976" s="469"/>
      <c r="O3976" s="469"/>
      <c r="P3976" s="923"/>
      <c r="Q3976" s="923"/>
      <c r="R3976" s="923"/>
      <c r="S3976" s="923"/>
      <c r="U3976" s="742"/>
      <c r="Y3976" s="924" t="s">
        <v>97</v>
      </c>
      <c r="Z3976" s="925">
        <f t="shared" si="76"/>
        <v>0.99369999999995662</v>
      </c>
    </row>
    <row r="3977" spans="12:26" s="508" customFormat="1" x14ac:dyDescent="0.2">
      <c r="L3977" s="469"/>
      <c r="M3977" s="469"/>
      <c r="N3977" s="469"/>
      <c r="O3977" s="469"/>
      <c r="P3977" s="923"/>
      <c r="Q3977" s="923"/>
      <c r="R3977" s="923"/>
      <c r="S3977" s="923"/>
      <c r="U3977" s="742"/>
      <c r="Y3977" s="924" t="s">
        <v>97</v>
      </c>
      <c r="Z3977" s="925">
        <f t="shared" si="76"/>
        <v>0.99379999999995661</v>
      </c>
    </row>
    <row r="3978" spans="12:26" s="508" customFormat="1" x14ac:dyDescent="0.2">
      <c r="L3978" s="469"/>
      <c r="M3978" s="469"/>
      <c r="N3978" s="469"/>
      <c r="O3978" s="469"/>
      <c r="P3978" s="923"/>
      <c r="Q3978" s="923"/>
      <c r="R3978" s="923"/>
      <c r="S3978" s="923"/>
      <c r="U3978" s="742"/>
      <c r="Y3978" s="924" t="s">
        <v>97</v>
      </c>
      <c r="Z3978" s="925">
        <f t="shared" si="76"/>
        <v>0.9938999999999566</v>
      </c>
    </row>
    <row r="3979" spans="12:26" s="508" customFormat="1" x14ac:dyDescent="0.2">
      <c r="L3979" s="469"/>
      <c r="M3979" s="469"/>
      <c r="N3979" s="469"/>
      <c r="O3979" s="469"/>
      <c r="P3979" s="923"/>
      <c r="Q3979" s="923"/>
      <c r="R3979" s="923"/>
      <c r="S3979" s="923"/>
      <c r="U3979" s="742"/>
      <c r="Y3979" s="924" t="s">
        <v>97</v>
      </c>
      <c r="Z3979" s="925">
        <f t="shared" si="76"/>
        <v>0.99399999999995658</v>
      </c>
    </row>
    <row r="3980" spans="12:26" s="508" customFormat="1" x14ac:dyDescent="0.2">
      <c r="L3980" s="469"/>
      <c r="M3980" s="469"/>
      <c r="N3980" s="469"/>
      <c r="O3980" s="469"/>
      <c r="P3980" s="923"/>
      <c r="Q3980" s="923"/>
      <c r="R3980" s="923"/>
      <c r="S3980" s="923"/>
      <c r="U3980" s="742"/>
      <c r="Y3980" s="924" t="s">
        <v>97</v>
      </c>
      <c r="Z3980" s="925">
        <f t="shared" si="76"/>
        <v>0.99409999999995657</v>
      </c>
    </row>
    <row r="3981" spans="12:26" s="508" customFormat="1" x14ac:dyDescent="0.2">
      <c r="L3981" s="469"/>
      <c r="M3981" s="469"/>
      <c r="N3981" s="469"/>
      <c r="O3981" s="469"/>
      <c r="P3981" s="923"/>
      <c r="Q3981" s="923"/>
      <c r="R3981" s="923"/>
      <c r="S3981" s="923"/>
      <c r="U3981" s="742"/>
      <c r="Y3981" s="924" t="s">
        <v>97</v>
      </c>
      <c r="Z3981" s="925">
        <f t="shared" si="76"/>
        <v>0.99419999999995656</v>
      </c>
    </row>
    <row r="3982" spans="12:26" s="508" customFormat="1" x14ac:dyDescent="0.2">
      <c r="L3982" s="469"/>
      <c r="M3982" s="469"/>
      <c r="N3982" s="469"/>
      <c r="O3982" s="469"/>
      <c r="P3982" s="923"/>
      <c r="Q3982" s="923"/>
      <c r="R3982" s="923"/>
      <c r="S3982" s="923"/>
      <c r="U3982" s="742"/>
      <c r="Y3982" s="924" t="s">
        <v>97</v>
      </c>
      <c r="Z3982" s="925">
        <f t="shared" si="76"/>
        <v>0.99429999999995655</v>
      </c>
    </row>
    <row r="3983" spans="12:26" s="508" customFormat="1" x14ac:dyDescent="0.2">
      <c r="L3983" s="469"/>
      <c r="M3983" s="469"/>
      <c r="N3983" s="469"/>
      <c r="O3983" s="469"/>
      <c r="P3983" s="923"/>
      <c r="Q3983" s="923"/>
      <c r="R3983" s="923"/>
      <c r="S3983" s="923"/>
      <c r="U3983" s="742"/>
      <c r="Y3983" s="924" t="s">
        <v>97</v>
      </c>
      <c r="Z3983" s="925">
        <f t="shared" si="76"/>
        <v>0.99439999999995654</v>
      </c>
    </row>
    <row r="3984" spans="12:26" s="508" customFormat="1" x14ac:dyDescent="0.2">
      <c r="L3984" s="469"/>
      <c r="M3984" s="469"/>
      <c r="N3984" s="469"/>
      <c r="O3984" s="469"/>
      <c r="P3984" s="923"/>
      <c r="Q3984" s="923"/>
      <c r="R3984" s="923"/>
      <c r="S3984" s="923"/>
      <c r="U3984" s="742"/>
      <c r="Y3984" s="924" t="s">
        <v>97</v>
      </c>
      <c r="Z3984" s="925">
        <f t="shared" si="76"/>
        <v>0.99449999999995653</v>
      </c>
    </row>
    <row r="3985" spans="12:26" s="508" customFormat="1" x14ac:dyDescent="0.2">
      <c r="L3985" s="469"/>
      <c r="M3985" s="469"/>
      <c r="N3985" s="469"/>
      <c r="O3985" s="469"/>
      <c r="P3985" s="923"/>
      <c r="Q3985" s="923"/>
      <c r="R3985" s="923"/>
      <c r="S3985" s="923"/>
      <c r="U3985" s="742"/>
      <c r="Y3985" s="924" t="s">
        <v>97</v>
      </c>
      <c r="Z3985" s="925">
        <f t="shared" si="76"/>
        <v>0.99459999999995652</v>
      </c>
    </row>
    <row r="3986" spans="12:26" s="508" customFormat="1" x14ac:dyDescent="0.2">
      <c r="L3986" s="469"/>
      <c r="M3986" s="469"/>
      <c r="N3986" s="469"/>
      <c r="O3986" s="469"/>
      <c r="P3986" s="923"/>
      <c r="Q3986" s="923"/>
      <c r="R3986" s="923"/>
      <c r="S3986" s="923"/>
      <c r="U3986" s="742"/>
      <c r="Y3986" s="924" t="s">
        <v>97</v>
      </c>
      <c r="Z3986" s="925">
        <f t="shared" si="76"/>
        <v>0.99469999999995651</v>
      </c>
    </row>
    <row r="3987" spans="12:26" s="508" customFormat="1" x14ac:dyDescent="0.2">
      <c r="L3987" s="469"/>
      <c r="M3987" s="469"/>
      <c r="N3987" s="469"/>
      <c r="O3987" s="469"/>
      <c r="P3987" s="923"/>
      <c r="Q3987" s="923"/>
      <c r="R3987" s="923"/>
      <c r="S3987" s="923"/>
      <c r="U3987" s="742"/>
      <c r="Y3987" s="924" t="s">
        <v>97</v>
      </c>
      <c r="Z3987" s="925">
        <f t="shared" si="76"/>
        <v>0.9947999999999565</v>
      </c>
    </row>
    <row r="3988" spans="12:26" s="508" customFormat="1" x14ac:dyDescent="0.2">
      <c r="L3988" s="469"/>
      <c r="M3988" s="469"/>
      <c r="N3988" s="469"/>
      <c r="O3988" s="469"/>
      <c r="P3988" s="923"/>
      <c r="Q3988" s="923"/>
      <c r="R3988" s="923"/>
      <c r="S3988" s="923"/>
      <c r="U3988" s="742"/>
      <c r="Y3988" s="924" t="s">
        <v>97</v>
      </c>
      <c r="Z3988" s="925">
        <f t="shared" si="76"/>
        <v>0.99489999999995649</v>
      </c>
    </row>
    <row r="3989" spans="12:26" s="508" customFormat="1" x14ac:dyDescent="0.2">
      <c r="L3989" s="469"/>
      <c r="M3989" s="469"/>
      <c r="N3989" s="469"/>
      <c r="O3989" s="469"/>
      <c r="P3989" s="923"/>
      <c r="Q3989" s="923"/>
      <c r="R3989" s="923"/>
      <c r="S3989" s="923"/>
      <c r="U3989" s="742"/>
      <c r="Y3989" s="924" t="s">
        <v>97</v>
      </c>
      <c r="Z3989" s="925">
        <f t="shared" si="76"/>
        <v>0.99499999999995647</v>
      </c>
    </row>
    <row r="3990" spans="12:26" s="508" customFormat="1" x14ac:dyDescent="0.2">
      <c r="L3990" s="469"/>
      <c r="M3990" s="469"/>
      <c r="N3990" s="469"/>
      <c r="O3990" s="469"/>
      <c r="P3990" s="923"/>
      <c r="Q3990" s="923"/>
      <c r="R3990" s="923"/>
      <c r="S3990" s="923"/>
      <c r="U3990" s="742"/>
      <c r="Y3990" s="924" t="s">
        <v>97</v>
      </c>
      <c r="Z3990" s="925">
        <f t="shared" si="76"/>
        <v>0.99509999999995646</v>
      </c>
    </row>
    <row r="3991" spans="12:26" s="508" customFormat="1" x14ac:dyDescent="0.2">
      <c r="L3991" s="469"/>
      <c r="M3991" s="469"/>
      <c r="N3991" s="469"/>
      <c r="O3991" s="469"/>
      <c r="P3991" s="923"/>
      <c r="Q3991" s="923"/>
      <c r="R3991" s="923"/>
      <c r="S3991" s="923"/>
      <c r="U3991" s="742"/>
      <c r="Y3991" s="924" t="s">
        <v>97</v>
      </c>
      <c r="Z3991" s="925">
        <f t="shared" si="76"/>
        <v>0.99519999999995645</v>
      </c>
    </row>
    <row r="3992" spans="12:26" s="508" customFormat="1" x14ac:dyDescent="0.2">
      <c r="L3992" s="469"/>
      <c r="M3992" s="469"/>
      <c r="N3992" s="469"/>
      <c r="O3992" s="469"/>
      <c r="P3992" s="923"/>
      <c r="Q3992" s="923"/>
      <c r="R3992" s="923"/>
      <c r="S3992" s="923"/>
      <c r="U3992" s="742"/>
      <c r="Y3992" s="924" t="s">
        <v>97</v>
      </c>
      <c r="Z3992" s="925">
        <f t="shared" si="76"/>
        <v>0.99529999999995644</v>
      </c>
    </row>
    <row r="3993" spans="12:26" s="508" customFormat="1" x14ac:dyDescent="0.2">
      <c r="L3993" s="469"/>
      <c r="M3993" s="469"/>
      <c r="N3993" s="469"/>
      <c r="O3993" s="469"/>
      <c r="P3993" s="923"/>
      <c r="Q3993" s="923"/>
      <c r="R3993" s="923"/>
      <c r="S3993" s="923"/>
      <c r="U3993" s="742"/>
      <c r="Y3993" s="924" t="s">
        <v>97</v>
      </c>
      <c r="Z3993" s="925">
        <f t="shared" si="76"/>
        <v>0.99539999999995643</v>
      </c>
    </row>
    <row r="3994" spans="12:26" s="508" customFormat="1" x14ac:dyDescent="0.2">
      <c r="L3994" s="469"/>
      <c r="M3994" s="469"/>
      <c r="N3994" s="469"/>
      <c r="O3994" s="469"/>
      <c r="P3994" s="923"/>
      <c r="Q3994" s="923"/>
      <c r="R3994" s="923"/>
      <c r="S3994" s="923"/>
      <c r="U3994" s="742"/>
      <c r="Y3994" s="924" t="s">
        <v>97</v>
      </c>
      <c r="Z3994" s="925">
        <f t="shared" si="76"/>
        <v>0.99549999999995642</v>
      </c>
    </row>
    <row r="3995" spans="12:26" s="508" customFormat="1" x14ac:dyDescent="0.2">
      <c r="L3995" s="469"/>
      <c r="M3995" s="469"/>
      <c r="N3995" s="469"/>
      <c r="O3995" s="469"/>
      <c r="P3995" s="923"/>
      <c r="Q3995" s="923"/>
      <c r="R3995" s="923"/>
      <c r="S3995" s="923"/>
      <c r="U3995" s="742"/>
      <c r="Y3995" s="924" t="s">
        <v>97</v>
      </c>
      <c r="Z3995" s="925">
        <f t="shared" si="76"/>
        <v>0.99559999999995641</v>
      </c>
    </row>
    <row r="3996" spans="12:26" s="508" customFormat="1" x14ac:dyDescent="0.2">
      <c r="L3996" s="469"/>
      <c r="M3996" s="469"/>
      <c r="N3996" s="469"/>
      <c r="O3996" s="469"/>
      <c r="P3996" s="923"/>
      <c r="Q3996" s="923"/>
      <c r="R3996" s="923"/>
      <c r="S3996" s="923"/>
      <c r="U3996" s="742"/>
      <c r="Y3996" s="924" t="s">
        <v>97</v>
      </c>
      <c r="Z3996" s="925">
        <f t="shared" si="76"/>
        <v>0.9956999999999564</v>
      </c>
    </row>
    <row r="3997" spans="12:26" s="508" customFormat="1" x14ac:dyDescent="0.2">
      <c r="L3997" s="469"/>
      <c r="M3997" s="469"/>
      <c r="N3997" s="469"/>
      <c r="O3997" s="469"/>
      <c r="P3997" s="923"/>
      <c r="Q3997" s="923"/>
      <c r="R3997" s="923"/>
      <c r="S3997" s="923"/>
      <c r="U3997" s="742"/>
      <c r="Y3997" s="924" t="s">
        <v>97</v>
      </c>
      <c r="Z3997" s="925">
        <f t="shared" si="76"/>
        <v>0.99579999999995639</v>
      </c>
    </row>
    <row r="3998" spans="12:26" s="508" customFormat="1" x14ac:dyDescent="0.2">
      <c r="L3998" s="469"/>
      <c r="M3998" s="469"/>
      <c r="N3998" s="469"/>
      <c r="O3998" s="469"/>
      <c r="P3998" s="923"/>
      <c r="Q3998" s="923"/>
      <c r="R3998" s="923"/>
      <c r="S3998" s="923"/>
      <c r="U3998" s="742"/>
      <c r="Y3998" s="924" t="s">
        <v>97</v>
      </c>
      <c r="Z3998" s="925">
        <f t="shared" si="76"/>
        <v>0.99589999999995638</v>
      </c>
    </row>
    <row r="3999" spans="12:26" s="508" customFormat="1" x14ac:dyDescent="0.2">
      <c r="L3999" s="469"/>
      <c r="M3999" s="469"/>
      <c r="N3999" s="469"/>
      <c r="O3999" s="469"/>
      <c r="P3999" s="923"/>
      <c r="Q3999" s="923"/>
      <c r="R3999" s="923"/>
      <c r="S3999" s="923"/>
      <c r="U3999" s="742"/>
      <c r="Y3999" s="924" t="s">
        <v>97</v>
      </c>
      <c r="Z3999" s="925">
        <f t="shared" si="76"/>
        <v>0.99599999999995636</v>
      </c>
    </row>
    <row r="4000" spans="12:26" s="508" customFormat="1" x14ac:dyDescent="0.2">
      <c r="L4000" s="469"/>
      <c r="M4000" s="469"/>
      <c r="N4000" s="469"/>
      <c r="O4000" s="469"/>
      <c r="P4000" s="923"/>
      <c r="Q4000" s="923"/>
      <c r="R4000" s="923"/>
      <c r="S4000" s="923"/>
      <c r="U4000" s="742"/>
      <c r="Y4000" s="924" t="s">
        <v>97</v>
      </c>
      <c r="Z4000" s="925">
        <f t="shared" si="76"/>
        <v>0.99609999999995635</v>
      </c>
    </row>
    <row r="4001" spans="12:26" s="508" customFormat="1" x14ac:dyDescent="0.2">
      <c r="L4001" s="469"/>
      <c r="M4001" s="469"/>
      <c r="N4001" s="469"/>
      <c r="O4001" s="469"/>
      <c r="P4001" s="923"/>
      <c r="Q4001" s="923"/>
      <c r="R4001" s="923"/>
      <c r="S4001" s="923"/>
      <c r="U4001" s="742"/>
      <c r="Y4001" s="924" t="s">
        <v>97</v>
      </c>
      <c r="Z4001" s="925">
        <f t="shared" si="76"/>
        <v>0.99619999999995634</v>
      </c>
    </row>
    <row r="4002" spans="12:26" s="508" customFormat="1" x14ac:dyDescent="0.2">
      <c r="L4002" s="469"/>
      <c r="M4002" s="469"/>
      <c r="N4002" s="469"/>
      <c r="O4002" s="469"/>
      <c r="P4002" s="923"/>
      <c r="Q4002" s="923"/>
      <c r="R4002" s="923"/>
      <c r="S4002" s="923"/>
      <c r="U4002" s="742"/>
      <c r="Y4002" s="924" t="s">
        <v>97</v>
      </c>
      <c r="Z4002" s="925">
        <f t="shared" si="76"/>
        <v>0.99629999999995633</v>
      </c>
    </row>
    <row r="4003" spans="12:26" s="508" customFormat="1" x14ac:dyDescent="0.2">
      <c r="L4003" s="469"/>
      <c r="M4003" s="469"/>
      <c r="N4003" s="469"/>
      <c r="O4003" s="469"/>
      <c r="P4003" s="923"/>
      <c r="Q4003" s="923"/>
      <c r="R4003" s="923"/>
      <c r="S4003" s="923"/>
      <c r="U4003" s="742"/>
      <c r="Y4003" s="924" t="s">
        <v>97</v>
      </c>
      <c r="Z4003" s="925">
        <f t="shared" si="76"/>
        <v>0.99639999999995632</v>
      </c>
    </row>
    <row r="4004" spans="12:26" s="508" customFormat="1" x14ac:dyDescent="0.2">
      <c r="L4004" s="469"/>
      <c r="M4004" s="469"/>
      <c r="N4004" s="469"/>
      <c r="O4004" s="469"/>
      <c r="P4004" s="923"/>
      <c r="Q4004" s="923"/>
      <c r="R4004" s="923"/>
      <c r="S4004" s="923"/>
      <c r="U4004" s="742"/>
      <c r="Y4004" s="924" t="s">
        <v>97</v>
      </c>
      <c r="Z4004" s="925">
        <f t="shared" si="76"/>
        <v>0.99649999999995631</v>
      </c>
    </row>
    <row r="4005" spans="12:26" s="508" customFormat="1" x14ac:dyDescent="0.2">
      <c r="L4005" s="469"/>
      <c r="M4005" s="469"/>
      <c r="N4005" s="469"/>
      <c r="O4005" s="469"/>
      <c r="P4005" s="923"/>
      <c r="Q4005" s="923"/>
      <c r="R4005" s="923"/>
      <c r="S4005" s="923"/>
      <c r="U4005" s="742"/>
      <c r="Y4005" s="924" t="s">
        <v>97</v>
      </c>
      <c r="Z4005" s="925">
        <f t="shared" si="76"/>
        <v>0.9965999999999563</v>
      </c>
    </row>
    <row r="4006" spans="12:26" s="508" customFormat="1" x14ac:dyDescent="0.2">
      <c r="L4006" s="469"/>
      <c r="M4006" s="469"/>
      <c r="N4006" s="469"/>
      <c r="O4006" s="469"/>
      <c r="P4006" s="923"/>
      <c r="Q4006" s="923"/>
      <c r="R4006" s="923"/>
      <c r="S4006" s="923"/>
      <c r="U4006" s="742"/>
      <c r="Y4006" s="924" t="s">
        <v>97</v>
      </c>
      <c r="Z4006" s="925">
        <f t="shared" si="76"/>
        <v>0.99669999999995629</v>
      </c>
    </row>
    <row r="4007" spans="12:26" s="508" customFormat="1" x14ac:dyDescent="0.2">
      <c r="L4007" s="469"/>
      <c r="M4007" s="469"/>
      <c r="N4007" s="469"/>
      <c r="O4007" s="469"/>
      <c r="P4007" s="923"/>
      <c r="Q4007" s="923"/>
      <c r="R4007" s="923"/>
      <c r="S4007" s="923"/>
      <c r="U4007" s="742"/>
      <c r="Y4007" s="924" t="s">
        <v>97</v>
      </c>
      <c r="Z4007" s="925">
        <f t="shared" si="76"/>
        <v>0.99679999999995628</v>
      </c>
    </row>
    <row r="4008" spans="12:26" s="508" customFormat="1" x14ac:dyDescent="0.2">
      <c r="L4008" s="469"/>
      <c r="M4008" s="469"/>
      <c r="N4008" s="469"/>
      <c r="O4008" s="469"/>
      <c r="P4008" s="923"/>
      <c r="Q4008" s="923"/>
      <c r="R4008" s="923"/>
      <c r="S4008" s="923"/>
      <c r="U4008" s="742"/>
      <c r="Y4008" s="924" t="s">
        <v>97</v>
      </c>
      <c r="Z4008" s="925">
        <f t="shared" si="76"/>
        <v>0.99689999999995627</v>
      </c>
    </row>
    <row r="4009" spans="12:26" s="508" customFormat="1" x14ac:dyDescent="0.2">
      <c r="L4009" s="469"/>
      <c r="M4009" s="469"/>
      <c r="N4009" s="469"/>
      <c r="O4009" s="469"/>
      <c r="P4009" s="923"/>
      <c r="Q4009" s="923"/>
      <c r="R4009" s="923"/>
      <c r="S4009" s="923"/>
      <c r="U4009" s="742"/>
      <c r="Y4009" s="924" t="s">
        <v>97</v>
      </c>
      <c r="Z4009" s="925">
        <f t="shared" ref="Z4009:Z4039" si="77">SUM(Z4008+0.01%)</f>
        <v>0.99699999999995625</v>
      </c>
    </row>
    <row r="4010" spans="12:26" s="508" customFormat="1" x14ac:dyDescent="0.2">
      <c r="L4010" s="469"/>
      <c r="M4010" s="469"/>
      <c r="N4010" s="469"/>
      <c r="O4010" s="469"/>
      <c r="P4010" s="923"/>
      <c r="Q4010" s="923"/>
      <c r="R4010" s="923"/>
      <c r="S4010" s="923"/>
      <c r="U4010" s="742"/>
      <c r="Y4010" s="924" t="s">
        <v>97</v>
      </c>
      <c r="Z4010" s="925">
        <f t="shared" si="77"/>
        <v>0.99709999999995624</v>
      </c>
    </row>
    <row r="4011" spans="12:26" s="508" customFormat="1" x14ac:dyDescent="0.2">
      <c r="L4011" s="469"/>
      <c r="M4011" s="469"/>
      <c r="N4011" s="469"/>
      <c r="O4011" s="469"/>
      <c r="P4011" s="923"/>
      <c r="Q4011" s="923"/>
      <c r="R4011" s="923"/>
      <c r="S4011" s="923"/>
      <c r="U4011" s="742"/>
      <c r="Y4011" s="924" t="s">
        <v>97</v>
      </c>
      <c r="Z4011" s="925">
        <f t="shared" si="77"/>
        <v>0.99719999999995623</v>
      </c>
    </row>
    <row r="4012" spans="12:26" s="508" customFormat="1" x14ac:dyDescent="0.2">
      <c r="L4012" s="469"/>
      <c r="M4012" s="469"/>
      <c r="N4012" s="469"/>
      <c r="O4012" s="469"/>
      <c r="P4012" s="923"/>
      <c r="Q4012" s="923"/>
      <c r="R4012" s="923"/>
      <c r="S4012" s="923"/>
      <c r="U4012" s="742"/>
      <c r="Y4012" s="924" t="s">
        <v>97</v>
      </c>
      <c r="Z4012" s="925">
        <f t="shared" si="77"/>
        <v>0.99729999999995622</v>
      </c>
    </row>
    <row r="4013" spans="12:26" s="508" customFormat="1" x14ac:dyDescent="0.2">
      <c r="L4013" s="469"/>
      <c r="M4013" s="469"/>
      <c r="N4013" s="469"/>
      <c r="O4013" s="469"/>
      <c r="P4013" s="923"/>
      <c r="Q4013" s="923"/>
      <c r="R4013" s="923"/>
      <c r="S4013" s="923"/>
      <c r="U4013" s="742"/>
      <c r="Y4013" s="924" t="s">
        <v>97</v>
      </c>
      <c r="Z4013" s="925">
        <f t="shared" si="77"/>
        <v>0.99739999999995621</v>
      </c>
    </row>
    <row r="4014" spans="12:26" s="508" customFormat="1" x14ac:dyDescent="0.2">
      <c r="L4014" s="469"/>
      <c r="M4014" s="469"/>
      <c r="N4014" s="469"/>
      <c r="O4014" s="469"/>
      <c r="P4014" s="923"/>
      <c r="Q4014" s="923"/>
      <c r="R4014" s="923"/>
      <c r="S4014" s="923"/>
      <c r="U4014" s="742"/>
      <c r="Y4014" s="924" t="s">
        <v>97</v>
      </c>
      <c r="Z4014" s="925">
        <f t="shared" si="77"/>
        <v>0.9974999999999562</v>
      </c>
    </row>
    <row r="4015" spans="12:26" s="508" customFormat="1" x14ac:dyDescent="0.2">
      <c r="L4015" s="469"/>
      <c r="M4015" s="469"/>
      <c r="N4015" s="469"/>
      <c r="O4015" s="469"/>
      <c r="P4015" s="923"/>
      <c r="Q4015" s="923"/>
      <c r="R4015" s="923"/>
      <c r="S4015" s="923"/>
      <c r="U4015" s="742"/>
      <c r="Y4015" s="924" t="s">
        <v>97</v>
      </c>
      <c r="Z4015" s="925">
        <f t="shared" si="77"/>
        <v>0.99759999999995619</v>
      </c>
    </row>
    <row r="4016" spans="12:26" s="508" customFormat="1" x14ac:dyDescent="0.2">
      <c r="L4016" s="469"/>
      <c r="M4016" s="469"/>
      <c r="N4016" s="469"/>
      <c r="O4016" s="469"/>
      <c r="P4016" s="923"/>
      <c r="Q4016" s="923"/>
      <c r="R4016" s="923"/>
      <c r="S4016" s="923"/>
      <c r="U4016" s="742"/>
      <c r="Y4016" s="924" t="s">
        <v>97</v>
      </c>
      <c r="Z4016" s="925">
        <f t="shared" si="77"/>
        <v>0.99769999999995618</v>
      </c>
    </row>
    <row r="4017" spans="12:26" s="508" customFormat="1" x14ac:dyDescent="0.2">
      <c r="L4017" s="469"/>
      <c r="M4017" s="469"/>
      <c r="N4017" s="469"/>
      <c r="O4017" s="469"/>
      <c r="P4017" s="923"/>
      <c r="Q4017" s="923"/>
      <c r="R4017" s="923"/>
      <c r="S4017" s="923"/>
      <c r="U4017" s="742"/>
      <c r="Y4017" s="924" t="s">
        <v>97</v>
      </c>
      <c r="Z4017" s="925">
        <f t="shared" si="77"/>
        <v>0.99779999999995617</v>
      </c>
    </row>
    <row r="4018" spans="12:26" s="508" customFormat="1" x14ac:dyDescent="0.2">
      <c r="L4018" s="469"/>
      <c r="M4018" s="469"/>
      <c r="N4018" s="469"/>
      <c r="O4018" s="469"/>
      <c r="P4018" s="923"/>
      <c r="Q4018" s="923"/>
      <c r="R4018" s="923"/>
      <c r="S4018" s="923"/>
      <c r="U4018" s="742"/>
      <c r="Y4018" s="924" t="s">
        <v>97</v>
      </c>
      <c r="Z4018" s="925">
        <f t="shared" si="77"/>
        <v>0.99789999999995616</v>
      </c>
    </row>
    <row r="4019" spans="12:26" s="508" customFormat="1" x14ac:dyDescent="0.2">
      <c r="L4019" s="469"/>
      <c r="M4019" s="469"/>
      <c r="N4019" s="469"/>
      <c r="O4019" s="469"/>
      <c r="P4019" s="923"/>
      <c r="Q4019" s="923"/>
      <c r="R4019" s="923"/>
      <c r="S4019" s="923"/>
      <c r="U4019" s="742"/>
      <c r="Y4019" s="924" t="s">
        <v>97</v>
      </c>
      <c r="Z4019" s="925">
        <f t="shared" si="77"/>
        <v>0.99799999999995614</v>
      </c>
    </row>
    <row r="4020" spans="12:26" s="508" customFormat="1" x14ac:dyDescent="0.2">
      <c r="L4020" s="469"/>
      <c r="M4020" s="469"/>
      <c r="N4020" s="469"/>
      <c r="O4020" s="469"/>
      <c r="P4020" s="923"/>
      <c r="Q4020" s="923"/>
      <c r="R4020" s="923"/>
      <c r="S4020" s="923"/>
      <c r="U4020" s="742"/>
      <c r="Y4020" s="924" t="s">
        <v>97</v>
      </c>
      <c r="Z4020" s="925">
        <f t="shared" si="77"/>
        <v>0.99809999999995613</v>
      </c>
    </row>
    <row r="4021" spans="12:26" s="508" customFormat="1" x14ac:dyDescent="0.2">
      <c r="L4021" s="469"/>
      <c r="M4021" s="469"/>
      <c r="N4021" s="469"/>
      <c r="O4021" s="469"/>
      <c r="P4021" s="923"/>
      <c r="Q4021" s="923"/>
      <c r="R4021" s="923"/>
      <c r="S4021" s="923"/>
      <c r="U4021" s="742"/>
      <c r="Y4021" s="924" t="s">
        <v>97</v>
      </c>
      <c r="Z4021" s="925">
        <f t="shared" si="77"/>
        <v>0.99819999999995612</v>
      </c>
    </row>
    <row r="4022" spans="12:26" s="508" customFormat="1" x14ac:dyDescent="0.2">
      <c r="L4022" s="469"/>
      <c r="M4022" s="469"/>
      <c r="N4022" s="469"/>
      <c r="O4022" s="469"/>
      <c r="P4022" s="923"/>
      <c r="Q4022" s="923"/>
      <c r="R4022" s="923"/>
      <c r="S4022" s="923"/>
      <c r="U4022" s="742"/>
      <c r="Y4022" s="924" t="s">
        <v>97</v>
      </c>
      <c r="Z4022" s="925">
        <f t="shared" si="77"/>
        <v>0.99829999999995611</v>
      </c>
    </row>
    <row r="4023" spans="12:26" s="508" customFormat="1" x14ac:dyDescent="0.2">
      <c r="L4023" s="469"/>
      <c r="M4023" s="469"/>
      <c r="N4023" s="469"/>
      <c r="O4023" s="469"/>
      <c r="P4023" s="923"/>
      <c r="Q4023" s="923"/>
      <c r="R4023" s="923"/>
      <c r="S4023" s="923"/>
      <c r="U4023" s="742"/>
      <c r="Y4023" s="924" t="s">
        <v>97</v>
      </c>
      <c r="Z4023" s="925">
        <f t="shared" si="77"/>
        <v>0.9983999999999561</v>
      </c>
    </row>
    <row r="4024" spans="12:26" s="508" customFormat="1" x14ac:dyDescent="0.2">
      <c r="L4024" s="469"/>
      <c r="M4024" s="469"/>
      <c r="N4024" s="469"/>
      <c r="O4024" s="469"/>
      <c r="P4024" s="923"/>
      <c r="Q4024" s="923"/>
      <c r="R4024" s="923"/>
      <c r="S4024" s="923"/>
      <c r="U4024" s="742"/>
      <c r="Y4024" s="924" t="s">
        <v>97</v>
      </c>
      <c r="Z4024" s="925">
        <f t="shared" si="77"/>
        <v>0.99849999999995609</v>
      </c>
    </row>
    <row r="4025" spans="12:26" s="508" customFormat="1" x14ac:dyDescent="0.2">
      <c r="L4025" s="469"/>
      <c r="M4025" s="469"/>
      <c r="N4025" s="469"/>
      <c r="O4025" s="469"/>
      <c r="P4025" s="923"/>
      <c r="Q4025" s="923"/>
      <c r="R4025" s="923"/>
      <c r="S4025" s="923"/>
      <c r="U4025" s="742"/>
      <c r="Y4025" s="924" t="s">
        <v>97</v>
      </c>
      <c r="Z4025" s="925">
        <f t="shared" si="77"/>
        <v>0.99859999999995608</v>
      </c>
    </row>
    <row r="4026" spans="12:26" s="508" customFormat="1" x14ac:dyDescent="0.2">
      <c r="L4026" s="469"/>
      <c r="M4026" s="469"/>
      <c r="N4026" s="469"/>
      <c r="O4026" s="469"/>
      <c r="P4026" s="923"/>
      <c r="Q4026" s="923"/>
      <c r="R4026" s="923"/>
      <c r="S4026" s="923"/>
      <c r="U4026" s="742"/>
      <c r="Y4026" s="924" t="s">
        <v>97</v>
      </c>
      <c r="Z4026" s="925">
        <f t="shared" si="77"/>
        <v>0.99869999999995607</v>
      </c>
    </row>
    <row r="4027" spans="12:26" s="508" customFormat="1" x14ac:dyDescent="0.2">
      <c r="L4027" s="469"/>
      <c r="M4027" s="469"/>
      <c r="N4027" s="469"/>
      <c r="O4027" s="469"/>
      <c r="P4027" s="923"/>
      <c r="Q4027" s="923"/>
      <c r="R4027" s="923"/>
      <c r="S4027" s="923"/>
      <c r="U4027" s="742"/>
      <c r="Y4027" s="924" t="s">
        <v>97</v>
      </c>
      <c r="Z4027" s="925">
        <f t="shared" si="77"/>
        <v>0.99879999999995606</v>
      </c>
    </row>
    <row r="4028" spans="12:26" s="508" customFormat="1" x14ac:dyDescent="0.2">
      <c r="L4028" s="469"/>
      <c r="M4028" s="469"/>
      <c r="N4028" s="469"/>
      <c r="O4028" s="469"/>
      <c r="P4028" s="923"/>
      <c r="Q4028" s="923"/>
      <c r="R4028" s="923"/>
      <c r="S4028" s="923"/>
      <c r="U4028" s="742"/>
      <c r="Y4028" s="924" t="s">
        <v>97</v>
      </c>
      <c r="Z4028" s="925">
        <f t="shared" si="77"/>
        <v>0.99889999999995605</v>
      </c>
    </row>
    <row r="4029" spans="12:26" s="508" customFormat="1" x14ac:dyDescent="0.2">
      <c r="L4029" s="469"/>
      <c r="M4029" s="469"/>
      <c r="N4029" s="469"/>
      <c r="O4029" s="469"/>
      <c r="P4029" s="923"/>
      <c r="Q4029" s="923"/>
      <c r="R4029" s="923"/>
      <c r="S4029" s="923"/>
      <c r="U4029" s="742"/>
      <c r="Y4029" s="924" t="s">
        <v>97</v>
      </c>
      <c r="Z4029" s="925">
        <f t="shared" si="77"/>
        <v>0.99899999999995603</v>
      </c>
    </row>
    <row r="4030" spans="12:26" s="508" customFormat="1" x14ac:dyDescent="0.2">
      <c r="L4030" s="469"/>
      <c r="M4030" s="469"/>
      <c r="N4030" s="469"/>
      <c r="O4030" s="469"/>
      <c r="P4030" s="923"/>
      <c r="Q4030" s="923"/>
      <c r="R4030" s="923"/>
      <c r="S4030" s="923"/>
      <c r="U4030" s="742"/>
      <c r="Y4030" s="924" t="s">
        <v>97</v>
      </c>
      <c r="Z4030" s="925">
        <f t="shared" si="77"/>
        <v>0.99909999999995602</v>
      </c>
    </row>
    <row r="4031" spans="12:26" s="508" customFormat="1" x14ac:dyDescent="0.2">
      <c r="L4031" s="469"/>
      <c r="M4031" s="469"/>
      <c r="N4031" s="469"/>
      <c r="O4031" s="469"/>
      <c r="P4031" s="923"/>
      <c r="Q4031" s="923"/>
      <c r="R4031" s="923"/>
      <c r="S4031" s="923"/>
      <c r="U4031" s="742"/>
      <c r="Y4031" s="924" t="s">
        <v>97</v>
      </c>
      <c r="Z4031" s="925">
        <f t="shared" si="77"/>
        <v>0.99919999999995601</v>
      </c>
    </row>
    <row r="4032" spans="12:26" s="508" customFormat="1" x14ac:dyDescent="0.2">
      <c r="L4032" s="469"/>
      <c r="M4032" s="469"/>
      <c r="N4032" s="469"/>
      <c r="O4032" s="469"/>
      <c r="P4032" s="923"/>
      <c r="Q4032" s="923"/>
      <c r="R4032" s="923"/>
      <c r="S4032" s="923"/>
      <c r="U4032" s="742"/>
      <c r="Y4032" s="924" t="s">
        <v>97</v>
      </c>
      <c r="Z4032" s="925">
        <f t="shared" si="77"/>
        <v>0.999299999999956</v>
      </c>
    </row>
    <row r="4033" spans="12:26" s="508" customFormat="1" x14ac:dyDescent="0.2">
      <c r="L4033" s="469"/>
      <c r="M4033" s="469"/>
      <c r="N4033" s="469"/>
      <c r="O4033" s="469"/>
      <c r="P4033" s="923"/>
      <c r="Q4033" s="923"/>
      <c r="R4033" s="923"/>
      <c r="S4033" s="923"/>
      <c r="U4033" s="742"/>
      <c r="Y4033" s="924" t="s">
        <v>97</v>
      </c>
      <c r="Z4033" s="925">
        <f t="shared" si="77"/>
        <v>0.99939999999995599</v>
      </c>
    </row>
    <row r="4034" spans="12:26" s="508" customFormat="1" x14ac:dyDescent="0.2">
      <c r="L4034" s="469"/>
      <c r="M4034" s="469"/>
      <c r="N4034" s="469"/>
      <c r="O4034" s="469"/>
      <c r="P4034" s="923"/>
      <c r="Q4034" s="923"/>
      <c r="R4034" s="923"/>
      <c r="S4034" s="923"/>
      <c r="U4034" s="742"/>
      <c r="Y4034" s="924" t="s">
        <v>97</v>
      </c>
      <c r="Z4034" s="925">
        <f t="shared" si="77"/>
        <v>0.99949999999995598</v>
      </c>
    </row>
    <row r="4035" spans="12:26" s="508" customFormat="1" x14ac:dyDescent="0.2">
      <c r="L4035" s="469"/>
      <c r="M4035" s="469"/>
      <c r="N4035" s="469"/>
      <c r="O4035" s="469"/>
      <c r="P4035" s="923"/>
      <c r="Q4035" s="923"/>
      <c r="R4035" s="923"/>
      <c r="S4035" s="923"/>
      <c r="U4035" s="742"/>
      <c r="Y4035" s="924" t="s">
        <v>97</v>
      </c>
      <c r="Z4035" s="925">
        <f t="shared" si="77"/>
        <v>0.99959999999995597</v>
      </c>
    </row>
    <row r="4036" spans="12:26" s="508" customFormat="1" x14ac:dyDescent="0.2">
      <c r="L4036" s="469"/>
      <c r="M4036" s="469"/>
      <c r="N4036" s="469"/>
      <c r="O4036" s="469"/>
      <c r="P4036" s="923"/>
      <c r="Q4036" s="923"/>
      <c r="R4036" s="923"/>
      <c r="S4036" s="923"/>
      <c r="U4036" s="742"/>
      <c r="Y4036" s="924" t="s">
        <v>97</v>
      </c>
      <c r="Z4036" s="925">
        <f t="shared" si="77"/>
        <v>0.99969999999995596</v>
      </c>
    </row>
    <row r="4037" spans="12:26" s="508" customFormat="1" x14ac:dyDescent="0.2">
      <c r="L4037" s="469"/>
      <c r="M4037" s="469"/>
      <c r="N4037" s="469"/>
      <c r="O4037" s="469"/>
      <c r="P4037" s="923"/>
      <c r="Q4037" s="923"/>
      <c r="R4037" s="923"/>
      <c r="S4037" s="923"/>
      <c r="U4037" s="742"/>
      <c r="Y4037" s="924" t="s">
        <v>97</v>
      </c>
      <c r="Z4037" s="925">
        <f t="shared" si="77"/>
        <v>0.99979999999995595</v>
      </c>
    </row>
    <row r="4038" spans="12:26" s="508" customFormat="1" x14ac:dyDescent="0.2">
      <c r="L4038" s="469"/>
      <c r="M4038" s="469"/>
      <c r="N4038" s="469"/>
      <c r="O4038" s="469"/>
      <c r="P4038" s="923"/>
      <c r="Q4038" s="923"/>
      <c r="R4038" s="923"/>
      <c r="S4038" s="923"/>
      <c r="U4038" s="742"/>
      <c r="Y4038" s="924" t="s">
        <v>97</v>
      </c>
      <c r="Z4038" s="925">
        <f t="shared" si="77"/>
        <v>0.99989999999995594</v>
      </c>
    </row>
    <row r="4039" spans="12:26" s="508" customFormat="1" x14ac:dyDescent="0.2">
      <c r="L4039" s="469"/>
      <c r="M4039" s="469"/>
      <c r="N4039" s="469"/>
      <c r="O4039" s="469"/>
      <c r="P4039" s="923"/>
      <c r="Q4039" s="923"/>
      <c r="R4039" s="923"/>
      <c r="S4039" s="923"/>
      <c r="U4039" s="742"/>
      <c r="Y4039" s="924" t="s">
        <v>97</v>
      </c>
      <c r="Z4039" s="925">
        <f t="shared" si="77"/>
        <v>0.99999999999995592</v>
      </c>
    </row>
    <row r="4040" spans="12:26" s="508" customFormat="1" x14ac:dyDescent="0.2">
      <c r="L4040" s="469"/>
      <c r="M4040" s="469"/>
      <c r="N4040" s="469"/>
      <c r="O4040" s="469"/>
      <c r="P4040" s="923"/>
      <c r="Q4040" s="923"/>
      <c r="R4040" s="923"/>
      <c r="S4040" s="923"/>
      <c r="U4040" s="742"/>
      <c r="Y4040" s="926"/>
      <c r="Z4040" s="925"/>
    </row>
    <row r="4041" spans="12:26" s="508" customFormat="1" x14ac:dyDescent="0.2">
      <c r="L4041" s="469"/>
      <c r="M4041" s="469"/>
      <c r="N4041" s="469"/>
      <c r="O4041" s="469"/>
      <c r="P4041" s="923"/>
      <c r="Q4041" s="923"/>
      <c r="R4041" s="923"/>
      <c r="S4041" s="923"/>
      <c r="U4041" s="742"/>
      <c r="Y4041" s="926"/>
      <c r="Z4041" s="925"/>
    </row>
    <row r="4042" spans="12:26" s="508" customFormat="1" x14ac:dyDescent="0.2">
      <c r="L4042" s="469"/>
      <c r="M4042" s="469"/>
      <c r="N4042" s="469"/>
      <c r="O4042" s="469"/>
      <c r="P4042" s="923"/>
      <c r="Q4042" s="923"/>
      <c r="R4042" s="923"/>
      <c r="S4042" s="923"/>
      <c r="U4042" s="742"/>
      <c r="Y4042" s="926"/>
      <c r="Z4042" s="925"/>
    </row>
    <row r="4043" spans="12:26" s="508" customFormat="1" x14ac:dyDescent="0.2">
      <c r="L4043" s="469"/>
      <c r="M4043" s="469"/>
      <c r="N4043" s="469"/>
      <c r="O4043" s="469"/>
      <c r="P4043" s="923"/>
      <c r="Q4043" s="923"/>
      <c r="R4043" s="923"/>
      <c r="S4043" s="923"/>
      <c r="U4043" s="742"/>
      <c r="Y4043" s="926"/>
      <c r="Z4043" s="925"/>
    </row>
    <row r="4044" spans="12:26" s="508" customFormat="1" x14ac:dyDescent="0.2">
      <c r="L4044" s="469"/>
      <c r="M4044" s="469"/>
      <c r="N4044" s="469"/>
      <c r="O4044" s="469"/>
      <c r="P4044" s="923"/>
      <c r="Q4044" s="923"/>
      <c r="R4044" s="923"/>
      <c r="S4044" s="923"/>
      <c r="U4044" s="742"/>
      <c r="Y4044" s="926"/>
      <c r="Z4044" s="925"/>
    </row>
    <row r="4045" spans="12:26" s="508" customFormat="1" x14ac:dyDescent="0.2">
      <c r="L4045" s="469"/>
      <c r="M4045" s="469"/>
      <c r="N4045" s="469"/>
      <c r="O4045" s="469"/>
      <c r="P4045" s="923"/>
      <c r="Q4045" s="923"/>
      <c r="R4045" s="923"/>
      <c r="S4045" s="923"/>
      <c r="U4045" s="742"/>
      <c r="Y4045" s="926"/>
      <c r="Z4045" s="925"/>
    </row>
    <row r="4046" spans="12:26" s="508" customFormat="1" x14ac:dyDescent="0.2">
      <c r="L4046" s="469"/>
      <c r="M4046" s="469"/>
      <c r="N4046" s="469"/>
      <c r="O4046" s="469"/>
      <c r="P4046" s="923"/>
      <c r="Q4046" s="923"/>
      <c r="R4046" s="923"/>
      <c r="S4046" s="923"/>
      <c r="U4046" s="742"/>
      <c r="Y4046" s="926"/>
      <c r="Z4046" s="925"/>
    </row>
    <row r="4047" spans="12:26" s="508" customFormat="1" x14ac:dyDescent="0.2">
      <c r="L4047" s="469"/>
      <c r="M4047" s="469"/>
      <c r="N4047" s="469"/>
      <c r="O4047" s="469"/>
      <c r="P4047" s="923"/>
      <c r="Q4047" s="923"/>
      <c r="R4047" s="923"/>
      <c r="S4047" s="923"/>
      <c r="U4047" s="742"/>
      <c r="Y4047" s="926"/>
      <c r="Z4047" s="925"/>
    </row>
    <row r="4048" spans="12:26" s="508" customFormat="1" x14ac:dyDescent="0.2">
      <c r="L4048" s="469"/>
      <c r="M4048" s="469"/>
      <c r="N4048" s="469"/>
      <c r="O4048" s="469"/>
      <c r="P4048" s="923"/>
      <c r="Q4048" s="923"/>
      <c r="R4048" s="923"/>
      <c r="S4048" s="923"/>
      <c r="U4048" s="742"/>
      <c r="Y4048" s="926"/>
      <c r="Z4048" s="925"/>
    </row>
    <row r="4049" spans="12:21" s="508" customFormat="1" x14ac:dyDescent="0.2">
      <c r="L4049" s="469"/>
      <c r="M4049" s="469"/>
      <c r="N4049" s="469"/>
      <c r="O4049" s="469"/>
      <c r="P4049" s="923"/>
      <c r="Q4049" s="923"/>
      <c r="R4049" s="923"/>
      <c r="S4049" s="923"/>
      <c r="U4049" s="742"/>
    </row>
    <row r="4050" spans="12:21" s="508" customFormat="1" x14ac:dyDescent="0.2">
      <c r="L4050" s="469"/>
      <c r="M4050" s="469"/>
      <c r="N4050" s="469"/>
      <c r="O4050" s="469"/>
      <c r="P4050" s="923"/>
      <c r="Q4050" s="923"/>
      <c r="R4050" s="923"/>
      <c r="S4050" s="923"/>
      <c r="U4050" s="742"/>
    </row>
    <row r="4051" spans="12:21" s="508" customFormat="1" x14ac:dyDescent="0.2">
      <c r="L4051" s="469"/>
      <c r="M4051" s="469"/>
      <c r="N4051" s="469"/>
      <c r="O4051" s="469"/>
      <c r="P4051" s="923"/>
      <c r="Q4051" s="923"/>
      <c r="R4051" s="923"/>
      <c r="S4051" s="923"/>
      <c r="U4051" s="742"/>
    </row>
    <row r="4052" spans="12:21" s="508" customFormat="1" x14ac:dyDescent="0.2">
      <c r="L4052" s="469"/>
      <c r="M4052" s="469"/>
      <c r="N4052" s="469"/>
      <c r="O4052" s="469"/>
      <c r="P4052" s="923"/>
      <c r="Q4052" s="923"/>
      <c r="R4052" s="923"/>
      <c r="S4052" s="923"/>
      <c r="U4052" s="742"/>
    </row>
    <row r="4053" spans="12:21" s="508" customFormat="1" x14ac:dyDescent="0.2">
      <c r="L4053" s="469"/>
      <c r="M4053" s="469"/>
      <c r="N4053" s="469"/>
      <c r="O4053" s="469"/>
      <c r="P4053" s="923"/>
      <c r="Q4053" s="923"/>
      <c r="R4053" s="923"/>
      <c r="S4053" s="923"/>
      <c r="U4053" s="742"/>
    </row>
    <row r="4054" spans="12:21" s="508" customFormat="1" x14ac:dyDescent="0.2">
      <c r="L4054" s="469"/>
      <c r="M4054" s="469"/>
      <c r="N4054" s="469"/>
      <c r="O4054" s="469"/>
      <c r="P4054" s="923"/>
      <c r="Q4054" s="923"/>
      <c r="R4054" s="923"/>
      <c r="S4054" s="923"/>
      <c r="U4054" s="742"/>
    </row>
    <row r="4055" spans="12:21" s="508" customFormat="1" x14ac:dyDescent="0.2">
      <c r="L4055" s="469"/>
      <c r="M4055" s="469"/>
      <c r="N4055" s="469"/>
      <c r="O4055" s="469"/>
      <c r="P4055" s="923"/>
      <c r="Q4055" s="923"/>
      <c r="R4055" s="923"/>
      <c r="S4055" s="923"/>
      <c r="U4055" s="742"/>
    </row>
    <row r="4056" spans="12:21" s="508" customFormat="1" x14ac:dyDescent="0.2">
      <c r="L4056" s="469"/>
      <c r="M4056" s="469"/>
      <c r="N4056" s="469"/>
      <c r="O4056" s="469"/>
      <c r="P4056" s="923"/>
      <c r="Q4056" s="923"/>
      <c r="R4056" s="923"/>
      <c r="S4056" s="923"/>
      <c r="U4056" s="742"/>
    </row>
    <row r="4057" spans="12:21" s="508" customFormat="1" x14ac:dyDescent="0.2">
      <c r="L4057" s="469"/>
      <c r="M4057" s="469"/>
      <c r="N4057" s="469"/>
      <c r="O4057" s="469"/>
      <c r="P4057" s="923"/>
      <c r="Q4057" s="923"/>
      <c r="R4057" s="923"/>
      <c r="S4057" s="923"/>
      <c r="U4057" s="742"/>
    </row>
    <row r="4058" spans="12:21" s="508" customFormat="1" x14ac:dyDescent="0.2">
      <c r="L4058" s="469"/>
      <c r="M4058" s="469"/>
      <c r="N4058" s="469"/>
      <c r="O4058" s="469"/>
      <c r="P4058" s="923"/>
      <c r="Q4058" s="923"/>
      <c r="R4058" s="923"/>
      <c r="S4058" s="923"/>
      <c r="U4058" s="742"/>
    </row>
    <row r="4059" spans="12:21" s="508" customFormat="1" x14ac:dyDescent="0.2">
      <c r="L4059" s="469"/>
      <c r="M4059" s="469"/>
      <c r="N4059" s="469"/>
      <c r="O4059" s="469"/>
      <c r="P4059" s="923"/>
      <c r="Q4059" s="923"/>
      <c r="R4059" s="923"/>
      <c r="S4059" s="923"/>
      <c r="U4059" s="742"/>
    </row>
    <row r="4060" spans="12:21" s="508" customFormat="1" x14ac:dyDescent="0.2">
      <c r="L4060" s="469"/>
      <c r="M4060" s="469"/>
      <c r="N4060" s="469"/>
      <c r="O4060" s="469"/>
      <c r="P4060" s="923"/>
      <c r="Q4060" s="923"/>
      <c r="R4060" s="923"/>
      <c r="S4060" s="923"/>
      <c r="U4060" s="742"/>
    </row>
    <row r="4061" spans="12:21" s="508" customFormat="1" x14ac:dyDescent="0.2">
      <c r="L4061" s="469"/>
      <c r="M4061" s="469"/>
      <c r="N4061" s="469"/>
      <c r="O4061" s="469"/>
      <c r="P4061" s="923"/>
      <c r="Q4061" s="923"/>
      <c r="R4061" s="923"/>
      <c r="S4061" s="923"/>
      <c r="U4061" s="742"/>
    </row>
    <row r="4062" spans="12:21" s="508" customFormat="1" x14ac:dyDescent="0.2">
      <c r="L4062" s="469"/>
      <c r="M4062" s="469"/>
      <c r="N4062" s="469"/>
      <c r="O4062" s="469"/>
      <c r="P4062" s="923"/>
      <c r="Q4062" s="923"/>
      <c r="R4062" s="923"/>
      <c r="S4062" s="923"/>
      <c r="U4062" s="742"/>
    </row>
    <row r="4063" spans="12:21" s="508" customFormat="1" x14ac:dyDescent="0.2">
      <c r="L4063" s="469"/>
      <c r="M4063" s="469"/>
      <c r="N4063" s="469"/>
      <c r="O4063" s="469"/>
      <c r="P4063" s="923"/>
      <c r="Q4063" s="923"/>
      <c r="R4063" s="923"/>
      <c r="S4063" s="923"/>
      <c r="U4063" s="742"/>
    </row>
    <row r="4064" spans="12:21" s="508" customFormat="1" x14ac:dyDescent="0.2">
      <c r="L4064" s="469"/>
      <c r="M4064" s="469"/>
      <c r="N4064" s="469"/>
      <c r="O4064" s="469"/>
      <c r="P4064" s="923"/>
      <c r="Q4064" s="923"/>
      <c r="R4064" s="923"/>
      <c r="S4064" s="923"/>
      <c r="U4064" s="742"/>
    </row>
    <row r="4065" spans="12:21" s="508" customFormat="1" x14ac:dyDescent="0.2">
      <c r="L4065" s="469"/>
      <c r="M4065" s="469"/>
      <c r="N4065" s="469"/>
      <c r="O4065" s="469"/>
      <c r="P4065" s="923"/>
      <c r="Q4065" s="923"/>
      <c r="R4065" s="923"/>
      <c r="S4065" s="923"/>
      <c r="U4065" s="742"/>
    </row>
    <row r="4066" spans="12:21" s="508" customFormat="1" x14ac:dyDescent="0.2">
      <c r="L4066" s="469"/>
      <c r="M4066" s="469"/>
      <c r="N4066" s="469"/>
      <c r="O4066" s="469"/>
      <c r="P4066" s="923"/>
      <c r="Q4066" s="923"/>
      <c r="R4066" s="923"/>
      <c r="S4066" s="923"/>
      <c r="U4066" s="742"/>
    </row>
    <row r="4067" spans="12:21" s="508" customFormat="1" x14ac:dyDescent="0.2">
      <c r="L4067" s="469"/>
      <c r="M4067" s="469"/>
      <c r="N4067" s="469"/>
      <c r="O4067" s="469"/>
      <c r="P4067" s="923"/>
      <c r="Q4067" s="923"/>
      <c r="R4067" s="923"/>
      <c r="S4067" s="923"/>
      <c r="U4067" s="742"/>
    </row>
    <row r="4068" spans="12:21" s="508" customFormat="1" x14ac:dyDescent="0.2">
      <c r="L4068" s="469"/>
      <c r="M4068" s="469"/>
      <c r="N4068" s="469"/>
      <c r="O4068" s="469"/>
      <c r="P4068" s="923"/>
      <c r="Q4068" s="923"/>
      <c r="R4068" s="923"/>
      <c r="S4068" s="923"/>
      <c r="U4068" s="742"/>
    </row>
    <row r="4069" spans="12:21" s="508" customFormat="1" x14ac:dyDescent="0.2">
      <c r="L4069" s="469"/>
      <c r="M4069" s="469"/>
      <c r="N4069" s="469"/>
      <c r="O4069" s="469"/>
      <c r="P4069" s="923"/>
      <c r="Q4069" s="923"/>
      <c r="R4069" s="923"/>
      <c r="S4069" s="923"/>
      <c r="U4069" s="742"/>
    </row>
    <row r="4070" spans="12:21" s="508" customFormat="1" x14ac:dyDescent="0.2">
      <c r="L4070" s="469"/>
      <c r="M4070" s="469"/>
      <c r="N4070" s="469"/>
      <c r="O4070" s="469"/>
      <c r="P4070" s="923"/>
      <c r="Q4070" s="923"/>
      <c r="R4070" s="923"/>
      <c r="S4070" s="923"/>
      <c r="U4070" s="742"/>
    </row>
    <row r="4071" spans="12:21" s="508" customFormat="1" x14ac:dyDescent="0.2">
      <c r="L4071" s="469"/>
      <c r="M4071" s="469"/>
      <c r="N4071" s="469"/>
      <c r="O4071" s="469"/>
      <c r="P4071" s="923"/>
      <c r="Q4071" s="923"/>
      <c r="R4071" s="923"/>
      <c r="S4071" s="923"/>
      <c r="U4071" s="742"/>
    </row>
    <row r="4072" spans="12:21" s="508" customFormat="1" x14ac:dyDescent="0.2">
      <c r="L4072" s="469"/>
      <c r="M4072" s="469"/>
      <c r="N4072" s="469"/>
      <c r="O4072" s="469"/>
      <c r="P4072" s="923"/>
      <c r="Q4072" s="923"/>
      <c r="R4072" s="923"/>
      <c r="S4072" s="923"/>
      <c r="U4072" s="742"/>
    </row>
    <row r="4073" spans="12:21" s="508" customFormat="1" x14ac:dyDescent="0.2">
      <c r="L4073" s="469"/>
      <c r="M4073" s="469"/>
      <c r="N4073" s="469"/>
      <c r="O4073" s="469"/>
      <c r="P4073" s="923"/>
      <c r="Q4073" s="923"/>
      <c r="R4073" s="923"/>
      <c r="S4073" s="923"/>
      <c r="U4073" s="742"/>
    </row>
    <row r="4074" spans="12:21" s="508" customFormat="1" x14ac:dyDescent="0.2">
      <c r="L4074" s="469"/>
      <c r="M4074" s="469"/>
      <c r="N4074" s="469"/>
      <c r="O4074" s="469"/>
      <c r="P4074" s="923"/>
      <c r="Q4074" s="923"/>
      <c r="R4074" s="923"/>
      <c r="S4074" s="923"/>
      <c r="U4074" s="742"/>
    </row>
    <row r="4075" spans="12:21" s="508" customFormat="1" x14ac:dyDescent="0.2">
      <c r="L4075" s="469"/>
      <c r="M4075" s="469"/>
      <c r="N4075" s="469"/>
      <c r="O4075" s="469"/>
      <c r="P4075" s="923"/>
      <c r="Q4075" s="923"/>
      <c r="R4075" s="923"/>
      <c r="S4075" s="923"/>
      <c r="U4075" s="742"/>
    </row>
    <row r="4076" spans="12:21" s="508" customFormat="1" x14ac:dyDescent="0.2">
      <c r="L4076" s="469"/>
      <c r="M4076" s="469"/>
      <c r="N4076" s="469"/>
      <c r="O4076" s="469"/>
      <c r="P4076" s="923"/>
      <c r="Q4076" s="923"/>
      <c r="R4076" s="923"/>
      <c r="S4076" s="923"/>
      <c r="U4076" s="742"/>
    </row>
    <row r="4077" spans="12:21" s="508" customFormat="1" x14ac:dyDescent="0.2">
      <c r="L4077" s="469"/>
      <c r="M4077" s="469"/>
      <c r="N4077" s="469"/>
      <c r="O4077" s="469"/>
      <c r="P4077" s="923"/>
      <c r="Q4077" s="923"/>
      <c r="R4077" s="923"/>
      <c r="S4077" s="923"/>
      <c r="U4077" s="742"/>
    </row>
    <row r="4078" spans="12:21" s="508" customFormat="1" x14ac:dyDescent="0.2">
      <c r="L4078" s="469"/>
      <c r="M4078" s="469"/>
      <c r="N4078" s="469"/>
      <c r="O4078" s="469"/>
      <c r="P4078" s="923"/>
      <c r="Q4078" s="923"/>
      <c r="R4078" s="923"/>
      <c r="S4078" s="923"/>
      <c r="U4078" s="742"/>
    </row>
    <row r="4079" spans="12:21" s="508" customFormat="1" x14ac:dyDescent="0.2">
      <c r="L4079" s="469"/>
      <c r="M4079" s="469"/>
      <c r="N4079" s="469"/>
      <c r="O4079" s="469"/>
      <c r="P4079" s="923"/>
      <c r="Q4079" s="923"/>
      <c r="R4079" s="923"/>
      <c r="S4079" s="923"/>
      <c r="U4079" s="742"/>
    </row>
    <row r="4080" spans="12:21" s="508" customFormat="1" x14ac:dyDescent="0.2">
      <c r="L4080" s="469"/>
      <c r="M4080" s="469"/>
      <c r="N4080" s="469"/>
      <c r="O4080" s="469"/>
      <c r="P4080" s="923"/>
      <c r="Q4080" s="923"/>
      <c r="R4080" s="923"/>
      <c r="S4080" s="923"/>
      <c r="U4080" s="742"/>
    </row>
    <row r="4081" spans="12:21" s="508" customFormat="1" x14ac:dyDescent="0.2">
      <c r="L4081" s="469"/>
      <c r="M4081" s="469"/>
      <c r="N4081" s="469"/>
      <c r="O4081" s="469"/>
      <c r="P4081" s="923"/>
      <c r="Q4081" s="923"/>
      <c r="R4081" s="923"/>
      <c r="S4081" s="923"/>
      <c r="U4081" s="742"/>
    </row>
    <row r="4082" spans="12:21" s="508" customFormat="1" x14ac:dyDescent="0.2">
      <c r="L4082" s="469"/>
      <c r="M4082" s="469"/>
      <c r="N4082" s="469"/>
      <c r="O4082" s="469"/>
      <c r="P4082" s="923"/>
      <c r="Q4082" s="923"/>
      <c r="R4082" s="923"/>
      <c r="S4082" s="923"/>
      <c r="U4082" s="742"/>
    </row>
    <row r="4083" spans="12:21" s="508" customFormat="1" x14ac:dyDescent="0.2">
      <c r="L4083" s="469"/>
      <c r="M4083" s="469"/>
      <c r="N4083" s="469"/>
      <c r="O4083" s="469"/>
      <c r="P4083" s="923"/>
      <c r="Q4083" s="923"/>
      <c r="R4083" s="923"/>
      <c r="S4083" s="923"/>
      <c r="U4083" s="742"/>
    </row>
    <row r="4084" spans="12:21" s="508" customFormat="1" x14ac:dyDescent="0.2">
      <c r="L4084" s="469"/>
      <c r="M4084" s="469"/>
      <c r="N4084" s="469"/>
      <c r="O4084" s="469"/>
      <c r="P4084" s="923"/>
      <c r="Q4084" s="923"/>
      <c r="R4084" s="923"/>
      <c r="S4084" s="923"/>
      <c r="U4084" s="742"/>
    </row>
    <row r="4085" spans="12:21" s="508" customFormat="1" x14ac:dyDescent="0.2">
      <c r="L4085" s="469"/>
      <c r="M4085" s="469"/>
      <c r="N4085" s="469"/>
      <c r="O4085" s="469"/>
      <c r="P4085" s="923"/>
      <c r="Q4085" s="923"/>
      <c r="R4085" s="923"/>
      <c r="S4085" s="923"/>
      <c r="U4085" s="742"/>
    </row>
    <row r="4086" spans="12:21" s="508" customFormat="1" x14ac:dyDescent="0.2">
      <c r="L4086" s="469"/>
      <c r="M4086" s="469"/>
      <c r="N4086" s="469"/>
      <c r="O4086" s="469"/>
      <c r="P4086" s="923"/>
      <c r="Q4086" s="923"/>
      <c r="R4086" s="923"/>
      <c r="S4086" s="923"/>
      <c r="U4086" s="742"/>
    </row>
    <row r="4087" spans="12:21" s="508" customFormat="1" x14ac:dyDescent="0.2">
      <c r="L4087" s="469"/>
      <c r="M4087" s="469"/>
      <c r="N4087" s="469"/>
      <c r="O4087" s="469"/>
      <c r="P4087" s="923"/>
      <c r="Q4087" s="923"/>
      <c r="R4087" s="923"/>
      <c r="S4087" s="923"/>
      <c r="U4087" s="742"/>
    </row>
    <row r="4088" spans="12:21" s="508" customFormat="1" x14ac:dyDescent="0.2">
      <c r="L4088" s="469"/>
      <c r="M4088" s="469"/>
      <c r="N4088" s="469"/>
      <c r="O4088" s="469"/>
      <c r="P4088" s="923"/>
      <c r="Q4088" s="923"/>
      <c r="R4088" s="923"/>
      <c r="S4088" s="923"/>
      <c r="U4088" s="742"/>
    </row>
    <row r="4089" spans="12:21" s="508" customFormat="1" x14ac:dyDescent="0.2">
      <c r="L4089" s="469"/>
      <c r="M4089" s="469"/>
      <c r="N4089" s="469"/>
      <c r="O4089" s="469"/>
      <c r="P4089" s="923"/>
      <c r="Q4089" s="923"/>
      <c r="R4089" s="923"/>
      <c r="S4089" s="923"/>
      <c r="U4089" s="742"/>
    </row>
    <row r="4090" spans="12:21" s="508" customFormat="1" x14ac:dyDescent="0.2">
      <c r="L4090" s="469"/>
      <c r="M4090" s="469"/>
      <c r="N4090" s="469"/>
      <c r="O4090" s="469"/>
      <c r="P4090" s="923"/>
      <c r="Q4090" s="923"/>
      <c r="R4090" s="923"/>
      <c r="S4090" s="923"/>
      <c r="U4090" s="742"/>
    </row>
    <row r="4091" spans="12:21" s="508" customFormat="1" x14ac:dyDescent="0.2">
      <c r="L4091" s="469"/>
      <c r="M4091" s="469"/>
      <c r="N4091" s="469"/>
      <c r="O4091" s="469"/>
      <c r="P4091" s="923"/>
      <c r="Q4091" s="923"/>
      <c r="R4091" s="923"/>
      <c r="S4091" s="923"/>
      <c r="U4091" s="742"/>
    </row>
    <row r="4092" spans="12:21" s="508" customFormat="1" x14ac:dyDescent="0.2">
      <c r="L4092" s="469"/>
      <c r="M4092" s="469"/>
      <c r="N4092" s="469"/>
      <c r="O4092" s="469"/>
      <c r="P4092" s="923"/>
      <c r="Q4092" s="923"/>
      <c r="R4092" s="923"/>
      <c r="S4092" s="923"/>
      <c r="U4092" s="742"/>
    </row>
    <row r="4093" spans="12:21" s="508" customFormat="1" x14ac:dyDescent="0.2">
      <c r="L4093" s="469"/>
      <c r="M4093" s="469"/>
      <c r="N4093" s="469"/>
      <c r="O4093" s="469"/>
      <c r="P4093" s="923"/>
      <c r="Q4093" s="923"/>
      <c r="R4093" s="923"/>
      <c r="S4093" s="923"/>
      <c r="U4093" s="742"/>
    </row>
    <row r="4094" spans="12:21" s="508" customFormat="1" x14ac:dyDescent="0.2">
      <c r="L4094" s="469"/>
      <c r="M4094" s="469"/>
      <c r="N4094" s="469"/>
      <c r="O4094" s="469"/>
      <c r="P4094" s="923"/>
      <c r="Q4094" s="923"/>
      <c r="R4094" s="923"/>
      <c r="S4094" s="923"/>
      <c r="U4094" s="742"/>
    </row>
    <row r="4095" spans="12:21" s="508" customFormat="1" x14ac:dyDescent="0.2">
      <c r="L4095" s="469"/>
      <c r="M4095" s="469"/>
      <c r="N4095" s="469"/>
      <c r="O4095" s="469"/>
      <c r="P4095" s="923"/>
      <c r="Q4095" s="923"/>
      <c r="R4095" s="923"/>
      <c r="S4095" s="923"/>
      <c r="U4095" s="742"/>
    </row>
    <row r="4096" spans="12:21" s="508" customFormat="1" x14ac:dyDescent="0.2">
      <c r="L4096" s="469"/>
      <c r="M4096" s="469"/>
      <c r="N4096" s="469"/>
      <c r="O4096" s="469"/>
      <c r="P4096" s="923"/>
      <c r="Q4096" s="923"/>
      <c r="R4096" s="923"/>
      <c r="S4096" s="923"/>
      <c r="U4096" s="742"/>
    </row>
    <row r="4097" spans="12:21" s="508" customFormat="1" x14ac:dyDescent="0.2">
      <c r="L4097" s="469"/>
      <c r="M4097" s="469"/>
      <c r="N4097" s="469"/>
      <c r="O4097" s="469"/>
      <c r="P4097" s="923"/>
      <c r="Q4097" s="923"/>
      <c r="R4097" s="923"/>
      <c r="S4097" s="923"/>
      <c r="U4097" s="742"/>
    </row>
    <row r="4098" spans="12:21" s="508" customFormat="1" x14ac:dyDescent="0.2">
      <c r="L4098" s="469"/>
      <c r="M4098" s="469"/>
      <c r="N4098" s="469"/>
      <c r="O4098" s="469"/>
      <c r="P4098" s="923"/>
      <c r="Q4098" s="923"/>
      <c r="R4098" s="923"/>
      <c r="S4098" s="923"/>
      <c r="U4098" s="742"/>
    </row>
    <row r="4099" spans="12:21" s="508" customFormat="1" x14ac:dyDescent="0.2">
      <c r="L4099" s="469"/>
      <c r="M4099" s="469"/>
      <c r="N4099" s="469"/>
      <c r="O4099" s="469"/>
      <c r="P4099" s="923"/>
      <c r="Q4099" s="923"/>
      <c r="R4099" s="923"/>
      <c r="S4099" s="923"/>
      <c r="U4099" s="742"/>
    </row>
    <row r="4100" spans="12:21" s="508" customFormat="1" x14ac:dyDescent="0.2">
      <c r="L4100" s="469"/>
      <c r="M4100" s="469"/>
      <c r="N4100" s="469"/>
      <c r="O4100" s="469"/>
      <c r="P4100" s="923"/>
      <c r="Q4100" s="923"/>
      <c r="R4100" s="923"/>
      <c r="S4100" s="923"/>
      <c r="U4100" s="742"/>
    </row>
    <row r="4101" spans="12:21" s="508" customFormat="1" x14ac:dyDescent="0.2">
      <c r="L4101" s="469"/>
      <c r="M4101" s="469"/>
      <c r="N4101" s="469"/>
      <c r="O4101" s="469"/>
      <c r="P4101" s="923"/>
      <c r="Q4101" s="923"/>
      <c r="R4101" s="923"/>
      <c r="S4101" s="923"/>
      <c r="U4101" s="742"/>
    </row>
    <row r="4102" spans="12:21" s="508" customFormat="1" x14ac:dyDescent="0.2">
      <c r="L4102" s="469"/>
      <c r="M4102" s="469"/>
      <c r="N4102" s="469"/>
      <c r="O4102" s="469"/>
      <c r="P4102" s="923"/>
      <c r="Q4102" s="923"/>
      <c r="R4102" s="923"/>
      <c r="S4102" s="923"/>
      <c r="U4102" s="742"/>
    </row>
    <row r="4103" spans="12:21" s="508" customFormat="1" x14ac:dyDescent="0.2">
      <c r="L4103" s="469"/>
      <c r="M4103" s="469"/>
      <c r="N4103" s="469"/>
      <c r="O4103" s="469"/>
      <c r="P4103" s="923"/>
      <c r="Q4103" s="923"/>
      <c r="R4103" s="923"/>
      <c r="S4103" s="923"/>
      <c r="U4103" s="742"/>
    </row>
    <row r="4104" spans="12:21" s="508" customFormat="1" x14ac:dyDescent="0.2">
      <c r="L4104" s="469"/>
      <c r="M4104" s="469"/>
      <c r="N4104" s="469"/>
      <c r="O4104" s="469"/>
      <c r="P4104" s="923"/>
      <c r="Q4104" s="923"/>
      <c r="R4104" s="923"/>
      <c r="S4104" s="923"/>
      <c r="U4104" s="742"/>
    </row>
    <row r="4105" spans="12:21" s="508" customFormat="1" x14ac:dyDescent="0.2">
      <c r="L4105" s="469"/>
      <c r="M4105" s="469"/>
      <c r="N4105" s="469"/>
      <c r="O4105" s="469"/>
      <c r="P4105" s="923"/>
      <c r="Q4105" s="923"/>
      <c r="R4105" s="923"/>
      <c r="S4105" s="923"/>
      <c r="U4105" s="742"/>
    </row>
    <row r="4106" spans="12:21" s="508" customFormat="1" x14ac:dyDescent="0.2">
      <c r="L4106" s="469"/>
      <c r="M4106" s="469"/>
      <c r="N4106" s="469"/>
      <c r="O4106" s="469"/>
      <c r="P4106" s="923"/>
      <c r="Q4106" s="923"/>
      <c r="R4106" s="923"/>
      <c r="S4106" s="923"/>
      <c r="U4106" s="742"/>
    </row>
    <row r="4107" spans="12:21" s="508" customFormat="1" x14ac:dyDescent="0.2">
      <c r="L4107" s="469"/>
      <c r="M4107" s="469"/>
      <c r="N4107" s="469"/>
      <c r="O4107" s="469"/>
      <c r="P4107" s="923"/>
      <c r="Q4107" s="923"/>
      <c r="R4107" s="923"/>
      <c r="S4107" s="923"/>
      <c r="U4107" s="742"/>
    </row>
    <row r="4108" spans="12:21" s="508" customFormat="1" x14ac:dyDescent="0.2">
      <c r="L4108" s="469"/>
      <c r="M4108" s="469"/>
      <c r="N4108" s="469"/>
      <c r="O4108" s="469"/>
      <c r="P4108" s="923"/>
      <c r="Q4108" s="923"/>
      <c r="R4108" s="923"/>
      <c r="S4108" s="923"/>
      <c r="U4108" s="742"/>
    </row>
    <row r="4109" spans="12:21" s="508" customFormat="1" x14ac:dyDescent="0.2">
      <c r="L4109" s="469"/>
      <c r="M4109" s="469"/>
      <c r="N4109" s="469"/>
      <c r="O4109" s="469"/>
      <c r="P4109" s="923"/>
      <c r="Q4109" s="923"/>
      <c r="R4109" s="923"/>
      <c r="S4109" s="923"/>
      <c r="U4109" s="742"/>
    </row>
    <row r="4110" spans="12:21" s="508" customFormat="1" x14ac:dyDescent="0.2">
      <c r="L4110" s="469"/>
      <c r="M4110" s="469"/>
      <c r="N4110" s="469"/>
      <c r="O4110" s="469"/>
      <c r="P4110" s="923"/>
      <c r="Q4110" s="923"/>
      <c r="R4110" s="923"/>
      <c r="S4110" s="923"/>
      <c r="U4110" s="742"/>
    </row>
    <row r="4111" spans="12:21" s="508" customFormat="1" x14ac:dyDescent="0.2">
      <c r="L4111" s="469"/>
      <c r="M4111" s="469"/>
      <c r="N4111" s="469"/>
      <c r="O4111" s="469"/>
      <c r="P4111" s="923"/>
      <c r="Q4111" s="923"/>
      <c r="R4111" s="923"/>
      <c r="S4111" s="923"/>
      <c r="U4111" s="742"/>
    </row>
    <row r="4112" spans="12:21" s="508" customFormat="1" x14ac:dyDescent="0.2">
      <c r="L4112" s="469"/>
      <c r="M4112" s="469"/>
      <c r="N4112" s="469"/>
      <c r="O4112" s="469"/>
      <c r="P4112" s="923"/>
      <c r="Q4112" s="923"/>
      <c r="R4112" s="923"/>
      <c r="S4112" s="923"/>
      <c r="U4112" s="742"/>
    </row>
    <row r="4113" spans="12:21" s="508" customFormat="1" x14ac:dyDescent="0.2">
      <c r="L4113" s="469"/>
      <c r="M4113" s="469"/>
      <c r="N4113" s="469"/>
      <c r="O4113" s="469"/>
      <c r="P4113" s="923"/>
      <c r="Q4113" s="923"/>
      <c r="R4113" s="923"/>
      <c r="S4113" s="923"/>
      <c r="U4113" s="742"/>
    </row>
    <row r="4114" spans="12:21" s="508" customFormat="1" x14ac:dyDescent="0.2">
      <c r="L4114" s="469"/>
      <c r="M4114" s="469"/>
      <c r="N4114" s="469"/>
      <c r="O4114" s="469"/>
      <c r="P4114" s="923"/>
      <c r="Q4114" s="923"/>
      <c r="R4114" s="923"/>
      <c r="S4114" s="923"/>
      <c r="U4114" s="742"/>
    </row>
    <row r="4115" spans="12:21" s="508" customFormat="1" x14ac:dyDescent="0.2">
      <c r="L4115" s="469"/>
      <c r="M4115" s="469"/>
      <c r="N4115" s="469"/>
      <c r="O4115" s="469"/>
      <c r="P4115" s="923"/>
      <c r="Q4115" s="923"/>
      <c r="R4115" s="923"/>
      <c r="S4115" s="923"/>
      <c r="U4115" s="742"/>
    </row>
    <row r="4116" spans="12:21" s="508" customFormat="1" x14ac:dyDescent="0.2">
      <c r="L4116" s="469"/>
      <c r="M4116" s="469"/>
      <c r="N4116" s="469"/>
      <c r="O4116" s="469"/>
      <c r="P4116" s="923"/>
      <c r="Q4116" s="923"/>
      <c r="R4116" s="923"/>
      <c r="S4116" s="923"/>
      <c r="U4116" s="742"/>
    </row>
    <row r="4117" spans="12:21" s="508" customFormat="1" x14ac:dyDescent="0.2">
      <c r="L4117" s="469"/>
      <c r="M4117" s="469"/>
      <c r="N4117" s="469"/>
      <c r="O4117" s="469"/>
      <c r="P4117" s="923"/>
      <c r="Q4117" s="923"/>
      <c r="R4117" s="923"/>
      <c r="S4117" s="923"/>
      <c r="U4117" s="742"/>
    </row>
    <row r="4118" spans="12:21" s="508" customFormat="1" x14ac:dyDescent="0.2">
      <c r="L4118" s="469"/>
      <c r="M4118" s="469"/>
      <c r="N4118" s="469"/>
      <c r="O4118" s="469"/>
      <c r="P4118" s="923"/>
      <c r="Q4118" s="923"/>
      <c r="R4118" s="923"/>
      <c r="S4118" s="923"/>
      <c r="U4118" s="742"/>
    </row>
    <row r="4119" spans="12:21" s="508" customFormat="1" x14ac:dyDescent="0.2">
      <c r="L4119" s="469"/>
      <c r="M4119" s="469"/>
      <c r="N4119" s="469"/>
      <c r="O4119" s="469"/>
      <c r="P4119" s="923"/>
      <c r="Q4119" s="923"/>
      <c r="R4119" s="923"/>
      <c r="S4119" s="923"/>
      <c r="U4119" s="742"/>
    </row>
    <row r="4120" spans="12:21" s="508" customFormat="1" x14ac:dyDescent="0.2">
      <c r="L4120" s="469"/>
      <c r="M4120" s="469"/>
      <c r="N4120" s="469"/>
      <c r="O4120" s="469"/>
      <c r="P4120" s="923"/>
      <c r="Q4120" s="923"/>
      <c r="R4120" s="923"/>
      <c r="S4120" s="923"/>
      <c r="U4120" s="742"/>
    </row>
    <row r="4121" spans="12:21" s="508" customFormat="1" x14ac:dyDescent="0.2">
      <c r="L4121" s="469"/>
      <c r="M4121" s="469"/>
      <c r="N4121" s="469"/>
      <c r="O4121" s="469"/>
      <c r="P4121" s="923"/>
      <c r="Q4121" s="923"/>
      <c r="R4121" s="923"/>
      <c r="S4121" s="923"/>
      <c r="U4121" s="742"/>
    </row>
    <row r="4122" spans="12:21" s="508" customFormat="1" x14ac:dyDescent="0.2">
      <c r="L4122" s="469"/>
      <c r="M4122" s="469"/>
      <c r="N4122" s="469"/>
      <c r="O4122" s="469"/>
      <c r="P4122" s="923"/>
      <c r="Q4122" s="923"/>
      <c r="R4122" s="923"/>
      <c r="S4122" s="923"/>
      <c r="U4122" s="742"/>
    </row>
    <row r="4123" spans="12:21" s="508" customFormat="1" x14ac:dyDescent="0.2">
      <c r="L4123" s="469"/>
      <c r="M4123" s="469"/>
      <c r="N4123" s="469"/>
      <c r="O4123" s="469"/>
      <c r="P4123" s="923"/>
      <c r="Q4123" s="923"/>
      <c r="R4123" s="923"/>
      <c r="S4123" s="923"/>
      <c r="U4123" s="742"/>
    </row>
    <row r="4124" spans="12:21" s="508" customFormat="1" x14ac:dyDescent="0.2">
      <c r="L4124" s="469"/>
      <c r="M4124" s="469"/>
      <c r="N4124" s="469"/>
      <c r="O4124" s="469"/>
      <c r="P4124" s="923"/>
      <c r="Q4124" s="923"/>
      <c r="R4124" s="923"/>
      <c r="S4124" s="923"/>
      <c r="U4124" s="742"/>
    </row>
    <row r="4125" spans="12:21" s="508" customFormat="1" x14ac:dyDescent="0.2">
      <c r="L4125" s="469"/>
      <c r="M4125" s="469"/>
      <c r="N4125" s="469"/>
      <c r="O4125" s="469"/>
      <c r="P4125" s="923"/>
      <c r="Q4125" s="923"/>
      <c r="R4125" s="923"/>
      <c r="S4125" s="923"/>
      <c r="U4125" s="742"/>
    </row>
    <row r="4126" spans="12:21" s="508" customFormat="1" x14ac:dyDescent="0.2">
      <c r="L4126" s="469"/>
      <c r="M4126" s="469"/>
      <c r="N4126" s="469"/>
      <c r="O4126" s="469"/>
      <c r="P4126" s="923"/>
      <c r="Q4126" s="923"/>
      <c r="R4126" s="923"/>
      <c r="S4126" s="923"/>
      <c r="U4126" s="742"/>
    </row>
    <row r="4127" spans="12:21" s="508" customFormat="1" x14ac:dyDescent="0.2">
      <c r="L4127" s="469"/>
      <c r="M4127" s="469"/>
      <c r="N4127" s="469"/>
      <c r="O4127" s="469"/>
      <c r="P4127" s="923"/>
      <c r="Q4127" s="923"/>
      <c r="R4127" s="923"/>
      <c r="S4127" s="923"/>
      <c r="U4127" s="742"/>
    </row>
    <row r="4128" spans="12:21" s="508" customFormat="1" x14ac:dyDescent="0.2">
      <c r="L4128" s="469"/>
      <c r="M4128" s="469"/>
      <c r="N4128" s="469"/>
      <c r="O4128" s="469"/>
      <c r="P4128" s="923"/>
      <c r="Q4128" s="923"/>
      <c r="R4128" s="923"/>
      <c r="S4128" s="923"/>
      <c r="U4128" s="742"/>
    </row>
    <row r="4129" spans="12:21" s="508" customFormat="1" x14ac:dyDescent="0.2">
      <c r="L4129" s="469"/>
      <c r="M4129" s="469"/>
      <c r="N4129" s="469"/>
      <c r="O4129" s="469"/>
      <c r="P4129" s="923"/>
      <c r="Q4129" s="923"/>
      <c r="R4129" s="923"/>
      <c r="S4129" s="923"/>
      <c r="U4129" s="742"/>
    </row>
    <row r="4130" spans="12:21" s="508" customFormat="1" x14ac:dyDescent="0.2">
      <c r="L4130" s="469"/>
      <c r="M4130" s="469"/>
      <c r="N4130" s="469"/>
      <c r="O4130" s="469"/>
      <c r="P4130" s="923"/>
      <c r="Q4130" s="923"/>
      <c r="R4130" s="923"/>
      <c r="S4130" s="923"/>
      <c r="U4130" s="742"/>
    </row>
    <row r="4131" spans="12:21" s="508" customFormat="1" x14ac:dyDescent="0.2">
      <c r="L4131" s="469"/>
      <c r="M4131" s="469"/>
      <c r="N4131" s="469"/>
      <c r="O4131" s="469"/>
      <c r="P4131" s="923"/>
      <c r="Q4131" s="923"/>
      <c r="R4131" s="923"/>
      <c r="S4131" s="923"/>
      <c r="U4131" s="742"/>
    </row>
    <row r="4132" spans="12:21" s="508" customFormat="1" x14ac:dyDescent="0.2">
      <c r="L4132" s="469"/>
      <c r="M4132" s="469"/>
      <c r="N4132" s="469"/>
      <c r="O4132" s="469"/>
      <c r="P4132" s="923"/>
      <c r="Q4132" s="923"/>
      <c r="R4132" s="923"/>
      <c r="S4132" s="923"/>
      <c r="U4132" s="742"/>
    </row>
    <row r="4133" spans="12:21" s="508" customFormat="1" x14ac:dyDescent="0.2">
      <c r="L4133" s="469"/>
      <c r="M4133" s="469"/>
      <c r="N4133" s="469"/>
      <c r="O4133" s="469"/>
      <c r="P4133" s="923"/>
      <c r="Q4133" s="923"/>
      <c r="R4133" s="923"/>
      <c r="S4133" s="923"/>
      <c r="U4133" s="742"/>
    </row>
    <row r="4134" spans="12:21" s="508" customFormat="1" x14ac:dyDescent="0.2">
      <c r="L4134" s="469"/>
      <c r="M4134" s="469"/>
      <c r="N4134" s="469"/>
      <c r="O4134" s="469"/>
      <c r="P4134" s="923"/>
      <c r="Q4134" s="923"/>
      <c r="R4134" s="923"/>
      <c r="S4134" s="923"/>
      <c r="U4134" s="742"/>
    </row>
    <row r="4135" spans="12:21" s="508" customFormat="1" x14ac:dyDescent="0.2">
      <c r="L4135" s="469"/>
      <c r="M4135" s="469"/>
      <c r="N4135" s="469"/>
      <c r="O4135" s="469"/>
      <c r="P4135" s="923"/>
      <c r="Q4135" s="923"/>
      <c r="R4135" s="923"/>
      <c r="S4135" s="923"/>
      <c r="U4135" s="742"/>
    </row>
    <row r="4136" spans="12:21" s="508" customFormat="1" x14ac:dyDescent="0.2">
      <c r="L4136" s="469"/>
      <c r="M4136" s="469"/>
      <c r="N4136" s="469"/>
      <c r="O4136" s="469"/>
      <c r="P4136" s="923"/>
      <c r="Q4136" s="923"/>
      <c r="R4136" s="923"/>
      <c r="S4136" s="923"/>
      <c r="U4136" s="742"/>
    </row>
    <row r="4137" spans="12:21" s="508" customFormat="1" x14ac:dyDescent="0.2">
      <c r="L4137" s="469"/>
      <c r="M4137" s="469"/>
      <c r="N4137" s="469"/>
      <c r="O4137" s="469"/>
      <c r="P4137" s="923"/>
      <c r="Q4137" s="923"/>
      <c r="R4137" s="923"/>
      <c r="S4137" s="923"/>
      <c r="U4137" s="742"/>
    </row>
    <row r="4138" spans="12:21" s="508" customFormat="1" x14ac:dyDescent="0.2">
      <c r="L4138" s="469"/>
      <c r="M4138" s="469"/>
      <c r="N4138" s="469"/>
      <c r="O4138" s="469"/>
      <c r="P4138" s="923"/>
      <c r="Q4138" s="923"/>
      <c r="R4138" s="923"/>
      <c r="S4138" s="923"/>
      <c r="U4138" s="742"/>
    </row>
    <row r="4139" spans="12:21" s="508" customFormat="1" x14ac:dyDescent="0.2">
      <c r="L4139" s="469"/>
      <c r="M4139" s="469"/>
      <c r="N4139" s="469"/>
      <c r="O4139" s="469"/>
      <c r="P4139" s="923"/>
      <c r="Q4139" s="923"/>
      <c r="R4139" s="923"/>
      <c r="S4139" s="923"/>
      <c r="U4139" s="742"/>
    </row>
    <row r="4140" spans="12:21" s="508" customFormat="1" x14ac:dyDescent="0.2">
      <c r="L4140" s="469"/>
      <c r="M4140" s="469"/>
      <c r="N4140" s="469"/>
      <c r="O4140" s="469"/>
      <c r="P4140" s="923"/>
      <c r="Q4140" s="923"/>
      <c r="R4140" s="923"/>
      <c r="S4140" s="923"/>
      <c r="U4140" s="742"/>
    </row>
    <row r="4141" spans="12:21" s="508" customFormat="1" x14ac:dyDescent="0.2">
      <c r="L4141" s="469"/>
      <c r="M4141" s="469"/>
      <c r="N4141" s="469"/>
      <c r="O4141" s="469"/>
      <c r="P4141" s="923"/>
      <c r="Q4141" s="923"/>
      <c r="R4141" s="923"/>
      <c r="S4141" s="923"/>
      <c r="U4141" s="742"/>
    </row>
    <row r="4142" spans="12:21" s="508" customFormat="1" x14ac:dyDescent="0.2">
      <c r="L4142" s="469"/>
      <c r="M4142" s="469"/>
      <c r="N4142" s="469"/>
      <c r="O4142" s="469"/>
      <c r="P4142" s="923"/>
      <c r="Q4142" s="923"/>
      <c r="R4142" s="923"/>
      <c r="S4142" s="923"/>
      <c r="U4142" s="742"/>
    </row>
    <row r="4143" spans="12:21" s="508" customFormat="1" x14ac:dyDescent="0.2">
      <c r="L4143" s="469"/>
      <c r="M4143" s="469"/>
      <c r="N4143" s="469"/>
      <c r="O4143" s="469"/>
      <c r="P4143" s="923"/>
      <c r="Q4143" s="923"/>
      <c r="R4143" s="923"/>
      <c r="S4143" s="923"/>
      <c r="U4143" s="742"/>
    </row>
    <row r="4144" spans="12:21" s="508" customFormat="1" x14ac:dyDescent="0.2">
      <c r="L4144" s="469"/>
      <c r="M4144" s="469"/>
      <c r="N4144" s="469"/>
      <c r="O4144" s="469"/>
      <c r="P4144" s="923"/>
      <c r="Q4144" s="923"/>
      <c r="R4144" s="923"/>
      <c r="S4144" s="923"/>
      <c r="U4144" s="742"/>
    </row>
    <row r="4145" spans="12:21" s="508" customFormat="1" x14ac:dyDescent="0.2">
      <c r="L4145" s="469"/>
      <c r="M4145" s="469"/>
      <c r="N4145" s="469"/>
      <c r="O4145" s="469"/>
      <c r="P4145" s="923"/>
      <c r="Q4145" s="923"/>
      <c r="R4145" s="923"/>
      <c r="S4145" s="923"/>
      <c r="U4145" s="742"/>
    </row>
    <row r="4146" spans="12:21" s="508" customFormat="1" x14ac:dyDescent="0.2">
      <c r="L4146" s="469"/>
      <c r="M4146" s="469"/>
      <c r="N4146" s="469"/>
      <c r="O4146" s="469"/>
      <c r="P4146" s="923"/>
      <c r="Q4146" s="923"/>
      <c r="R4146" s="923"/>
      <c r="S4146" s="923"/>
      <c r="U4146" s="742"/>
    </row>
    <row r="4147" spans="12:21" s="508" customFormat="1" x14ac:dyDescent="0.2">
      <c r="L4147" s="469"/>
      <c r="M4147" s="469"/>
      <c r="N4147" s="469"/>
      <c r="O4147" s="469"/>
      <c r="P4147" s="923"/>
      <c r="Q4147" s="923"/>
      <c r="R4147" s="923"/>
      <c r="S4147" s="923"/>
      <c r="U4147" s="742"/>
    </row>
    <row r="4148" spans="12:21" s="508" customFormat="1" x14ac:dyDescent="0.2">
      <c r="L4148" s="469"/>
      <c r="M4148" s="469"/>
      <c r="N4148" s="469"/>
      <c r="O4148" s="469"/>
      <c r="P4148" s="923"/>
      <c r="Q4148" s="923"/>
      <c r="R4148" s="923"/>
      <c r="S4148" s="923"/>
      <c r="U4148" s="742"/>
    </row>
    <row r="4149" spans="12:21" s="508" customFormat="1" x14ac:dyDescent="0.2">
      <c r="L4149" s="469"/>
      <c r="M4149" s="469"/>
      <c r="N4149" s="469"/>
      <c r="O4149" s="469"/>
      <c r="P4149" s="923"/>
      <c r="Q4149" s="923"/>
      <c r="R4149" s="923"/>
      <c r="S4149" s="923"/>
      <c r="U4149" s="742"/>
    </row>
    <row r="4150" spans="12:21" s="508" customFormat="1" x14ac:dyDescent="0.2">
      <c r="L4150" s="469"/>
      <c r="M4150" s="469"/>
      <c r="N4150" s="469"/>
      <c r="O4150" s="469"/>
      <c r="P4150" s="923"/>
      <c r="Q4150" s="923"/>
      <c r="R4150" s="923"/>
      <c r="S4150" s="923"/>
      <c r="U4150" s="742"/>
    </row>
    <row r="4151" spans="12:21" s="508" customFormat="1" x14ac:dyDescent="0.2">
      <c r="L4151" s="469"/>
      <c r="M4151" s="469"/>
      <c r="N4151" s="469"/>
      <c r="O4151" s="469"/>
      <c r="P4151" s="923"/>
      <c r="Q4151" s="923"/>
      <c r="R4151" s="923"/>
      <c r="S4151" s="923"/>
      <c r="U4151" s="742"/>
    </row>
    <row r="4152" spans="12:21" s="508" customFormat="1" x14ac:dyDescent="0.2">
      <c r="L4152" s="469"/>
      <c r="M4152" s="469"/>
      <c r="N4152" s="469"/>
      <c r="O4152" s="469"/>
      <c r="P4152" s="923"/>
      <c r="Q4152" s="923"/>
      <c r="R4152" s="923"/>
      <c r="S4152" s="923"/>
      <c r="U4152" s="742"/>
    </row>
    <row r="4153" spans="12:21" s="508" customFormat="1" x14ac:dyDescent="0.2">
      <c r="L4153" s="469"/>
      <c r="M4153" s="469"/>
      <c r="N4153" s="469"/>
      <c r="O4153" s="469"/>
      <c r="P4153" s="923"/>
      <c r="Q4153" s="923"/>
      <c r="R4153" s="923"/>
      <c r="S4153" s="923"/>
      <c r="U4153" s="742"/>
    </row>
    <row r="4154" spans="12:21" s="508" customFormat="1" x14ac:dyDescent="0.2">
      <c r="L4154" s="469"/>
      <c r="M4154" s="469"/>
      <c r="N4154" s="469"/>
      <c r="O4154" s="469"/>
      <c r="P4154" s="923"/>
      <c r="Q4154" s="923"/>
      <c r="R4154" s="923"/>
      <c r="S4154" s="923"/>
      <c r="U4154" s="742"/>
    </row>
    <row r="4155" spans="12:21" s="508" customFormat="1" x14ac:dyDescent="0.2">
      <c r="L4155" s="469"/>
      <c r="M4155" s="469"/>
      <c r="N4155" s="469"/>
      <c r="O4155" s="469"/>
      <c r="P4155" s="923"/>
      <c r="Q4155" s="923"/>
      <c r="R4155" s="923"/>
      <c r="S4155" s="923"/>
      <c r="U4155" s="742"/>
    </row>
    <row r="4156" spans="12:21" s="508" customFormat="1" x14ac:dyDescent="0.2">
      <c r="L4156" s="469"/>
      <c r="M4156" s="469"/>
      <c r="N4156" s="469"/>
      <c r="O4156" s="469"/>
      <c r="P4156" s="923"/>
      <c r="Q4156" s="923"/>
      <c r="R4156" s="923"/>
      <c r="S4156" s="923"/>
      <c r="U4156" s="742"/>
    </row>
    <row r="4157" spans="12:21" s="508" customFormat="1" x14ac:dyDescent="0.2">
      <c r="L4157" s="469"/>
      <c r="M4157" s="469"/>
      <c r="N4157" s="469"/>
      <c r="O4157" s="469"/>
      <c r="P4157" s="923"/>
      <c r="Q4157" s="923"/>
      <c r="R4157" s="923"/>
      <c r="S4157" s="923"/>
      <c r="U4157" s="742"/>
    </row>
    <row r="4158" spans="12:21" s="508" customFormat="1" x14ac:dyDescent="0.2">
      <c r="L4158" s="469"/>
      <c r="M4158" s="469"/>
      <c r="N4158" s="469"/>
      <c r="O4158" s="469"/>
      <c r="P4158" s="923"/>
      <c r="Q4158" s="923"/>
      <c r="R4158" s="923"/>
      <c r="S4158" s="923"/>
      <c r="U4158" s="742"/>
    </row>
    <row r="4159" spans="12:21" s="508" customFormat="1" x14ac:dyDescent="0.2">
      <c r="L4159" s="469"/>
      <c r="M4159" s="469"/>
      <c r="N4159" s="469"/>
      <c r="O4159" s="469"/>
      <c r="P4159" s="923"/>
      <c r="Q4159" s="923"/>
      <c r="R4159" s="923"/>
      <c r="S4159" s="923"/>
      <c r="U4159" s="742"/>
    </row>
    <row r="4160" spans="12:21" s="508" customFormat="1" x14ac:dyDescent="0.2">
      <c r="L4160" s="469"/>
      <c r="M4160" s="469"/>
      <c r="N4160" s="469"/>
      <c r="O4160" s="469"/>
      <c r="P4160" s="923"/>
      <c r="Q4160" s="923"/>
      <c r="R4160" s="923"/>
      <c r="S4160" s="923"/>
      <c r="U4160" s="742"/>
    </row>
    <row r="4161" spans="12:21" s="508" customFormat="1" x14ac:dyDescent="0.2">
      <c r="L4161" s="469"/>
      <c r="M4161" s="469"/>
      <c r="N4161" s="469"/>
      <c r="O4161" s="469"/>
      <c r="P4161" s="923"/>
      <c r="Q4161" s="923"/>
      <c r="R4161" s="923"/>
      <c r="S4161" s="923"/>
      <c r="U4161" s="742"/>
    </row>
    <row r="4162" spans="12:21" s="508" customFormat="1" x14ac:dyDescent="0.2">
      <c r="L4162" s="469"/>
      <c r="M4162" s="469"/>
      <c r="N4162" s="469"/>
      <c r="O4162" s="469"/>
      <c r="P4162" s="923"/>
      <c r="Q4162" s="923"/>
      <c r="R4162" s="923"/>
      <c r="S4162" s="923"/>
      <c r="U4162" s="742"/>
    </row>
    <row r="4163" spans="12:21" s="508" customFormat="1" x14ac:dyDescent="0.2">
      <c r="L4163" s="469"/>
      <c r="M4163" s="469"/>
      <c r="N4163" s="469"/>
      <c r="O4163" s="469"/>
      <c r="P4163" s="923"/>
      <c r="Q4163" s="923"/>
      <c r="R4163" s="923"/>
      <c r="S4163" s="923"/>
      <c r="U4163" s="742"/>
    </row>
    <row r="4164" spans="12:21" s="508" customFormat="1" x14ac:dyDescent="0.2">
      <c r="L4164" s="469"/>
      <c r="M4164" s="469"/>
      <c r="N4164" s="469"/>
      <c r="O4164" s="469"/>
      <c r="P4164" s="923"/>
      <c r="Q4164" s="923"/>
      <c r="R4164" s="923"/>
      <c r="S4164" s="923"/>
      <c r="U4164" s="742"/>
    </row>
    <row r="4165" spans="12:21" s="508" customFormat="1" x14ac:dyDescent="0.2">
      <c r="L4165" s="469"/>
      <c r="M4165" s="469"/>
      <c r="N4165" s="469"/>
      <c r="O4165" s="469"/>
      <c r="P4165" s="923"/>
      <c r="Q4165" s="923"/>
      <c r="R4165" s="923"/>
      <c r="S4165" s="923"/>
      <c r="U4165" s="742"/>
    </row>
    <row r="4166" spans="12:21" s="508" customFormat="1" x14ac:dyDescent="0.2">
      <c r="L4166" s="469"/>
      <c r="M4166" s="469"/>
      <c r="N4166" s="469"/>
      <c r="O4166" s="469"/>
      <c r="P4166" s="923"/>
      <c r="Q4166" s="923"/>
      <c r="R4166" s="923"/>
      <c r="S4166" s="923"/>
      <c r="U4166" s="742"/>
    </row>
    <row r="4167" spans="12:21" s="508" customFormat="1" x14ac:dyDescent="0.2">
      <c r="L4167" s="469"/>
      <c r="M4167" s="469"/>
      <c r="N4167" s="469"/>
      <c r="O4167" s="469"/>
      <c r="P4167" s="923"/>
      <c r="Q4167" s="923"/>
      <c r="R4167" s="923"/>
      <c r="S4167" s="923"/>
      <c r="U4167" s="742"/>
    </row>
    <row r="4168" spans="12:21" s="508" customFormat="1" x14ac:dyDescent="0.2">
      <c r="L4168" s="469"/>
      <c r="M4168" s="469"/>
      <c r="N4168" s="469"/>
      <c r="O4168" s="469"/>
      <c r="P4168" s="923"/>
      <c r="Q4168" s="923"/>
      <c r="R4168" s="923"/>
      <c r="S4168" s="923"/>
      <c r="U4168" s="742"/>
    </row>
    <row r="4169" spans="12:21" s="508" customFormat="1" x14ac:dyDescent="0.2">
      <c r="L4169" s="469"/>
      <c r="M4169" s="469"/>
      <c r="N4169" s="469"/>
      <c r="O4169" s="469"/>
      <c r="P4169" s="923"/>
      <c r="Q4169" s="923"/>
      <c r="R4169" s="923"/>
      <c r="S4169" s="923"/>
      <c r="U4169" s="742"/>
    </row>
    <row r="4170" spans="12:21" s="508" customFormat="1" x14ac:dyDescent="0.2">
      <c r="L4170" s="469"/>
      <c r="M4170" s="469"/>
      <c r="N4170" s="469"/>
      <c r="O4170" s="469"/>
      <c r="P4170" s="923"/>
      <c r="Q4170" s="923"/>
      <c r="R4170" s="923"/>
      <c r="S4170" s="923"/>
      <c r="U4170" s="742"/>
    </row>
    <row r="4171" spans="12:21" s="508" customFormat="1" x14ac:dyDescent="0.2">
      <c r="L4171" s="469"/>
      <c r="M4171" s="469"/>
      <c r="N4171" s="469"/>
      <c r="O4171" s="469"/>
      <c r="P4171" s="923"/>
      <c r="Q4171" s="923"/>
      <c r="R4171" s="923"/>
      <c r="S4171" s="923"/>
      <c r="U4171" s="742"/>
    </row>
    <row r="4172" spans="12:21" s="508" customFormat="1" x14ac:dyDescent="0.2">
      <c r="L4172" s="469"/>
      <c r="M4172" s="469"/>
      <c r="N4172" s="469"/>
      <c r="O4172" s="469"/>
      <c r="P4172" s="923"/>
      <c r="Q4172" s="923"/>
      <c r="R4172" s="923"/>
      <c r="S4172" s="923"/>
      <c r="U4172" s="742"/>
    </row>
    <row r="4173" spans="12:21" s="508" customFormat="1" x14ac:dyDescent="0.2">
      <c r="L4173" s="469"/>
      <c r="M4173" s="469"/>
      <c r="N4173" s="469"/>
      <c r="O4173" s="469"/>
      <c r="P4173" s="923"/>
      <c r="Q4173" s="923"/>
      <c r="R4173" s="923"/>
      <c r="S4173" s="923"/>
      <c r="U4173" s="742"/>
    </row>
    <row r="4174" spans="12:21" s="508" customFormat="1" x14ac:dyDescent="0.2">
      <c r="L4174" s="469"/>
      <c r="M4174" s="469"/>
      <c r="N4174" s="469"/>
      <c r="O4174" s="469"/>
      <c r="P4174" s="923"/>
      <c r="Q4174" s="923"/>
      <c r="R4174" s="923"/>
      <c r="S4174" s="923"/>
      <c r="U4174" s="742"/>
    </row>
    <row r="4175" spans="12:21" s="508" customFormat="1" x14ac:dyDescent="0.2">
      <c r="L4175" s="469"/>
      <c r="M4175" s="469"/>
      <c r="N4175" s="469"/>
      <c r="O4175" s="469"/>
      <c r="P4175" s="923"/>
      <c r="Q4175" s="923"/>
      <c r="R4175" s="923"/>
      <c r="S4175" s="923"/>
      <c r="U4175" s="742"/>
    </row>
    <row r="4176" spans="12:21" s="508" customFormat="1" x14ac:dyDescent="0.2">
      <c r="L4176" s="469"/>
      <c r="M4176" s="469"/>
      <c r="N4176" s="469"/>
      <c r="O4176" s="469"/>
      <c r="P4176" s="923"/>
      <c r="Q4176" s="923"/>
      <c r="R4176" s="923"/>
      <c r="S4176" s="923"/>
      <c r="U4176" s="742"/>
    </row>
    <row r="4177" spans="12:21" s="508" customFormat="1" x14ac:dyDescent="0.2">
      <c r="L4177" s="469"/>
      <c r="M4177" s="469"/>
      <c r="N4177" s="469"/>
      <c r="O4177" s="469"/>
      <c r="P4177" s="923"/>
      <c r="Q4177" s="923"/>
      <c r="R4177" s="923"/>
      <c r="S4177" s="923"/>
      <c r="U4177" s="742"/>
    </row>
    <row r="4178" spans="12:21" s="508" customFormat="1" x14ac:dyDescent="0.2">
      <c r="L4178" s="469"/>
      <c r="M4178" s="469"/>
      <c r="N4178" s="469"/>
      <c r="O4178" s="469"/>
      <c r="P4178" s="923"/>
      <c r="Q4178" s="923"/>
      <c r="R4178" s="923"/>
      <c r="S4178" s="923"/>
      <c r="U4178" s="742"/>
    </row>
    <row r="4179" spans="12:21" s="508" customFormat="1" x14ac:dyDescent="0.2">
      <c r="L4179" s="469"/>
      <c r="M4179" s="469"/>
      <c r="N4179" s="469"/>
      <c r="O4179" s="469"/>
      <c r="P4179" s="923"/>
      <c r="Q4179" s="923"/>
      <c r="R4179" s="923"/>
      <c r="S4179" s="923"/>
      <c r="U4179" s="742"/>
    </row>
    <row r="4180" spans="12:21" s="508" customFormat="1" x14ac:dyDescent="0.2">
      <c r="L4180" s="469"/>
      <c r="M4180" s="469"/>
      <c r="N4180" s="469"/>
      <c r="O4180" s="469"/>
      <c r="P4180" s="923"/>
      <c r="Q4180" s="923"/>
      <c r="R4180" s="923"/>
      <c r="S4180" s="923"/>
      <c r="U4180" s="742"/>
    </row>
    <row r="4181" spans="12:21" s="508" customFormat="1" x14ac:dyDescent="0.2">
      <c r="L4181" s="469"/>
      <c r="M4181" s="469"/>
      <c r="N4181" s="469"/>
      <c r="O4181" s="469"/>
      <c r="P4181" s="923"/>
      <c r="Q4181" s="923"/>
      <c r="R4181" s="923"/>
      <c r="S4181" s="923"/>
      <c r="U4181" s="742"/>
    </row>
    <row r="4182" spans="12:21" s="508" customFormat="1" x14ac:dyDescent="0.2">
      <c r="L4182" s="469"/>
      <c r="M4182" s="469"/>
      <c r="N4182" s="469"/>
      <c r="O4182" s="469"/>
      <c r="P4182" s="923"/>
      <c r="Q4182" s="923"/>
      <c r="R4182" s="923"/>
      <c r="S4182" s="923"/>
      <c r="U4182" s="742"/>
    </row>
    <row r="4183" spans="12:21" s="508" customFormat="1" x14ac:dyDescent="0.2">
      <c r="L4183" s="469"/>
      <c r="M4183" s="469"/>
      <c r="N4183" s="469"/>
      <c r="O4183" s="469"/>
      <c r="P4183" s="923"/>
      <c r="Q4183" s="923"/>
      <c r="R4183" s="923"/>
      <c r="S4183" s="923"/>
      <c r="U4183" s="742"/>
    </row>
    <row r="4184" spans="12:21" s="508" customFormat="1" x14ac:dyDescent="0.2">
      <c r="L4184" s="469"/>
      <c r="M4184" s="469"/>
      <c r="N4184" s="469"/>
      <c r="O4184" s="469"/>
      <c r="P4184" s="923"/>
      <c r="Q4184" s="923"/>
      <c r="R4184" s="923"/>
      <c r="S4184" s="923"/>
      <c r="U4184" s="742"/>
    </row>
    <row r="4185" spans="12:21" s="508" customFormat="1" x14ac:dyDescent="0.2">
      <c r="L4185" s="469"/>
      <c r="M4185" s="469"/>
      <c r="N4185" s="469"/>
      <c r="O4185" s="469"/>
      <c r="P4185" s="923"/>
      <c r="Q4185" s="923"/>
      <c r="R4185" s="923"/>
      <c r="S4185" s="923"/>
      <c r="U4185" s="742"/>
    </row>
    <row r="4186" spans="12:21" s="508" customFormat="1" x14ac:dyDescent="0.2">
      <c r="L4186" s="469"/>
      <c r="M4186" s="469"/>
      <c r="N4186" s="469"/>
      <c r="O4186" s="469"/>
      <c r="P4186" s="923"/>
      <c r="Q4186" s="923"/>
      <c r="R4186" s="923"/>
      <c r="S4186" s="923"/>
      <c r="U4186" s="742"/>
    </row>
    <row r="4187" spans="12:21" s="508" customFormat="1" x14ac:dyDescent="0.2">
      <c r="L4187" s="469"/>
      <c r="M4187" s="469"/>
      <c r="N4187" s="469"/>
      <c r="O4187" s="469"/>
      <c r="P4187" s="923"/>
      <c r="Q4187" s="923"/>
      <c r="R4187" s="923"/>
      <c r="S4187" s="923"/>
      <c r="U4187" s="742"/>
    </row>
    <row r="4188" spans="12:21" s="508" customFormat="1" x14ac:dyDescent="0.2">
      <c r="L4188" s="469"/>
      <c r="M4188" s="469"/>
      <c r="N4188" s="469"/>
      <c r="O4188" s="469"/>
      <c r="P4188" s="923"/>
      <c r="Q4188" s="923"/>
      <c r="R4188" s="923"/>
      <c r="S4188" s="923"/>
      <c r="U4188" s="742"/>
    </row>
    <row r="4189" spans="12:21" s="508" customFormat="1" x14ac:dyDescent="0.2">
      <c r="L4189" s="469"/>
      <c r="M4189" s="469"/>
      <c r="N4189" s="469"/>
      <c r="O4189" s="469"/>
      <c r="P4189" s="923"/>
      <c r="Q4189" s="923"/>
      <c r="R4189" s="923"/>
      <c r="S4189" s="923"/>
      <c r="U4189" s="742"/>
    </row>
    <row r="4190" spans="12:21" s="508" customFormat="1" x14ac:dyDescent="0.2">
      <c r="L4190" s="469"/>
      <c r="M4190" s="469"/>
      <c r="N4190" s="469"/>
      <c r="O4190" s="469"/>
      <c r="P4190" s="923"/>
      <c r="Q4190" s="923"/>
      <c r="R4190" s="923"/>
      <c r="S4190" s="923"/>
      <c r="U4190" s="742"/>
    </row>
    <row r="4191" spans="12:21" s="508" customFormat="1" x14ac:dyDescent="0.2">
      <c r="L4191" s="469"/>
      <c r="M4191" s="469"/>
      <c r="N4191" s="469"/>
      <c r="O4191" s="469"/>
      <c r="P4191" s="923"/>
      <c r="Q4191" s="923"/>
      <c r="R4191" s="923"/>
      <c r="S4191" s="923"/>
      <c r="U4191" s="742"/>
    </row>
    <row r="4192" spans="12:21" s="508" customFormat="1" x14ac:dyDescent="0.2">
      <c r="L4192" s="469"/>
      <c r="M4192" s="469"/>
      <c r="N4192" s="469"/>
      <c r="O4192" s="469"/>
      <c r="P4192" s="923"/>
      <c r="Q4192" s="923"/>
      <c r="R4192" s="923"/>
      <c r="S4192" s="923"/>
      <c r="U4192" s="742"/>
    </row>
    <row r="4193" spans="12:21" s="508" customFormat="1" x14ac:dyDescent="0.2">
      <c r="L4193" s="469"/>
      <c r="M4193" s="469"/>
      <c r="N4193" s="469"/>
      <c r="O4193" s="469"/>
      <c r="P4193" s="923"/>
      <c r="Q4193" s="923"/>
      <c r="R4193" s="923"/>
      <c r="S4193" s="923"/>
      <c r="U4193" s="742"/>
    </row>
    <row r="4194" spans="12:21" s="508" customFormat="1" x14ac:dyDescent="0.2">
      <c r="L4194" s="469"/>
      <c r="M4194" s="469"/>
      <c r="N4194" s="469"/>
      <c r="O4194" s="469"/>
      <c r="P4194" s="923"/>
      <c r="Q4194" s="923"/>
      <c r="R4194" s="923"/>
      <c r="S4194" s="923"/>
      <c r="U4194" s="742"/>
    </row>
    <row r="4195" spans="12:21" s="508" customFormat="1" x14ac:dyDescent="0.2">
      <c r="L4195" s="469"/>
      <c r="M4195" s="469"/>
      <c r="N4195" s="469"/>
      <c r="O4195" s="469"/>
      <c r="P4195" s="923"/>
      <c r="Q4195" s="923"/>
      <c r="R4195" s="923"/>
      <c r="S4195" s="923"/>
      <c r="U4195" s="742"/>
    </row>
    <row r="4196" spans="12:21" s="508" customFormat="1" x14ac:dyDescent="0.2">
      <c r="L4196" s="469"/>
      <c r="M4196" s="469"/>
      <c r="N4196" s="469"/>
      <c r="O4196" s="469"/>
      <c r="P4196" s="923"/>
      <c r="Q4196" s="923"/>
      <c r="R4196" s="923"/>
      <c r="S4196" s="923"/>
      <c r="U4196" s="742"/>
    </row>
    <row r="4197" spans="12:21" s="508" customFormat="1" x14ac:dyDescent="0.2">
      <c r="L4197" s="469"/>
      <c r="M4197" s="469"/>
      <c r="N4197" s="469"/>
      <c r="O4197" s="469"/>
      <c r="P4197" s="923"/>
      <c r="Q4197" s="923"/>
      <c r="R4197" s="923"/>
      <c r="S4197" s="923"/>
      <c r="U4197" s="742"/>
    </row>
    <row r="4198" spans="12:21" s="508" customFormat="1" x14ac:dyDescent="0.2">
      <c r="L4198" s="469"/>
      <c r="M4198" s="469"/>
      <c r="N4198" s="469"/>
      <c r="O4198" s="469"/>
      <c r="P4198" s="923"/>
      <c r="Q4198" s="923"/>
      <c r="R4198" s="923"/>
      <c r="S4198" s="923"/>
      <c r="U4198" s="742"/>
    </row>
    <row r="4199" spans="12:21" s="508" customFormat="1" x14ac:dyDescent="0.2">
      <c r="L4199" s="469"/>
      <c r="M4199" s="469"/>
      <c r="N4199" s="469"/>
      <c r="O4199" s="469"/>
      <c r="P4199" s="923"/>
      <c r="Q4199" s="923"/>
      <c r="R4199" s="923"/>
      <c r="S4199" s="923"/>
      <c r="U4199" s="742"/>
    </row>
    <row r="4200" spans="12:21" s="508" customFormat="1" x14ac:dyDescent="0.2">
      <c r="L4200" s="469"/>
      <c r="M4200" s="469"/>
      <c r="N4200" s="469"/>
      <c r="O4200" s="469"/>
      <c r="P4200" s="923"/>
      <c r="Q4200" s="923"/>
      <c r="R4200" s="923"/>
      <c r="S4200" s="923"/>
      <c r="U4200" s="742"/>
    </row>
    <row r="4201" spans="12:21" s="508" customFormat="1" x14ac:dyDescent="0.2">
      <c r="L4201" s="469"/>
      <c r="M4201" s="469"/>
      <c r="N4201" s="469"/>
      <c r="O4201" s="469"/>
      <c r="P4201" s="923"/>
      <c r="Q4201" s="923"/>
      <c r="R4201" s="923"/>
      <c r="S4201" s="923"/>
      <c r="U4201" s="742"/>
    </row>
    <row r="4202" spans="12:21" s="508" customFormat="1" x14ac:dyDescent="0.2">
      <c r="L4202" s="469"/>
      <c r="M4202" s="469"/>
      <c r="N4202" s="469"/>
      <c r="O4202" s="469"/>
      <c r="P4202" s="923"/>
      <c r="Q4202" s="923"/>
      <c r="R4202" s="923"/>
      <c r="S4202" s="923"/>
      <c r="U4202" s="742"/>
    </row>
    <row r="4203" spans="12:21" s="508" customFormat="1" x14ac:dyDescent="0.2">
      <c r="L4203" s="469"/>
      <c r="M4203" s="469"/>
      <c r="N4203" s="469"/>
      <c r="O4203" s="469"/>
      <c r="P4203" s="923"/>
      <c r="Q4203" s="923"/>
      <c r="R4203" s="923"/>
      <c r="S4203" s="923"/>
      <c r="U4203" s="742"/>
    </row>
    <row r="4204" spans="12:21" s="508" customFormat="1" x14ac:dyDescent="0.2">
      <c r="L4204" s="469"/>
      <c r="M4204" s="469"/>
      <c r="N4204" s="469"/>
      <c r="O4204" s="469"/>
      <c r="P4204" s="923"/>
      <c r="Q4204" s="923"/>
      <c r="R4204" s="923"/>
      <c r="S4204" s="923"/>
      <c r="U4204" s="742"/>
    </row>
    <row r="4205" spans="12:21" s="508" customFormat="1" x14ac:dyDescent="0.2">
      <c r="L4205" s="469"/>
      <c r="M4205" s="469"/>
      <c r="N4205" s="469"/>
      <c r="O4205" s="469"/>
      <c r="P4205" s="923"/>
      <c r="Q4205" s="923"/>
      <c r="R4205" s="923"/>
      <c r="S4205" s="923"/>
      <c r="U4205" s="742"/>
    </row>
    <row r="4206" spans="12:21" s="508" customFormat="1" x14ac:dyDescent="0.2">
      <c r="L4206" s="469"/>
      <c r="M4206" s="469"/>
      <c r="N4206" s="469"/>
      <c r="O4206" s="469"/>
      <c r="P4206" s="923"/>
      <c r="Q4206" s="923"/>
      <c r="R4206" s="923"/>
      <c r="S4206" s="923"/>
      <c r="U4206" s="742"/>
    </row>
    <row r="4207" spans="12:21" s="508" customFormat="1" x14ac:dyDescent="0.2">
      <c r="L4207" s="469"/>
      <c r="M4207" s="469"/>
      <c r="N4207" s="469"/>
      <c r="O4207" s="469"/>
      <c r="P4207" s="923"/>
      <c r="Q4207" s="923"/>
      <c r="R4207" s="923"/>
      <c r="S4207" s="923"/>
      <c r="U4207" s="742"/>
    </row>
    <row r="4208" spans="12:21" s="508" customFormat="1" x14ac:dyDescent="0.2">
      <c r="L4208" s="469"/>
      <c r="M4208" s="469"/>
      <c r="N4208" s="469"/>
      <c r="O4208" s="469"/>
      <c r="P4208" s="923"/>
      <c r="Q4208" s="923"/>
      <c r="R4208" s="923"/>
      <c r="S4208" s="923"/>
      <c r="U4208" s="742"/>
    </row>
    <row r="4209" spans="12:21" s="508" customFormat="1" x14ac:dyDescent="0.2">
      <c r="L4209" s="469"/>
      <c r="M4209" s="469"/>
      <c r="N4209" s="469"/>
      <c r="O4209" s="469"/>
      <c r="P4209" s="923"/>
      <c r="Q4209" s="923"/>
      <c r="R4209" s="923"/>
      <c r="S4209" s="923"/>
      <c r="U4209" s="742"/>
    </row>
    <row r="4210" spans="12:21" s="508" customFormat="1" x14ac:dyDescent="0.2">
      <c r="L4210" s="469"/>
      <c r="M4210" s="469"/>
      <c r="N4210" s="469"/>
      <c r="O4210" s="469"/>
      <c r="P4210" s="923"/>
      <c r="Q4210" s="923"/>
      <c r="R4210" s="923"/>
      <c r="S4210" s="923"/>
      <c r="U4210" s="742"/>
    </row>
    <row r="4211" spans="12:21" s="508" customFormat="1" x14ac:dyDescent="0.2">
      <c r="L4211" s="469"/>
      <c r="M4211" s="469"/>
      <c r="N4211" s="469"/>
      <c r="O4211" s="469"/>
      <c r="P4211" s="923"/>
      <c r="Q4211" s="923"/>
      <c r="R4211" s="923"/>
      <c r="S4211" s="923"/>
      <c r="U4211" s="742"/>
    </row>
    <row r="4212" spans="12:21" s="508" customFormat="1" x14ac:dyDescent="0.2">
      <c r="L4212" s="469"/>
      <c r="M4212" s="469"/>
      <c r="N4212" s="469"/>
      <c r="O4212" s="469"/>
      <c r="P4212" s="923"/>
      <c r="Q4212" s="923"/>
      <c r="R4212" s="923"/>
      <c r="S4212" s="923"/>
      <c r="U4212" s="742"/>
    </row>
    <row r="4213" spans="12:21" s="508" customFormat="1" x14ac:dyDescent="0.2">
      <c r="L4213" s="469"/>
      <c r="M4213" s="469"/>
      <c r="N4213" s="469"/>
      <c r="O4213" s="469"/>
      <c r="P4213" s="923"/>
      <c r="Q4213" s="923"/>
      <c r="R4213" s="923"/>
      <c r="S4213" s="923"/>
      <c r="U4213" s="742"/>
    </row>
    <row r="4214" spans="12:21" s="508" customFormat="1" x14ac:dyDescent="0.2">
      <c r="L4214" s="469"/>
      <c r="M4214" s="469"/>
      <c r="N4214" s="469"/>
      <c r="O4214" s="469"/>
      <c r="P4214" s="923"/>
      <c r="Q4214" s="923"/>
      <c r="R4214" s="923"/>
      <c r="S4214" s="923"/>
      <c r="U4214" s="742"/>
    </row>
    <row r="4215" spans="12:21" s="508" customFormat="1" x14ac:dyDescent="0.2">
      <c r="L4215" s="469"/>
      <c r="M4215" s="469"/>
      <c r="N4215" s="469"/>
      <c r="O4215" s="469"/>
      <c r="P4215" s="923"/>
      <c r="Q4215" s="923"/>
      <c r="R4215" s="923"/>
      <c r="S4215" s="923"/>
      <c r="U4215" s="742"/>
    </row>
    <row r="4216" spans="12:21" s="508" customFormat="1" x14ac:dyDescent="0.2">
      <c r="L4216" s="469"/>
      <c r="M4216" s="469"/>
      <c r="N4216" s="469"/>
      <c r="O4216" s="469"/>
      <c r="P4216" s="923"/>
      <c r="Q4216" s="923"/>
      <c r="R4216" s="923"/>
      <c r="S4216" s="923"/>
      <c r="U4216" s="742"/>
    </row>
    <row r="4217" spans="12:21" s="508" customFormat="1" x14ac:dyDescent="0.2">
      <c r="L4217" s="469"/>
      <c r="M4217" s="469"/>
      <c r="N4217" s="469"/>
      <c r="O4217" s="469"/>
      <c r="P4217" s="923"/>
      <c r="Q4217" s="923"/>
      <c r="R4217" s="923"/>
      <c r="S4217" s="923"/>
      <c r="U4217" s="742"/>
    </row>
    <row r="4218" spans="12:21" s="508" customFormat="1" x14ac:dyDescent="0.2">
      <c r="L4218" s="469"/>
      <c r="M4218" s="469"/>
      <c r="N4218" s="469"/>
      <c r="O4218" s="469"/>
      <c r="P4218" s="923"/>
      <c r="Q4218" s="923"/>
      <c r="R4218" s="923"/>
      <c r="S4218" s="923"/>
      <c r="U4218" s="742"/>
    </row>
    <row r="4219" spans="12:21" s="508" customFormat="1" x14ac:dyDescent="0.2">
      <c r="L4219" s="469"/>
      <c r="M4219" s="469"/>
      <c r="N4219" s="469"/>
      <c r="O4219" s="469"/>
      <c r="P4219" s="923"/>
      <c r="Q4219" s="923"/>
      <c r="R4219" s="923"/>
      <c r="S4219" s="923"/>
      <c r="U4219" s="742"/>
    </row>
    <row r="4220" spans="12:21" s="508" customFormat="1" x14ac:dyDescent="0.2">
      <c r="L4220" s="469"/>
      <c r="M4220" s="469"/>
      <c r="N4220" s="469"/>
      <c r="O4220" s="469"/>
      <c r="P4220" s="923"/>
      <c r="Q4220" s="923"/>
      <c r="R4220" s="923"/>
      <c r="S4220" s="923"/>
      <c r="U4220" s="742"/>
    </row>
    <row r="4221" spans="12:21" s="508" customFormat="1" x14ac:dyDescent="0.2">
      <c r="L4221" s="469"/>
      <c r="M4221" s="469"/>
      <c r="N4221" s="469"/>
      <c r="O4221" s="469"/>
      <c r="P4221" s="923"/>
      <c r="Q4221" s="923"/>
      <c r="R4221" s="923"/>
      <c r="S4221" s="923"/>
      <c r="U4221" s="742"/>
    </row>
    <row r="4222" spans="12:21" s="508" customFormat="1" x14ac:dyDescent="0.2">
      <c r="L4222" s="469"/>
      <c r="M4222" s="469"/>
      <c r="N4222" s="469"/>
      <c r="O4222" s="469"/>
      <c r="P4222" s="923"/>
      <c r="Q4222" s="923"/>
      <c r="R4222" s="923"/>
      <c r="S4222" s="923"/>
      <c r="U4222" s="742"/>
    </row>
    <row r="4223" spans="12:21" s="508" customFormat="1" x14ac:dyDescent="0.2">
      <c r="L4223" s="469"/>
      <c r="M4223" s="469"/>
      <c r="N4223" s="469"/>
      <c r="O4223" s="469"/>
      <c r="P4223" s="923"/>
      <c r="Q4223" s="923"/>
      <c r="R4223" s="923"/>
      <c r="S4223" s="923"/>
      <c r="U4223" s="742"/>
    </row>
    <row r="4224" spans="12:21" s="508" customFormat="1" x14ac:dyDescent="0.2">
      <c r="L4224" s="469"/>
      <c r="M4224" s="469"/>
      <c r="N4224" s="469"/>
      <c r="O4224" s="469"/>
      <c r="P4224" s="923"/>
      <c r="Q4224" s="923"/>
      <c r="R4224" s="923"/>
      <c r="S4224" s="923"/>
      <c r="U4224" s="742"/>
    </row>
    <row r="4225" spans="12:21" s="508" customFormat="1" x14ac:dyDescent="0.2">
      <c r="L4225" s="469"/>
      <c r="M4225" s="469"/>
      <c r="N4225" s="469"/>
      <c r="O4225" s="469"/>
      <c r="P4225" s="923"/>
      <c r="Q4225" s="923"/>
      <c r="R4225" s="923"/>
      <c r="S4225" s="923"/>
      <c r="U4225" s="742"/>
    </row>
    <row r="4226" spans="12:21" s="508" customFormat="1" x14ac:dyDescent="0.2">
      <c r="L4226" s="469"/>
      <c r="M4226" s="469"/>
      <c r="N4226" s="469"/>
      <c r="O4226" s="469"/>
      <c r="P4226" s="923"/>
      <c r="Q4226" s="923"/>
      <c r="R4226" s="923"/>
      <c r="S4226" s="923"/>
      <c r="U4226" s="742"/>
    </row>
    <row r="4227" spans="12:21" s="508" customFormat="1" x14ac:dyDescent="0.2">
      <c r="L4227" s="469"/>
      <c r="M4227" s="469"/>
      <c r="N4227" s="469"/>
      <c r="O4227" s="469"/>
      <c r="P4227" s="923"/>
      <c r="Q4227" s="923"/>
      <c r="R4227" s="923"/>
      <c r="S4227" s="923"/>
      <c r="U4227" s="742"/>
    </row>
    <row r="4228" spans="12:21" s="508" customFormat="1" x14ac:dyDescent="0.2">
      <c r="L4228" s="469"/>
      <c r="M4228" s="469"/>
      <c r="N4228" s="469"/>
      <c r="O4228" s="469"/>
      <c r="P4228" s="923"/>
      <c r="Q4228" s="923"/>
      <c r="R4228" s="923"/>
      <c r="S4228" s="923"/>
      <c r="U4228" s="742"/>
    </row>
    <row r="4229" spans="12:21" s="508" customFormat="1" x14ac:dyDescent="0.2">
      <c r="L4229" s="469"/>
      <c r="M4229" s="469"/>
      <c r="N4229" s="469"/>
      <c r="O4229" s="469"/>
      <c r="P4229" s="923"/>
      <c r="Q4229" s="923"/>
      <c r="R4229" s="923"/>
      <c r="S4229" s="923"/>
      <c r="U4229" s="742"/>
    </row>
    <row r="4230" spans="12:21" s="508" customFormat="1" x14ac:dyDescent="0.2">
      <c r="L4230" s="469"/>
      <c r="M4230" s="469"/>
      <c r="N4230" s="469"/>
      <c r="O4230" s="469"/>
      <c r="P4230" s="923"/>
      <c r="Q4230" s="923"/>
      <c r="R4230" s="923"/>
      <c r="S4230" s="923"/>
      <c r="U4230" s="742"/>
    </row>
    <row r="4231" spans="12:21" s="508" customFormat="1" x14ac:dyDescent="0.2">
      <c r="L4231" s="469"/>
      <c r="M4231" s="469"/>
      <c r="N4231" s="469"/>
      <c r="O4231" s="469"/>
      <c r="P4231" s="923"/>
      <c r="Q4231" s="923"/>
      <c r="R4231" s="923"/>
      <c r="S4231" s="923"/>
      <c r="U4231" s="742"/>
    </row>
    <row r="4232" spans="12:21" s="508" customFormat="1" x14ac:dyDescent="0.2">
      <c r="L4232" s="469"/>
      <c r="M4232" s="469"/>
      <c r="N4232" s="469"/>
      <c r="O4232" s="469"/>
      <c r="P4232" s="923"/>
      <c r="Q4232" s="923"/>
      <c r="R4232" s="923"/>
      <c r="S4232" s="923"/>
      <c r="U4232" s="742"/>
    </row>
    <row r="4233" spans="12:21" s="508" customFormat="1" x14ac:dyDescent="0.2">
      <c r="L4233" s="469"/>
      <c r="M4233" s="469"/>
      <c r="N4233" s="469"/>
      <c r="O4233" s="469"/>
      <c r="P4233" s="923"/>
      <c r="Q4233" s="923"/>
      <c r="R4233" s="923"/>
      <c r="S4233" s="923"/>
      <c r="U4233" s="742"/>
    </row>
    <row r="4234" spans="12:21" s="508" customFormat="1" x14ac:dyDescent="0.2">
      <c r="L4234" s="469"/>
      <c r="M4234" s="469"/>
      <c r="N4234" s="469"/>
      <c r="O4234" s="469"/>
      <c r="P4234" s="923"/>
      <c r="Q4234" s="923"/>
      <c r="R4234" s="923"/>
      <c r="S4234" s="923"/>
      <c r="U4234" s="742"/>
    </row>
    <row r="4235" spans="12:21" s="508" customFormat="1" x14ac:dyDescent="0.2">
      <c r="L4235" s="469"/>
      <c r="M4235" s="469"/>
      <c r="N4235" s="469"/>
      <c r="O4235" s="469"/>
      <c r="P4235" s="923"/>
      <c r="Q4235" s="923"/>
      <c r="R4235" s="923"/>
      <c r="S4235" s="923"/>
      <c r="U4235" s="742"/>
    </row>
    <row r="4236" spans="12:21" s="508" customFormat="1" x14ac:dyDescent="0.2">
      <c r="L4236" s="469"/>
      <c r="M4236" s="469"/>
      <c r="N4236" s="469"/>
      <c r="O4236" s="469"/>
      <c r="P4236" s="923"/>
      <c r="Q4236" s="923"/>
      <c r="R4236" s="923"/>
      <c r="S4236" s="923"/>
      <c r="U4236" s="742"/>
    </row>
    <row r="4237" spans="12:21" s="508" customFormat="1" x14ac:dyDescent="0.2">
      <c r="L4237" s="469"/>
      <c r="M4237" s="469"/>
      <c r="N4237" s="469"/>
      <c r="O4237" s="469"/>
      <c r="P4237" s="923"/>
      <c r="Q4237" s="923"/>
      <c r="R4237" s="923"/>
      <c r="S4237" s="923"/>
      <c r="U4237" s="742"/>
    </row>
    <row r="4238" spans="12:21" s="508" customFormat="1" x14ac:dyDescent="0.2">
      <c r="L4238" s="469"/>
      <c r="M4238" s="469"/>
      <c r="N4238" s="469"/>
      <c r="O4238" s="469"/>
      <c r="P4238" s="923"/>
      <c r="Q4238" s="923"/>
      <c r="R4238" s="923"/>
      <c r="S4238" s="923"/>
      <c r="U4238" s="742"/>
    </row>
    <row r="4239" spans="12:21" s="508" customFormat="1" x14ac:dyDescent="0.2">
      <c r="L4239" s="469"/>
      <c r="M4239" s="469"/>
      <c r="N4239" s="469"/>
      <c r="O4239" s="469"/>
      <c r="P4239" s="923"/>
      <c r="Q4239" s="923"/>
      <c r="R4239" s="923"/>
      <c r="S4239" s="923"/>
      <c r="U4239" s="742"/>
    </row>
    <row r="4240" spans="12:21" s="508" customFormat="1" x14ac:dyDescent="0.2">
      <c r="L4240" s="469"/>
      <c r="M4240" s="469"/>
      <c r="N4240" s="469"/>
      <c r="O4240" s="469"/>
      <c r="P4240" s="923"/>
      <c r="Q4240" s="923"/>
      <c r="R4240" s="923"/>
      <c r="S4240" s="923"/>
      <c r="U4240" s="742"/>
    </row>
    <row r="4241" spans="12:21" s="508" customFormat="1" x14ac:dyDescent="0.2">
      <c r="L4241" s="469"/>
      <c r="M4241" s="469"/>
      <c r="N4241" s="469"/>
      <c r="O4241" s="469"/>
      <c r="P4241" s="923"/>
      <c r="Q4241" s="923"/>
      <c r="R4241" s="923"/>
      <c r="S4241" s="923"/>
      <c r="U4241" s="742"/>
    </row>
    <row r="4242" spans="12:21" s="508" customFormat="1" x14ac:dyDescent="0.2">
      <c r="L4242" s="469"/>
      <c r="M4242" s="469"/>
      <c r="N4242" s="469"/>
      <c r="O4242" s="469"/>
      <c r="P4242" s="923"/>
      <c r="Q4242" s="923"/>
      <c r="R4242" s="923"/>
      <c r="S4242" s="923"/>
      <c r="U4242" s="742"/>
    </row>
    <row r="4243" spans="12:21" s="508" customFormat="1" x14ac:dyDescent="0.2">
      <c r="L4243" s="469"/>
      <c r="M4243" s="469"/>
      <c r="N4243" s="469"/>
      <c r="O4243" s="469"/>
      <c r="P4243" s="923"/>
      <c r="Q4243" s="923"/>
      <c r="R4243" s="923"/>
      <c r="S4243" s="923"/>
      <c r="U4243" s="742"/>
    </row>
    <row r="4244" spans="12:21" s="508" customFormat="1" x14ac:dyDescent="0.2">
      <c r="L4244" s="469"/>
      <c r="M4244" s="469"/>
      <c r="N4244" s="469"/>
      <c r="O4244" s="469"/>
      <c r="P4244" s="923"/>
      <c r="Q4244" s="923"/>
      <c r="R4244" s="923"/>
      <c r="S4244" s="923"/>
      <c r="U4244" s="742"/>
    </row>
    <row r="4245" spans="12:21" s="508" customFormat="1" x14ac:dyDescent="0.2">
      <c r="L4245" s="469"/>
      <c r="M4245" s="469"/>
      <c r="N4245" s="469"/>
      <c r="O4245" s="469"/>
      <c r="P4245" s="923"/>
      <c r="Q4245" s="923"/>
      <c r="R4245" s="923"/>
      <c r="S4245" s="923"/>
      <c r="U4245" s="742"/>
    </row>
    <row r="4246" spans="12:21" s="508" customFormat="1" x14ac:dyDescent="0.2">
      <c r="L4246" s="469"/>
      <c r="M4246" s="469"/>
      <c r="N4246" s="469"/>
      <c r="O4246" s="469"/>
      <c r="P4246" s="923"/>
      <c r="Q4246" s="923"/>
      <c r="R4246" s="923"/>
      <c r="S4246" s="923"/>
      <c r="U4246" s="742"/>
    </row>
    <row r="4247" spans="12:21" s="508" customFormat="1" x14ac:dyDescent="0.2">
      <c r="L4247" s="469"/>
      <c r="M4247" s="469"/>
      <c r="N4247" s="469"/>
      <c r="O4247" s="469"/>
      <c r="P4247" s="923"/>
      <c r="Q4247" s="923"/>
      <c r="R4247" s="923"/>
      <c r="S4247" s="923"/>
      <c r="U4247" s="742"/>
    </row>
    <row r="4248" spans="12:21" s="508" customFormat="1" x14ac:dyDescent="0.2">
      <c r="L4248" s="469"/>
      <c r="M4248" s="469"/>
      <c r="N4248" s="469"/>
      <c r="O4248" s="469"/>
      <c r="P4248" s="923"/>
      <c r="Q4248" s="923"/>
      <c r="R4248" s="923"/>
      <c r="S4248" s="923"/>
      <c r="U4248" s="742"/>
    </row>
    <row r="4249" spans="12:21" s="508" customFormat="1" x14ac:dyDescent="0.2">
      <c r="L4249" s="469"/>
      <c r="M4249" s="469"/>
      <c r="N4249" s="469"/>
      <c r="O4249" s="469"/>
      <c r="P4249" s="923"/>
      <c r="Q4249" s="923"/>
      <c r="R4249" s="923"/>
      <c r="S4249" s="923"/>
      <c r="U4249" s="742"/>
    </row>
    <row r="4250" spans="12:21" s="508" customFormat="1" x14ac:dyDescent="0.2">
      <c r="L4250" s="469"/>
      <c r="M4250" s="469"/>
      <c r="N4250" s="469"/>
      <c r="O4250" s="469"/>
      <c r="P4250" s="923"/>
      <c r="Q4250" s="923"/>
      <c r="R4250" s="923"/>
      <c r="S4250" s="923"/>
      <c r="U4250" s="742"/>
    </row>
    <row r="4251" spans="12:21" s="508" customFormat="1" x14ac:dyDescent="0.2">
      <c r="L4251" s="469"/>
      <c r="M4251" s="469"/>
      <c r="N4251" s="469"/>
      <c r="O4251" s="469"/>
      <c r="P4251" s="923"/>
      <c r="Q4251" s="923"/>
      <c r="R4251" s="923"/>
      <c r="S4251" s="923"/>
      <c r="U4251" s="742"/>
    </row>
    <row r="4252" spans="12:21" s="508" customFormat="1" x14ac:dyDescent="0.2">
      <c r="L4252" s="469"/>
      <c r="M4252" s="469"/>
      <c r="N4252" s="469"/>
      <c r="O4252" s="469"/>
      <c r="P4252" s="923"/>
      <c r="Q4252" s="923"/>
      <c r="R4252" s="923"/>
      <c r="S4252" s="923"/>
      <c r="U4252" s="742"/>
    </row>
    <row r="4253" spans="12:21" s="508" customFormat="1" x14ac:dyDescent="0.2">
      <c r="L4253" s="469"/>
      <c r="M4253" s="469"/>
      <c r="N4253" s="469"/>
      <c r="O4253" s="469"/>
      <c r="P4253" s="923"/>
      <c r="Q4253" s="923"/>
      <c r="R4253" s="923"/>
      <c r="S4253" s="923"/>
      <c r="U4253" s="742"/>
    </row>
    <row r="4254" spans="12:21" s="508" customFormat="1" x14ac:dyDescent="0.2">
      <c r="L4254" s="469"/>
      <c r="M4254" s="469"/>
      <c r="N4254" s="469"/>
      <c r="O4254" s="469"/>
      <c r="P4254" s="923"/>
      <c r="Q4254" s="923"/>
      <c r="R4254" s="923"/>
      <c r="S4254" s="923"/>
      <c r="U4254" s="742"/>
    </row>
    <row r="4255" spans="12:21" s="508" customFormat="1" x14ac:dyDescent="0.2">
      <c r="L4255" s="469"/>
      <c r="M4255" s="469"/>
      <c r="N4255" s="469"/>
      <c r="O4255" s="469"/>
      <c r="P4255" s="923"/>
      <c r="Q4255" s="923"/>
      <c r="R4255" s="923"/>
      <c r="S4255" s="923"/>
      <c r="U4255" s="742"/>
    </row>
    <row r="4256" spans="12:21" s="508" customFormat="1" x14ac:dyDescent="0.2">
      <c r="L4256" s="469"/>
      <c r="M4256" s="469"/>
      <c r="N4256" s="469"/>
      <c r="O4256" s="469"/>
      <c r="P4256" s="923"/>
      <c r="Q4256" s="923"/>
      <c r="R4256" s="923"/>
      <c r="S4256" s="923"/>
      <c r="U4256" s="742"/>
    </row>
    <row r="4257" spans="12:21" s="508" customFormat="1" x14ac:dyDescent="0.2">
      <c r="L4257" s="469"/>
      <c r="M4257" s="469"/>
      <c r="N4257" s="469"/>
      <c r="O4257" s="469"/>
      <c r="P4257" s="923"/>
      <c r="Q4257" s="923"/>
      <c r="R4257" s="923"/>
      <c r="S4257" s="923"/>
      <c r="U4257" s="742"/>
    </row>
    <row r="4258" spans="12:21" s="508" customFormat="1" x14ac:dyDescent="0.2">
      <c r="L4258" s="469"/>
      <c r="M4258" s="469"/>
      <c r="N4258" s="469"/>
      <c r="O4258" s="469"/>
      <c r="P4258" s="923"/>
      <c r="Q4258" s="923"/>
      <c r="R4258" s="923"/>
      <c r="S4258" s="923"/>
      <c r="U4258" s="742"/>
    </row>
    <row r="4259" spans="12:21" s="508" customFormat="1" x14ac:dyDescent="0.2">
      <c r="L4259" s="469"/>
      <c r="M4259" s="469"/>
      <c r="N4259" s="469"/>
      <c r="O4259" s="469"/>
      <c r="P4259" s="923"/>
      <c r="Q4259" s="923"/>
      <c r="R4259" s="923"/>
      <c r="S4259" s="923"/>
      <c r="U4259" s="742"/>
    </row>
    <row r="4260" spans="12:21" s="508" customFormat="1" x14ac:dyDescent="0.2">
      <c r="L4260" s="469"/>
      <c r="M4260" s="469"/>
      <c r="N4260" s="469"/>
      <c r="O4260" s="469"/>
      <c r="P4260" s="923"/>
      <c r="Q4260" s="923"/>
      <c r="R4260" s="923"/>
      <c r="S4260" s="923"/>
      <c r="U4260" s="742"/>
    </row>
    <row r="4261" spans="12:21" s="508" customFormat="1" x14ac:dyDescent="0.2">
      <c r="L4261" s="469"/>
      <c r="M4261" s="469"/>
      <c r="N4261" s="469"/>
      <c r="O4261" s="469"/>
      <c r="P4261" s="923"/>
      <c r="Q4261" s="923"/>
      <c r="R4261" s="923"/>
      <c r="S4261" s="923"/>
      <c r="U4261" s="742"/>
    </row>
    <row r="4262" spans="12:21" s="508" customFormat="1" x14ac:dyDescent="0.2">
      <c r="L4262" s="469"/>
      <c r="M4262" s="469"/>
      <c r="N4262" s="469"/>
      <c r="O4262" s="469"/>
      <c r="P4262" s="923"/>
      <c r="Q4262" s="923"/>
      <c r="R4262" s="923"/>
      <c r="S4262" s="923"/>
      <c r="U4262" s="742"/>
    </row>
    <row r="4263" spans="12:21" s="508" customFormat="1" x14ac:dyDescent="0.2">
      <c r="L4263" s="469"/>
      <c r="M4263" s="469"/>
      <c r="N4263" s="469"/>
      <c r="O4263" s="469"/>
      <c r="P4263" s="923"/>
      <c r="Q4263" s="923"/>
      <c r="R4263" s="923"/>
      <c r="S4263" s="923"/>
      <c r="U4263" s="742"/>
    </row>
    <row r="4264" spans="12:21" s="508" customFormat="1" x14ac:dyDescent="0.2">
      <c r="L4264" s="469"/>
      <c r="M4264" s="469"/>
      <c r="N4264" s="469"/>
      <c r="O4264" s="469"/>
      <c r="P4264" s="923"/>
      <c r="Q4264" s="923"/>
      <c r="R4264" s="923"/>
      <c r="S4264" s="923"/>
      <c r="U4264" s="742"/>
    </row>
    <row r="4265" spans="12:21" s="508" customFormat="1" x14ac:dyDescent="0.2">
      <c r="L4265" s="469"/>
      <c r="M4265" s="469"/>
      <c r="N4265" s="469"/>
      <c r="O4265" s="469"/>
      <c r="P4265" s="923"/>
      <c r="Q4265" s="923"/>
      <c r="R4265" s="923"/>
      <c r="S4265" s="923"/>
      <c r="U4265" s="742"/>
    </row>
    <row r="4266" spans="12:21" s="508" customFormat="1" x14ac:dyDescent="0.2">
      <c r="L4266" s="469"/>
      <c r="M4266" s="469"/>
      <c r="N4266" s="469"/>
      <c r="O4266" s="469"/>
      <c r="P4266" s="923"/>
      <c r="Q4266" s="923"/>
      <c r="R4266" s="923"/>
      <c r="S4266" s="923"/>
      <c r="U4266" s="742"/>
    </row>
    <row r="4267" spans="12:21" s="508" customFormat="1" x14ac:dyDescent="0.2">
      <c r="L4267" s="469"/>
      <c r="M4267" s="469"/>
      <c r="N4267" s="469"/>
      <c r="O4267" s="469"/>
      <c r="P4267" s="923"/>
      <c r="Q4267" s="923"/>
      <c r="R4267" s="923"/>
      <c r="S4267" s="923"/>
      <c r="U4267" s="742"/>
    </row>
    <row r="4268" spans="12:21" s="508" customFormat="1" x14ac:dyDescent="0.2">
      <c r="L4268" s="469"/>
      <c r="M4268" s="469"/>
      <c r="N4268" s="469"/>
      <c r="O4268" s="469"/>
      <c r="P4268" s="923"/>
      <c r="Q4268" s="923"/>
      <c r="R4268" s="923"/>
      <c r="S4268" s="923"/>
      <c r="U4268" s="742"/>
    </row>
    <row r="4269" spans="12:21" s="508" customFormat="1" x14ac:dyDescent="0.2">
      <c r="L4269" s="469"/>
      <c r="M4269" s="469"/>
      <c r="N4269" s="469"/>
      <c r="O4269" s="469"/>
      <c r="P4269" s="923"/>
      <c r="Q4269" s="923"/>
      <c r="R4269" s="923"/>
      <c r="S4269" s="923"/>
      <c r="U4269" s="742"/>
    </row>
    <row r="4270" spans="12:21" s="508" customFormat="1" x14ac:dyDescent="0.2">
      <c r="L4270" s="469"/>
      <c r="M4270" s="469"/>
      <c r="N4270" s="469"/>
      <c r="O4270" s="469"/>
      <c r="P4270" s="923"/>
      <c r="Q4270" s="923"/>
      <c r="R4270" s="923"/>
      <c r="S4270" s="923"/>
      <c r="U4270" s="742"/>
    </row>
    <row r="4271" spans="12:21" s="508" customFormat="1" x14ac:dyDescent="0.2">
      <c r="L4271" s="469"/>
      <c r="M4271" s="469"/>
      <c r="N4271" s="469"/>
      <c r="O4271" s="469"/>
      <c r="P4271" s="923"/>
      <c r="Q4271" s="923"/>
      <c r="R4271" s="923"/>
      <c r="S4271" s="923"/>
      <c r="U4271" s="742"/>
    </row>
    <row r="4272" spans="12:21" s="508" customFormat="1" x14ac:dyDescent="0.2">
      <c r="L4272" s="469"/>
      <c r="M4272" s="469"/>
      <c r="N4272" s="469"/>
      <c r="O4272" s="469"/>
      <c r="P4272" s="923"/>
      <c r="Q4272" s="923"/>
      <c r="R4272" s="923"/>
      <c r="S4272" s="923"/>
      <c r="U4272" s="742"/>
    </row>
    <row r="4273" spans="12:21" s="508" customFormat="1" x14ac:dyDescent="0.2">
      <c r="L4273" s="469"/>
      <c r="M4273" s="469"/>
      <c r="N4273" s="469"/>
      <c r="O4273" s="469"/>
      <c r="P4273" s="923"/>
      <c r="Q4273" s="923"/>
      <c r="R4273" s="923"/>
      <c r="S4273" s="923"/>
      <c r="U4273" s="742"/>
    </row>
    <row r="4274" spans="12:21" s="508" customFormat="1" x14ac:dyDescent="0.2">
      <c r="L4274" s="469"/>
      <c r="M4274" s="469"/>
      <c r="N4274" s="469"/>
      <c r="O4274" s="469"/>
      <c r="P4274" s="923"/>
      <c r="Q4274" s="923"/>
      <c r="R4274" s="923"/>
      <c r="S4274" s="923"/>
      <c r="U4274" s="742"/>
    </row>
    <row r="4275" spans="12:21" s="508" customFormat="1" x14ac:dyDescent="0.2">
      <c r="L4275" s="469"/>
      <c r="M4275" s="469"/>
      <c r="N4275" s="469"/>
      <c r="O4275" s="469"/>
      <c r="P4275" s="923"/>
      <c r="Q4275" s="923"/>
      <c r="R4275" s="923"/>
      <c r="S4275" s="923"/>
      <c r="U4275" s="742"/>
    </row>
    <row r="4276" spans="12:21" s="508" customFormat="1" x14ac:dyDescent="0.2">
      <c r="L4276" s="469"/>
      <c r="M4276" s="469"/>
      <c r="N4276" s="469"/>
      <c r="O4276" s="469"/>
      <c r="P4276" s="923"/>
      <c r="Q4276" s="923"/>
      <c r="R4276" s="923"/>
      <c r="S4276" s="923"/>
      <c r="U4276" s="742"/>
    </row>
    <row r="4277" spans="12:21" s="508" customFormat="1" x14ac:dyDescent="0.2">
      <c r="L4277" s="469"/>
      <c r="M4277" s="469"/>
      <c r="N4277" s="469"/>
      <c r="O4277" s="469"/>
      <c r="P4277" s="923"/>
      <c r="Q4277" s="923"/>
      <c r="R4277" s="923"/>
      <c r="S4277" s="923"/>
      <c r="U4277" s="742"/>
    </row>
    <row r="4278" spans="12:21" s="508" customFormat="1" x14ac:dyDescent="0.2">
      <c r="L4278" s="469"/>
      <c r="M4278" s="469"/>
      <c r="N4278" s="469"/>
      <c r="O4278" s="469"/>
      <c r="P4278" s="923"/>
      <c r="Q4278" s="923"/>
      <c r="R4278" s="923"/>
      <c r="S4278" s="923"/>
      <c r="U4278" s="742"/>
    </row>
    <row r="4279" spans="12:21" s="508" customFormat="1" x14ac:dyDescent="0.2">
      <c r="L4279" s="469"/>
      <c r="M4279" s="469"/>
      <c r="N4279" s="469"/>
      <c r="O4279" s="469"/>
      <c r="P4279" s="923"/>
      <c r="Q4279" s="923"/>
      <c r="R4279" s="923"/>
      <c r="S4279" s="923"/>
      <c r="U4279" s="742"/>
    </row>
    <row r="4280" spans="12:21" s="508" customFormat="1" x14ac:dyDescent="0.2">
      <c r="L4280" s="469"/>
      <c r="M4280" s="469"/>
      <c r="N4280" s="469"/>
      <c r="O4280" s="469"/>
      <c r="P4280" s="923"/>
      <c r="Q4280" s="923"/>
      <c r="R4280" s="923"/>
      <c r="S4280" s="923"/>
      <c r="U4280" s="742"/>
    </row>
    <row r="4281" spans="12:21" s="508" customFormat="1" x14ac:dyDescent="0.2">
      <c r="L4281" s="469"/>
      <c r="M4281" s="469"/>
      <c r="N4281" s="469"/>
      <c r="O4281" s="469"/>
      <c r="P4281" s="923"/>
      <c r="Q4281" s="923"/>
      <c r="R4281" s="923"/>
      <c r="S4281" s="923"/>
      <c r="U4281" s="742"/>
    </row>
    <row r="4282" spans="12:21" s="508" customFormat="1" x14ac:dyDescent="0.2">
      <c r="L4282" s="469"/>
      <c r="M4282" s="469"/>
      <c r="N4282" s="469"/>
      <c r="O4282" s="469"/>
      <c r="P4282" s="923"/>
      <c r="Q4282" s="923"/>
      <c r="R4282" s="923"/>
      <c r="S4282" s="923"/>
      <c r="U4282" s="742"/>
    </row>
    <row r="4283" spans="12:21" s="508" customFormat="1" x14ac:dyDescent="0.2">
      <c r="L4283" s="469"/>
      <c r="M4283" s="469"/>
      <c r="N4283" s="469"/>
      <c r="O4283" s="469"/>
      <c r="P4283" s="923"/>
      <c r="Q4283" s="923"/>
      <c r="R4283" s="923"/>
      <c r="S4283" s="923"/>
      <c r="U4283" s="742"/>
    </row>
    <row r="4284" spans="12:21" s="508" customFormat="1" x14ac:dyDescent="0.2">
      <c r="L4284" s="469"/>
      <c r="M4284" s="469"/>
      <c r="N4284" s="469"/>
      <c r="O4284" s="469"/>
      <c r="P4284" s="923"/>
      <c r="Q4284" s="923"/>
      <c r="R4284" s="923"/>
      <c r="S4284" s="923"/>
      <c r="U4284" s="742"/>
    </row>
    <row r="4285" spans="12:21" s="508" customFormat="1" x14ac:dyDescent="0.2">
      <c r="L4285" s="469"/>
      <c r="M4285" s="469"/>
      <c r="N4285" s="469"/>
      <c r="O4285" s="469"/>
      <c r="P4285" s="923"/>
      <c r="Q4285" s="923"/>
      <c r="R4285" s="923"/>
      <c r="S4285" s="923"/>
      <c r="U4285" s="742"/>
    </row>
    <row r="4286" spans="12:21" s="508" customFormat="1" x14ac:dyDescent="0.2">
      <c r="L4286" s="469"/>
      <c r="M4286" s="469"/>
      <c r="N4286" s="469"/>
      <c r="O4286" s="469"/>
      <c r="P4286" s="923"/>
      <c r="Q4286" s="923"/>
      <c r="R4286" s="923"/>
      <c r="S4286" s="923"/>
      <c r="U4286" s="742"/>
    </row>
    <row r="4287" spans="12:21" s="508" customFormat="1" x14ac:dyDescent="0.2">
      <c r="L4287" s="469"/>
      <c r="M4287" s="469"/>
      <c r="N4287" s="469"/>
      <c r="O4287" s="469"/>
      <c r="P4287" s="923"/>
      <c r="Q4287" s="923"/>
      <c r="R4287" s="923"/>
      <c r="S4287" s="923"/>
      <c r="U4287" s="742"/>
    </row>
    <row r="4288" spans="12:21" s="508" customFormat="1" x14ac:dyDescent="0.2">
      <c r="L4288" s="469"/>
      <c r="M4288" s="469"/>
      <c r="N4288" s="469"/>
      <c r="O4288" s="469"/>
      <c r="P4288" s="923"/>
      <c r="Q4288" s="923"/>
      <c r="R4288" s="923"/>
      <c r="S4288" s="923"/>
      <c r="U4288" s="742"/>
    </row>
    <row r="4289" spans="12:21" s="508" customFormat="1" x14ac:dyDescent="0.2">
      <c r="L4289" s="469"/>
      <c r="M4289" s="469"/>
      <c r="N4289" s="469"/>
      <c r="O4289" s="469"/>
      <c r="P4289" s="923"/>
      <c r="Q4289" s="923"/>
      <c r="R4289" s="923"/>
      <c r="S4289" s="923"/>
      <c r="U4289" s="742"/>
    </row>
    <row r="4290" spans="12:21" s="508" customFormat="1" x14ac:dyDescent="0.2">
      <c r="L4290" s="469"/>
      <c r="M4290" s="469"/>
      <c r="N4290" s="469"/>
      <c r="O4290" s="469"/>
      <c r="P4290" s="923"/>
      <c r="Q4290" s="923"/>
      <c r="R4290" s="923"/>
      <c r="S4290" s="923"/>
      <c r="U4290" s="742"/>
    </row>
    <row r="4291" spans="12:21" s="508" customFormat="1" x14ac:dyDescent="0.2">
      <c r="L4291" s="469"/>
      <c r="M4291" s="469"/>
      <c r="N4291" s="469"/>
      <c r="O4291" s="469"/>
      <c r="P4291" s="923"/>
      <c r="Q4291" s="923"/>
      <c r="R4291" s="923"/>
      <c r="S4291" s="923"/>
      <c r="U4291" s="742"/>
    </row>
    <row r="4292" spans="12:21" s="508" customFormat="1" x14ac:dyDescent="0.2">
      <c r="L4292" s="469"/>
      <c r="M4292" s="469"/>
      <c r="N4292" s="469"/>
      <c r="O4292" s="469"/>
      <c r="P4292" s="923"/>
      <c r="Q4292" s="923"/>
      <c r="R4292" s="923"/>
      <c r="S4292" s="923"/>
      <c r="U4292" s="742"/>
    </row>
    <row r="4293" spans="12:21" s="508" customFormat="1" x14ac:dyDescent="0.2">
      <c r="L4293" s="469"/>
      <c r="M4293" s="469"/>
      <c r="N4293" s="469"/>
      <c r="O4293" s="469"/>
      <c r="P4293" s="923"/>
      <c r="Q4293" s="923"/>
      <c r="R4293" s="923"/>
      <c r="S4293" s="923"/>
      <c r="U4293" s="742"/>
    </row>
    <row r="4294" spans="12:21" s="508" customFormat="1" x14ac:dyDescent="0.2">
      <c r="L4294" s="469"/>
      <c r="M4294" s="469"/>
      <c r="N4294" s="469"/>
      <c r="O4294" s="469"/>
      <c r="P4294" s="923"/>
      <c r="Q4294" s="923"/>
      <c r="R4294" s="923"/>
      <c r="S4294" s="923"/>
      <c r="U4294" s="742"/>
    </row>
    <row r="4295" spans="12:21" s="508" customFormat="1" x14ac:dyDescent="0.2">
      <c r="L4295" s="469"/>
      <c r="M4295" s="469"/>
      <c r="N4295" s="469"/>
      <c r="O4295" s="469"/>
      <c r="P4295" s="923"/>
      <c r="Q4295" s="923"/>
      <c r="R4295" s="923"/>
      <c r="S4295" s="923"/>
      <c r="U4295" s="742"/>
    </row>
    <row r="4296" spans="12:21" s="508" customFormat="1" x14ac:dyDescent="0.2">
      <c r="L4296" s="469"/>
      <c r="M4296" s="469"/>
      <c r="N4296" s="469"/>
      <c r="O4296" s="469"/>
      <c r="P4296" s="923"/>
      <c r="Q4296" s="923"/>
      <c r="R4296" s="923"/>
      <c r="S4296" s="923"/>
      <c r="U4296" s="742"/>
    </row>
    <row r="4297" spans="12:21" s="508" customFormat="1" x14ac:dyDescent="0.2">
      <c r="L4297" s="469"/>
      <c r="M4297" s="469"/>
      <c r="N4297" s="469"/>
      <c r="O4297" s="469"/>
      <c r="P4297" s="923"/>
      <c r="Q4297" s="923"/>
      <c r="R4297" s="923"/>
      <c r="S4297" s="923"/>
      <c r="U4297" s="742"/>
    </row>
    <row r="4298" spans="12:21" s="508" customFormat="1" x14ac:dyDescent="0.2">
      <c r="L4298" s="469"/>
      <c r="M4298" s="469"/>
      <c r="N4298" s="469"/>
      <c r="O4298" s="469"/>
      <c r="P4298" s="923"/>
      <c r="Q4298" s="923"/>
      <c r="R4298" s="923"/>
      <c r="S4298" s="923"/>
      <c r="U4298" s="742"/>
    </row>
    <row r="4299" spans="12:21" s="508" customFormat="1" x14ac:dyDescent="0.2">
      <c r="L4299" s="469"/>
      <c r="M4299" s="469"/>
      <c r="N4299" s="469"/>
      <c r="O4299" s="469"/>
      <c r="P4299" s="923"/>
      <c r="Q4299" s="923"/>
      <c r="R4299" s="923"/>
      <c r="S4299" s="923"/>
      <c r="U4299" s="742"/>
    </row>
    <row r="4300" spans="12:21" s="508" customFormat="1" x14ac:dyDescent="0.2">
      <c r="L4300" s="469"/>
      <c r="M4300" s="469"/>
      <c r="N4300" s="469"/>
      <c r="O4300" s="469"/>
      <c r="P4300" s="923"/>
      <c r="Q4300" s="923"/>
      <c r="R4300" s="923"/>
      <c r="S4300" s="923"/>
      <c r="U4300" s="742"/>
    </row>
    <row r="4301" spans="12:21" s="508" customFormat="1" x14ac:dyDescent="0.2">
      <c r="L4301" s="469"/>
      <c r="M4301" s="469"/>
      <c r="N4301" s="469"/>
      <c r="O4301" s="469"/>
      <c r="P4301" s="923"/>
      <c r="Q4301" s="923"/>
      <c r="R4301" s="923"/>
      <c r="S4301" s="923"/>
      <c r="U4301" s="742"/>
    </row>
    <row r="4302" spans="12:21" s="508" customFormat="1" x14ac:dyDescent="0.2">
      <c r="L4302" s="469"/>
      <c r="M4302" s="469"/>
      <c r="N4302" s="469"/>
      <c r="O4302" s="469"/>
      <c r="P4302" s="923"/>
      <c r="Q4302" s="923"/>
      <c r="R4302" s="923"/>
      <c r="S4302" s="923"/>
      <c r="U4302" s="742"/>
    </row>
    <row r="4303" spans="12:21" s="508" customFormat="1" x14ac:dyDescent="0.2">
      <c r="L4303" s="469"/>
      <c r="M4303" s="469"/>
      <c r="N4303" s="469"/>
      <c r="O4303" s="469"/>
      <c r="P4303" s="923"/>
      <c r="Q4303" s="923"/>
      <c r="R4303" s="923"/>
      <c r="S4303" s="923"/>
      <c r="U4303" s="742"/>
    </row>
    <row r="4304" spans="12:21" s="508" customFormat="1" x14ac:dyDescent="0.2">
      <c r="L4304" s="469"/>
      <c r="M4304" s="469"/>
      <c r="N4304" s="469"/>
      <c r="O4304" s="469"/>
      <c r="P4304" s="923"/>
      <c r="Q4304" s="923"/>
      <c r="R4304" s="923"/>
      <c r="S4304" s="923"/>
      <c r="U4304" s="742"/>
    </row>
    <row r="4305" spans="12:21" s="508" customFormat="1" x14ac:dyDescent="0.2">
      <c r="L4305" s="469"/>
      <c r="M4305" s="469"/>
      <c r="N4305" s="469"/>
      <c r="O4305" s="469"/>
      <c r="P4305" s="923"/>
      <c r="Q4305" s="923"/>
      <c r="R4305" s="923"/>
      <c r="S4305" s="923"/>
      <c r="U4305" s="742"/>
    </row>
    <row r="4306" spans="12:21" s="508" customFormat="1" x14ac:dyDescent="0.2">
      <c r="L4306" s="469"/>
      <c r="M4306" s="469"/>
      <c r="N4306" s="469"/>
      <c r="O4306" s="469"/>
      <c r="P4306" s="923"/>
      <c r="Q4306" s="923"/>
      <c r="R4306" s="923"/>
      <c r="S4306" s="923"/>
      <c r="U4306" s="742"/>
    </row>
    <row r="4307" spans="12:21" s="508" customFormat="1" x14ac:dyDescent="0.2">
      <c r="L4307" s="469"/>
      <c r="M4307" s="469"/>
      <c r="N4307" s="469"/>
      <c r="O4307" s="469"/>
      <c r="P4307" s="923"/>
      <c r="Q4307" s="923"/>
      <c r="R4307" s="923"/>
      <c r="S4307" s="923"/>
      <c r="U4307" s="742"/>
    </row>
    <row r="4308" spans="12:21" s="508" customFormat="1" x14ac:dyDescent="0.2">
      <c r="L4308" s="469"/>
      <c r="M4308" s="469"/>
      <c r="N4308" s="469"/>
      <c r="O4308" s="469"/>
      <c r="P4308" s="923"/>
      <c r="Q4308" s="923"/>
      <c r="R4308" s="923"/>
      <c r="S4308" s="923"/>
      <c r="U4308" s="742"/>
    </row>
    <row r="4309" spans="12:21" s="508" customFormat="1" x14ac:dyDescent="0.2">
      <c r="L4309" s="469"/>
      <c r="M4309" s="469"/>
      <c r="N4309" s="469"/>
      <c r="O4309" s="469"/>
      <c r="P4309" s="923"/>
      <c r="Q4309" s="923"/>
      <c r="R4309" s="923"/>
      <c r="S4309" s="923"/>
      <c r="U4309" s="742"/>
    </row>
    <row r="4310" spans="12:21" s="508" customFormat="1" x14ac:dyDescent="0.2">
      <c r="L4310" s="469"/>
      <c r="M4310" s="469"/>
      <c r="N4310" s="469"/>
      <c r="O4310" s="469"/>
      <c r="P4310" s="923"/>
      <c r="Q4310" s="923"/>
      <c r="R4310" s="923"/>
      <c r="S4310" s="923"/>
      <c r="U4310" s="742"/>
    </row>
    <row r="4311" spans="12:21" s="508" customFormat="1" x14ac:dyDescent="0.2">
      <c r="L4311" s="469"/>
      <c r="M4311" s="469"/>
      <c r="N4311" s="469"/>
      <c r="O4311" s="469"/>
      <c r="P4311" s="923"/>
      <c r="Q4311" s="923"/>
      <c r="R4311" s="923"/>
      <c r="S4311" s="923"/>
      <c r="U4311" s="742"/>
    </row>
    <row r="4312" spans="12:21" s="508" customFormat="1" x14ac:dyDescent="0.2">
      <c r="L4312" s="469"/>
      <c r="M4312" s="469"/>
      <c r="N4312" s="469"/>
      <c r="O4312" s="469"/>
      <c r="P4312" s="923"/>
      <c r="Q4312" s="923"/>
      <c r="R4312" s="923"/>
      <c r="S4312" s="923"/>
      <c r="U4312" s="742"/>
    </row>
    <row r="4313" spans="12:21" s="508" customFormat="1" x14ac:dyDescent="0.2">
      <c r="L4313" s="469"/>
      <c r="M4313" s="469"/>
      <c r="N4313" s="469"/>
      <c r="O4313" s="469"/>
      <c r="P4313" s="923"/>
      <c r="Q4313" s="923"/>
      <c r="R4313" s="923"/>
      <c r="S4313" s="923"/>
      <c r="U4313" s="742"/>
    </row>
    <row r="4314" spans="12:21" s="508" customFormat="1" x14ac:dyDescent="0.2">
      <c r="L4314" s="469"/>
      <c r="M4314" s="469"/>
      <c r="N4314" s="469"/>
      <c r="O4314" s="469"/>
      <c r="P4314" s="923"/>
      <c r="Q4314" s="923"/>
      <c r="R4314" s="923"/>
      <c r="S4314" s="923"/>
      <c r="U4314" s="742"/>
    </row>
    <row r="4315" spans="12:21" s="508" customFormat="1" x14ac:dyDescent="0.2">
      <c r="L4315" s="469"/>
      <c r="M4315" s="469"/>
      <c r="N4315" s="469"/>
      <c r="O4315" s="469"/>
      <c r="P4315" s="923"/>
      <c r="Q4315" s="923"/>
      <c r="R4315" s="923"/>
      <c r="S4315" s="923"/>
      <c r="U4315" s="742"/>
    </row>
    <row r="4316" spans="12:21" s="508" customFormat="1" x14ac:dyDescent="0.2">
      <c r="L4316" s="469"/>
      <c r="M4316" s="469"/>
      <c r="N4316" s="469"/>
      <c r="O4316" s="469"/>
      <c r="P4316" s="923"/>
      <c r="Q4316" s="923"/>
      <c r="R4316" s="923"/>
      <c r="S4316" s="923"/>
      <c r="U4316" s="742"/>
    </row>
    <row r="4317" spans="12:21" s="508" customFormat="1" x14ac:dyDescent="0.2">
      <c r="L4317" s="469"/>
      <c r="M4317" s="469"/>
      <c r="N4317" s="469"/>
      <c r="O4317" s="469"/>
      <c r="P4317" s="923"/>
      <c r="Q4317" s="923"/>
      <c r="R4317" s="923"/>
      <c r="S4317" s="923"/>
      <c r="U4317" s="742"/>
    </row>
    <row r="4318" spans="12:21" s="508" customFormat="1" x14ac:dyDescent="0.2">
      <c r="L4318" s="469"/>
      <c r="M4318" s="469"/>
      <c r="N4318" s="469"/>
      <c r="O4318" s="469"/>
      <c r="P4318" s="923"/>
      <c r="Q4318" s="923"/>
      <c r="R4318" s="923"/>
      <c r="S4318" s="923"/>
      <c r="U4318" s="742"/>
    </row>
    <row r="4319" spans="12:21" s="508" customFormat="1" x14ac:dyDescent="0.2">
      <c r="L4319" s="469"/>
      <c r="M4319" s="469"/>
      <c r="N4319" s="469"/>
      <c r="O4319" s="469"/>
      <c r="P4319" s="923"/>
      <c r="Q4319" s="923"/>
      <c r="R4319" s="923"/>
      <c r="S4319" s="923"/>
      <c r="U4319" s="742"/>
    </row>
    <row r="4320" spans="12:21" s="508" customFormat="1" x14ac:dyDescent="0.2">
      <c r="L4320" s="469"/>
      <c r="M4320" s="469"/>
      <c r="N4320" s="469"/>
      <c r="O4320" s="469"/>
      <c r="P4320" s="923"/>
      <c r="Q4320" s="923"/>
      <c r="R4320" s="923"/>
      <c r="S4320" s="923"/>
      <c r="U4320" s="742"/>
    </row>
    <row r="4321" spans="12:21" s="508" customFormat="1" x14ac:dyDescent="0.2">
      <c r="L4321" s="469"/>
      <c r="M4321" s="469"/>
      <c r="N4321" s="469"/>
      <c r="O4321" s="469"/>
      <c r="P4321" s="923"/>
      <c r="Q4321" s="923"/>
      <c r="R4321" s="923"/>
      <c r="S4321" s="923"/>
      <c r="U4321" s="742"/>
    </row>
    <row r="4322" spans="12:21" s="508" customFormat="1" x14ac:dyDescent="0.2">
      <c r="L4322" s="469"/>
      <c r="M4322" s="469"/>
      <c r="N4322" s="469"/>
      <c r="O4322" s="469"/>
      <c r="P4322" s="923"/>
      <c r="Q4322" s="923"/>
      <c r="R4322" s="923"/>
      <c r="S4322" s="923"/>
      <c r="U4322" s="742"/>
    </row>
    <row r="4323" spans="12:21" s="508" customFormat="1" x14ac:dyDescent="0.2">
      <c r="L4323" s="469"/>
      <c r="M4323" s="469"/>
      <c r="N4323" s="469"/>
      <c r="O4323" s="469"/>
      <c r="P4323" s="923"/>
      <c r="Q4323" s="923"/>
      <c r="R4323" s="923"/>
      <c r="S4323" s="923"/>
      <c r="U4323" s="742"/>
    </row>
    <row r="4324" spans="12:21" s="508" customFormat="1" x14ac:dyDescent="0.2">
      <c r="L4324" s="469"/>
      <c r="M4324" s="469"/>
      <c r="N4324" s="469"/>
      <c r="O4324" s="469"/>
      <c r="P4324" s="923"/>
      <c r="Q4324" s="923"/>
      <c r="R4324" s="923"/>
      <c r="S4324" s="923"/>
      <c r="U4324" s="742"/>
    </row>
    <row r="4325" spans="12:21" s="508" customFormat="1" x14ac:dyDescent="0.2">
      <c r="L4325" s="469"/>
      <c r="M4325" s="469"/>
      <c r="N4325" s="469"/>
      <c r="O4325" s="469"/>
      <c r="P4325" s="923"/>
      <c r="Q4325" s="923"/>
      <c r="R4325" s="923"/>
      <c r="S4325" s="923"/>
      <c r="U4325" s="742"/>
    </row>
    <row r="4326" spans="12:21" s="508" customFormat="1" x14ac:dyDescent="0.2">
      <c r="L4326" s="469"/>
      <c r="M4326" s="469"/>
      <c r="N4326" s="469"/>
      <c r="O4326" s="469"/>
      <c r="P4326" s="923"/>
      <c r="Q4326" s="923"/>
      <c r="R4326" s="923"/>
      <c r="S4326" s="923"/>
      <c r="U4326" s="742"/>
    </row>
    <row r="4327" spans="12:21" s="508" customFormat="1" x14ac:dyDescent="0.2">
      <c r="L4327" s="469"/>
      <c r="M4327" s="469"/>
      <c r="N4327" s="469"/>
      <c r="O4327" s="469"/>
      <c r="P4327" s="923"/>
      <c r="Q4327" s="923"/>
      <c r="R4327" s="923"/>
      <c r="S4327" s="923"/>
      <c r="U4327" s="742"/>
    </row>
    <row r="4328" spans="12:21" s="508" customFormat="1" x14ac:dyDescent="0.2">
      <c r="L4328" s="469"/>
      <c r="M4328" s="469"/>
      <c r="N4328" s="469"/>
      <c r="O4328" s="469"/>
      <c r="P4328" s="923"/>
      <c r="Q4328" s="923"/>
      <c r="R4328" s="923"/>
      <c r="S4328" s="923"/>
      <c r="U4328" s="742"/>
    </row>
    <row r="4329" spans="12:21" s="508" customFormat="1" x14ac:dyDescent="0.2">
      <c r="L4329" s="469"/>
      <c r="M4329" s="469"/>
      <c r="N4329" s="469"/>
      <c r="O4329" s="469"/>
      <c r="P4329" s="923"/>
      <c r="Q4329" s="923"/>
      <c r="R4329" s="923"/>
      <c r="S4329" s="923"/>
      <c r="U4329" s="742"/>
    </row>
    <row r="4330" spans="12:21" s="508" customFormat="1" x14ac:dyDescent="0.2">
      <c r="L4330" s="469"/>
      <c r="M4330" s="469"/>
      <c r="N4330" s="469"/>
      <c r="O4330" s="469"/>
      <c r="P4330" s="923"/>
      <c r="Q4330" s="923"/>
      <c r="R4330" s="923"/>
      <c r="S4330" s="923"/>
      <c r="U4330" s="742"/>
    </row>
    <row r="4331" spans="12:21" s="508" customFormat="1" x14ac:dyDescent="0.2">
      <c r="L4331" s="469"/>
      <c r="M4331" s="469"/>
      <c r="N4331" s="469"/>
      <c r="O4331" s="469"/>
      <c r="P4331" s="923"/>
      <c r="Q4331" s="923"/>
      <c r="R4331" s="923"/>
      <c r="S4331" s="923"/>
      <c r="U4331" s="742"/>
    </row>
    <row r="4332" spans="12:21" s="508" customFormat="1" x14ac:dyDescent="0.2">
      <c r="L4332" s="469"/>
      <c r="M4332" s="469"/>
      <c r="N4332" s="469"/>
      <c r="O4332" s="469"/>
      <c r="P4332" s="923"/>
      <c r="Q4332" s="923"/>
      <c r="R4332" s="923"/>
      <c r="S4332" s="923"/>
      <c r="U4332" s="742"/>
    </row>
    <row r="4333" spans="12:21" s="508" customFormat="1" x14ac:dyDescent="0.2">
      <c r="L4333" s="469"/>
      <c r="M4333" s="469"/>
      <c r="N4333" s="469"/>
      <c r="O4333" s="469"/>
      <c r="P4333" s="923"/>
      <c r="Q4333" s="923"/>
      <c r="R4333" s="923"/>
      <c r="S4333" s="923"/>
      <c r="U4333" s="742"/>
    </row>
    <row r="4334" spans="12:21" s="508" customFormat="1" x14ac:dyDescent="0.2">
      <c r="L4334" s="469"/>
      <c r="M4334" s="469"/>
      <c r="N4334" s="469"/>
      <c r="O4334" s="469"/>
      <c r="P4334" s="923"/>
      <c r="Q4334" s="923"/>
      <c r="R4334" s="923"/>
      <c r="S4334" s="923"/>
      <c r="U4334" s="742"/>
    </row>
    <row r="4335" spans="12:21" s="508" customFormat="1" x14ac:dyDescent="0.2">
      <c r="L4335" s="469"/>
      <c r="M4335" s="469"/>
      <c r="N4335" s="469"/>
      <c r="O4335" s="469"/>
      <c r="P4335" s="923"/>
      <c r="Q4335" s="923"/>
      <c r="R4335" s="923"/>
      <c r="S4335" s="923"/>
      <c r="U4335" s="742"/>
    </row>
    <row r="4336" spans="12:21" s="508" customFormat="1" x14ac:dyDescent="0.2">
      <c r="L4336" s="469"/>
      <c r="M4336" s="469"/>
      <c r="N4336" s="469"/>
      <c r="O4336" s="469"/>
      <c r="P4336" s="923"/>
      <c r="Q4336" s="923"/>
      <c r="R4336" s="923"/>
      <c r="S4336" s="923"/>
      <c r="U4336" s="742"/>
    </row>
    <row r="4337" spans="12:21" s="508" customFormat="1" x14ac:dyDescent="0.2">
      <c r="L4337" s="469"/>
      <c r="M4337" s="469"/>
      <c r="N4337" s="469"/>
      <c r="O4337" s="469"/>
      <c r="P4337" s="923"/>
      <c r="Q4337" s="923"/>
      <c r="R4337" s="923"/>
      <c r="S4337" s="923"/>
      <c r="U4337" s="742"/>
    </row>
    <row r="4338" spans="12:21" s="508" customFormat="1" x14ac:dyDescent="0.2">
      <c r="L4338" s="469"/>
      <c r="M4338" s="469"/>
      <c r="N4338" s="469"/>
      <c r="O4338" s="469"/>
      <c r="P4338" s="923"/>
      <c r="Q4338" s="923"/>
      <c r="R4338" s="923"/>
      <c r="S4338" s="923"/>
      <c r="U4338" s="742"/>
    </row>
    <row r="4339" spans="12:21" s="508" customFormat="1" x14ac:dyDescent="0.2">
      <c r="L4339" s="469"/>
      <c r="M4339" s="469"/>
      <c r="N4339" s="469"/>
      <c r="O4339" s="469"/>
      <c r="P4339" s="923"/>
      <c r="Q4339" s="923"/>
      <c r="R4339" s="923"/>
      <c r="S4339" s="923"/>
      <c r="U4339" s="742"/>
    </row>
    <row r="4340" spans="12:21" s="508" customFormat="1" x14ac:dyDescent="0.2">
      <c r="L4340" s="469"/>
      <c r="M4340" s="469"/>
      <c r="N4340" s="469"/>
      <c r="O4340" s="469"/>
      <c r="P4340" s="923"/>
      <c r="Q4340" s="923"/>
      <c r="R4340" s="923"/>
      <c r="S4340" s="923"/>
      <c r="U4340" s="742"/>
    </row>
    <row r="4341" spans="12:21" s="508" customFormat="1" x14ac:dyDescent="0.2">
      <c r="L4341" s="469"/>
      <c r="M4341" s="469"/>
      <c r="N4341" s="469"/>
      <c r="O4341" s="469"/>
      <c r="P4341" s="923"/>
      <c r="Q4341" s="923"/>
      <c r="R4341" s="923"/>
      <c r="S4341" s="923"/>
      <c r="U4341" s="742"/>
    </row>
    <row r="4342" spans="12:21" s="508" customFormat="1" x14ac:dyDescent="0.2">
      <c r="L4342" s="469"/>
      <c r="M4342" s="469"/>
      <c r="N4342" s="469"/>
      <c r="O4342" s="469"/>
      <c r="P4342" s="923"/>
      <c r="Q4342" s="923"/>
      <c r="R4342" s="923"/>
      <c r="S4342" s="923"/>
      <c r="U4342" s="742"/>
    </row>
    <row r="4343" spans="12:21" s="508" customFormat="1" x14ac:dyDescent="0.2">
      <c r="L4343" s="469"/>
      <c r="M4343" s="469"/>
      <c r="N4343" s="469"/>
      <c r="O4343" s="469"/>
      <c r="P4343" s="923"/>
      <c r="Q4343" s="923"/>
      <c r="R4343" s="923"/>
      <c r="S4343" s="923"/>
      <c r="U4343" s="742"/>
    </row>
    <row r="4344" spans="12:21" s="508" customFormat="1" x14ac:dyDescent="0.2">
      <c r="L4344" s="469"/>
      <c r="M4344" s="469"/>
      <c r="N4344" s="469"/>
      <c r="O4344" s="469"/>
      <c r="P4344" s="923"/>
      <c r="Q4344" s="923"/>
      <c r="R4344" s="923"/>
      <c r="S4344" s="923"/>
      <c r="U4344" s="742"/>
    </row>
    <row r="4345" spans="12:21" s="508" customFormat="1" x14ac:dyDescent="0.2">
      <c r="L4345" s="469"/>
      <c r="M4345" s="469"/>
      <c r="N4345" s="469"/>
      <c r="O4345" s="469"/>
      <c r="P4345" s="923"/>
      <c r="Q4345" s="923"/>
      <c r="R4345" s="923"/>
      <c r="S4345" s="923"/>
      <c r="U4345" s="742"/>
    </row>
    <row r="4346" spans="12:21" s="508" customFormat="1" x14ac:dyDescent="0.2">
      <c r="L4346" s="469"/>
      <c r="M4346" s="469"/>
      <c r="N4346" s="469"/>
      <c r="O4346" s="469"/>
      <c r="P4346" s="923"/>
      <c r="Q4346" s="923"/>
      <c r="R4346" s="923"/>
      <c r="S4346" s="923"/>
      <c r="U4346" s="742"/>
    </row>
    <row r="4347" spans="12:21" s="508" customFormat="1" x14ac:dyDescent="0.2">
      <c r="L4347" s="469"/>
      <c r="M4347" s="469"/>
      <c r="N4347" s="469"/>
      <c r="O4347" s="469"/>
      <c r="P4347" s="923"/>
      <c r="Q4347" s="923"/>
      <c r="R4347" s="923"/>
      <c r="S4347" s="923"/>
      <c r="U4347" s="742"/>
    </row>
    <row r="4348" spans="12:21" s="508" customFormat="1" x14ac:dyDescent="0.2">
      <c r="L4348" s="469"/>
      <c r="M4348" s="469"/>
      <c r="N4348" s="469"/>
      <c r="O4348" s="469"/>
      <c r="P4348" s="923"/>
      <c r="Q4348" s="923"/>
      <c r="R4348" s="923"/>
      <c r="S4348" s="923"/>
      <c r="U4348" s="742"/>
    </row>
    <row r="4349" spans="12:21" s="508" customFormat="1" x14ac:dyDescent="0.2">
      <c r="L4349" s="469"/>
      <c r="M4349" s="469"/>
      <c r="N4349" s="469"/>
      <c r="O4349" s="469"/>
      <c r="P4349" s="923"/>
      <c r="Q4349" s="923"/>
      <c r="R4349" s="923"/>
      <c r="S4349" s="923"/>
      <c r="U4349" s="742"/>
    </row>
    <row r="4350" spans="12:21" s="508" customFormat="1" x14ac:dyDescent="0.2">
      <c r="L4350" s="469"/>
      <c r="M4350" s="469"/>
      <c r="N4350" s="469"/>
      <c r="O4350" s="469"/>
      <c r="P4350" s="923"/>
      <c r="Q4350" s="923"/>
      <c r="R4350" s="923"/>
      <c r="S4350" s="923"/>
      <c r="U4350" s="742"/>
    </row>
    <row r="4351" spans="12:21" s="508" customFormat="1" x14ac:dyDescent="0.2">
      <c r="L4351" s="469"/>
      <c r="M4351" s="469"/>
      <c r="N4351" s="469"/>
      <c r="O4351" s="469"/>
      <c r="P4351" s="923"/>
      <c r="Q4351" s="923"/>
      <c r="R4351" s="923"/>
      <c r="S4351" s="923"/>
      <c r="U4351" s="742"/>
    </row>
    <row r="4352" spans="12:21" s="508" customFormat="1" x14ac:dyDescent="0.2">
      <c r="L4352" s="469"/>
      <c r="M4352" s="469"/>
      <c r="N4352" s="469"/>
      <c r="O4352" s="469"/>
      <c r="P4352" s="923"/>
      <c r="Q4352" s="923"/>
      <c r="R4352" s="923"/>
      <c r="S4352" s="923"/>
      <c r="U4352" s="742"/>
    </row>
    <row r="4353" spans="12:21" s="508" customFormat="1" x14ac:dyDescent="0.2">
      <c r="L4353" s="469"/>
      <c r="M4353" s="469"/>
      <c r="N4353" s="469"/>
      <c r="O4353" s="469"/>
      <c r="P4353" s="923"/>
      <c r="Q4353" s="923"/>
      <c r="R4353" s="923"/>
      <c r="S4353" s="923"/>
      <c r="U4353" s="742"/>
    </row>
    <row r="4354" spans="12:21" s="508" customFormat="1" x14ac:dyDescent="0.2">
      <c r="L4354" s="469"/>
      <c r="M4354" s="469"/>
      <c r="N4354" s="469"/>
      <c r="O4354" s="469"/>
      <c r="P4354" s="923"/>
      <c r="Q4354" s="923"/>
      <c r="R4354" s="923"/>
      <c r="S4354" s="923"/>
      <c r="U4354" s="742"/>
    </row>
    <row r="4355" spans="12:21" s="508" customFormat="1" x14ac:dyDescent="0.2">
      <c r="L4355" s="469"/>
      <c r="M4355" s="469"/>
      <c r="N4355" s="469"/>
      <c r="O4355" s="469"/>
      <c r="P4355" s="923"/>
      <c r="Q4355" s="923"/>
      <c r="R4355" s="923"/>
      <c r="S4355" s="923"/>
      <c r="U4355" s="742"/>
    </row>
    <row r="4356" spans="12:21" s="508" customFormat="1" x14ac:dyDescent="0.2">
      <c r="L4356" s="469"/>
      <c r="M4356" s="469"/>
      <c r="N4356" s="469"/>
      <c r="O4356" s="469"/>
      <c r="P4356" s="923"/>
      <c r="Q4356" s="923"/>
      <c r="R4356" s="923"/>
      <c r="S4356" s="923"/>
      <c r="U4356" s="742"/>
    </row>
    <row r="4357" spans="12:21" s="508" customFormat="1" x14ac:dyDescent="0.2">
      <c r="L4357" s="469"/>
      <c r="M4357" s="469"/>
      <c r="N4357" s="469"/>
      <c r="O4357" s="469"/>
      <c r="P4357" s="923"/>
      <c r="Q4357" s="923"/>
      <c r="R4357" s="923"/>
      <c r="S4357" s="923"/>
      <c r="U4357" s="742"/>
    </row>
    <row r="4358" spans="12:21" s="508" customFormat="1" x14ac:dyDescent="0.2">
      <c r="L4358" s="469"/>
      <c r="M4358" s="469"/>
      <c r="N4358" s="469"/>
      <c r="O4358" s="469"/>
      <c r="P4358" s="923"/>
      <c r="Q4358" s="923"/>
      <c r="R4358" s="923"/>
      <c r="S4358" s="923"/>
      <c r="U4358" s="742"/>
    </row>
    <row r="4359" spans="12:21" s="508" customFormat="1" x14ac:dyDescent="0.2">
      <c r="L4359" s="469"/>
      <c r="M4359" s="469"/>
      <c r="N4359" s="469"/>
      <c r="O4359" s="469"/>
      <c r="P4359" s="923"/>
      <c r="Q4359" s="923"/>
      <c r="R4359" s="923"/>
      <c r="S4359" s="923"/>
      <c r="U4359" s="742"/>
    </row>
    <row r="4360" spans="12:21" s="508" customFormat="1" x14ac:dyDescent="0.2">
      <c r="L4360" s="469"/>
      <c r="M4360" s="469"/>
      <c r="N4360" s="469"/>
      <c r="O4360" s="469"/>
      <c r="P4360" s="923"/>
      <c r="Q4360" s="923"/>
      <c r="R4360" s="923"/>
      <c r="S4360" s="923"/>
      <c r="U4360" s="742"/>
    </row>
    <row r="4361" spans="12:21" s="508" customFormat="1" x14ac:dyDescent="0.2">
      <c r="L4361" s="469"/>
      <c r="M4361" s="469"/>
      <c r="N4361" s="469"/>
      <c r="O4361" s="469"/>
      <c r="P4361" s="923"/>
      <c r="Q4361" s="923"/>
      <c r="R4361" s="923"/>
      <c r="S4361" s="923"/>
      <c r="U4361" s="742"/>
    </row>
    <row r="4362" spans="12:21" s="508" customFormat="1" x14ac:dyDescent="0.2">
      <c r="L4362" s="469"/>
      <c r="M4362" s="469"/>
      <c r="N4362" s="469"/>
      <c r="O4362" s="469"/>
      <c r="P4362" s="923"/>
      <c r="Q4362" s="923"/>
      <c r="R4362" s="923"/>
      <c r="S4362" s="923"/>
      <c r="U4362" s="742"/>
    </row>
    <row r="4363" spans="12:21" s="508" customFormat="1" x14ac:dyDescent="0.2">
      <c r="L4363" s="469"/>
      <c r="M4363" s="469"/>
      <c r="N4363" s="469"/>
      <c r="O4363" s="469"/>
      <c r="P4363" s="923"/>
      <c r="Q4363" s="923"/>
      <c r="R4363" s="923"/>
      <c r="S4363" s="923"/>
      <c r="U4363" s="742"/>
    </row>
    <row r="4364" spans="12:21" s="508" customFormat="1" x14ac:dyDescent="0.2">
      <c r="L4364" s="469"/>
      <c r="M4364" s="469"/>
      <c r="N4364" s="469"/>
      <c r="O4364" s="469"/>
      <c r="P4364" s="923"/>
      <c r="Q4364" s="923"/>
      <c r="R4364" s="923"/>
      <c r="S4364" s="923"/>
      <c r="U4364" s="742"/>
    </row>
    <row r="4365" spans="12:21" s="508" customFormat="1" x14ac:dyDescent="0.2">
      <c r="L4365" s="469"/>
      <c r="M4365" s="469"/>
      <c r="N4365" s="469"/>
      <c r="O4365" s="469"/>
      <c r="P4365" s="923"/>
      <c r="Q4365" s="923"/>
      <c r="R4365" s="923"/>
      <c r="S4365" s="923"/>
      <c r="U4365" s="742"/>
    </row>
    <row r="4366" spans="12:21" s="508" customFormat="1" x14ac:dyDescent="0.2">
      <c r="L4366" s="469"/>
      <c r="M4366" s="469"/>
      <c r="N4366" s="469"/>
      <c r="O4366" s="469"/>
      <c r="P4366" s="923"/>
      <c r="Q4366" s="923"/>
      <c r="R4366" s="923"/>
      <c r="S4366" s="923"/>
      <c r="U4366" s="742"/>
    </row>
    <row r="4367" spans="12:21" s="508" customFormat="1" x14ac:dyDescent="0.2">
      <c r="L4367" s="469"/>
      <c r="M4367" s="469"/>
      <c r="N4367" s="469"/>
      <c r="O4367" s="469"/>
      <c r="P4367" s="923"/>
      <c r="Q4367" s="923"/>
      <c r="R4367" s="923"/>
      <c r="S4367" s="923"/>
      <c r="U4367" s="742"/>
    </row>
    <row r="4368" spans="12:21" s="508" customFormat="1" x14ac:dyDescent="0.2">
      <c r="L4368" s="469"/>
      <c r="M4368" s="469"/>
      <c r="N4368" s="469"/>
      <c r="O4368" s="469"/>
      <c r="P4368" s="923"/>
      <c r="Q4368" s="923"/>
      <c r="R4368" s="923"/>
      <c r="S4368" s="923"/>
      <c r="U4368" s="742"/>
    </row>
    <row r="4369" spans="12:21" s="508" customFormat="1" x14ac:dyDescent="0.2">
      <c r="L4369" s="469"/>
      <c r="M4369" s="469"/>
      <c r="N4369" s="469"/>
      <c r="O4369" s="469"/>
      <c r="P4369" s="923"/>
      <c r="Q4369" s="923"/>
      <c r="R4369" s="923"/>
      <c r="S4369" s="923"/>
      <c r="U4369" s="742"/>
    </row>
    <row r="4370" spans="12:21" s="508" customFormat="1" x14ac:dyDescent="0.2">
      <c r="L4370" s="469"/>
      <c r="M4370" s="469"/>
      <c r="N4370" s="469"/>
      <c r="O4370" s="469"/>
      <c r="P4370" s="923"/>
      <c r="Q4370" s="923"/>
      <c r="R4370" s="923"/>
      <c r="S4370" s="923"/>
      <c r="U4370" s="742"/>
    </row>
    <row r="4371" spans="12:21" s="508" customFormat="1" x14ac:dyDescent="0.2">
      <c r="L4371" s="469"/>
      <c r="M4371" s="469"/>
      <c r="N4371" s="469"/>
      <c r="O4371" s="469"/>
      <c r="P4371" s="923"/>
      <c r="Q4371" s="923"/>
      <c r="R4371" s="923"/>
      <c r="S4371" s="923"/>
      <c r="U4371" s="742"/>
    </row>
    <row r="4372" spans="12:21" s="508" customFormat="1" x14ac:dyDescent="0.2">
      <c r="L4372" s="469"/>
      <c r="M4372" s="469"/>
      <c r="N4372" s="469"/>
      <c r="O4372" s="469"/>
      <c r="P4372" s="923"/>
      <c r="Q4372" s="923"/>
      <c r="R4372" s="923"/>
      <c r="S4372" s="923"/>
      <c r="U4372" s="742"/>
    </row>
    <row r="4373" spans="12:21" s="508" customFormat="1" x14ac:dyDescent="0.2">
      <c r="L4373" s="469"/>
      <c r="M4373" s="469"/>
      <c r="N4373" s="469"/>
      <c r="O4373" s="469"/>
      <c r="P4373" s="923"/>
      <c r="Q4373" s="923"/>
      <c r="R4373" s="923"/>
      <c r="S4373" s="923"/>
      <c r="U4373" s="742"/>
    </row>
    <row r="4374" spans="12:21" s="508" customFormat="1" x14ac:dyDescent="0.2">
      <c r="L4374" s="469"/>
      <c r="M4374" s="469"/>
      <c r="N4374" s="469"/>
      <c r="O4374" s="469"/>
      <c r="P4374" s="923"/>
      <c r="Q4374" s="923"/>
      <c r="R4374" s="923"/>
      <c r="S4374" s="923"/>
      <c r="U4374" s="742"/>
    </row>
    <row r="4375" spans="12:21" s="508" customFormat="1" x14ac:dyDescent="0.2">
      <c r="L4375" s="469"/>
      <c r="M4375" s="469"/>
      <c r="N4375" s="469"/>
      <c r="O4375" s="469"/>
      <c r="P4375" s="923"/>
      <c r="Q4375" s="923"/>
      <c r="R4375" s="923"/>
      <c r="S4375" s="923"/>
      <c r="U4375" s="742"/>
    </row>
    <row r="4376" spans="12:21" s="508" customFormat="1" x14ac:dyDescent="0.2">
      <c r="L4376" s="469"/>
      <c r="M4376" s="469"/>
      <c r="N4376" s="469"/>
      <c r="O4376" s="469"/>
      <c r="P4376" s="923"/>
      <c r="Q4376" s="923"/>
      <c r="R4376" s="923"/>
      <c r="S4376" s="923"/>
      <c r="U4376" s="742"/>
    </row>
    <row r="4377" spans="12:21" s="508" customFormat="1" x14ac:dyDescent="0.2">
      <c r="L4377" s="469"/>
      <c r="M4377" s="469"/>
      <c r="N4377" s="469"/>
      <c r="O4377" s="469"/>
      <c r="P4377" s="923"/>
      <c r="Q4377" s="923"/>
      <c r="R4377" s="923"/>
      <c r="S4377" s="923"/>
      <c r="U4377" s="742"/>
    </row>
    <row r="4378" spans="12:21" s="508" customFormat="1" x14ac:dyDescent="0.2">
      <c r="L4378" s="469"/>
      <c r="M4378" s="469"/>
      <c r="N4378" s="469"/>
      <c r="O4378" s="469"/>
      <c r="P4378" s="923"/>
      <c r="Q4378" s="923"/>
      <c r="R4378" s="923"/>
      <c r="S4378" s="923"/>
      <c r="U4378" s="742"/>
    </row>
    <row r="4379" spans="12:21" s="508" customFormat="1" x14ac:dyDescent="0.2">
      <c r="L4379" s="469"/>
      <c r="M4379" s="469"/>
      <c r="N4379" s="469"/>
      <c r="O4379" s="469"/>
      <c r="P4379" s="923"/>
      <c r="Q4379" s="923"/>
      <c r="R4379" s="923"/>
      <c r="S4379" s="923"/>
      <c r="U4379" s="742"/>
    </row>
    <row r="4380" spans="12:21" s="508" customFormat="1" x14ac:dyDescent="0.2">
      <c r="L4380" s="469"/>
      <c r="M4380" s="469"/>
      <c r="N4380" s="469"/>
      <c r="O4380" s="469"/>
      <c r="P4380" s="923"/>
      <c r="Q4380" s="923"/>
      <c r="R4380" s="923"/>
      <c r="S4380" s="923"/>
      <c r="U4380" s="742"/>
    </row>
    <row r="4381" spans="12:21" s="508" customFormat="1" x14ac:dyDescent="0.2">
      <c r="L4381" s="469"/>
      <c r="M4381" s="469"/>
      <c r="N4381" s="469"/>
      <c r="O4381" s="469"/>
      <c r="P4381" s="923"/>
      <c r="Q4381" s="923"/>
      <c r="R4381" s="923"/>
      <c r="S4381" s="923"/>
      <c r="U4381" s="742"/>
    </row>
    <row r="4382" spans="12:21" s="508" customFormat="1" x14ac:dyDescent="0.2">
      <c r="L4382" s="469"/>
      <c r="M4382" s="469"/>
      <c r="N4382" s="469"/>
      <c r="O4382" s="469"/>
      <c r="P4382" s="923"/>
      <c r="Q4382" s="923"/>
      <c r="R4382" s="923"/>
      <c r="S4382" s="923"/>
      <c r="U4382" s="742"/>
    </row>
    <row r="4383" spans="12:21" s="508" customFormat="1" x14ac:dyDescent="0.2">
      <c r="L4383" s="469"/>
      <c r="M4383" s="469"/>
      <c r="N4383" s="469"/>
      <c r="O4383" s="469"/>
      <c r="P4383" s="923"/>
      <c r="Q4383" s="923"/>
      <c r="R4383" s="923"/>
      <c r="S4383" s="923"/>
      <c r="U4383" s="742"/>
    </row>
    <row r="4384" spans="12:21" s="508" customFormat="1" x14ac:dyDescent="0.2">
      <c r="L4384" s="469"/>
      <c r="M4384" s="469"/>
      <c r="N4384" s="469"/>
      <c r="O4384" s="469"/>
      <c r="P4384" s="923"/>
      <c r="Q4384" s="923"/>
      <c r="R4384" s="923"/>
      <c r="S4384" s="923"/>
      <c r="U4384" s="742"/>
    </row>
    <row r="4385" spans="12:21" s="508" customFormat="1" x14ac:dyDescent="0.2">
      <c r="L4385" s="469"/>
      <c r="M4385" s="469"/>
      <c r="N4385" s="469"/>
      <c r="O4385" s="469"/>
      <c r="P4385" s="923"/>
      <c r="Q4385" s="923"/>
      <c r="R4385" s="923"/>
      <c r="S4385" s="923"/>
      <c r="U4385" s="742"/>
    </row>
    <row r="4386" spans="12:21" s="508" customFormat="1" x14ac:dyDescent="0.2">
      <c r="L4386" s="469"/>
      <c r="M4386" s="469"/>
      <c r="N4386" s="469"/>
      <c r="O4386" s="469"/>
      <c r="P4386" s="923"/>
      <c r="Q4386" s="923"/>
      <c r="R4386" s="923"/>
      <c r="S4386" s="923"/>
      <c r="U4386" s="742"/>
    </row>
    <row r="4387" spans="12:21" s="508" customFormat="1" x14ac:dyDescent="0.2">
      <c r="L4387" s="469"/>
      <c r="M4387" s="469"/>
      <c r="N4387" s="469"/>
      <c r="O4387" s="469"/>
      <c r="P4387" s="923"/>
      <c r="Q4387" s="923"/>
      <c r="R4387" s="923"/>
      <c r="S4387" s="923"/>
      <c r="U4387" s="742"/>
    </row>
    <row r="4388" spans="12:21" s="508" customFormat="1" x14ac:dyDescent="0.2">
      <c r="L4388" s="469"/>
      <c r="M4388" s="469"/>
      <c r="N4388" s="469"/>
      <c r="O4388" s="469"/>
      <c r="P4388" s="923"/>
      <c r="Q4388" s="923"/>
      <c r="R4388" s="923"/>
      <c r="S4388" s="923"/>
      <c r="U4388" s="742"/>
    </row>
    <row r="4389" spans="12:21" s="508" customFormat="1" x14ac:dyDescent="0.2">
      <c r="L4389" s="469"/>
      <c r="M4389" s="469"/>
      <c r="N4389" s="469"/>
      <c r="O4389" s="469"/>
      <c r="P4389" s="923"/>
      <c r="Q4389" s="923"/>
      <c r="R4389" s="923"/>
      <c r="S4389" s="923"/>
      <c r="U4389" s="742"/>
    </row>
    <row r="4390" spans="12:21" s="508" customFormat="1" x14ac:dyDescent="0.2">
      <c r="L4390" s="469"/>
      <c r="M4390" s="469"/>
      <c r="N4390" s="469"/>
      <c r="O4390" s="469"/>
      <c r="P4390" s="923"/>
      <c r="Q4390" s="923"/>
      <c r="R4390" s="923"/>
      <c r="S4390" s="923"/>
      <c r="U4390" s="742"/>
    </row>
    <row r="4391" spans="12:21" s="508" customFormat="1" x14ac:dyDescent="0.2">
      <c r="L4391" s="469"/>
      <c r="M4391" s="469"/>
      <c r="N4391" s="469"/>
      <c r="O4391" s="469"/>
      <c r="P4391" s="923"/>
      <c r="Q4391" s="923"/>
      <c r="R4391" s="923"/>
      <c r="S4391" s="923"/>
      <c r="U4391" s="742"/>
    </row>
    <row r="4392" spans="12:21" s="508" customFormat="1" x14ac:dyDescent="0.2">
      <c r="L4392" s="469"/>
      <c r="M4392" s="469"/>
      <c r="N4392" s="469"/>
      <c r="O4392" s="469"/>
      <c r="P4392" s="923"/>
      <c r="Q4392" s="923"/>
      <c r="R4392" s="923"/>
      <c r="S4392" s="923"/>
      <c r="U4392" s="742"/>
    </row>
    <row r="4393" spans="12:21" s="508" customFormat="1" x14ac:dyDescent="0.2">
      <c r="L4393" s="469"/>
      <c r="M4393" s="469"/>
      <c r="N4393" s="469"/>
      <c r="O4393" s="469"/>
      <c r="P4393" s="923"/>
      <c r="Q4393" s="923"/>
      <c r="R4393" s="923"/>
      <c r="S4393" s="923"/>
      <c r="U4393" s="742"/>
    </row>
    <row r="4394" spans="12:21" s="508" customFormat="1" x14ac:dyDescent="0.2">
      <c r="L4394" s="469"/>
      <c r="M4394" s="469"/>
      <c r="N4394" s="469"/>
      <c r="O4394" s="469"/>
      <c r="P4394" s="923"/>
      <c r="Q4394" s="923"/>
      <c r="R4394" s="923"/>
      <c r="S4394" s="923"/>
      <c r="U4394" s="742"/>
    </row>
    <row r="4395" spans="12:21" s="508" customFormat="1" x14ac:dyDescent="0.2">
      <c r="L4395" s="469"/>
      <c r="M4395" s="469"/>
      <c r="N4395" s="469"/>
      <c r="O4395" s="469"/>
      <c r="P4395" s="923"/>
      <c r="Q4395" s="923"/>
      <c r="R4395" s="923"/>
      <c r="S4395" s="923"/>
      <c r="U4395" s="742"/>
    </row>
    <row r="4396" spans="12:21" s="508" customFormat="1" x14ac:dyDescent="0.2">
      <c r="L4396" s="469"/>
      <c r="M4396" s="469"/>
      <c r="N4396" s="469"/>
      <c r="O4396" s="469"/>
      <c r="P4396" s="923"/>
      <c r="Q4396" s="923"/>
      <c r="R4396" s="923"/>
      <c r="S4396" s="923"/>
      <c r="U4396" s="742"/>
    </row>
    <row r="4397" spans="12:21" s="508" customFormat="1" x14ac:dyDescent="0.2">
      <c r="L4397" s="469"/>
      <c r="M4397" s="469"/>
      <c r="N4397" s="469"/>
      <c r="O4397" s="469"/>
      <c r="P4397" s="923"/>
      <c r="Q4397" s="923"/>
      <c r="R4397" s="923"/>
      <c r="S4397" s="923"/>
      <c r="U4397" s="742"/>
    </row>
    <row r="4398" spans="12:21" s="508" customFormat="1" x14ac:dyDescent="0.2">
      <c r="L4398" s="469"/>
      <c r="M4398" s="469"/>
      <c r="N4398" s="469"/>
      <c r="O4398" s="469"/>
      <c r="P4398" s="923"/>
      <c r="Q4398" s="923"/>
      <c r="R4398" s="923"/>
      <c r="S4398" s="923"/>
      <c r="U4398" s="742"/>
    </row>
    <row r="4399" spans="12:21" s="508" customFormat="1" x14ac:dyDescent="0.2">
      <c r="L4399" s="469"/>
      <c r="M4399" s="469"/>
      <c r="N4399" s="469"/>
      <c r="O4399" s="469"/>
      <c r="P4399" s="923"/>
      <c r="Q4399" s="923"/>
      <c r="R4399" s="923"/>
      <c r="S4399" s="923"/>
      <c r="U4399" s="742"/>
    </row>
    <row r="4400" spans="12:21" s="508" customFormat="1" x14ac:dyDescent="0.2">
      <c r="L4400" s="469"/>
      <c r="M4400" s="469"/>
      <c r="N4400" s="469"/>
      <c r="O4400" s="469"/>
      <c r="P4400" s="923"/>
      <c r="Q4400" s="923"/>
      <c r="R4400" s="923"/>
      <c r="S4400" s="923"/>
      <c r="U4400" s="742"/>
    </row>
    <row r="4401" spans="12:21" s="508" customFormat="1" x14ac:dyDescent="0.2">
      <c r="L4401" s="469"/>
      <c r="M4401" s="469"/>
      <c r="N4401" s="469"/>
      <c r="O4401" s="469"/>
      <c r="P4401" s="923"/>
      <c r="Q4401" s="923"/>
      <c r="R4401" s="923"/>
      <c r="S4401" s="923"/>
      <c r="U4401" s="742"/>
    </row>
    <row r="4402" spans="12:21" s="508" customFormat="1" x14ac:dyDescent="0.2">
      <c r="L4402" s="469"/>
      <c r="M4402" s="469"/>
      <c r="N4402" s="469"/>
      <c r="O4402" s="469"/>
      <c r="P4402" s="923"/>
      <c r="Q4402" s="923"/>
      <c r="R4402" s="923"/>
      <c r="S4402" s="923"/>
      <c r="U4402" s="742"/>
    </row>
    <row r="4403" spans="12:21" s="508" customFormat="1" x14ac:dyDescent="0.2">
      <c r="L4403" s="469"/>
      <c r="M4403" s="469"/>
      <c r="N4403" s="469"/>
      <c r="O4403" s="469"/>
      <c r="P4403" s="923"/>
      <c r="Q4403" s="923"/>
      <c r="R4403" s="923"/>
      <c r="S4403" s="923"/>
      <c r="U4403" s="742"/>
    </row>
    <row r="4404" spans="12:21" s="508" customFormat="1" x14ac:dyDescent="0.2">
      <c r="L4404" s="469"/>
      <c r="M4404" s="469"/>
      <c r="N4404" s="469"/>
      <c r="O4404" s="469"/>
      <c r="P4404" s="923"/>
      <c r="Q4404" s="923"/>
      <c r="R4404" s="923"/>
      <c r="S4404" s="923"/>
      <c r="U4404" s="742"/>
    </row>
    <row r="4405" spans="12:21" s="508" customFormat="1" x14ac:dyDescent="0.2">
      <c r="L4405" s="469"/>
      <c r="M4405" s="469"/>
      <c r="N4405" s="469"/>
      <c r="O4405" s="469"/>
      <c r="P4405" s="923"/>
      <c r="Q4405" s="923"/>
      <c r="R4405" s="923"/>
      <c r="S4405" s="923"/>
      <c r="U4405" s="742"/>
    </row>
    <row r="4406" spans="12:21" s="508" customFormat="1" x14ac:dyDescent="0.2">
      <c r="L4406" s="469"/>
      <c r="M4406" s="469"/>
      <c r="N4406" s="469"/>
      <c r="O4406" s="469"/>
      <c r="P4406" s="923"/>
      <c r="Q4406" s="923"/>
      <c r="R4406" s="923"/>
      <c r="S4406" s="923"/>
      <c r="U4406" s="742"/>
    </row>
    <row r="4407" spans="12:21" s="508" customFormat="1" x14ac:dyDescent="0.2">
      <c r="L4407" s="469"/>
      <c r="M4407" s="469"/>
      <c r="N4407" s="469"/>
      <c r="O4407" s="469"/>
      <c r="P4407" s="923"/>
      <c r="Q4407" s="923"/>
      <c r="R4407" s="923"/>
      <c r="S4407" s="923"/>
      <c r="U4407" s="742"/>
    </row>
    <row r="4408" spans="12:21" s="508" customFormat="1" x14ac:dyDescent="0.2">
      <c r="L4408" s="469"/>
      <c r="M4408" s="469"/>
      <c r="N4408" s="469"/>
      <c r="O4408" s="469"/>
      <c r="P4408" s="923"/>
      <c r="Q4408" s="923"/>
      <c r="R4408" s="923"/>
      <c r="S4408" s="923"/>
      <c r="U4408" s="742"/>
    </row>
    <row r="4409" spans="12:21" s="508" customFormat="1" x14ac:dyDescent="0.2">
      <c r="L4409" s="469"/>
      <c r="M4409" s="469"/>
      <c r="N4409" s="469"/>
      <c r="O4409" s="469"/>
      <c r="P4409" s="923"/>
      <c r="Q4409" s="923"/>
      <c r="R4409" s="923"/>
      <c r="S4409" s="923"/>
      <c r="U4409" s="742"/>
    </row>
    <row r="4410" spans="12:21" s="508" customFormat="1" x14ac:dyDescent="0.2">
      <c r="L4410" s="469"/>
      <c r="M4410" s="469"/>
      <c r="N4410" s="469"/>
      <c r="O4410" s="469"/>
      <c r="P4410" s="923"/>
      <c r="Q4410" s="923"/>
      <c r="R4410" s="923"/>
      <c r="S4410" s="923"/>
      <c r="U4410" s="742"/>
    </row>
    <row r="4411" spans="12:21" s="508" customFormat="1" x14ac:dyDescent="0.2">
      <c r="L4411" s="469"/>
      <c r="M4411" s="469"/>
      <c r="N4411" s="469"/>
      <c r="O4411" s="469"/>
      <c r="P4411" s="923"/>
      <c r="Q4411" s="923"/>
      <c r="R4411" s="923"/>
      <c r="S4411" s="923"/>
      <c r="U4411" s="742"/>
    </row>
    <row r="4412" spans="12:21" s="508" customFormat="1" x14ac:dyDescent="0.2">
      <c r="L4412" s="469"/>
      <c r="M4412" s="469"/>
      <c r="N4412" s="469"/>
      <c r="O4412" s="469"/>
      <c r="P4412" s="923"/>
      <c r="Q4412" s="923"/>
      <c r="R4412" s="923"/>
      <c r="S4412" s="923"/>
      <c r="U4412" s="742"/>
    </row>
    <row r="4413" spans="12:21" s="508" customFormat="1" x14ac:dyDescent="0.2">
      <c r="L4413" s="469"/>
      <c r="M4413" s="469"/>
      <c r="N4413" s="469"/>
      <c r="O4413" s="469"/>
      <c r="P4413" s="923"/>
      <c r="Q4413" s="923"/>
      <c r="R4413" s="923"/>
      <c r="S4413" s="923"/>
      <c r="U4413" s="742"/>
    </row>
    <row r="4414" spans="12:21" s="508" customFormat="1" x14ac:dyDescent="0.2">
      <c r="L4414" s="469"/>
      <c r="M4414" s="469"/>
      <c r="N4414" s="469"/>
      <c r="O4414" s="469"/>
      <c r="P4414" s="923"/>
      <c r="Q4414" s="923"/>
      <c r="R4414" s="923"/>
      <c r="S4414" s="923"/>
      <c r="U4414" s="742"/>
    </row>
    <row r="4415" spans="12:21" s="508" customFormat="1" x14ac:dyDescent="0.2">
      <c r="L4415" s="469"/>
      <c r="M4415" s="469"/>
      <c r="N4415" s="469"/>
      <c r="O4415" s="469"/>
      <c r="P4415" s="923"/>
      <c r="Q4415" s="923"/>
      <c r="R4415" s="923"/>
      <c r="S4415" s="923"/>
      <c r="U4415" s="742"/>
    </row>
    <row r="4416" spans="12:21" s="508" customFormat="1" x14ac:dyDescent="0.2">
      <c r="L4416" s="469"/>
      <c r="M4416" s="469"/>
      <c r="N4416" s="469"/>
      <c r="O4416" s="469"/>
      <c r="P4416" s="923"/>
      <c r="Q4416" s="923"/>
      <c r="R4416" s="923"/>
      <c r="S4416" s="923"/>
      <c r="U4416" s="742"/>
    </row>
    <row r="4417" spans="12:21" s="508" customFormat="1" x14ac:dyDescent="0.2">
      <c r="L4417" s="469"/>
      <c r="M4417" s="469"/>
      <c r="N4417" s="469"/>
      <c r="O4417" s="469"/>
      <c r="P4417" s="923"/>
      <c r="Q4417" s="923"/>
      <c r="R4417" s="923"/>
      <c r="S4417" s="923"/>
      <c r="U4417" s="742"/>
    </row>
    <row r="4418" spans="12:21" s="508" customFormat="1" x14ac:dyDescent="0.2">
      <c r="L4418" s="469"/>
      <c r="M4418" s="469"/>
      <c r="N4418" s="469"/>
      <c r="O4418" s="469"/>
      <c r="P4418" s="923"/>
      <c r="Q4418" s="923"/>
      <c r="R4418" s="923"/>
      <c r="S4418" s="923"/>
      <c r="U4418" s="742"/>
    </row>
    <row r="4419" spans="12:21" s="508" customFormat="1" x14ac:dyDescent="0.2">
      <c r="L4419" s="469"/>
      <c r="M4419" s="469"/>
      <c r="N4419" s="469"/>
      <c r="O4419" s="469"/>
      <c r="P4419" s="923"/>
      <c r="Q4419" s="923"/>
      <c r="R4419" s="923"/>
      <c r="S4419" s="923"/>
      <c r="U4419" s="742"/>
    </row>
    <row r="4420" spans="12:21" s="508" customFormat="1" x14ac:dyDescent="0.2">
      <c r="L4420" s="469"/>
      <c r="M4420" s="469"/>
      <c r="N4420" s="469"/>
      <c r="O4420" s="469"/>
      <c r="P4420" s="923"/>
      <c r="Q4420" s="923"/>
      <c r="R4420" s="923"/>
      <c r="S4420" s="923"/>
      <c r="U4420" s="742"/>
    </row>
    <row r="4421" spans="12:21" s="508" customFormat="1" x14ac:dyDescent="0.2">
      <c r="L4421" s="469"/>
      <c r="M4421" s="469"/>
      <c r="N4421" s="469"/>
      <c r="O4421" s="469"/>
      <c r="P4421" s="923"/>
      <c r="Q4421" s="923"/>
      <c r="R4421" s="923"/>
      <c r="S4421" s="923"/>
      <c r="U4421" s="742"/>
    </row>
    <row r="4422" spans="12:21" s="508" customFormat="1" x14ac:dyDescent="0.2">
      <c r="L4422" s="469"/>
      <c r="M4422" s="469"/>
      <c r="N4422" s="469"/>
      <c r="O4422" s="469"/>
      <c r="P4422" s="923"/>
      <c r="Q4422" s="923"/>
      <c r="R4422" s="923"/>
      <c r="S4422" s="923"/>
      <c r="U4422" s="742"/>
    </row>
    <row r="4423" spans="12:21" s="508" customFormat="1" x14ac:dyDescent="0.2">
      <c r="L4423" s="469"/>
      <c r="M4423" s="469"/>
      <c r="N4423" s="469"/>
      <c r="O4423" s="469"/>
      <c r="P4423" s="923"/>
      <c r="Q4423" s="923"/>
      <c r="R4423" s="923"/>
      <c r="S4423" s="923"/>
      <c r="U4423" s="742"/>
    </row>
    <row r="4424" spans="12:21" s="508" customFormat="1" x14ac:dyDescent="0.2">
      <c r="L4424" s="469"/>
      <c r="M4424" s="469"/>
      <c r="N4424" s="469"/>
      <c r="O4424" s="469"/>
      <c r="P4424" s="923"/>
      <c r="Q4424" s="923"/>
      <c r="R4424" s="923"/>
      <c r="S4424" s="923"/>
      <c r="U4424" s="742"/>
    </row>
    <row r="4425" spans="12:21" s="508" customFormat="1" x14ac:dyDescent="0.2">
      <c r="L4425" s="469"/>
      <c r="M4425" s="469"/>
      <c r="N4425" s="469"/>
      <c r="O4425" s="469"/>
      <c r="P4425" s="923"/>
      <c r="Q4425" s="923"/>
      <c r="R4425" s="923"/>
      <c r="S4425" s="923"/>
      <c r="U4425" s="742"/>
    </row>
    <row r="4426" spans="12:21" s="508" customFormat="1" x14ac:dyDescent="0.2">
      <c r="L4426" s="469"/>
      <c r="M4426" s="469"/>
      <c r="N4426" s="469"/>
      <c r="O4426" s="469"/>
      <c r="P4426" s="923"/>
      <c r="Q4426" s="923"/>
      <c r="R4426" s="923"/>
      <c r="S4426" s="923"/>
      <c r="U4426" s="742"/>
    </row>
    <row r="4427" spans="12:21" s="508" customFormat="1" x14ac:dyDescent="0.2">
      <c r="L4427" s="469"/>
      <c r="M4427" s="469"/>
      <c r="N4427" s="469"/>
      <c r="O4427" s="469"/>
      <c r="P4427" s="923"/>
      <c r="Q4427" s="923"/>
      <c r="R4427" s="923"/>
      <c r="S4427" s="923"/>
      <c r="U4427" s="742"/>
    </row>
    <row r="4428" spans="12:21" s="508" customFormat="1" x14ac:dyDescent="0.2">
      <c r="L4428" s="469"/>
      <c r="M4428" s="469"/>
      <c r="N4428" s="469"/>
      <c r="O4428" s="469"/>
      <c r="P4428" s="923"/>
      <c r="Q4428" s="923"/>
      <c r="R4428" s="923"/>
      <c r="S4428" s="923"/>
      <c r="U4428" s="742"/>
    </row>
    <row r="4429" spans="12:21" s="508" customFormat="1" x14ac:dyDescent="0.2">
      <c r="L4429" s="469"/>
      <c r="M4429" s="469"/>
      <c r="N4429" s="469"/>
      <c r="O4429" s="469"/>
      <c r="P4429" s="923"/>
      <c r="Q4429" s="923"/>
      <c r="R4429" s="923"/>
      <c r="S4429" s="923"/>
      <c r="U4429" s="742"/>
    </row>
    <row r="4430" spans="12:21" s="508" customFormat="1" x14ac:dyDescent="0.2">
      <c r="L4430" s="469"/>
      <c r="M4430" s="469"/>
      <c r="N4430" s="469"/>
      <c r="O4430" s="469"/>
      <c r="P4430" s="923"/>
      <c r="Q4430" s="923"/>
      <c r="R4430" s="923"/>
      <c r="S4430" s="923"/>
      <c r="U4430" s="742"/>
    </row>
    <row r="4431" spans="12:21" s="508" customFormat="1" x14ac:dyDescent="0.2">
      <c r="L4431" s="469"/>
      <c r="M4431" s="469"/>
      <c r="N4431" s="469"/>
      <c r="O4431" s="469"/>
      <c r="P4431" s="923"/>
      <c r="Q4431" s="923"/>
      <c r="R4431" s="923"/>
      <c r="S4431" s="923"/>
      <c r="U4431" s="742"/>
    </row>
    <row r="4432" spans="12:21" s="508" customFormat="1" x14ac:dyDescent="0.2">
      <c r="L4432" s="469"/>
      <c r="M4432" s="469"/>
      <c r="N4432" s="469"/>
      <c r="O4432" s="469"/>
      <c r="P4432" s="923"/>
      <c r="Q4432" s="923"/>
      <c r="R4432" s="923"/>
      <c r="S4432" s="923"/>
      <c r="U4432" s="742"/>
    </row>
    <row r="4433" spans="12:21" s="508" customFormat="1" x14ac:dyDescent="0.2">
      <c r="L4433" s="469"/>
      <c r="M4433" s="469"/>
      <c r="N4433" s="469"/>
      <c r="O4433" s="469"/>
      <c r="P4433" s="923"/>
      <c r="Q4433" s="923"/>
      <c r="R4433" s="923"/>
      <c r="S4433" s="923"/>
      <c r="U4433" s="742"/>
    </row>
    <row r="4434" spans="12:21" s="508" customFormat="1" x14ac:dyDescent="0.2">
      <c r="L4434" s="469"/>
      <c r="M4434" s="469"/>
      <c r="N4434" s="469"/>
      <c r="O4434" s="469"/>
      <c r="P4434" s="923"/>
      <c r="Q4434" s="923"/>
      <c r="R4434" s="923"/>
      <c r="S4434" s="923"/>
      <c r="U4434" s="742"/>
    </row>
    <row r="4435" spans="12:21" s="508" customFormat="1" x14ac:dyDescent="0.2">
      <c r="L4435" s="469"/>
      <c r="M4435" s="469"/>
      <c r="N4435" s="469"/>
      <c r="O4435" s="469"/>
      <c r="P4435" s="923"/>
      <c r="Q4435" s="923"/>
      <c r="R4435" s="923"/>
      <c r="S4435" s="923"/>
      <c r="U4435" s="742"/>
    </row>
    <row r="4436" spans="12:21" s="508" customFormat="1" x14ac:dyDescent="0.2">
      <c r="L4436" s="469"/>
      <c r="M4436" s="469"/>
      <c r="N4436" s="469"/>
      <c r="O4436" s="469"/>
      <c r="P4436" s="923"/>
      <c r="Q4436" s="923"/>
      <c r="R4436" s="923"/>
      <c r="S4436" s="923"/>
      <c r="U4436" s="742"/>
    </row>
    <row r="4437" spans="12:21" s="508" customFormat="1" x14ac:dyDescent="0.2">
      <c r="L4437" s="469"/>
      <c r="M4437" s="469"/>
      <c r="N4437" s="469"/>
      <c r="O4437" s="469"/>
      <c r="P4437" s="923"/>
      <c r="Q4437" s="923"/>
      <c r="R4437" s="923"/>
      <c r="S4437" s="923"/>
      <c r="U4437" s="742"/>
    </row>
    <row r="4438" spans="12:21" s="508" customFormat="1" x14ac:dyDescent="0.2">
      <c r="L4438" s="469"/>
      <c r="M4438" s="469"/>
      <c r="N4438" s="469"/>
      <c r="O4438" s="469"/>
      <c r="P4438" s="923"/>
      <c r="Q4438" s="923"/>
      <c r="R4438" s="923"/>
      <c r="S4438" s="923"/>
      <c r="U4438" s="742"/>
    </row>
    <row r="4439" spans="12:21" s="508" customFormat="1" x14ac:dyDescent="0.2">
      <c r="L4439" s="469"/>
      <c r="M4439" s="469"/>
      <c r="N4439" s="469"/>
      <c r="O4439" s="469"/>
      <c r="P4439" s="923"/>
      <c r="Q4439" s="923"/>
      <c r="R4439" s="923"/>
      <c r="S4439" s="923"/>
      <c r="U4439" s="742"/>
    </row>
    <row r="4440" spans="12:21" s="508" customFormat="1" x14ac:dyDescent="0.2">
      <c r="L4440" s="469"/>
      <c r="M4440" s="469"/>
      <c r="N4440" s="469"/>
      <c r="O4440" s="469"/>
      <c r="P4440" s="923"/>
      <c r="Q4440" s="923"/>
      <c r="R4440" s="923"/>
      <c r="S4440" s="923"/>
      <c r="U4440" s="742"/>
    </row>
    <row r="4441" spans="12:21" s="508" customFormat="1" x14ac:dyDescent="0.2">
      <c r="L4441" s="469"/>
      <c r="M4441" s="469"/>
      <c r="N4441" s="469"/>
      <c r="O4441" s="469"/>
      <c r="P4441" s="923"/>
      <c r="Q4441" s="923"/>
      <c r="R4441" s="923"/>
      <c r="S4441" s="923"/>
      <c r="U4441" s="742"/>
    </row>
    <row r="4442" spans="12:21" s="508" customFormat="1" x14ac:dyDescent="0.2">
      <c r="L4442" s="469"/>
      <c r="M4442" s="469"/>
      <c r="N4442" s="469"/>
      <c r="O4442" s="469"/>
      <c r="P4442" s="923"/>
      <c r="Q4442" s="923"/>
      <c r="R4442" s="923"/>
      <c r="S4442" s="923"/>
      <c r="U4442" s="742"/>
    </row>
    <row r="4443" spans="12:21" s="508" customFormat="1" x14ac:dyDescent="0.2">
      <c r="L4443" s="469"/>
      <c r="M4443" s="469"/>
      <c r="N4443" s="469"/>
      <c r="O4443" s="469"/>
      <c r="P4443" s="923"/>
      <c r="Q4443" s="923"/>
      <c r="R4443" s="923"/>
      <c r="S4443" s="923"/>
      <c r="U4443" s="742"/>
    </row>
    <row r="4444" spans="12:21" s="508" customFormat="1" x14ac:dyDescent="0.2">
      <c r="L4444" s="469"/>
      <c r="M4444" s="469"/>
      <c r="N4444" s="469"/>
      <c r="O4444" s="469"/>
      <c r="P4444" s="923"/>
      <c r="Q4444" s="923"/>
      <c r="R4444" s="923"/>
      <c r="S4444" s="923"/>
      <c r="U4444" s="742"/>
    </row>
    <row r="4445" spans="12:21" s="508" customFormat="1" x14ac:dyDescent="0.2">
      <c r="L4445" s="469"/>
      <c r="M4445" s="469"/>
      <c r="N4445" s="469"/>
      <c r="O4445" s="469"/>
      <c r="P4445" s="923"/>
      <c r="Q4445" s="923"/>
      <c r="R4445" s="923"/>
      <c r="S4445" s="923"/>
      <c r="U4445" s="742"/>
    </row>
    <row r="4446" spans="12:21" s="508" customFormat="1" x14ac:dyDescent="0.2">
      <c r="L4446" s="469"/>
      <c r="M4446" s="469"/>
      <c r="N4446" s="469"/>
      <c r="O4446" s="469"/>
      <c r="P4446" s="923"/>
      <c r="Q4446" s="923"/>
      <c r="R4446" s="923"/>
      <c r="S4446" s="923"/>
      <c r="U4446" s="742"/>
    </row>
    <row r="4447" spans="12:21" s="508" customFormat="1" x14ac:dyDescent="0.2">
      <c r="L4447" s="469"/>
      <c r="M4447" s="469"/>
      <c r="N4447" s="469"/>
      <c r="O4447" s="469"/>
      <c r="P4447" s="923"/>
      <c r="Q4447" s="923"/>
      <c r="R4447" s="923"/>
      <c r="S4447" s="923"/>
      <c r="U4447" s="742"/>
    </row>
    <row r="4448" spans="12:21" s="508" customFormat="1" x14ac:dyDescent="0.2">
      <c r="L4448" s="469"/>
      <c r="M4448" s="469"/>
      <c r="N4448" s="469"/>
      <c r="O4448" s="469"/>
      <c r="P4448" s="923"/>
      <c r="Q4448" s="923"/>
      <c r="R4448" s="923"/>
      <c r="S4448" s="923"/>
      <c r="U4448" s="742"/>
    </row>
    <row r="4449" spans="12:21" s="508" customFormat="1" x14ac:dyDescent="0.2">
      <c r="L4449" s="469"/>
      <c r="M4449" s="469"/>
      <c r="N4449" s="469"/>
      <c r="O4449" s="469"/>
      <c r="P4449" s="923"/>
      <c r="Q4449" s="923"/>
      <c r="R4449" s="923"/>
      <c r="S4449" s="923"/>
      <c r="U4449" s="742"/>
    </row>
    <row r="4450" spans="12:21" s="508" customFormat="1" x14ac:dyDescent="0.2">
      <c r="L4450" s="469"/>
      <c r="M4450" s="469"/>
      <c r="N4450" s="469"/>
      <c r="O4450" s="469"/>
      <c r="P4450" s="923"/>
      <c r="Q4450" s="923"/>
      <c r="R4450" s="923"/>
      <c r="S4450" s="923"/>
      <c r="U4450" s="742"/>
    </row>
    <row r="4451" spans="12:21" s="508" customFormat="1" x14ac:dyDescent="0.2">
      <c r="L4451" s="469"/>
      <c r="M4451" s="469"/>
      <c r="N4451" s="469"/>
      <c r="O4451" s="469"/>
      <c r="P4451" s="923"/>
      <c r="Q4451" s="923"/>
      <c r="R4451" s="923"/>
      <c r="S4451" s="923"/>
      <c r="U4451" s="742"/>
    </row>
    <row r="4452" spans="12:21" s="508" customFormat="1" x14ac:dyDescent="0.2">
      <c r="L4452" s="469"/>
      <c r="M4452" s="469"/>
      <c r="N4452" s="469"/>
      <c r="O4452" s="469"/>
      <c r="P4452" s="923"/>
      <c r="Q4452" s="923"/>
      <c r="R4452" s="923"/>
      <c r="S4452" s="923"/>
      <c r="U4452" s="742"/>
    </row>
    <row r="4453" spans="12:21" s="508" customFormat="1" x14ac:dyDescent="0.2">
      <c r="L4453" s="469"/>
      <c r="M4453" s="469"/>
      <c r="N4453" s="469"/>
      <c r="O4453" s="469"/>
      <c r="P4453" s="923"/>
      <c r="Q4453" s="923"/>
      <c r="R4453" s="923"/>
      <c r="S4453" s="923"/>
      <c r="U4453" s="742"/>
    </row>
    <row r="4454" spans="12:21" s="508" customFormat="1" x14ac:dyDescent="0.2">
      <c r="L4454" s="469"/>
      <c r="M4454" s="469"/>
      <c r="N4454" s="469"/>
      <c r="O4454" s="469"/>
      <c r="P4454" s="923"/>
      <c r="Q4454" s="923"/>
      <c r="R4454" s="923"/>
      <c r="S4454" s="923"/>
      <c r="U4454" s="742"/>
    </row>
    <row r="4455" spans="12:21" s="508" customFormat="1" x14ac:dyDescent="0.2">
      <c r="L4455" s="469"/>
      <c r="M4455" s="469"/>
      <c r="N4455" s="469"/>
      <c r="O4455" s="469"/>
      <c r="P4455" s="923"/>
      <c r="Q4455" s="923"/>
      <c r="R4455" s="923"/>
      <c r="S4455" s="923"/>
      <c r="U4455" s="742"/>
    </row>
    <row r="4456" spans="12:21" s="508" customFormat="1" x14ac:dyDescent="0.2">
      <c r="L4456" s="469"/>
      <c r="M4456" s="469"/>
      <c r="N4456" s="469"/>
      <c r="O4456" s="469"/>
      <c r="P4456" s="923"/>
      <c r="Q4456" s="923"/>
      <c r="R4456" s="923"/>
      <c r="S4456" s="923"/>
      <c r="U4456" s="742"/>
    </row>
    <row r="4457" spans="12:21" s="508" customFormat="1" x14ac:dyDescent="0.2">
      <c r="L4457" s="469"/>
      <c r="M4457" s="469"/>
      <c r="N4457" s="469"/>
      <c r="O4457" s="469"/>
      <c r="P4457" s="923"/>
      <c r="Q4457" s="923"/>
      <c r="R4457" s="923"/>
      <c r="S4457" s="923"/>
      <c r="U4457" s="742"/>
    </row>
    <row r="4458" spans="12:21" s="508" customFormat="1" x14ac:dyDescent="0.2">
      <c r="L4458" s="469"/>
      <c r="M4458" s="469"/>
      <c r="N4458" s="469"/>
      <c r="O4458" s="469"/>
      <c r="P4458" s="923"/>
      <c r="Q4458" s="923"/>
      <c r="R4458" s="923"/>
      <c r="S4458" s="923"/>
      <c r="U4458" s="742"/>
    </row>
    <row r="4459" spans="12:21" s="508" customFormat="1" x14ac:dyDescent="0.2">
      <c r="L4459" s="469"/>
      <c r="M4459" s="469"/>
      <c r="N4459" s="469"/>
      <c r="O4459" s="469"/>
      <c r="P4459" s="923"/>
      <c r="Q4459" s="923"/>
      <c r="R4459" s="923"/>
      <c r="S4459" s="923"/>
      <c r="U4459" s="742"/>
    </row>
    <row r="4460" spans="12:21" s="508" customFormat="1" x14ac:dyDescent="0.2">
      <c r="L4460" s="469"/>
      <c r="M4460" s="469"/>
      <c r="N4460" s="469"/>
      <c r="O4460" s="469"/>
      <c r="P4460" s="923"/>
      <c r="Q4460" s="923"/>
      <c r="R4460" s="923"/>
      <c r="S4460" s="923"/>
      <c r="U4460" s="742"/>
    </row>
    <row r="4461" spans="12:21" s="508" customFormat="1" x14ac:dyDescent="0.2">
      <c r="L4461" s="469"/>
      <c r="M4461" s="469"/>
      <c r="N4461" s="469"/>
      <c r="O4461" s="469"/>
      <c r="P4461" s="923"/>
      <c r="Q4461" s="923"/>
      <c r="R4461" s="923"/>
      <c r="S4461" s="923"/>
      <c r="U4461" s="742"/>
    </row>
    <row r="4462" spans="12:21" s="508" customFormat="1" x14ac:dyDescent="0.2">
      <c r="L4462" s="469"/>
      <c r="M4462" s="469"/>
      <c r="N4462" s="469"/>
      <c r="O4462" s="469"/>
      <c r="P4462" s="923"/>
      <c r="Q4462" s="923"/>
      <c r="R4462" s="923"/>
      <c r="S4462" s="923"/>
      <c r="U4462" s="742"/>
    </row>
    <row r="4463" spans="12:21" s="508" customFormat="1" x14ac:dyDescent="0.2">
      <c r="L4463" s="469"/>
      <c r="M4463" s="469"/>
      <c r="N4463" s="469"/>
      <c r="O4463" s="469"/>
      <c r="P4463" s="923"/>
      <c r="Q4463" s="923"/>
      <c r="R4463" s="923"/>
      <c r="S4463" s="923"/>
      <c r="U4463" s="742"/>
    </row>
    <row r="4464" spans="12:21" s="508" customFormat="1" x14ac:dyDescent="0.2">
      <c r="L4464" s="469"/>
      <c r="M4464" s="469"/>
      <c r="N4464" s="469"/>
      <c r="O4464" s="469"/>
      <c r="P4464" s="923"/>
      <c r="Q4464" s="923"/>
      <c r="R4464" s="923"/>
      <c r="S4464" s="923"/>
      <c r="U4464" s="742"/>
    </row>
    <row r="4465" spans="12:21" s="508" customFormat="1" x14ac:dyDescent="0.2">
      <c r="L4465" s="469"/>
      <c r="M4465" s="469"/>
      <c r="N4465" s="469"/>
      <c r="O4465" s="469"/>
      <c r="P4465" s="923"/>
      <c r="Q4465" s="923"/>
      <c r="R4465" s="923"/>
      <c r="S4465" s="923"/>
      <c r="U4465" s="742"/>
    </row>
    <row r="4466" spans="12:21" s="508" customFormat="1" x14ac:dyDescent="0.2">
      <c r="L4466" s="469"/>
      <c r="M4466" s="469"/>
      <c r="N4466" s="469"/>
      <c r="O4466" s="469"/>
      <c r="P4466" s="923"/>
      <c r="Q4466" s="923"/>
      <c r="R4466" s="923"/>
      <c r="S4466" s="923"/>
      <c r="U4466" s="742"/>
    </row>
    <row r="4467" spans="12:21" s="508" customFormat="1" x14ac:dyDescent="0.2">
      <c r="L4467" s="469"/>
      <c r="M4467" s="469"/>
      <c r="N4467" s="469"/>
      <c r="O4467" s="469"/>
      <c r="P4467" s="923"/>
      <c r="Q4467" s="923"/>
      <c r="R4467" s="923"/>
      <c r="S4467" s="923"/>
      <c r="U4467" s="742"/>
    </row>
    <row r="4468" spans="12:21" s="508" customFormat="1" x14ac:dyDescent="0.2">
      <c r="L4468" s="469"/>
      <c r="M4468" s="469"/>
      <c r="N4468" s="469"/>
      <c r="O4468" s="469"/>
      <c r="P4468" s="923"/>
      <c r="Q4468" s="923"/>
      <c r="R4468" s="923"/>
      <c r="S4468" s="923"/>
      <c r="U4468" s="742"/>
    </row>
    <row r="4469" spans="12:21" s="508" customFormat="1" x14ac:dyDescent="0.2">
      <c r="L4469" s="469"/>
      <c r="M4469" s="469"/>
      <c r="N4469" s="469"/>
      <c r="O4469" s="469"/>
      <c r="P4469" s="923"/>
      <c r="Q4469" s="923"/>
      <c r="R4469" s="923"/>
      <c r="S4469" s="923"/>
      <c r="U4469" s="742"/>
    </row>
    <row r="4470" spans="12:21" s="508" customFormat="1" x14ac:dyDescent="0.2">
      <c r="L4470" s="469"/>
      <c r="M4470" s="469"/>
      <c r="N4470" s="469"/>
      <c r="O4470" s="469"/>
      <c r="P4470" s="923"/>
      <c r="Q4470" s="923"/>
      <c r="R4470" s="923"/>
      <c r="S4470" s="923"/>
      <c r="U4470" s="742"/>
    </row>
    <row r="4471" spans="12:21" s="508" customFormat="1" x14ac:dyDescent="0.2">
      <c r="L4471" s="469"/>
      <c r="M4471" s="469"/>
      <c r="N4471" s="469"/>
      <c r="O4471" s="469"/>
      <c r="P4471" s="923"/>
      <c r="Q4471" s="923"/>
      <c r="R4471" s="923"/>
      <c r="S4471" s="923"/>
      <c r="U4471" s="742"/>
    </row>
    <row r="4472" spans="12:21" s="508" customFormat="1" x14ac:dyDescent="0.2">
      <c r="L4472" s="469"/>
      <c r="M4472" s="469"/>
      <c r="N4472" s="469"/>
      <c r="O4472" s="469"/>
      <c r="P4472" s="923"/>
      <c r="Q4472" s="923"/>
      <c r="R4472" s="923"/>
      <c r="S4472" s="923"/>
      <c r="U4472" s="742"/>
    </row>
    <row r="4473" spans="12:21" s="508" customFormat="1" x14ac:dyDescent="0.2">
      <c r="L4473" s="469"/>
      <c r="M4473" s="469"/>
      <c r="N4473" s="469"/>
      <c r="O4473" s="469"/>
      <c r="P4473" s="923"/>
      <c r="Q4473" s="923"/>
      <c r="R4473" s="923"/>
      <c r="S4473" s="923"/>
      <c r="U4473" s="742"/>
    </row>
    <row r="4474" spans="12:21" s="508" customFormat="1" x14ac:dyDescent="0.2">
      <c r="L4474" s="469"/>
      <c r="M4474" s="469"/>
      <c r="N4474" s="469"/>
      <c r="O4474" s="469"/>
      <c r="P4474" s="923"/>
      <c r="Q4474" s="923"/>
      <c r="R4474" s="923"/>
      <c r="S4474" s="923"/>
      <c r="U4474" s="742"/>
    </row>
    <row r="4475" spans="12:21" s="508" customFormat="1" x14ac:dyDescent="0.2">
      <c r="L4475" s="469"/>
      <c r="M4475" s="469"/>
      <c r="N4475" s="469"/>
      <c r="O4475" s="469"/>
      <c r="P4475" s="923"/>
      <c r="Q4475" s="923"/>
      <c r="R4475" s="923"/>
      <c r="S4475" s="923"/>
      <c r="U4475" s="742"/>
    </row>
    <row r="4476" spans="12:21" s="508" customFormat="1" x14ac:dyDescent="0.2">
      <c r="L4476" s="469"/>
      <c r="M4476" s="469"/>
      <c r="N4476" s="469"/>
      <c r="O4476" s="469"/>
      <c r="P4476" s="923"/>
      <c r="Q4476" s="923"/>
      <c r="R4476" s="923"/>
      <c r="S4476" s="923"/>
      <c r="U4476" s="742"/>
    </row>
    <row r="4477" spans="12:21" s="508" customFormat="1" x14ac:dyDescent="0.2">
      <c r="L4477" s="469"/>
      <c r="M4477" s="469"/>
      <c r="N4477" s="469"/>
      <c r="O4477" s="469"/>
      <c r="P4477" s="923"/>
      <c r="Q4477" s="923"/>
      <c r="R4477" s="923"/>
      <c r="S4477" s="923"/>
      <c r="U4477" s="742"/>
    </row>
    <row r="4478" spans="12:21" s="508" customFormat="1" x14ac:dyDescent="0.2">
      <c r="L4478" s="469"/>
      <c r="M4478" s="469"/>
      <c r="N4478" s="469"/>
      <c r="O4478" s="469"/>
      <c r="P4478" s="923"/>
      <c r="Q4478" s="923"/>
      <c r="R4478" s="923"/>
      <c r="S4478" s="923"/>
      <c r="U4478" s="742"/>
    </row>
    <row r="4479" spans="12:21" s="508" customFormat="1" x14ac:dyDescent="0.2">
      <c r="L4479" s="469"/>
      <c r="M4479" s="469"/>
      <c r="N4479" s="469"/>
      <c r="O4479" s="469"/>
      <c r="P4479" s="923"/>
      <c r="Q4479" s="923"/>
      <c r="R4479" s="923"/>
      <c r="S4479" s="923"/>
      <c r="U4479" s="742"/>
    </row>
    <row r="4480" spans="12:21" s="508" customFormat="1" x14ac:dyDescent="0.2">
      <c r="L4480" s="469"/>
      <c r="M4480" s="469"/>
      <c r="N4480" s="469"/>
      <c r="O4480" s="469"/>
      <c r="P4480" s="923"/>
      <c r="Q4480" s="923"/>
      <c r="R4480" s="923"/>
      <c r="S4480" s="923"/>
      <c r="U4480" s="742"/>
    </row>
    <row r="4481" spans="12:21" s="508" customFormat="1" x14ac:dyDescent="0.2">
      <c r="L4481" s="469"/>
      <c r="M4481" s="469"/>
      <c r="N4481" s="469"/>
      <c r="O4481" s="469"/>
      <c r="P4481" s="923"/>
      <c r="Q4481" s="923"/>
      <c r="R4481" s="923"/>
      <c r="S4481" s="923"/>
      <c r="U4481" s="742"/>
    </row>
    <row r="4482" spans="12:21" s="508" customFormat="1" x14ac:dyDescent="0.2">
      <c r="L4482" s="469"/>
      <c r="M4482" s="469"/>
      <c r="N4482" s="469"/>
      <c r="O4482" s="469"/>
      <c r="P4482" s="923"/>
      <c r="Q4482" s="923"/>
      <c r="R4482" s="923"/>
      <c r="S4482" s="923"/>
      <c r="U4482" s="742"/>
    </row>
    <row r="4483" spans="12:21" s="508" customFormat="1" x14ac:dyDescent="0.2">
      <c r="L4483" s="469"/>
      <c r="M4483" s="469"/>
      <c r="N4483" s="469"/>
      <c r="O4483" s="469"/>
      <c r="P4483" s="923"/>
      <c r="Q4483" s="923"/>
      <c r="R4483" s="923"/>
      <c r="S4483" s="923"/>
      <c r="U4483" s="742"/>
    </row>
    <row r="4484" spans="12:21" s="508" customFormat="1" x14ac:dyDescent="0.2">
      <c r="L4484" s="469"/>
      <c r="M4484" s="469"/>
      <c r="N4484" s="469"/>
      <c r="O4484" s="469"/>
      <c r="P4484" s="923"/>
      <c r="Q4484" s="923"/>
      <c r="R4484" s="923"/>
      <c r="S4484" s="923"/>
      <c r="U4484" s="742"/>
    </row>
    <row r="4485" spans="12:21" s="508" customFormat="1" x14ac:dyDescent="0.2">
      <c r="L4485" s="469"/>
      <c r="M4485" s="469"/>
      <c r="N4485" s="469"/>
      <c r="O4485" s="469"/>
      <c r="P4485" s="923"/>
      <c r="Q4485" s="923"/>
      <c r="R4485" s="923"/>
      <c r="S4485" s="923"/>
      <c r="U4485" s="742"/>
    </row>
    <row r="4486" spans="12:21" s="508" customFormat="1" x14ac:dyDescent="0.2">
      <c r="L4486" s="469"/>
      <c r="M4486" s="469"/>
      <c r="N4486" s="469"/>
      <c r="O4486" s="469"/>
      <c r="P4486" s="923"/>
      <c r="Q4486" s="923"/>
      <c r="R4486" s="923"/>
      <c r="S4486" s="923"/>
      <c r="U4486" s="742"/>
    </row>
    <row r="4487" spans="12:21" s="508" customFormat="1" x14ac:dyDescent="0.2">
      <c r="L4487" s="469"/>
      <c r="M4487" s="469"/>
      <c r="N4487" s="469"/>
      <c r="O4487" s="469"/>
      <c r="P4487" s="923"/>
      <c r="Q4487" s="923"/>
      <c r="R4487" s="923"/>
      <c r="S4487" s="923"/>
      <c r="U4487" s="742"/>
    </row>
    <row r="4488" spans="12:21" s="508" customFormat="1" x14ac:dyDescent="0.2">
      <c r="L4488" s="469"/>
      <c r="M4488" s="469"/>
      <c r="N4488" s="469"/>
      <c r="O4488" s="469"/>
      <c r="P4488" s="923"/>
      <c r="Q4488" s="923"/>
      <c r="R4488" s="923"/>
      <c r="S4488" s="923"/>
      <c r="U4488" s="742"/>
    </row>
    <row r="4489" spans="12:21" s="508" customFormat="1" x14ac:dyDescent="0.2">
      <c r="L4489" s="469"/>
      <c r="M4489" s="469"/>
      <c r="N4489" s="469"/>
      <c r="O4489" s="469"/>
      <c r="P4489" s="923"/>
      <c r="Q4489" s="923"/>
      <c r="R4489" s="923"/>
      <c r="S4489" s="923"/>
      <c r="U4489" s="742"/>
    </row>
    <row r="4490" spans="12:21" s="508" customFormat="1" x14ac:dyDescent="0.2">
      <c r="L4490" s="469"/>
      <c r="M4490" s="469"/>
      <c r="N4490" s="469"/>
      <c r="O4490" s="469"/>
      <c r="P4490" s="923"/>
      <c r="Q4490" s="923"/>
      <c r="R4490" s="923"/>
      <c r="S4490" s="923"/>
      <c r="U4490" s="742"/>
    </row>
    <row r="4491" spans="12:21" s="508" customFormat="1" x14ac:dyDescent="0.2">
      <c r="L4491" s="469"/>
      <c r="M4491" s="469"/>
      <c r="N4491" s="469"/>
      <c r="O4491" s="469"/>
      <c r="P4491" s="923"/>
      <c r="Q4491" s="923"/>
      <c r="R4491" s="923"/>
      <c r="S4491" s="923"/>
      <c r="U4491" s="742"/>
    </row>
    <row r="4492" spans="12:21" s="508" customFormat="1" x14ac:dyDescent="0.2">
      <c r="L4492" s="469"/>
      <c r="M4492" s="469"/>
      <c r="N4492" s="469"/>
      <c r="O4492" s="469"/>
      <c r="P4492" s="923"/>
      <c r="Q4492" s="923"/>
      <c r="R4492" s="923"/>
      <c r="S4492" s="923"/>
      <c r="U4492" s="742"/>
    </row>
    <row r="4493" spans="12:21" s="508" customFormat="1" x14ac:dyDescent="0.2">
      <c r="L4493" s="469"/>
      <c r="M4493" s="469"/>
      <c r="N4493" s="469"/>
      <c r="O4493" s="469"/>
      <c r="P4493" s="923"/>
      <c r="Q4493" s="923"/>
      <c r="R4493" s="923"/>
      <c r="S4493" s="923"/>
      <c r="U4493" s="742"/>
    </row>
    <row r="4494" spans="12:21" s="508" customFormat="1" x14ac:dyDescent="0.2">
      <c r="L4494" s="469"/>
      <c r="M4494" s="469"/>
      <c r="N4494" s="469"/>
      <c r="O4494" s="469"/>
      <c r="P4494" s="923"/>
      <c r="Q4494" s="923"/>
      <c r="R4494" s="923"/>
      <c r="S4494" s="923"/>
      <c r="U4494" s="742"/>
    </row>
    <row r="4495" spans="12:21" s="508" customFormat="1" x14ac:dyDescent="0.2">
      <c r="L4495" s="469"/>
      <c r="M4495" s="469"/>
      <c r="N4495" s="469"/>
      <c r="O4495" s="469"/>
      <c r="P4495" s="923"/>
      <c r="Q4495" s="923"/>
      <c r="R4495" s="923"/>
      <c r="S4495" s="923"/>
      <c r="U4495" s="742"/>
    </row>
    <row r="4496" spans="12:21" s="508" customFormat="1" x14ac:dyDescent="0.2">
      <c r="L4496" s="469"/>
      <c r="M4496" s="469"/>
      <c r="N4496" s="469"/>
      <c r="O4496" s="469"/>
      <c r="P4496" s="923"/>
      <c r="Q4496" s="923"/>
      <c r="R4496" s="923"/>
      <c r="S4496" s="923"/>
      <c r="U4496" s="742"/>
    </row>
    <row r="4497" spans="12:21" s="508" customFormat="1" x14ac:dyDescent="0.2">
      <c r="L4497" s="469"/>
      <c r="M4497" s="469"/>
      <c r="N4497" s="469"/>
      <c r="O4497" s="469"/>
      <c r="P4497" s="923"/>
      <c r="Q4497" s="923"/>
      <c r="R4497" s="923"/>
      <c r="S4497" s="923"/>
      <c r="U4497" s="742"/>
    </row>
    <row r="4498" spans="12:21" s="508" customFormat="1" x14ac:dyDescent="0.2">
      <c r="L4498" s="469"/>
      <c r="M4498" s="469"/>
      <c r="N4498" s="469"/>
      <c r="O4498" s="469"/>
      <c r="P4498" s="923"/>
      <c r="Q4498" s="923"/>
      <c r="R4498" s="923"/>
      <c r="S4498" s="923"/>
      <c r="U4498" s="742"/>
    </row>
    <row r="4499" spans="12:21" s="508" customFormat="1" x14ac:dyDescent="0.2">
      <c r="L4499" s="469"/>
      <c r="M4499" s="469"/>
      <c r="N4499" s="469"/>
      <c r="O4499" s="469"/>
      <c r="P4499" s="923"/>
      <c r="Q4499" s="923"/>
      <c r="R4499" s="923"/>
      <c r="S4499" s="923"/>
      <c r="U4499" s="742"/>
    </row>
    <row r="4500" spans="12:21" s="508" customFormat="1" x14ac:dyDescent="0.2">
      <c r="L4500" s="469"/>
      <c r="M4500" s="469"/>
      <c r="N4500" s="469"/>
      <c r="O4500" s="469"/>
      <c r="P4500" s="923"/>
      <c r="Q4500" s="923"/>
      <c r="R4500" s="923"/>
      <c r="S4500" s="923"/>
      <c r="U4500" s="742"/>
    </row>
    <row r="4501" spans="12:21" s="508" customFormat="1" x14ac:dyDescent="0.2">
      <c r="L4501" s="469"/>
      <c r="M4501" s="469"/>
      <c r="N4501" s="469"/>
      <c r="O4501" s="469"/>
      <c r="P4501" s="923"/>
      <c r="Q4501" s="923"/>
      <c r="R4501" s="923"/>
      <c r="S4501" s="923"/>
      <c r="U4501" s="742"/>
    </row>
    <row r="4502" spans="12:21" s="508" customFormat="1" x14ac:dyDescent="0.2">
      <c r="L4502" s="469"/>
      <c r="M4502" s="469"/>
      <c r="N4502" s="469"/>
      <c r="O4502" s="469"/>
      <c r="P4502" s="923"/>
      <c r="Q4502" s="923"/>
      <c r="R4502" s="923"/>
      <c r="S4502" s="923"/>
      <c r="U4502" s="742"/>
    </row>
    <row r="4503" spans="12:21" s="508" customFormat="1" x14ac:dyDescent="0.2">
      <c r="L4503" s="469"/>
      <c r="M4503" s="469"/>
      <c r="N4503" s="469"/>
      <c r="O4503" s="469"/>
      <c r="P4503" s="923"/>
      <c r="Q4503" s="923"/>
      <c r="R4503" s="923"/>
      <c r="S4503" s="923"/>
      <c r="U4503" s="742"/>
    </row>
    <row r="4504" spans="12:21" s="508" customFormat="1" x14ac:dyDescent="0.2">
      <c r="L4504" s="469"/>
      <c r="M4504" s="469"/>
      <c r="N4504" s="469"/>
      <c r="O4504" s="469"/>
      <c r="P4504" s="923"/>
      <c r="Q4504" s="923"/>
      <c r="R4504" s="923"/>
      <c r="S4504" s="923"/>
      <c r="U4504" s="742"/>
    </row>
    <row r="4505" spans="12:21" s="508" customFormat="1" x14ac:dyDescent="0.2">
      <c r="L4505" s="469"/>
      <c r="M4505" s="469"/>
      <c r="N4505" s="469"/>
      <c r="O4505" s="469"/>
      <c r="P4505" s="923"/>
      <c r="Q4505" s="923"/>
      <c r="R4505" s="923"/>
      <c r="S4505" s="923"/>
      <c r="U4505" s="742"/>
    </row>
    <row r="4506" spans="12:21" s="508" customFormat="1" x14ac:dyDescent="0.2">
      <c r="L4506" s="469"/>
      <c r="M4506" s="469"/>
      <c r="N4506" s="469"/>
      <c r="O4506" s="469"/>
      <c r="P4506" s="923"/>
      <c r="Q4506" s="923"/>
      <c r="R4506" s="923"/>
      <c r="S4506" s="923"/>
      <c r="U4506" s="742"/>
    </row>
    <row r="4507" spans="12:21" s="508" customFormat="1" x14ac:dyDescent="0.2">
      <c r="L4507" s="469"/>
      <c r="M4507" s="469"/>
      <c r="N4507" s="469"/>
      <c r="O4507" s="469"/>
      <c r="P4507" s="923"/>
      <c r="Q4507" s="923"/>
      <c r="R4507" s="923"/>
      <c r="S4507" s="923"/>
      <c r="U4507" s="742"/>
    </row>
    <row r="4508" spans="12:21" s="508" customFormat="1" x14ac:dyDescent="0.2">
      <c r="L4508" s="469"/>
      <c r="M4508" s="469"/>
      <c r="N4508" s="469"/>
      <c r="O4508" s="469"/>
      <c r="P4508" s="923"/>
      <c r="Q4508" s="923"/>
      <c r="R4508" s="923"/>
      <c r="S4508" s="923"/>
      <c r="U4508" s="742"/>
    </row>
    <row r="4509" spans="12:21" s="508" customFormat="1" x14ac:dyDescent="0.2">
      <c r="L4509" s="469"/>
      <c r="M4509" s="469"/>
      <c r="N4509" s="469"/>
      <c r="O4509" s="469"/>
      <c r="P4509" s="923"/>
      <c r="Q4509" s="923"/>
      <c r="R4509" s="923"/>
      <c r="S4509" s="923"/>
      <c r="U4509" s="742"/>
    </row>
    <row r="4510" spans="12:21" s="508" customFormat="1" x14ac:dyDescent="0.2">
      <c r="L4510" s="469"/>
      <c r="M4510" s="469"/>
      <c r="N4510" s="469"/>
      <c r="O4510" s="469"/>
      <c r="P4510" s="923"/>
      <c r="Q4510" s="923"/>
      <c r="R4510" s="923"/>
      <c r="S4510" s="923"/>
      <c r="U4510" s="742"/>
    </row>
    <row r="4511" spans="12:21" s="508" customFormat="1" x14ac:dyDescent="0.2">
      <c r="L4511" s="469"/>
      <c r="M4511" s="469"/>
      <c r="N4511" s="469"/>
      <c r="O4511" s="469"/>
      <c r="P4511" s="923"/>
      <c r="Q4511" s="923"/>
      <c r="R4511" s="923"/>
      <c r="S4511" s="923"/>
      <c r="U4511" s="742"/>
    </row>
    <row r="4512" spans="12:21" s="508" customFormat="1" x14ac:dyDescent="0.2">
      <c r="L4512" s="469"/>
      <c r="M4512" s="469"/>
      <c r="N4512" s="469"/>
      <c r="O4512" s="469"/>
      <c r="P4512" s="923"/>
      <c r="Q4512" s="923"/>
      <c r="R4512" s="923"/>
      <c r="S4512" s="923"/>
      <c r="U4512" s="742"/>
    </row>
    <row r="4513" spans="12:21" s="508" customFormat="1" x14ac:dyDescent="0.2">
      <c r="L4513" s="469"/>
      <c r="M4513" s="469"/>
      <c r="N4513" s="469"/>
      <c r="O4513" s="469"/>
      <c r="P4513" s="923"/>
      <c r="Q4513" s="923"/>
      <c r="R4513" s="923"/>
      <c r="S4513" s="923"/>
      <c r="U4513" s="742"/>
    </row>
    <row r="4514" spans="12:21" s="508" customFormat="1" x14ac:dyDescent="0.2">
      <c r="L4514" s="469"/>
      <c r="M4514" s="469"/>
      <c r="N4514" s="469"/>
      <c r="O4514" s="469"/>
      <c r="P4514" s="923"/>
      <c r="Q4514" s="923"/>
      <c r="R4514" s="923"/>
      <c r="S4514" s="923"/>
      <c r="U4514" s="742"/>
    </row>
    <row r="4515" spans="12:21" s="508" customFormat="1" x14ac:dyDescent="0.2">
      <c r="L4515" s="469"/>
      <c r="M4515" s="469"/>
      <c r="N4515" s="469"/>
      <c r="O4515" s="469"/>
      <c r="P4515" s="923"/>
      <c r="Q4515" s="923"/>
      <c r="R4515" s="923"/>
      <c r="S4515" s="923"/>
      <c r="U4515" s="742"/>
    </row>
    <row r="4516" spans="12:21" s="508" customFormat="1" x14ac:dyDescent="0.2">
      <c r="L4516" s="469"/>
      <c r="M4516" s="469"/>
      <c r="N4516" s="469"/>
      <c r="O4516" s="469"/>
      <c r="P4516" s="923"/>
      <c r="Q4516" s="923"/>
      <c r="R4516" s="923"/>
      <c r="S4516" s="923"/>
      <c r="U4516" s="742"/>
    </row>
    <row r="4517" spans="12:21" s="508" customFormat="1" x14ac:dyDescent="0.2">
      <c r="L4517" s="469"/>
      <c r="M4517" s="469"/>
      <c r="N4517" s="469"/>
      <c r="O4517" s="469"/>
      <c r="P4517" s="923"/>
      <c r="Q4517" s="923"/>
      <c r="R4517" s="923"/>
      <c r="S4517" s="923"/>
      <c r="U4517" s="742"/>
    </row>
    <row r="4518" spans="12:21" s="508" customFormat="1" x14ac:dyDescent="0.2">
      <c r="L4518" s="469"/>
      <c r="M4518" s="469"/>
      <c r="N4518" s="469"/>
      <c r="O4518" s="469"/>
      <c r="P4518" s="923"/>
      <c r="Q4518" s="923"/>
      <c r="R4518" s="923"/>
      <c r="S4518" s="923"/>
      <c r="U4518" s="742"/>
    </row>
    <row r="4519" spans="12:21" s="508" customFormat="1" x14ac:dyDescent="0.2">
      <c r="L4519" s="469"/>
      <c r="M4519" s="469"/>
      <c r="N4519" s="469"/>
      <c r="O4519" s="469"/>
      <c r="P4519" s="923"/>
      <c r="Q4519" s="923"/>
      <c r="R4519" s="923"/>
      <c r="S4519" s="923"/>
      <c r="U4519" s="742"/>
    </row>
    <row r="4520" spans="12:21" s="508" customFormat="1" x14ac:dyDescent="0.2">
      <c r="L4520" s="469"/>
      <c r="M4520" s="469"/>
      <c r="N4520" s="469"/>
      <c r="O4520" s="469"/>
      <c r="P4520" s="923"/>
      <c r="Q4520" s="923"/>
      <c r="R4520" s="923"/>
      <c r="S4520" s="923"/>
      <c r="U4520" s="742"/>
    </row>
    <row r="4521" spans="12:21" s="508" customFormat="1" x14ac:dyDescent="0.2">
      <c r="L4521" s="469"/>
      <c r="M4521" s="469"/>
      <c r="N4521" s="469"/>
      <c r="O4521" s="469"/>
      <c r="P4521" s="923"/>
      <c r="Q4521" s="923"/>
      <c r="R4521" s="923"/>
      <c r="S4521" s="923"/>
      <c r="U4521" s="742"/>
    </row>
    <row r="4522" spans="12:21" s="508" customFormat="1" x14ac:dyDescent="0.2">
      <c r="L4522" s="469"/>
      <c r="M4522" s="469"/>
      <c r="N4522" s="469"/>
      <c r="O4522" s="469"/>
      <c r="P4522" s="923"/>
      <c r="Q4522" s="923"/>
      <c r="R4522" s="923"/>
      <c r="S4522" s="923"/>
      <c r="U4522" s="742"/>
    </row>
    <row r="4523" spans="12:21" s="508" customFormat="1" x14ac:dyDescent="0.2">
      <c r="L4523" s="469"/>
      <c r="M4523" s="469"/>
      <c r="N4523" s="469"/>
      <c r="O4523" s="469"/>
      <c r="P4523" s="923"/>
      <c r="Q4523" s="923"/>
      <c r="R4523" s="923"/>
      <c r="S4523" s="923"/>
      <c r="U4523" s="742"/>
    </row>
    <row r="4524" spans="12:21" s="508" customFormat="1" x14ac:dyDescent="0.2">
      <c r="L4524" s="469"/>
      <c r="M4524" s="469"/>
      <c r="N4524" s="469"/>
      <c r="O4524" s="469"/>
      <c r="P4524" s="923"/>
      <c r="Q4524" s="923"/>
      <c r="R4524" s="923"/>
      <c r="S4524" s="923"/>
      <c r="U4524" s="742"/>
    </row>
    <row r="4525" spans="12:21" s="508" customFormat="1" x14ac:dyDescent="0.2">
      <c r="L4525" s="469"/>
      <c r="M4525" s="469"/>
      <c r="N4525" s="469"/>
      <c r="O4525" s="469"/>
      <c r="P4525" s="923"/>
      <c r="Q4525" s="923"/>
      <c r="R4525" s="923"/>
      <c r="S4525" s="923"/>
      <c r="U4525" s="742"/>
    </row>
    <row r="4526" spans="12:21" s="508" customFormat="1" x14ac:dyDescent="0.2">
      <c r="L4526" s="469"/>
      <c r="M4526" s="469"/>
      <c r="N4526" s="469"/>
      <c r="O4526" s="469"/>
      <c r="P4526" s="923"/>
      <c r="Q4526" s="923"/>
      <c r="R4526" s="923"/>
      <c r="S4526" s="923"/>
      <c r="U4526" s="742"/>
    </row>
    <row r="4527" spans="12:21" s="508" customFormat="1" x14ac:dyDescent="0.2">
      <c r="L4527" s="469"/>
      <c r="M4527" s="469"/>
      <c r="N4527" s="469"/>
      <c r="O4527" s="469"/>
      <c r="P4527" s="923"/>
      <c r="Q4527" s="923"/>
      <c r="R4527" s="923"/>
      <c r="S4527" s="923"/>
      <c r="U4527" s="742"/>
    </row>
    <row r="4528" spans="12:21" s="508" customFormat="1" x14ac:dyDescent="0.2">
      <c r="L4528" s="469"/>
      <c r="M4528" s="469"/>
      <c r="N4528" s="469"/>
      <c r="O4528" s="469"/>
      <c r="P4528" s="923"/>
      <c r="Q4528" s="923"/>
      <c r="R4528" s="923"/>
      <c r="S4528" s="923"/>
      <c r="U4528" s="742"/>
    </row>
    <row r="4529" spans="12:21" s="508" customFormat="1" x14ac:dyDescent="0.2">
      <c r="L4529" s="469"/>
      <c r="M4529" s="469"/>
      <c r="N4529" s="469"/>
      <c r="O4529" s="469"/>
      <c r="P4529" s="923"/>
      <c r="Q4529" s="923"/>
      <c r="R4529" s="923"/>
      <c r="S4529" s="923"/>
      <c r="U4529" s="742"/>
    </row>
    <row r="4530" spans="12:21" s="508" customFormat="1" x14ac:dyDescent="0.2">
      <c r="L4530" s="469"/>
      <c r="M4530" s="469"/>
      <c r="N4530" s="469"/>
      <c r="O4530" s="469"/>
      <c r="P4530" s="923"/>
      <c r="Q4530" s="923"/>
      <c r="R4530" s="923"/>
      <c r="S4530" s="923"/>
      <c r="U4530" s="742"/>
    </row>
    <row r="4531" spans="12:21" s="508" customFormat="1" x14ac:dyDescent="0.2">
      <c r="L4531" s="469"/>
      <c r="M4531" s="469"/>
      <c r="N4531" s="469"/>
      <c r="O4531" s="469"/>
      <c r="P4531" s="923"/>
      <c r="Q4531" s="923"/>
      <c r="R4531" s="923"/>
      <c r="S4531" s="923"/>
      <c r="U4531" s="742"/>
    </row>
    <row r="4532" spans="12:21" s="508" customFormat="1" x14ac:dyDescent="0.2">
      <c r="L4532" s="469"/>
      <c r="M4532" s="469"/>
      <c r="N4532" s="469"/>
      <c r="O4532" s="469"/>
      <c r="P4532" s="923"/>
      <c r="Q4532" s="923"/>
      <c r="R4532" s="923"/>
      <c r="S4532" s="923"/>
      <c r="U4532" s="742"/>
    </row>
    <row r="4533" spans="12:21" s="508" customFormat="1" x14ac:dyDescent="0.2">
      <c r="L4533" s="469"/>
      <c r="M4533" s="469"/>
      <c r="N4533" s="469"/>
      <c r="O4533" s="469"/>
      <c r="P4533" s="923"/>
      <c r="Q4533" s="923"/>
      <c r="R4533" s="923"/>
      <c r="S4533" s="923"/>
      <c r="U4533" s="742"/>
    </row>
    <row r="4534" spans="12:21" s="508" customFormat="1" x14ac:dyDescent="0.2">
      <c r="L4534" s="469"/>
      <c r="M4534" s="469"/>
      <c r="N4534" s="469"/>
      <c r="O4534" s="469"/>
      <c r="P4534" s="923"/>
      <c r="Q4534" s="923"/>
      <c r="R4534" s="923"/>
      <c r="S4534" s="923"/>
      <c r="U4534" s="742"/>
    </row>
    <row r="4535" spans="12:21" s="508" customFormat="1" x14ac:dyDescent="0.2">
      <c r="L4535" s="469"/>
      <c r="M4535" s="469"/>
      <c r="N4535" s="469"/>
      <c r="O4535" s="469"/>
      <c r="P4535" s="923"/>
      <c r="Q4535" s="923"/>
      <c r="R4535" s="923"/>
      <c r="S4535" s="923"/>
      <c r="U4535" s="742"/>
    </row>
    <row r="4536" spans="12:21" s="508" customFormat="1" x14ac:dyDescent="0.2">
      <c r="L4536" s="469"/>
      <c r="M4536" s="469"/>
      <c r="N4536" s="469"/>
      <c r="O4536" s="469"/>
      <c r="P4536" s="923"/>
      <c r="Q4536" s="923"/>
      <c r="R4536" s="923"/>
      <c r="S4536" s="923"/>
      <c r="U4536" s="742"/>
    </row>
    <row r="4537" spans="12:21" s="508" customFormat="1" x14ac:dyDescent="0.2">
      <c r="L4537" s="469"/>
      <c r="M4537" s="469"/>
      <c r="N4537" s="469"/>
      <c r="O4537" s="469"/>
      <c r="P4537" s="923"/>
      <c r="Q4537" s="923"/>
      <c r="R4537" s="923"/>
      <c r="S4537" s="923"/>
      <c r="U4537" s="742"/>
    </row>
    <row r="4538" spans="12:21" s="508" customFormat="1" x14ac:dyDescent="0.2">
      <c r="L4538" s="469"/>
      <c r="M4538" s="469"/>
      <c r="N4538" s="469"/>
      <c r="O4538" s="469"/>
      <c r="P4538" s="923"/>
      <c r="Q4538" s="923"/>
      <c r="R4538" s="923"/>
      <c r="S4538" s="923"/>
      <c r="U4538" s="742"/>
    </row>
    <row r="4539" spans="12:21" s="508" customFormat="1" x14ac:dyDescent="0.2">
      <c r="L4539" s="469"/>
      <c r="M4539" s="469"/>
      <c r="N4539" s="469"/>
      <c r="O4539" s="469"/>
      <c r="P4539" s="923"/>
      <c r="Q4539" s="923"/>
      <c r="R4539" s="923"/>
      <c r="S4539" s="923"/>
      <c r="U4539" s="742"/>
    </row>
    <row r="4540" spans="12:21" s="508" customFormat="1" x14ac:dyDescent="0.2">
      <c r="L4540" s="469"/>
      <c r="M4540" s="469"/>
      <c r="N4540" s="469"/>
      <c r="O4540" s="469"/>
      <c r="P4540" s="923"/>
      <c r="Q4540" s="923"/>
      <c r="R4540" s="923"/>
      <c r="S4540" s="923"/>
      <c r="U4540" s="742"/>
    </row>
    <row r="4541" spans="12:21" s="508" customFormat="1" x14ac:dyDescent="0.2">
      <c r="L4541" s="469"/>
      <c r="M4541" s="469"/>
      <c r="N4541" s="469"/>
      <c r="O4541" s="469"/>
      <c r="P4541" s="923"/>
      <c r="Q4541" s="923"/>
      <c r="R4541" s="923"/>
      <c r="S4541" s="923"/>
      <c r="U4541" s="742"/>
    </row>
    <row r="4542" spans="12:21" s="508" customFormat="1" x14ac:dyDescent="0.2">
      <c r="L4542" s="469"/>
      <c r="M4542" s="469"/>
      <c r="N4542" s="469"/>
      <c r="O4542" s="469"/>
      <c r="P4542" s="923"/>
      <c r="Q4542" s="923"/>
      <c r="R4542" s="923"/>
      <c r="S4542" s="923"/>
      <c r="U4542" s="742"/>
    </row>
    <row r="4543" spans="12:21" s="508" customFormat="1" x14ac:dyDescent="0.2">
      <c r="L4543" s="469"/>
      <c r="M4543" s="469"/>
      <c r="N4543" s="469"/>
      <c r="O4543" s="469"/>
      <c r="P4543" s="923"/>
      <c r="Q4543" s="923"/>
      <c r="R4543" s="923"/>
      <c r="S4543" s="923"/>
      <c r="U4543" s="742"/>
    </row>
    <row r="4544" spans="12:21" s="508" customFormat="1" x14ac:dyDescent="0.2">
      <c r="L4544" s="469"/>
      <c r="M4544" s="469"/>
      <c r="N4544" s="469"/>
      <c r="O4544" s="469"/>
      <c r="P4544" s="923"/>
      <c r="Q4544" s="923"/>
      <c r="R4544" s="923"/>
      <c r="S4544" s="923"/>
      <c r="U4544" s="742"/>
    </row>
    <row r="4545" spans="12:21" s="508" customFormat="1" x14ac:dyDescent="0.2">
      <c r="L4545" s="469"/>
      <c r="M4545" s="469"/>
      <c r="N4545" s="469"/>
      <c r="O4545" s="469"/>
      <c r="P4545" s="923"/>
      <c r="Q4545" s="923"/>
      <c r="R4545" s="923"/>
      <c r="S4545" s="923"/>
      <c r="U4545" s="742"/>
    </row>
    <row r="4546" spans="12:21" s="508" customFormat="1" x14ac:dyDescent="0.2">
      <c r="L4546" s="469"/>
      <c r="M4546" s="469"/>
      <c r="N4546" s="469"/>
      <c r="O4546" s="469"/>
      <c r="P4546" s="923"/>
      <c r="Q4546" s="923"/>
      <c r="R4546" s="923"/>
      <c r="S4546" s="923"/>
      <c r="U4546" s="742"/>
    </row>
    <row r="4547" spans="12:21" s="508" customFormat="1" x14ac:dyDescent="0.2">
      <c r="L4547" s="469"/>
      <c r="M4547" s="469"/>
      <c r="N4547" s="469"/>
      <c r="O4547" s="469"/>
      <c r="P4547" s="923"/>
      <c r="Q4547" s="923"/>
      <c r="R4547" s="923"/>
      <c r="S4547" s="923"/>
      <c r="U4547" s="742"/>
    </row>
    <row r="4548" spans="12:21" s="508" customFormat="1" x14ac:dyDescent="0.2">
      <c r="L4548" s="469"/>
      <c r="M4548" s="469"/>
      <c r="N4548" s="469"/>
      <c r="O4548" s="469"/>
      <c r="P4548" s="923"/>
      <c r="Q4548" s="923"/>
      <c r="R4548" s="923"/>
      <c r="S4548" s="923"/>
      <c r="U4548" s="742"/>
    </row>
    <row r="4549" spans="12:21" s="508" customFormat="1" x14ac:dyDescent="0.2">
      <c r="L4549" s="469"/>
      <c r="M4549" s="469"/>
      <c r="N4549" s="469"/>
      <c r="O4549" s="469"/>
      <c r="P4549" s="923"/>
      <c r="Q4549" s="923"/>
      <c r="R4549" s="923"/>
      <c r="S4549" s="923"/>
      <c r="U4549" s="742"/>
    </row>
    <row r="4550" spans="12:21" s="508" customFormat="1" x14ac:dyDescent="0.2">
      <c r="L4550" s="469"/>
      <c r="M4550" s="469"/>
      <c r="N4550" s="469"/>
      <c r="O4550" s="469"/>
      <c r="P4550" s="923"/>
      <c r="Q4550" s="923"/>
      <c r="R4550" s="923"/>
      <c r="S4550" s="923"/>
      <c r="U4550" s="742"/>
    </row>
    <row r="4551" spans="12:21" s="508" customFormat="1" x14ac:dyDescent="0.2">
      <c r="L4551" s="469"/>
      <c r="M4551" s="469"/>
      <c r="N4551" s="469"/>
      <c r="O4551" s="469"/>
      <c r="P4551" s="923"/>
      <c r="Q4551" s="923"/>
      <c r="R4551" s="923"/>
      <c r="S4551" s="923"/>
      <c r="U4551" s="742"/>
    </row>
    <row r="4552" spans="12:21" s="508" customFormat="1" x14ac:dyDescent="0.2">
      <c r="L4552" s="469"/>
      <c r="M4552" s="469"/>
      <c r="N4552" s="469"/>
      <c r="O4552" s="469"/>
      <c r="P4552" s="923"/>
      <c r="Q4552" s="923"/>
      <c r="R4552" s="923"/>
      <c r="S4552" s="923"/>
      <c r="U4552" s="742"/>
    </row>
    <row r="4553" spans="12:21" s="508" customFormat="1" x14ac:dyDescent="0.2">
      <c r="L4553" s="469"/>
      <c r="M4553" s="469"/>
      <c r="N4553" s="469"/>
      <c r="O4553" s="469"/>
      <c r="P4553" s="923"/>
      <c r="Q4553" s="923"/>
      <c r="R4553" s="923"/>
      <c r="S4553" s="923"/>
      <c r="U4553" s="742"/>
    </row>
    <row r="4554" spans="12:21" s="508" customFormat="1" x14ac:dyDescent="0.2">
      <c r="L4554" s="469"/>
      <c r="M4554" s="469"/>
      <c r="N4554" s="469"/>
      <c r="O4554" s="469"/>
      <c r="P4554" s="923"/>
      <c r="Q4554" s="923"/>
      <c r="R4554" s="923"/>
      <c r="S4554" s="923"/>
      <c r="U4554" s="742"/>
    </row>
    <row r="4555" spans="12:21" s="508" customFormat="1" x14ac:dyDescent="0.2">
      <c r="L4555" s="469"/>
      <c r="M4555" s="469"/>
      <c r="N4555" s="469"/>
      <c r="O4555" s="469"/>
      <c r="P4555" s="923"/>
      <c r="Q4555" s="923"/>
      <c r="R4555" s="923"/>
      <c r="S4555" s="923"/>
      <c r="U4555" s="742"/>
    </row>
    <row r="4556" spans="12:21" s="508" customFormat="1" x14ac:dyDescent="0.2">
      <c r="L4556" s="469"/>
      <c r="M4556" s="469"/>
      <c r="N4556" s="469"/>
      <c r="O4556" s="469"/>
      <c r="P4556" s="923"/>
      <c r="Q4556" s="923"/>
      <c r="R4556" s="923"/>
      <c r="S4556" s="923"/>
      <c r="U4556" s="742"/>
    </row>
    <row r="4557" spans="12:21" s="508" customFormat="1" x14ac:dyDescent="0.2">
      <c r="L4557" s="469"/>
      <c r="M4557" s="469"/>
      <c r="N4557" s="469"/>
      <c r="O4557" s="469"/>
      <c r="P4557" s="923"/>
      <c r="Q4557" s="923"/>
      <c r="R4557" s="923"/>
      <c r="S4557" s="923"/>
      <c r="U4557" s="742"/>
    </row>
    <row r="4558" spans="12:21" s="508" customFormat="1" x14ac:dyDescent="0.2">
      <c r="L4558" s="469"/>
      <c r="M4558" s="469"/>
      <c r="N4558" s="469"/>
      <c r="O4558" s="469"/>
      <c r="P4558" s="923"/>
      <c r="Q4558" s="923"/>
      <c r="R4558" s="923"/>
      <c r="S4558" s="923"/>
      <c r="U4558" s="742"/>
    </row>
    <row r="4559" spans="12:21" s="508" customFormat="1" x14ac:dyDescent="0.2">
      <c r="L4559" s="469"/>
      <c r="M4559" s="469"/>
      <c r="N4559" s="469"/>
      <c r="O4559" s="469"/>
      <c r="P4559" s="923"/>
      <c r="Q4559" s="923"/>
      <c r="R4559" s="923"/>
      <c r="S4559" s="923"/>
      <c r="U4559" s="742"/>
    </row>
    <row r="4560" spans="12:21" s="508" customFormat="1" x14ac:dyDescent="0.2">
      <c r="L4560" s="469"/>
      <c r="M4560" s="469"/>
      <c r="N4560" s="469"/>
      <c r="O4560" s="469"/>
      <c r="P4560" s="923"/>
      <c r="Q4560" s="923"/>
      <c r="R4560" s="923"/>
      <c r="S4560" s="923"/>
      <c r="U4560" s="742"/>
    </row>
    <row r="4561" spans="12:21" s="508" customFormat="1" x14ac:dyDescent="0.2">
      <c r="L4561" s="469"/>
      <c r="M4561" s="469"/>
      <c r="N4561" s="469"/>
      <c r="O4561" s="469"/>
      <c r="P4561" s="923"/>
      <c r="Q4561" s="923"/>
      <c r="R4561" s="923"/>
      <c r="S4561" s="923"/>
      <c r="U4561" s="742"/>
    </row>
    <row r="4562" spans="12:21" s="508" customFormat="1" x14ac:dyDescent="0.2">
      <c r="L4562" s="469"/>
      <c r="M4562" s="469"/>
      <c r="N4562" s="469"/>
      <c r="O4562" s="469"/>
      <c r="P4562" s="923"/>
      <c r="Q4562" s="923"/>
      <c r="R4562" s="923"/>
      <c r="S4562" s="923"/>
      <c r="U4562" s="742"/>
    </row>
    <row r="4563" spans="12:21" s="508" customFormat="1" x14ac:dyDescent="0.2">
      <c r="L4563" s="469"/>
      <c r="M4563" s="469"/>
      <c r="N4563" s="469"/>
      <c r="O4563" s="469"/>
      <c r="P4563" s="923"/>
      <c r="Q4563" s="923"/>
      <c r="R4563" s="923"/>
      <c r="S4563" s="923"/>
      <c r="U4563" s="742"/>
    </row>
    <row r="4564" spans="12:21" s="508" customFormat="1" x14ac:dyDescent="0.2">
      <c r="L4564" s="469"/>
      <c r="M4564" s="469"/>
      <c r="N4564" s="469"/>
      <c r="O4564" s="469"/>
      <c r="P4564" s="923"/>
      <c r="Q4564" s="923"/>
      <c r="R4564" s="923"/>
      <c r="S4564" s="923"/>
      <c r="U4564" s="742"/>
    </row>
    <row r="4565" spans="12:21" s="508" customFormat="1" x14ac:dyDescent="0.2">
      <c r="L4565" s="469"/>
      <c r="M4565" s="469"/>
      <c r="N4565" s="469"/>
      <c r="O4565" s="469"/>
      <c r="P4565" s="923"/>
      <c r="Q4565" s="923"/>
      <c r="R4565" s="923"/>
      <c r="S4565" s="923"/>
      <c r="U4565" s="742"/>
    </row>
    <row r="4566" spans="12:21" s="508" customFormat="1" x14ac:dyDescent="0.2">
      <c r="L4566" s="469"/>
      <c r="M4566" s="469"/>
      <c r="N4566" s="469"/>
      <c r="O4566" s="469"/>
      <c r="P4566" s="923"/>
      <c r="Q4566" s="923"/>
      <c r="R4566" s="923"/>
      <c r="S4566" s="923"/>
      <c r="U4566" s="742"/>
    </row>
    <row r="4567" spans="12:21" s="508" customFormat="1" x14ac:dyDescent="0.2">
      <c r="L4567" s="469"/>
      <c r="M4567" s="469"/>
      <c r="N4567" s="469"/>
      <c r="O4567" s="469"/>
      <c r="P4567" s="923"/>
      <c r="Q4567" s="923"/>
      <c r="R4567" s="923"/>
      <c r="S4567" s="923"/>
      <c r="U4567" s="742"/>
    </row>
    <row r="4568" spans="12:21" s="508" customFormat="1" x14ac:dyDescent="0.2">
      <c r="L4568" s="469"/>
      <c r="M4568" s="469"/>
      <c r="N4568" s="469"/>
      <c r="O4568" s="469"/>
      <c r="P4568" s="923"/>
      <c r="Q4568" s="923"/>
      <c r="R4568" s="923"/>
      <c r="S4568" s="923"/>
      <c r="U4568" s="742"/>
    </row>
    <row r="4569" spans="12:21" s="508" customFormat="1" x14ac:dyDescent="0.2">
      <c r="L4569" s="469"/>
      <c r="M4569" s="469"/>
      <c r="N4569" s="469"/>
      <c r="O4569" s="469"/>
      <c r="P4569" s="923"/>
      <c r="Q4569" s="923"/>
      <c r="R4569" s="923"/>
      <c r="S4569" s="923"/>
      <c r="U4569" s="742"/>
    </row>
    <row r="4570" spans="12:21" s="508" customFormat="1" x14ac:dyDescent="0.2">
      <c r="L4570" s="469"/>
      <c r="M4570" s="469"/>
      <c r="N4570" s="469"/>
      <c r="O4570" s="469"/>
      <c r="P4570" s="923"/>
      <c r="Q4570" s="923"/>
      <c r="R4570" s="923"/>
      <c r="S4570" s="923"/>
      <c r="U4570" s="742"/>
    </row>
    <row r="4571" spans="12:21" s="508" customFormat="1" x14ac:dyDescent="0.2">
      <c r="L4571" s="469"/>
      <c r="M4571" s="469"/>
      <c r="N4571" s="469"/>
      <c r="O4571" s="469"/>
      <c r="P4571" s="923"/>
      <c r="Q4571" s="923"/>
      <c r="R4571" s="923"/>
      <c r="S4571" s="923"/>
      <c r="U4571" s="742"/>
    </row>
    <row r="4572" spans="12:21" s="508" customFormat="1" x14ac:dyDescent="0.2">
      <c r="L4572" s="469"/>
      <c r="M4572" s="469"/>
      <c r="N4572" s="469"/>
      <c r="O4572" s="469"/>
      <c r="P4572" s="923"/>
      <c r="Q4572" s="923"/>
      <c r="R4572" s="923"/>
      <c r="S4572" s="923"/>
      <c r="U4572" s="742"/>
    </row>
    <row r="4573" spans="12:21" s="508" customFormat="1" x14ac:dyDescent="0.2">
      <c r="L4573" s="469"/>
      <c r="M4573" s="469"/>
      <c r="N4573" s="469"/>
      <c r="O4573" s="469"/>
      <c r="P4573" s="923"/>
      <c r="Q4573" s="923"/>
      <c r="R4573" s="923"/>
      <c r="S4573" s="923"/>
      <c r="U4573" s="742"/>
    </row>
    <row r="4574" spans="12:21" s="508" customFormat="1" x14ac:dyDescent="0.2">
      <c r="L4574" s="469"/>
      <c r="M4574" s="469"/>
      <c r="N4574" s="469"/>
      <c r="O4574" s="469"/>
      <c r="P4574" s="923"/>
      <c r="Q4574" s="923"/>
      <c r="R4574" s="923"/>
      <c r="S4574" s="923"/>
      <c r="U4574" s="742"/>
    </row>
    <row r="4575" spans="12:21" s="508" customFormat="1" x14ac:dyDescent="0.2">
      <c r="L4575" s="469"/>
      <c r="M4575" s="469"/>
      <c r="N4575" s="469"/>
      <c r="O4575" s="469"/>
      <c r="P4575" s="923"/>
      <c r="Q4575" s="923"/>
      <c r="R4575" s="923"/>
      <c r="S4575" s="923"/>
      <c r="U4575" s="742"/>
    </row>
    <row r="4576" spans="12:21" s="508" customFormat="1" x14ac:dyDescent="0.2">
      <c r="L4576" s="469"/>
      <c r="M4576" s="469"/>
      <c r="N4576" s="469"/>
      <c r="O4576" s="469"/>
      <c r="P4576" s="923"/>
      <c r="Q4576" s="923"/>
      <c r="R4576" s="923"/>
      <c r="S4576" s="923"/>
      <c r="U4576" s="742"/>
    </row>
    <row r="4577" spans="12:21" s="508" customFormat="1" x14ac:dyDescent="0.2">
      <c r="L4577" s="469"/>
      <c r="M4577" s="469"/>
      <c r="N4577" s="469"/>
      <c r="O4577" s="469"/>
      <c r="P4577" s="923"/>
      <c r="Q4577" s="923"/>
      <c r="R4577" s="923"/>
      <c r="S4577" s="923"/>
      <c r="U4577" s="742"/>
    </row>
    <row r="4578" spans="12:21" s="508" customFormat="1" x14ac:dyDescent="0.2">
      <c r="L4578" s="469"/>
      <c r="M4578" s="469"/>
      <c r="N4578" s="469"/>
      <c r="O4578" s="469"/>
      <c r="P4578" s="923"/>
      <c r="Q4578" s="923"/>
      <c r="R4578" s="923"/>
      <c r="S4578" s="923"/>
      <c r="U4578" s="742"/>
    </row>
    <row r="4579" spans="12:21" s="508" customFormat="1" x14ac:dyDescent="0.2">
      <c r="L4579" s="469"/>
      <c r="M4579" s="469"/>
      <c r="N4579" s="469"/>
      <c r="O4579" s="469"/>
      <c r="P4579" s="923"/>
      <c r="Q4579" s="923"/>
      <c r="R4579" s="923"/>
      <c r="S4579" s="923"/>
      <c r="U4579" s="742"/>
    </row>
    <row r="4580" spans="12:21" s="508" customFormat="1" x14ac:dyDescent="0.2">
      <c r="L4580" s="469"/>
      <c r="M4580" s="469"/>
      <c r="N4580" s="469"/>
      <c r="O4580" s="469"/>
      <c r="P4580" s="923"/>
      <c r="Q4580" s="923"/>
      <c r="R4580" s="923"/>
      <c r="S4580" s="923"/>
      <c r="U4580" s="742"/>
    </row>
    <row r="4581" spans="12:21" s="508" customFormat="1" x14ac:dyDescent="0.2">
      <c r="L4581" s="469"/>
      <c r="M4581" s="469"/>
      <c r="N4581" s="469"/>
      <c r="O4581" s="469"/>
      <c r="P4581" s="923"/>
      <c r="Q4581" s="923"/>
      <c r="R4581" s="923"/>
      <c r="S4581" s="923"/>
      <c r="U4581" s="742"/>
    </row>
    <row r="4582" spans="12:21" s="508" customFormat="1" x14ac:dyDescent="0.2">
      <c r="L4582" s="469"/>
      <c r="M4582" s="469"/>
      <c r="N4582" s="469"/>
      <c r="O4582" s="469"/>
      <c r="P4582" s="923"/>
      <c r="Q4582" s="923"/>
      <c r="R4582" s="923"/>
      <c r="S4582" s="923"/>
      <c r="U4582" s="742"/>
    </row>
    <row r="4583" spans="12:21" s="508" customFormat="1" x14ac:dyDescent="0.2">
      <c r="L4583" s="469"/>
      <c r="M4583" s="469"/>
      <c r="N4583" s="469"/>
      <c r="O4583" s="469"/>
      <c r="P4583" s="923"/>
      <c r="Q4583" s="923"/>
      <c r="R4583" s="923"/>
      <c r="S4583" s="923"/>
      <c r="U4583" s="742"/>
    </row>
    <row r="4584" spans="12:21" s="508" customFormat="1" x14ac:dyDescent="0.2">
      <c r="L4584" s="469"/>
      <c r="M4584" s="469"/>
      <c r="N4584" s="469"/>
      <c r="O4584" s="469"/>
      <c r="P4584" s="923"/>
      <c r="Q4584" s="923"/>
      <c r="R4584" s="923"/>
      <c r="S4584" s="923"/>
      <c r="U4584" s="742"/>
    </row>
    <row r="4585" spans="12:21" s="508" customFormat="1" x14ac:dyDescent="0.2">
      <c r="L4585" s="469"/>
      <c r="M4585" s="469"/>
      <c r="N4585" s="469"/>
      <c r="O4585" s="469"/>
      <c r="P4585" s="923"/>
      <c r="Q4585" s="923"/>
      <c r="R4585" s="923"/>
      <c r="S4585" s="923"/>
      <c r="U4585" s="742"/>
    </row>
    <row r="4586" spans="12:21" s="508" customFormat="1" x14ac:dyDescent="0.2">
      <c r="L4586" s="469"/>
      <c r="M4586" s="469"/>
      <c r="N4586" s="469"/>
      <c r="O4586" s="469"/>
      <c r="P4586" s="923"/>
      <c r="Q4586" s="923"/>
      <c r="R4586" s="923"/>
      <c r="S4586" s="923"/>
      <c r="U4586" s="742"/>
    </row>
    <row r="4587" spans="12:21" s="508" customFormat="1" x14ac:dyDescent="0.2">
      <c r="L4587" s="469"/>
      <c r="M4587" s="469"/>
      <c r="N4587" s="469"/>
      <c r="O4587" s="469"/>
      <c r="P4587" s="923"/>
      <c r="Q4587" s="923"/>
      <c r="R4587" s="923"/>
      <c r="S4587" s="923"/>
      <c r="U4587" s="742"/>
    </row>
    <row r="4588" spans="12:21" s="508" customFormat="1" x14ac:dyDescent="0.2">
      <c r="L4588" s="469"/>
      <c r="M4588" s="469"/>
      <c r="N4588" s="469"/>
      <c r="O4588" s="469"/>
      <c r="P4588" s="923"/>
      <c r="Q4588" s="923"/>
      <c r="R4588" s="923"/>
      <c r="S4588" s="923"/>
      <c r="U4588" s="742"/>
    </row>
    <row r="4589" spans="12:21" s="508" customFormat="1" x14ac:dyDescent="0.2">
      <c r="L4589" s="469"/>
      <c r="M4589" s="469"/>
      <c r="N4589" s="469"/>
      <c r="O4589" s="469"/>
      <c r="P4589" s="923"/>
      <c r="Q4589" s="923"/>
      <c r="R4589" s="923"/>
      <c r="S4589" s="923"/>
      <c r="U4589" s="742"/>
    </row>
    <row r="4590" spans="12:21" s="508" customFormat="1" x14ac:dyDescent="0.2">
      <c r="L4590" s="469"/>
      <c r="M4590" s="469"/>
      <c r="N4590" s="469"/>
      <c r="O4590" s="469"/>
      <c r="P4590" s="923"/>
      <c r="Q4590" s="923"/>
      <c r="R4590" s="923"/>
      <c r="S4590" s="923"/>
      <c r="U4590" s="742"/>
    </row>
    <row r="4591" spans="12:21" s="508" customFormat="1" x14ac:dyDescent="0.2">
      <c r="L4591" s="469"/>
      <c r="M4591" s="469"/>
      <c r="N4591" s="469"/>
      <c r="O4591" s="469"/>
      <c r="P4591" s="923"/>
      <c r="Q4591" s="923"/>
      <c r="R4591" s="923"/>
      <c r="S4591" s="923"/>
      <c r="U4591" s="742"/>
    </row>
    <row r="4592" spans="12:21" s="508" customFormat="1" x14ac:dyDescent="0.2">
      <c r="L4592" s="469"/>
      <c r="M4592" s="469"/>
      <c r="N4592" s="469"/>
      <c r="O4592" s="469"/>
      <c r="P4592" s="923"/>
      <c r="Q4592" s="923"/>
      <c r="R4592" s="923"/>
      <c r="S4592" s="923"/>
      <c r="U4592" s="742"/>
    </row>
    <row r="4593" spans="12:21" s="508" customFormat="1" x14ac:dyDescent="0.2">
      <c r="L4593" s="469"/>
      <c r="M4593" s="469"/>
      <c r="N4593" s="469"/>
      <c r="O4593" s="469"/>
      <c r="P4593" s="923"/>
      <c r="Q4593" s="923"/>
      <c r="R4593" s="923"/>
      <c r="S4593" s="923"/>
      <c r="U4593" s="742"/>
    </row>
    <row r="4594" spans="12:21" s="508" customFormat="1" x14ac:dyDescent="0.2">
      <c r="L4594" s="469"/>
      <c r="M4594" s="469"/>
      <c r="N4594" s="469"/>
      <c r="O4594" s="469"/>
      <c r="P4594" s="923"/>
      <c r="Q4594" s="923"/>
      <c r="R4594" s="923"/>
      <c r="S4594" s="923"/>
      <c r="U4594" s="742"/>
    </row>
    <row r="4595" spans="12:21" s="508" customFormat="1" x14ac:dyDescent="0.2">
      <c r="L4595" s="469"/>
      <c r="M4595" s="469"/>
      <c r="N4595" s="469"/>
      <c r="O4595" s="469"/>
      <c r="P4595" s="923"/>
      <c r="Q4595" s="923"/>
      <c r="R4595" s="923"/>
      <c r="S4595" s="923"/>
      <c r="U4595" s="742"/>
    </row>
    <row r="4596" spans="12:21" s="508" customFormat="1" x14ac:dyDescent="0.2">
      <c r="L4596" s="469"/>
      <c r="M4596" s="469"/>
      <c r="N4596" s="469"/>
      <c r="O4596" s="469"/>
      <c r="P4596" s="923"/>
      <c r="Q4596" s="923"/>
      <c r="R4596" s="923"/>
      <c r="S4596" s="923"/>
      <c r="U4596" s="742"/>
    </row>
    <row r="4597" spans="12:21" s="508" customFormat="1" x14ac:dyDescent="0.2">
      <c r="L4597" s="469"/>
      <c r="M4597" s="469"/>
      <c r="N4597" s="469"/>
      <c r="O4597" s="469"/>
      <c r="P4597" s="923"/>
      <c r="Q4597" s="923"/>
      <c r="R4597" s="923"/>
      <c r="S4597" s="923"/>
      <c r="U4597" s="742"/>
    </row>
    <row r="4598" spans="12:21" s="508" customFormat="1" x14ac:dyDescent="0.2">
      <c r="L4598" s="469"/>
      <c r="M4598" s="469"/>
      <c r="N4598" s="469"/>
      <c r="O4598" s="469"/>
      <c r="P4598" s="923"/>
      <c r="Q4598" s="923"/>
      <c r="R4598" s="923"/>
      <c r="S4598" s="923"/>
      <c r="U4598" s="742"/>
    </row>
    <row r="4599" spans="12:21" s="508" customFormat="1" x14ac:dyDescent="0.2">
      <c r="L4599" s="469"/>
      <c r="M4599" s="469"/>
      <c r="N4599" s="469"/>
      <c r="O4599" s="469"/>
      <c r="P4599" s="923"/>
      <c r="Q4599" s="923"/>
      <c r="R4599" s="923"/>
      <c r="S4599" s="923"/>
      <c r="U4599" s="742"/>
    </row>
    <row r="4600" spans="12:21" s="508" customFormat="1" x14ac:dyDescent="0.2">
      <c r="L4600" s="469"/>
      <c r="M4600" s="469"/>
      <c r="N4600" s="469"/>
      <c r="O4600" s="469"/>
      <c r="P4600" s="923"/>
      <c r="Q4600" s="923"/>
      <c r="R4600" s="923"/>
      <c r="S4600" s="923"/>
      <c r="U4600" s="742"/>
    </row>
    <row r="4601" spans="12:21" s="508" customFormat="1" x14ac:dyDescent="0.2">
      <c r="L4601" s="469"/>
      <c r="M4601" s="469"/>
      <c r="N4601" s="469"/>
      <c r="O4601" s="469"/>
      <c r="P4601" s="923"/>
      <c r="Q4601" s="923"/>
      <c r="R4601" s="923"/>
      <c r="S4601" s="923"/>
      <c r="U4601" s="742"/>
    </row>
    <row r="4602" spans="12:21" s="508" customFormat="1" x14ac:dyDescent="0.2">
      <c r="L4602" s="469"/>
      <c r="M4602" s="469"/>
      <c r="N4602" s="469"/>
      <c r="O4602" s="469"/>
      <c r="P4602" s="923"/>
      <c r="Q4602" s="923"/>
      <c r="R4602" s="923"/>
      <c r="S4602" s="923"/>
      <c r="U4602" s="742"/>
    </row>
    <row r="4603" spans="12:21" s="508" customFormat="1" x14ac:dyDescent="0.2">
      <c r="L4603" s="469"/>
      <c r="M4603" s="469"/>
      <c r="N4603" s="469"/>
      <c r="O4603" s="469"/>
      <c r="P4603" s="923"/>
      <c r="Q4603" s="923"/>
      <c r="R4603" s="923"/>
      <c r="S4603" s="923"/>
      <c r="U4603" s="742"/>
    </row>
    <row r="4604" spans="12:21" s="508" customFormat="1" x14ac:dyDescent="0.2">
      <c r="L4604" s="469"/>
      <c r="M4604" s="469"/>
      <c r="N4604" s="469"/>
      <c r="O4604" s="469"/>
      <c r="P4604" s="923"/>
      <c r="Q4604" s="923"/>
      <c r="R4604" s="923"/>
      <c r="S4604" s="923"/>
      <c r="U4604" s="742"/>
    </row>
    <row r="4605" spans="12:21" s="508" customFormat="1" x14ac:dyDescent="0.2">
      <c r="L4605" s="469"/>
      <c r="M4605" s="469"/>
      <c r="N4605" s="469"/>
      <c r="O4605" s="469"/>
      <c r="P4605" s="923"/>
      <c r="Q4605" s="923"/>
      <c r="R4605" s="923"/>
      <c r="S4605" s="923"/>
      <c r="U4605" s="742"/>
    </row>
    <row r="4606" spans="12:21" s="508" customFormat="1" x14ac:dyDescent="0.2">
      <c r="L4606" s="469"/>
      <c r="M4606" s="469"/>
      <c r="N4606" s="469"/>
      <c r="O4606" s="469"/>
      <c r="P4606" s="923"/>
      <c r="Q4606" s="923"/>
      <c r="R4606" s="923"/>
      <c r="S4606" s="923"/>
      <c r="U4606" s="742"/>
    </row>
    <row r="4607" spans="12:21" s="508" customFormat="1" x14ac:dyDescent="0.2">
      <c r="L4607" s="469"/>
      <c r="M4607" s="469"/>
      <c r="N4607" s="469"/>
      <c r="O4607" s="469"/>
      <c r="P4607" s="923"/>
      <c r="Q4607" s="923"/>
      <c r="R4607" s="923"/>
      <c r="S4607" s="923"/>
      <c r="U4607" s="742"/>
    </row>
    <row r="4608" spans="12:21" s="508" customFormat="1" x14ac:dyDescent="0.2">
      <c r="L4608" s="469"/>
      <c r="M4608" s="469"/>
      <c r="N4608" s="469"/>
      <c r="O4608" s="469"/>
      <c r="P4608" s="923"/>
      <c r="Q4608" s="923"/>
      <c r="R4608" s="923"/>
      <c r="S4608" s="923"/>
      <c r="U4608" s="742"/>
    </row>
    <row r="4609" spans="12:21" s="508" customFormat="1" x14ac:dyDescent="0.2">
      <c r="L4609" s="469"/>
      <c r="M4609" s="469"/>
      <c r="N4609" s="469"/>
      <c r="O4609" s="469"/>
      <c r="P4609" s="923"/>
      <c r="Q4609" s="923"/>
      <c r="R4609" s="923"/>
      <c r="S4609" s="923"/>
      <c r="U4609" s="742"/>
    </row>
    <row r="4610" spans="12:21" s="508" customFormat="1" x14ac:dyDescent="0.2">
      <c r="L4610" s="469"/>
      <c r="M4610" s="469"/>
      <c r="N4610" s="469"/>
      <c r="O4610" s="469"/>
      <c r="P4610" s="923"/>
      <c r="Q4610" s="923"/>
      <c r="R4610" s="923"/>
      <c r="S4610" s="923"/>
      <c r="U4610" s="742"/>
    </row>
    <row r="4611" spans="12:21" s="508" customFormat="1" x14ac:dyDescent="0.2">
      <c r="L4611" s="469"/>
      <c r="M4611" s="469"/>
      <c r="N4611" s="469"/>
      <c r="O4611" s="469"/>
      <c r="P4611" s="923"/>
      <c r="Q4611" s="923"/>
      <c r="R4611" s="923"/>
      <c r="S4611" s="923"/>
      <c r="U4611" s="742"/>
    </row>
    <row r="4612" spans="12:21" s="508" customFormat="1" x14ac:dyDescent="0.2">
      <c r="L4612" s="469"/>
      <c r="M4612" s="469"/>
      <c r="N4612" s="469"/>
      <c r="O4612" s="469"/>
      <c r="P4612" s="923"/>
      <c r="Q4612" s="923"/>
      <c r="R4612" s="923"/>
      <c r="S4612" s="923"/>
      <c r="U4612" s="742"/>
    </row>
    <row r="4613" spans="12:21" s="508" customFormat="1" x14ac:dyDescent="0.2">
      <c r="L4613" s="469"/>
      <c r="M4613" s="469"/>
      <c r="N4613" s="469"/>
      <c r="O4613" s="469"/>
      <c r="P4613" s="923"/>
      <c r="Q4613" s="923"/>
      <c r="R4613" s="923"/>
      <c r="S4613" s="923"/>
      <c r="U4613" s="742"/>
    </row>
    <row r="4614" spans="12:21" s="508" customFormat="1" x14ac:dyDescent="0.2">
      <c r="L4614" s="469"/>
      <c r="M4614" s="469"/>
      <c r="N4614" s="469"/>
      <c r="O4614" s="469"/>
      <c r="P4614" s="923"/>
      <c r="Q4614" s="923"/>
      <c r="R4614" s="923"/>
      <c r="S4614" s="923"/>
      <c r="U4614" s="742"/>
    </row>
    <row r="4615" spans="12:21" s="508" customFormat="1" x14ac:dyDescent="0.2">
      <c r="L4615" s="469"/>
      <c r="M4615" s="469"/>
      <c r="N4615" s="469"/>
      <c r="O4615" s="469"/>
      <c r="P4615" s="923"/>
      <c r="Q4615" s="923"/>
      <c r="R4615" s="923"/>
      <c r="S4615" s="923"/>
      <c r="U4615" s="742"/>
    </row>
    <row r="4616" spans="12:21" s="508" customFormat="1" x14ac:dyDescent="0.2">
      <c r="L4616" s="469"/>
      <c r="M4616" s="469"/>
      <c r="N4616" s="469"/>
      <c r="O4616" s="469"/>
      <c r="P4616" s="923"/>
      <c r="Q4616" s="923"/>
      <c r="R4616" s="923"/>
      <c r="S4616" s="923"/>
      <c r="U4616" s="742"/>
    </row>
    <row r="4617" spans="12:21" s="508" customFormat="1" x14ac:dyDescent="0.2">
      <c r="L4617" s="469"/>
      <c r="M4617" s="469"/>
      <c r="N4617" s="469"/>
      <c r="O4617" s="469"/>
      <c r="P4617" s="923"/>
      <c r="Q4617" s="923"/>
      <c r="R4617" s="923"/>
      <c r="S4617" s="923"/>
      <c r="U4617" s="742"/>
    </row>
    <row r="4618" spans="12:21" s="508" customFormat="1" x14ac:dyDescent="0.2">
      <c r="L4618" s="469"/>
      <c r="M4618" s="469"/>
      <c r="N4618" s="469"/>
      <c r="O4618" s="469"/>
      <c r="P4618" s="923"/>
      <c r="Q4618" s="923"/>
      <c r="R4618" s="923"/>
      <c r="S4618" s="923"/>
      <c r="U4618" s="742"/>
    </row>
    <row r="4619" spans="12:21" s="508" customFormat="1" x14ac:dyDescent="0.2">
      <c r="L4619" s="469"/>
      <c r="M4619" s="469"/>
      <c r="N4619" s="469"/>
      <c r="O4619" s="469"/>
      <c r="P4619" s="923"/>
      <c r="Q4619" s="923"/>
      <c r="R4619" s="923"/>
      <c r="S4619" s="923"/>
      <c r="U4619" s="742"/>
    </row>
    <row r="4620" spans="12:21" s="508" customFormat="1" x14ac:dyDescent="0.2">
      <c r="L4620" s="469"/>
      <c r="M4620" s="469"/>
      <c r="N4620" s="469"/>
      <c r="O4620" s="469"/>
      <c r="P4620" s="923"/>
      <c r="Q4620" s="923"/>
      <c r="R4620" s="923"/>
      <c r="S4620" s="923"/>
      <c r="U4620" s="742"/>
    </row>
    <row r="4621" spans="12:21" s="508" customFormat="1" x14ac:dyDescent="0.2">
      <c r="L4621" s="469"/>
      <c r="M4621" s="469"/>
      <c r="N4621" s="469"/>
      <c r="O4621" s="469"/>
      <c r="P4621" s="923"/>
      <c r="Q4621" s="923"/>
      <c r="R4621" s="923"/>
      <c r="S4621" s="923"/>
      <c r="U4621" s="742"/>
    </row>
    <row r="4622" spans="12:21" s="508" customFormat="1" x14ac:dyDescent="0.2">
      <c r="L4622" s="469"/>
      <c r="M4622" s="469"/>
      <c r="N4622" s="469"/>
      <c r="O4622" s="469"/>
      <c r="P4622" s="923"/>
      <c r="Q4622" s="923"/>
      <c r="R4622" s="923"/>
      <c r="S4622" s="923"/>
      <c r="U4622" s="742"/>
    </row>
    <row r="4623" spans="12:21" s="508" customFormat="1" x14ac:dyDescent="0.2">
      <c r="L4623" s="469"/>
      <c r="M4623" s="469"/>
      <c r="N4623" s="469"/>
      <c r="O4623" s="469"/>
      <c r="P4623" s="923"/>
      <c r="Q4623" s="923"/>
      <c r="R4623" s="923"/>
      <c r="S4623" s="923"/>
      <c r="U4623" s="742"/>
    </row>
    <row r="4624" spans="12:21" s="508" customFormat="1" x14ac:dyDescent="0.2">
      <c r="L4624" s="469"/>
      <c r="M4624" s="469"/>
      <c r="N4624" s="469"/>
      <c r="O4624" s="469"/>
      <c r="P4624" s="923"/>
      <c r="Q4624" s="923"/>
      <c r="R4624" s="923"/>
      <c r="S4624" s="923"/>
      <c r="U4624" s="742"/>
    </row>
    <row r="4625" spans="12:21" s="508" customFormat="1" x14ac:dyDescent="0.2">
      <c r="L4625" s="469"/>
      <c r="M4625" s="469"/>
      <c r="N4625" s="469"/>
      <c r="O4625" s="469"/>
      <c r="P4625" s="923"/>
      <c r="Q4625" s="923"/>
      <c r="R4625" s="923"/>
      <c r="S4625" s="923"/>
      <c r="U4625" s="742"/>
    </row>
    <row r="4626" spans="12:21" s="508" customFormat="1" x14ac:dyDescent="0.2">
      <c r="L4626" s="469"/>
      <c r="M4626" s="469"/>
      <c r="N4626" s="469"/>
      <c r="O4626" s="469"/>
      <c r="P4626" s="923"/>
      <c r="Q4626" s="923"/>
      <c r="R4626" s="923"/>
      <c r="S4626" s="923"/>
      <c r="U4626" s="742"/>
    </row>
    <row r="4627" spans="12:21" s="508" customFormat="1" x14ac:dyDescent="0.2">
      <c r="L4627" s="469"/>
      <c r="M4627" s="469"/>
      <c r="N4627" s="469"/>
      <c r="O4627" s="469"/>
      <c r="P4627" s="923"/>
      <c r="Q4627" s="923"/>
      <c r="R4627" s="923"/>
      <c r="S4627" s="923"/>
      <c r="U4627" s="742"/>
    </row>
    <row r="4628" spans="12:21" s="508" customFormat="1" x14ac:dyDescent="0.2">
      <c r="L4628" s="469"/>
      <c r="M4628" s="469"/>
      <c r="N4628" s="469"/>
      <c r="O4628" s="469"/>
      <c r="P4628" s="923"/>
      <c r="Q4628" s="923"/>
      <c r="R4628" s="923"/>
      <c r="S4628" s="923"/>
      <c r="U4628" s="742"/>
    </row>
    <row r="4629" spans="12:21" s="508" customFormat="1" x14ac:dyDescent="0.2">
      <c r="L4629" s="469"/>
      <c r="M4629" s="469"/>
      <c r="N4629" s="469"/>
      <c r="O4629" s="469"/>
      <c r="P4629" s="923"/>
      <c r="Q4629" s="923"/>
      <c r="R4629" s="923"/>
      <c r="S4629" s="923"/>
      <c r="U4629" s="742"/>
    </row>
    <row r="4630" spans="12:21" s="508" customFormat="1" x14ac:dyDescent="0.2">
      <c r="L4630" s="469"/>
      <c r="M4630" s="469"/>
      <c r="N4630" s="469"/>
      <c r="O4630" s="469"/>
      <c r="P4630" s="923"/>
      <c r="Q4630" s="923"/>
      <c r="R4630" s="923"/>
      <c r="S4630" s="923"/>
      <c r="U4630" s="742"/>
    </row>
    <row r="4631" spans="12:21" s="508" customFormat="1" x14ac:dyDescent="0.2">
      <c r="L4631" s="469"/>
      <c r="M4631" s="469"/>
      <c r="N4631" s="469"/>
      <c r="O4631" s="469"/>
      <c r="P4631" s="923"/>
      <c r="Q4631" s="923"/>
      <c r="R4631" s="923"/>
      <c r="S4631" s="923"/>
      <c r="U4631" s="742"/>
    </row>
    <row r="4632" spans="12:21" s="508" customFormat="1" x14ac:dyDescent="0.2">
      <c r="L4632" s="469"/>
      <c r="M4632" s="469"/>
      <c r="N4632" s="469"/>
      <c r="O4632" s="469"/>
      <c r="P4632" s="923"/>
      <c r="Q4632" s="923"/>
      <c r="R4632" s="923"/>
      <c r="S4632" s="923"/>
      <c r="U4632" s="742"/>
    </row>
    <row r="4633" spans="12:21" s="508" customFormat="1" x14ac:dyDescent="0.2">
      <c r="L4633" s="469"/>
      <c r="M4633" s="469"/>
      <c r="N4633" s="469"/>
      <c r="O4633" s="469"/>
      <c r="P4633" s="923"/>
      <c r="Q4633" s="923"/>
      <c r="R4633" s="923"/>
      <c r="S4633" s="923"/>
      <c r="U4633" s="742"/>
    </row>
    <row r="4634" spans="12:21" s="508" customFormat="1" x14ac:dyDescent="0.2">
      <c r="L4634" s="469"/>
      <c r="M4634" s="469"/>
      <c r="N4634" s="469"/>
      <c r="O4634" s="469"/>
      <c r="P4634" s="923"/>
      <c r="Q4634" s="923"/>
      <c r="R4634" s="923"/>
      <c r="S4634" s="923"/>
      <c r="U4634" s="742"/>
    </row>
    <row r="4635" spans="12:21" s="508" customFormat="1" x14ac:dyDescent="0.2">
      <c r="L4635" s="469"/>
      <c r="M4635" s="469"/>
      <c r="N4635" s="469"/>
      <c r="O4635" s="469"/>
      <c r="P4635" s="923"/>
      <c r="Q4635" s="923"/>
      <c r="R4635" s="923"/>
      <c r="S4635" s="923"/>
      <c r="U4635" s="742"/>
    </row>
    <row r="4636" spans="12:21" s="508" customFormat="1" x14ac:dyDescent="0.2">
      <c r="L4636" s="469"/>
      <c r="M4636" s="469"/>
      <c r="N4636" s="469"/>
      <c r="O4636" s="469"/>
      <c r="P4636" s="923"/>
      <c r="Q4636" s="923"/>
      <c r="R4636" s="923"/>
      <c r="S4636" s="923"/>
      <c r="U4636" s="742"/>
    </row>
    <row r="4637" spans="12:21" s="508" customFormat="1" x14ac:dyDescent="0.2">
      <c r="L4637" s="469"/>
      <c r="M4637" s="469"/>
      <c r="N4637" s="469"/>
      <c r="O4637" s="469"/>
      <c r="P4637" s="923"/>
      <c r="Q4637" s="923"/>
      <c r="R4637" s="923"/>
      <c r="S4637" s="923"/>
      <c r="U4637" s="742"/>
    </row>
    <row r="4638" spans="12:21" s="508" customFormat="1" x14ac:dyDescent="0.2">
      <c r="L4638" s="469"/>
      <c r="M4638" s="469"/>
      <c r="N4638" s="469"/>
      <c r="O4638" s="469"/>
      <c r="P4638" s="923"/>
      <c r="Q4638" s="923"/>
      <c r="R4638" s="923"/>
      <c r="S4638" s="923"/>
      <c r="U4638" s="742"/>
    </row>
    <row r="4639" spans="12:21" s="508" customFormat="1" x14ac:dyDescent="0.2">
      <c r="L4639" s="469"/>
      <c r="M4639" s="469"/>
      <c r="N4639" s="469"/>
      <c r="O4639" s="469"/>
      <c r="P4639" s="923"/>
      <c r="Q4639" s="923"/>
      <c r="R4639" s="923"/>
      <c r="S4639" s="923"/>
      <c r="U4639" s="742"/>
    </row>
    <row r="4640" spans="12:21" s="508" customFormat="1" x14ac:dyDescent="0.2">
      <c r="L4640" s="469"/>
      <c r="M4640" s="469"/>
      <c r="N4640" s="469"/>
      <c r="O4640" s="469"/>
      <c r="P4640" s="923"/>
      <c r="Q4640" s="923"/>
      <c r="R4640" s="923"/>
      <c r="S4640" s="923"/>
      <c r="U4640" s="742"/>
    </row>
    <row r="4641" spans="12:21" s="508" customFormat="1" x14ac:dyDescent="0.2">
      <c r="L4641" s="469"/>
      <c r="M4641" s="469"/>
      <c r="N4641" s="469"/>
      <c r="O4641" s="469"/>
      <c r="P4641" s="923"/>
      <c r="Q4641" s="923"/>
      <c r="R4641" s="923"/>
      <c r="S4641" s="923"/>
      <c r="U4641" s="742"/>
    </row>
    <row r="4642" spans="12:21" s="508" customFormat="1" x14ac:dyDescent="0.2">
      <c r="L4642" s="469"/>
      <c r="M4642" s="469"/>
      <c r="N4642" s="469"/>
      <c r="O4642" s="469"/>
      <c r="P4642" s="923"/>
      <c r="Q4642" s="923"/>
      <c r="R4642" s="923"/>
      <c r="S4642" s="923"/>
      <c r="U4642" s="742"/>
    </row>
    <row r="4643" spans="12:21" s="508" customFormat="1" x14ac:dyDescent="0.2">
      <c r="L4643" s="469"/>
      <c r="M4643" s="469"/>
      <c r="N4643" s="469"/>
      <c r="O4643" s="469"/>
      <c r="P4643" s="923"/>
      <c r="Q4643" s="923"/>
      <c r="R4643" s="923"/>
      <c r="S4643" s="923"/>
      <c r="U4643" s="742"/>
    </row>
    <row r="4644" spans="12:21" s="508" customFormat="1" x14ac:dyDescent="0.2">
      <c r="L4644" s="469"/>
      <c r="M4644" s="469"/>
      <c r="N4644" s="469"/>
      <c r="O4644" s="469"/>
      <c r="P4644" s="923"/>
      <c r="Q4644" s="923"/>
      <c r="R4644" s="923"/>
      <c r="S4644" s="923"/>
      <c r="U4644" s="742"/>
    </row>
    <row r="4645" spans="12:21" s="508" customFormat="1" x14ac:dyDescent="0.2">
      <c r="L4645" s="469"/>
      <c r="M4645" s="469"/>
      <c r="N4645" s="469"/>
      <c r="O4645" s="469"/>
      <c r="P4645" s="923"/>
      <c r="Q4645" s="923"/>
      <c r="R4645" s="923"/>
      <c r="S4645" s="923"/>
      <c r="U4645" s="742"/>
    </row>
    <row r="4646" spans="12:21" s="508" customFormat="1" x14ac:dyDescent="0.2">
      <c r="L4646" s="469"/>
      <c r="M4646" s="469"/>
      <c r="N4646" s="469"/>
      <c r="O4646" s="469"/>
      <c r="P4646" s="923"/>
      <c r="Q4646" s="923"/>
      <c r="R4646" s="923"/>
      <c r="S4646" s="923"/>
      <c r="U4646" s="742"/>
    </row>
    <row r="4647" spans="12:21" s="508" customFormat="1" x14ac:dyDescent="0.2">
      <c r="L4647" s="469"/>
      <c r="M4647" s="469"/>
      <c r="N4647" s="469"/>
      <c r="O4647" s="469"/>
      <c r="P4647" s="923"/>
      <c r="Q4647" s="923"/>
      <c r="R4647" s="923"/>
      <c r="S4647" s="923"/>
      <c r="U4647" s="742"/>
    </row>
    <row r="4648" spans="12:21" s="508" customFormat="1" x14ac:dyDescent="0.2">
      <c r="L4648" s="469"/>
      <c r="M4648" s="469"/>
      <c r="N4648" s="469"/>
      <c r="O4648" s="469"/>
      <c r="P4648" s="923"/>
      <c r="Q4648" s="923"/>
      <c r="R4648" s="923"/>
      <c r="S4648" s="923"/>
      <c r="U4648" s="742"/>
    </row>
    <row r="4649" spans="12:21" s="508" customFormat="1" x14ac:dyDescent="0.2">
      <c r="L4649" s="469"/>
      <c r="M4649" s="469"/>
      <c r="N4649" s="469"/>
      <c r="O4649" s="469"/>
      <c r="P4649" s="923"/>
      <c r="Q4649" s="923"/>
      <c r="R4649" s="923"/>
      <c r="S4649" s="923"/>
      <c r="U4649" s="742"/>
    </row>
    <row r="4650" spans="12:21" s="508" customFormat="1" x14ac:dyDescent="0.2">
      <c r="L4650" s="469"/>
      <c r="M4650" s="469"/>
      <c r="N4650" s="469"/>
      <c r="O4650" s="469"/>
      <c r="P4650" s="923"/>
      <c r="Q4650" s="923"/>
      <c r="R4650" s="923"/>
      <c r="S4650" s="923"/>
      <c r="U4650" s="742"/>
    </row>
    <row r="4651" spans="12:21" s="508" customFormat="1" x14ac:dyDescent="0.2">
      <c r="L4651" s="469"/>
      <c r="M4651" s="469"/>
      <c r="N4651" s="469"/>
      <c r="O4651" s="469"/>
      <c r="P4651" s="923"/>
      <c r="Q4651" s="923"/>
      <c r="R4651" s="923"/>
      <c r="S4651" s="923"/>
      <c r="U4651" s="742"/>
    </row>
    <row r="4652" spans="12:21" s="508" customFormat="1" x14ac:dyDescent="0.2">
      <c r="L4652" s="469"/>
      <c r="M4652" s="469"/>
      <c r="N4652" s="469"/>
      <c r="O4652" s="469"/>
      <c r="P4652" s="923"/>
      <c r="Q4652" s="923"/>
      <c r="R4652" s="923"/>
      <c r="S4652" s="923"/>
      <c r="U4652" s="742"/>
    </row>
    <row r="4653" spans="12:21" s="508" customFormat="1" x14ac:dyDescent="0.2">
      <c r="L4653" s="469"/>
      <c r="M4653" s="469"/>
      <c r="N4653" s="469"/>
      <c r="O4653" s="469"/>
      <c r="P4653" s="923"/>
      <c r="Q4653" s="923"/>
      <c r="R4653" s="923"/>
      <c r="S4653" s="923"/>
      <c r="U4653" s="742"/>
    </row>
    <row r="4654" spans="12:21" s="508" customFormat="1" x14ac:dyDescent="0.2">
      <c r="L4654" s="469"/>
      <c r="M4654" s="469"/>
      <c r="N4654" s="469"/>
      <c r="O4654" s="469"/>
      <c r="P4654" s="923"/>
      <c r="Q4654" s="923"/>
      <c r="R4654" s="923"/>
      <c r="S4654" s="923"/>
      <c r="U4654" s="742"/>
    </row>
    <row r="4655" spans="12:21" s="508" customFormat="1" x14ac:dyDescent="0.2">
      <c r="L4655" s="469"/>
      <c r="M4655" s="469"/>
      <c r="N4655" s="469"/>
      <c r="O4655" s="469"/>
      <c r="P4655" s="923"/>
      <c r="Q4655" s="923"/>
      <c r="R4655" s="923"/>
      <c r="S4655" s="923"/>
      <c r="U4655" s="742"/>
    </row>
    <row r="4656" spans="12:21" s="508" customFormat="1" x14ac:dyDescent="0.2">
      <c r="L4656" s="469"/>
      <c r="M4656" s="469"/>
      <c r="N4656" s="469"/>
      <c r="O4656" s="469"/>
      <c r="P4656" s="923"/>
      <c r="Q4656" s="923"/>
      <c r="R4656" s="923"/>
      <c r="S4656" s="923"/>
      <c r="U4656" s="742"/>
    </row>
    <row r="4657" spans="12:21" s="508" customFormat="1" x14ac:dyDescent="0.2">
      <c r="L4657" s="469"/>
      <c r="M4657" s="469"/>
      <c r="N4657" s="469"/>
      <c r="O4657" s="469"/>
      <c r="P4657" s="923"/>
      <c r="Q4657" s="923"/>
      <c r="R4657" s="923"/>
      <c r="S4657" s="923"/>
      <c r="U4657" s="742"/>
    </row>
    <row r="4658" spans="12:21" s="508" customFormat="1" x14ac:dyDescent="0.2">
      <c r="L4658" s="469"/>
      <c r="M4658" s="469"/>
      <c r="N4658" s="469"/>
      <c r="O4658" s="469"/>
      <c r="P4658" s="923"/>
      <c r="Q4658" s="923"/>
      <c r="R4658" s="923"/>
      <c r="S4658" s="923"/>
      <c r="U4658" s="742"/>
    </row>
    <row r="4659" spans="12:21" s="508" customFormat="1" x14ac:dyDescent="0.2">
      <c r="L4659" s="469"/>
      <c r="M4659" s="469"/>
      <c r="N4659" s="469"/>
      <c r="O4659" s="469"/>
      <c r="P4659" s="923"/>
      <c r="Q4659" s="923"/>
      <c r="R4659" s="923"/>
      <c r="S4659" s="923"/>
      <c r="U4659" s="742"/>
    </row>
    <row r="4660" spans="12:21" s="508" customFormat="1" x14ac:dyDescent="0.2">
      <c r="L4660" s="469"/>
      <c r="M4660" s="469"/>
      <c r="N4660" s="469"/>
      <c r="O4660" s="469"/>
      <c r="P4660" s="923"/>
      <c r="Q4660" s="923"/>
      <c r="R4660" s="923"/>
      <c r="S4660" s="923"/>
      <c r="U4660" s="742"/>
    </row>
    <row r="4661" spans="12:21" s="508" customFormat="1" x14ac:dyDescent="0.2">
      <c r="L4661" s="469"/>
      <c r="M4661" s="469"/>
      <c r="N4661" s="469"/>
      <c r="O4661" s="469"/>
      <c r="P4661" s="923"/>
      <c r="Q4661" s="923"/>
      <c r="R4661" s="923"/>
      <c r="S4661" s="923"/>
      <c r="U4661" s="742"/>
    </row>
    <row r="4662" spans="12:21" s="508" customFormat="1" x14ac:dyDescent="0.2">
      <c r="L4662" s="469"/>
      <c r="M4662" s="469"/>
      <c r="N4662" s="469"/>
      <c r="O4662" s="469"/>
      <c r="P4662" s="923"/>
      <c r="Q4662" s="923"/>
      <c r="R4662" s="923"/>
      <c r="S4662" s="923"/>
      <c r="U4662" s="742"/>
    </row>
    <row r="4663" spans="12:21" s="508" customFormat="1" x14ac:dyDescent="0.2">
      <c r="L4663" s="469"/>
      <c r="M4663" s="469"/>
      <c r="N4663" s="469"/>
      <c r="O4663" s="469"/>
      <c r="P4663" s="923"/>
      <c r="Q4663" s="923"/>
      <c r="R4663" s="923"/>
      <c r="S4663" s="923"/>
      <c r="U4663" s="742"/>
    </row>
    <row r="4664" spans="12:21" s="508" customFormat="1" x14ac:dyDescent="0.2">
      <c r="L4664" s="469"/>
      <c r="M4664" s="469"/>
      <c r="N4664" s="469"/>
      <c r="O4664" s="469"/>
      <c r="P4664" s="923"/>
      <c r="Q4664" s="923"/>
      <c r="R4664" s="923"/>
      <c r="S4664" s="923"/>
      <c r="U4664" s="742"/>
    </row>
    <row r="4665" spans="12:21" s="508" customFormat="1" x14ac:dyDescent="0.2">
      <c r="L4665" s="469"/>
      <c r="M4665" s="469"/>
      <c r="N4665" s="469"/>
      <c r="O4665" s="469"/>
      <c r="P4665" s="923"/>
      <c r="Q4665" s="923"/>
      <c r="R4665" s="923"/>
      <c r="S4665" s="923"/>
      <c r="U4665" s="742"/>
    </row>
    <row r="4666" spans="12:21" s="508" customFormat="1" x14ac:dyDescent="0.2">
      <c r="L4666" s="469"/>
      <c r="M4666" s="469"/>
      <c r="N4666" s="469"/>
      <c r="O4666" s="469"/>
      <c r="P4666" s="923"/>
      <c r="Q4666" s="923"/>
      <c r="R4666" s="923"/>
      <c r="S4666" s="923"/>
      <c r="U4666" s="742"/>
    </row>
    <row r="4667" spans="12:21" s="508" customFormat="1" x14ac:dyDescent="0.2">
      <c r="L4667" s="469"/>
      <c r="M4667" s="469"/>
      <c r="N4667" s="469"/>
      <c r="O4667" s="469"/>
      <c r="P4667" s="923"/>
      <c r="Q4667" s="923"/>
      <c r="R4667" s="923"/>
      <c r="S4667" s="923"/>
      <c r="U4667" s="742"/>
    </row>
    <row r="4668" spans="12:21" s="508" customFormat="1" x14ac:dyDescent="0.2">
      <c r="L4668" s="469"/>
      <c r="M4668" s="469"/>
      <c r="N4668" s="469"/>
      <c r="O4668" s="469"/>
      <c r="P4668" s="923"/>
      <c r="Q4668" s="923"/>
      <c r="R4668" s="923"/>
      <c r="S4668" s="923"/>
      <c r="U4668" s="742"/>
    </row>
    <row r="4669" spans="12:21" s="508" customFormat="1" x14ac:dyDescent="0.2">
      <c r="L4669" s="469"/>
      <c r="M4669" s="469"/>
      <c r="N4669" s="469"/>
      <c r="O4669" s="469"/>
      <c r="P4669" s="923"/>
      <c r="Q4669" s="923"/>
      <c r="R4669" s="923"/>
      <c r="S4669" s="923"/>
      <c r="U4669" s="742"/>
    </row>
    <row r="4670" spans="12:21" s="508" customFormat="1" x14ac:dyDescent="0.2">
      <c r="L4670" s="469"/>
      <c r="M4670" s="469"/>
      <c r="N4670" s="469"/>
      <c r="O4670" s="469"/>
      <c r="P4670" s="923"/>
      <c r="Q4670" s="923"/>
      <c r="R4670" s="923"/>
      <c r="S4670" s="923"/>
      <c r="U4670" s="742"/>
    </row>
    <row r="4671" spans="12:21" s="508" customFormat="1" x14ac:dyDescent="0.2">
      <c r="L4671" s="469"/>
      <c r="M4671" s="469"/>
      <c r="N4671" s="469"/>
      <c r="O4671" s="469"/>
      <c r="P4671" s="923"/>
      <c r="Q4671" s="923"/>
      <c r="R4671" s="923"/>
      <c r="S4671" s="923"/>
      <c r="U4671" s="742"/>
    </row>
    <row r="4672" spans="12:21" s="508" customFormat="1" x14ac:dyDescent="0.2">
      <c r="L4672" s="469"/>
      <c r="M4672" s="469"/>
      <c r="N4672" s="469"/>
      <c r="O4672" s="469"/>
      <c r="P4672" s="923"/>
      <c r="Q4672" s="923"/>
      <c r="R4672" s="923"/>
      <c r="S4672" s="923"/>
      <c r="U4672" s="742"/>
    </row>
    <row r="4673" spans="12:21" s="508" customFormat="1" x14ac:dyDescent="0.2">
      <c r="L4673" s="469"/>
      <c r="M4673" s="469"/>
      <c r="N4673" s="469"/>
      <c r="O4673" s="469"/>
      <c r="P4673" s="923"/>
      <c r="Q4673" s="923"/>
      <c r="R4673" s="923"/>
      <c r="S4673" s="923"/>
      <c r="U4673" s="742"/>
    </row>
    <row r="4674" spans="12:21" s="508" customFormat="1" x14ac:dyDescent="0.2">
      <c r="L4674" s="469"/>
      <c r="M4674" s="469"/>
      <c r="N4674" s="469"/>
      <c r="O4674" s="469"/>
      <c r="P4674" s="923"/>
      <c r="Q4674" s="923"/>
      <c r="R4674" s="923"/>
      <c r="S4674" s="923"/>
      <c r="U4674" s="742"/>
    </row>
    <row r="4675" spans="12:21" s="508" customFormat="1" x14ac:dyDescent="0.2">
      <c r="L4675" s="469"/>
      <c r="M4675" s="469"/>
      <c r="N4675" s="469"/>
      <c r="O4675" s="469"/>
      <c r="P4675" s="923"/>
      <c r="Q4675" s="923"/>
      <c r="R4675" s="923"/>
      <c r="S4675" s="923"/>
      <c r="U4675" s="742"/>
    </row>
    <row r="4676" spans="12:21" s="508" customFormat="1" x14ac:dyDescent="0.2">
      <c r="L4676" s="469"/>
      <c r="M4676" s="469"/>
      <c r="N4676" s="469"/>
      <c r="O4676" s="469"/>
      <c r="P4676" s="923"/>
      <c r="Q4676" s="923"/>
      <c r="R4676" s="923"/>
      <c r="S4676" s="923"/>
      <c r="U4676" s="742"/>
    </row>
    <row r="4677" spans="12:21" s="508" customFormat="1" x14ac:dyDescent="0.2">
      <c r="L4677" s="469"/>
      <c r="M4677" s="469"/>
      <c r="N4677" s="469"/>
      <c r="O4677" s="469"/>
      <c r="P4677" s="923"/>
      <c r="Q4677" s="923"/>
      <c r="R4677" s="923"/>
      <c r="S4677" s="923"/>
      <c r="U4677" s="742"/>
    </row>
    <row r="4678" spans="12:21" s="508" customFormat="1" x14ac:dyDescent="0.2">
      <c r="L4678" s="469"/>
      <c r="M4678" s="469"/>
      <c r="N4678" s="469"/>
      <c r="O4678" s="469"/>
      <c r="P4678" s="923"/>
      <c r="Q4678" s="923"/>
      <c r="R4678" s="923"/>
      <c r="S4678" s="923"/>
      <c r="U4678" s="742"/>
    </row>
    <row r="4679" spans="12:21" s="508" customFormat="1" x14ac:dyDescent="0.2">
      <c r="L4679" s="469"/>
      <c r="M4679" s="469"/>
      <c r="N4679" s="469"/>
      <c r="O4679" s="469"/>
      <c r="P4679" s="923"/>
      <c r="Q4679" s="923"/>
      <c r="R4679" s="923"/>
      <c r="S4679" s="923"/>
      <c r="U4679" s="742"/>
    </row>
    <row r="4680" spans="12:21" s="508" customFormat="1" x14ac:dyDescent="0.2">
      <c r="L4680" s="469"/>
      <c r="M4680" s="469"/>
      <c r="N4680" s="469"/>
      <c r="O4680" s="469"/>
      <c r="P4680" s="923"/>
      <c r="Q4680" s="923"/>
      <c r="R4680" s="923"/>
      <c r="S4680" s="923"/>
      <c r="U4680" s="742"/>
    </row>
    <row r="4681" spans="12:21" s="508" customFormat="1" x14ac:dyDescent="0.2">
      <c r="L4681" s="469"/>
      <c r="M4681" s="469"/>
      <c r="N4681" s="469"/>
      <c r="O4681" s="469"/>
      <c r="P4681" s="923"/>
      <c r="Q4681" s="923"/>
      <c r="R4681" s="923"/>
      <c r="S4681" s="923"/>
      <c r="U4681" s="742"/>
    </row>
    <row r="4682" spans="12:21" s="508" customFormat="1" x14ac:dyDescent="0.2">
      <c r="L4682" s="469"/>
      <c r="M4682" s="469"/>
      <c r="N4682" s="469"/>
      <c r="O4682" s="469"/>
      <c r="P4682" s="923"/>
      <c r="Q4682" s="923"/>
      <c r="R4682" s="923"/>
      <c r="S4682" s="923"/>
      <c r="U4682" s="742"/>
    </row>
    <row r="4683" spans="12:21" s="508" customFormat="1" x14ac:dyDescent="0.2">
      <c r="L4683" s="469"/>
      <c r="M4683" s="469"/>
      <c r="N4683" s="469"/>
      <c r="O4683" s="469"/>
      <c r="P4683" s="923"/>
      <c r="Q4683" s="923"/>
      <c r="R4683" s="923"/>
      <c r="S4683" s="923"/>
      <c r="U4683" s="742"/>
    </row>
    <row r="4684" spans="12:21" s="508" customFormat="1" x14ac:dyDescent="0.2">
      <c r="L4684" s="469"/>
      <c r="M4684" s="469"/>
      <c r="N4684" s="469"/>
      <c r="O4684" s="469"/>
      <c r="P4684" s="923"/>
      <c r="Q4684" s="923"/>
      <c r="R4684" s="923"/>
      <c r="S4684" s="923"/>
      <c r="U4684" s="742"/>
    </row>
    <row r="4685" spans="12:21" s="508" customFormat="1" x14ac:dyDescent="0.2">
      <c r="L4685" s="469"/>
      <c r="M4685" s="469"/>
      <c r="N4685" s="469"/>
      <c r="O4685" s="469"/>
      <c r="P4685" s="923"/>
      <c r="Q4685" s="923"/>
      <c r="R4685" s="923"/>
      <c r="S4685" s="923"/>
      <c r="U4685" s="742"/>
    </row>
    <row r="4686" spans="12:21" s="508" customFormat="1" x14ac:dyDescent="0.2">
      <c r="L4686" s="469"/>
      <c r="M4686" s="469"/>
      <c r="N4686" s="469"/>
      <c r="O4686" s="469"/>
      <c r="P4686" s="923"/>
      <c r="Q4686" s="923"/>
      <c r="R4686" s="923"/>
      <c r="S4686" s="923"/>
      <c r="U4686" s="742"/>
    </row>
    <row r="4687" spans="12:21" s="508" customFormat="1" x14ac:dyDescent="0.2">
      <c r="L4687" s="469"/>
      <c r="M4687" s="469"/>
      <c r="N4687" s="469"/>
      <c r="O4687" s="469"/>
      <c r="P4687" s="923"/>
      <c r="Q4687" s="923"/>
      <c r="R4687" s="923"/>
      <c r="S4687" s="923"/>
      <c r="U4687" s="742"/>
    </row>
    <row r="4688" spans="12:21" s="508" customFormat="1" x14ac:dyDescent="0.2">
      <c r="L4688" s="469"/>
      <c r="M4688" s="469"/>
      <c r="N4688" s="469"/>
      <c r="O4688" s="469"/>
      <c r="P4688" s="923"/>
      <c r="Q4688" s="923"/>
      <c r="R4688" s="923"/>
      <c r="S4688" s="923"/>
      <c r="U4688" s="742"/>
    </row>
    <row r="4689" spans="12:21" s="508" customFormat="1" x14ac:dyDescent="0.2">
      <c r="L4689" s="469"/>
      <c r="M4689" s="469"/>
      <c r="N4689" s="469"/>
      <c r="O4689" s="469"/>
      <c r="P4689" s="923"/>
      <c r="Q4689" s="923"/>
      <c r="R4689" s="923"/>
      <c r="S4689" s="923"/>
      <c r="U4689" s="742"/>
    </row>
    <row r="4690" spans="12:21" s="508" customFormat="1" x14ac:dyDescent="0.2">
      <c r="L4690" s="469"/>
      <c r="M4690" s="469"/>
      <c r="N4690" s="469"/>
      <c r="O4690" s="469"/>
      <c r="P4690" s="923"/>
      <c r="Q4690" s="923"/>
      <c r="R4690" s="923"/>
      <c r="S4690" s="923"/>
      <c r="U4690" s="742"/>
    </row>
    <row r="4691" spans="12:21" s="508" customFormat="1" x14ac:dyDescent="0.2">
      <c r="L4691" s="469"/>
      <c r="M4691" s="469"/>
      <c r="N4691" s="469"/>
      <c r="O4691" s="469"/>
      <c r="P4691" s="923"/>
      <c r="Q4691" s="923"/>
      <c r="R4691" s="923"/>
      <c r="S4691" s="923"/>
      <c r="U4691" s="742"/>
    </row>
    <row r="4692" spans="12:21" s="508" customFormat="1" x14ac:dyDescent="0.2">
      <c r="L4692" s="469"/>
      <c r="M4692" s="469"/>
      <c r="N4692" s="469"/>
      <c r="O4692" s="469"/>
      <c r="P4692" s="923"/>
      <c r="Q4692" s="923"/>
      <c r="R4692" s="923"/>
      <c r="S4692" s="923"/>
      <c r="U4692" s="742"/>
    </row>
    <row r="4693" spans="12:21" s="508" customFormat="1" x14ac:dyDescent="0.2">
      <c r="L4693" s="469"/>
      <c r="M4693" s="469"/>
      <c r="N4693" s="469"/>
      <c r="O4693" s="469"/>
      <c r="P4693" s="923"/>
      <c r="Q4693" s="923"/>
      <c r="R4693" s="923"/>
      <c r="S4693" s="923"/>
      <c r="U4693" s="742"/>
    </row>
    <row r="4694" spans="12:21" s="508" customFormat="1" x14ac:dyDescent="0.2">
      <c r="L4694" s="469"/>
      <c r="M4694" s="469"/>
      <c r="N4694" s="469"/>
      <c r="O4694" s="469"/>
      <c r="P4694" s="923"/>
      <c r="Q4694" s="923"/>
      <c r="R4694" s="923"/>
      <c r="S4694" s="923"/>
      <c r="U4694" s="742"/>
    </row>
    <row r="4695" spans="12:21" s="508" customFormat="1" x14ac:dyDescent="0.2">
      <c r="L4695" s="469"/>
      <c r="M4695" s="469"/>
      <c r="N4695" s="469"/>
      <c r="O4695" s="469"/>
      <c r="P4695" s="923"/>
      <c r="Q4695" s="923"/>
      <c r="R4695" s="923"/>
      <c r="S4695" s="923"/>
      <c r="U4695" s="742"/>
    </row>
    <row r="4696" spans="12:21" s="508" customFormat="1" x14ac:dyDescent="0.2">
      <c r="L4696" s="469"/>
      <c r="M4696" s="469"/>
      <c r="N4696" s="469"/>
      <c r="O4696" s="469"/>
      <c r="P4696" s="923"/>
      <c r="Q4696" s="923"/>
      <c r="R4696" s="923"/>
      <c r="S4696" s="923"/>
      <c r="U4696" s="742"/>
    </row>
    <row r="4697" spans="12:21" s="508" customFormat="1" x14ac:dyDescent="0.2">
      <c r="L4697" s="469"/>
      <c r="M4697" s="469"/>
      <c r="N4697" s="469"/>
      <c r="O4697" s="469"/>
      <c r="P4697" s="923"/>
      <c r="Q4697" s="923"/>
      <c r="R4697" s="923"/>
      <c r="S4697" s="923"/>
      <c r="U4697" s="742"/>
    </row>
    <row r="4698" spans="12:21" s="508" customFormat="1" x14ac:dyDescent="0.2">
      <c r="L4698" s="469"/>
      <c r="M4698" s="469"/>
      <c r="N4698" s="469"/>
      <c r="O4698" s="469"/>
      <c r="P4698" s="923"/>
      <c r="Q4698" s="923"/>
      <c r="R4698" s="923"/>
      <c r="S4698" s="923"/>
      <c r="U4698" s="742"/>
    </row>
    <row r="4699" spans="12:21" s="508" customFormat="1" x14ac:dyDescent="0.2">
      <c r="L4699" s="469"/>
      <c r="M4699" s="469"/>
      <c r="N4699" s="469"/>
      <c r="O4699" s="469"/>
      <c r="P4699" s="923"/>
      <c r="Q4699" s="923"/>
      <c r="R4699" s="923"/>
      <c r="S4699" s="923"/>
      <c r="U4699" s="742"/>
    </row>
    <row r="4700" spans="12:21" s="508" customFormat="1" x14ac:dyDescent="0.2">
      <c r="L4700" s="469"/>
      <c r="M4700" s="469"/>
      <c r="N4700" s="469"/>
      <c r="O4700" s="469"/>
      <c r="P4700" s="923"/>
      <c r="Q4700" s="923"/>
      <c r="R4700" s="923"/>
      <c r="S4700" s="923"/>
      <c r="U4700" s="742"/>
    </row>
    <row r="4701" spans="12:21" s="508" customFormat="1" x14ac:dyDescent="0.2">
      <c r="L4701" s="469"/>
      <c r="M4701" s="469"/>
      <c r="N4701" s="469"/>
      <c r="O4701" s="469"/>
      <c r="P4701" s="923"/>
      <c r="Q4701" s="923"/>
      <c r="R4701" s="923"/>
      <c r="S4701" s="923"/>
      <c r="U4701" s="742"/>
    </row>
    <row r="4702" spans="12:21" s="508" customFormat="1" x14ac:dyDescent="0.2">
      <c r="L4702" s="469"/>
      <c r="M4702" s="469"/>
      <c r="N4702" s="469"/>
      <c r="O4702" s="469"/>
      <c r="P4702" s="923"/>
      <c r="Q4702" s="923"/>
      <c r="R4702" s="923"/>
      <c r="S4702" s="923"/>
      <c r="U4702" s="742"/>
    </row>
    <row r="4703" spans="12:21" s="508" customFormat="1" x14ac:dyDescent="0.2">
      <c r="L4703" s="469"/>
      <c r="M4703" s="469"/>
      <c r="N4703" s="469"/>
      <c r="O4703" s="469"/>
      <c r="P4703" s="923"/>
      <c r="Q4703" s="923"/>
      <c r="R4703" s="923"/>
      <c r="S4703" s="923"/>
      <c r="U4703" s="742"/>
    </row>
    <row r="4704" spans="12:21" s="508" customFormat="1" x14ac:dyDescent="0.2">
      <c r="L4704" s="469"/>
      <c r="M4704" s="469"/>
      <c r="N4704" s="469"/>
      <c r="O4704" s="469"/>
      <c r="P4704" s="923"/>
      <c r="Q4704" s="923"/>
      <c r="R4704" s="923"/>
      <c r="S4704" s="923"/>
      <c r="U4704" s="742"/>
    </row>
    <row r="4705" spans="12:21" s="508" customFormat="1" x14ac:dyDescent="0.2">
      <c r="L4705" s="469"/>
      <c r="M4705" s="469"/>
      <c r="N4705" s="469"/>
      <c r="O4705" s="469"/>
      <c r="P4705" s="923"/>
      <c r="Q4705" s="923"/>
      <c r="R4705" s="923"/>
      <c r="S4705" s="923"/>
      <c r="U4705" s="742"/>
    </row>
    <row r="4706" spans="12:21" s="508" customFormat="1" x14ac:dyDescent="0.2">
      <c r="L4706" s="469"/>
      <c r="M4706" s="469"/>
      <c r="N4706" s="469"/>
      <c r="O4706" s="469"/>
      <c r="P4706" s="923"/>
      <c r="Q4706" s="923"/>
      <c r="R4706" s="923"/>
      <c r="S4706" s="923"/>
      <c r="U4706" s="742"/>
    </row>
    <row r="4707" spans="12:21" s="508" customFormat="1" x14ac:dyDescent="0.2">
      <c r="L4707" s="469"/>
      <c r="M4707" s="469"/>
      <c r="N4707" s="469"/>
      <c r="O4707" s="469"/>
      <c r="P4707" s="923"/>
      <c r="Q4707" s="923"/>
      <c r="R4707" s="923"/>
      <c r="S4707" s="923"/>
      <c r="U4707" s="742"/>
    </row>
    <row r="4708" spans="12:21" s="508" customFormat="1" x14ac:dyDescent="0.2">
      <c r="L4708" s="469"/>
      <c r="M4708" s="469"/>
      <c r="N4708" s="469"/>
      <c r="O4708" s="469"/>
      <c r="P4708" s="923"/>
      <c r="Q4708" s="923"/>
      <c r="R4708" s="923"/>
      <c r="S4708" s="923"/>
      <c r="U4708" s="742"/>
    </row>
    <row r="4709" spans="12:21" s="508" customFormat="1" x14ac:dyDescent="0.2">
      <c r="L4709" s="469"/>
      <c r="M4709" s="469"/>
      <c r="N4709" s="469"/>
      <c r="O4709" s="469"/>
      <c r="P4709" s="923"/>
      <c r="Q4709" s="923"/>
      <c r="R4709" s="923"/>
      <c r="S4709" s="923"/>
      <c r="U4709" s="742"/>
    </row>
    <row r="4710" spans="12:21" s="508" customFormat="1" x14ac:dyDescent="0.2">
      <c r="L4710" s="469"/>
      <c r="M4710" s="469"/>
      <c r="N4710" s="469"/>
      <c r="O4710" s="469"/>
      <c r="P4710" s="923"/>
      <c r="Q4710" s="923"/>
      <c r="R4710" s="923"/>
      <c r="S4710" s="923"/>
      <c r="U4710" s="742"/>
    </row>
    <row r="4711" spans="12:21" s="508" customFormat="1" x14ac:dyDescent="0.2">
      <c r="L4711" s="469"/>
      <c r="M4711" s="469"/>
      <c r="N4711" s="469"/>
      <c r="O4711" s="469"/>
      <c r="P4711" s="923"/>
      <c r="Q4711" s="923"/>
      <c r="R4711" s="923"/>
      <c r="S4711" s="923"/>
      <c r="U4711" s="742"/>
    </row>
    <row r="4712" spans="12:21" s="508" customFormat="1" x14ac:dyDescent="0.2">
      <c r="L4712" s="469"/>
      <c r="M4712" s="469"/>
      <c r="N4712" s="469"/>
      <c r="O4712" s="469"/>
      <c r="P4712" s="923"/>
      <c r="Q4712" s="923"/>
      <c r="R4712" s="923"/>
      <c r="S4712" s="923"/>
      <c r="U4712" s="742"/>
    </row>
    <row r="4713" spans="12:21" s="508" customFormat="1" x14ac:dyDescent="0.2">
      <c r="L4713" s="469"/>
      <c r="M4713" s="469"/>
      <c r="N4713" s="469"/>
      <c r="O4713" s="469"/>
      <c r="P4713" s="923"/>
      <c r="Q4713" s="923"/>
      <c r="R4713" s="923"/>
      <c r="S4713" s="923"/>
      <c r="U4713" s="742"/>
    </row>
    <row r="4714" spans="12:21" s="508" customFormat="1" x14ac:dyDescent="0.2">
      <c r="L4714" s="469"/>
      <c r="M4714" s="469"/>
      <c r="N4714" s="469"/>
      <c r="O4714" s="469"/>
      <c r="P4714" s="923"/>
      <c r="Q4714" s="923"/>
      <c r="R4714" s="923"/>
      <c r="S4714" s="923"/>
      <c r="U4714" s="742"/>
    </row>
    <row r="4715" spans="12:21" s="508" customFormat="1" x14ac:dyDescent="0.2">
      <c r="L4715" s="469"/>
      <c r="M4715" s="469"/>
      <c r="N4715" s="469"/>
      <c r="O4715" s="469"/>
      <c r="P4715" s="923"/>
      <c r="Q4715" s="923"/>
      <c r="R4715" s="923"/>
      <c r="S4715" s="923"/>
      <c r="U4715" s="742"/>
    </row>
    <row r="4716" spans="12:21" s="508" customFormat="1" x14ac:dyDescent="0.2">
      <c r="L4716" s="469"/>
      <c r="M4716" s="469"/>
      <c r="N4716" s="469"/>
      <c r="O4716" s="469"/>
      <c r="P4716" s="923"/>
      <c r="Q4716" s="923"/>
      <c r="R4716" s="923"/>
      <c r="S4716" s="923"/>
      <c r="U4716" s="742"/>
    </row>
    <row r="4717" spans="12:21" s="508" customFormat="1" x14ac:dyDescent="0.2">
      <c r="L4717" s="469"/>
      <c r="M4717" s="469"/>
      <c r="N4717" s="469"/>
      <c r="O4717" s="469"/>
      <c r="P4717" s="923"/>
      <c r="Q4717" s="923"/>
      <c r="R4717" s="923"/>
      <c r="S4717" s="923"/>
      <c r="U4717" s="742"/>
    </row>
    <row r="4718" spans="12:21" s="508" customFormat="1" x14ac:dyDescent="0.2">
      <c r="L4718" s="469"/>
      <c r="M4718" s="469"/>
      <c r="N4718" s="469"/>
      <c r="O4718" s="469"/>
      <c r="P4718" s="923"/>
      <c r="Q4718" s="923"/>
      <c r="R4718" s="923"/>
      <c r="S4718" s="923"/>
      <c r="U4718" s="742"/>
    </row>
    <row r="4719" spans="12:21" s="508" customFormat="1" x14ac:dyDescent="0.2">
      <c r="L4719" s="469"/>
      <c r="M4719" s="469"/>
      <c r="N4719" s="469"/>
      <c r="O4719" s="469"/>
      <c r="P4719" s="923"/>
      <c r="Q4719" s="923"/>
      <c r="R4719" s="923"/>
      <c r="S4719" s="923"/>
      <c r="U4719" s="742"/>
    </row>
    <row r="4720" spans="12:21" s="508" customFormat="1" x14ac:dyDescent="0.2">
      <c r="L4720" s="469"/>
      <c r="M4720" s="469"/>
      <c r="N4720" s="469"/>
      <c r="O4720" s="469"/>
      <c r="P4720" s="923"/>
      <c r="Q4720" s="923"/>
      <c r="R4720" s="923"/>
      <c r="S4720" s="923"/>
      <c r="U4720" s="742"/>
    </row>
    <row r="4721" spans="12:21" s="508" customFormat="1" x14ac:dyDescent="0.2">
      <c r="L4721" s="469"/>
      <c r="M4721" s="469"/>
      <c r="N4721" s="469"/>
      <c r="O4721" s="469"/>
      <c r="P4721" s="923"/>
      <c r="Q4721" s="923"/>
      <c r="R4721" s="923"/>
      <c r="S4721" s="923"/>
      <c r="U4721" s="742"/>
    </row>
    <row r="4722" spans="12:21" s="508" customFormat="1" x14ac:dyDescent="0.2">
      <c r="L4722" s="469"/>
      <c r="M4722" s="469"/>
      <c r="N4722" s="469"/>
      <c r="O4722" s="469"/>
      <c r="P4722" s="923"/>
      <c r="Q4722" s="923"/>
      <c r="R4722" s="923"/>
      <c r="S4722" s="923"/>
      <c r="U4722" s="742"/>
    </row>
    <row r="4723" spans="12:21" s="508" customFormat="1" x14ac:dyDescent="0.2">
      <c r="L4723" s="469"/>
      <c r="M4723" s="469"/>
      <c r="N4723" s="469"/>
      <c r="O4723" s="469"/>
      <c r="P4723" s="923"/>
      <c r="Q4723" s="923"/>
      <c r="R4723" s="923"/>
      <c r="S4723" s="923"/>
      <c r="U4723" s="742"/>
    </row>
    <row r="4724" spans="12:21" s="508" customFormat="1" x14ac:dyDescent="0.2">
      <c r="L4724" s="469"/>
      <c r="M4724" s="469"/>
      <c r="N4724" s="469"/>
      <c r="O4724" s="469"/>
      <c r="P4724" s="923"/>
      <c r="Q4724" s="923"/>
      <c r="R4724" s="923"/>
      <c r="S4724" s="923"/>
      <c r="U4724" s="742"/>
    </row>
    <row r="4725" spans="12:21" s="508" customFormat="1" x14ac:dyDescent="0.2">
      <c r="L4725" s="469"/>
      <c r="M4725" s="469"/>
      <c r="N4725" s="469"/>
      <c r="O4725" s="469"/>
      <c r="P4725" s="923"/>
      <c r="Q4725" s="923"/>
      <c r="R4725" s="923"/>
      <c r="S4725" s="923"/>
      <c r="U4725" s="742"/>
    </row>
    <row r="4726" spans="12:21" s="508" customFormat="1" x14ac:dyDescent="0.2">
      <c r="L4726" s="469"/>
      <c r="M4726" s="469"/>
      <c r="N4726" s="469"/>
      <c r="O4726" s="469"/>
      <c r="P4726" s="923"/>
      <c r="Q4726" s="923"/>
      <c r="R4726" s="923"/>
      <c r="S4726" s="923"/>
      <c r="U4726" s="742"/>
    </row>
    <row r="4727" spans="12:21" s="508" customFormat="1" x14ac:dyDescent="0.2">
      <c r="L4727" s="469"/>
      <c r="M4727" s="469"/>
      <c r="N4727" s="469"/>
      <c r="O4727" s="469"/>
      <c r="P4727" s="923"/>
      <c r="Q4727" s="923"/>
      <c r="R4727" s="923"/>
      <c r="S4727" s="923"/>
      <c r="U4727" s="742"/>
    </row>
    <row r="4728" spans="12:21" s="508" customFormat="1" x14ac:dyDescent="0.2">
      <c r="L4728" s="469"/>
      <c r="M4728" s="469"/>
      <c r="N4728" s="469"/>
      <c r="O4728" s="469"/>
      <c r="P4728" s="923"/>
      <c r="Q4728" s="923"/>
      <c r="R4728" s="923"/>
      <c r="S4728" s="923"/>
      <c r="U4728" s="742"/>
    </row>
    <row r="4729" spans="12:21" s="508" customFormat="1" x14ac:dyDescent="0.2">
      <c r="L4729" s="469"/>
      <c r="M4729" s="469"/>
      <c r="N4729" s="469"/>
      <c r="O4729" s="469"/>
      <c r="P4729" s="923"/>
      <c r="Q4729" s="923"/>
      <c r="R4729" s="923"/>
      <c r="S4729" s="923"/>
      <c r="U4729" s="742"/>
    </row>
    <row r="4730" spans="12:21" s="508" customFormat="1" x14ac:dyDescent="0.2">
      <c r="L4730" s="469"/>
      <c r="M4730" s="469"/>
      <c r="N4730" s="469"/>
      <c r="O4730" s="469"/>
      <c r="P4730" s="923"/>
      <c r="Q4730" s="923"/>
      <c r="R4730" s="923"/>
      <c r="S4730" s="923"/>
      <c r="U4730" s="742"/>
    </row>
    <row r="4731" spans="12:21" s="508" customFormat="1" x14ac:dyDescent="0.2">
      <c r="L4731" s="469"/>
      <c r="M4731" s="469"/>
      <c r="N4731" s="469"/>
      <c r="O4731" s="469"/>
      <c r="P4731" s="923"/>
      <c r="Q4731" s="923"/>
      <c r="R4731" s="923"/>
      <c r="S4731" s="923"/>
      <c r="U4731" s="742"/>
    </row>
    <row r="4732" spans="12:21" s="508" customFormat="1" x14ac:dyDescent="0.2">
      <c r="L4732" s="469"/>
      <c r="M4732" s="469"/>
      <c r="N4732" s="469"/>
      <c r="O4732" s="469"/>
      <c r="P4732" s="923"/>
      <c r="Q4732" s="923"/>
      <c r="R4732" s="923"/>
      <c r="S4732" s="923"/>
      <c r="U4732" s="742"/>
    </row>
    <row r="4733" spans="12:21" s="508" customFormat="1" x14ac:dyDescent="0.2">
      <c r="L4733" s="469"/>
      <c r="M4733" s="469"/>
      <c r="N4733" s="469"/>
      <c r="O4733" s="469"/>
      <c r="P4733" s="923"/>
      <c r="Q4733" s="923"/>
      <c r="R4733" s="923"/>
      <c r="S4733" s="923"/>
      <c r="U4733" s="742"/>
    </row>
    <row r="4734" spans="12:21" s="508" customFormat="1" x14ac:dyDescent="0.2">
      <c r="L4734" s="469"/>
      <c r="M4734" s="469"/>
      <c r="N4734" s="469"/>
      <c r="O4734" s="469"/>
      <c r="P4734" s="923"/>
      <c r="Q4734" s="923"/>
      <c r="R4734" s="923"/>
      <c r="S4734" s="923"/>
      <c r="U4734" s="742"/>
    </row>
    <row r="4735" spans="12:21" s="508" customFormat="1" x14ac:dyDescent="0.2">
      <c r="L4735" s="469"/>
      <c r="M4735" s="469"/>
      <c r="N4735" s="469"/>
      <c r="O4735" s="469"/>
      <c r="P4735" s="923"/>
      <c r="Q4735" s="923"/>
      <c r="R4735" s="923"/>
      <c r="S4735" s="923"/>
      <c r="U4735" s="742"/>
    </row>
    <row r="4736" spans="12:21" s="508" customFormat="1" x14ac:dyDescent="0.2">
      <c r="L4736" s="469"/>
      <c r="M4736" s="469"/>
      <c r="N4736" s="469"/>
      <c r="O4736" s="469"/>
      <c r="P4736" s="923"/>
      <c r="Q4736" s="923"/>
      <c r="R4736" s="923"/>
      <c r="S4736" s="923"/>
      <c r="U4736" s="742"/>
    </row>
    <row r="4737" spans="12:21" s="508" customFormat="1" x14ac:dyDescent="0.2">
      <c r="L4737" s="469"/>
      <c r="M4737" s="469"/>
      <c r="N4737" s="469"/>
      <c r="O4737" s="469"/>
      <c r="P4737" s="923"/>
      <c r="Q4737" s="923"/>
      <c r="R4737" s="923"/>
      <c r="S4737" s="923"/>
      <c r="U4737" s="742"/>
    </row>
    <row r="4738" spans="12:21" s="508" customFormat="1" x14ac:dyDescent="0.2">
      <c r="L4738" s="469"/>
      <c r="M4738" s="469"/>
      <c r="N4738" s="469"/>
      <c r="O4738" s="469"/>
      <c r="P4738" s="923"/>
      <c r="Q4738" s="923"/>
      <c r="R4738" s="923"/>
      <c r="S4738" s="923"/>
      <c r="U4738" s="742"/>
    </row>
    <row r="4739" spans="12:21" s="508" customFormat="1" x14ac:dyDescent="0.2">
      <c r="L4739" s="469"/>
      <c r="M4739" s="469"/>
      <c r="N4739" s="469"/>
      <c r="O4739" s="469"/>
      <c r="P4739" s="923"/>
      <c r="Q4739" s="923"/>
      <c r="R4739" s="923"/>
      <c r="S4739" s="923"/>
      <c r="U4739" s="742"/>
    </row>
    <row r="4740" spans="12:21" s="508" customFormat="1" x14ac:dyDescent="0.2">
      <c r="L4740" s="469"/>
      <c r="M4740" s="469"/>
      <c r="N4740" s="469"/>
      <c r="O4740" s="469"/>
      <c r="P4740" s="923"/>
      <c r="Q4740" s="923"/>
      <c r="R4740" s="923"/>
      <c r="S4740" s="923"/>
      <c r="U4740" s="742"/>
    </row>
    <row r="4741" spans="12:21" s="508" customFormat="1" x14ac:dyDescent="0.2">
      <c r="L4741" s="469"/>
      <c r="M4741" s="469"/>
      <c r="N4741" s="469"/>
      <c r="O4741" s="469"/>
      <c r="P4741" s="923"/>
      <c r="Q4741" s="923"/>
      <c r="R4741" s="923"/>
      <c r="S4741" s="923"/>
      <c r="U4741" s="742"/>
    </row>
    <row r="4742" spans="12:21" s="508" customFormat="1" x14ac:dyDescent="0.2">
      <c r="L4742" s="469"/>
      <c r="M4742" s="469"/>
      <c r="N4742" s="469"/>
      <c r="O4742" s="469"/>
      <c r="P4742" s="923"/>
      <c r="Q4742" s="923"/>
      <c r="R4742" s="923"/>
      <c r="S4742" s="923"/>
      <c r="U4742" s="742"/>
    </row>
    <row r="4743" spans="12:21" s="508" customFormat="1" x14ac:dyDescent="0.2">
      <c r="L4743" s="469"/>
      <c r="M4743" s="469"/>
      <c r="N4743" s="469"/>
      <c r="O4743" s="469"/>
      <c r="P4743" s="923"/>
      <c r="Q4743" s="923"/>
      <c r="R4743" s="923"/>
      <c r="S4743" s="923"/>
      <c r="U4743" s="742"/>
    </row>
    <row r="4744" spans="12:21" s="508" customFormat="1" x14ac:dyDescent="0.2">
      <c r="L4744" s="469"/>
      <c r="M4744" s="469"/>
      <c r="N4744" s="469"/>
      <c r="O4744" s="469"/>
      <c r="P4744" s="923"/>
      <c r="Q4744" s="923"/>
      <c r="R4744" s="923"/>
      <c r="S4744" s="923"/>
      <c r="U4744" s="742"/>
    </row>
    <row r="4745" spans="12:21" s="508" customFormat="1" x14ac:dyDescent="0.2">
      <c r="L4745" s="469"/>
      <c r="M4745" s="469"/>
      <c r="N4745" s="469"/>
      <c r="O4745" s="469"/>
      <c r="P4745" s="923"/>
      <c r="Q4745" s="923"/>
      <c r="R4745" s="923"/>
      <c r="S4745" s="923"/>
      <c r="U4745" s="742"/>
    </row>
    <row r="4746" spans="12:21" s="508" customFormat="1" x14ac:dyDescent="0.2">
      <c r="L4746" s="469"/>
      <c r="M4746" s="469"/>
      <c r="N4746" s="469"/>
      <c r="O4746" s="469"/>
      <c r="P4746" s="923"/>
      <c r="Q4746" s="923"/>
      <c r="R4746" s="923"/>
      <c r="S4746" s="923"/>
      <c r="U4746" s="742"/>
    </row>
    <row r="4747" spans="12:21" s="508" customFormat="1" x14ac:dyDescent="0.2">
      <c r="L4747" s="469"/>
      <c r="M4747" s="469"/>
      <c r="N4747" s="469"/>
      <c r="O4747" s="469"/>
      <c r="P4747" s="923"/>
      <c r="Q4747" s="923"/>
      <c r="R4747" s="923"/>
      <c r="S4747" s="923"/>
      <c r="U4747" s="742"/>
    </row>
    <row r="4748" spans="12:21" s="508" customFormat="1" x14ac:dyDescent="0.2">
      <c r="L4748" s="469"/>
      <c r="M4748" s="469"/>
      <c r="N4748" s="469"/>
      <c r="O4748" s="469"/>
      <c r="P4748" s="923"/>
      <c r="Q4748" s="923"/>
      <c r="R4748" s="923"/>
      <c r="S4748" s="923"/>
      <c r="U4748" s="742"/>
    </row>
    <row r="4749" spans="12:21" s="508" customFormat="1" x14ac:dyDescent="0.2">
      <c r="L4749" s="469"/>
      <c r="M4749" s="469"/>
      <c r="N4749" s="469"/>
      <c r="O4749" s="469"/>
      <c r="P4749" s="923"/>
      <c r="Q4749" s="923"/>
      <c r="R4749" s="923"/>
      <c r="S4749" s="923"/>
      <c r="U4749" s="742"/>
    </row>
    <row r="4750" spans="12:21" s="508" customFormat="1" x14ac:dyDescent="0.2">
      <c r="L4750" s="469"/>
      <c r="M4750" s="469"/>
      <c r="N4750" s="469"/>
      <c r="O4750" s="469"/>
      <c r="P4750" s="923"/>
      <c r="Q4750" s="923"/>
      <c r="R4750" s="923"/>
      <c r="S4750" s="923"/>
      <c r="U4750" s="742"/>
    </row>
    <row r="4751" spans="12:21" s="508" customFormat="1" x14ac:dyDescent="0.2">
      <c r="L4751" s="469"/>
      <c r="M4751" s="469"/>
      <c r="N4751" s="469"/>
      <c r="O4751" s="469"/>
      <c r="P4751" s="923"/>
      <c r="Q4751" s="923"/>
      <c r="R4751" s="923"/>
      <c r="S4751" s="923"/>
      <c r="U4751" s="742"/>
    </row>
    <row r="4752" spans="12:21" s="508" customFormat="1" x14ac:dyDescent="0.2">
      <c r="L4752" s="469"/>
      <c r="M4752" s="469"/>
      <c r="N4752" s="469"/>
      <c r="O4752" s="469"/>
      <c r="P4752" s="923"/>
      <c r="Q4752" s="923"/>
      <c r="R4752" s="923"/>
      <c r="S4752" s="923"/>
      <c r="U4752" s="742"/>
    </row>
    <row r="4753" spans="12:21" s="508" customFormat="1" x14ac:dyDescent="0.2">
      <c r="L4753" s="469"/>
      <c r="M4753" s="469"/>
      <c r="N4753" s="469"/>
      <c r="O4753" s="469"/>
      <c r="P4753" s="923"/>
      <c r="Q4753" s="923"/>
      <c r="R4753" s="923"/>
      <c r="S4753" s="923"/>
      <c r="U4753" s="742"/>
    </row>
    <row r="4754" spans="12:21" s="508" customFormat="1" x14ac:dyDescent="0.2">
      <c r="L4754" s="469"/>
      <c r="M4754" s="469"/>
      <c r="N4754" s="469"/>
      <c r="O4754" s="469"/>
      <c r="P4754" s="923"/>
      <c r="Q4754" s="923"/>
      <c r="R4754" s="923"/>
      <c r="S4754" s="923"/>
      <c r="U4754" s="742"/>
    </row>
    <row r="4755" spans="12:21" s="508" customFormat="1" x14ac:dyDescent="0.2">
      <c r="L4755" s="469"/>
      <c r="M4755" s="469"/>
      <c r="N4755" s="469"/>
      <c r="O4755" s="469"/>
      <c r="P4755" s="923"/>
      <c r="Q4755" s="923"/>
      <c r="R4755" s="923"/>
      <c r="S4755" s="923"/>
      <c r="U4755" s="742"/>
    </row>
    <row r="4756" spans="12:21" s="508" customFormat="1" x14ac:dyDescent="0.2">
      <c r="L4756" s="469"/>
      <c r="M4756" s="469"/>
      <c r="N4756" s="469"/>
      <c r="O4756" s="469"/>
      <c r="P4756" s="923"/>
      <c r="Q4756" s="923"/>
      <c r="R4756" s="923"/>
      <c r="S4756" s="923"/>
      <c r="U4756" s="742"/>
    </row>
    <row r="4757" spans="12:21" s="508" customFormat="1" x14ac:dyDescent="0.2">
      <c r="L4757" s="469"/>
      <c r="M4757" s="469"/>
      <c r="N4757" s="469"/>
      <c r="O4757" s="469"/>
      <c r="P4757" s="923"/>
      <c r="Q4757" s="923"/>
      <c r="R4757" s="923"/>
      <c r="S4757" s="923"/>
      <c r="U4757" s="742"/>
    </row>
    <row r="4758" spans="12:21" s="508" customFormat="1" x14ac:dyDescent="0.2">
      <c r="L4758" s="469"/>
      <c r="M4758" s="469"/>
      <c r="N4758" s="469"/>
      <c r="O4758" s="469"/>
      <c r="P4758" s="923"/>
      <c r="Q4758" s="923"/>
      <c r="R4758" s="923"/>
      <c r="S4758" s="923"/>
      <c r="U4758" s="742"/>
    </row>
    <row r="4759" spans="12:21" s="508" customFormat="1" x14ac:dyDescent="0.2">
      <c r="L4759" s="469"/>
      <c r="M4759" s="469"/>
      <c r="N4759" s="469"/>
      <c r="O4759" s="469"/>
      <c r="P4759" s="923"/>
      <c r="Q4759" s="923"/>
      <c r="R4759" s="923"/>
      <c r="S4759" s="923"/>
      <c r="U4759" s="742"/>
    </row>
    <row r="4760" spans="12:21" s="508" customFormat="1" x14ac:dyDescent="0.2">
      <c r="L4760" s="469"/>
      <c r="M4760" s="469"/>
      <c r="N4760" s="469"/>
      <c r="O4760" s="469"/>
      <c r="P4760" s="923"/>
      <c r="Q4760" s="923"/>
      <c r="R4760" s="923"/>
      <c r="S4760" s="923"/>
      <c r="U4760" s="742"/>
    </row>
    <row r="4761" spans="12:21" s="508" customFormat="1" x14ac:dyDescent="0.2">
      <c r="L4761" s="469"/>
      <c r="M4761" s="469"/>
      <c r="N4761" s="469"/>
      <c r="O4761" s="469"/>
      <c r="P4761" s="923"/>
      <c r="Q4761" s="923"/>
      <c r="R4761" s="923"/>
      <c r="S4761" s="923"/>
      <c r="U4761" s="742"/>
    </row>
    <row r="4762" spans="12:21" s="508" customFormat="1" x14ac:dyDescent="0.2">
      <c r="L4762" s="469"/>
      <c r="M4762" s="469"/>
      <c r="N4762" s="469"/>
      <c r="O4762" s="469"/>
      <c r="P4762" s="923"/>
      <c r="Q4762" s="923"/>
      <c r="R4762" s="923"/>
      <c r="S4762" s="923"/>
      <c r="U4762" s="742"/>
    </row>
    <row r="4763" spans="12:21" s="508" customFormat="1" x14ac:dyDescent="0.2">
      <c r="L4763" s="469"/>
      <c r="M4763" s="469"/>
      <c r="N4763" s="469"/>
      <c r="O4763" s="469"/>
      <c r="P4763" s="923"/>
      <c r="Q4763" s="923"/>
      <c r="R4763" s="923"/>
      <c r="S4763" s="923"/>
      <c r="U4763" s="742"/>
    </row>
    <row r="4764" spans="12:21" s="508" customFormat="1" x14ac:dyDescent="0.2">
      <c r="L4764" s="469"/>
      <c r="M4764" s="469"/>
      <c r="N4764" s="469"/>
      <c r="O4764" s="469"/>
      <c r="P4764" s="923"/>
      <c r="Q4764" s="923"/>
      <c r="R4764" s="923"/>
      <c r="S4764" s="923"/>
      <c r="U4764" s="742"/>
    </row>
    <row r="4765" spans="12:21" s="508" customFormat="1" x14ac:dyDescent="0.2">
      <c r="L4765" s="469"/>
      <c r="M4765" s="469"/>
      <c r="N4765" s="469"/>
      <c r="O4765" s="469"/>
      <c r="P4765" s="923"/>
      <c r="Q4765" s="923"/>
      <c r="R4765" s="923"/>
      <c r="S4765" s="923"/>
      <c r="U4765" s="742"/>
    </row>
    <row r="4766" spans="12:21" s="508" customFormat="1" x14ac:dyDescent="0.2">
      <c r="L4766" s="469"/>
      <c r="M4766" s="469"/>
      <c r="N4766" s="469"/>
      <c r="O4766" s="469"/>
      <c r="P4766" s="923"/>
      <c r="Q4766" s="923"/>
      <c r="R4766" s="923"/>
      <c r="S4766" s="923"/>
      <c r="U4766" s="742"/>
    </row>
    <row r="4767" spans="12:21" s="508" customFormat="1" x14ac:dyDescent="0.2">
      <c r="L4767" s="469"/>
      <c r="M4767" s="469"/>
      <c r="N4767" s="469"/>
      <c r="O4767" s="469"/>
      <c r="P4767" s="923"/>
      <c r="Q4767" s="923"/>
      <c r="R4767" s="923"/>
      <c r="S4767" s="923"/>
      <c r="U4767" s="742"/>
    </row>
    <row r="4768" spans="12:21" s="508" customFormat="1" x14ac:dyDescent="0.2">
      <c r="L4768" s="469"/>
      <c r="M4768" s="469"/>
      <c r="N4768" s="469"/>
      <c r="O4768" s="469"/>
      <c r="P4768" s="923"/>
      <c r="Q4768" s="923"/>
      <c r="R4768" s="923"/>
      <c r="S4768" s="923"/>
      <c r="U4768" s="742"/>
    </row>
    <row r="4769" spans="12:21" s="508" customFormat="1" x14ac:dyDescent="0.2">
      <c r="L4769" s="469"/>
      <c r="M4769" s="469"/>
      <c r="N4769" s="469"/>
      <c r="O4769" s="469"/>
      <c r="P4769" s="923"/>
      <c r="Q4769" s="923"/>
      <c r="R4769" s="923"/>
      <c r="S4769" s="923"/>
      <c r="U4769" s="742"/>
    </row>
    <row r="4770" spans="12:21" s="508" customFormat="1" x14ac:dyDescent="0.2">
      <c r="L4770" s="469"/>
      <c r="M4770" s="469"/>
      <c r="N4770" s="469"/>
      <c r="O4770" s="469"/>
      <c r="P4770" s="923"/>
      <c r="Q4770" s="923"/>
      <c r="R4770" s="923"/>
      <c r="S4770" s="923"/>
      <c r="U4770" s="742"/>
    </row>
    <row r="4771" spans="12:21" s="508" customFormat="1" x14ac:dyDescent="0.2">
      <c r="L4771" s="469"/>
      <c r="M4771" s="469"/>
      <c r="N4771" s="469"/>
      <c r="O4771" s="469"/>
      <c r="P4771" s="923"/>
      <c r="Q4771" s="923"/>
      <c r="R4771" s="923"/>
      <c r="S4771" s="923"/>
      <c r="U4771" s="742"/>
    </row>
    <row r="4772" spans="12:21" s="508" customFormat="1" x14ac:dyDescent="0.2">
      <c r="L4772" s="469"/>
      <c r="M4772" s="469"/>
      <c r="N4772" s="469"/>
      <c r="O4772" s="469"/>
      <c r="P4772" s="923"/>
      <c r="Q4772" s="923"/>
      <c r="R4772" s="923"/>
      <c r="S4772" s="923"/>
      <c r="U4772" s="742"/>
    </row>
    <row r="4773" spans="12:21" s="508" customFormat="1" x14ac:dyDescent="0.2">
      <c r="L4773" s="469"/>
      <c r="M4773" s="469"/>
      <c r="N4773" s="469"/>
      <c r="O4773" s="469"/>
      <c r="P4773" s="923"/>
      <c r="Q4773" s="923"/>
      <c r="R4773" s="923"/>
      <c r="S4773" s="923"/>
      <c r="U4773" s="742"/>
    </row>
    <row r="4774" spans="12:21" s="508" customFormat="1" x14ac:dyDescent="0.2">
      <c r="L4774" s="469"/>
      <c r="M4774" s="469"/>
      <c r="N4774" s="469"/>
      <c r="O4774" s="469"/>
      <c r="P4774" s="923"/>
      <c r="Q4774" s="923"/>
      <c r="R4774" s="923"/>
      <c r="S4774" s="923"/>
      <c r="U4774" s="742"/>
    </row>
    <row r="4775" spans="12:21" s="508" customFormat="1" x14ac:dyDescent="0.2">
      <c r="L4775" s="469"/>
      <c r="M4775" s="469"/>
      <c r="N4775" s="469"/>
      <c r="O4775" s="469"/>
      <c r="P4775" s="923"/>
      <c r="Q4775" s="923"/>
      <c r="R4775" s="923"/>
      <c r="S4775" s="923"/>
      <c r="U4775" s="742"/>
    </row>
    <row r="4776" spans="12:21" s="508" customFormat="1" x14ac:dyDescent="0.2">
      <c r="L4776" s="469"/>
      <c r="M4776" s="469"/>
      <c r="N4776" s="469"/>
      <c r="O4776" s="469"/>
      <c r="P4776" s="923"/>
      <c r="Q4776" s="923"/>
      <c r="R4776" s="923"/>
      <c r="S4776" s="923"/>
      <c r="U4776" s="742"/>
    </row>
    <row r="4777" spans="12:21" s="508" customFormat="1" x14ac:dyDescent="0.2">
      <c r="L4777" s="469"/>
      <c r="M4777" s="469"/>
      <c r="N4777" s="469"/>
      <c r="O4777" s="469"/>
      <c r="P4777" s="923"/>
      <c r="Q4777" s="923"/>
      <c r="R4777" s="923"/>
      <c r="S4777" s="923"/>
      <c r="U4777" s="742"/>
    </row>
    <row r="4778" spans="12:21" s="508" customFormat="1" x14ac:dyDescent="0.2">
      <c r="L4778" s="469"/>
      <c r="M4778" s="469"/>
      <c r="N4778" s="469"/>
      <c r="O4778" s="469"/>
      <c r="P4778" s="923"/>
      <c r="Q4778" s="923"/>
      <c r="R4778" s="923"/>
      <c r="S4778" s="923"/>
      <c r="U4778" s="742"/>
    </row>
    <row r="4779" spans="12:21" s="508" customFormat="1" x14ac:dyDescent="0.2">
      <c r="L4779" s="469"/>
      <c r="M4779" s="469"/>
      <c r="N4779" s="469"/>
      <c r="O4779" s="469"/>
      <c r="P4779" s="923"/>
      <c r="Q4779" s="923"/>
      <c r="R4779" s="923"/>
      <c r="S4779" s="923"/>
      <c r="U4779" s="742"/>
    </row>
    <row r="4780" spans="12:21" s="508" customFormat="1" x14ac:dyDescent="0.2">
      <c r="L4780" s="469"/>
      <c r="M4780" s="469"/>
      <c r="N4780" s="469"/>
      <c r="O4780" s="469"/>
      <c r="P4780" s="923"/>
      <c r="Q4780" s="923"/>
      <c r="R4780" s="923"/>
      <c r="S4780" s="923"/>
      <c r="U4780" s="742"/>
    </row>
    <row r="4781" spans="12:21" s="508" customFormat="1" x14ac:dyDescent="0.2">
      <c r="L4781" s="469"/>
      <c r="M4781" s="469"/>
      <c r="N4781" s="469"/>
      <c r="O4781" s="469"/>
      <c r="P4781" s="923"/>
      <c r="Q4781" s="923"/>
      <c r="R4781" s="923"/>
      <c r="S4781" s="923"/>
      <c r="U4781" s="742"/>
    </row>
    <row r="4782" spans="12:21" s="508" customFormat="1" x14ac:dyDescent="0.2">
      <c r="L4782" s="469"/>
      <c r="M4782" s="469"/>
      <c r="N4782" s="469"/>
      <c r="O4782" s="469"/>
      <c r="P4782" s="923"/>
      <c r="Q4782" s="923"/>
      <c r="R4782" s="923"/>
      <c r="S4782" s="923"/>
      <c r="U4782" s="742"/>
    </row>
    <row r="4783" spans="12:21" s="508" customFormat="1" x14ac:dyDescent="0.2">
      <c r="L4783" s="469"/>
      <c r="M4783" s="469"/>
      <c r="N4783" s="469"/>
      <c r="O4783" s="469"/>
      <c r="P4783" s="923"/>
      <c r="Q4783" s="923"/>
      <c r="R4783" s="923"/>
      <c r="S4783" s="923"/>
      <c r="U4783" s="742"/>
    </row>
    <row r="4784" spans="12:21" s="508" customFormat="1" x14ac:dyDescent="0.2">
      <c r="L4784" s="469"/>
      <c r="M4784" s="469"/>
      <c r="N4784" s="469"/>
      <c r="O4784" s="469"/>
      <c r="P4784" s="923"/>
      <c r="Q4784" s="923"/>
      <c r="R4784" s="923"/>
      <c r="S4784" s="923"/>
      <c r="U4784" s="742"/>
    </row>
    <row r="4785" spans="12:21" s="508" customFormat="1" x14ac:dyDescent="0.2">
      <c r="L4785" s="469"/>
      <c r="M4785" s="469"/>
      <c r="N4785" s="469"/>
      <c r="O4785" s="469"/>
      <c r="P4785" s="923"/>
      <c r="Q4785" s="923"/>
      <c r="R4785" s="923"/>
      <c r="S4785" s="923"/>
      <c r="U4785" s="742"/>
    </row>
    <row r="4786" spans="12:21" s="508" customFormat="1" x14ac:dyDescent="0.2">
      <c r="L4786" s="469"/>
      <c r="M4786" s="469"/>
      <c r="N4786" s="469"/>
      <c r="O4786" s="469"/>
      <c r="P4786" s="923"/>
      <c r="Q4786" s="923"/>
      <c r="R4786" s="923"/>
      <c r="S4786" s="923"/>
      <c r="U4786" s="742"/>
    </row>
    <row r="4787" spans="12:21" s="508" customFormat="1" x14ac:dyDescent="0.2">
      <c r="L4787" s="469"/>
      <c r="M4787" s="469"/>
      <c r="N4787" s="469"/>
      <c r="O4787" s="469"/>
      <c r="P4787" s="923"/>
      <c r="Q4787" s="923"/>
      <c r="R4787" s="923"/>
      <c r="S4787" s="923"/>
      <c r="U4787" s="742"/>
    </row>
    <row r="4788" spans="12:21" s="508" customFormat="1" x14ac:dyDescent="0.2">
      <c r="L4788" s="469"/>
      <c r="M4788" s="469"/>
      <c r="N4788" s="469"/>
      <c r="O4788" s="469"/>
      <c r="P4788" s="923"/>
      <c r="Q4788" s="923"/>
      <c r="R4788" s="923"/>
      <c r="S4788" s="923"/>
      <c r="U4788" s="742"/>
    </row>
    <row r="4789" spans="12:21" s="508" customFormat="1" x14ac:dyDescent="0.2">
      <c r="L4789" s="469"/>
      <c r="M4789" s="469"/>
      <c r="N4789" s="469"/>
      <c r="O4789" s="469"/>
      <c r="P4789" s="923"/>
      <c r="Q4789" s="923"/>
      <c r="R4789" s="923"/>
      <c r="S4789" s="923"/>
      <c r="U4789" s="742"/>
    </row>
    <row r="4790" spans="12:21" s="508" customFormat="1" x14ac:dyDescent="0.2">
      <c r="L4790" s="469"/>
      <c r="M4790" s="469"/>
      <c r="N4790" s="469"/>
      <c r="O4790" s="469"/>
      <c r="P4790" s="923"/>
      <c r="Q4790" s="923"/>
      <c r="R4790" s="923"/>
      <c r="S4790" s="923"/>
      <c r="U4790" s="742"/>
    </row>
    <row r="4791" spans="12:21" s="508" customFormat="1" x14ac:dyDescent="0.2">
      <c r="L4791" s="469"/>
      <c r="M4791" s="469"/>
      <c r="N4791" s="469"/>
      <c r="O4791" s="469"/>
      <c r="P4791" s="923"/>
      <c r="Q4791" s="923"/>
      <c r="R4791" s="923"/>
      <c r="S4791" s="923"/>
      <c r="U4791" s="742"/>
    </row>
    <row r="4792" spans="12:21" s="508" customFormat="1" x14ac:dyDescent="0.2">
      <c r="L4792" s="469"/>
      <c r="M4792" s="469"/>
      <c r="N4792" s="469"/>
      <c r="O4792" s="469"/>
      <c r="P4792" s="923"/>
      <c r="Q4792" s="923"/>
      <c r="R4792" s="923"/>
      <c r="S4792" s="923"/>
      <c r="U4792" s="742"/>
    </row>
    <row r="4793" spans="12:21" s="508" customFormat="1" x14ac:dyDescent="0.2">
      <c r="L4793" s="469"/>
      <c r="M4793" s="469"/>
      <c r="N4793" s="469"/>
      <c r="O4793" s="469"/>
      <c r="P4793" s="923"/>
      <c r="Q4793" s="923"/>
      <c r="R4793" s="923"/>
      <c r="S4793" s="923"/>
      <c r="U4793" s="742"/>
    </row>
    <row r="4794" spans="12:21" s="508" customFormat="1" x14ac:dyDescent="0.2">
      <c r="L4794" s="469"/>
      <c r="M4794" s="469"/>
      <c r="N4794" s="469"/>
      <c r="O4794" s="469"/>
      <c r="P4794" s="923"/>
      <c r="Q4794" s="923"/>
      <c r="R4794" s="923"/>
      <c r="S4794" s="923"/>
      <c r="U4794" s="742"/>
    </row>
    <row r="4795" spans="12:21" s="508" customFormat="1" x14ac:dyDescent="0.2">
      <c r="L4795" s="469"/>
      <c r="M4795" s="469"/>
      <c r="N4795" s="469"/>
      <c r="O4795" s="469"/>
      <c r="P4795" s="923"/>
      <c r="Q4795" s="923"/>
      <c r="R4795" s="923"/>
      <c r="S4795" s="923"/>
      <c r="U4795" s="742"/>
    </row>
    <row r="4796" spans="12:21" s="508" customFormat="1" x14ac:dyDescent="0.2">
      <c r="L4796" s="469"/>
      <c r="M4796" s="469"/>
      <c r="N4796" s="469"/>
      <c r="O4796" s="469"/>
      <c r="P4796" s="923"/>
      <c r="Q4796" s="923"/>
      <c r="R4796" s="923"/>
      <c r="S4796" s="923"/>
      <c r="U4796" s="742"/>
    </row>
    <row r="4797" spans="12:21" s="508" customFormat="1" x14ac:dyDescent="0.2">
      <c r="L4797" s="469"/>
      <c r="M4797" s="469"/>
      <c r="N4797" s="469"/>
      <c r="O4797" s="469"/>
      <c r="P4797" s="923"/>
      <c r="Q4797" s="923"/>
      <c r="R4797" s="923"/>
      <c r="S4797" s="923"/>
      <c r="U4797" s="742"/>
    </row>
    <row r="4798" spans="12:21" s="508" customFormat="1" x14ac:dyDescent="0.2">
      <c r="L4798" s="469"/>
      <c r="M4798" s="469"/>
      <c r="N4798" s="469"/>
      <c r="O4798" s="469"/>
      <c r="P4798" s="923"/>
      <c r="Q4798" s="923"/>
      <c r="R4798" s="923"/>
      <c r="S4798" s="923"/>
      <c r="U4798" s="742"/>
    </row>
    <row r="4799" spans="12:21" s="508" customFormat="1" x14ac:dyDescent="0.2">
      <c r="L4799" s="469"/>
      <c r="M4799" s="469"/>
      <c r="N4799" s="469"/>
      <c r="O4799" s="469"/>
      <c r="P4799" s="923"/>
      <c r="Q4799" s="923"/>
      <c r="R4799" s="923"/>
      <c r="S4799" s="923"/>
      <c r="U4799" s="742"/>
    </row>
    <row r="4800" spans="12:21" s="508" customFormat="1" x14ac:dyDescent="0.2">
      <c r="L4800" s="469"/>
      <c r="M4800" s="469"/>
      <c r="N4800" s="469"/>
      <c r="O4800" s="469"/>
      <c r="P4800" s="923"/>
      <c r="Q4800" s="923"/>
      <c r="R4800" s="923"/>
      <c r="S4800" s="923"/>
      <c r="U4800" s="742"/>
    </row>
    <row r="4801" spans="12:21" s="508" customFormat="1" x14ac:dyDescent="0.2">
      <c r="L4801" s="469"/>
      <c r="M4801" s="469"/>
      <c r="N4801" s="469"/>
      <c r="O4801" s="469"/>
      <c r="P4801" s="923"/>
      <c r="Q4801" s="923"/>
      <c r="R4801" s="923"/>
      <c r="S4801" s="923"/>
      <c r="U4801" s="742"/>
    </row>
    <row r="4802" spans="12:21" s="508" customFormat="1" x14ac:dyDescent="0.2">
      <c r="L4802" s="469"/>
      <c r="M4802" s="469"/>
      <c r="N4802" s="469"/>
      <c r="O4802" s="469"/>
      <c r="P4802" s="923"/>
      <c r="Q4802" s="923"/>
      <c r="R4802" s="923"/>
      <c r="S4802" s="923"/>
      <c r="U4802" s="742"/>
    </row>
    <row r="4803" spans="12:21" s="508" customFormat="1" x14ac:dyDescent="0.2">
      <c r="L4803" s="469"/>
      <c r="M4803" s="469"/>
      <c r="N4803" s="469"/>
      <c r="O4803" s="469"/>
      <c r="P4803" s="923"/>
      <c r="Q4803" s="923"/>
      <c r="R4803" s="923"/>
      <c r="S4803" s="923"/>
      <c r="U4803" s="742"/>
    </row>
    <row r="4804" spans="12:21" s="508" customFormat="1" x14ac:dyDescent="0.2">
      <c r="L4804" s="469"/>
      <c r="M4804" s="469"/>
      <c r="N4804" s="469"/>
      <c r="O4804" s="469"/>
      <c r="P4804" s="923"/>
      <c r="Q4804" s="923"/>
      <c r="R4804" s="923"/>
      <c r="S4804" s="923"/>
      <c r="U4804" s="742"/>
    </row>
    <row r="4805" spans="12:21" s="508" customFormat="1" x14ac:dyDescent="0.2">
      <c r="L4805" s="469"/>
      <c r="M4805" s="469"/>
      <c r="N4805" s="469"/>
      <c r="O4805" s="469"/>
      <c r="P4805" s="923"/>
      <c r="Q4805" s="923"/>
      <c r="R4805" s="923"/>
      <c r="S4805" s="923"/>
      <c r="U4805" s="742"/>
    </row>
    <row r="4806" spans="12:21" s="508" customFormat="1" x14ac:dyDescent="0.2">
      <c r="L4806" s="469"/>
      <c r="M4806" s="469"/>
      <c r="N4806" s="469"/>
      <c r="O4806" s="469"/>
      <c r="P4806" s="923"/>
      <c r="Q4806" s="923"/>
      <c r="R4806" s="923"/>
      <c r="S4806" s="923"/>
      <c r="U4806" s="742"/>
    </row>
    <row r="4807" spans="12:21" s="508" customFormat="1" x14ac:dyDescent="0.2">
      <c r="L4807" s="469"/>
      <c r="M4807" s="469"/>
      <c r="N4807" s="469"/>
      <c r="O4807" s="469"/>
      <c r="P4807" s="923"/>
      <c r="Q4807" s="923"/>
      <c r="R4807" s="923"/>
      <c r="S4807" s="923"/>
      <c r="U4807" s="742"/>
    </row>
    <row r="4808" spans="12:21" s="508" customFormat="1" x14ac:dyDescent="0.2">
      <c r="L4808" s="469"/>
      <c r="M4808" s="469"/>
      <c r="N4808" s="469"/>
      <c r="O4808" s="469"/>
      <c r="P4808" s="923"/>
      <c r="Q4808" s="923"/>
      <c r="R4808" s="923"/>
      <c r="S4808" s="923"/>
      <c r="U4808" s="742"/>
    </row>
    <row r="4809" spans="12:21" s="508" customFormat="1" x14ac:dyDescent="0.2">
      <c r="L4809" s="469"/>
      <c r="M4809" s="469"/>
      <c r="N4809" s="469"/>
      <c r="O4809" s="469"/>
      <c r="P4809" s="923"/>
      <c r="Q4809" s="923"/>
      <c r="R4809" s="923"/>
      <c r="S4809" s="923"/>
      <c r="U4809" s="742"/>
    </row>
    <row r="4810" spans="12:21" s="508" customFormat="1" x14ac:dyDescent="0.2">
      <c r="L4810" s="469"/>
      <c r="M4810" s="469"/>
      <c r="N4810" s="469"/>
      <c r="O4810" s="469"/>
      <c r="P4810" s="923"/>
      <c r="Q4810" s="923"/>
      <c r="R4810" s="923"/>
      <c r="S4810" s="923"/>
      <c r="U4810" s="742"/>
    </row>
    <row r="4811" spans="12:21" s="508" customFormat="1" x14ac:dyDescent="0.2">
      <c r="L4811" s="469"/>
      <c r="M4811" s="469"/>
      <c r="N4811" s="469"/>
      <c r="O4811" s="469"/>
      <c r="P4811" s="923"/>
      <c r="Q4811" s="923"/>
      <c r="R4811" s="923"/>
      <c r="S4811" s="923"/>
      <c r="U4811" s="742"/>
    </row>
    <row r="4812" spans="12:21" s="508" customFormat="1" x14ac:dyDescent="0.2">
      <c r="L4812" s="469"/>
      <c r="M4812" s="469"/>
      <c r="N4812" s="469"/>
      <c r="O4812" s="469"/>
      <c r="P4812" s="923"/>
      <c r="Q4812" s="923"/>
      <c r="R4812" s="923"/>
      <c r="S4812" s="923"/>
      <c r="U4812" s="742"/>
    </row>
    <row r="4813" spans="12:21" s="508" customFormat="1" x14ac:dyDescent="0.2">
      <c r="L4813" s="469"/>
      <c r="M4813" s="469"/>
      <c r="N4813" s="469"/>
      <c r="O4813" s="469"/>
      <c r="P4813" s="923"/>
      <c r="Q4813" s="923"/>
      <c r="R4813" s="923"/>
      <c r="S4813" s="923"/>
      <c r="U4813" s="742"/>
    </row>
    <row r="4814" spans="12:21" s="508" customFormat="1" x14ac:dyDescent="0.2">
      <c r="L4814" s="469"/>
      <c r="M4814" s="469"/>
      <c r="N4814" s="469"/>
      <c r="O4814" s="469"/>
      <c r="P4814" s="923"/>
      <c r="Q4814" s="923"/>
      <c r="R4814" s="923"/>
      <c r="S4814" s="923"/>
      <c r="U4814" s="742"/>
    </row>
    <row r="4815" spans="12:21" s="508" customFormat="1" x14ac:dyDescent="0.2">
      <c r="L4815" s="469"/>
      <c r="M4815" s="469"/>
      <c r="N4815" s="469"/>
      <c r="O4815" s="469"/>
      <c r="P4815" s="923"/>
      <c r="Q4815" s="923"/>
      <c r="R4815" s="923"/>
      <c r="S4815" s="923"/>
      <c r="U4815" s="742"/>
    </row>
    <row r="4816" spans="12:21" s="508" customFormat="1" x14ac:dyDescent="0.2">
      <c r="L4816" s="469"/>
      <c r="M4816" s="469"/>
      <c r="N4816" s="469"/>
      <c r="O4816" s="469"/>
      <c r="P4816" s="923"/>
      <c r="Q4816" s="923"/>
      <c r="R4816" s="923"/>
      <c r="S4816" s="923"/>
      <c r="U4816" s="742"/>
    </row>
    <row r="4817" spans="12:21" s="508" customFormat="1" x14ac:dyDescent="0.2">
      <c r="L4817" s="469"/>
      <c r="M4817" s="469"/>
      <c r="N4817" s="469"/>
      <c r="O4817" s="469"/>
      <c r="P4817" s="923"/>
      <c r="Q4817" s="923"/>
      <c r="R4817" s="923"/>
      <c r="S4817" s="923"/>
      <c r="U4817" s="742"/>
    </row>
    <row r="4818" spans="12:21" s="508" customFormat="1" x14ac:dyDescent="0.2">
      <c r="L4818" s="469"/>
      <c r="M4818" s="469"/>
      <c r="N4818" s="469"/>
      <c r="O4818" s="469"/>
      <c r="P4818" s="923"/>
      <c r="Q4818" s="923"/>
      <c r="R4818" s="923"/>
      <c r="S4818" s="923"/>
      <c r="U4818" s="742"/>
    </row>
    <row r="4819" spans="12:21" s="508" customFormat="1" x14ac:dyDescent="0.2">
      <c r="L4819" s="469"/>
      <c r="M4819" s="469"/>
      <c r="N4819" s="469"/>
      <c r="O4819" s="469"/>
      <c r="P4819" s="923"/>
      <c r="Q4819" s="923"/>
      <c r="R4819" s="923"/>
      <c r="S4819" s="923"/>
      <c r="U4819" s="742"/>
    </row>
    <row r="4820" spans="12:21" s="508" customFormat="1" x14ac:dyDescent="0.2">
      <c r="L4820" s="469"/>
      <c r="M4820" s="469"/>
      <c r="N4820" s="469"/>
      <c r="O4820" s="469"/>
      <c r="P4820" s="923"/>
      <c r="Q4820" s="923"/>
      <c r="R4820" s="923"/>
      <c r="S4820" s="923"/>
      <c r="U4820" s="742"/>
    </row>
    <row r="4821" spans="12:21" s="508" customFormat="1" x14ac:dyDescent="0.2">
      <c r="L4821" s="469"/>
      <c r="M4821" s="469"/>
      <c r="N4821" s="469"/>
      <c r="O4821" s="469"/>
      <c r="P4821" s="923"/>
      <c r="Q4821" s="923"/>
      <c r="R4821" s="923"/>
      <c r="S4821" s="923"/>
      <c r="U4821" s="742"/>
    </row>
    <row r="4822" spans="12:21" s="508" customFormat="1" x14ac:dyDescent="0.2">
      <c r="L4822" s="469"/>
      <c r="M4822" s="469"/>
      <c r="N4822" s="469"/>
      <c r="O4822" s="469"/>
      <c r="P4822" s="923"/>
      <c r="Q4822" s="923"/>
      <c r="R4822" s="923"/>
      <c r="S4822" s="923"/>
      <c r="U4822" s="742"/>
    </row>
    <row r="4823" spans="12:21" s="508" customFormat="1" x14ac:dyDescent="0.2">
      <c r="L4823" s="469"/>
      <c r="M4823" s="469"/>
      <c r="N4823" s="469"/>
      <c r="O4823" s="469"/>
      <c r="P4823" s="923"/>
      <c r="Q4823" s="923"/>
      <c r="R4823" s="923"/>
      <c r="S4823" s="923"/>
      <c r="U4823" s="742"/>
    </row>
    <row r="4824" spans="12:21" s="508" customFormat="1" x14ac:dyDescent="0.2">
      <c r="L4824" s="469"/>
      <c r="M4824" s="469"/>
      <c r="N4824" s="469"/>
      <c r="O4824" s="469"/>
      <c r="P4824" s="923"/>
      <c r="Q4824" s="923"/>
      <c r="R4824" s="923"/>
      <c r="S4824" s="923"/>
      <c r="U4824" s="742"/>
    </row>
    <row r="4825" spans="12:21" s="508" customFormat="1" x14ac:dyDescent="0.2">
      <c r="L4825" s="469"/>
      <c r="M4825" s="469"/>
      <c r="N4825" s="469"/>
      <c r="O4825" s="469"/>
      <c r="P4825" s="923"/>
      <c r="Q4825" s="923"/>
      <c r="R4825" s="923"/>
      <c r="S4825" s="923"/>
      <c r="U4825" s="742"/>
    </row>
    <row r="4826" spans="12:21" s="508" customFormat="1" x14ac:dyDescent="0.2">
      <c r="L4826" s="469"/>
      <c r="M4826" s="469"/>
      <c r="N4826" s="469"/>
      <c r="O4826" s="469"/>
      <c r="P4826" s="923"/>
      <c r="Q4826" s="923"/>
      <c r="R4826" s="923"/>
      <c r="S4826" s="923"/>
      <c r="U4826" s="742"/>
    </row>
    <row r="4827" spans="12:21" s="508" customFormat="1" x14ac:dyDescent="0.2">
      <c r="L4827" s="469"/>
      <c r="M4827" s="469"/>
      <c r="N4827" s="469"/>
      <c r="O4827" s="469"/>
      <c r="P4827" s="923"/>
      <c r="Q4827" s="923"/>
      <c r="R4827" s="923"/>
      <c r="S4827" s="923"/>
      <c r="U4827" s="742"/>
    </row>
    <row r="4828" spans="12:21" s="508" customFormat="1" x14ac:dyDescent="0.2">
      <c r="L4828" s="469"/>
      <c r="M4828" s="469"/>
      <c r="N4828" s="469"/>
      <c r="O4828" s="469"/>
      <c r="P4828" s="923"/>
      <c r="Q4828" s="923"/>
      <c r="R4828" s="923"/>
      <c r="S4828" s="923"/>
      <c r="U4828" s="742"/>
    </row>
    <row r="4829" spans="12:21" s="508" customFormat="1" x14ac:dyDescent="0.2">
      <c r="L4829" s="469"/>
      <c r="M4829" s="469"/>
      <c r="N4829" s="469"/>
      <c r="O4829" s="469"/>
      <c r="P4829" s="923"/>
      <c r="Q4829" s="923"/>
      <c r="R4829" s="923"/>
      <c r="S4829" s="923"/>
      <c r="U4829" s="742"/>
    </row>
    <row r="4830" spans="12:21" s="508" customFormat="1" x14ac:dyDescent="0.2">
      <c r="L4830" s="469"/>
      <c r="M4830" s="469"/>
      <c r="N4830" s="469"/>
      <c r="O4830" s="469"/>
      <c r="P4830" s="923"/>
      <c r="Q4830" s="923"/>
      <c r="R4830" s="923"/>
      <c r="S4830" s="923"/>
      <c r="U4830" s="742"/>
    </row>
    <row r="4831" spans="12:21" s="508" customFormat="1" x14ac:dyDescent="0.2">
      <c r="L4831" s="469"/>
      <c r="M4831" s="469"/>
      <c r="N4831" s="469"/>
      <c r="O4831" s="469"/>
      <c r="P4831" s="923"/>
      <c r="Q4831" s="923"/>
      <c r="R4831" s="923"/>
      <c r="S4831" s="923"/>
      <c r="U4831" s="742"/>
    </row>
    <row r="4832" spans="12:21" s="508" customFormat="1" x14ac:dyDescent="0.2">
      <c r="L4832" s="469"/>
      <c r="M4832" s="469"/>
      <c r="N4832" s="469"/>
      <c r="O4832" s="469"/>
      <c r="P4832" s="923"/>
      <c r="Q4832" s="923"/>
      <c r="R4832" s="923"/>
      <c r="S4832" s="923"/>
      <c r="U4832" s="742"/>
    </row>
    <row r="4833" spans="12:21" s="508" customFormat="1" x14ac:dyDescent="0.2">
      <c r="L4833" s="469"/>
      <c r="M4833" s="469"/>
      <c r="N4833" s="469"/>
      <c r="O4833" s="469"/>
      <c r="P4833" s="923"/>
      <c r="Q4833" s="923"/>
      <c r="R4833" s="923"/>
      <c r="S4833" s="923"/>
      <c r="U4833" s="742"/>
    </row>
    <row r="4834" spans="12:21" s="508" customFormat="1" x14ac:dyDescent="0.2">
      <c r="L4834" s="469"/>
      <c r="M4834" s="469"/>
      <c r="N4834" s="469"/>
      <c r="O4834" s="469"/>
      <c r="P4834" s="923"/>
      <c r="Q4834" s="923"/>
      <c r="R4834" s="923"/>
      <c r="S4834" s="923"/>
      <c r="U4834" s="742"/>
    </row>
    <row r="4835" spans="12:21" s="508" customFormat="1" x14ac:dyDescent="0.2">
      <c r="L4835" s="469"/>
      <c r="M4835" s="469"/>
      <c r="N4835" s="469"/>
      <c r="O4835" s="469"/>
      <c r="P4835" s="923"/>
      <c r="Q4835" s="923"/>
      <c r="R4835" s="923"/>
      <c r="S4835" s="923"/>
      <c r="U4835" s="742"/>
    </row>
    <row r="4836" spans="12:21" s="508" customFormat="1" x14ac:dyDescent="0.2">
      <c r="L4836" s="469"/>
      <c r="M4836" s="469"/>
      <c r="N4836" s="469"/>
      <c r="O4836" s="469"/>
      <c r="P4836" s="923"/>
      <c r="Q4836" s="923"/>
      <c r="R4836" s="923"/>
      <c r="S4836" s="923"/>
      <c r="U4836" s="742"/>
    </row>
    <row r="4837" spans="12:21" s="508" customFormat="1" x14ac:dyDescent="0.2">
      <c r="L4837" s="469"/>
      <c r="M4837" s="469"/>
      <c r="N4837" s="469"/>
      <c r="O4837" s="469"/>
      <c r="P4837" s="923"/>
      <c r="Q4837" s="923"/>
      <c r="R4837" s="923"/>
      <c r="S4837" s="923"/>
      <c r="U4837" s="742"/>
    </row>
    <row r="4838" spans="12:21" s="508" customFormat="1" x14ac:dyDescent="0.2">
      <c r="L4838" s="469"/>
      <c r="M4838" s="469"/>
      <c r="N4838" s="469"/>
      <c r="O4838" s="469"/>
      <c r="P4838" s="923"/>
      <c r="Q4838" s="923"/>
      <c r="R4838" s="923"/>
      <c r="S4838" s="923"/>
      <c r="U4838" s="742"/>
    </row>
    <row r="4839" spans="12:21" s="508" customFormat="1" x14ac:dyDescent="0.2">
      <c r="L4839" s="469"/>
      <c r="M4839" s="469"/>
      <c r="N4839" s="469"/>
      <c r="O4839" s="469"/>
      <c r="P4839" s="923"/>
      <c r="Q4839" s="923"/>
      <c r="R4839" s="923"/>
      <c r="S4839" s="923"/>
      <c r="U4839" s="742"/>
    </row>
    <row r="4840" spans="12:21" s="508" customFormat="1" x14ac:dyDescent="0.2">
      <c r="L4840" s="469"/>
      <c r="M4840" s="469"/>
      <c r="N4840" s="469"/>
      <c r="O4840" s="469"/>
      <c r="P4840" s="923"/>
      <c r="Q4840" s="923"/>
      <c r="R4840" s="923"/>
      <c r="S4840" s="923"/>
      <c r="U4840" s="742"/>
    </row>
    <row r="4841" spans="12:21" s="508" customFormat="1" x14ac:dyDescent="0.2">
      <c r="L4841" s="469"/>
      <c r="M4841" s="469"/>
      <c r="N4841" s="469"/>
      <c r="O4841" s="469"/>
      <c r="P4841" s="923"/>
      <c r="Q4841" s="923"/>
      <c r="R4841" s="923"/>
      <c r="S4841" s="923"/>
      <c r="U4841" s="742"/>
    </row>
    <row r="4842" spans="12:21" s="508" customFormat="1" x14ac:dyDescent="0.2">
      <c r="L4842" s="469"/>
      <c r="M4842" s="469"/>
      <c r="N4842" s="469"/>
      <c r="O4842" s="469"/>
      <c r="P4842" s="923"/>
      <c r="Q4842" s="923"/>
      <c r="R4842" s="923"/>
      <c r="S4842" s="923"/>
      <c r="U4842" s="742"/>
    </row>
    <row r="4843" spans="12:21" s="508" customFormat="1" x14ac:dyDescent="0.2">
      <c r="L4843" s="469"/>
      <c r="M4843" s="469"/>
      <c r="N4843" s="469"/>
      <c r="O4843" s="469"/>
      <c r="P4843" s="923"/>
      <c r="Q4843" s="923"/>
      <c r="R4843" s="923"/>
      <c r="S4843" s="923"/>
      <c r="U4843" s="742"/>
    </row>
    <row r="4844" spans="12:21" s="508" customFormat="1" x14ac:dyDescent="0.2">
      <c r="L4844" s="469"/>
      <c r="M4844" s="469"/>
      <c r="N4844" s="469"/>
      <c r="O4844" s="469"/>
      <c r="P4844" s="923"/>
      <c r="Q4844" s="923"/>
      <c r="R4844" s="923"/>
      <c r="S4844" s="923"/>
      <c r="U4844" s="742"/>
    </row>
    <row r="4845" spans="12:21" s="508" customFormat="1" x14ac:dyDescent="0.2">
      <c r="L4845" s="469"/>
      <c r="M4845" s="469"/>
      <c r="N4845" s="469"/>
      <c r="O4845" s="469"/>
      <c r="P4845" s="923"/>
      <c r="Q4845" s="923"/>
      <c r="R4845" s="923"/>
      <c r="S4845" s="923"/>
      <c r="U4845" s="742"/>
    </row>
    <row r="4846" spans="12:21" s="508" customFormat="1" x14ac:dyDescent="0.2">
      <c r="L4846" s="469"/>
      <c r="M4846" s="469"/>
      <c r="N4846" s="469"/>
      <c r="O4846" s="469"/>
      <c r="P4846" s="923"/>
      <c r="Q4846" s="923"/>
      <c r="R4846" s="923"/>
      <c r="S4846" s="923"/>
      <c r="U4846" s="742"/>
    </row>
    <row r="4847" spans="12:21" s="508" customFormat="1" x14ac:dyDescent="0.2">
      <c r="L4847" s="469"/>
      <c r="M4847" s="469"/>
      <c r="N4847" s="469"/>
      <c r="O4847" s="469"/>
      <c r="P4847" s="923"/>
      <c r="Q4847" s="923"/>
      <c r="R4847" s="923"/>
      <c r="S4847" s="923"/>
      <c r="U4847" s="742"/>
    </row>
    <row r="4848" spans="12:21" s="508" customFormat="1" x14ac:dyDescent="0.2">
      <c r="L4848" s="469"/>
      <c r="M4848" s="469"/>
      <c r="N4848" s="469"/>
      <c r="O4848" s="469"/>
      <c r="P4848" s="923"/>
      <c r="Q4848" s="923"/>
      <c r="R4848" s="923"/>
      <c r="S4848" s="923"/>
      <c r="U4848" s="742"/>
    </row>
    <row r="4849" spans="12:21" s="508" customFormat="1" x14ac:dyDescent="0.2">
      <c r="L4849" s="469"/>
      <c r="M4849" s="469"/>
      <c r="N4849" s="469"/>
      <c r="O4849" s="469"/>
      <c r="P4849" s="923"/>
      <c r="Q4849" s="923"/>
      <c r="R4849" s="923"/>
      <c r="S4849" s="923"/>
      <c r="U4849" s="742"/>
    </row>
    <row r="4850" spans="12:21" s="508" customFormat="1" x14ac:dyDescent="0.2">
      <c r="L4850" s="469"/>
      <c r="M4850" s="469"/>
      <c r="N4850" s="469"/>
      <c r="O4850" s="469"/>
      <c r="P4850" s="923"/>
      <c r="Q4850" s="923"/>
      <c r="R4850" s="923"/>
      <c r="S4850" s="923"/>
      <c r="U4850" s="742"/>
    </row>
    <row r="4851" spans="12:21" s="508" customFormat="1" x14ac:dyDescent="0.2">
      <c r="L4851" s="469"/>
      <c r="M4851" s="469"/>
      <c r="N4851" s="469"/>
      <c r="O4851" s="469"/>
      <c r="P4851" s="923"/>
      <c r="Q4851" s="923"/>
      <c r="R4851" s="923"/>
      <c r="S4851" s="923"/>
      <c r="U4851" s="742"/>
    </row>
    <row r="4852" spans="12:21" s="508" customFormat="1" x14ac:dyDescent="0.2">
      <c r="L4852" s="469"/>
      <c r="M4852" s="469"/>
      <c r="N4852" s="469"/>
      <c r="O4852" s="469"/>
      <c r="P4852" s="923"/>
      <c r="Q4852" s="923"/>
      <c r="R4852" s="923"/>
      <c r="S4852" s="923"/>
      <c r="U4852" s="742"/>
    </row>
    <row r="4853" spans="12:21" s="508" customFormat="1" x14ac:dyDescent="0.2">
      <c r="L4853" s="469"/>
      <c r="M4853" s="469"/>
      <c r="N4853" s="469"/>
      <c r="O4853" s="469"/>
      <c r="P4853" s="923"/>
      <c r="Q4853" s="923"/>
      <c r="R4853" s="923"/>
      <c r="S4853" s="923"/>
      <c r="U4853" s="742"/>
    </row>
    <row r="4854" spans="12:21" s="508" customFormat="1" x14ac:dyDescent="0.2">
      <c r="L4854" s="469"/>
      <c r="M4854" s="469"/>
      <c r="N4854" s="469"/>
      <c r="O4854" s="469"/>
      <c r="P4854" s="923"/>
      <c r="Q4854" s="923"/>
      <c r="R4854" s="923"/>
      <c r="S4854" s="923"/>
      <c r="U4854" s="742"/>
    </row>
    <row r="4855" spans="12:21" s="508" customFormat="1" x14ac:dyDescent="0.2">
      <c r="L4855" s="469"/>
      <c r="M4855" s="469"/>
      <c r="N4855" s="469"/>
      <c r="O4855" s="469"/>
      <c r="P4855" s="923"/>
      <c r="Q4855" s="923"/>
      <c r="R4855" s="923"/>
      <c r="S4855" s="923"/>
      <c r="U4855" s="742"/>
    </row>
    <row r="4856" spans="12:21" s="508" customFormat="1" x14ac:dyDescent="0.2">
      <c r="L4856" s="469"/>
      <c r="M4856" s="469"/>
      <c r="N4856" s="469"/>
      <c r="O4856" s="469"/>
      <c r="P4856" s="923"/>
      <c r="Q4856" s="923"/>
      <c r="R4856" s="923"/>
      <c r="S4856" s="923"/>
      <c r="U4856" s="742"/>
    </row>
    <row r="4857" spans="12:21" s="508" customFormat="1" x14ac:dyDescent="0.2">
      <c r="L4857" s="469"/>
      <c r="M4857" s="469"/>
      <c r="N4857" s="469"/>
      <c r="O4857" s="469"/>
      <c r="P4857" s="923"/>
      <c r="Q4857" s="923"/>
      <c r="R4857" s="923"/>
      <c r="S4857" s="923"/>
      <c r="U4857" s="742"/>
    </row>
    <row r="4858" spans="12:21" s="508" customFormat="1" x14ac:dyDescent="0.2">
      <c r="L4858" s="469"/>
      <c r="M4858" s="469"/>
      <c r="N4858" s="469"/>
      <c r="O4858" s="469"/>
      <c r="P4858" s="923"/>
      <c r="Q4858" s="923"/>
      <c r="R4858" s="923"/>
      <c r="S4858" s="923"/>
      <c r="U4858" s="742"/>
    </row>
    <row r="4859" spans="12:21" s="508" customFormat="1" x14ac:dyDescent="0.2">
      <c r="L4859" s="469"/>
      <c r="M4859" s="469"/>
      <c r="N4859" s="469"/>
      <c r="O4859" s="469"/>
      <c r="P4859" s="923"/>
      <c r="Q4859" s="923"/>
      <c r="R4859" s="923"/>
      <c r="S4859" s="923"/>
      <c r="U4859" s="742"/>
    </row>
    <row r="4860" spans="12:21" s="508" customFormat="1" x14ac:dyDescent="0.2">
      <c r="L4860" s="469"/>
      <c r="M4860" s="469"/>
      <c r="N4860" s="469"/>
      <c r="O4860" s="469"/>
      <c r="P4860" s="923"/>
      <c r="Q4860" s="923"/>
      <c r="R4860" s="923"/>
      <c r="S4860" s="923"/>
      <c r="U4860" s="742"/>
    </row>
    <row r="4861" spans="12:21" s="508" customFormat="1" x14ac:dyDescent="0.2">
      <c r="L4861" s="469"/>
      <c r="M4861" s="469"/>
      <c r="N4861" s="469"/>
      <c r="O4861" s="469"/>
      <c r="P4861" s="923"/>
      <c r="Q4861" s="923"/>
      <c r="R4861" s="923"/>
      <c r="S4861" s="923"/>
      <c r="U4861" s="742"/>
    </row>
    <row r="4862" spans="12:21" s="508" customFormat="1" x14ac:dyDescent="0.2">
      <c r="L4862" s="469"/>
      <c r="M4862" s="469"/>
      <c r="N4862" s="469"/>
      <c r="O4862" s="469"/>
      <c r="P4862" s="923"/>
      <c r="Q4862" s="923"/>
      <c r="R4862" s="923"/>
      <c r="S4862" s="923"/>
      <c r="U4862" s="742"/>
    </row>
    <row r="4863" spans="12:21" s="508" customFormat="1" x14ac:dyDescent="0.2">
      <c r="L4863" s="469"/>
      <c r="M4863" s="469"/>
      <c r="N4863" s="469"/>
      <c r="O4863" s="469"/>
      <c r="P4863" s="923"/>
      <c r="Q4863" s="923"/>
      <c r="R4863" s="923"/>
      <c r="S4863" s="923"/>
      <c r="U4863" s="742"/>
    </row>
    <row r="4864" spans="12:21" s="508" customFormat="1" x14ac:dyDescent="0.2">
      <c r="L4864" s="469"/>
      <c r="M4864" s="469"/>
      <c r="N4864" s="469"/>
      <c r="O4864" s="469"/>
      <c r="P4864" s="923"/>
      <c r="Q4864" s="923"/>
      <c r="R4864" s="923"/>
      <c r="S4864" s="923"/>
      <c r="U4864" s="742"/>
    </row>
    <row r="4865" spans="12:21" s="508" customFormat="1" x14ac:dyDescent="0.2">
      <c r="L4865" s="469"/>
      <c r="M4865" s="469"/>
      <c r="N4865" s="469"/>
      <c r="O4865" s="469"/>
      <c r="P4865" s="923"/>
      <c r="Q4865" s="923"/>
      <c r="R4865" s="923"/>
      <c r="S4865" s="923"/>
      <c r="U4865" s="742"/>
    </row>
    <row r="4866" spans="12:21" s="508" customFormat="1" x14ac:dyDescent="0.2">
      <c r="L4866" s="469"/>
      <c r="M4866" s="469"/>
      <c r="N4866" s="469"/>
      <c r="O4866" s="469"/>
      <c r="P4866" s="923"/>
      <c r="Q4866" s="923"/>
      <c r="R4866" s="923"/>
      <c r="S4866" s="923"/>
      <c r="U4866" s="742"/>
    </row>
    <row r="4867" spans="12:21" s="508" customFormat="1" x14ac:dyDescent="0.2">
      <c r="L4867" s="469"/>
      <c r="M4867" s="469"/>
      <c r="N4867" s="469"/>
      <c r="O4867" s="469"/>
      <c r="P4867" s="923"/>
      <c r="Q4867" s="923"/>
      <c r="R4867" s="923"/>
      <c r="S4867" s="923"/>
      <c r="U4867" s="742"/>
    </row>
    <row r="4868" spans="12:21" s="508" customFormat="1" x14ac:dyDescent="0.2">
      <c r="L4868" s="469"/>
      <c r="M4868" s="469"/>
      <c r="N4868" s="469"/>
      <c r="O4868" s="469"/>
      <c r="P4868" s="923"/>
      <c r="Q4868" s="923"/>
      <c r="R4868" s="923"/>
      <c r="S4868" s="923"/>
      <c r="U4868" s="742"/>
    </row>
    <row r="4869" spans="12:21" s="508" customFormat="1" x14ac:dyDescent="0.2">
      <c r="L4869" s="469"/>
      <c r="M4869" s="469"/>
      <c r="N4869" s="469"/>
      <c r="O4869" s="469"/>
      <c r="P4869" s="923"/>
      <c r="Q4869" s="923"/>
      <c r="R4869" s="923"/>
      <c r="S4869" s="923"/>
      <c r="U4869" s="742"/>
    </row>
    <row r="4870" spans="12:21" s="508" customFormat="1" x14ac:dyDescent="0.2">
      <c r="L4870" s="469"/>
      <c r="M4870" s="469"/>
      <c r="N4870" s="469"/>
      <c r="O4870" s="469"/>
      <c r="P4870" s="923"/>
      <c r="Q4870" s="923"/>
      <c r="R4870" s="923"/>
      <c r="S4870" s="923"/>
      <c r="U4870" s="742"/>
    </row>
    <row r="4871" spans="12:21" s="508" customFormat="1" x14ac:dyDescent="0.2">
      <c r="L4871" s="469"/>
      <c r="M4871" s="469"/>
      <c r="N4871" s="469"/>
      <c r="O4871" s="469"/>
      <c r="P4871" s="923"/>
      <c r="Q4871" s="923"/>
      <c r="R4871" s="923"/>
      <c r="S4871" s="923"/>
      <c r="U4871" s="742"/>
    </row>
    <row r="4872" spans="12:21" s="508" customFormat="1" x14ac:dyDescent="0.2">
      <c r="L4872" s="469"/>
      <c r="M4872" s="469"/>
      <c r="N4872" s="469"/>
      <c r="O4872" s="469"/>
      <c r="P4872" s="923"/>
      <c r="Q4872" s="923"/>
      <c r="R4872" s="923"/>
      <c r="S4872" s="923"/>
      <c r="U4872" s="742"/>
    </row>
    <row r="4873" spans="12:21" s="508" customFormat="1" x14ac:dyDescent="0.2">
      <c r="L4873" s="469"/>
      <c r="M4873" s="469"/>
      <c r="N4873" s="469"/>
      <c r="O4873" s="469"/>
      <c r="P4873" s="923"/>
      <c r="Q4873" s="923"/>
      <c r="R4873" s="923"/>
      <c r="S4873" s="923"/>
      <c r="U4873" s="742"/>
    </row>
    <row r="4874" spans="12:21" s="508" customFormat="1" x14ac:dyDescent="0.2">
      <c r="L4874" s="469"/>
      <c r="M4874" s="469"/>
      <c r="N4874" s="469"/>
      <c r="O4874" s="469"/>
      <c r="P4874" s="923"/>
      <c r="Q4874" s="923"/>
      <c r="R4874" s="923"/>
      <c r="S4874" s="923"/>
      <c r="U4874" s="742"/>
    </row>
    <row r="4875" spans="12:21" s="508" customFormat="1" x14ac:dyDescent="0.2">
      <c r="L4875" s="469"/>
      <c r="M4875" s="469"/>
      <c r="N4875" s="469"/>
      <c r="O4875" s="469"/>
      <c r="P4875" s="923"/>
      <c r="Q4875" s="923"/>
      <c r="R4875" s="923"/>
      <c r="S4875" s="923"/>
      <c r="U4875" s="742"/>
    </row>
    <row r="4876" spans="12:21" s="508" customFormat="1" x14ac:dyDescent="0.2">
      <c r="L4876" s="469"/>
      <c r="M4876" s="469"/>
      <c r="N4876" s="469"/>
      <c r="O4876" s="469"/>
      <c r="P4876" s="923"/>
      <c r="Q4876" s="923"/>
      <c r="R4876" s="923"/>
      <c r="S4876" s="923"/>
      <c r="U4876" s="742"/>
    </row>
    <row r="4877" spans="12:21" s="508" customFormat="1" x14ac:dyDescent="0.2">
      <c r="L4877" s="469"/>
      <c r="M4877" s="469"/>
      <c r="N4877" s="469"/>
      <c r="O4877" s="469"/>
      <c r="P4877" s="923"/>
      <c r="Q4877" s="923"/>
      <c r="R4877" s="923"/>
      <c r="S4877" s="923"/>
      <c r="U4877" s="742"/>
    </row>
    <row r="4878" spans="12:21" s="508" customFormat="1" x14ac:dyDescent="0.2">
      <c r="L4878" s="469"/>
      <c r="M4878" s="469"/>
      <c r="N4878" s="469"/>
      <c r="O4878" s="469"/>
      <c r="P4878" s="923"/>
      <c r="Q4878" s="923"/>
      <c r="R4878" s="923"/>
      <c r="S4878" s="923"/>
      <c r="U4878" s="742"/>
    </row>
    <row r="4879" spans="12:21" s="508" customFormat="1" x14ac:dyDescent="0.2">
      <c r="L4879" s="469"/>
      <c r="M4879" s="469"/>
      <c r="N4879" s="469"/>
      <c r="O4879" s="469"/>
      <c r="P4879" s="923"/>
      <c r="Q4879" s="923"/>
      <c r="R4879" s="923"/>
      <c r="S4879" s="923"/>
      <c r="U4879" s="742"/>
    </row>
    <row r="4880" spans="12:21" s="508" customFormat="1" x14ac:dyDescent="0.2">
      <c r="L4880" s="469"/>
      <c r="M4880" s="469"/>
      <c r="N4880" s="469"/>
      <c r="O4880" s="469"/>
      <c r="P4880" s="923"/>
      <c r="Q4880" s="923"/>
      <c r="R4880" s="923"/>
      <c r="S4880" s="923"/>
      <c r="U4880" s="742"/>
    </row>
    <row r="4881" spans="12:21" s="508" customFormat="1" x14ac:dyDescent="0.2">
      <c r="L4881" s="469"/>
      <c r="M4881" s="469"/>
      <c r="N4881" s="469"/>
      <c r="O4881" s="469"/>
      <c r="P4881" s="923"/>
      <c r="Q4881" s="923"/>
      <c r="R4881" s="923"/>
      <c r="S4881" s="923"/>
      <c r="U4881" s="742"/>
    </row>
    <row r="4882" spans="12:21" s="508" customFormat="1" x14ac:dyDescent="0.2">
      <c r="L4882" s="469"/>
      <c r="M4882" s="469"/>
      <c r="N4882" s="469"/>
      <c r="O4882" s="469"/>
      <c r="P4882" s="923"/>
      <c r="Q4882" s="923"/>
      <c r="R4882" s="923"/>
      <c r="S4882" s="923"/>
      <c r="U4882" s="742"/>
    </row>
    <row r="4883" spans="12:21" s="508" customFormat="1" x14ac:dyDescent="0.2">
      <c r="L4883" s="469"/>
      <c r="M4883" s="469"/>
      <c r="N4883" s="469"/>
      <c r="O4883" s="469"/>
      <c r="P4883" s="923"/>
      <c r="Q4883" s="923"/>
      <c r="R4883" s="923"/>
      <c r="S4883" s="923"/>
      <c r="U4883" s="742"/>
    </row>
    <row r="4884" spans="12:21" s="508" customFormat="1" x14ac:dyDescent="0.2">
      <c r="L4884" s="469"/>
      <c r="M4884" s="469"/>
      <c r="N4884" s="469"/>
      <c r="O4884" s="469"/>
      <c r="P4884" s="923"/>
      <c r="Q4884" s="923"/>
      <c r="R4884" s="923"/>
      <c r="S4884" s="923"/>
      <c r="U4884" s="742"/>
    </row>
    <row r="4885" spans="12:21" s="508" customFormat="1" x14ac:dyDescent="0.2">
      <c r="L4885" s="469"/>
      <c r="M4885" s="469"/>
      <c r="N4885" s="469"/>
      <c r="O4885" s="469"/>
      <c r="P4885" s="923"/>
      <c r="Q4885" s="923"/>
      <c r="R4885" s="923"/>
      <c r="S4885" s="923"/>
      <c r="U4885" s="742"/>
    </row>
    <row r="4886" spans="12:21" s="508" customFormat="1" x14ac:dyDescent="0.2">
      <c r="L4886" s="469"/>
      <c r="M4886" s="469"/>
      <c r="N4886" s="469"/>
      <c r="O4886" s="469"/>
      <c r="P4886" s="923"/>
      <c r="Q4886" s="923"/>
      <c r="R4886" s="923"/>
      <c r="S4886" s="923"/>
      <c r="U4886" s="742"/>
    </row>
    <row r="4887" spans="12:21" s="508" customFormat="1" x14ac:dyDescent="0.2">
      <c r="L4887" s="469"/>
      <c r="M4887" s="469"/>
      <c r="N4887" s="469"/>
      <c r="O4887" s="469"/>
      <c r="P4887" s="923"/>
      <c r="Q4887" s="923"/>
      <c r="R4887" s="923"/>
      <c r="S4887" s="923"/>
      <c r="U4887" s="742"/>
    </row>
    <row r="4888" spans="12:21" s="508" customFormat="1" x14ac:dyDescent="0.2">
      <c r="L4888" s="469"/>
      <c r="M4888" s="469"/>
      <c r="N4888" s="469"/>
      <c r="O4888" s="469"/>
      <c r="P4888" s="923"/>
      <c r="Q4888" s="923"/>
      <c r="R4888" s="923"/>
      <c r="S4888" s="923"/>
      <c r="U4888" s="742"/>
    </row>
    <row r="4889" spans="12:21" s="508" customFormat="1" x14ac:dyDescent="0.2">
      <c r="L4889" s="469"/>
      <c r="M4889" s="469"/>
      <c r="N4889" s="469"/>
      <c r="O4889" s="469"/>
      <c r="P4889" s="923"/>
      <c r="Q4889" s="923"/>
      <c r="R4889" s="923"/>
      <c r="S4889" s="923"/>
      <c r="U4889" s="742"/>
    </row>
    <row r="4890" spans="12:21" s="508" customFormat="1" x14ac:dyDescent="0.2">
      <c r="L4890" s="469"/>
      <c r="M4890" s="469"/>
      <c r="N4890" s="469"/>
      <c r="O4890" s="469"/>
      <c r="P4890" s="923"/>
      <c r="Q4890" s="923"/>
      <c r="R4890" s="923"/>
      <c r="S4890" s="923"/>
      <c r="U4890" s="742"/>
    </row>
    <row r="4891" spans="12:21" s="508" customFormat="1" x14ac:dyDescent="0.2">
      <c r="L4891" s="469"/>
      <c r="M4891" s="469"/>
      <c r="N4891" s="469"/>
      <c r="O4891" s="469"/>
      <c r="P4891" s="923"/>
      <c r="Q4891" s="923"/>
      <c r="R4891" s="923"/>
      <c r="S4891" s="923"/>
      <c r="U4891" s="742"/>
    </row>
    <row r="4892" spans="12:21" s="508" customFormat="1" x14ac:dyDescent="0.2">
      <c r="L4892" s="469"/>
      <c r="M4892" s="469"/>
      <c r="N4892" s="469"/>
      <c r="O4892" s="469"/>
      <c r="P4892" s="923"/>
      <c r="Q4892" s="923"/>
      <c r="R4892" s="923"/>
      <c r="S4892" s="923"/>
      <c r="U4892" s="742"/>
    </row>
    <row r="4893" spans="12:21" s="508" customFormat="1" x14ac:dyDescent="0.2">
      <c r="L4893" s="469"/>
      <c r="M4893" s="469"/>
      <c r="N4893" s="469"/>
      <c r="O4893" s="469"/>
      <c r="P4893" s="923"/>
      <c r="Q4893" s="923"/>
      <c r="R4893" s="923"/>
      <c r="S4893" s="923"/>
      <c r="U4893" s="742"/>
    </row>
    <row r="4894" spans="12:21" s="508" customFormat="1" x14ac:dyDescent="0.2">
      <c r="L4894" s="469"/>
      <c r="M4894" s="469"/>
      <c r="N4894" s="469"/>
      <c r="O4894" s="469"/>
      <c r="P4894" s="923"/>
      <c r="Q4894" s="923"/>
      <c r="R4894" s="923"/>
      <c r="S4894" s="923"/>
      <c r="U4894" s="742"/>
    </row>
    <row r="4895" spans="12:21" s="508" customFormat="1" x14ac:dyDescent="0.2">
      <c r="L4895" s="469"/>
      <c r="M4895" s="469"/>
      <c r="N4895" s="469"/>
      <c r="O4895" s="469"/>
      <c r="P4895" s="923"/>
      <c r="Q4895" s="923"/>
      <c r="R4895" s="923"/>
      <c r="S4895" s="923"/>
      <c r="U4895" s="742"/>
    </row>
    <row r="4896" spans="12:21" s="508" customFormat="1" x14ac:dyDescent="0.2">
      <c r="L4896" s="469"/>
      <c r="M4896" s="469"/>
      <c r="N4896" s="469"/>
      <c r="O4896" s="469"/>
      <c r="P4896" s="923"/>
      <c r="Q4896" s="923"/>
      <c r="R4896" s="923"/>
      <c r="S4896" s="923"/>
      <c r="U4896" s="742"/>
    </row>
    <row r="4897" spans="12:21" s="508" customFormat="1" x14ac:dyDescent="0.2">
      <c r="L4897" s="469"/>
      <c r="M4897" s="469"/>
      <c r="N4897" s="469"/>
      <c r="O4897" s="469"/>
      <c r="P4897" s="923"/>
      <c r="Q4897" s="923"/>
      <c r="R4897" s="923"/>
      <c r="S4897" s="923"/>
      <c r="U4897" s="742"/>
    </row>
    <row r="4898" spans="12:21" s="508" customFormat="1" x14ac:dyDescent="0.2">
      <c r="L4898" s="469"/>
      <c r="M4898" s="469"/>
      <c r="N4898" s="469"/>
      <c r="O4898" s="469"/>
      <c r="P4898" s="923"/>
      <c r="Q4898" s="923"/>
      <c r="R4898" s="923"/>
      <c r="S4898" s="923"/>
      <c r="U4898" s="742"/>
    </row>
    <row r="4899" spans="12:21" s="508" customFormat="1" x14ac:dyDescent="0.2">
      <c r="L4899" s="469"/>
      <c r="M4899" s="469"/>
      <c r="N4899" s="469"/>
      <c r="O4899" s="469"/>
      <c r="P4899" s="923"/>
      <c r="Q4899" s="923"/>
      <c r="R4899" s="923"/>
      <c r="S4899" s="923"/>
      <c r="U4899" s="742"/>
    </row>
    <row r="4900" spans="12:21" s="508" customFormat="1" x14ac:dyDescent="0.2">
      <c r="L4900" s="469"/>
      <c r="M4900" s="469"/>
      <c r="N4900" s="469"/>
      <c r="O4900" s="469"/>
      <c r="P4900" s="923"/>
      <c r="Q4900" s="923"/>
      <c r="R4900" s="923"/>
      <c r="S4900" s="923"/>
      <c r="U4900" s="742"/>
    </row>
    <row r="4901" spans="12:21" s="508" customFormat="1" x14ac:dyDescent="0.2">
      <c r="L4901" s="469"/>
      <c r="M4901" s="469"/>
      <c r="N4901" s="469"/>
      <c r="O4901" s="469"/>
      <c r="P4901" s="923"/>
      <c r="Q4901" s="923"/>
      <c r="R4901" s="923"/>
      <c r="S4901" s="923"/>
      <c r="U4901" s="742"/>
    </row>
    <row r="4902" spans="12:21" s="508" customFormat="1" x14ac:dyDescent="0.2">
      <c r="L4902" s="469"/>
      <c r="M4902" s="469"/>
      <c r="N4902" s="469"/>
      <c r="O4902" s="469"/>
      <c r="P4902" s="923"/>
      <c r="Q4902" s="923"/>
      <c r="R4902" s="923"/>
      <c r="S4902" s="923"/>
      <c r="U4902" s="742"/>
    </row>
    <row r="4903" spans="12:21" s="508" customFormat="1" x14ac:dyDescent="0.2">
      <c r="L4903" s="469"/>
      <c r="M4903" s="469"/>
      <c r="N4903" s="469"/>
      <c r="O4903" s="469"/>
      <c r="P4903" s="923"/>
      <c r="Q4903" s="923"/>
      <c r="R4903" s="923"/>
      <c r="S4903" s="923"/>
      <c r="U4903" s="742"/>
    </row>
    <row r="4904" spans="12:21" s="508" customFormat="1" x14ac:dyDescent="0.2">
      <c r="L4904" s="469"/>
      <c r="M4904" s="469"/>
      <c r="N4904" s="469"/>
      <c r="O4904" s="469"/>
      <c r="P4904" s="923"/>
      <c r="Q4904" s="923"/>
      <c r="R4904" s="923"/>
      <c r="S4904" s="923"/>
      <c r="U4904" s="742"/>
    </row>
    <row r="4905" spans="12:21" s="508" customFormat="1" x14ac:dyDescent="0.2">
      <c r="L4905" s="469"/>
      <c r="M4905" s="469"/>
      <c r="N4905" s="469"/>
      <c r="O4905" s="469"/>
      <c r="P4905" s="923"/>
      <c r="Q4905" s="923"/>
      <c r="R4905" s="923"/>
      <c r="S4905" s="923"/>
      <c r="U4905" s="742"/>
    </row>
    <row r="4906" spans="12:21" s="508" customFormat="1" x14ac:dyDescent="0.2">
      <c r="L4906" s="469"/>
      <c r="M4906" s="469"/>
      <c r="N4906" s="469"/>
      <c r="O4906" s="469"/>
      <c r="P4906" s="923"/>
      <c r="Q4906" s="923"/>
      <c r="R4906" s="923"/>
      <c r="S4906" s="923"/>
      <c r="U4906" s="742"/>
    </row>
    <row r="4907" spans="12:21" s="508" customFormat="1" x14ac:dyDescent="0.2">
      <c r="L4907" s="469"/>
      <c r="M4907" s="469"/>
      <c r="N4907" s="469"/>
      <c r="O4907" s="469"/>
      <c r="P4907" s="923"/>
      <c r="Q4907" s="923"/>
      <c r="R4907" s="923"/>
      <c r="S4907" s="923"/>
      <c r="U4907" s="742"/>
    </row>
    <row r="4908" spans="12:21" s="508" customFormat="1" x14ac:dyDescent="0.2">
      <c r="L4908" s="469"/>
      <c r="M4908" s="469"/>
      <c r="N4908" s="469"/>
      <c r="O4908" s="469"/>
      <c r="P4908" s="923"/>
      <c r="Q4908" s="923"/>
      <c r="R4908" s="923"/>
      <c r="S4908" s="923"/>
      <c r="U4908" s="742"/>
    </row>
    <row r="4909" spans="12:21" s="508" customFormat="1" x14ac:dyDescent="0.2">
      <c r="L4909" s="469"/>
      <c r="M4909" s="469"/>
      <c r="N4909" s="469"/>
      <c r="O4909" s="469"/>
      <c r="P4909" s="923"/>
      <c r="Q4909" s="923"/>
      <c r="R4909" s="923"/>
      <c r="S4909" s="923"/>
      <c r="U4909" s="742"/>
    </row>
    <row r="4910" spans="12:21" s="508" customFormat="1" x14ac:dyDescent="0.2">
      <c r="L4910" s="469"/>
      <c r="M4910" s="469"/>
      <c r="N4910" s="469"/>
      <c r="O4910" s="469"/>
      <c r="P4910" s="923"/>
      <c r="Q4910" s="923"/>
      <c r="R4910" s="923"/>
      <c r="S4910" s="923"/>
      <c r="U4910" s="742"/>
    </row>
    <row r="4911" spans="12:21" s="508" customFormat="1" x14ac:dyDescent="0.2">
      <c r="L4911" s="469"/>
      <c r="M4911" s="469"/>
      <c r="N4911" s="469"/>
      <c r="O4911" s="469"/>
      <c r="P4911" s="923"/>
      <c r="Q4911" s="923"/>
      <c r="R4911" s="923"/>
      <c r="S4911" s="923"/>
      <c r="U4911" s="742"/>
    </row>
    <row r="4912" spans="12:21" s="508" customFormat="1" x14ac:dyDescent="0.2">
      <c r="L4912" s="469"/>
      <c r="M4912" s="469"/>
      <c r="N4912" s="469"/>
      <c r="O4912" s="469"/>
      <c r="P4912" s="923"/>
      <c r="Q4912" s="923"/>
      <c r="R4912" s="923"/>
      <c r="S4912" s="923"/>
      <c r="U4912" s="742"/>
    </row>
    <row r="4913" spans="12:21" s="508" customFormat="1" x14ac:dyDescent="0.2">
      <c r="L4913" s="469"/>
      <c r="M4913" s="469"/>
      <c r="N4913" s="469"/>
      <c r="O4913" s="469"/>
      <c r="P4913" s="923"/>
      <c r="Q4913" s="923"/>
      <c r="R4913" s="923"/>
      <c r="S4913" s="923"/>
      <c r="U4913" s="742"/>
    </row>
    <row r="4914" spans="12:21" s="508" customFormat="1" x14ac:dyDescent="0.2">
      <c r="L4914" s="469"/>
      <c r="M4914" s="469"/>
      <c r="N4914" s="469"/>
      <c r="O4914" s="469"/>
      <c r="P4914" s="923"/>
      <c r="Q4914" s="923"/>
      <c r="R4914" s="923"/>
      <c r="S4914" s="923"/>
      <c r="U4914" s="742"/>
    </row>
    <row r="4915" spans="12:21" s="508" customFormat="1" x14ac:dyDescent="0.2">
      <c r="L4915" s="469"/>
      <c r="M4915" s="469"/>
      <c r="N4915" s="469"/>
      <c r="O4915" s="469"/>
      <c r="P4915" s="923"/>
      <c r="Q4915" s="923"/>
      <c r="R4915" s="923"/>
      <c r="S4915" s="923"/>
      <c r="U4915" s="742"/>
    </row>
    <row r="4916" spans="12:21" s="508" customFormat="1" x14ac:dyDescent="0.2">
      <c r="L4916" s="469"/>
      <c r="M4916" s="469"/>
      <c r="N4916" s="469"/>
      <c r="O4916" s="469"/>
      <c r="P4916" s="923"/>
      <c r="Q4916" s="923"/>
      <c r="R4916" s="923"/>
      <c r="S4916" s="923"/>
      <c r="U4916" s="742"/>
    </row>
    <row r="4917" spans="12:21" s="508" customFormat="1" x14ac:dyDescent="0.2">
      <c r="L4917" s="469"/>
      <c r="M4917" s="469"/>
      <c r="N4917" s="469"/>
      <c r="O4917" s="469"/>
      <c r="P4917" s="923"/>
      <c r="Q4917" s="923"/>
      <c r="R4917" s="923"/>
      <c r="S4917" s="923"/>
      <c r="U4917" s="742"/>
    </row>
    <row r="4918" spans="12:21" s="508" customFormat="1" x14ac:dyDescent="0.2">
      <c r="L4918" s="469"/>
      <c r="M4918" s="469"/>
      <c r="N4918" s="469"/>
      <c r="O4918" s="469"/>
      <c r="P4918" s="923"/>
      <c r="Q4918" s="923"/>
      <c r="R4918" s="923"/>
      <c r="S4918" s="923"/>
      <c r="U4918" s="742"/>
    </row>
    <row r="4919" spans="12:21" s="508" customFormat="1" x14ac:dyDescent="0.2">
      <c r="L4919" s="469"/>
      <c r="M4919" s="469"/>
      <c r="N4919" s="469"/>
      <c r="O4919" s="469"/>
      <c r="P4919" s="923"/>
      <c r="Q4919" s="923"/>
      <c r="R4919" s="923"/>
      <c r="S4919" s="923"/>
      <c r="U4919" s="742"/>
    </row>
    <row r="4920" spans="12:21" s="508" customFormat="1" x14ac:dyDescent="0.2">
      <c r="L4920" s="469"/>
      <c r="M4920" s="469"/>
      <c r="N4920" s="469"/>
      <c r="O4920" s="469"/>
      <c r="P4920" s="923"/>
      <c r="Q4920" s="923"/>
      <c r="R4920" s="923"/>
      <c r="S4920" s="923"/>
      <c r="U4920" s="742"/>
    </row>
    <row r="4921" spans="12:21" s="508" customFormat="1" x14ac:dyDescent="0.2">
      <c r="L4921" s="469"/>
      <c r="M4921" s="469"/>
      <c r="N4921" s="469"/>
      <c r="O4921" s="469"/>
      <c r="P4921" s="923"/>
      <c r="Q4921" s="923"/>
      <c r="R4921" s="923"/>
      <c r="S4921" s="923"/>
      <c r="U4921" s="742"/>
    </row>
    <row r="4922" spans="12:21" s="508" customFormat="1" x14ac:dyDescent="0.2">
      <c r="L4922" s="469"/>
      <c r="M4922" s="469"/>
      <c r="N4922" s="469"/>
      <c r="O4922" s="469"/>
      <c r="P4922" s="923"/>
      <c r="Q4922" s="923"/>
      <c r="R4922" s="923"/>
      <c r="S4922" s="923"/>
      <c r="U4922" s="742"/>
    </row>
    <row r="4923" spans="12:21" s="508" customFormat="1" x14ac:dyDescent="0.2">
      <c r="L4923" s="469"/>
      <c r="M4923" s="469"/>
      <c r="N4923" s="469"/>
      <c r="O4923" s="469"/>
      <c r="P4923" s="923"/>
      <c r="Q4923" s="923"/>
      <c r="R4923" s="923"/>
      <c r="S4923" s="923"/>
      <c r="U4923" s="742"/>
    </row>
    <row r="4924" spans="12:21" s="508" customFormat="1" x14ac:dyDescent="0.2">
      <c r="L4924" s="469"/>
      <c r="M4924" s="469"/>
      <c r="N4924" s="469"/>
      <c r="O4924" s="469"/>
      <c r="P4924" s="923"/>
      <c r="Q4924" s="923"/>
      <c r="R4924" s="923"/>
      <c r="S4924" s="923"/>
      <c r="U4924" s="742"/>
    </row>
    <row r="4925" spans="12:21" s="508" customFormat="1" x14ac:dyDescent="0.2">
      <c r="L4925" s="469"/>
      <c r="M4925" s="469"/>
      <c r="N4925" s="469"/>
      <c r="O4925" s="469"/>
      <c r="P4925" s="923"/>
      <c r="Q4925" s="923"/>
      <c r="R4925" s="923"/>
      <c r="S4925" s="923"/>
      <c r="U4925" s="742"/>
    </row>
    <row r="4926" spans="12:21" s="508" customFormat="1" x14ac:dyDescent="0.2">
      <c r="L4926" s="469"/>
      <c r="M4926" s="469"/>
      <c r="N4926" s="469"/>
      <c r="O4926" s="469"/>
      <c r="P4926" s="923"/>
      <c r="Q4926" s="923"/>
      <c r="R4926" s="923"/>
      <c r="S4926" s="923"/>
      <c r="U4926" s="742"/>
    </row>
    <row r="4927" spans="12:21" s="508" customFormat="1" x14ac:dyDescent="0.2">
      <c r="L4927" s="469"/>
      <c r="M4927" s="469"/>
      <c r="N4927" s="469"/>
      <c r="O4927" s="469"/>
      <c r="P4927" s="923"/>
      <c r="Q4927" s="923"/>
      <c r="R4927" s="923"/>
      <c r="S4927" s="923"/>
      <c r="U4927" s="742"/>
    </row>
    <row r="4928" spans="12:21" s="508" customFormat="1" x14ac:dyDescent="0.2">
      <c r="L4928" s="469"/>
      <c r="M4928" s="469"/>
      <c r="N4928" s="469"/>
      <c r="O4928" s="469"/>
      <c r="P4928" s="923"/>
      <c r="Q4928" s="923"/>
      <c r="R4928" s="923"/>
      <c r="S4928" s="923"/>
      <c r="U4928" s="742"/>
    </row>
    <row r="4929" spans="12:21" s="508" customFormat="1" x14ac:dyDescent="0.2">
      <c r="L4929" s="469"/>
      <c r="M4929" s="469"/>
      <c r="N4929" s="469"/>
      <c r="O4929" s="469"/>
      <c r="P4929" s="923"/>
      <c r="Q4929" s="923"/>
      <c r="R4929" s="923"/>
      <c r="S4929" s="923"/>
      <c r="U4929" s="742"/>
    </row>
    <row r="4930" spans="12:21" s="508" customFormat="1" x14ac:dyDescent="0.2">
      <c r="L4930" s="469"/>
      <c r="M4930" s="469"/>
      <c r="N4930" s="469"/>
      <c r="O4930" s="469"/>
      <c r="P4930" s="923"/>
      <c r="Q4930" s="923"/>
      <c r="R4930" s="923"/>
      <c r="S4930" s="923"/>
      <c r="U4930" s="742"/>
    </row>
    <row r="4931" spans="12:21" s="508" customFormat="1" x14ac:dyDescent="0.2">
      <c r="L4931" s="469"/>
      <c r="M4931" s="469"/>
      <c r="N4931" s="469"/>
      <c r="O4931" s="469"/>
      <c r="P4931" s="923"/>
      <c r="Q4931" s="923"/>
      <c r="R4931" s="923"/>
      <c r="S4931" s="923"/>
      <c r="U4931" s="742"/>
    </row>
    <row r="4932" spans="12:21" s="508" customFormat="1" x14ac:dyDescent="0.2">
      <c r="L4932" s="469"/>
      <c r="M4932" s="469"/>
      <c r="N4932" s="469"/>
      <c r="O4932" s="469"/>
      <c r="P4932" s="923"/>
      <c r="Q4932" s="923"/>
      <c r="R4932" s="923"/>
      <c r="S4932" s="923"/>
      <c r="U4932" s="742"/>
    </row>
    <row r="4933" spans="12:21" s="508" customFormat="1" x14ac:dyDescent="0.2">
      <c r="L4933" s="469"/>
      <c r="M4933" s="469"/>
      <c r="N4933" s="469"/>
      <c r="O4933" s="469"/>
      <c r="P4933" s="923"/>
      <c r="Q4933" s="923"/>
      <c r="R4933" s="923"/>
      <c r="S4933" s="923"/>
      <c r="U4933" s="742"/>
    </row>
    <row r="4934" spans="12:21" s="508" customFormat="1" x14ac:dyDescent="0.2">
      <c r="L4934" s="469"/>
      <c r="M4934" s="469"/>
      <c r="N4934" s="469"/>
      <c r="O4934" s="469"/>
      <c r="P4934" s="923"/>
      <c r="Q4934" s="923"/>
      <c r="R4934" s="923"/>
      <c r="S4934" s="923"/>
      <c r="U4934" s="742"/>
    </row>
    <row r="4935" spans="12:21" s="508" customFormat="1" x14ac:dyDescent="0.2">
      <c r="L4935" s="469"/>
      <c r="M4935" s="469"/>
      <c r="N4935" s="469"/>
      <c r="O4935" s="469"/>
      <c r="P4935" s="923"/>
      <c r="Q4935" s="923"/>
      <c r="R4935" s="923"/>
      <c r="S4935" s="923"/>
      <c r="U4935" s="742"/>
    </row>
    <row r="4936" spans="12:21" s="508" customFormat="1" x14ac:dyDescent="0.2">
      <c r="L4936" s="469"/>
      <c r="M4936" s="469"/>
      <c r="N4936" s="469"/>
      <c r="O4936" s="469"/>
      <c r="P4936" s="923"/>
      <c r="Q4936" s="923"/>
      <c r="R4936" s="923"/>
      <c r="S4936" s="923"/>
      <c r="U4936" s="742"/>
    </row>
    <row r="4937" spans="12:21" s="508" customFormat="1" x14ac:dyDescent="0.2">
      <c r="L4937" s="469"/>
      <c r="M4937" s="469"/>
      <c r="N4937" s="469"/>
      <c r="O4937" s="469"/>
      <c r="P4937" s="923"/>
      <c r="Q4937" s="923"/>
      <c r="R4937" s="923"/>
      <c r="S4937" s="923"/>
      <c r="U4937" s="742"/>
    </row>
    <row r="4938" spans="12:21" s="508" customFormat="1" x14ac:dyDescent="0.2">
      <c r="L4938" s="469"/>
      <c r="M4938" s="469"/>
      <c r="N4938" s="469"/>
      <c r="O4938" s="469"/>
      <c r="P4938" s="923"/>
      <c r="Q4938" s="923"/>
      <c r="R4938" s="923"/>
      <c r="S4938" s="923"/>
      <c r="U4938" s="742"/>
    </row>
    <row r="4939" spans="12:21" s="508" customFormat="1" x14ac:dyDescent="0.2">
      <c r="L4939" s="469"/>
      <c r="M4939" s="469"/>
      <c r="N4939" s="469"/>
      <c r="O4939" s="469"/>
      <c r="P4939" s="923"/>
      <c r="Q4939" s="923"/>
      <c r="R4939" s="923"/>
      <c r="S4939" s="923"/>
      <c r="U4939" s="742"/>
    </row>
    <row r="4940" spans="12:21" s="508" customFormat="1" x14ac:dyDescent="0.2">
      <c r="L4940" s="469"/>
      <c r="M4940" s="469"/>
      <c r="N4940" s="469"/>
      <c r="O4940" s="469"/>
      <c r="P4940" s="923"/>
      <c r="Q4940" s="923"/>
      <c r="R4940" s="923"/>
      <c r="S4940" s="923"/>
      <c r="U4940" s="742"/>
    </row>
    <row r="4941" spans="12:21" s="508" customFormat="1" x14ac:dyDescent="0.2">
      <c r="L4941" s="469"/>
      <c r="M4941" s="469"/>
      <c r="N4941" s="469"/>
      <c r="O4941" s="469"/>
      <c r="P4941" s="923"/>
      <c r="Q4941" s="923"/>
      <c r="R4941" s="923"/>
      <c r="S4941" s="923"/>
      <c r="U4941" s="742"/>
    </row>
    <row r="4942" spans="12:21" s="508" customFormat="1" x14ac:dyDescent="0.2">
      <c r="L4942" s="469"/>
      <c r="M4942" s="469"/>
      <c r="N4942" s="469"/>
      <c r="O4942" s="469"/>
      <c r="P4942" s="923"/>
      <c r="Q4942" s="923"/>
      <c r="R4942" s="923"/>
      <c r="S4942" s="923"/>
      <c r="U4942" s="742"/>
    </row>
    <row r="4943" spans="12:21" s="508" customFormat="1" x14ac:dyDescent="0.2">
      <c r="L4943" s="469"/>
      <c r="M4943" s="469"/>
      <c r="N4943" s="469"/>
      <c r="O4943" s="469"/>
      <c r="P4943" s="923"/>
      <c r="Q4943" s="923"/>
      <c r="R4943" s="923"/>
      <c r="S4943" s="923"/>
      <c r="U4943" s="742"/>
    </row>
    <row r="4944" spans="12:21" s="508" customFormat="1" x14ac:dyDescent="0.2">
      <c r="L4944" s="469"/>
      <c r="M4944" s="469"/>
      <c r="N4944" s="469"/>
      <c r="O4944" s="469"/>
      <c r="P4944" s="923"/>
      <c r="Q4944" s="923"/>
      <c r="R4944" s="923"/>
      <c r="S4944" s="923"/>
      <c r="U4944" s="742"/>
    </row>
    <row r="4945" spans="12:21" s="508" customFormat="1" x14ac:dyDescent="0.2">
      <c r="L4945" s="469"/>
      <c r="M4945" s="469"/>
      <c r="N4945" s="469"/>
      <c r="O4945" s="469"/>
      <c r="P4945" s="923"/>
      <c r="Q4945" s="923"/>
      <c r="R4945" s="923"/>
      <c r="S4945" s="923"/>
      <c r="U4945" s="742"/>
    </row>
    <row r="4946" spans="12:21" s="508" customFormat="1" x14ac:dyDescent="0.2">
      <c r="L4946" s="469"/>
      <c r="M4946" s="469"/>
      <c r="N4946" s="469"/>
      <c r="O4946" s="469"/>
      <c r="P4946" s="923"/>
      <c r="Q4946" s="923"/>
      <c r="R4946" s="923"/>
      <c r="S4946" s="923"/>
      <c r="U4946" s="742"/>
    </row>
    <row r="4947" spans="12:21" s="508" customFormat="1" x14ac:dyDescent="0.2">
      <c r="L4947" s="469"/>
      <c r="M4947" s="469"/>
      <c r="N4947" s="469"/>
      <c r="O4947" s="469"/>
      <c r="P4947" s="923"/>
      <c r="Q4947" s="923"/>
      <c r="R4947" s="923"/>
      <c r="S4947" s="923"/>
      <c r="U4947" s="742"/>
    </row>
    <row r="4948" spans="12:21" s="508" customFormat="1" x14ac:dyDescent="0.2">
      <c r="L4948" s="469"/>
      <c r="M4948" s="469"/>
      <c r="N4948" s="469"/>
      <c r="O4948" s="469"/>
      <c r="P4948" s="923"/>
      <c r="Q4948" s="923"/>
      <c r="R4948" s="923"/>
      <c r="S4948" s="923"/>
      <c r="U4948" s="742"/>
    </row>
    <row r="4949" spans="12:21" s="508" customFormat="1" x14ac:dyDescent="0.2">
      <c r="L4949" s="469"/>
      <c r="M4949" s="469"/>
      <c r="N4949" s="469"/>
      <c r="O4949" s="469"/>
      <c r="P4949" s="923"/>
      <c r="Q4949" s="923"/>
      <c r="R4949" s="923"/>
      <c r="S4949" s="923"/>
      <c r="U4949" s="742"/>
    </row>
    <row r="4950" spans="12:21" s="508" customFormat="1" x14ac:dyDescent="0.2">
      <c r="L4950" s="469"/>
      <c r="M4950" s="469"/>
      <c r="N4950" s="469"/>
      <c r="O4950" s="469"/>
      <c r="P4950" s="923"/>
      <c r="Q4950" s="923"/>
      <c r="R4950" s="923"/>
      <c r="S4950" s="923"/>
      <c r="U4950" s="742"/>
    </row>
    <row r="4951" spans="12:21" s="508" customFormat="1" x14ac:dyDescent="0.2">
      <c r="L4951" s="469"/>
      <c r="M4951" s="469"/>
      <c r="N4951" s="469"/>
      <c r="O4951" s="469"/>
      <c r="P4951" s="923"/>
      <c r="Q4951" s="923"/>
      <c r="R4951" s="923"/>
      <c r="S4951" s="923"/>
      <c r="U4951" s="742"/>
    </row>
    <row r="4952" spans="12:21" s="508" customFormat="1" x14ac:dyDescent="0.2">
      <c r="L4952" s="469"/>
      <c r="M4952" s="469"/>
      <c r="N4952" s="469"/>
      <c r="O4952" s="469"/>
      <c r="P4952" s="923"/>
      <c r="Q4952" s="923"/>
      <c r="R4952" s="923"/>
      <c r="S4952" s="923"/>
      <c r="U4952" s="742"/>
    </row>
    <row r="4953" spans="12:21" s="508" customFormat="1" x14ac:dyDescent="0.2">
      <c r="L4953" s="469"/>
      <c r="M4953" s="469"/>
      <c r="N4953" s="469"/>
      <c r="O4953" s="469"/>
      <c r="P4953" s="923"/>
      <c r="Q4953" s="923"/>
      <c r="R4953" s="923"/>
      <c r="S4953" s="923"/>
      <c r="U4953" s="742"/>
    </row>
    <row r="4954" spans="12:21" s="508" customFormat="1" x14ac:dyDescent="0.2">
      <c r="L4954" s="469"/>
      <c r="M4954" s="469"/>
      <c r="N4954" s="469"/>
      <c r="O4954" s="469"/>
      <c r="P4954" s="923"/>
      <c r="Q4954" s="923"/>
      <c r="R4954" s="923"/>
      <c r="S4954" s="923"/>
      <c r="U4954" s="742"/>
    </row>
    <row r="4955" spans="12:21" s="508" customFormat="1" x14ac:dyDescent="0.2">
      <c r="L4955" s="469"/>
      <c r="M4955" s="469"/>
      <c r="N4955" s="469"/>
      <c r="O4955" s="469"/>
      <c r="P4955" s="923"/>
      <c r="Q4955" s="923"/>
      <c r="R4955" s="923"/>
      <c r="S4955" s="923"/>
      <c r="U4955" s="742"/>
    </row>
    <row r="4956" spans="12:21" s="508" customFormat="1" x14ac:dyDescent="0.2">
      <c r="L4956" s="469"/>
      <c r="M4956" s="469"/>
      <c r="N4956" s="469"/>
      <c r="O4956" s="469"/>
      <c r="P4956" s="923"/>
      <c r="Q4956" s="923"/>
      <c r="R4956" s="923"/>
      <c r="S4956" s="923"/>
      <c r="U4956" s="742"/>
    </row>
    <row r="4957" spans="12:21" s="508" customFormat="1" x14ac:dyDescent="0.2">
      <c r="L4957" s="469"/>
      <c r="M4957" s="469"/>
      <c r="N4957" s="469"/>
      <c r="O4957" s="469"/>
      <c r="P4957" s="923"/>
      <c r="Q4957" s="923"/>
      <c r="R4957" s="923"/>
      <c r="S4957" s="923"/>
      <c r="U4957" s="742"/>
    </row>
    <row r="4958" spans="12:21" s="508" customFormat="1" x14ac:dyDescent="0.2">
      <c r="L4958" s="469"/>
      <c r="M4958" s="469"/>
      <c r="N4958" s="469"/>
      <c r="O4958" s="469"/>
      <c r="P4958" s="923"/>
      <c r="Q4958" s="923"/>
      <c r="R4958" s="923"/>
      <c r="S4958" s="923"/>
      <c r="U4958" s="742"/>
    </row>
    <row r="4959" spans="12:21" s="508" customFormat="1" x14ac:dyDescent="0.2">
      <c r="L4959" s="469"/>
      <c r="M4959" s="469"/>
      <c r="N4959" s="469"/>
      <c r="O4959" s="469"/>
      <c r="P4959" s="923"/>
      <c r="Q4959" s="923"/>
      <c r="R4959" s="923"/>
      <c r="S4959" s="923"/>
      <c r="U4959" s="742"/>
    </row>
    <row r="4960" spans="12:21" s="508" customFormat="1" x14ac:dyDescent="0.2">
      <c r="L4960" s="469"/>
      <c r="M4960" s="469"/>
      <c r="N4960" s="469"/>
      <c r="O4960" s="469"/>
      <c r="P4960" s="923"/>
      <c r="Q4960" s="923"/>
      <c r="R4960" s="923"/>
      <c r="S4960" s="923"/>
      <c r="U4960" s="742"/>
    </row>
    <row r="4961" spans="12:21" s="508" customFormat="1" x14ac:dyDescent="0.2">
      <c r="L4961" s="469"/>
      <c r="M4961" s="469"/>
      <c r="N4961" s="469"/>
      <c r="O4961" s="469"/>
      <c r="P4961" s="923"/>
      <c r="Q4961" s="923"/>
      <c r="R4961" s="923"/>
      <c r="S4961" s="923"/>
      <c r="U4961" s="742"/>
    </row>
    <row r="4962" spans="12:21" s="508" customFormat="1" x14ac:dyDescent="0.2">
      <c r="L4962" s="469"/>
      <c r="M4962" s="469"/>
      <c r="N4962" s="469"/>
      <c r="O4962" s="469"/>
      <c r="P4962" s="923"/>
      <c r="Q4962" s="923"/>
      <c r="R4962" s="923"/>
      <c r="S4962" s="923"/>
      <c r="U4962" s="742"/>
    </row>
    <row r="4963" spans="12:21" s="508" customFormat="1" x14ac:dyDescent="0.2">
      <c r="L4963" s="469"/>
      <c r="M4963" s="469"/>
      <c r="N4963" s="469"/>
      <c r="O4963" s="469"/>
      <c r="P4963" s="923"/>
      <c r="Q4963" s="923"/>
      <c r="R4963" s="923"/>
      <c r="S4963" s="923"/>
      <c r="U4963" s="742"/>
    </row>
    <row r="4964" spans="12:21" s="508" customFormat="1" x14ac:dyDescent="0.2">
      <c r="L4964" s="469"/>
      <c r="M4964" s="469"/>
      <c r="N4964" s="469"/>
      <c r="O4964" s="469"/>
      <c r="P4964" s="923"/>
      <c r="Q4964" s="923"/>
      <c r="R4964" s="923"/>
      <c r="S4964" s="923"/>
      <c r="U4964" s="742"/>
    </row>
    <row r="4965" spans="12:21" s="508" customFormat="1" x14ac:dyDescent="0.2">
      <c r="L4965" s="469"/>
      <c r="M4965" s="469"/>
      <c r="N4965" s="469"/>
      <c r="O4965" s="469"/>
      <c r="P4965" s="923"/>
      <c r="Q4965" s="923"/>
      <c r="R4965" s="923"/>
      <c r="S4965" s="923"/>
      <c r="U4965" s="742"/>
    </row>
    <row r="4966" spans="12:21" s="508" customFormat="1" x14ac:dyDescent="0.2">
      <c r="L4966" s="469"/>
      <c r="M4966" s="469"/>
      <c r="N4966" s="469"/>
      <c r="O4966" s="469"/>
      <c r="P4966" s="923"/>
      <c r="Q4966" s="923"/>
      <c r="R4966" s="923"/>
      <c r="S4966" s="923"/>
      <c r="U4966" s="742"/>
    </row>
    <row r="4967" spans="12:21" s="508" customFormat="1" x14ac:dyDescent="0.2">
      <c r="L4967" s="469"/>
      <c r="M4967" s="469"/>
      <c r="N4967" s="469"/>
      <c r="O4967" s="469"/>
      <c r="P4967" s="923"/>
      <c r="Q4967" s="923"/>
      <c r="R4967" s="923"/>
      <c r="S4967" s="923"/>
      <c r="U4967" s="742"/>
    </row>
    <row r="4968" spans="12:21" s="508" customFormat="1" x14ac:dyDescent="0.2">
      <c r="L4968" s="469"/>
      <c r="M4968" s="469"/>
      <c r="N4968" s="469"/>
      <c r="O4968" s="469"/>
      <c r="P4968" s="923"/>
      <c r="Q4968" s="923"/>
      <c r="R4968" s="923"/>
      <c r="S4968" s="923"/>
      <c r="U4968" s="742"/>
    </row>
    <row r="4969" spans="12:21" s="508" customFormat="1" x14ac:dyDescent="0.2">
      <c r="L4969" s="469"/>
      <c r="M4969" s="469"/>
      <c r="N4969" s="469"/>
      <c r="O4969" s="469"/>
      <c r="P4969" s="923"/>
      <c r="Q4969" s="923"/>
      <c r="R4969" s="923"/>
      <c r="S4969" s="923"/>
      <c r="U4969" s="742"/>
    </row>
    <row r="4970" spans="12:21" s="508" customFormat="1" x14ac:dyDescent="0.2">
      <c r="L4970" s="469"/>
      <c r="M4970" s="469"/>
      <c r="N4970" s="469"/>
      <c r="O4970" s="469"/>
      <c r="P4970" s="923"/>
      <c r="Q4970" s="923"/>
      <c r="R4970" s="923"/>
      <c r="S4970" s="923"/>
      <c r="U4970" s="742"/>
    </row>
    <row r="4971" spans="12:21" s="508" customFormat="1" x14ac:dyDescent="0.2">
      <c r="L4971" s="469"/>
      <c r="M4971" s="469"/>
      <c r="N4971" s="469"/>
      <c r="O4971" s="469"/>
      <c r="P4971" s="923"/>
      <c r="Q4971" s="923"/>
      <c r="R4971" s="923"/>
      <c r="S4971" s="923"/>
      <c r="U4971" s="742"/>
    </row>
    <row r="4972" spans="12:21" s="508" customFormat="1" x14ac:dyDescent="0.2">
      <c r="L4972" s="469"/>
      <c r="M4972" s="469"/>
      <c r="N4972" s="469"/>
      <c r="O4972" s="469"/>
      <c r="P4972" s="923"/>
      <c r="Q4972" s="923"/>
      <c r="R4972" s="923"/>
      <c r="S4972" s="923"/>
      <c r="U4972" s="742"/>
    </row>
    <row r="4973" spans="12:21" s="508" customFormat="1" x14ac:dyDescent="0.2">
      <c r="L4973" s="469"/>
      <c r="M4973" s="469"/>
      <c r="N4973" s="469"/>
      <c r="O4973" s="469"/>
      <c r="P4973" s="923"/>
      <c r="Q4973" s="923"/>
      <c r="R4973" s="923"/>
      <c r="S4973" s="923"/>
      <c r="U4973" s="742"/>
    </row>
    <row r="4974" spans="12:21" s="508" customFormat="1" x14ac:dyDescent="0.2">
      <c r="L4974" s="469"/>
      <c r="M4974" s="469"/>
      <c r="N4974" s="469"/>
      <c r="O4974" s="469"/>
      <c r="P4974" s="923"/>
      <c r="Q4974" s="923"/>
      <c r="R4974" s="923"/>
      <c r="S4974" s="923"/>
      <c r="U4974" s="742"/>
    </row>
    <row r="4975" spans="12:21" s="508" customFormat="1" x14ac:dyDescent="0.2">
      <c r="L4975" s="469"/>
      <c r="M4975" s="469"/>
      <c r="N4975" s="469"/>
      <c r="O4975" s="469"/>
      <c r="P4975" s="923"/>
      <c r="Q4975" s="923"/>
      <c r="R4975" s="923"/>
      <c r="S4975" s="923"/>
      <c r="U4975" s="742"/>
    </row>
    <row r="4976" spans="12:21" s="508" customFormat="1" x14ac:dyDescent="0.2">
      <c r="L4976" s="469"/>
      <c r="M4976" s="469"/>
      <c r="N4976" s="469"/>
      <c r="O4976" s="469"/>
      <c r="P4976" s="923"/>
      <c r="Q4976" s="923"/>
      <c r="R4976" s="923"/>
      <c r="S4976" s="923"/>
      <c r="U4976" s="742"/>
    </row>
    <row r="4977" spans="12:21" s="508" customFormat="1" x14ac:dyDescent="0.2">
      <c r="L4977" s="469"/>
      <c r="M4977" s="469"/>
      <c r="N4977" s="469"/>
      <c r="O4977" s="469"/>
      <c r="P4977" s="923"/>
      <c r="Q4977" s="923"/>
      <c r="R4977" s="923"/>
      <c r="S4977" s="923"/>
      <c r="U4977" s="742"/>
    </row>
    <row r="4978" spans="12:21" s="508" customFormat="1" x14ac:dyDescent="0.2">
      <c r="L4978" s="469"/>
      <c r="M4978" s="469"/>
      <c r="N4978" s="469"/>
      <c r="O4978" s="469"/>
      <c r="P4978" s="923"/>
      <c r="Q4978" s="923"/>
      <c r="R4978" s="923"/>
      <c r="S4978" s="923"/>
      <c r="U4978" s="742"/>
    </row>
    <row r="4979" spans="12:21" s="508" customFormat="1" x14ac:dyDescent="0.2">
      <c r="L4979" s="469"/>
      <c r="M4979" s="469"/>
      <c r="N4979" s="469"/>
      <c r="O4979" s="469"/>
      <c r="P4979" s="923"/>
      <c r="Q4979" s="923"/>
      <c r="R4979" s="923"/>
      <c r="S4979" s="923"/>
      <c r="U4979" s="742"/>
    </row>
    <row r="4980" spans="12:21" s="508" customFormat="1" x14ac:dyDescent="0.2">
      <c r="L4980" s="469"/>
      <c r="M4980" s="469"/>
      <c r="N4980" s="469"/>
      <c r="O4980" s="469"/>
      <c r="P4980" s="923"/>
      <c r="Q4980" s="923"/>
      <c r="R4980" s="923"/>
      <c r="S4980" s="923"/>
      <c r="U4980" s="742"/>
    </row>
    <row r="4981" spans="12:21" s="508" customFormat="1" x14ac:dyDescent="0.2">
      <c r="L4981" s="469"/>
      <c r="M4981" s="469"/>
      <c r="N4981" s="469"/>
      <c r="O4981" s="469"/>
      <c r="P4981" s="923"/>
      <c r="Q4981" s="923"/>
      <c r="R4981" s="923"/>
      <c r="S4981" s="923"/>
      <c r="U4981" s="742"/>
    </row>
    <row r="4982" spans="12:21" s="508" customFormat="1" x14ac:dyDescent="0.2">
      <c r="L4982" s="469"/>
      <c r="M4982" s="469"/>
      <c r="N4982" s="469"/>
      <c r="O4982" s="469"/>
      <c r="P4982" s="923"/>
      <c r="Q4982" s="923"/>
      <c r="R4982" s="923"/>
      <c r="S4982" s="923"/>
      <c r="U4982" s="742"/>
    </row>
    <row r="4983" spans="12:21" s="508" customFormat="1" x14ac:dyDescent="0.2">
      <c r="L4983" s="469"/>
      <c r="M4983" s="469"/>
      <c r="N4983" s="469"/>
      <c r="O4983" s="469"/>
      <c r="P4983" s="923"/>
      <c r="Q4983" s="923"/>
      <c r="R4983" s="923"/>
      <c r="S4983" s="923"/>
      <c r="U4983" s="742"/>
    </row>
    <row r="4984" spans="12:21" s="508" customFormat="1" x14ac:dyDescent="0.2">
      <c r="L4984" s="469"/>
      <c r="M4984" s="469"/>
      <c r="N4984" s="469"/>
      <c r="O4984" s="469"/>
      <c r="P4984" s="923"/>
      <c r="Q4984" s="923"/>
      <c r="R4984" s="923"/>
      <c r="S4984" s="923"/>
      <c r="U4984" s="742"/>
    </row>
    <row r="4985" spans="12:21" s="508" customFormat="1" x14ac:dyDescent="0.2">
      <c r="L4985" s="469"/>
      <c r="M4985" s="469"/>
      <c r="N4985" s="469"/>
      <c r="O4985" s="469"/>
      <c r="P4985" s="923"/>
      <c r="Q4985" s="923"/>
      <c r="R4985" s="923"/>
      <c r="S4985" s="923"/>
      <c r="U4985" s="742"/>
    </row>
    <row r="4986" spans="12:21" s="508" customFormat="1" x14ac:dyDescent="0.2">
      <c r="L4986" s="469"/>
      <c r="M4986" s="469"/>
      <c r="N4986" s="469"/>
      <c r="O4986" s="469"/>
      <c r="P4986" s="923"/>
      <c r="Q4986" s="923"/>
      <c r="R4986" s="923"/>
      <c r="S4986" s="923"/>
      <c r="U4986" s="742"/>
    </row>
    <row r="4987" spans="12:21" s="508" customFormat="1" x14ac:dyDescent="0.2">
      <c r="L4987" s="469"/>
      <c r="M4987" s="469"/>
      <c r="N4987" s="469"/>
      <c r="O4987" s="469"/>
      <c r="P4987" s="923"/>
      <c r="Q4987" s="923"/>
      <c r="R4987" s="923"/>
      <c r="S4987" s="923"/>
      <c r="U4987" s="742"/>
    </row>
    <row r="4988" spans="12:21" s="508" customFormat="1" x14ac:dyDescent="0.2">
      <c r="L4988" s="469"/>
      <c r="M4988" s="469"/>
      <c r="N4988" s="469"/>
      <c r="O4988" s="469"/>
      <c r="P4988" s="923"/>
      <c r="Q4988" s="923"/>
      <c r="R4988" s="923"/>
      <c r="S4988" s="923"/>
      <c r="U4988" s="742"/>
    </row>
    <row r="4989" spans="12:21" s="508" customFormat="1" x14ac:dyDescent="0.2">
      <c r="L4989" s="469"/>
      <c r="M4989" s="469"/>
      <c r="N4989" s="469"/>
      <c r="O4989" s="469"/>
      <c r="P4989" s="923"/>
      <c r="Q4989" s="923"/>
      <c r="R4989" s="923"/>
      <c r="S4989" s="923"/>
      <c r="U4989" s="742"/>
    </row>
    <row r="4990" spans="12:21" s="508" customFormat="1" x14ac:dyDescent="0.2">
      <c r="L4990" s="469"/>
      <c r="M4990" s="469"/>
      <c r="N4990" s="469"/>
      <c r="O4990" s="469"/>
      <c r="P4990" s="923"/>
      <c r="Q4990" s="923"/>
      <c r="R4990" s="923"/>
      <c r="S4990" s="923"/>
      <c r="U4990" s="742"/>
    </row>
    <row r="4991" spans="12:21" s="508" customFormat="1" x14ac:dyDescent="0.2">
      <c r="L4991" s="469"/>
      <c r="M4991" s="469"/>
      <c r="N4991" s="469"/>
      <c r="O4991" s="469"/>
      <c r="P4991" s="923"/>
      <c r="Q4991" s="923"/>
      <c r="R4991" s="923"/>
      <c r="S4991" s="923"/>
      <c r="U4991" s="742"/>
    </row>
    <row r="4992" spans="12:21" s="508" customFormat="1" x14ac:dyDescent="0.2">
      <c r="L4992" s="469"/>
      <c r="M4992" s="469"/>
      <c r="N4992" s="469"/>
      <c r="O4992" s="469"/>
      <c r="P4992" s="923"/>
      <c r="Q4992" s="923"/>
      <c r="R4992" s="923"/>
      <c r="S4992" s="923"/>
      <c r="U4992" s="742"/>
    </row>
    <row r="4993" spans="12:21" s="508" customFormat="1" x14ac:dyDescent="0.2">
      <c r="L4993" s="469"/>
      <c r="M4993" s="469"/>
      <c r="N4993" s="469"/>
      <c r="O4993" s="469"/>
      <c r="P4993" s="923"/>
      <c r="Q4993" s="923"/>
      <c r="R4993" s="923"/>
      <c r="S4993" s="923"/>
      <c r="U4993" s="742"/>
    </row>
    <row r="4994" spans="12:21" s="508" customFormat="1" x14ac:dyDescent="0.2">
      <c r="L4994" s="469"/>
      <c r="M4994" s="469"/>
      <c r="N4994" s="469"/>
      <c r="O4994" s="469"/>
      <c r="P4994" s="923"/>
      <c r="Q4994" s="923"/>
      <c r="R4994" s="923"/>
      <c r="S4994" s="923"/>
      <c r="U4994" s="742"/>
    </row>
    <row r="4995" spans="12:21" s="508" customFormat="1" x14ac:dyDescent="0.2">
      <c r="L4995" s="469"/>
      <c r="M4995" s="469"/>
      <c r="N4995" s="469"/>
      <c r="O4995" s="469"/>
      <c r="P4995" s="923"/>
      <c r="Q4995" s="923"/>
      <c r="R4995" s="923"/>
      <c r="S4995" s="923"/>
      <c r="U4995" s="742"/>
    </row>
    <row r="4996" spans="12:21" s="508" customFormat="1" x14ac:dyDescent="0.2">
      <c r="L4996" s="469"/>
      <c r="M4996" s="469"/>
      <c r="N4996" s="469"/>
      <c r="O4996" s="469"/>
      <c r="P4996" s="923"/>
      <c r="Q4996" s="923"/>
      <c r="R4996" s="923"/>
      <c r="S4996" s="923"/>
      <c r="U4996" s="742"/>
    </row>
    <row r="4997" spans="12:21" s="508" customFormat="1" x14ac:dyDescent="0.2">
      <c r="L4997" s="469"/>
      <c r="M4997" s="469"/>
      <c r="N4997" s="469"/>
      <c r="O4997" s="469"/>
      <c r="P4997" s="923"/>
      <c r="Q4997" s="923"/>
      <c r="R4997" s="923"/>
      <c r="S4997" s="923"/>
      <c r="U4997" s="742"/>
    </row>
    <row r="4998" spans="12:21" s="508" customFormat="1" x14ac:dyDescent="0.2">
      <c r="L4998" s="469"/>
      <c r="M4998" s="469"/>
      <c r="N4998" s="469"/>
      <c r="O4998" s="469"/>
      <c r="P4998" s="923"/>
      <c r="Q4998" s="923"/>
      <c r="R4998" s="923"/>
      <c r="S4998" s="923"/>
      <c r="U4998" s="742"/>
    </row>
    <row r="4999" spans="12:21" s="508" customFormat="1" x14ac:dyDescent="0.2">
      <c r="L4999" s="469"/>
      <c r="M4999" s="469"/>
      <c r="N4999" s="469"/>
      <c r="O4999" s="469"/>
      <c r="P4999" s="923"/>
      <c r="Q4999" s="923"/>
      <c r="R4999" s="923"/>
      <c r="S4999" s="923"/>
      <c r="U4999" s="742"/>
    </row>
    <row r="5000" spans="12:21" s="508" customFormat="1" x14ac:dyDescent="0.2">
      <c r="L5000" s="469"/>
      <c r="M5000" s="469"/>
      <c r="N5000" s="469"/>
      <c r="O5000" s="469"/>
      <c r="P5000" s="923"/>
      <c r="Q5000" s="923"/>
      <c r="R5000" s="923"/>
      <c r="S5000" s="923"/>
      <c r="U5000" s="742"/>
    </row>
    <row r="5001" spans="12:21" s="508" customFormat="1" x14ac:dyDescent="0.2">
      <c r="L5001" s="469"/>
      <c r="M5001" s="469"/>
      <c r="N5001" s="469"/>
      <c r="O5001" s="469"/>
      <c r="P5001" s="923"/>
      <c r="Q5001" s="923"/>
      <c r="R5001" s="923"/>
      <c r="S5001" s="923"/>
      <c r="U5001" s="742"/>
    </row>
    <row r="5002" spans="12:21" s="508" customFormat="1" x14ac:dyDescent="0.2">
      <c r="L5002" s="469"/>
      <c r="M5002" s="469"/>
      <c r="N5002" s="469"/>
      <c r="O5002" s="469"/>
      <c r="P5002" s="923"/>
      <c r="Q5002" s="923"/>
      <c r="R5002" s="923"/>
      <c r="S5002" s="923"/>
      <c r="U5002" s="742"/>
    </row>
    <row r="5003" spans="12:21" s="508" customFormat="1" x14ac:dyDescent="0.2">
      <c r="L5003" s="469"/>
      <c r="M5003" s="469"/>
      <c r="N5003" s="469"/>
      <c r="O5003" s="469"/>
      <c r="P5003" s="923"/>
      <c r="Q5003" s="923"/>
      <c r="R5003" s="923"/>
      <c r="S5003" s="923"/>
      <c r="U5003" s="742"/>
    </row>
    <row r="5004" spans="12:21" s="508" customFormat="1" x14ac:dyDescent="0.2">
      <c r="L5004" s="469"/>
      <c r="M5004" s="469"/>
      <c r="N5004" s="469"/>
      <c r="O5004" s="469"/>
      <c r="P5004" s="923"/>
      <c r="Q5004" s="923"/>
      <c r="R5004" s="923"/>
      <c r="S5004" s="923"/>
      <c r="U5004" s="742"/>
    </row>
    <row r="5005" spans="12:21" s="508" customFormat="1" x14ac:dyDescent="0.2">
      <c r="L5005" s="469"/>
      <c r="M5005" s="469"/>
      <c r="N5005" s="469"/>
      <c r="O5005" s="469"/>
      <c r="P5005" s="923"/>
      <c r="Q5005" s="923"/>
      <c r="R5005" s="923"/>
      <c r="S5005" s="923"/>
      <c r="U5005" s="742"/>
    </row>
    <row r="5006" spans="12:21" s="508" customFormat="1" x14ac:dyDescent="0.2">
      <c r="L5006" s="469"/>
      <c r="M5006" s="469"/>
      <c r="N5006" s="469"/>
      <c r="O5006" s="469"/>
      <c r="P5006" s="923"/>
      <c r="Q5006" s="923"/>
      <c r="R5006" s="923"/>
      <c r="S5006" s="923"/>
      <c r="U5006" s="742"/>
    </row>
    <row r="5007" spans="12:21" s="508" customFormat="1" x14ac:dyDescent="0.2">
      <c r="L5007" s="469"/>
      <c r="M5007" s="469"/>
      <c r="N5007" s="469"/>
      <c r="O5007" s="469"/>
      <c r="P5007" s="923"/>
      <c r="Q5007" s="923"/>
      <c r="R5007" s="923"/>
      <c r="S5007" s="923"/>
      <c r="U5007" s="742"/>
    </row>
    <row r="5008" spans="12:21" s="508" customFormat="1" x14ac:dyDescent="0.2">
      <c r="L5008" s="469"/>
      <c r="M5008" s="469"/>
      <c r="N5008" s="469"/>
      <c r="O5008" s="469"/>
      <c r="P5008" s="923"/>
      <c r="Q5008" s="923"/>
      <c r="R5008" s="923"/>
      <c r="S5008" s="923"/>
      <c r="U5008" s="742"/>
    </row>
    <row r="5009" spans="12:21" s="508" customFormat="1" x14ac:dyDescent="0.2">
      <c r="L5009" s="469"/>
      <c r="M5009" s="469"/>
      <c r="N5009" s="469"/>
      <c r="O5009" s="469"/>
      <c r="P5009" s="923"/>
      <c r="Q5009" s="923"/>
      <c r="R5009" s="923"/>
      <c r="S5009" s="923"/>
      <c r="U5009" s="742"/>
    </row>
    <row r="5010" spans="12:21" s="508" customFormat="1" x14ac:dyDescent="0.2">
      <c r="L5010" s="469"/>
      <c r="M5010" s="469"/>
      <c r="N5010" s="469"/>
      <c r="O5010" s="469"/>
      <c r="P5010" s="923"/>
      <c r="Q5010" s="923"/>
      <c r="R5010" s="923"/>
      <c r="S5010" s="923"/>
      <c r="U5010" s="742"/>
    </row>
    <row r="5011" spans="12:21" s="508" customFormat="1" x14ac:dyDescent="0.2">
      <c r="L5011" s="469"/>
      <c r="M5011" s="469"/>
      <c r="N5011" s="469"/>
      <c r="O5011" s="469"/>
      <c r="P5011" s="923"/>
      <c r="Q5011" s="923"/>
      <c r="R5011" s="923"/>
      <c r="S5011" s="923"/>
      <c r="U5011" s="742"/>
    </row>
    <row r="5012" spans="12:21" s="508" customFormat="1" x14ac:dyDescent="0.2">
      <c r="L5012" s="469"/>
      <c r="M5012" s="469"/>
      <c r="N5012" s="469"/>
      <c r="O5012" s="469"/>
      <c r="P5012" s="923"/>
      <c r="Q5012" s="923"/>
      <c r="R5012" s="923"/>
      <c r="S5012" s="923"/>
      <c r="U5012" s="742"/>
    </row>
    <row r="5013" spans="12:21" s="508" customFormat="1" x14ac:dyDescent="0.2">
      <c r="L5013" s="469"/>
      <c r="M5013" s="469"/>
      <c r="N5013" s="469"/>
      <c r="O5013" s="469"/>
      <c r="P5013" s="923"/>
      <c r="Q5013" s="923"/>
      <c r="R5013" s="923"/>
      <c r="S5013" s="923"/>
      <c r="U5013" s="742"/>
    </row>
    <row r="5014" spans="12:21" s="508" customFormat="1" x14ac:dyDescent="0.2">
      <c r="L5014" s="469"/>
      <c r="M5014" s="469"/>
      <c r="N5014" s="469"/>
      <c r="O5014" s="469"/>
      <c r="P5014" s="923"/>
      <c r="Q5014" s="923"/>
      <c r="R5014" s="923"/>
      <c r="S5014" s="923"/>
      <c r="U5014" s="742"/>
    </row>
    <row r="5015" spans="12:21" s="508" customFormat="1" x14ac:dyDescent="0.2">
      <c r="L5015" s="469"/>
      <c r="M5015" s="469"/>
      <c r="N5015" s="469"/>
      <c r="O5015" s="469"/>
      <c r="P5015" s="923"/>
      <c r="Q5015" s="923"/>
      <c r="R5015" s="923"/>
      <c r="S5015" s="923"/>
      <c r="U5015" s="742"/>
    </row>
    <row r="5016" spans="12:21" s="508" customFormat="1" x14ac:dyDescent="0.2">
      <c r="L5016" s="469"/>
      <c r="M5016" s="469"/>
      <c r="N5016" s="469"/>
      <c r="O5016" s="469"/>
      <c r="P5016" s="923"/>
      <c r="Q5016" s="923"/>
      <c r="R5016" s="923"/>
      <c r="S5016" s="923"/>
      <c r="U5016" s="742"/>
    </row>
    <row r="5017" spans="12:21" s="508" customFormat="1" x14ac:dyDescent="0.2">
      <c r="L5017" s="469"/>
      <c r="M5017" s="469"/>
      <c r="N5017" s="469"/>
      <c r="O5017" s="469"/>
      <c r="P5017" s="923"/>
      <c r="Q5017" s="923"/>
      <c r="R5017" s="923"/>
      <c r="S5017" s="923"/>
      <c r="U5017" s="742"/>
    </row>
    <row r="5018" spans="12:21" s="508" customFormat="1" x14ac:dyDescent="0.2">
      <c r="L5018" s="469"/>
      <c r="M5018" s="469"/>
      <c r="N5018" s="469"/>
      <c r="O5018" s="469"/>
      <c r="P5018" s="923"/>
      <c r="Q5018" s="923"/>
      <c r="R5018" s="923"/>
      <c r="S5018" s="923"/>
      <c r="U5018" s="742"/>
    </row>
    <row r="5019" spans="12:21" s="508" customFormat="1" x14ac:dyDescent="0.2">
      <c r="L5019" s="469"/>
      <c r="M5019" s="469"/>
      <c r="N5019" s="469"/>
      <c r="O5019" s="469"/>
      <c r="P5019" s="923"/>
      <c r="Q5019" s="923"/>
      <c r="R5019" s="923"/>
      <c r="S5019" s="923"/>
      <c r="U5019" s="742"/>
    </row>
    <row r="5020" spans="12:21" s="508" customFormat="1" x14ac:dyDescent="0.2">
      <c r="L5020" s="469"/>
      <c r="M5020" s="469"/>
      <c r="N5020" s="469"/>
      <c r="O5020" s="469"/>
      <c r="P5020" s="923"/>
      <c r="Q5020" s="923"/>
      <c r="R5020" s="923"/>
      <c r="S5020" s="923"/>
      <c r="U5020" s="742"/>
    </row>
    <row r="5021" spans="12:21" s="508" customFormat="1" x14ac:dyDescent="0.2">
      <c r="L5021" s="469"/>
      <c r="M5021" s="469"/>
      <c r="N5021" s="469"/>
      <c r="O5021" s="469"/>
      <c r="P5021" s="923"/>
      <c r="Q5021" s="923"/>
      <c r="R5021" s="923"/>
      <c r="S5021" s="923"/>
      <c r="U5021" s="742"/>
    </row>
    <row r="5022" spans="12:21" s="508" customFormat="1" x14ac:dyDescent="0.2">
      <c r="L5022" s="469"/>
      <c r="M5022" s="469"/>
      <c r="N5022" s="469"/>
      <c r="O5022" s="469"/>
      <c r="P5022" s="923"/>
      <c r="Q5022" s="923"/>
      <c r="R5022" s="923"/>
      <c r="S5022" s="923"/>
      <c r="U5022" s="742"/>
    </row>
    <row r="5023" spans="12:21" s="508" customFormat="1" x14ac:dyDescent="0.2">
      <c r="L5023" s="469"/>
      <c r="M5023" s="469"/>
      <c r="N5023" s="469"/>
      <c r="O5023" s="469"/>
      <c r="P5023" s="923"/>
      <c r="Q5023" s="923"/>
      <c r="R5023" s="923"/>
      <c r="S5023" s="923"/>
      <c r="U5023" s="742"/>
    </row>
    <row r="5024" spans="12:21" s="508" customFormat="1" x14ac:dyDescent="0.2">
      <c r="L5024" s="469"/>
      <c r="M5024" s="469"/>
      <c r="N5024" s="469"/>
      <c r="O5024" s="469"/>
      <c r="P5024" s="923"/>
      <c r="Q5024" s="923"/>
      <c r="R5024" s="923"/>
      <c r="S5024" s="923"/>
      <c r="U5024" s="742"/>
    </row>
    <row r="5025" spans="12:21" s="508" customFormat="1" x14ac:dyDescent="0.2">
      <c r="L5025" s="469"/>
      <c r="M5025" s="469"/>
      <c r="N5025" s="469"/>
      <c r="O5025" s="469"/>
      <c r="P5025" s="923"/>
      <c r="Q5025" s="923"/>
      <c r="R5025" s="923"/>
      <c r="S5025" s="923"/>
      <c r="U5025" s="742"/>
    </row>
    <row r="5026" spans="12:21" s="508" customFormat="1" x14ac:dyDescent="0.2">
      <c r="L5026" s="469"/>
      <c r="M5026" s="469"/>
      <c r="N5026" s="469"/>
      <c r="O5026" s="469"/>
      <c r="P5026" s="923"/>
      <c r="Q5026" s="923"/>
      <c r="R5026" s="923"/>
      <c r="S5026" s="923"/>
      <c r="U5026" s="742"/>
    </row>
    <row r="5027" spans="12:21" s="508" customFormat="1" x14ac:dyDescent="0.2">
      <c r="L5027" s="469"/>
      <c r="M5027" s="469"/>
      <c r="N5027" s="469"/>
      <c r="O5027" s="469"/>
      <c r="P5027" s="923"/>
      <c r="Q5027" s="923"/>
      <c r="R5027" s="923"/>
      <c r="S5027" s="923"/>
      <c r="U5027" s="742"/>
    </row>
    <row r="5028" spans="12:21" s="508" customFormat="1" x14ac:dyDescent="0.2">
      <c r="L5028" s="469"/>
      <c r="M5028" s="469"/>
      <c r="N5028" s="469"/>
      <c r="O5028" s="469"/>
      <c r="P5028" s="923"/>
      <c r="Q5028" s="923"/>
      <c r="R5028" s="923"/>
      <c r="S5028" s="923"/>
      <c r="U5028" s="742"/>
    </row>
    <row r="5029" spans="12:21" s="508" customFormat="1" x14ac:dyDescent="0.2">
      <c r="L5029" s="469"/>
      <c r="M5029" s="469"/>
      <c r="N5029" s="469"/>
      <c r="O5029" s="469"/>
      <c r="P5029" s="923"/>
      <c r="Q5029" s="923"/>
      <c r="R5029" s="923"/>
      <c r="S5029" s="923"/>
      <c r="U5029" s="742"/>
    </row>
    <row r="5030" spans="12:21" s="508" customFormat="1" x14ac:dyDescent="0.2">
      <c r="L5030" s="469"/>
      <c r="M5030" s="469"/>
      <c r="N5030" s="469"/>
      <c r="O5030" s="469"/>
      <c r="P5030" s="923"/>
      <c r="Q5030" s="923"/>
      <c r="R5030" s="923"/>
      <c r="S5030" s="923"/>
      <c r="U5030" s="742"/>
    </row>
    <row r="5031" spans="12:21" s="508" customFormat="1" x14ac:dyDescent="0.2">
      <c r="L5031" s="469"/>
      <c r="M5031" s="469"/>
      <c r="N5031" s="469"/>
      <c r="O5031" s="469"/>
      <c r="P5031" s="923"/>
      <c r="Q5031" s="923"/>
      <c r="R5031" s="923"/>
      <c r="S5031" s="923"/>
      <c r="U5031" s="742"/>
    </row>
    <row r="5032" spans="12:21" s="508" customFormat="1" x14ac:dyDescent="0.2">
      <c r="L5032" s="469"/>
      <c r="M5032" s="469"/>
      <c r="N5032" s="469"/>
      <c r="O5032" s="469"/>
      <c r="P5032" s="923"/>
      <c r="Q5032" s="923"/>
      <c r="R5032" s="923"/>
      <c r="S5032" s="923"/>
      <c r="U5032" s="742"/>
    </row>
    <row r="5033" spans="12:21" s="508" customFormat="1" x14ac:dyDescent="0.2">
      <c r="L5033" s="469"/>
      <c r="M5033" s="469"/>
      <c r="N5033" s="469"/>
      <c r="O5033" s="469"/>
      <c r="P5033" s="923"/>
      <c r="Q5033" s="923"/>
      <c r="R5033" s="923"/>
      <c r="S5033" s="923"/>
      <c r="U5033" s="742"/>
    </row>
    <row r="5034" spans="12:21" s="508" customFormat="1" x14ac:dyDescent="0.2">
      <c r="L5034" s="469"/>
      <c r="M5034" s="469"/>
      <c r="N5034" s="469"/>
      <c r="O5034" s="469"/>
      <c r="P5034" s="923"/>
      <c r="Q5034" s="923"/>
      <c r="R5034" s="923"/>
      <c r="S5034" s="923"/>
      <c r="U5034" s="742"/>
    </row>
    <row r="5035" spans="12:21" s="508" customFormat="1" x14ac:dyDescent="0.2">
      <c r="L5035" s="469"/>
      <c r="M5035" s="469"/>
      <c r="N5035" s="469"/>
      <c r="O5035" s="469"/>
      <c r="P5035" s="923"/>
      <c r="Q5035" s="923"/>
      <c r="R5035" s="923"/>
      <c r="S5035" s="923"/>
      <c r="U5035" s="742"/>
    </row>
    <row r="5036" spans="12:21" s="508" customFormat="1" x14ac:dyDescent="0.2">
      <c r="L5036" s="469"/>
      <c r="M5036" s="469"/>
      <c r="N5036" s="469"/>
      <c r="O5036" s="469"/>
      <c r="P5036" s="923"/>
      <c r="Q5036" s="923"/>
      <c r="R5036" s="923"/>
      <c r="S5036" s="923"/>
      <c r="U5036" s="742"/>
    </row>
    <row r="5037" spans="12:21" s="508" customFormat="1" x14ac:dyDescent="0.2">
      <c r="L5037" s="469"/>
      <c r="M5037" s="469"/>
      <c r="N5037" s="469"/>
      <c r="O5037" s="469"/>
      <c r="P5037" s="923"/>
      <c r="Q5037" s="923"/>
      <c r="R5037" s="923"/>
      <c r="S5037" s="923"/>
      <c r="U5037" s="742"/>
    </row>
    <row r="5038" spans="12:21" s="508" customFormat="1" x14ac:dyDescent="0.2">
      <c r="L5038" s="469"/>
      <c r="M5038" s="469"/>
      <c r="N5038" s="469"/>
      <c r="O5038" s="469"/>
      <c r="P5038" s="923"/>
      <c r="Q5038" s="923"/>
      <c r="R5038" s="923"/>
      <c r="S5038" s="923"/>
      <c r="U5038" s="742"/>
    </row>
    <row r="5039" spans="12:21" s="508" customFormat="1" x14ac:dyDescent="0.2">
      <c r="L5039" s="469"/>
      <c r="M5039" s="469"/>
      <c r="N5039" s="469"/>
      <c r="O5039" s="469"/>
      <c r="P5039" s="923"/>
      <c r="Q5039" s="923"/>
      <c r="R5039" s="923"/>
      <c r="S5039" s="923"/>
      <c r="U5039" s="742"/>
    </row>
    <row r="5040" spans="12:21" s="508" customFormat="1" x14ac:dyDescent="0.2">
      <c r="L5040" s="469"/>
      <c r="M5040" s="469"/>
      <c r="N5040" s="469"/>
      <c r="O5040" s="469"/>
      <c r="P5040" s="923"/>
      <c r="Q5040" s="923"/>
      <c r="R5040" s="923"/>
      <c r="S5040" s="923"/>
      <c r="U5040" s="742"/>
    </row>
    <row r="5041" spans="12:21" s="508" customFormat="1" x14ac:dyDescent="0.2">
      <c r="L5041" s="469"/>
      <c r="M5041" s="469"/>
      <c r="N5041" s="469"/>
      <c r="O5041" s="469"/>
      <c r="P5041" s="923"/>
      <c r="Q5041" s="923"/>
      <c r="R5041" s="923"/>
      <c r="S5041" s="923"/>
      <c r="U5041" s="742"/>
    </row>
    <row r="5042" spans="12:21" s="508" customFormat="1" x14ac:dyDescent="0.2">
      <c r="L5042" s="469"/>
      <c r="M5042" s="469"/>
      <c r="N5042" s="469"/>
      <c r="O5042" s="469"/>
      <c r="P5042" s="923"/>
      <c r="Q5042" s="923"/>
      <c r="R5042" s="923"/>
      <c r="S5042" s="923"/>
      <c r="U5042" s="742"/>
    </row>
    <row r="5043" spans="12:21" s="508" customFormat="1" x14ac:dyDescent="0.2">
      <c r="L5043" s="469"/>
      <c r="M5043" s="469"/>
      <c r="N5043" s="469"/>
      <c r="O5043" s="469"/>
      <c r="P5043" s="923"/>
      <c r="Q5043" s="923"/>
      <c r="R5043" s="923"/>
      <c r="S5043" s="923"/>
      <c r="U5043" s="742"/>
    </row>
    <row r="5044" spans="12:21" s="508" customFormat="1" x14ac:dyDescent="0.2">
      <c r="L5044" s="469"/>
      <c r="M5044" s="469"/>
      <c r="N5044" s="469"/>
      <c r="O5044" s="469"/>
      <c r="P5044" s="923"/>
      <c r="Q5044" s="923"/>
      <c r="R5044" s="923"/>
      <c r="S5044" s="923"/>
      <c r="U5044" s="742"/>
    </row>
    <row r="5045" spans="12:21" s="508" customFormat="1" x14ac:dyDescent="0.2">
      <c r="L5045" s="469"/>
      <c r="M5045" s="469"/>
      <c r="N5045" s="469"/>
      <c r="O5045" s="469"/>
      <c r="P5045" s="923"/>
      <c r="Q5045" s="923"/>
      <c r="R5045" s="923"/>
      <c r="S5045" s="923"/>
      <c r="U5045" s="742"/>
    </row>
    <row r="5046" spans="12:21" s="508" customFormat="1" x14ac:dyDescent="0.2">
      <c r="L5046" s="469"/>
      <c r="M5046" s="469"/>
      <c r="N5046" s="469"/>
      <c r="O5046" s="469"/>
      <c r="P5046" s="923"/>
      <c r="Q5046" s="923"/>
      <c r="R5046" s="923"/>
      <c r="S5046" s="923"/>
      <c r="U5046" s="742"/>
    </row>
    <row r="5047" spans="12:21" s="508" customFormat="1" x14ac:dyDescent="0.2">
      <c r="L5047" s="469"/>
      <c r="M5047" s="469"/>
      <c r="N5047" s="469"/>
      <c r="O5047" s="469"/>
      <c r="P5047" s="923"/>
      <c r="Q5047" s="923"/>
      <c r="R5047" s="923"/>
      <c r="S5047" s="923"/>
      <c r="U5047" s="742"/>
    </row>
    <row r="5048" spans="12:21" s="508" customFormat="1" x14ac:dyDescent="0.2">
      <c r="L5048" s="469"/>
      <c r="M5048" s="469"/>
      <c r="N5048" s="469"/>
      <c r="O5048" s="469"/>
      <c r="P5048" s="923"/>
      <c r="Q5048" s="923"/>
      <c r="R5048" s="923"/>
      <c r="S5048" s="923"/>
      <c r="U5048" s="742"/>
    </row>
    <row r="5049" spans="12:21" s="508" customFormat="1" x14ac:dyDescent="0.2">
      <c r="L5049" s="469"/>
      <c r="M5049" s="469"/>
      <c r="N5049" s="469"/>
      <c r="O5049" s="469"/>
      <c r="P5049" s="923"/>
      <c r="Q5049" s="923"/>
      <c r="R5049" s="923"/>
      <c r="S5049" s="923"/>
      <c r="U5049" s="742"/>
    </row>
    <row r="5050" spans="12:21" s="508" customFormat="1" x14ac:dyDescent="0.2">
      <c r="L5050" s="469"/>
      <c r="M5050" s="469"/>
      <c r="N5050" s="469"/>
      <c r="O5050" s="469"/>
      <c r="P5050" s="923"/>
      <c r="Q5050" s="923"/>
      <c r="R5050" s="923"/>
      <c r="S5050" s="923"/>
      <c r="U5050" s="742"/>
    </row>
    <row r="5051" spans="12:21" s="508" customFormat="1" x14ac:dyDescent="0.2">
      <c r="L5051" s="469"/>
      <c r="M5051" s="469"/>
      <c r="N5051" s="469"/>
      <c r="O5051" s="469"/>
      <c r="P5051" s="923"/>
      <c r="Q5051" s="923"/>
      <c r="R5051" s="923"/>
      <c r="S5051" s="923"/>
      <c r="U5051" s="742"/>
    </row>
    <row r="5052" spans="12:21" s="508" customFormat="1" x14ac:dyDescent="0.2">
      <c r="L5052" s="469"/>
      <c r="M5052" s="469"/>
      <c r="N5052" s="469"/>
      <c r="O5052" s="469"/>
      <c r="P5052" s="923"/>
      <c r="Q5052" s="923"/>
      <c r="R5052" s="923"/>
      <c r="S5052" s="923"/>
      <c r="U5052" s="742"/>
    </row>
    <row r="5053" spans="12:21" s="508" customFormat="1" x14ac:dyDescent="0.2">
      <c r="L5053" s="469"/>
      <c r="M5053" s="469"/>
      <c r="N5053" s="469"/>
      <c r="O5053" s="469"/>
      <c r="P5053" s="923"/>
      <c r="Q5053" s="923"/>
      <c r="R5053" s="923"/>
      <c r="S5053" s="923"/>
      <c r="U5053" s="742"/>
    </row>
    <row r="5054" spans="12:21" s="508" customFormat="1" x14ac:dyDescent="0.2">
      <c r="L5054" s="469"/>
      <c r="M5054" s="469"/>
      <c r="N5054" s="469"/>
      <c r="O5054" s="469"/>
      <c r="P5054" s="923"/>
      <c r="Q5054" s="923"/>
      <c r="R5054" s="923"/>
      <c r="S5054" s="923"/>
      <c r="U5054" s="742"/>
    </row>
    <row r="5055" spans="12:21" s="508" customFormat="1" x14ac:dyDescent="0.2">
      <c r="L5055" s="469"/>
      <c r="M5055" s="469"/>
      <c r="N5055" s="469"/>
      <c r="O5055" s="469"/>
      <c r="P5055" s="923"/>
      <c r="Q5055" s="923"/>
      <c r="R5055" s="923"/>
      <c r="S5055" s="923"/>
      <c r="U5055" s="742"/>
    </row>
    <row r="5056" spans="12:21" s="508" customFormat="1" x14ac:dyDescent="0.2">
      <c r="L5056" s="469"/>
      <c r="M5056" s="469"/>
      <c r="N5056" s="469"/>
      <c r="O5056" s="469"/>
      <c r="P5056" s="923"/>
      <c r="Q5056" s="923"/>
      <c r="R5056" s="923"/>
      <c r="S5056" s="923"/>
      <c r="U5056" s="742"/>
    </row>
    <row r="5057" spans="12:21" s="508" customFormat="1" x14ac:dyDescent="0.2">
      <c r="L5057" s="469"/>
      <c r="M5057" s="469"/>
      <c r="N5057" s="469"/>
      <c r="O5057" s="469"/>
      <c r="P5057" s="923"/>
      <c r="Q5057" s="923"/>
      <c r="R5057" s="923"/>
      <c r="S5057" s="923"/>
      <c r="U5057" s="742"/>
    </row>
    <row r="5058" spans="12:21" s="508" customFormat="1" x14ac:dyDescent="0.2">
      <c r="L5058" s="469"/>
      <c r="M5058" s="469"/>
      <c r="N5058" s="469"/>
      <c r="O5058" s="469"/>
      <c r="P5058" s="923"/>
      <c r="Q5058" s="923"/>
      <c r="R5058" s="923"/>
      <c r="S5058" s="923"/>
      <c r="U5058" s="742"/>
    </row>
    <row r="5059" spans="12:21" s="508" customFormat="1" x14ac:dyDescent="0.2">
      <c r="L5059" s="469"/>
      <c r="M5059" s="469"/>
      <c r="N5059" s="469"/>
      <c r="O5059" s="469"/>
      <c r="P5059" s="923"/>
      <c r="Q5059" s="923"/>
      <c r="R5059" s="923"/>
      <c r="S5059" s="923"/>
      <c r="U5059" s="742"/>
    </row>
    <row r="5060" spans="12:21" s="508" customFormat="1" x14ac:dyDescent="0.2">
      <c r="L5060" s="469"/>
      <c r="M5060" s="469"/>
      <c r="N5060" s="469"/>
      <c r="O5060" s="469"/>
      <c r="P5060" s="923"/>
      <c r="Q5060" s="923"/>
      <c r="R5060" s="923"/>
      <c r="S5060" s="923"/>
      <c r="U5060" s="742"/>
    </row>
    <row r="5061" spans="12:21" s="508" customFormat="1" x14ac:dyDescent="0.2">
      <c r="L5061" s="469"/>
      <c r="M5061" s="469"/>
      <c r="N5061" s="469"/>
      <c r="O5061" s="469"/>
      <c r="P5061" s="923"/>
      <c r="Q5061" s="923"/>
      <c r="R5061" s="923"/>
      <c r="S5061" s="923"/>
      <c r="U5061" s="742"/>
    </row>
    <row r="5062" spans="12:21" s="508" customFormat="1" x14ac:dyDescent="0.2">
      <c r="L5062" s="469"/>
      <c r="M5062" s="469"/>
      <c r="N5062" s="469"/>
      <c r="O5062" s="469"/>
      <c r="P5062" s="923"/>
      <c r="Q5062" s="923"/>
      <c r="R5062" s="923"/>
      <c r="S5062" s="923"/>
      <c r="U5062" s="742"/>
    </row>
    <row r="5063" spans="12:21" s="508" customFormat="1" x14ac:dyDescent="0.2">
      <c r="L5063" s="469"/>
      <c r="M5063" s="469"/>
      <c r="N5063" s="469"/>
      <c r="O5063" s="469"/>
      <c r="P5063" s="923"/>
      <c r="Q5063" s="923"/>
      <c r="R5063" s="923"/>
      <c r="S5063" s="923"/>
      <c r="U5063" s="742"/>
    </row>
    <row r="5064" spans="12:21" s="508" customFormat="1" x14ac:dyDescent="0.2">
      <c r="L5064" s="469"/>
      <c r="M5064" s="469"/>
      <c r="N5064" s="469"/>
      <c r="O5064" s="469"/>
      <c r="P5064" s="923"/>
      <c r="Q5064" s="923"/>
      <c r="R5064" s="923"/>
      <c r="S5064" s="923"/>
      <c r="U5064" s="742"/>
    </row>
    <row r="5065" spans="12:21" s="508" customFormat="1" x14ac:dyDescent="0.2">
      <c r="L5065" s="469"/>
      <c r="M5065" s="469"/>
      <c r="N5065" s="469"/>
      <c r="O5065" s="469"/>
      <c r="P5065" s="923"/>
      <c r="Q5065" s="923"/>
      <c r="R5065" s="923"/>
      <c r="S5065" s="923"/>
      <c r="U5065" s="742"/>
    </row>
    <row r="5066" spans="12:21" s="508" customFormat="1" x14ac:dyDescent="0.2">
      <c r="L5066" s="469"/>
      <c r="M5066" s="469"/>
      <c r="N5066" s="469"/>
      <c r="O5066" s="469"/>
      <c r="P5066" s="923"/>
      <c r="Q5066" s="923"/>
      <c r="R5066" s="923"/>
      <c r="S5066" s="923"/>
      <c r="U5066" s="742"/>
    </row>
    <row r="5067" spans="12:21" s="508" customFormat="1" x14ac:dyDescent="0.2">
      <c r="L5067" s="469"/>
      <c r="M5067" s="469"/>
      <c r="N5067" s="469"/>
      <c r="O5067" s="469"/>
      <c r="P5067" s="923"/>
      <c r="Q5067" s="923"/>
      <c r="R5067" s="923"/>
      <c r="S5067" s="923"/>
      <c r="U5067" s="742"/>
    </row>
    <row r="5068" spans="12:21" s="508" customFormat="1" x14ac:dyDescent="0.2">
      <c r="L5068" s="469"/>
      <c r="M5068" s="469"/>
      <c r="N5068" s="469"/>
      <c r="O5068" s="469"/>
      <c r="P5068" s="923"/>
      <c r="Q5068" s="923"/>
      <c r="R5068" s="923"/>
      <c r="S5068" s="923"/>
      <c r="U5068" s="742"/>
    </row>
    <row r="5069" spans="12:21" s="508" customFormat="1" x14ac:dyDescent="0.2">
      <c r="L5069" s="469"/>
      <c r="M5069" s="469"/>
      <c r="N5069" s="469"/>
      <c r="O5069" s="469"/>
      <c r="P5069" s="923"/>
      <c r="Q5069" s="923"/>
      <c r="R5069" s="923"/>
      <c r="S5069" s="923"/>
      <c r="U5069" s="742"/>
    </row>
    <row r="5070" spans="12:21" s="508" customFormat="1" x14ac:dyDescent="0.2">
      <c r="L5070" s="469"/>
      <c r="M5070" s="469"/>
      <c r="N5070" s="469"/>
      <c r="O5070" s="469"/>
      <c r="P5070" s="923"/>
      <c r="Q5070" s="923"/>
      <c r="R5070" s="923"/>
      <c r="S5070" s="923"/>
      <c r="U5070" s="742"/>
    </row>
    <row r="5071" spans="12:21" s="508" customFormat="1" x14ac:dyDescent="0.2">
      <c r="L5071" s="469"/>
      <c r="M5071" s="469"/>
      <c r="N5071" s="469"/>
      <c r="O5071" s="469"/>
      <c r="P5071" s="923"/>
      <c r="Q5071" s="923"/>
      <c r="R5071" s="923"/>
      <c r="S5071" s="923"/>
      <c r="U5071" s="742"/>
    </row>
    <row r="5072" spans="12:21" s="508" customFormat="1" x14ac:dyDescent="0.2">
      <c r="L5072" s="469"/>
      <c r="M5072" s="469"/>
      <c r="N5072" s="469"/>
      <c r="O5072" s="469"/>
      <c r="P5072" s="923"/>
      <c r="Q5072" s="923"/>
      <c r="R5072" s="923"/>
      <c r="S5072" s="923"/>
      <c r="U5072" s="742"/>
    </row>
    <row r="5073" spans="12:21" s="508" customFormat="1" x14ac:dyDescent="0.2">
      <c r="L5073" s="469"/>
      <c r="M5073" s="469"/>
      <c r="N5073" s="469"/>
      <c r="O5073" s="469"/>
      <c r="P5073" s="923"/>
      <c r="Q5073" s="923"/>
      <c r="R5073" s="923"/>
      <c r="S5073" s="923"/>
      <c r="U5073" s="742"/>
    </row>
    <row r="5074" spans="12:21" s="508" customFormat="1" x14ac:dyDescent="0.2">
      <c r="L5074" s="469"/>
      <c r="M5074" s="469"/>
      <c r="N5074" s="469"/>
      <c r="O5074" s="469"/>
      <c r="P5074" s="923"/>
      <c r="Q5074" s="923"/>
      <c r="R5074" s="923"/>
      <c r="S5074" s="923"/>
      <c r="U5074" s="742"/>
    </row>
    <row r="5075" spans="12:21" s="508" customFormat="1" x14ac:dyDescent="0.2">
      <c r="L5075" s="469"/>
      <c r="M5075" s="469"/>
      <c r="N5075" s="469"/>
      <c r="O5075" s="469"/>
      <c r="P5075" s="923"/>
      <c r="Q5075" s="923"/>
      <c r="R5075" s="923"/>
      <c r="S5075" s="923"/>
      <c r="U5075" s="742"/>
    </row>
    <row r="5076" spans="12:21" s="508" customFormat="1" x14ac:dyDescent="0.2">
      <c r="L5076" s="469"/>
      <c r="M5076" s="469"/>
      <c r="N5076" s="469"/>
      <c r="O5076" s="469"/>
      <c r="P5076" s="923"/>
      <c r="Q5076" s="923"/>
      <c r="R5076" s="923"/>
      <c r="S5076" s="923"/>
      <c r="U5076" s="742"/>
    </row>
    <row r="5077" spans="12:21" s="508" customFormat="1" x14ac:dyDescent="0.2">
      <c r="L5077" s="469"/>
      <c r="M5077" s="469"/>
      <c r="N5077" s="469"/>
      <c r="O5077" s="469"/>
      <c r="P5077" s="923"/>
      <c r="Q5077" s="923"/>
      <c r="R5077" s="923"/>
      <c r="S5077" s="923"/>
      <c r="U5077" s="742"/>
    </row>
    <row r="5078" spans="12:21" s="508" customFormat="1" x14ac:dyDescent="0.2">
      <c r="L5078" s="469"/>
      <c r="M5078" s="469"/>
      <c r="N5078" s="469"/>
      <c r="O5078" s="469"/>
      <c r="P5078" s="923"/>
      <c r="Q5078" s="923"/>
      <c r="R5078" s="923"/>
      <c r="S5078" s="923"/>
      <c r="U5078" s="742"/>
    </row>
    <row r="5079" spans="12:21" s="508" customFormat="1" x14ac:dyDescent="0.2">
      <c r="L5079" s="469"/>
      <c r="M5079" s="469"/>
      <c r="N5079" s="469"/>
      <c r="O5079" s="469"/>
      <c r="P5079" s="923"/>
      <c r="Q5079" s="923"/>
      <c r="R5079" s="923"/>
      <c r="S5079" s="923"/>
      <c r="U5079" s="742"/>
    </row>
    <row r="5080" spans="12:21" s="508" customFormat="1" x14ac:dyDescent="0.2">
      <c r="L5080" s="469"/>
      <c r="M5080" s="469"/>
      <c r="N5080" s="469"/>
      <c r="O5080" s="469"/>
      <c r="P5080" s="923"/>
      <c r="Q5080" s="923"/>
      <c r="R5080" s="923"/>
      <c r="S5080" s="923"/>
      <c r="U5080" s="742"/>
    </row>
    <row r="5081" spans="12:21" s="508" customFormat="1" x14ac:dyDescent="0.2">
      <c r="L5081" s="469"/>
      <c r="M5081" s="469"/>
      <c r="N5081" s="469"/>
      <c r="O5081" s="469"/>
      <c r="P5081" s="923"/>
      <c r="Q5081" s="923"/>
      <c r="R5081" s="923"/>
      <c r="S5081" s="923"/>
      <c r="U5081" s="742"/>
    </row>
    <row r="5082" spans="12:21" s="508" customFormat="1" x14ac:dyDescent="0.2">
      <c r="L5082" s="469"/>
      <c r="M5082" s="469"/>
      <c r="N5082" s="469"/>
      <c r="O5082" s="469"/>
      <c r="P5082" s="923"/>
      <c r="Q5082" s="923"/>
      <c r="R5082" s="923"/>
      <c r="S5082" s="923"/>
      <c r="U5082" s="742"/>
    </row>
    <row r="5083" spans="12:21" s="508" customFormat="1" x14ac:dyDescent="0.2">
      <c r="L5083" s="469"/>
      <c r="M5083" s="469"/>
      <c r="N5083" s="469"/>
      <c r="O5083" s="469"/>
      <c r="P5083" s="923"/>
      <c r="Q5083" s="923"/>
      <c r="R5083" s="923"/>
      <c r="S5083" s="923"/>
      <c r="U5083" s="742"/>
    </row>
    <row r="5084" spans="12:21" s="508" customFormat="1" x14ac:dyDescent="0.2">
      <c r="L5084" s="469"/>
      <c r="M5084" s="469"/>
      <c r="N5084" s="469"/>
      <c r="O5084" s="469"/>
      <c r="P5084" s="923"/>
      <c r="Q5084" s="923"/>
      <c r="R5084" s="923"/>
      <c r="S5084" s="923"/>
      <c r="U5084" s="742"/>
    </row>
    <row r="5085" spans="12:21" s="508" customFormat="1" x14ac:dyDescent="0.2">
      <c r="L5085" s="469"/>
      <c r="M5085" s="469"/>
      <c r="N5085" s="469"/>
      <c r="O5085" s="469"/>
      <c r="P5085" s="923"/>
      <c r="Q5085" s="923"/>
      <c r="R5085" s="923"/>
      <c r="S5085" s="923"/>
      <c r="U5085" s="742"/>
    </row>
    <row r="5086" spans="12:21" s="508" customFormat="1" x14ac:dyDescent="0.2">
      <c r="L5086" s="469"/>
      <c r="M5086" s="469"/>
      <c r="N5086" s="469"/>
      <c r="O5086" s="469"/>
      <c r="P5086" s="923"/>
      <c r="Q5086" s="923"/>
      <c r="R5086" s="923"/>
      <c r="S5086" s="923"/>
      <c r="U5086" s="742"/>
    </row>
    <row r="5087" spans="12:21" s="508" customFormat="1" x14ac:dyDescent="0.2">
      <c r="L5087" s="469"/>
      <c r="M5087" s="469"/>
      <c r="N5087" s="469"/>
      <c r="O5087" s="469"/>
      <c r="P5087" s="923"/>
      <c r="Q5087" s="923"/>
      <c r="R5087" s="923"/>
      <c r="S5087" s="923"/>
      <c r="U5087" s="742"/>
    </row>
    <row r="5088" spans="12:21" s="508" customFormat="1" x14ac:dyDescent="0.2">
      <c r="L5088" s="469"/>
      <c r="M5088" s="469"/>
      <c r="N5088" s="469"/>
      <c r="O5088" s="469"/>
      <c r="P5088" s="923"/>
      <c r="Q5088" s="923"/>
      <c r="R5088" s="923"/>
      <c r="S5088" s="923"/>
      <c r="U5088" s="742"/>
    </row>
    <row r="5089" spans="12:21" s="508" customFormat="1" x14ac:dyDescent="0.2">
      <c r="L5089" s="469"/>
      <c r="M5089" s="469"/>
      <c r="N5089" s="469"/>
      <c r="O5089" s="469"/>
      <c r="P5089" s="923"/>
      <c r="Q5089" s="923"/>
      <c r="R5089" s="923"/>
      <c r="S5089" s="923"/>
      <c r="U5089" s="742"/>
    </row>
    <row r="5090" spans="12:21" s="508" customFormat="1" x14ac:dyDescent="0.2">
      <c r="L5090" s="469"/>
      <c r="M5090" s="469"/>
      <c r="N5090" s="469"/>
      <c r="O5090" s="469"/>
      <c r="P5090" s="923"/>
      <c r="Q5090" s="923"/>
      <c r="R5090" s="923"/>
      <c r="S5090" s="923"/>
      <c r="U5090" s="742"/>
    </row>
    <row r="5091" spans="12:21" s="508" customFormat="1" x14ac:dyDescent="0.2">
      <c r="L5091" s="469"/>
      <c r="M5091" s="469"/>
      <c r="N5091" s="469"/>
      <c r="O5091" s="469"/>
      <c r="P5091" s="923"/>
      <c r="Q5091" s="923"/>
      <c r="R5091" s="923"/>
      <c r="S5091" s="923"/>
      <c r="U5091" s="742"/>
    </row>
    <row r="5092" spans="12:21" s="508" customFormat="1" x14ac:dyDescent="0.2">
      <c r="L5092" s="469"/>
      <c r="M5092" s="469"/>
      <c r="N5092" s="469"/>
      <c r="O5092" s="469"/>
      <c r="P5092" s="923"/>
      <c r="Q5092" s="923"/>
      <c r="R5092" s="923"/>
      <c r="S5092" s="923"/>
      <c r="U5092" s="742"/>
    </row>
    <row r="5093" spans="12:21" s="508" customFormat="1" x14ac:dyDescent="0.2">
      <c r="L5093" s="469"/>
      <c r="M5093" s="469"/>
      <c r="N5093" s="469"/>
      <c r="O5093" s="469"/>
      <c r="P5093" s="923"/>
      <c r="Q5093" s="923"/>
      <c r="R5093" s="923"/>
      <c r="S5093" s="923"/>
      <c r="U5093" s="742"/>
    </row>
    <row r="5094" spans="12:21" s="508" customFormat="1" x14ac:dyDescent="0.2">
      <c r="L5094" s="469"/>
      <c r="M5094" s="469"/>
      <c r="N5094" s="469"/>
      <c r="O5094" s="469"/>
      <c r="P5094" s="923"/>
      <c r="Q5094" s="923"/>
      <c r="R5094" s="923"/>
      <c r="S5094" s="923"/>
      <c r="U5094" s="742"/>
    </row>
    <row r="5095" spans="12:21" s="508" customFormat="1" x14ac:dyDescent="0.2">
      <c r="L5095" s="469"/>
      <c r="M5095" s="469"/>
      <c r="N5095" s="469"/>
      <c r="O5095" s="469"/>
      <c r="P5095" s="923"/>
      <c r="Q5095" s="923"/>
      <c r="R5095" s="923"/>
      <c r="S5095" s="923"/>
      <c r="U5095" s="742"/>
    </row>
    <row r="5096" spans="12:21" s="508" customFormat="1" x14ac:dyDescent="0.2">
      <c r="L5096" s="469"/>
      <c r="M5096" s="469"/>
      <c r="N5096" s="469"/>
      <c r="O5096" s="469"/>
      <c r="P5096" s="923"/>
      <c r="Q5096" s="923"/>
      <c r="R5096" s="923"/>
      <c r="S5096" s="923"/>
      <c r="U5096" s="742"/>
    </row>
    <row r="5097" spans="12:21" s="508" customFormat="1" x14ac:dyDescent="0.2">
      <c r="L5097" s="469"/>
      <c r="M5097" s="469"/>
      <c r="N5097" s="469"/>
      <c r="O5097" s="469"/>
      <c r="P5097" s="923"/>
      <c r="Q5097" s="923"/>
      <c r="R5097" s="923"/>
      <c r="S5097" s="923"/>
      <c r="U5097" s="742"/>
    </row>
    <row r="5098" spans="12:21" s="508" customFormat="1" x14ac:dyDescent="0.2">
      <c r="L5098" s="469"/>
      <c r="M5098" s="469"/>
      <c r="N5098" s="469"/>
      <c r="O5098" s="469"/>
      <c r="P5098" s="923"/>
      <c r="Q5098" s="923"/>
      <c r="R5098" s="923"/>
      <c r="S5098" s="923"/>
      <c r="U5098" s="742"/>
    </row>
    <row r="5099" spans="12:21" s="508" customFormat="1" x14ac:dyDescent="0.2">
      <c r="L5099" s="469"/>
      <c r="M5099" s="469"/>
      <c r="N5099" s="469"/>
      <c r="O5099" s="469"/>
      <c r="P5099" s="923"/>
      <c r="Q5099" s="923"/>
      <c r="R5099" s="923"/>
      <c r="S5099" s="923"/>
      <c r="U5099" s="742"/>
    </row>
    <row r="5100" spans="12:21" s="508" customFormat="1" x14ac:dyDescent="0.2">
      <c r="L5100" s="469"/>
      <c r="M5100" s="469"/>
      <c r="N5100" s="469"/>
      <c r="O5100" s="469"/>
      <c r="P5100" s="923"/>
      <c r="Q5100" s="923"/>
      <c r="R5100" s="923"/>
      <c r="S5100" s="923"/>
      <c r="U5100" s="742"/>
    </row>
    <row r="5101" spans="12:21" s="508" customFormat="1" x14ac:dyDescent="0.2">
      <c r="L5101" s="469"/>
      <c r="M5101" s="469"/>
      <c r="N5101" s="469"/>
      <c r="O5101" s="469"/>
      <c r="P5101" s="923"/>
      <c r="Q5101" s="923"/>
      <c r="R5101" s="923"/>
      <c r="S5101" s="923"/>
      <c r="U5101" s="742"/>
    </row>
    <row r="5102" spans="12:21" s="508" customFormat="1" x14ac:dyDescent="0.2">
      <c r="L5102" s="469"/>
      <c r="M5102" s="469"/>
      <c r="N5102" s="469"/>
      <c r="O5102" s="469"/>
      <c r="P5102" s="923"/>
      <c r="Q5102" s="923"/>
      <c r="R5102" s="923"/>
      <c r="S5102" s="923"/>
      <c r="U5102" s="742"/>
    </row>
    <row r="5103" spans="12:21" s="508" customFormat="1" x14ac:dyDescent="0.2">
      <c r="L5103" s="469"/>
      <c r="M5103" s="469"/>
      <c r="N5103" s="469"/>
      <c r="O5103" s="469"/>
      <c r="P5103" s="923"/>
      <c r="Q5103" s="923"/>
      <c r="R5103" s="923"/>
      <c r="S5103" s="923"/>
      <c r="U5103" s="742"/>
    </row>
    <row r="5104" spans="12:21" s="508" customFormat="1" x14ac:dyDescent="0.2">
      <c r="L5104" s="469"/>
      <c r="M5104" s="469"/>
      <c r="N5104" s="469"/>
      <c r="O5104" s="469"/>
      <c r="P5104" s="923"/>
      <c r="Q5104" s="923"/>
      <c r="R5104" s="923"/>
      <c r="S5104" s="923"/>
      <c r="U5104" s="742"/>
    </row>
    <row r="5105" spans="12:21" s="508" customFormat="1" x14ac:dyDescent="0.2">
      <c r="L5105" s="469"/>
      <c r="M5105" s="469"/>
      <c r="N5105" s="469"/>
      <c r="O5105" s="469"/>
      <c r="P5105" s="923"/>
      <c r="Q5105" s="923"/>
      <c r="R5105" s="923"/>
      <c r="S5105" s="923"/>
      <c r="U5105" s="742"/>
    </row>
    <row r="5106" spans="12:21" s="508" customFormat="1" x14ac:dyDescent="0.2">
      <c r="L5106" s="469"/>
      <c r="M5106" s="469"/>
      <c r="N5106" s="469"/>
      <c r="O5106" s="469"/>
      <c r="P5106" s="923"/>
      <c r="Q5106" s="923"/>
      <c r="R5106" s="923"/>
      <c r="S5106" s="923"/>
      <c r="U5106" s="742"/>
    </row>
    <row r="5107" spans="12:21" s="508" customFormat="1" x14ac:dyDescent="0.2">
      <c r="L5107" s="469"/>
      <c r="M5107" s="469"/>
      <c r="N5107" s="469"/>
      <c r="O5107" s="469"/>
      <c r="P5107" s="923"/>
      <c r="Q5107" s="923"/>
      <c r="R5107" s="923"/>
      <c r="S5107" s="923"/>
      <c r="U5107" s="742"/>
    </row>
    <row r="5108" spans="12:21" s="508" customFormat="1" x14ac:dyDescent="0.2">
      <c r="L5108" s="469"/>
      <c r="M5108" s="469"/>
      <c r="N5108" s="469"/>
      <c r="O5108" s="469"/>
      <c r="P5108" s="923"/>
      <c r="Q5108" s="923"/>
      <c r="R5108" s="923"/>
      <c r="S5108" s="923"/>
      <c r="U5108" s="742"/>
    </row>
    <row r="5109" spans="12:21" s="508" customFormat="1" x14ac:dyDescent="0.2">
      <c r="L5109" s="469"/>
      <c r="M5109" s="469"/>
      <c r="N5109" s="469"/>
      <c r="O5109" s="469"/>
      <c r="P5109" s="923"/>
      <c r="Q5109" s="923"/>
      <c r="R5109" s="923"/>
      <c r="S5109" s="923"/>
      <c r="U5109" s="742"/>
    </row>
    <row r="5110" spans="12:21" s="508" customFormat="1" x14ac:dyDescent="0.2">
      <c r="L5110" s="469"/>
      <c r="M5110" s="469"/>
      <c r="N5110" s="469"/>
      <c r="O5110" s="469"/>
      <c r="P5110" s="923"/>
      <c r="Q5110" s="923"/>
      <c r="R5110" s="923"/>
      <c r="S5110" s="923"/>
      <c r="U5110" s="742"/>
    </row>
    <row r="5111" spans="12:21" s="508" customFormat="1" x14ac:dyDescent="0.2">
      <c r="L5111" s="469"/>
      <c r="M5111" s="469"/>
      <c r="N5111" s="469"/>
      <c r="O5111" s="469"/>
      <c r="P5111" s="923"/>
      <c r="Q5111" s="923"/>
      <c r="R5111" s="923"/>
      <c r="S5111" s="923"/>
      <c r="U5111" s="742"/>
    </row>
    <row r="5112" spans="12:21" s="508" customFormat="1" x14ac:dyDescent="0.2">
      <c r="L5112" s="469"/>
      <c r="M5112" s="469"/>
      <c r="N5112" s="469"/>
      <c r="O5112" s="469"/>
      <c r="P5112" s="923"/>
      <c r="Q5112" s="923"/>
      <c r="R5112" s="923"/>
      <c r="S5112" s="923"/>
      <c r="U5112" s="742"/>
    </row>
    <row r="5113" spans="12:21" s="508" customFormat="1" x14ac:dyDescent="0.2">
      <c r="L5113" s="469"/>
      <c r="M5113" s="469"/>
      <c r="N5113" s="469"/>
      <c r="O5113" s="469"/>
      <c r="P5113" s="923"/>
      <c r="Q5113" s="923"/>
      <c r="R5113" s="923"/>
      <c r="S5113" s="923"/>
      <c r="U5113" s="742"/>
    </row>
    <row r="5114" spans="12:21" s="508" customFormat="1" x14ac:dyDescent="0.2">
      <c r="L5114" s="469"/>
      <c r="M5114" s="469"/>
      <c r="N5114" s="469"/>
      <c r="O5114" s="469"/>
      <c r="P5114" s="923"/>
      <c r="Q5114" s="923"/>
      <c r="R5114" s="923"/>
      <c r="S5114" s="923"/>
      <c r="U5114" s="742"/>
    </row>
    <row r="5115" spans="12:21" s="508" customFormat="1" x14ac:dyDescent="0.2">
      <c r="L5115" s="469"/>
      <c r="M5115" s="469"/>
      <c r="N5115" s="469"/>
      <c r="O5115" s="469"/>
      <c r="P5115" s="923"/>
      <c r="Q5115" s="923"/>
      <c r="R5115" s="923"/>
      <c r="S5115" s="923"/>
      <c r="U5115" s="742"/>
    </row>
    <row r="5116" spans="12:21" s="508" customFormat="1" x14ac:dyDescent="0.2">
      <c r="L5116" s="469"/>
      <c r="M5116" s="469"/>
      <c r="N5116" s="469"/>
      <c r="O5116" s="469"/>
      <c r="P5116" s="923"/>
      <c r="Q5116" s="923"/>
      <c r="R5116" s="923"/>
      <c r="S5116" s="923"/>
      <c r="U5116" s="742"/>
    </row>
    <row r="5117" spans="12:21" s="508" customFormat="1" x14ac:dyDescent="0.2">
      <c r="L5117" s="469"/>
      <c r="M5117" s="469"/>
      <c r="N5117" s="469"/>
      <c r="O5117" s="469"/>
      <c r="P5117" s="923"/>
      <c r="Q5117" s="923"/>
      <c r="R5117" s="923"/>
      <c r="S5117" s="923"/>
      <c r="U5117" s="742"/>
    </row>
    <row r="5118" spans="12:21" s="508" customFormat="1" x14ac:dyDescent="0.2">
      <c r="L5118" s="469"/>
      <c r="M5118" s="469"/>
      <c r="N5118" s="469"/>
      <c r="O5118" s="469"/>
      <c r="P5118" s="923"/>
      <c r="Q5118" s="923"/>
      <c r="R5118" s="923"/>
      <c r="S5118" s="923"/>
      <c r="U5118" s="742"/>
    </row>
    <row r="5119" spans="12:21" s="508" customFormat="1" x14ac:dyDescent="0.2">
      <c r="L5119" s="469"/>
      <c r="M5119" s="469"/>
      <c r="N5119" s="469"/>
      <c r="O5119" s="469"/>
      <c r="P5119" s="923"/>
      <c r="Q5119" s="923"/>
      <c r="R5119" s="923"/>
      <c r="S5119" s="923"/>
      <c r="U5119" s="742"/>
    </row>
    <row r="5120" spans="12:21" s="508" customFormat="1" x14ac:dyDescent="0.2">
      <c r="L5120" s="469"/>
      <c r="M5120" s="469"/>
      <c r="N5120" s="469"/>
      <c r="O5120" s="469"/>
      <c r="P5120" s="923"/>
      <c r="Q5120" s="923"/>
      <c r="R5120" s="923"/>
      <c r="S5120" s="923"/>
      <c r="U5120" s="742"/>
    </row>
    <row r="5121" spans="12:21" s="508" customFormat="1" x14ac:dyDescent="0.2">
      <c r="L5121" s="469"/>
      <c r="M5121" s="469"/>
      <c r="N5121" s="469"/>
      <c r="O5121" s="469"/>
      <c r="P5121" s="923"/>
      <c r="Q5121" s="923"/>
      <c r="R5121" s="923"/>
      <c r="S5121" s="923"/>
      <c r="U5121" s="742"/>
    </row>
    <row r="5122" spans="12:21" s="508" customFormat="1" x14ac:dyDescent="0.2">
      <c r="L5122" s="469"/>
      <c r="M5122" s="469"/>
      <c r="N5122" s="469"/>
      <c r="O5122" s="469"/>
      <c r="P5122" s="923"/>
      <c r="Q5122" s="923"/>
      <c r="R5122" s="923"/>
      <c r="S5122" s="923"/>
      <c r="U5122" s="742"/>
    </row>
    <row r="5123" spans="12:21" s="508" customFormat="1" x14ac:dyDescent="0.2">
      <c r="L5123" s="469"/>
      <c r="M5123" s="469"/>
      <c r="N5123" s="469"/>
      <c r="O5123" s="469"/>
      <c r="P5123" s="923"/>
      <c r="Q5123" s="923"/>
      <c r="R5123" s="923"/>
      <c r="S5123" s="923"/>
      <c r="U5123" s="742"/>
    </row>
    <row r="5124" spans="12:21" s="508" customFormat="1" x14ac:dyDescent="0.2">
      <c r="L5124" s="469"/>
      <c r="M5124" s="469"/>
      <c r="N5124" s="469"/>
      <c r="O5124" s="469"/>
      <c r="P5124" s="923"/>
      <c r="Q5124" s="923"/>
      <c r="R5124" s="923"/>
      <c r="S5124" s="923"/>
      <c r="U5124" s="742"/>
    </row>
    <row r="5125" spans="12:21" s="508" customFormat="1" x14ac:dyDescent="0.2">
      <c r="L5125" s="469"/>
      <c r="M5125" s="469"/>
      <c r="N5125" s="469"/>
      <c r="O5125" s="469"/>
      <c r="P5125" s="923"/>
      <c r="Q5125" s="923"/>
      <c r="R5125" s="923"/>
      <c r="S5125" s="923"/>
      <c r="U5125" s="742"/>
    </row>
    <row r="5126" spans="12:21" s="508" customFormat="1" x14ac:dyDescent="0.2">
      <c r="L5126" s="469"/>
      <c r="M5126" s="469"/>
      <c r="N5126" s="469"/>
      <c r="O5126" s="469"/>
      <c r="P5126" s="923"/>
      <c r="Q5126" s="923"/>
      <c r="R5126" s="923"/>
      <c r="S5126" s="923"/>
      <c r="U5126" s="742"/>
    </row>
    <row r="5127" spans="12:21" s="508" customFormat="1" x14ac:dyDescent="0.2">
      <c r="L5127" s="469"/>
      <c r="M5127" s="469"/>
      <c r="N5127" s="469"/>
      <c r="O5127" s="469"/>
      <c r="P5127" s="923"/>
      <c r="Q5127" s="923"/>
      <c r="R5127" s="923"/>
      <c r="S5127" s="923"/>
      <c r="U5127" s="742"/>
    </row>
    <row r="5128" spans="12:21" s="508" customFormat="1" x14ac:dyDescent="0.2">
      <c r="L5128" s="469"/>
      <c r="M5128" s="469"/>
      <c r="N5128" s="469"/>
      <c r="O5128" s="469"/>
      <c r="P5128" s="923"/>
      <c r="Q5128" s="923"/>
      <c r="R5128" s="923"/>
      <c r="S5128" s="923"/>
      <c r="U5128" s="742"/>
    </row>
    <row r="5129" spans="12:21" s="508" customFormat="1" x14ac:dyDescent="0.2">
      <c r="L5129" s="469"/>
      <c r="M5129" s="469"/>
      <c r="N5129" s="469"/>
      <c r="O5129" s="469"/>
      <c r="P5129" s="923"/>
      <c r="Q5129" s="923"/>
      <c r="R5129" s="923"/>
      <c r="S5129" s="923"/>
      <c r="U5129" s="742"/>
    </row>
    <row r="5130" spans="12:21" s="508" customFormat="1" x14ac:dyDescent="0.2">
      <c r="L5130" s="469"/>
      <c r="M5130" s="469"/>
      <c r="N5130" s="469"/>
      <c r="O5130" s="469"/>
      <c r="P5130" s="923"/>
      <c r="Q5130" s="923"/>
      <c r="R5130" s="923"/>
      <c r="S5130" s="923"/>
      <c r="U5130" s="742"/>
    </row>
    <row r="5131" spans="12:21" s="508" customFormat="1" x14ac:dyDescent="0.2">
      <c r="L5131" s="469"/>
      <c r="M5131" s="469"/>
      <c r="N5131" s="469"/>
      <c r="O5131" s="469"/>
      <c r="P5131" s="923"/>
      <c r="Q5131" s="923"/>
      <c r="R5131" s="923"/>
      <c r="S5131" s="923"/>
      <c r="U5131" s="742"/>
    </row>
    <row r="5132" spans="12:21" s="508" customFormat="1" x14ac:dyDescent="0.2">
      <c r="L5132" s="469"/>
      <c r="M5132" s="469"/>
      <c r="N5132" s="469"/>
      <c r="O5132" s="469"/>
      <c r="P5132" s="923"/>
      <c r="Q5132" s="923"/>
      <c r="R5132" s="923"/>
      <c r="S5132" s="923"/>
      <c r="U5132" s="742"/>
    </row>
    <row r="5133" spans="12:21" s="508" customFormat="1" x14ac:dyDescent="0.2">
      <c r="L5133" s="469"/>
      <c r="M5133" s="469"/>
      <c r="N5133" s="469"/>
      <c r="O5133" s="469"/>
      <c r="P5133" s="923"/>
      <c r="Q5133" s="923"/>
      <c r="R5133" s="923"/>
      <c r="S5133" s="923"/>
      <c r="U5133" s="742"/>
    </row>
    <row r="5134" spans="12:21" s="508" customFormat="1" x14ac:dyDescent="0.2">
      <c r="L5134" s="469"/>
      <c r="M5134" s="469"/>
      <c r="N5134" s="469"/>
      <c r="O5134" s="469"/>
      <c r="P5134" s="923"/>
      <c r="Q5134" s="923"/>
      <c r="R5134" s="923"/>
      <c r="S5134" s="923"/>
      <c r="U5134" s="742"/>
    </row>
    <row r="5135" spans="12:21" s="508" customFormat="1" x14ac:dyDescent="0.2">
      <c r="L5135" s="469"/>
      <c r="M5135" s="469"/>
      <c r="N5135" s="469"/>
      <c r="O5135" s="469"/>
      <c r="P5135" s="923"/>
      <c r="Q5135" s="923"/>
      <c r="R5135" s="923"/>
      <c r="S5135" s="923"/>
      <c r="U5135" s="742"/>
    </row>
    <row r="5136" spans="12:21" s="508" customFormat="1" x14ac:dyDescent="0.2">
      <c r="L5136" s="469"/>
      <c r="M5136" s="469"/>
      <c r="N5136" s="469"/>
      <c r="O5136" s="469"/>
      <c r="P5136" s="923"/>
      <c r="Q5136" s="923"/>
      <c r="R5136" s="923"/>
      <c r="S5136" s="923"/>
      <c r="U5136" s="742"/>
    </row>
    <row r="5137" spans="12:21" s="508" customFormat="1" x14ac:dyDescent="0.2">
      <c r="L5137" s="469"/>
      <c r="M5137" s="469"/>
      <c r="N5137" s="469"/>
      <c r="O5137" s="469"/>
      <c r="P5137" s="923"/>
      <c r="Q5137" s="923"/>
      <c r="R5137" s="923"/>
      <c r="S5137" s="923"/>
      <c r="U5137" s="742"/>
    </row>
    <row r="5138" spans="12:21" s="508" customFormat="1" x14ac:dyDescent="0.2">
      <c r="L5138" s="469"/>
      <c r="M5138" s="469"/>
      <c r="N5138" s="469"/>
      <c r="O5138" s="469"/>
      <c r="P5138" s="923"/>
      <c r="Q5138" s="923"/>
      <c r="R5138" s="923"/>
      <c r="S5138" s="923"/>
      <c r="U5138" s="742"/>
    </row>
    <row r="5139" spans="12:21" s="508" customFormat="1" x14ac:dyDescent="0.2">
      <c r="L5139" s="469"/>
      <c r="M5139" s="469"/>
      <c r="N5139" s="469"/>
      <c r="O5139" s="469"/>
      <c r="P5139" s="923"/>
      <c r="Q5139" s="923"/>
      <c r="R5139" s="923"/>
      <c r="S5139" s="923"/>
      <c r="U5139" s="742"/>
    </row>
    <row r="5140" spans="12:21" s="508" customFormat="1" x14ac:dyDescent="0.2">
      <c r="L5140" s="469"/>
      <c r="M5140" s="469"/>
      <c r="N5140" s="469"/>
      <c r="O5140" s="469"/>
      <c r="P5140" s="923"/>
      <c r="Q5140" s="923"/>
      <c r="R5140" s="923"/>
      <c r="S5140" s="923"/>
      <c r="U5140" s="742"/>
    </row>
    <row r="5141" spans="12:21" s="508" customFormat="1" x14ac:dyDescent="0.2">
      <c r="L5141" s="469"/>
      <c r="M5141" s="469"/>
      <c r="N5141" s="469"/>
      <c r="O5141" s="469"/>
      <c r="P5141" s="923"/>
      <c r="Q5141" s="923"/>
      <c r="R5141" s="923"/>
      <c r="S5141" s="923"/>
      <c r="U5141" s="742"/>
    </row>
    <row r="5142" spans="12:21" s="508" customFormat="1" x14ac:dyDescent="0.2">
      <c r="L5142" s="469"/>
      <c r="M5142" s="469"/>
      <c r="N5142" s="469"/>
      <c r="O5142" s="469"/>
      <c r="P5142" s="923"/>
      <c r="Q5142" s="923"/>
      <c r="R5142" s="923"/>
      <c r="S5142" s="923"/>
      <c r="U5142" s="742"/>
    </row>
    <row r="5143" spans="12:21" s="508" customFormat="1" x14ac:dyDescent="0.2">
      <c r="L5143" s="469"/>
      <c r="M5143" s="469"/>
      <c r="N5143" s="469"/>
      <c r="O5143" s="469"/>
      <c r="P5143" s="923"/>
      <c r="Q5143" s="923"/>
      <c r="R5143" s="923"/>
      <c r="S5143" s="923"/>
      <c r="U5143" s="742"/>
    </row>
    <row r="5144" spans="12:21" s="508" customFormat="1" x14ac:dyDescent="0.2">
      <c r="L5144" s="469"/>
      <c r="M5144" s="469"/>
      <c r="N5144" s="469"/>
      <c r="O5144" s="469"/>
      <c r="P5144" s="923"/>
      <c r="Q5144" s="923"/>
      <c r="R5144" s="923"/>
      <c r="S5144" s="923"/>
      <c r="U5144" s="742"/>
    </row>
    <row r="5145" spans="12:21" s="508" customFormat="1" x14ac:dyDescent="0.2">
      <c r="L5145" s="469"/>
      <c r="M5145" s="469"/>
      <c r="N5145" s="469"/>
      <c r="O5145" s="469"/>
      <c r="P5145" s="923"/>
      <c r="Q5145" s="923"/>
      <c r="R5145" s="923"/>
      <c r="S5145" s="923"/>
      <c r="U5145" s="742"/>
    </row>
    <row r="5146" spans="12:21" s="508" customFormat="1" x14ac:dyDescent="0.2">
      <c r="L5146" s="469"/>
      <c r="M5146" s="469"/>
      <c r="N5146" s="469"/>
      <c r="O5146" s="469"/>
      <c r="P5146" s="923"/>
      <c r="Q5146" s="923"/>
      <c r="R5146" s="923"/>
      <c r="S5146" s="923"/>
      <c r="U5146" s="742"/>
    </row>
    <row r="5147" spans="12:21" s="508" customFormat="1" x14ac:dyDescent="0.2">
      <c r="L5147" s="469"/>
      <c r="M5147" s="469"/>
      <c r="N5147" s="469"/>
      <c r="O5147" s="469"/>
      <c r="P5147" s="923"/>
      <c r="Q5147" s="923"/>
      <c r="R5147" s="923"/>
      <c r="S5147" s="923"/>
      <c r="U5147" s="742"/>
    </row>
    <row r="5148" spans="12:21" s="508" customFormat="1" x14ac:dyDescent="0.2">
      <c r="L5148" s="469"/>
      <c r="M5148" s="469"/>
      <c r="N5148" s="469"/>
      <c r="O5148" s="469"/>
      <c r="P5148" s="923"/>
      <c r="Q5148" s="923"/>
      <c r="R5148" s="923"/>
      <c r="S5148" s="923"/>
      <c r="U5148" s="742"/>
    </row>
    <row r="5149" spans="12:21" s="508" customFormat="1" x14ac:dyDescent="0.2">
      <c r="L5149" s="469"/>
      <c r="M5149" s="469"/>
      <c r="N5149" s="469"/>
      <c r="O5149" s="469"/>
      <c r="P5149" s="923"/>
      <c r="Q5149" s="923"/>
      <c r="R5149" s="923"/>
      <c r="S5149" s="923"/>
      <c r="U5149" s="742"/>
    </row>
    <row r="5150" spans="12:21" s="508" customFormat="1" x14ac:dyDescent="0.2">
      <c r="L5150" s="469"/>
      <c r="M5150" s="469"/>
      <c r="N5150" s="469"/>
      <c r="O5150" s="469"/>
      <c r="P5150" s="923"/>
      <c r="Q5150" s="923"/>
      <c r="R5150" s="923"/>
      <c r="S5150" s="923"/>
      <c r="U5150" s="742"/>
    </row>
    <row r="5151" spans="12:21" s="508" customFormat="1" x14ac:dyDescent="0.2">
      <c r="L5151" s="469"/>
      <c r="M5151" s="469"/>
      <c r="N5151" s="469"/>
      <c r="O5151" s="469"/>
      <c r="P5151" s="923"/>
      <c r="Q5151" s="923"/>
      <c r="R5151" s="923"/>
      <c r="S5151" s="923"/>
      <c r="U5151" s="742"/>
    </row>
    <row r="5152" spans="12:21" s="508" customFormat="1" x14ac:dyDescent="0.2">
      <c r="L5152" s="469"/>
      <c r="M5152" s="469"/>
      <c r="N5152" s="469"/>
      <c r="O5152" s="469"/>
      <c r="P5152" s="923"/>
      <c r="Q5152" s="923"/>
      <c r="R5152" s="923"/>
      <c r="S5152" s="923"/>
      <c r="U5152" s="742"/>
    </row>
    <row r="5153" spans="12:21" s="508" customFormat="1" x14ac:dyDescent="0.2">
      <c r="L5153" s="469"/>
      <c r="M5153" s="469"/>
      <c r="N5153" s="469"/>
      <c r="O5153" s="469"/>
      <c r="P5153" s="923"/>
      <c r="Q5153" s="923"/>
      <c r="R5153" s="923"/>
      <c r="S5153" s="923"/>
      <c r="U5153" s="742"/>
    </row>
    <row r="5154" spans="12:21" s="508" customFormat="1" x14ac:dyDescent="0.2">
      <c r="L5154" s="469"/>
      <c r="M5154" s="469"/>
      <c r="N5154" s="469"/>
      <c r="O5154" s="469"/>
      <c r="P5154" s="923"/>
      <c r="Q5154" s="923"/>
      <c r="R5154" s="923"/>
      <c r="S5154" s="923"/>
      <c r="U5154" s="742"/>
    </row>
    <row r="5155" spans="12:21" s="508" customFormat="1" x14ac:dyDescent="0.2">
      <c r="L5155" s="469"/>
      <c r="M5155" s="469"/>
      <c r="N5155" s="469"/>
      <c r="O5155" s="469"/>
      <c r="P5155" s="923"/>
      <c r="Q5155" s="923"/>
      <c r="R5155" s="923"/>
      <c r="S5155" s="923"/>
      <c r="U5155" s="742"/>
    </row>
    <row r="5156" spans="12:21" s="508" customFormat="1" x14ac:dyDescent="0.2">
      <c r="L5156" s="469"/>
      <c r="M5156" s="469"/>
      <c r="N5156" s="469"/>
      <c r="O5156" s="469"/>
      <c r="P5156" s="923"/>
      <c r="Q5156" s="923"/>
      <c r="R5156" s="923"/>
      <c r="S5156" s="923"/>
      <c r="U5156" s="742"/>
    </row>
    <row r="5157" spans="12:21" s="508" customFormat="1" x14ac:dyDescent="0.2">
      <c r="L5157" s="469"/>
      <c r="M5157" s="469"/>
      <c r="N5157" s="469"/>
      <c r="O5157" s="469"/>
      <c r="P5157" s="923"/>
      <c r="Q5157" s="923"/>
      <c r="R5157" s="923"/>
      <c r="S5157" s="923"/>
      <c r="U5157" s="742"/>
    </row>
    <row r="5158" spans="12:21" s="508" customFormat="1" x14ac:dyDescent="0.2">
      <c r="L5158" s="469"/>
      <c r="M5158" s="469"/>
      <c r="N5158" s="469"/>
      <c r="O5158" s="469"/>
      <c r="P5158" s="923"/>
      <c r="Q5158" s="923"/>
      <c r="R5158" s="923"/>
      <c r="S5158" s="923"/>
      <c r="U5158" s="742"/>
    </row>
    <row r="5159" spans="12:21" s="508" customFormat="1" x14ac:dyDescent="0.2">
      <c r="L5159" s="469"/>
      <c r="M5159" s="469"/>
      <c r="N5159" s="469"/>
      <c r="O5159" s="469"/>
      <c r="P5159" s="923"/>
      <c r="Q5159" s="923"/>
      <c r="R5159" s="923"/>
      <c r="S5159" s="923"/>
      <c r="U5159" s="742"/>
    </row>
    <row r="5160" spans="12:21" s="508" customFormat="1" x14ac:dyDescent="0.2">
      <c r="L5160" s="469"/>
      <c r="M5160" s="469"/>
      <c r="N5160" s="469"/>
      <c r="O5160" s="469"/>
      <c r="P5160" s="923"/>
      <c r="Q5160" s="923"/>
      <c r="R5160" s="923"/>
      <c r="S5160" s="923"/>
      <c r="U5160" s="742"/>
    </row>
    <row r="5161" spans="12:21" s="508" customFormat="1" x14ac:dyDescent="0.2">
      <c r="L5161" s="469"/>
      <c r="M5161" s="469"/>
      <c r="N5161" s="469"/>
      <c r="O5161" s="469"/>
      <c r="P5161" s="923"/>
      <c r="Q5161" s="923"/>
      <c r="R5161" s="923"/>
      <c r="S5161" s="923"/>
      <c r="U5161" s="742"/>
    </row>
    <row r="5162" spans="12:21" s="508" customFormat="1" x14ac:dyDescent="0.2">
      <c r="L5162" s="469"/>
      <c r="M5162" s="469"/>
      <c r="N5162" s="469"/>
      <c r="O5162" s="469"/>
      <c r="P5162" s="923"/>
      <c r="Q5162" s="923"/>
      <c r="R5162" s="923"/>
      <c r="S5162" s="923"/>
      <c r="U5162" s="742"/>
    </row>
    <row r="5163" spans="12:21" s="508" customFormat="1" x14ac:dyDescent="0.2">
      <c r="L5163" s="469"/>
      <c r="M5163" s="469"/>
      <c r="N5163" s="469"/>
      <c r="O5163" s="469"/>
      <c r="P5163" s="923"/>
      <c r="Q5163" s="923"/>
      <c r="R5163" s="923"/>
      <c r="S5163" s="923"/>
      <c r="U5163" s="742"/>
    </row>
    <row r="5164" spans="12:21" s="508" customFormat="1" x14ac:dyDescent="0.2">
      <c r="L5164" s="469"/>
      <c r="M5164" s="469"/>
      <c r="N5164" s="469"/>
      <c r="O5164" s="469"/>
      <c r="P5164" s="923"/>
      <c r="Q5164" s="923"/>
      <c r="R5164" s="923"/>
      <c r="S5164" s="923"/>
      <c r="U5164" s="742"/>
    </row>
    <row r="5165" spans="12:21" s="508" customFormat="1" x14ac:dyDescent="0.2">
      <c r="L5165" s="469"/>
      <c r="M5165" s="469"/>
      <c r="N5165" s="469"/>
      <c r="O5165" s="469"/>
      <c r="P5165" s="923"/>
      <c r="Q5165" s="923"/>
      <c r="R5165" s="923"/>
      <c r="S5165" s="923"/>
      <c r="U5165" s="742"/>
    </row>
    <row r="5166" spans="12:21" s="508" customFormat="1" x14ac:dyDescent="0.2">
      <c r="L5166" s="469"/>
      <c r="M5166" s="469"/>
      <c r="N5166" s="469"/>
      <c r="O5166" s="469"/>
      <c r="P5166" s="923"/>
      <c r="Q5166" s="923"/>
      <c r="R5166" s="923"/>
      <c r="S5166" s="923"/>
      <c r="U5166" s="742"/>
    </row>
    <row r="5167" spans="12:21" s="508" customFormat="1" x14ac:dyDescent="0.2">
      <c r="L5167" s="469"/>
      <c r="M5167" s="469"/>
      <c r="N5167" s="469"/>
      <c r="O5167" s="469"/>
      <c r="P5167" s="923"/>
      <c r="Q5167" s="923"/>
      <c r="R5167" s="923"/>
      <c r="S5167" s="923"/>
      <c r="U5167" s="742"/>
    </row>
    <row r="5168" spans="12:21" s="508" customFormat="1" x14ac:dyDescent="0.2">
      <c r="L5168" s="469"/>
      <c r="M5168" s="469"/>
      <c r="N5168" s="469"/>
      <c r="O5168" s="469"/>
      <c r="P5168" s="923"/>
      <c r="Q5168" s="923"/>
      <c r="R5168" s="923"/>
      <c r="S5168" s="923"/>
      <c r="U5168" s="742"/>
    </row>
    <row r="5169" spans="12:21" s="508" customFormat="1" x14ac:dyDescent="0.2">
      <c r="L5169" s="469"/>
      <c r="M5169" s="469"/>
      <c r="N5169" s="469"/>
      <c r="O5169" s="469"/>
      <c r="P5169" s="923"/>
      <c r="Q5169" s="923"/>
      <c r="R5169" s="923"/>
      <c r="S5169" s="923"/>
      <c r="U5169" s="742"/>
    </row>
    <row r="5170" spans="12:21" s="508" customFormat="1" x14ac:dyDescent="0.2">
      <c r="L5170" s="469"/>
      <c r="M5170" s="469"/>
      <c r="N5170" s="469"/>
      <c r="O5170" s="469"/>
      <c r="P5170" s="923"/>
      <c r="Q5170" s="923"/>
      <c r="R5170" s="923"/>
      <c r="S5170" s="923"/>
      <c r="U5170" s="742"/>
    </row>
    <row r="5171" spans="12:21" s="508" customFormat="1" x14ac:dyDescent="0.2">
      <c r="L5171" s="469"/>
      <c r="M5171" s="469"/>
      <c r="N5171" s="469"/>
      <c r="O5171" s="469"/>
      <c r="P5171" s="923"/>
      <c r="Q5171" s="923"/>
      <c r="R5171" s="923"/>
      <c r="S5171" s="923"/>
      <c r="U5171" s="742"/>
    </row>
    <row r="5172" spans="12:21" s="508" customFormat="1" x14ac:dyDescent="0.2">
      <c r="L5172" s="469"/>
      <c r="M5172" s="469"/>
      <c r="N5172" s="469"/>
      <c r="O5172" s="469"/>
      <c r="P5172" s="923"/>
      <c r="Q5172" s="923"/>
      <c r="R5172" s="923"/>
      <c r="S5172" s="923"/>
      <c r="U5172" s="742"/>
    </row>
    <row r="5173" spans="12:21" s="508" customFormat="1" x14ac:dyDescent="0.2">
      <c r="L5173" s="469"/>
      <c r="M5173" s="469"/>
      <c r="N5173" s="469"/>
      <c r="O5173" s="469"/>
      <c r="P5173" s="923"/>
      <c r="Q5173" s="923"/>
      <c r="R5173" s="923"/>
      <c r="S5173" s="923"/>
      <c r="U5173" s="742"/>
    </row>
    <row r="5174" spans="12:21" s="508" customFormat="1" x14ac:dyDescent="0.2">
      <c r="L5174" s="469"/>
      <c r="M5174" s="469"/>
      <c r="N5174" s="469"/>
      <c r="O5174" s="469"/>
      <c r="P5174" s="923"/>
      <c r="Q5174" s="923"/>
      <c r="R5174" s="923"/>
      <c r="S5174" s="923"/>
      <c r="U5174" s="742"/>
    </row>
    <row r="5175" spans="12:21" s="508" customFormat="1" x14ac:dyDescent="0.2">
      <c r="L5175" s="469"/>
      <c r="M5175" s="469"/>
      <c r="N5175" s="469"/>
      <c r="O5175" s="469"/>
      <c r="P5175" s="923"/>
      <c r="Q5175" s="923"/>
      <c r="R5175" s="923"/>
      <c r="S5175" s="923"/>
      <c r="U5175" s="742"/>
    </row>
    <row r="5176" spans="12:21" s="508" customFormat="1" x14ac:dyDescent="0.2">
      <c r="L5176" s="469"/>
      <c r="M5176" s="469"/>
      <c r="N5176" s="469"/>
      <c r="O5176" s="469"/>
      <c r="P5176" s="923"/>
      <c r="Q5176" s="923"/>
      <c r="R5176" s="923"/>
      <c r="S5176" s="923"/>
      <c r="U5176" s="742"/>
    </row>
    <row r="5177" spans="12:21" s="508" customFormat="1" x14ac:dyDescent="0.2">
      <c r="L5177" s="469"/>
      <c r="M5177" s="469"/>
      <c r="N5177" s="469"/>
      <c r="O5177" s="469"/>
      <c r="P5177" s="923"/>
      <c r="Q5177" s="923"/>
      <c r="R5177" s="923"/>
      <c r="S5177" s="923"/>
      <c r="U5177" s="742"/>
    </row>
    <row r="5178" spans="12:21" s="508" customFormat="1" x14ac:dyDescent="0.2">
      <c r="L5178" s="469"/>
      <c r="M5178" s="469"/>
      <c r="N5178" s="469"/>
      <c r="O5178" s="469"/>
      <c r="P5178" s="923"/>
      <c r="Q5178" s="923"/>
      <c r="R5178" s="923"/>
      <c r="S5178" s="923"/>
      <c r="U5178" s="742"/>
    </row>
    <row r="5179" spans="12:21" s="508" customFormat="1" x14ac:dyDescent="0.2">
      <c r="L5179" s="469"/>
      <c r="M5179" s="469"/>
      <c r="N5179" s="469"/>
      <c r="O5179" s="469"/>
      <c r="P5179" s="923"/>
      <c r="Q5179" s="923"/>
      <c r="R5179" s="923"/>
      <c r="S5179" s="923"/>
      <c r="U5179" s="742"/>
    </row>
    <row r="5180" spans="12:21" s="508" customFormat="1" x14ac:dyDescent="0.2">
      <c r="L5180" s="469"/>
      <c r="M5180" s="469"/>
      <c r="N5180" s="469"/>
      <c r="O5180" s="469"/>
      <c r="P5180" s="923"/>
      <c r="Q5180" s="923"/>
      <c r="R5180" s="923"/>
      <c r="S5180" s="923"/>
      <c r="U5180" s="742"/>
    </row>
    <row r="5181" spans="12:21" s="508" customFormat="1" x14ac:dyDescent="0.2">
      <c r="L5181" s="469"/>
      <c r="M5181" s="469"/>
      <c r="N5181" s="469"/>
      <c r="O5181" s="469"/>
      <c r="P5181" s="923"/>
      <c r="Q5181" s="923"/>
      <c r="R5181" s="923"/>
      <c r="S5181" s="923"/>
      <c r="U5181" s="742"/>
    </row>
    <row r="5182" spans="12:21" s="508" customFormat="1" x14ac:dyDescent="0.2">
      <c r="L5182" s="469"/>
      <c r="M5182" s="469"/>
      <c r="N5182" s="469"/>
      <c r="O5182" s="469"/>
      <c r="P5182" s="923"/>
      <c r="Q5182" s="923"/>
      <c r="R5182" s="923"/>
      <c r="S5182" s="923"/>
      <c r="U5182" s="742"/>
    </row>
    <row r="5183" spans="12:21" s="508" customFormat="1" x14ac:dyDescent="0.2">
      <c r="L5183" s="469"/>
      <c r="M5183" s="469"/>
      <c r="N5183" s="469"/>
      <c r="O5183" s="469"/>
      <c r="P5183" s="923"/>
      <c r="Q5183" s="923"/>
      <c r="R5183" s="923"/>
      <c r="S5183" s="923"/>
      <c r="U5183" s="742"/>
    </row>
    <row r="5184" spans="12:21" s="508" customFormat="1" x14ac:dyDescent="0.2">
      <c r="L5184" s="469"/>
      <c r="M5184" s="469"/>
      <c r="N5184" s="469"/>
      <c r="O5184" s="469"/>
      <c r="P5184" s="923"/>
      <c r="Q5184" s="923"/>
      <c r="R5184" s="923"/>
      <c r="S5184" s="923"/>
      <c r="U5184" s="742"/>
    </row>
    <row r="5185" spans="12:21" s="508" customFormat="1" x14ac:dyDescent="0.2">
      <c r="L5185" s="469"/>
      <c r="M5185" s="469"/>
      <c r="N5185" s="469"/>
      <c r="O5185" s="469"/>
      <c r="P5185" s="923"/>
      <c r="Q5185" s="923"/>
      <c r="R5185" s="923"/>
      <c r="S5185" s="923"/>
      <c r="U5185" s="742"/>
    </row>
    <row r="5186" spans="12:21" s="508" customFormat="1" x14ac:dyDescent="0.2">
      <c r="L5186" s="469"/>
      <c r="M5186" s="469"/>
      <c r="N5186" s="469"/>
      <c r="O5186" s="469"/>
      <c r="P5186" s="923"/>
      <c r="Q5186" s="923"/>
      <c r="R5186" s="923"/>
      <c r="S5186" s="923"/>
      <c r="U5186" s="742"/>
    </row>
    <row r="5187" spans="12:21" s="508" customFormat="1" x14ac:dyDescent="0.2">
      <c r="L5187" s="469"/>
      <c r="M5187" s="469"/>
      <c r="N5187" s="469"/>
      <c r="O5187" s="469"/>
      <c r="P5187" s="923"/>
      <c r="Q5187" s="923"/>
      <c r="R5187" s="923"/>
      <c r="S5187" s="923"/>
      <c r="U5187" s="742"/>
    </row>
    <row r="5188" spans="12:21" s="508" customFormat="1" x14ac:dyDescent="0.2">
      <c r="L5188" s="469"/>
      <c r="M5188" s="469"/>
      <c r="N5188" s="469"/>
      <c r="O5188" s="469"/>
      <c r="P5188" s="923"/>
      <c r="Q5188" s="923"/>
      <c r="R5188" s="923"/>
      <c r="S5188" s="923"/>
      <c r="U5188" s="742"/>
    </row>
    <row r="5189" spans="12:21" s="508" customFormat="1" x14ac:dyDescent="0.2">
      <c r="L5189" s="469"/>
      <c r="M5189" s="469"/>
      <c r="N5189" s="469"/>
      <c r="O5189" s="469"/>
      <c r="P5189" s="923"/>
      <c r="Q5189" s="923"/>
      <c r="R5189" s="923"/>
      <c r="S5189" s="923"/>
      <c r="U5189" s="742"/>
    </row>
    <row r="5190" spans="12:21" s="508" customFormat="1" x14ac:dyDescent="0.2">
      <c r="L5190" s="469"/>
      <c r="M5190" s="469"/>
      <c r="N5190" s="469"/>
      <c r="O5190" s="469"/>
      <c r="P5190" s="923"/>
      <c r="Q5190" s="923"/>
      <c r="R5190" s="923"/>
      <c r="S5190" s="923"/>
      <c r="U5190" s="742"/>
    </row>
    <row r="5191" spans="12:21" s="508" customFormat="1" x14ac:dyDescent="0.2">
      <c r="L5191" s="469"/>
      <c r="M5191" s="469"/>
      <c r="N5191" s="469"/>
      <c r="O5191" s="469"/>
      <c r="P5191" s="923"/>
      <c r="Q5191" s="923"/>
      <c r="R5191" s="923"/>
      <c r="S5191" s="923"/>
      <c r="U5191" s="742"/>
    </row>
    <row r="5192" spans="12:21" s="508" customFormat="1" x14ac:dyDescent="0.2">
      <c r="L5192" s="469"/>
      <c r="M5192" s="469"/>
      <c r="N5192" s="469"/>
      <c r="O5192" s="469"/>
      <c r="P5192" s="923"/>
      <c r="Q5192" s="923"/>
      <c r="R5192" s="923"/>
      <c r="S5192" s="923"/>
      <c r="U5192" s="742"/>
    </row>
    <row r="5193" spans="12:21" s="508" customFormat="1" x14ac:dyDescent="0.2">
      <c r="L5193" s="469"/>
      <c r="M5193" s="469"/>
      <c r="N5193" s="469"/>
      <c r="O5193" s="469"/>
      <c r="P5193" s="923"/>
      <c r="Q5193" s="923"/>
      <c r="R5193" s="923"/>
      <c r="S5193" s="923"/>
      <c r="U5193" s="742"/>
    </row>
    <row r="5194" spans="12:21" s="508" customFormat="1" x14ac:dyDescent="0.2">
      <c r="L5194" s="469"/>
      <c r="M5194" s="469"/>
      <c r="N5194" s="469"/>
      <c r="O5194" s="469"/>
      <c r="P5194" s="923"/>
      <c r="Q5194" s="923"/>
      <c r="R5194" s="923"/>
      <c r="S5194" s="923"/>
      <c r="U5194" s="742"/>
    </row>
    <row r="5195" spans="12:21" s="508" customFormat="1" x14ac:dyDescent="0.2">
      <c r="L5195" s="469"/>
      <c r="M5195" s="469"/>
      <c r="N5195" s="469"/>
      <c r="O5195" s="469"/>
      <c r="P5195" s="923"/>
      <c r="Q5195" s="923"/>
      <c r="R5195" s="923"/>
      <c r="S5195" s="923"/>
      <c r="U5195" s="742"/>
    </row>
    <row r="5196" spans="12:21" s="508" customFormat="1" x14ac:dyDescent="0.2">
      <c r="L5196" s="469"/>
      <c r="M5196" s="469"/>
      <c r="N5196" s="469"/>
      <c r="O5196" s="469"/>
      <c r="P5196" s="923"/>
      <c r="Q5196" s="923"/>
      <c r="R5196" s="923"/>
      <c r="S5196" s="923"/>
      <c r="U5196" s="742"/>
    </row>
    <row r="5197" spans="12:21" s="508" customFormat="1" x14ac:dyDescent="0.2">
      <c r="L5197" s="469"/>
      <c r="M5197" s="469"/>
      <c r="N5197" s="469"/>
      <c r="O5197" s="469"/>
      <c r="P5197" s="923"/>
      <c r="Q5197" s="923"/>
      <c r="R5197" s="923"/>
      <c r="S5197" s="923"/>
      <c r="U5197" s="742"/>
    </row>
    <row r="5198" spans="12:21" s="508" customFormat="1" x14ac:dyDescent="0.2">
      <c r="L5198" s="469"/>
      <c r="M5198" s="469"/>
      <c r="N5198" s="469"/>
      <c r="O5198" s="469"/>
      <c r="P5198" s="923"/>
      <c r="Q5198" s="923"/>
      <c r="R5198" s="923"/>
      <c r="S5198" s="923"/>
      <c r="U5198" s="742"/>
    </row>
    <row r="5199" spans="12:21" s="508" customFormat="1" x14ac:dyDescent="0.2">
      <c r="L5199" s="469"/>
      <c r="M5199" s="469"/>
      <c r="N5199" s="469"/>
      <c r="O5199" s="469"/>
      <c r="P5199" s="923"/>
      <c r="Q5199" s="923"/>
      <c r="R5199" s="923"/>
      <c r="S5199" s="923"/>
      <c r="U5199" s="742"/>
    </row>
    <row r="5200" spans="12:21" s="508" customFormat="1" x14ac:dyDescent="0.2">
      <c r="L5200" s="469"/>
      <c r="M5200" s="469"/>
      <c r="N5200" s="469"/>
      <c r="O5200" s="469"/>
      <c r="P5200" s="923"/>
      <c r="Q5200" s="923"/>
      <c r="R5200" s="923"/>
      <c r="S5200" s="923"/>
      <c r="U5200" s="742"/>
    </row>
    <row r="5201" spans="12:21" s="508" customFormat="1" x14ac:dyDescent="0.2">
      <c r="L5201" s="469"/>
      <c r="M5201" s="469"/>
      <c r="N5201" s="469"/>
      <c r="O5201" s="469"/>
      <c r="P5201" s="923"/>
      <c r="Q5201" s="923"/>
      <c r="R5201" s="923"/>
      <c r="S5201" s="923"/>
      <c r="U5201" s="742"/>
    </row>
    <row r="5202" spans="12:21" s="508" customFormat="1" x14ac:dyDescent="0.2">
      <c r="L5202" s="469"/>
      <c r="M5202" s="469"/>
      <c r="N5202" s="469"/>
      <c r="O5202" s="469"/>
      <c r="P5202" s="923"/>
      <c r="Q5202" s="923"/>
      <c r="R5202" s="923"/>
      <c r="S5202" s="923"/>
      <c r="U5202" s="742"/>
    </row>
    <row r="5203" spans="12:21" s="508" customFormat="1" x14ac:dyDescent="0.2">
      <c r="L5203" s="469"/>
      <c r="M5203" s="469"/>
      <c r="N5203" s="469"/>
      <c r="O5203" s="469"/>
      <c r="P5203" s="923"/>
      <c r="Q5203" s="923"/>
      <c r="R5203" s="923"/>
      <c r="S5203" s="923"/>
      <c r="U5203" s="742"/>
    </row>
    <row r="5204" spans="12:21" s="508" customFormat="1" x14ac:dyDescent="0.2">
      <c r="L5204" s="469"/>
      <c r="M5204" s="469"/>
      <c r="N5204" s="469"/>
      <c r="O5204" s="469"/>
      <c r="P5204" s="923"/>
      <c r="Q5204" s="923"/>
      <c r="R5204" s="923"/>
      <c r="S5204" s="923"/>
      <c r="U5204" s="742"/>
    </row>
    <row r="5205" spans="12:21" s="508" customFormat="1" x14ac:dyDescent="0.2">
      <c r="L5205" s="469"/>
      <c r="M5205" s="469"/>
      <c r="N5205" s="469"/>
      <c r="O5205" s="469"/>
      <c r="P5205" s="923"/>
      <c r="Q5205" s="923"/>
      <c r="R5205" s="923"/>
      <c r="S5205" s="923"/>
      <c r="U5205" s="742"/>
    </row>
    <row r="5206" spans="12:21" s="508" customFormat="1" x14ac:dyDescent="0.2">
      <c r="L5206" s="469"/>
      <c r="M5206" s="469"/>
      <c r="N5206" s="469"/>
      <c r="O5206" s="469"/>
      <c r="P5206" s="923"/>
      <c r="Q5206" s="923"/>
      <c r="R5206" s="923"/>
      <c r="S5206" s="923"/>
      <c r="U5206" s="742"/>
    </row>
    <row r="5207" spans="12:21" s="508" customFormat="1" x14ac:dyDescent="0.2">
      <c r="L5207" s="469"/>
      <c r="M5207" s="469"/>
      <c r="N5207" s="469"/>
      <c r="O5207" s="469"/>
      <c r="P5207" s="923"/>
      <c r="Q5207" s="923"/>
      <c r="R5207" s="923"/>
      <c r="S5207" s="923"/>
      <c r="U5207" s="742"/>
    </row>
    <row r="5208" spans="12:21" s="508" customFormat="1" x14ac:dyDescent="0.2">
      <c r="L5208" s="469"/>
      <c r="M5208" s="469"/>
      <c r="N5208" s="469"/>
      <c r="O5208" s="469"/>
      <c r="P5208" s="923"/>
      <c r="Q5208" s="923"/>
      <c r="R5208" s="923"/>
      <c r="S5208" s="923"/>
      <c r="U5208" s="742"/>
    </row>
    <row r="5209" spans="12:21" s="508" customFormat="1" x14ac:dyDescent="0.2">
      <c r="L5209" s="469"/>
      <c r="M5209" s="469"/>
      <c r="N5209" s="469"/>
      <c r="O5209" s="469"/>
      <c r="P5209" s="923"/>
      <c r="Q5209" s="923"/>
      <c r="R5209" s="923"/>
      <c r="S5209" s="923"/>
      <c r="U5209" s="742"/>
    </row>
    <row r="5210" spans="12:21" s="508" customFormat="1" x14ac:dyDescent="0.2">
      <c r="L5210" s="469"/>
      <c r="M5210" s="469"/>
      <c r="N5210" s="469"/>
      <c r="O5210" s="469"/>
      <c r="P5210" s="923"/>
      <c r="Q5210" s="923"/>
      <c r="R5210" s="923"/>
      <c r="S5210" s="923"/>
      <c r="U5210" s="742"/>
    </row>
    <row r="5211" spans="12:21" s="508" customFormat="1" x14ac:dyDescent="0.2">
      <c r="L5211" s="469"/>
      <c r="M5211" s="469"/>
      <c r="N5211" s="469"/>
      <c r="O5211" s="469"/>
      <c r="P5211" s="923"/>
      <c r="Q5211" s="923"/>
      <c r="R5211" s="923"/>
      <c r="S5211" s="923"/>
      <c r="U5211" s="742"/>
    </row>
    <row r="5212" spans="12:21" s="508" customFormat="1" x14ac:dyDescent="0.2">
      <c r="L5212" s="469"/>
      <c r="M5212" s="469"/>
      <c r="N5212" s="469"/>
      <c r="O5212" s="469"/>
      <c r="P5212" s="923"/>
      <c r="Q5212" s="923"/>
      <c r="R5212" s="923"/>
      <c r="S5212" s="923"/>
      <c r="U5212" s="742"/>
    </row>
    <row r="5213" spans="12:21" s="508" customFormat="1" x14ac:dyDescent="0.2">
      <c r="L5213" s="469"/>
      <c r="M5213" s="469"/>
      <c r="N5213" s="469"/>
      <c r="O5213" s="469"/>
      <c r="P5213" s="923"/>
      <c r="Q5213" s="923"/>
      <c r="R5213" s="923"/>
      <c r="S5213" s="923"/>
      <c r="U5213" s="742"/>
    </row>
    <row r="5214" spans="12:21" s="508" customFormat="1" x14ac:dyDescent="0.2">
      <c r="L5214" s="469"/>
      <c r="M5214" s="469"/>
      <c r="N5214" s="469"/>
      <c r="O5214" s="469"/>
      <c r="P5214" s="923"/>
      <c r="Q5214" s="923"/>
      <c r="R5214" s="923"/>
      <c r="S5214" s="923"/>
      <c r="U5214" s="742"/>
    </row>
    <row r="5215" spans="12:21" s="508" customFormat="1" x14ac:dyDescent="0.2">
      <c r="L5215" s="469"/>
      <c r="M5215" s="469"/>
      <c r="N5215" s="469"/>
      <c r="O5215" s="469"/>
      <c r="P5215" s="923"/>
      <c r="Q5215" s="923"/>
      <c r="R5215" s="923"/>
      <c r="S5215" s="923"/>
      <c r="U5215" s="742"/>
    </row>
    <row r="5216" spans="12:21" s="508" customFormat="1" x14ac:dyDescent="0.2">
      <c r="L5216" s="469"/>
      <c r="M5216" s="469"/>
      <c r="N5216" s="469"/>
      <c r="O5216" s="469"/>
      <c r="P5216" s="923"/>
      <c r="Q5216" s="923"/>
      <c r="R5216" s="923"/>
      <c r="S5216" s="923"/>
      <c r="U5216" s="742"/>
    </row>
    <row r="5217" spans="12:21" s="508" customFormat="1" x14ac:dyDescent="0.2">
      <c r="L5217" s="469"/>
      <c r="M5217" s="469"/>
      <c r="N5217" s="469"/>
      <c r="O5217" s="469"/>
      <c r="P5217" s="923"/>
      <c r="Q5217" s="923"/>
      <c r="R5217" s="923"/>
      <c r="S5217" s="923"/>
      <c r="U5217" s="742"/>
    </row>
    <row r="5218" spans="12:21" s="508" customFormat="1" x14ac:dyDescent="0.2">
      <c r="L5218" s="469"/>
      <c r="M5218" s="469"/>
      <c r="N5218" s="469"/>
      <c r="O5218" s="469"/>
      <c r="P5218" s="923"/>
      <c r="Q5218" s="923"/>
      <c r="R5218" s="923"/>
      <c r="S5218" s="923"/>
      <c r="U5218" s="742"/>
    </row>
    <row r="5219" spans="12:21" s="508" customFormat="1" x14ac:dyDescent="0.2">
      <c r="L5219" s="469"/>
      <c r="M5219" s="469"/>
      <c r="N5219" s="469"/>
      <c r="O5219" s="469"/>
      <c r="P5219" s="923"/>
      <c r="Q5219" s="923"/>
      <c r="R5219" s="923"/>
      <c r="S5219" s="923"/>
      <c r="U5219" s="742"/>
    </row>
    <row r="5220" spans="12:21" s="508" customFormat="1" x14ac:dyDescent="0.2">
      <c r="L5220" s="469"/>
      <c r="M5220" s="469"/>
      <c r="N5220" s="469"/>
      <c r="O5220" s="469"/>
      <c r="P5220" s="923"/>
      <c r="Q5220" s="923"/>
      <c r="R5220" s="923"/>
      <c r="S5220" s="923"/>
      <c r="U5220" s="742"/>
    </row>
    <row r="5221" spans="12:21" s="508" customFormat="1" x14ac:dyDescent="0.2">
      <c r="L5221" s="469"/>
      <c r="M5221" s="469"/>
      <c r="N5221" s="469"/>
      <c r="O5221" s="469"/>
      <c r="P5221" s="923"/>
      <c r="Q5221" s="923"/>
      <c r="R5221" s="923"/>
      <c r="S5221" s="923"/>
      <c r="U5221" s="742"/>
    </row>
    <row r="5222" spans="12:21" s="508" customFormat="1" x14ac:dyDescent="0.2">
      <c r="L5222" s="469"/>
      <c r="M5222" s="469"/>
      <c r="N5222" s="469"/>
      <c r="O5222" s="469"/>
      <c r="P5222" s="923"/>
      <c r="Q5222" s="923"/>
      <c r="R5222" s="923"/>
      <c r="S5222" s="923"/>
      <c r="U5222" s="742"/>
    </row>
    <row r="5223" spans="12:21" s="508" customFormat="1" x14ac:dyDescent="0.2">
      <c r="L5223" s="469"/>
      <c r="M5223" s="469"/>
      <c r="N5223" s="469"/>
      <c r="O5223" s="469"/>
      <c r="P5223" s="923"/>
      <c r="Q5223" s="923"/>
      <c r="R5223" s="923"/>
      <c r="S5223" s="923"/>
      <c r="U5223" s="742"/>
    </row>
    <row r="5224" spans="12:21" s="508" customFormat="1" x14ac:dyDescent="0.2">
      <c r="L5224" s="469"/>
      <c r="M5224" s="469"/>
      <c r="N5224" s="469"/>
      <c r="O5224" s="469"/>
      <c r="P5224" s="923"/>
      <c r="Q5224" s="923"/>
      <c r="R5224" s="923"/>
      <c r="S5224" s="923"/>
      <c r="U5224" s="742"/>
    </row>
    <row r="5225" spans="12:21" s="508" customFormat="1" x14ac:dyDescent="0.2">
      <c r="L5225" s="469"/>
      <c r="M5225" s="469"/>
      <c r="N5225" s="469"/>
      <c r="O5225" s="469"/>
      <c r="P5225" s="923"/>
      <c r="Q5225" s="923"/>
      <c r="R5225" s="923"/>
      <c r="S5225" s="923"/>
      <c r="U5225" s="742"/>
    </row>
    <row r="5226" spans="12:21" s="508" customFormat="1" x14ac:dyDescent="0.2">
      <c r="L5226" s="469"/>
      <c r="M5226" s="469"/>
      <c r="N5226" s="469"/>
      <c r="O5226" s="469"/>
      <c r="P5226" s="923"/>
      <c r="Q5226" s="923"/>
      <c r="R5226" s="923"/>
      <c r="S5226" s="923"/>
      <c r="U5226" s="742"/>
    </row>
    <row r="5227" spans="12:21" s="508" customFormat="1" x14ac:dyDescent="0.2">
      <c r="L5227" s="469"/>
      <c r="M5227" s="469"/>
      <c r="N5227" s="469"/>
      <c r="O5227" s="469"/>
      <c r="P5227" s="923"/>
      <c r="Q5227" s="923"/>
      <c r="R5227" s="923"/>
      <c r="S5227" s="923"/>
      <c r="U5227" s="742"/>
    </row>
    <row r="5228" spans="12:21" s="508" customFormat="1" x14ac:dyDescent="0.2">
      <c r="L5228" s="469"/>
      <c r="M5228" s="469"/>
      <c r="N5228" s="469"/>
      <c r="O5228" s="469"/>
      <c r="P5228" s="923"/>
      <c r="Q5228" s="923"/>
      <c r="R5228" s="923"/>
      <c r="S5228" s="923"/>
      <c r="U5228" s="742"/>
    </row>
    <row r="5229" spans="12:21" s="508" customFormat="1" x14ac:dyDescent="0.2">
      <c r="L5229" s="469"/>
      <c r="M5229" s="469"/>
      <c r="N5229" s="469"/>
      <c r="O5229" s="469"/>
      <c r="P5229" s="923"/>
      <c r="Q5229" s="923"/>
      <c r="R5229" s="923"/>
      <c r="S5229" s="923"/>
      <c r="U5229" s="742"/>
    </row>
    <row r="5230" spans="12:21" s="508" customFormat="1" x14ac:dyDescent="0.2">
      <c r="L5230" s="469"/>
      <c r="M5230" s="469"/>
      <c r="N5230" s="469"/>
      <c r="O5230" s="469"/>
      <c r="P5230" s="923"/>
      <c r="Q5230" s="923"/>
      <c r="R5230" s="923"/>
      <c r="S5230" s="923"/>
      <c r="U5230" s="742"/>
    </row>
    <row r="5231" spans="12:21" s="508" customFormat="1" x14ac:dyDescent="0.2">
      <c r="L5231" s="469"/>
      <c r="M5231" s="469"/>
      <c r="N5231" s="469"/>
      <c r="O5231" s="469"/>
      <c r="P5231" s="923"/>
      <c r="Q5231" s="923"/>
      <c r="R5231" s="923"/>
      <c r="S5231" s="923"/>
      <c r="U5231" s="742"/>
    </row>
    <row r="5232" spans="12:21" s="508" customFormat="1" x14ac:dyDescent="0.2">
      <c r="L5232" s="469"/>
      <c r="M5232" s="469"/>
      <c r="N5232" s="469"/>
      <c r="O5232" s="469"/>
      <c r="P5232" s="923"/>
      <c r="Q5232" s="923"/>
      <c r="R5232" s="923"/>
      <c r="S5232" s="923"/>
      <c r="U5232" s="742"/>
    </row>
    <row r="5233" spans="12:21" s="508" customFormat="1" x14ac:dyDescent="0.2">
      <c r="L5233" s="469"/>
      <c r="M5233" s="469"/>
      <c r="N5233" s="469"/>
      <c r="O5233" s="469"/>
      <c r="P5233" s="923"/>
      <c r="Q5233" s="923"/>
      <c r="R5233" s="923"/>
      <c r="S5233" s="923"/>
      <c r="U5233" s="742"/>
    </row>
    <row r="5234" spans="12:21" s="508" customFormat="1" x14ac:dyDescent="0.2">
      <c r="L5234" s="469"/>
      <c r="M5234" s="469"/>
      <c r="N5234" s="469"/>
      <c r="O5234" s="469"/>
      <c r="P5234" s="923"/>
      <c r="Q5234" s="923"/>
      <c r="R5234" s="923"/>
      <c r="S5234" s="923"/>
      <c r="U5234" s="742"/>
    </row>
    <row r="5235" spans="12:21" s="508" customFormat="1" x14ac:dyDescent="0.2">
      <c r="L5235" s="469"/>
      <c r="M5235" s="469"/>
      <c r="N5235" s="469"/>
      <c r="O5235" s="469"/>
      <c r="P5235" s="923"/>
      <c r="Q5235" s="923"/>
      <c r="R5235" s="923"/>
      <c r="S5235" s="923"/>
      <c r="U5235" s="742"/>
    </row>
    <row r="5236" spans="12:21" s="508" customFormat="1" x14ac:dyDescent="0.2">
      <c r="L5236" s="469"/>
      <c r="M5236" s="469"/>
      <c r="N5236" s="469"/>
      <c r="O5236" s="469"/>
      <c r="P5236" s="923"/>
      <c r="Q5236" s="923"/>
      <c r="R5236" s="923"/>
      <c r="S5236" s="923"/>
      <c r="U5236" s="742"/>
    </row>
    <row r="5237" spans="12:21" s="508" customFormat="1" x14ac:dyDescent="0.2">
      <c r="L5237" s="469"/>
      <c r="M5237" s="469"/>
      <c r="N5237" s="469"/>
      <c r="O5237" s="469"/>
      <c r="P5237" s="923"/>
      <c r="Q5237" s="923"/>
      <c r="R5237" s="923"/>
      <c r="S5237" s="923"/>
      <c r="U5237" s="742"/>
    </row>
    <row r="5238" spans="12:21" s="508" customFormat="1" x14ac:dyDescent="0.2">
      <c r="L5238" s="469"/>
      <c r="M5238" s="469"/>
      <c r="N5238" s="469"/>
      <c r="O5238" s="469"/>
      <c r="P5238" s="923"/>
      <c r="Q5238" s="923"/>
      <c r="R5238" s="923"/>
      <c r="S5238" s="923"/>
      <c r="U5238" s="742"/>
    </row>
    <row r="5239" spans="12:21" s="508" customFormat="1" x14ac:dyDescent="0.2">
      <c r="L5239" s="469"/>
      <c r="M5239" s="469"/>
      <c r="N5239" s="469"/>
      <c r="O5239" s="469"/>
      <c r="P5239" s="923"/>
      <c r="Q5239" s="923"/>
      <c r="R5239" s="923"/>
      <c r="S5239" s="923"/>
      <c r="U5239" s="742"/>
    </row>
    <row r="5240" spans="12:21" s="508" customFormat="1" x14ac:dyDescent="0.2">
      <c r="L5240" s="469"/>
      <c r="M5240" s="469"/>
      <c r="N5240" s="469"/>
      <c r="O5240" s="469"/>
      <c r="P5240" s="923"/>
      <c r="Q5240" s="923"/>
      <c r="R5240" s="923"/>
      <c r="S5240" s="923"/>
      <c r="U5240" s="742"/>
    </row>
    <row r="5241" spans="12:21" s="508" customFormat="1" x14ac:dyDescent="0.2">
      <c r="L5241" s="469"/>
      <c r="M5241" s="469"/>
      <c r="N5241" s="469"/>
      <c r="O5241" s="469"/>
      <c r="P5241" s="923"/>
      <c r="Q5241" s="923"/>
      <c r="R5241" s="923"/>
      <c r="S5241" s="923"/>
      <c r="U5241" s="742"/>
    </row>
    <row r="5242" spans="12:21" s="508" customFormat="1" x14ac:dyDescent="0.2">
      <c r="L5242" s="469"/>
      <c r="M5242" s="469"/>
      <c r="N5242" s="469"/>
      <c r="O5242" s="469"/>
      <c r="P5242" s="923"/>
      <c r="Q5242" s="923"/>
      <c r="R5242" s="923"/>
      <c r="S5242" s="923"/>
      <c r="U5242" s="742"/>
    </row>
    <row r="5243" spans="12:21" s="508" customFormat="1" x14ac:dyDescent="0.2">
      <c r="L5243" s="469"/>
      <c r="M5243" s="469"/>
      <c r="N5243" s="469"/>
      <c r="O5243" s="469"/>
      <c r="P5243" s="923"/>
      <c r="Q5243" s="923"/>
      <c r="R5243" s="923"/>
      <c r="S5243" s="923"/>
      <c r="U5243" s="742"/>
    </row>
    <row r="5244" spans="12:21" s="508" customFormat="1" x14ac:dyDescent="0.2">
      <c r="L5244" s="469"/>
      <c r="M5244" s="469"/>
      <c r="N5244" s="469"/>
      <c r="O5244" s="469"/>
      <c r="P5244" s="923"/>
      <c r="Q5244" s="923"/>
      <c r="R5244" s="923"/>
      <c r="S5244" s="923"/>
      <c r="U5244" s="742"/>
    </row>
    <row r="5245" spans="12:21" s="508" customFormat="1" x14ac:dyDescent="0.2">
      <c r="L5245" s="469"/>
      <c r="M5245" s="469"/>
      <c r="N5245" s="469"/>
      <c r="O5245" s="469"/>
      <c r="P5245" s="923"/>
      <c r="Q5245" s="923"/>
      <c r="R5245" s="923"/>
      <c r="S5245" s="923"/>
      <c r="U5245" s="742"/>
    </row>
    <row r="5246" spans="12:21" s="508" customFormat="1" x14ac:dyDescent="0.2">
      <c r="L5246" s="469"/>
      <c r="M5246" s="469"/>
      <c r="N5246" s="469"/>
      <c r="O5246" s="469"/>
      <c r="P5246" s="923"/>
      <c r="Q5246" s="923"/>
      <c r="R5246" s="923"/>
      <c r="S5246" s="923"/>
      <c r="U5246" s="742"/>
    </row>
    <row r="5247" spans="12:21" s="508" customFormat="1" x14ac:dyDescent="0.2">
      <c r="L5247" s="469"/>
      <c r="M5247" s="469"/>
      <c r="N5247" s="469"/>
      <c r="O5247" s="469"/>
      <c r="P5247" s="923"/>
      <c r="Q5247" s="923"/>
      <c r="R5247" s="923"/>
      <c r="S5247" s="923"/>
      <c r="U5247" s="742"/>
    </row>
    <row r="5248" spans="12:21" s="508" customFormat="1" x14ac:dyDescent="0.2">
      <c r="L5248" s="469"/>
      <c r="M5248" s="469"/>
      <c r="N5248" s="469"/>
      <c r="O5248" s="469"/>
      <c r="P5248" s="923"/>
      <c r="Q5248" s="923"/>
      <c r="R5248" s="923"/>
      <c r="S5248" s="923"/>
      <c r="U5248" s="742"/>
    </row>
    <row r="5249" spans="12:21" s="508" customFormat="1" x14ac:dyDescent="0.2">
      <c r="L5249" s="469"/>
      <c r="M5249" s="469"/>
      <c r="N5249" s="469"/>
      <c r="O5249" s="469"/>
      <c r="P5249" s="923"/>
      <c r="Q5249" s="923"/>
      <c r="R5249" s="923"/>
      <c r="S5249" s="923"/>
      <c r="U5249" s="742"/>
    </row>
    <row r="5250" spans="12:21" s="508" customFormat="1" x14ac:dyDescent="0.2">
      <c r="L5250" s="469"/>
      <c r="M5250" s="469"/>
      <c r="N5250" s="469"/>
      <c r="O5250" s="469"/>
      <c r="P5250" s="923"/>
      <c r="Q5250" s="923"/>
      <c r="R5250" s="923"/>
      <c r="S5250" s="923"/>
      <c r="U5250" s="742"/>
    </row>
    <row r="5251" spans="12:21" s="508" customFormat="1" x14ac:dyDescent="0.2">
      <c r="L5251" s="469"/>
      <c r="M5251" s="469"/>
      <c r="N5251" s="469"/>
      <c r="O5251" s="469"/>
      <c r="P5251" s="923"/>
      <c r="Q5251" s="923"/>
      <c r="R5251" s="923"/>
      <c r="S5251" s="923"/>
      <c r="U5251" s="742"/>
    </row>
    <row r="5252" spans="12:21" s="508" customFormat="1" x14ac:dyDescent="0.2">
      <c r="L5252" s="469"/>
      <c r="M5252" s="469"/>
      <c r="N5252" s="469"/>
      <c r="O5252" s="469"/>
      <c r="P5252" s="923"/>
      <c r="Q5252" s="923"/>
      <c r="R5252" s="923"/>
      <c r="S5252" s="923"/>
      <c r="U5252" s="742"/>
    </row>
    <row r="5253" spans="12:21" s="508" customFormat="1" x14ac:dyDescent="0.2">
      <c r="L5253" s="469"/>
      <c r="M5253" s="469"/>
      <c r="N5253" s="469"/>
      <c r="O5253" s="469"/>
      <c r="P5253" s="923"/>
      <c r="Q5253" s="923"/>
      <c r="R5253" s="923"/>
      <c r="S5253" s="923"/>
      <c r="U5253" s="742"/>
    </row>
    <row r="5254" spans="12:21" s="508" customFormat="1" x14ac:dyDescent="0.2">
      <c r="L5254" s="469"/>
      <c r="M5254" s="469"/>
      <c r="N5254" s="469"/>
      <c r="O5254" s="469"/>
      <c r="P5254" s="923"/>
      <c r="Q5254" s="923"/>
      <c r="R5254" s="923"/>
      <c r="S5254" s="923"/>
      <c r="U5254" s="742"/>
    </row>
    <row r="5255" spans="12:21" s="508" customFormat="1" x14ac:dyDescent="0.2">
      <c r="L5255" s="469"/>
      <c r="M5255" s="469"/>
      <c r="N5255" s="469"/>
      <c r="O5255" s="469"/>
      <c r="P5255" s="923"/>
      <c r="Q5255" s="923"/>
      <c r="R5255" s="923"/>
      <c r="S5255" s="923"/>
      <c r="U5255" s="742"/>
    </row>
    <row r="5256" spans="12:21" s="508" customFormat="1" x14ac:dyDescent="0.2">
      <c r="L5256" s="469"/>
      <c r="M5256" s="469"/>
      <c r="N5256" s="469"/>
      <c r="O5256" s="469"/>
      <c r="P5256" s="923"/>
      <c r="Q5256" s="923"/>
      <c r="R5256" s="923"/>
      <c r="S5256" s="923"/>
      <c r="U5256" s="742"/>
    </row>
    <row r="5257" spans="12:21" s="508" customFormat="1" x14ac:dyDescent="0.2">
      <c r="L5257" s="469"/>
      <c r="M5257" s="469"/>
      <c r="N5257" s="469"/>
      <c r="O5257" s="469"/>
      <c r="P5257" s="923"/>
      <c r="Q5257" s="923"/>
      <c r="R5257" s="923"/>
      <c r="S5257" s="923"/>
      <c r="U5257" s="742"/>
    </row>
    <row r="5258" spans="12:21" s="508" customFormat="1" x14ac:dyDescent="0.2">
      <c r="L5258" s="469"/>
      <c r="M5258" s="469"/>
      <c r="N5258" s="469"/>
      <c r="O5258" s="469"/>
      <c r="P5258" s="923"/>
      <c r="Q5258" s="923"/>
      <c r="R5258" s="923"/>
      <c r="S5258" s="923"/>
      <c r="U5258" s="742"/>
    </row>
    <row r="5259" spans="12:21" s="508" customFormat="1" x14ac:dyDescent="0.2">
      <c r="L5259" s="469"/>
      <c r="M5259" s="469"/>
      <c r="N5259" s="469"/>
      <c r="O5259" s="469"/>
      <c r="P5259" s="923"/>
      <c r="Q5259" s="923"/>
      <c r="R5259" s="923"/>
      <c r="S5259" s="923"/>
      <c r="U5259" s="742"/>
    </row>
    <row r="5260" spans="12:21" s="508" customFormat="1" x14ac:dyDescent="0.2">
      <c r="L5260" s="469"/>
      <c r="M5260" s="469"/>
      <c r="N5260" s="469"/>
      <c r="O5260" s="469"/>
      <c r="P5260" s="923"/>
      <c r="Q5260" s="923"/>
      <c r="R5260" s="923"/>
      <c r="S5260" s="923"/>
      <c r="U5260" s="742"/>
    </row>
    <row r="5261" spans="12:21" s="508" customFormat="1" x14ac:dyDescent="0.2">
      <c r="L5261" s="469"/>
      <c r="M5261" s="469"/>
      <c r="N5261" s="469"/>
      <c r="O5261" s="469"/>
      <c r="P5261" s="923"/>
      <c r="Q5261" s="923"/>
      <c r="R5261" s="923"/>
      <c r="S5261" s="923"/>
      <c r="U5261" s="742"/>
    </row>
    <row r="5262" spans="12:21" s="508" customFormat="1" x14ac:dyDescent="0.2">
      <c r="L5262" s="469"/>
      <c r="M5262" s="469"/>
      <c r="N5262" s="469"/>
      <c r="O5262" s="469"/>
      <c r="P5262" s="923"/>
      <c r="Q5262" s="923"/>
      <c r="R5262" s="923"/>
      <c r="S5262" s="923"/>
      <c r="U5262" s="742"/>
    </row>
    <row r="5263" spans="12:21" s="508" customFormat="1" x14ac:dyDescent="0.2">
      <c r="L5263" s="469"/>
      <c r="M5263" s="469"/>
      <c r="N5263" s="469"/>
      <c r="O5263" s="469"/>
      <c r="P5263" s="923"/>
      <c r="Q5263" s="923"/>
      <c r="R5263" s="923"/>
      <c r="S5263" s="923"/>
      <c r="U5263" s="742"/>
    </row>
    <row r="5264" spans="12:21" s="508" customFormat="1" x14ac:dyDescent="0.2">
      <c r="L5264" s="469"/>
      <c r="M5264" s="469"/>
      <c r="N5264" s="469"/>
      <c r="O5264" s="469"/>
      <c r="P5264" s="923"/>
      <c r="Q5264" s="923"/>
      <c r="R5264" s="923"/>
      <c r="S5264" s="923"/>
      <c r="U5264" s="742"/>
    </row>
    <row r="5265" spans="12:21" s="508" customFormat="1" x14ac:dyDescent="0.2">
      <c r="L5265" s="469"/>
      <c r="M5265" s="469"/>
      <c r="N5265" s="469"/>
      <c r="O5265" s="469"/>
      <c r="P5265" s="923"/>
      <c r="Q5265" s="923"/>
      <c r="R5265" s="923"/>
      <c r="S5265" s="923"/>
      <c r="U5265" s="742"/>
    </row>
    <row r="5266" spans="12:21" s="508" customFormat="1" x14ac:dyDescent="0.2">
      <c r="L5266" s="469"/>
      <c r="M5266" s="469"/>
      <c r="N5266" s="469"/>
      <c r="O5266" s="469"/>
      <c r="P5266" s="923"/>
      <c r="Q5266" s="923"/>
      <c r="R5266" s="923"/>
      <c r="S5266" s="923"/>
      <c r="U5266" s="742"/>
    </row>
    <row r="5267" spans="12:21" s="508" customFormat="1" x14ac:dyDescent="0.2">
      <c r="L5267" s="469"/>
      <c r="M5267" s="469"/>
      <c r="N5267" s="469"/>
      <c r="O5267" s="469"/>
      <c r="P5267" s="923"/>
      <c r="Q5267" s="923"/>
      <c r="R5267" s="923"/>
      <c r="S5267" s="923"/>
      <c r="U5267" s="742"/>
    </row>
    <row r="5268" spans="12:21" s="508" customFormat="1" x14ac:dyDescent="0.2">
      <c r="L5268" s="469"/>
      <c r="M5268" s="469"/>
      <c r="N5268" s="469"/>
      <c r="O5268" s="469"/>
      <c r="P5268" s="923"/>
      <c r="Q5268" s="923"/>
      <c r="R5268" s="923"/>
      <c r="S5268" s="923"/>
      <c r="U5268" s="742"/>
    </row>
    <row r="5269" spans="12:21" s="508" customFormat="1" x14ac:dyDescent="0.2">
      <c r="L5269" s="469"/>
      <c r="M5269" s="469"/>
      <c r="N5269" s="469"/>
      <c r="O5269" s="469"/>
      <c r="P5269" s="923"/>
      <c r="Q5269" s="923"/>
      <c r="R5269" s="923"/>
      <c r="S5269" s="923"/>
      <c r="U5269" s="742"/>
    </row>
    <row r="5270" spans="12:21" s="508" customFormat="1" x14ac:dyDescent="0.2">
      <c r="L5270" s="469"/>
      <c r="M5270" s="469"/>
      <c r="N5270" s="469"/>
      <c r="O5270" s="469"/>
      <c r="P5270" s="923"/>
      <c r="Q5270" s="923"/>
      <c r="R5270" s="923"/>
      <c r="S5270" s="923"/>
      <c r="U5270" s="742"/>
    </row>
    <row r="5271" spans="12:21" s="508" customFormat="1" x14ac:dyDescent="0.2">
      <c r="L5271" s="469"/>
      <c r="M5271" s="469"/>
      <c r="N5271" s="469"/>
      <c r="O5271" s="469"/>
      <c r="P5271" s="923"/>
      <c r="Q5271" s="923"/>
      <c r="R5271" s="923"/>
      <c r="S5271" s="923"/>
      <c r="U5271" s="742"/>
    </row>
    <row r="5272" spans="12:21" s="508" customFormat="1" x14ac:dyDescent="0.2">
      <c r="L5272" s="469"/>
      <c r="M5272" s="469"/>
      <c r="N5272" s="469"/>
      <c r="O5272" s="469"/>
      <c r="P5272" s="923"/>
      <c r="Q5272" s="923"/>
      <c r="R5272" s="923"/>
      <c r="S5272" s="923"/>
      <c r="U5272" s="742"/>
    </row>
    <row r="5273" spans="12:21" s="508" customFormat="1" x14ac:dyDescent="0.2">
      <c r="L5273" s="469"/>
      <c r="M5273" s="469"/>
      <c r="N5273" s="469"/>
      <c r="O5273" s="469"/>
      <c r="P5273" s="923"/>
      <c r="Q5273" s="923"/>
      <c r="R5273" s="923"/>
      <c r="S5273" s="923"/>
      <c r="U5273" s="742"/>
    </row>
    <row r="5274" spans="12:21" s="508" customFormat="1" x14ac:dyDescent="0.2">
      <c r="L5274" s="469"/>
      <c r="M5274" s="469"/>
      <c r="N5274" s="469"/>
      <c r="O5274" s="469"/>
      <c r="P5274" s="923"/>
      <c r="Q5274" s="923"/>
      <c r="R5274" s="923"/>
      <c r="S5274" s="923"/>
      <c r="U5274" s="742"/>
    </row>
    <row r="5275" spans="12:21" s="508" customFormat="1" x14ac:dyDescent="0.2">
      <c r="L5275" s="469"/>
      <c r="M5275" s="469"/>
      <c r="N5275" s="469"/>
      <c r="O5275" s="469"/>
      <c r="P5275" s="923"/>
      <c r="Q5275" s="923"/>
      <c r="R5275" s="923"/>
      <c r="S5275" s="923"/>
      <c r="U5275" s="742"/>
    </row>
    <row r="5276" spans="12:21" s="508" customFormat="1" x14ac:dyDescent="0.2">
      <c r="L5276" s="469"/>
      <c r="M5276" s="469"/>
      <c r="N5276" s="469"/>
      <c r="O5276" s="469"/>
      <c r="P5276" s="923"/>
      <c r="Q5276" s="923"/>
      <c r="R5276" s="923"/>
      <c r="S5276" s="923"/>
      <c r="U5276" s="742"/>
    </row>
    <row r="5277" spans="12:21" s="508" customFormat="1" x14ac:dyDescent="0.2">
      <c r="L5277" s="469"/>
      <c r="M5277" s="469"/>
      <c r="N5277" s="469"/>
      <c r="O5277" s="469"/>
      <c r="P5277" s="923"/>
      <c r="Q5277" s="923"/>
      <c r="R5277" s="923"/>
      <c r="S5277" s="923"/>
      <c r="U5277" s="742"/>
    </row>
    <row r="5278" spans="12:21" s="508" customFormat="1" x14ac:dyDescent="0.2">
      <c r="L5278" s="469"/>
      <c r="M5278" s="469"/>
      <c r="N5278" s="469"/>
      <c r="O5278" s="469"/>
      <c r="P5278" s="923"/>
      <c r="Q5278" s="923"/>
      <c r="R5278" s="923"/>
      <c r="S5278" s="923"/>
      <c r="U5278" s="742"/>
    </row>
    <row r="5279" spans="12:21" s="508" customFormat="1" x14ac:dyDescent="0.2">
      <c r="L5279" s="469"/>
      <c r="M5279" s="469"/>
      <c r="N5279" s="469"/>
      <c r="O5279" s="469"/>
      <c r="P5279" s="923"/>
      <c r="Q5279" s="923"/>
      <c r="R5279" s="923"/>
      <c r="S5279" s="923"/>
      <c r="U5279" s="742"/>
    </row>
    <row r="5280" spans="12:21" s="508" customFormat="1" x14ac:dyDescent="0.2">
      <c r="L5280" s="469"/>
      <c r="M5280" s="469"/>
      <c r="N5280" s="469"/>
      <c r="O5280" s="469"/>
      <c r="P5280" s="923"/>
      <c r="Q5280" s="923"/>
      <c r="R5280" s="923"/>
      <c r="S5280" s="923"/>
      <c r="U5280" s="742"/>
    </row>
    <row r="5281" spans="12:21" s="508" customFormat="1" x14ac:dyDescent="0.2">
      <c r="L5281" s="469"/>
      <c r="M5281" s="469"/>
      <c r="N5281" s="469"/>
      <c r="O5281" s="469"/>
      <c r="P5281" s="923"/>
      <c r="Q5281" s="923"/>
      <c r="R5281" s="923"/>
      <c r="S5281" s="923"/>
      <c r="U5281" s="742"/>
    </row>
    <row r="5282" spans="12:21" s="508" customFormat="1" x14ac:dyDescent="0.2">
      <c r="L5282" s="469"/>
      <c r="M5282" s="469"/>
      <c r="N5282" s="469"/>
      <c r="O5282" s="469"/>
      <c r="P5282" s="923"/>
      <c r="Q5282" s="923"/>
      <c r="R5282" s="923"/>
      <c r="S5282" s="923"/>
      <c r="U5282" s="742"/>
    </row>
    <row r="5283" spans="12:21" s="508" customFormat="1" x14ac:dyDescent="0.2">
      <c r="L5283" s="469"/>
      <c r="M5283" s="469"/>
      <c r="N5283" s="469"/>
      <c r="O5283" s="469"/>
      <c r="P5283" s="923"/>
      <c r="Q5283" s="923"/>
      <c r="R5283" s="923"/>
      <c r="S5283" s="923"/>
      <c r="U5283" s="742"/>
    </row>
    <row r="5284" spans="12:21" s="508" customFormat="1" x14ac:dyDescent="0.2">
      <c r="L5284" s="469"/>
      <c r="M5284" s="469"/>
      <c r="N5284" s="469"/>
      <c r="O5284" s="469"/>
      <c r="P5284" s="923"/>
      <c r="Q5284" s="923"/>
      <c r="R5284" s="923"/>
      <c r="S5284" s="923"/>
      <c r="U5284" s="742"/>
    </row>
    <row r="5285" spans="12:21" s="508" customFormat="1" x14ac:dyDescent="0.2">
      <c r="L5285" s="469"/>
      <c r="M5285" s="469"/>
      <c r="N5285" s="469"/>
      <c r="O5285" s="469"/>
      <c r="P5285" s="923"/>
      <c r="Q5285" s="923"/>
      <c r="R5285" s="923"/>
      <c r="S5285" s="923"/>
      <c r="U5285" s="742"/>
    </row>
    <row r="5286" spans="12:21" s="508" customFormat="1" x14ac:dyDescent="0.2">
      <c r="L5286" s="469"/>
      <c r="M5286" s="469"/>
      <c r="N5286" s="469"/>
      <c r="O5286" s="469"/>
      <c r="P5286" s="923"/>
      <c r="Q5286" s="923"/>
      <c r="R5286" s="923"/>
      <c r="S5286" s="923"/>
      <c r="U5286" s="742"/>
    </row>
    <row r="5287" spans="12:21" s="508" customFormat="1" x14ac:dyDescent="0.2">
      <c r="L5287" s="469"/>
      <c r="M5287" s="469"/>
      <c r="N5287" s="469"/>
      <c r="O5287" s="469"/>
      <c r="P5287" s="923"/>
      <c r="Q5287" s="923"/>
      <c r="R5287" s="923"/>
      <c r="S5287" s="923"/>
      <c r="U5287" s="742"/>
    </row>
    <row r="5288" spans="12:21" s="508" customFormat="1" x14ac:dyDescent="0.2">
      <c r="L5288" s="469"/>
      <c r="M5288" s="469"/>
      <c r="N5288" s="469"/>
      <c r="O5288" s="469"/>
      <c r="P5288" s="923"/>
      <c r="Q5288" s="923"/>
      <c r="R5288" s="923"/>
      <c r="S5288" s="923"/>
      <c r="U5288" s="742"/>
    </row>
    <row r="5289" spans="12:21" s="508" customFormat="1" x14ac:dyDescent="0.2">
      <c r="L5289" s="469"/>
      <c r="M5289" s="469"/>
      <c r="N5289" s="469"/>
      <c r="O5289" s="469"/>
      <c r="P5289" s="923"/>
      <c r="Q5289" s="923"/>
      <c r="R5289" s="923"/>
      <c r="S5289" s="923"/>
      <c r="U5289" s="742"/>
    </row>
    <row r="5290" spans="12:21" s="508" customFormat="1" x14ac:dyDescent="0.2">
      <c r="L5290" s="469"/>
      <c r="M5290" s="469"/>
      <c r="N5290" s="469"/>
      <c r="O5290" s="469"/>
      <c r="P5290" s="923"/>
      <c r="Q5290" s="923"/>
      <c r="R5290" s="923"/>
      <c r="S5290" s="923"/>
      <c r="U5290" s="742"/>
    </row>
    <row r="5291" spans="12:21" s="508" customFormat="1" x14ac:dyDescent="0.2">
      <c r="L5291" s="469"/>
      <c r="M5291" s="469"/>
      <c r="N5291" s="469"/>
      <c r="O5291" s="469"/>
      <c r="P5291" s="923"/>
      <c r="Q5291" s="923"/>
      <c r="R5291" s="923"/>
      <c r="S5291" s="923"/>
      <c r="U5291" s="742"/>
    </row>
    <row r="5292" spans="12:21" s="508" customFormat="1" x14ac:dyDescent="0.2">
      <c r="L5292" s="469"/>
      <c r="M5292" s="469"/>
      <c r="N5292" s="469"/>
      <c r="O5292" s="469"/>
      <c r="P5292" s="923"/>
      <c r="Q5292" s="923"/>
      <c r="R5292" s="923"/>
      <c r="S5292" s="923"/>
      <c r="U5292" s="742"/>
    </row>
    <row r="5293" spans="12:21" s="508" customFormat="1" x14ac:dyDescent="0.2">
      <c r="L5293" s="469"/>
      <c r="M5293" s="469"/>
      <c r="N5293" s="469"/>
      <c r="O5293" s="469"/>
      <c r="P5293" s="923"/>
      <c r="Q5293" s="923"/>
      <c r="R5293" s="923"/>
      <c r="S5293" s="923"/>
      <c r="U5293" s="742"/>
    </row>
    <row r="5294" spans="12:21" s="508" customFormat="1" x14ac:dyDescent="0.2">
      <c r="L5294" s="469"/>
      <c r="M5294" s="469"/>
      <c r="N5294" s="469"/>
      <c r="O5294" s="469"/>
      <c r="P5294" s="923"/>
      <c r="Q5294" s="923"/>
      <c r="R5294" s="923"/>
      <c r="S5294" s="923"/>
      <c r="U5294" s="742"/>
    </row>
    <row r="5295" spans="12:21" s="508" customFormat="1" x14ac:dyDescent="0.2">
      <c r="L5295" s="469"/>
      <c r="M5295" s="469"/>
      <c r="N5295" s="469"/>
      <c r="O5295" s="469"/>
      <c r="P5295" s="923"/>
      <c r="Q5295" s="923"/>
      <c r="R5295" s="923"/>
      <c r="S5295" s="923"/>
      <c r="U5295" s="742"/>
    </row>
    <row r="5296" spans="12:21" s="508" customFormat="1" x14ac:dyDescent="0.2">
      <c r="L5296" s="469"/>
      <c r="M5296" s="469"/>
      <c r="N5296" s="469"/>
      <c r="O5296" s="469"/>
      <c r="P5296" s="923"/>
      <c r="Q5296" s="923"/>
      <c r="R5296" s="923"/>
      <c r="S5296" s="923"/>
      <c r="U5296" s="742"/>
    </row>
    <row r="5297" spans="12:21" s="508" customFormat="1" x14ac:dyDescent="0.2">
      <c r="L5297" s="469"/>
      <c r="M5297" s="469"/>
      <c r="N5297" s="469"/>
      <c r="O5297" s="469"/>
      <c r="P5297" s="923"/>
      <c r="Q5297" s="923"/>
      <c r="R5297" s="923"/>
      <c r="S5297" s="923"/>
      <c r="U5297" s="742"/>
    </row>
    <row r="5298" spans="12:21" s="508" customFormat="1" x14ac:dyDescent="0.2">
      <c r="L5298" s="469"/>
      <c r="M5298" s="469"/>
      <c r="N5298" s="469"/>
      <c r="O5298" s="469"/>
      <c r="P5298" s="923"/>
      <c r="Q5298" s="923"/>
      <c r="R5298" s="923"/>
      <c r="S5298" s="923"/>
      <c r="U5298" s="742"/>
    </row>
    <row r="5299" spans="12:21" s="508" customFormat="1" x14ac:dyDescent="0.2">
      <c r="L5299" s="469"/>
      <c r="M5299" s="469"/>
      <c r="N5299" s="469"/>
      <c r="O5299" s="469"/>
      <c r="P5299" s="923"/>
      <c r="Q5299" s="923"/>
      <c r="R5299" s="923"/>
      <c r="S5299" s="923"/>
      <c r="U5299" s="742"/>
    </row>
    <row r="5300" spans="12:21" s="508" customFormat="1" x14ac:dyDescent="0.2">
      <c r="L5300" s="469"/>
      <c r="M5300" s="469"/>
      <c r="N5300" s="469"/>
      <c r="O5300" s="469"/>
      <c r="P5300" s="923"/>
      <c r="Q5300" s="923"/>
      <c r="R5300" s="923"/>
      <c r="S5300" s="923"/>
      <c r="U5300" s="742"/>
    </row>
    <row r="5301" spans="12:21" s="508" customFormat="1" x14ac:dyDescent="0.2">
      <c r="L5301" s="469"/>
      <c r="M5301" s="469"/>
      <c r="N5301" s="469"/>
      <c r="O5301" s="469"/>
      <c r="P5301" s="923"/>
      <c r="Q5301" s="923"/>
      <c r="R5301" s="923"/>
      <c r="S5301" s="923"/>
      <c r="U5301" s="742"/>
    </row>
    <row r="5302" spans="12:21" s="508" customFormat="1" x14ac:dyDescent="0.2">
      <c r="L5302" s="469"/>
      <c r="M5302" s="469"/>
      <c r="N5302" s="469"/>
      <c r="O5302" s="469"/>
      <c r="P5302" s="923"/>
      <c r="Q5302" s="923"/>
      <c r="R5302" s="923"/>
      <c r="S5302" s="923"/>
      <c r="U5302" s="742"/>
    </row>
    <row r="5303" spans="12:21" s="508" customFormat="1" x14ac:dyDescent="0.2">
      <c r="L5303" s="469"/>
      <c r="M5303" s="469"/>
      <c r="N5303" s="469"/>
      <c r="O5303" s="469"/>
      <c r="P5303" s="923"/>
      <c r="Q5303" s="923"/>
      <c r="R5303" s="923"/>
      <c r="S5303" s="923"/>
      <c r="U5303" s="742"/>
    </row>
    <row r="5304" spans="12:21" s="508" customFormat="1" x14ac:dyDescent="0.2">
      <c r="L5304" s="469"/>
      <c r="M5304" s="469"/>
      <c r="N5304" s="469"/>
      <c r="O5304" s="469"/>
      <c r="P5304" s="923"/>
      <c r="Q5304" s="923"/>
      <c r="R5304" s="923"/>
      <c r="S5304" s="923"/>
      <c r="U5304" s="742"/>
    </row>
    <row r="5305" spans="12:21" s="508" customFormat="1" x14ac:dyDescent="0.2">
      <c r="L5305" s="469"/>
      <c r="M5305" s="469"/>
      <c r="N5305" s="469"/>
      <c r="O5305" s="469"/>
      <c r="P5305" s="923"/>
      <c r="Q5305" s="923"/>
      <c r="R5305" s="923"/>
      <c r="S5305" s="923"/>
      <c r="U5305" s="742"/>
    </row>
    <row r="5306" spans="12:21" s="508" customFormat="1" x14ac:dyDescent="0.2">
      <c r="L5306" s="469"/>
      <c r="M5306" s="469"/>
      <c r="N5306" s="469"/>
      <c r="O5306" s="469"/>
      <c r="P5306" s="923"/>
      <c r="Q5306" s="923"/>
      <c r="R5306" s="923"/>
      <c r="S5306" s="923"/>
      <c r="U5306" s="742"/>
    </row>
    <row r="5307" spans="12:21" s="508" customFormat="1" x14ac:dyDescent="0.2">
      <c r="L5307" s="469"/>
      <c r="M5307" s="469"/>
      <c r="N5307" s="469"/>
      <c r="O5307" s="469"/>
      <c r="P5307" s="923"/>
      <c r="Q5307" s="923"/>
      <c r="R5307" s="923"/>
      <c r="S5307" s="923"/>
      <c r="U5307" s="742"/>
    </row>
    <row r="5308" spans="12:21" s="508" customFormat="1" x14ac:dyDescent="0.2">
      <c r="L5308" s="469"/>
      <c r="M5308" s="469"/>
      <c r="N5308" s="469"/>
      <c r="O5308" s="469"/>
      <c r="P5308" s="923"/>
      <c r="Q5308" s="923"/>
      <c r="R5308" s="923"/>
      <c r="S5308" s="923"/>
      <c r="U5308" s="742"/>
    </row>
    <row r="5309" spans="12:21" s="508" customFormat="1" x14ac:dyDescent="0.2">
      <c r="L5309" s="469"/>
      <c r="M5309" s="469"/>
      <c r="N5309" s="469"/>
      <c r="O5309" s="469"/>
      <c r="P5309" s="923"/>
      <c r="Q5309" s="923"/>
      <c r="R5309" s="923"/>
      <c r="S5309" s="923"/>
      <c r="U5309" s="742"/>
    </row>
    <row r="5310" spans="12:21" s="508" customFormat="1" x14ac:dyDescent="0.2">
      <c r="L5310" s="469"/>
      <c r="M5310" s="469"/>
      <c r="N5310" s="469"/>
      <c r="O5310" s="469"/>
      <c r="P5310" s="923"/>
      <c r="Q5310" s="923"/>
      <c r="R5310" s="923"/>
      <c r="S5310" s="923"/>
      <c r="U5310" s="742"/>
    </row>
    <row r="5311" spans="12:21" s="508" customFormat="1" x14ac:dyDescent="0.2">
      <c r="L5311" s="469"/>
      <c r="M5311" s="469"/>
      <c r="N5311" s="469"/>
      <c r="O5311" s="469"/>
      <c r="P5311" s="923"/>
      <c r="Q5311" s="923"/>
      <c r="R5311" s="923"/>
      <c r="S5311" s="923"/>
      <c r="U5311" s="742"/>
    </row>
    <row r="5312" spans="12:21" s="508" customFormat="1" x14ac:dyDescent="0.2">
      <c r="L5312" s="469"/>
      <c r="M5312" s="469"/>
      <c r="N5312" s="469"/>
      <c r="O5312" s="469"/>
      <c r="P5312" s="923"/>
      <c r="Q5312" s="923"/>
      <c r="R5312" s="923"/>
      <c r="S5312" s="923"/>
      <c r="U5312" s="742"/>
    </row>
    <row r="5313" spans="12:21" s="508" customFormat="1" x14ac:dyDescent="0.2">
      <c r="L5313" s="469"/>
      <c r="M5313" s="469"/>
      <c r="N5313" s="469"/>
      <c r="O5313" s="469"/>
      <c r="P5313" s="923"/>
      <c r="Q5313" s="923"/>
      <c r="R5313" s="923"/>
      <c r="S5313" s="923"/>
      <c r="U5313" s="742"/>
    </row>
    <row r="5314" spans="12:21" s="508" customFormat="1" x14ac:dyDescent="0.2">
      <c r="L5314" s="469"/>
      <c r="M5314" s="469"/>
      <c r="N5314" s="469"/>
      <c r="O5314" s="469"/>
      <c r="P5314" s="923"/>
      <c r="Q5314" s="923"/>
      <c r="R5314" s="923"/>
      <c r="S5314" s="923"/>
      <c r="U5314" s="742"/>
    </row>
    <row r="5315" spans="12:21" s="508" customFormat="1" x14ac:dyDescent="0.2">
      <c r="L5315" s="469"/>
      <c r="M5315" s="469"/>
      <c r="N5315" s="469"/>
      <c r="O5315" s="469"/>
      <c r="P5315" s="923"/>
      <c r="Q5315" s="923"/>
      <c r="R5315" s="923"/>
      <c r="S5315" s="923"/>
      <c r="U5315" s="742"/>
    </row>
    <row r="5316" spans="12:21" s="508" customFormat="1" x14ac:dyDescent="0.2">
      <c r="L5316" s="469"/>
      <c r="M5316" s="469"/>
      <c r="N5316" s="469"/>
      <c r="O5316" s="469"/>
      <c r="P5316" s="923"/>
      <c r="Q5316" s="923"/>
      <c r="R5316" s="923"/>
      <c r="S5316" s="923"/>
      <c r="U5316" s="742"/>
    </row>
    <row r="5317" spans="12:21" s="508" customFormat="1" x14ac:dyDescent="0.2">
      <c r="L5317" s="469"/>
      <c r="M5317" s="469"/>
      <c r="N5317" s="469"/>
      <c r="O5317" s="469"/>
      <c r="P5317" s="923"/>
      <c r="Q5317" s="923"/>
      <c r="R5317" s="923"/>
      <c r="S5317" s="923"/>
      <c r="U5317" s="742"/>
    </row>
    <row r="5318" spans="12:21" s="508" customFormat="1" x14ac:dyDescent="0.2">
      <c r="L5318" s="469"/>
      <c r="M5318" s="469"/>
      <c r="N5318" s="469"/>
      <c r="O5318" s="469"/>
      <c r="P5318" s="923"/>
      <c r="Q5318" s="923"/>
      <c r="R5318" s="923"/>
      <c r="S5318" s="923"/>
      <c r="U5318" s="742"/>
    </row>
    <row r="5319" spans="12:21" s="508" customFormat="1" x14ac:dyDescent="0.2">
      <c r="L5319" s="469"/>
      <c r="M5319" s="469"/>
      <c r="N5319" s="469"/>
      <c r="O5319" s="469"/>
      <c r="P5319" s="923"/>
      <c r="Q5319" s="923"/>
      <c r="R5319" s="923"/>
      <c r="S5319" s="923"/>
      <c r="U5319" s="742"/>
    </row>
    <row r="5320" spans="12:21" s="508" customFormat="1" x14ac:dyDescent="0.2">
      <c r="L5320" s="469"/>
      <c r="M5320" s="469"/>
      <c r="N5320" s="469"/>
      <c r="O5320" s="469"/>
      <c r="P5320" s="923"/>
      <c r="Q5320" s="923"/>
      <c r="R5320" s="923"/>
      <c r="S5320" s="923"/>
      <c r="U5320" s="742"/>
    </row>
    <row r="5321" spans="12:21" s="508" customFormat="1" x14ac:dyDescent="0.2">
      <c r="L5321" s="469"/>
      <c r="M5321" s="469"/>
      <c r="N5321" s="469"/>
      <c r="O5321" s="469"/>
      <c r="P5321" s="923"/>
      <c r="Q5321" s="923"/>
      <c r="R5321" s="923"/>
      <c r="S5321" s="923"/>
      <c r="U5321" s="742"/>
    </row>
    <row r="5322" spans="12:21" s="508" customFormat="1" x14ac:dyDescent="0.2">
      <c r="L5322" s="469"/>
      <c r="M5322" s="469"/>
      <c r="N5322" s="469"/>
      <c r="O5322" s="469"/>
      <c r="P5322" s="923"/>
      <c r="Q5322" s="923"/>
      <c r="R5322" s="923"/>
      <c r="S5322" s="923"/>
      <c r="U5322" s="742"/>
    </row>
    <row r="5323" spans="12:21" s="508" customFormat="1" x14ac:dyDescent="0.2">
      <c r="L5323" s="469"/>
      <c r="M5323" s="469"/>
      <c r="N5323" s="469"/>
      <c r="O5323" s="469"/>
      <c r="P5323" s="923"/>
      <c r="Q5323" s="923"/>
      <c r="R5323" s="923"/>
      <c r="S5323" s="923"/>
      <c r="U5323" s="742"/>
    </row>
    <row r="5324" spans="12:21" s="508" customFormat="1" x14ac:dyDescent="0.2">
      <c r="L5324" s="469"/>
      <c r="M5324" s="469"/>
      <c r="N5324" s="469"/>
      <c r="O5324" s="469"/>
      <c r="P5324" s="923"/>
      <c r="Q5324" s="923"/>
      <c r="R5324" s="923"/>
      <c r="S5324" s="923"/>
      <c r="U5324" s="742"/>
    </row>
    <row r="5325" spans="12:21" s="508" customFormat="1" x14ac:dyDescent="0.2">
      <c r="L5325" s="469"/>
      <c r="M5325" s="469"/>
      <c r="N5325" s="469"/>
      <c r="O5325" s="469"/>
      <c r="P5325" s="923"/>
      <c r="Q5325" s="923"/>
      <c r="R5325" s="923"/>
      <c r="S5325" s="923"/>
      <c r="U5325" s="742"/>
    </row>
    <row r="5326" spans="12:21" s="508" customFormat="1" x14ac:dyDescent="0.2">
      <c r="L5326" s="469"/>
      <c r="M5326" s="469"/>
      <c r="N5326" s="469"/>
      <c r="O5326" s="469"/>
      <c r="P5326" s="923"/>
      <c r="Q5326" s="923"/>
      <c r="R5326" s="923"/>
      <c r="S5326" s="923"/>
      <c r="U5326" s="742"/>
    </row>
    <row r="5327" spans="12:21" s="508" customFormat="1" x14ac:dyDescent="0.2">
      <c r="L5327" s="469"/>
      <c r="M5327" s="469"/>
      <c r="N5327" s="469"/>
      <c r="O5327" s="469"/>
      <c r="P5327" s="923"/>
      <c r="Q5327" s="923"/>
      <c r="R5327" s="923"/>
      <c r="S5327" s="923"/>
      <c r="U5327" s="742"/>
    </row>
    <row r="5328" spans="12:21" s="508" customFormat="1" x14ac:dyDescent="0.2">
      <c r="L5328" s="469"/>
      <c r="M5328" s="469"/>
      <c r="N5328" s="469"/>
      <c r="O5328" s="469"/>
      <c r="P5328" s="923"/>
      <c r="Q5328" s="923"/>
      <c r="R5328" s="923"/>
      <c r="S5328" s="923"/>
      <c r="U5328" s="742"/>
    </row>
    <row r="5329" spans="12:21" s="508" customFormat="1" x14ac:dyDescent="0.2">
      <c r="L5329" s="469"/>
      <c r="M5329" s="469"/>
      <c r="N5329" s="469"/>
      <c r="O5329" s="469"/>
      <c r="P5329" s="923"/>
      <c r="Q5329" s="923"/>
      <c r="R5329" s="923"/>
      <c r="S5329" s="923"/>
      <c r="U5329" s="742"/>
    </row>
    <row r="5330" spans="12:21" s="508" customFormat="1" x14ac:dyDescent="0.2">
      <c r="L5330" s="469"/>
      <c r="M5330" s="469"/>
      <c r="N5330" s="469"/>
      <c r="O5330" s="469"/>
      <c r="P5330" s="923"/>
      <c r="Q5330" s="923"/>
      <c r="R5330" s="923"/>
      <c r="S5330" s="923"/>
      <c r="U5330" s="742"/>
    </row>
    <row r="5331" spans="12:21" s="508" customFormat="1" x14ac:dyDescent="0.2">
      <c r="L5331" s="469"/>
      <c r="M5331" s="469"/>
      <c r="N5331" s="469"/>
      <c r="O5331" s="469"/>
      <c r="P5331" s="923"/>
      <c r="Q5331" s="923"/>
      <c r="R5331" s="923"/>
      <c r="S5331" s="923"/>
      <c r="U5331" s="742"/>
    </row>
    <row r="5332" spans="12:21" s="508" customFormat="1" x14ac:dyDescent="0.2">
      <c r="L5332" s="469"/>
      <c r="M5332" s="469"/>
      <c r="N5332" s="469"/>
      <c r="O5332" s="469"/>
      <c r="P5332" s="923"/>
      <c r="Q5332" s="923"/>
      <c r="R5332" s="923"/>
      <c r="S5332" s="923"/>
      <c r="U5332" s="742"/>
    </row>
    <row r="5333" spans="12:21" s="508" customFormat="1" x14ac:dyDescent="0.2">
      <c r="L5333" s="469"/>
      <c r="M5333" s="469"/>
      <c r="N5333" s="469"/>
      <c r="O5333" s="469"/>
      <c r="P5333" s="923"/>
      <c r="Q5333" s="923"/>
      <c r="R5333" s="923"/>
      <c r="S5333" s="923"/>
      <c r="U5333" s="742"/>
    </row>
    <row r="5334" spans="12:21" s="508" customFormat="1" x14ac:dyDescent="0.2">
      <c r="L5334" s="469"/>
      <c r="M5334" s="469"/>
      <c r="N5334" s="469"/>
      <c r="O5334" s="469"/>
      <c r="P5334" s="923"/>
      <c r="Q5334" s="923"/>
      <c r="R5334" s="923"/>
      <c r="S5334" s="923"/>
      <c r="U5334" s="742"/>
    </row>
    <row r="5335" spans="12:21" s="508" customFormat="1" x14ac:dyDescent="0.2">
      <c r="L5335" s="469"/>
      <c r="M5335" s="469"/>
      <c r="N5335" s="469"/>
      <c r="O5335" s="469"/>
      <c r="P5335" s="923"/>
      <c r="Q5335" s="923"/>
      <c r="R5335" s="923"/>
      <c r="S5335" s="923"/>
      <c r="U5335" s="742"/>
    </row>
    <row r="5336" spans="12:21" s="508" customFormat="1" x14ac:dyDescent="0.2">
      <c r="L5336" s="469"/>
      <c r="M5336" s="469"/>
      <c r="N5336" s="469"/>
      <c r="O5336" s="469"/>
      <c r="P5336" s="923"/>
      <c r="Q5336" s="923"/>
      <c r="R5336" s="923"/>
      <c r="S5336" s="923"/>
      <c r="U5336" s="742"/>
    </row>
    <row r="5337" spans="12:21" s="508" customFormat="1" x14ac:dyDescent="0.2">
      <c r="L5337" s="469"/>
      <c r="M5337" s="469"/>
      <c r="N5337" s="469"/>
      <c r="O5337" s="469"/>
      <c r="P5337" s="923"/>
      <c r="Q5337" s="923"/>
      <c r="R5337" s="923"/>
      <c r="S5337" s="923"/>
      <c r="U5337" s="742"/>
    </row>
    <row r="5338" spans="12:21" s="508" customFormat="1" x14ac:dyDescent="0.2">
      <c r="L5338" s="469"/>
      <c r="M5338" s="469"/>
      <c r="N5338" s="469"/>
      <c r="O5338" s="469"/>
      <c r="P5338" s="923"/>
      <c r="Q5338" s="923"/>
      <c r="R5338" s="923"/>
      <c r="S5338" s="923"/>
      <c r="U5338" s="742"/>
    </row>
    <row r="5339" spans="12:21" s="508" customFormat="1" x14ac:dyDescent="0.2">
      <c r="L5339" s="469"/>
      <c r="M5339" s="469"/>
      <c r="N5339" s="469"/>
      <c r="O5339" s="469"/>
      <c r="P5339" s="923"/>
      <c r="Q5339" s="923"/>
      <c r="R5339" s="923"/>
      <c r="S5339" s="923"/>
      <c r="U5339" s="742"/>
    </row>
    <row r="5340" spans="12:21" s="508" customFormat="1" x14ac:dyDescent="0.2">
      <c r="L5340" s="469"/>
      <c r="M5340" s="469"/>
      <c r="N5340" s="469"/>
      <c r="O5340" s="469"/>
      <c r="P5340" s="923"/>
      <c r="Q5340" s="923"/>
      <c r="R5340" s="923"/>
      <c r="S5340" s="923"/>
      <c r="U5340" s="742"/>
    </row>
    <row r="5341" spans="12:21" s="508" customFormat="1" x14ac:dyDescent="0.2">
      <c r="L5341" s="469"/>
      <c r="M5341" s="469"/>
      <c r="N5341" s="469"/>
      <c r="O5341" s="469"/>
      <c r="P5341" s="923"/>
      <c r="Q5341" s="923"/>
      <c r="R5341" s="923"/>
      <c r="S5341" s="923"/>
      <c r="U5341" s="742"/>
    </row>
    <row r="5342" spans="12:21" s="508" customFormat="1" x14ac:dyDescent="0.2">
      <c r="L5342" s="469"/>
      <c r="M5342" s="469"/>
      <c r="N5342" s="469"/>
      <c r="O5342" s="469"/>
      <c r="P5342" s="923"/>
      <c r="Q5342" s="923"/>
      <c r="R5342" s="923"/>
      <c r="S5342" s="923"/>
      <c r="U5342" s="742"/>
    </row>
    <row r="5343" spans="12:21" s="508" customFormat="1" x14ac:dyDescent="0.2">
      <c r="L5343" s="469"/>
      <c r="M5343" s="469"/>
      <c r="N5343" s="469"/>
      <c r="O5343" s="469"/>
      <c r="P5343" s="923"/>
      <c r="Q5343" s="923"/>
      <c r="R5343" s="923"/>
      <c r="S5343" s="923"/>
      <c r="U5343" s="742"/>
    </row>
    <row r="5344" spans="12:21" s="508" customFormat="1" x14ac:dyDescent="0.2">
      <c r="L5344" s="469"/>
      <c r="M5344" s="469"/>
      <c r="N5344" s="469"/>
      <c r="O5344" s="469"/>
      <c r="P5344" s="923"/>
      <c r="Q5344" s="923"/>
      <c r="R5344" s="923"/>
      <c r="S5344" s="923"/>
      <c r="U5344" s="742"/>
    </row>
    <row r="5345" spans="12:21" s="508" customFormat="1" x14ac:dyDescent="0.2">
      <c r="L5345" s="469"/>
      <c r="M5345" s="469"/>
      <c r="N5345" s="469"/>
      <c r="O5345" s="469"/>
      <c r="P5345" s="923"/>
      <c r="Q5345" s="923"/>
      <c r="R5345" s="923"/>
      <c r="S5345" s="923"/>
      <c r="U5345" s="742"/>
    </row>
    <row r="5346" spans="12:21" s="508" customFormat="1" x14ac:dyDescent="0.2">
      <c r="L5346" s="469"/>
      <c r="M5346" s="469"/>
      <c r="N5346" s="469"/>
      <c r="O5346" s="469"/>
      <c r="P5346" s="923"/>
      <c r="Q5346" s="923"/>
      <c r="R5346" s="923"/>
      <c r="S5346" s="923"/>
      <c r="U5346" s="742"/>
    </row>
    <row r="5347" spans="12:21" s="508" customFormat="1" x14ac:dyDescent="0.2">
      <c r="L5347" s="469"/>
      <c r="M5347" s="469"/>
      <c r="N5347" s="469"/>
      <c r="O5347" s="469"/>
      <c r="P5347" s="923"/>
      <c r="Q5347" s="923"/>
      <c r="R5347" s="923"/>
      <c r="S5347" s="923"/>
      <c r="U5347" s="742"/>
    </row>
    <row r="5348" spans="12:21" s="508" customFormat="1" x14ac:dyDescent="0.2">
      <c r="L5348" s="469"/>
      <c r="M5348" s="469"/>
      <c r="N5348" s="469"/>
      <c r="O5348" s="469"/>
      <c r="P5348" s="923"/>
      <c r="Q5348" s="923"/>
      <c r="R5348" s="923"/>
      <c r="S5348" s="923"/>
      <c r="U5348" s="742"/>
    </row>
    <row r="5349" spans="12:21" s="508" customFormat="1" x14ac:dyDescent="0.2">
      <c r="L5349" s="469"/>
      <c r="M5349" s="469"/>
      <c r="N5349" s="469"/>
      <c r="O5349" s="469"/>
      <c r="P5349" s="923"/>
      <c r="Q5349" s="923"/>
      <c r="R5349" s="923"/>
      <c r="S5349" s="923"/>
      <c r="U5349" s="742"/>
    </row>
    <row r="5350" spans="12:21" s="508" customFormat="1" x14ac:dyDescent="0.2">
      <c r="L5350" s="469"/>
      <c r="M5350" s="469"/>
      <c r="N5350" s="469"/>
      <c r="O5350" s="469"/>
      <c r="P5350" s="923"/>
      <c r="Q5350" s="923"/>
      <c r="R5350" s="923"/>
      <c r="S5350" s="923"/>
      <c r="U5350" s="742"/>
    </row>
    <row r="5351" spans="12:21" s="508" customFormat="1" x14ac:dyDescent="0.2">
      <c r="L5351" s="469"/>
      <c r="M5351" s="469"/>
      <c r="N5351" s="469"/>
      <c r="O5351" s="469"/>
      <c r="P5351" s="923"/>
      <c r="Q5351" s="923"/>
      <c r="R5351" s="923"/>
      <c r="S5351" s="923"/>
      <c r="U5351" s="742"/>
    </row>
    <row r="5352" spans="12:21" s="508" customFormat="1" x14ac:dyDescent="0.2">
      <c r="L5352" s="469"/>
      <c r="M5352" s="469"/>
      <c r="N5352" s="469"/>
      <c r="O5352" s="469"/>
      <c r="P5352" s="923"/>
      <c r="Q5352" s="923"/>
      <c r="R5352" s="923"/>
      <c r="S5352" s="923"/>
      <c r="U5352" s="742"/>
    </row>
    <row r="5353" spans="12:21" s="508" customFormat="1" x14ac:dyDescent="0.2">
      <c r="L5353" s="469"/>
      <c r="M5353" s="469"/>
      <c r="N5353" s="469"/>
      <c r="O5353" s="469"/>
      <c r="P5353" s="923"/>
      <c r="Q5353" s="923"/>
      <c r="R5353" s="923"/>
      <c r="S5353" s="923"/>
      <c r="U5353" s="742"/>
    </row>
    <row r="5354" spans="12:21" s="508" customFormat="1" x14ac:dyDescent="0.2">
      <c r="L5354" s="469"/>
      <c r="M5354" s="469"/>
      <c r="N5354" s="469"/>
      <c r="O5354" s="469"/>
      <c r="P5354" s="923"/>
      <c r="Q5354" s="923"/>
      <c r="R5354" s="923"/>
      <c r="S5354" s="923"/>
      <c r="U5354" s="742"/>
    </row>
    <row r="5355" spans="12:21" s="508" customFormat="1" x14ac:dyDescent="0.2">
      <c r="L5355" s="469"/>
      <c r="M5355" s="469"/>
      <c r="N5355" s="469"/>
      <c r="O5355" s="469"/>
      <c r="P5355" s="923"/>
      <c r="Q5355" s="923"/>
      <c r="R5355" s="923"/>
      <c r="S5355" s="923"/>
      <c r="U5355" s="742"/>
    </row>
    <row r="5356" spans="12:21" s="508" customFormat="1" x14ac:dyDescent="0.2">
      <c r="L5356" s="469"/>
      <c r="M5356" s="469"/>
      <c r="N5356" s="469"/>
      <c r="O5356" s="469"/>
      <c r="P5356" s="923"/>
      <c r="Q5356" s="923"/>
      <c r="R5356" s="923"/>
      <c r="S5356" s="923"/>
      <c r="U5356" s="742"/>
    </row>
    <row r="5357" spans="12:21" s="508" customFormat="1" x14ac:dyDescent="0.2">
      <c r="L5357" s="469"/>
      <c r="M5357" s="469"/>
      <c r="N5357" s="469"/>
      <c r="O5357" s="469"/>
      <c r="P5357" s="923"/>
      <c r="Q5357" s="923"/>
      <c r="R5357" s="923"/>
      <c r="S5357" s="923"/>
      <c r="U5357" s="742"/>
    </row>
    <row r="5358" spans="12:21" s="508" customFormat="1" x14ac:dyDescent="0.2">
      <c r="L5358" s="469"/>
      <c r="M5358" s="469"/>
      <c r="N5358" s="469"/>
      <c r="O5358" s="469"/>
      <c r="P5358" s="923"/>
      <c r="Q5358" s="923"/>
      <c r="R5358" s="923"/>
      <c r="S5358" s="923"/>
      <c r="U5358" s="742"/>
    </row>
    <row r="5359" spans="12:21" s="508" customFormat="1" x14ac:dyDescent="0.2">
      <c r="L5359" s="469"/>
      <c r="M5359" s="469"/>
      <c r="N5359" s="469"/>
      <c r="O5359" s="469"/>
      <c r="P5359" s="923"/>
      <c r="Q5359" s="923"/>
      <c r="R5359" s="923"/>
      <c r="S5359" s="923"/>
      <c r="U5359" s="742"/>
    </row>
    <row r="5360" spans="12:21" s="508" customFormat="1" x14ac:dyDescent="0.2">
      <c r="L5360" s="469"/>
      <c r="M5360" s="469"/>
      <c r="N5360" s="469"/>
      <c r="O5360" s="469"/>
      <c r="P5360" s="923"/>
      <c r="Q5360" s="923"/>
      <c r="R5360" s="923"/>
      <c r="S5360" s="923"/>
      <c r="U5360" s="742"/>
    </row>
    <row r="5361" spans="12:21" s="508" customFormat="1" x14ac:dyDescent="0.2">
      <c r="L5361" s="469"/>
      <c r="M5361" s="469"/>
      <c r="N5361" s="469"/>
      <c r="O5361" s="469"/>
      <c r="P5361" s="923"/>
      <c r="Q5361" s="923"/>
      <c r="R5361" s="923"/>
      <c r="S5361" s="923"/>
      <c r="U5361" s="742"/>
    </row>
    <row r="5362" spans="12:21" s="508" customFormat="1" x14ac:dyDescent="0.2">
      <c r="L5362" s="469"/>
      <c r="M5362" s="469"/>
      <c r="N5362" s="469"/>
      <c r="O5362" s="469"/>
      <c r="P5362" s="923"/>
      <c r="Q5362" s="923"/>
      <c r="R5362" s="923"/>
      <c r="S5362" s="923"/>
      <c r="U5362" s="742"/>
    </row>
    <row r="5363" spans="12:21" s="508" customFormat="1" x14ac:dyDescent="0.2">
      <c r="L5363" s="469"/>
      <c r="M5363" s="469"/>
      <c r="N5363" s="469"/>
      <c r="O5363" s="469"/>
      <c r="P5363" s="923"/>
      <c r="Q5363" s="923"/>
      <c r="R5363" s="923"/>
      <c r="S5363" s="923"/>
      <c r="U5363" s="742"/>
    </row>
    <row r="5364" spans="12:21" s="508" customFormat="1" x14ac:dyDescent="0.2">
      <c r="L5364" s="469"/>
      <c r="M5364" s="469"/>
      <c r="N5364" s="469"/>
      <c r="O5364" s="469"/>
      <c r="P5364" s="923"/>
      <c r="Q5364" s="923"/>
      <c r="R5364" s="923"/>
      <c r="S5364" s="923"/>
      <c r="U5364" s="742"/>
    </row>
    <row r="5365" spans="12:21" s="508" customFormat="1" x14ac:dyDescent="0.2">
      <c r="L5365" s="469"/>
      <c r="M5365" s="469"/>
      <c r="N5365" s="469"/>
      <c r="O5365" s="469"/>
      <c r="P5365" s="923"/>
      <c r="Q5365" s="923"/>
      <c r="R5365" s="923"/>
      <c r="S5365" s="923"/>
      <c r="U5365" s="742"/>
    </row>
    <row r="5366" spans="12:21" s="508" customFormat="1" x14ac:dyDescent="0.2">
      <c r="L5366" s="469"/>
      <c r="M5366" s="469"/>
      <c r="N5366" s="469"/>
      <c r="O5366" s="469"/>
      <c r="P5366" s="923"/>
      <c r="Q5366" s="923"/>
      <c r="R5366" s="923"/>
      <c r="S5366" s="923"/>
      <c r="U5366" s="742"/>
    </row>
    <row r="5367" spans="12:21" s="508" customFormat="1" x14ac:dyDescent="0.2">
      <c r="L5367" s="469"/>
      <c r="M5367" s="469"/>
      <c r="N5367" s="469"/>
      <c r="O5367" s="469"/>
      <c r="P5367" s="923"/>
      <c r="Q5367" s="923"/>
      <c r="R5367" s="923"/>
      <c r="S5367" s="923"/>
      <c r="U5367" s="742"/>
    </row>
    <row r="5368" spans="12:21" s="508" customFormat="1" x14ac:dyDescent="0.2">
      <c r="L5368" s="469"/>
      <c r="M5368" s="469"/>
      <c r="N5368" s="469"/>
      <c r="O5368" s="469"/>
      <c r="P5368" s="923"/>
      <c r="Q5368" s="923"/>
      <c r="R5368" s="923"/>
      <c r="S5368" s="923"/>
      <c r="U5368" s="742"/>
    </row>
    <row r="5369" spans="12:21" s="508" customFormat="1" x14ac:dyDescent="0.2">
      <c r="L5369" s="469"/>
      <c r="M5369" s="469"/>
      <c r="N5369" s="469"/>
      <c r="O5369" s="469"/>
      <c r="P5369" s="923"/>
      <c r="Q5369" s="923"/>
      <c r="R5369" s="923"/>
      <c r="S5369" s="923"/>
      <c r="U5369" s="742"/>
    </row>
    <row r="5370" spans="12:21" s="508" customFormat="1" x14ac:dyDescent="0.2">
      <c r="L5370" s="469"/>
      <c r="M5370" s="469"/>
      <c r="N5370" s="469"/>
      <c r="O5370" s="469"/>
      <c r="P5370" s="923"/>
      <c r="Q5370" s="923"/>
      <c r="R5370" s="923"/>
      <c r="S5370" s="923"/>
      <c r="U5370" s="742"/>
    </row>
    <row r="5371" spans="12:21" s="508" customFormat="1" x14ac:dyDescent="0.2">
      <c r="L5371" s="469"/>
      <c r="M5371" s="469"/>
      <c r="N5371" s="469"/>
      <c r="O5371" s="469"/>
      <c r="P5371" s="923"/>
      <c r="Q5371" s="923"/>
      <c r="R5371" s="923"/>
      <c r="S5371" s="923"/>
      <c r="U5371" s="742"/>
    </row>
    <row r="5372" spans="12:21" s="508" customFormat="1" x14ac:dyDescent="0.2">
      <c r="L5372" s="469"/>
      <c r="M5372" s="469"/>
      <c r="N5372" s="469"/>
      <c r="O5372" s="469"/>
      <c r="P5372" s="923"/>
      <c r="Q5372" s="923"/>
      <c r="R5372" s="923"/>
      <c r="S5372" s="923"/>
      <c r="U5372" s="742"/>
    </row>
    <row r="5373" spans="12:21" s="508" customFormat="1" x14ac:dyDescent="0.2">
      <c r="L5373" s="469"/>
      <c r="M5373" s="469"/>
      <c r="N5373" s="469"/>
      <c r="O5373" s="469"/>
      <c r="P5373" s="923"/>
      <c r="Q5373" s="923"/>
      <c r="R5373" s="923"/>
      <c r="S5373" s="923"/>
      <c r="U5373" s="742"/>
    </row>
    <row r="5374" spans="12:21" s="508" customFormat="1" x14ac:dyDescent="0.2">
      <c r="L5374" s="469"/>
      <c r="M5374" s="469"/>
      <c r="N5374" s="469"/>
      <c r="O5374" s="469"/>
      <c r="P5374" s="923"/>
      <c r="Q5374" s="923"/>
      <c r="R5374" s="923"/>
      <c r="S5374" s="923"/>
      <c r="U5374" s="742"/>
    </row>
    <row r="5375" spans="12:21" s="508" customFormat="1" x14ac:dyDescent="0.2">
      <c r="L5375" s="469"/>
      <c r="M5375" s="469"/>
      <c r="N5375" s="469"/>
      <c r="O5375" s="469"/>
      <c r="P5375" s="923"/>
      <c r="Q5375" s="923"/>
      <c r="R5375" s="923"/>
      <c r="S5375" s="923"/>
      <c r="U5375" s="742"/>
    </row>
    <row r="5376" spans="12:21" s="508" customFormat="1" x14ac:dyDescent="0.2">
      <c r="L5376" s="469"/>
      <c r="M5376" s="469"/>
      <c r="N5376" s="469"/>
      <c r="O5376" s="469"/>
      <c r="P5376" s="923"/>
      <c r="Q5376" s="923"/>
      <c r="R5376" s="923"/>
      <c r="S5376" s="923"/>
      <c r="U5376" s="742"/>
    </row>
    <row r="5377" spans="12:21" s="508" customFormat="1" x14ac:dyDescent="0.2">
      <c r="L5377" s="469"/>
      <c r="M5377" s="469"/>
      <c r="N5377" s="469"/>
      <c r="O5377" s="469"/>
      <c r="P5377" s="923"/>
      <c r="Q5377" s="923"/>
      <c r="R5377" s="923"/>
      <c r="S5377" s="923"/>
      <c r="U5377" s="742"/>
    </row>
    <row r="5378" spans="12:21" s="508" customFormat="1" x14ac:dyDescent="0.2">
      <c r="L5378" s="469"/>
      <c r="M5378" s="469"/>
      <c r="N5378" s="469"/>
      <c r="O5378" s="469"/>
      <c r="P5378" s="923"/>
      <c r="Q5378" s="923"/>
      <c r="R5378" s="923"/>
      <c r="S5378" s="923"/>
      <c r="U5378" s="742"/>
    </row>
    <row r="5379" spans="12:21" s="508" customFormat="1" x14ac:dyDescent="0.2">
      <c r="L5379" s="469"/>
      <c r="M5379" s="469"/>
      <c r="N5379" s="469"/>
      <c r="O5379" s="469"/>
      <c r="P5379" s="923"/>
      <c r="Q5379" s="923"/>
      <c r="R5379" s="923"/>
      <c r="S5379" s="923"/>
      <c r="U5379" s="742"/>
    </row>
    <row r="5380" spans="12:21" s="508" customFormat="1" x14ac:dyDescent="0.2">
      <c r="L5380" s="469"/>
      <c r="M5380" s="469"/>
      <c r="N5380" s="469"/>
      <c r="O5380" s="469"/>
      <c r="P5380" s="923"/>
      <c r="Q5380" s="923"/>
      <c r="R5380" s="923"/>
      <c r="S5380" s="923"/>
      <c r="U5380" s="742"/>
    </row>
    <row r="5381" spans="12:21" s="508" customFormat="1" x14ac:dyDescent="0.2">
      <c r="L5381" s="469"/>
      <c r="M5381" s="469"/>
      <c r="N5381" s="469"/>
      <c r="O5381" s="469"/>
      <c r="P5381" s="923"/>
      <c r="Q5381" s="923"/>
      <c r="R5381" s="923"/>
      <c r="S5381" s="923"/>
      <c r="U5381" s="742"/>
    </row>
    <row r="5382" spans="12:21" s="508" customFormat="1" x14ac:dyDescent="0.2">
      <c r="L5382" s="469"/>
      <c r="M5382" s="469"/>
      <c r="N5382" s="469"/>
      <c r="O5382" s="469"/>
      <c r="P5382" s="923"/>
      <c r="Q5382" s="923"/>
      <c r="R5382" s="923"/>
      <c r="S5382" s="923"/>
      <c r="U5382" s="742"/>
    </row>
    <row r="5383" spans="12:21" s="508" customFormat="1" x14ac:dyDescent="0.2">
      <c r="L5383" s="469"/>
      <c r="M5383" s="469"/>
      <c r="N5383" s="469"/>
      <c r="O5383" s="469"/>
      <c r="P5383" s="923"/>
      <c r="Q5383" s="923"/>
      <c r="R5383" s="923"/>
      <c r="S5383" s="923"/>
      <c r="U5383" s="742"/>
    </row>
    <row r="5384" spans="12:21" s="508" customFormat="1" x14ac:dyDescent="0.2">
      <c r="L5384" s="469"/>
      <c r="M5384" s="469"/>
      <c r="N5384" s="469"/>
      <c r="O5384" s="469"/>
      <c r="P5384" s="923"/>
      <c r="Q5384" s="923"/>
      <c r="R5384" s="923"/>
      <c r="S5384" s="923"/>
      <c r="U5384" s="742"/>
    </row>
    <row r="5385" spans="12:21" s="508" customFormat="1" x14ac:dyDescent="0.2">
      <c r="L5385" s="469"/>
      <c r="M5385" s="469"/>
      <c r="N5385" s="469"/>
      <c r="O5385" s="469"/>
      <c r="P5385" s="923"/>
      <c r="Q5385" s="923"/>
      <c r="R5385" s="923"/>
      <c r="S5385" s="923"/>
      <c r="U5385" s="742"/>
    </row>
    <row r="5386" spans="12:21" s="508" customFormat="1" x14ac:dyDescent="0.2">
      <c r="L5386" s="469"/>
      <c r="M5386" s="469"/>
      <c r="N5386" s="469"/>
      <c r="O5386" s="469"/>
      <c r="P5386" s="923"/>
      <c r="Q5386" s="923"/>
      <c r="R5386" s="923"/>
      <c r="S5386" s="923"/>
      <c r="U5386" s="742"/>
    </row>
    <row r="5387" spans="12:21" s="508" customFormat="1" x14ac:dyDescent="0.2">
      <c r="L5387" s="469"/>
      <c r="M5387" s="469"/>
      <c r="N5387" s="469"/>
      <c r="O5387" s="469"/>
      <c r="P5387" s="923"/>
      <c r="Q5387" s="923"/>
      <c r="R5387" s="923"/>
      <c r="S5387" s="923"/>
      <c r="U5387" s="742"/>
    </row>
    <row r="5388" spans="12:21" s="508" customFormat="1" x14ac:dyDescent="0.2">
      <c r="L5388" s="469"/>
      <c r="M5388" s="469"/>
      <c r="N5388" s="469"/>
      <c r="O5388" s="469"/>
      <c r="P5388" s="923"/>
      <c r="Q5388" s="923"/>
      <c r="R5388" s="923"/>
      <c r="S5388" s="923"/>
      <c r="U5388" s="742"/>
    </row>
    <row r="5389" spans="12:21" s="508" customFormat="1" x14ac:dyDescent="0.2">
      <c r="L5389" s="469"/>
      <c r="M5389" s="469"/>
      <c r="N5389" s="469"/>
      <c r="O5389" s="469"/>
      <c r="P5389" s="923"/>
      <c r="Q5389" s="923"/>
      <c r="R5389" s="923"/>
      <c r="S5389" s="923"/>
      <c r="U5389" s="742"/>
    </row>
    <row r="5390" spans="12:21" s="508" customFormat="1" x14ac:dyDescent="0.2">
      <c r="L5390" s="469"/>
      <c r="M5390" s="469"/>
      <c r="N5390" s="469"/>
      <c r="O5390" s="469"/>
      <c r="P5390" s="923"/>
      <c r="Q5390" s="923"/>
      <c r="R5390" s="923"/>
      <c r="S5390" s="923"/>
      <c r="U5390" s="742"/>
    </row>
    <row r="5391" spans="12:21" s="508" customFormat="1" x14ac:dyDescent="0.2">
      <c r="L5391" s="469"/>
      <c r="M5391" s="469"/>
      <c r="N5391" s="469"/>
      <c r="O5391" s="469"/>
      <c r="P5391" s="923"/>
      <c r="Q5391" s="923"/>
      <c r="R5391" s="923"/>
      <c r="S5391" s="923"/>
      <c r="U5391" s="742"/>
    </row>
    <row r="5392" spans="12:21" s="508" customFormat="1" x14ac:dyDescent="0.2">
      <c r="L5392" s="469"/>
      <c r="M5392" s="469"/>
      <c r="N5392" s="469"/>
      <c r="O5392" s="469"/>
      <c r="P5392" s="923"/>
      <c r="Q5392" s="923"/>
      <c r="R5392" s="923"/>
      <c r="S5392" s="923"/>
      <c r="U5392" s="742"/>
    </row>
    <row r="5393" spans="12:21" s="508" customFormat="1" x14ac:dyDescent="0.2">
      <c r="L5393" s="469"/>
      <c r="M5393" s="469"/>
      <c r="N5393" s="469"/>
      <c r="O5393" s="469"/>
      <c r="P5393" s="923"/>
      <c r="Q5393" s="923"/>
      <c r="R5393" s="923"/>
      <c r="S5393" s="923"/>
      <c r="U5393" s="742"/>
    </row>
    <row r="5394" spans="12:21" s="508" customFormat="1" x14ac:dyDescent="0.2">
      <c r="L5394" s="469"/>
      <c r="M5394" s="469"/>
      <c r="N5394" s="469"/>
      <c r="O5394" s="469"/>
      <c r="P5394" s="923"/>
      <c r="Q5394" s="923"/>
      <c r="R5394" s="923"/>
      <c r="S5394" s="923"/>
      <c r="U5394" s="742"/>
    </row>
    <row r="5395" spans="12:21" s="508" customFormat="1" x14ac:dyDescent="0.2">
      <c r="L5395" s="469"/>
      <c r="M5395" s="469"/>
      <c r="N5395" s="469"/>
      <c r="O5395" s="469"/>
      <c r="P5395" s="923"/>
      <c r="Q5395" s="923"/>
      <c r="R5395" s="923"/>
      <c r="S5395" s="923"/>
      <c r="U5395" s="742"/>
    </row>
    <row r="5396" spans="12:21" s="508" customFormat="1" x14ac:dyDescent="0.2">
      <c r="L5396" s="469"/>
      <c r="M5396" s="469"/>
      <c r="N5396" s="469"/>
      <c r="O5396" s="469"/>
      <c r="P5396" s="923"/>
      <c r="Q5396" s="923"/>
      <c r="R5396" s="923"/>
      <c r="S5396" s="923"/>
      <c r="U5396" s="742"/>
    </row>
    <row r="5397" spans="12:21" s="508" customFormat="1" x14ac:dyDescent="0.2">
      <c r="L5397" s="469"/>
      <c r="M5397" s="469"/>
      <c r="N5397" s="469"/>
      <c r="O5397" s="469"/>
      <c r="P5397" s="923"/>
      <c r="Q5397" s="923"/>
      <c r="R5397" s="923"/>
      <c r="S5397" s="923"/>
      <c r="U5397" s="742"/>
    </row>
    <row r="5398" spans="12:21" s="508" customFormat="1" x14ac:dyDescent="0.2">
      <c r="L5398" s="469"/>
      <c r="M5398" s="469"/>
      <c r="N5398" s="469"/>
      <c r="O5398" s="469"/>
      <c r="P5398" s="923"/>
      <c r="Q5398" s="923"/>
      <c r="R5398" s="923"/>
      <c r="S5398" s="923"/>
      <c r="U5398" s="742"/>
    </row>
    <row r="5399" spans="12:21" s="508" customFormat="1" x14ac:dyDescent="0.2">
      <c r="L5399" s="469"/>
      <c r="M5399" s="469"/>
      <c r="N5399" s="469"/>
      <c r="O5399" s="469"/>
      <c r="P5399" s="923"/>
      <c r="Q5399" s="923"/>
      <c r="R5399" s="923"/>
      <c r="S5399" s="923"/>
      <c r="U5399" s="742"/>
    </row>
    <row r="5400" spans="12:21" s="508" customFormat="1" x14ac:dyDescent="0.2">
      <c r="L5400" s="469"/>
      <c r="M5400" s="469"/>
      <c r="N5400" s="469"/>
      <c r="O5400" s="469"/>
      <c r="P5400" s="923"/>
      <c r="Q5400" s="923"/>
      <c r="R5400" s="923"/>
      <c r="S5400" s="923"/>
      <c r="U5400" s="742"/>
    </row>
    <row r="5401" spans="12:21" s="508" customFormat="1" x14ac:dyDescent="0.2">
      <c r="L5401" s="469"/>
      <c r="M5401" s="469"/>
      <c r="N5401" s="469"/>
      <c r="O5401" s="469"/>
      <c r="P5401" s="923"/>
      <c r="Q5401" s="923"/>
      <c r="R5401" s="923"/>
      <c r="S5401" s="923"/>
      <c r="U5401" s="742"/>
    </row>
    <row r="5402" spans="12:21" s="508" customFormat="1" x14ac:dyDescent="0.2">
      <c r="L5402" s="469"/>
      <c r="M5402" s="469"/>
      <c r="N5402" s="469"/>
      <c r="O5402" s="469"/>
      <c r="P5402" s="923"/>
      <c r="Q5402" s="923"/>
      <c r="R5402" s="923"/>
      <c r="S5402" s="923"/>
      <c r="U5402" s="742"/>
    </row>
    <row r="5403" spans="12:21" s="508" customFormat="1" x14ac:dyDescent="0.2">
      <c r="L5403" s="469"/>
      <c r="M5403" s="469"/>
      <c r="N5403" s="469"/>
      <c r="O5403" s="469"/>
      <c r="P5403" s="923"/>
      <c r="Q5403" s="923"/>
      <c r="R5403" s="923"/>
      <c r="S5403" s="923"/>
      <c r="U5403" s="742"/>
    </row>
    <row r="5404" spans="12:21" s="508" customFormat="1" x14ac:dyDescent="0.2">
      <c r="L5404" s="469"/>
      <c r="M5404" s="469"/>
      <c r="N5404" s="469"/>
      <c r="O5404" s="469"/>
      <c r="P5404" s="923"/>
      <c r="Q5404" s="923"/>
      <c r="R5404" s="923"/>
      <c r="S5404" s="923"/>
      <c r="U5404" s="742"/>
    </row>
    <row r="5405" spans="12:21" s="508" customFormat="1" x14ac:dyDescent="0.2">
      <c r="L5405" s="469"/>
      <c r="M5405" s="469"/>
      <c r="N5405" s="469"/>
      <c r="O5405" s="469"/>
      <c r="P5405" s="923"/>
      <c r="Q5405" s="923"/>
      <c r="R5405" s="923"/>
      <c r="S5405" s="923"/>
      <c r="U5405" s="742"/>
    </row>
    <row r="5406" spans="12:21" s="508" customFormat="1" x14ac:dyDescent="0.2">
      <c r="L5406" s="469"/>
      <c r="M5406" s="469"/>
      <c r="N5406" s="469"/>
      <c r="O5406" s="469"/>
      <c r="P5406" s="923"/>
      <c r="Q5406" s="923"/>
      <c r="R5406" s="923"/>
      <c r="S5406" s="923"/>
      <c r="U5406" s="742"/>
    </row>
    <row r="5407" spans="12:21" s="508" customFormat="1" x14ac:dyDescent="0.2">
      <c r="L5407" s="469"/>
      <c r="M5407" s="469"/>
      <c r="N5407" s="469"/>
      <c r="O5407" s="469"/>
      <c r="P5407" s="923"/>
      <c r="Q5407" s="923"/>
      <c r="R5407" s="923"/>
      <c r="S5407" s="923"/>
      <c r="U5407" s="742"/>
    </row>
    <row r="5408" spans="12:21" s="508" customFormat="1" x14ac:dyDescent="0.2">
      <c r="L5408" s="469"/>
      <c r="M5408" s="469"/>
      <c r="N5408" s="469"/>
      <c r="O5408" s="469"/>
      <c r="P5408" s="923"/>
      <c r="Q5408" s="923"/>
      <c r="R5408" s="923"/>
      <c r="S5408" s="923"/>
      <c r="U5408" s="742"/>
    </row>
    <row r="5409" spans="12:21" s="508" customFormat="1" x14ac:dyDescent="0.2">
      <c r="L5409" s="469"/>
      <c r="M5409" s="469"/>
      <c r="N5409" s="469"/>
      <c r="O5409" s="469"/>
      <c r="P5409" s="923"/>
      <c r="Q5409" s="923"/>
      <c r="R5409" s="923"/>
      <c r="S5409" s="923"/>
      <c r="U5409" s="742"/>
    </row>
    <row r="5410" spans="12:21" s="508" customFormat="1" x14ac:dyDescent="0.2">
      <c r="L5410" s="469"/>
      <c r="M5410" s="469"/>
      <c r="N5410" s="469"/>
      <c r="O5410" s="469"/>
      <c r="P5410" s="923"/>
      <c r="Q5410" s="923"/>
      <c r="R5410" s="923"/>
      <c r="S5410" s="923"/>
      <c r="U5410" s="742"/>
    </row>
    <row r="5411" spans="12:21" s="508" customFormat="1" x14ac:dyDescent="0.2">
      <c r="L5411" s="469"/>
      <c r="M5411" s="469"/>
      <c r="N5411" s="469"/>
      <c r="O5411" s="469"/>
      <c r="P5411" s="923"/>
      <c r="Q5411" s="923"/>
      <c r="R5411" s="923"/>
      <c r="S5411" s="923"/>
      <c r="U5411" s="742"/>
    </row>
    <row r="5412" spans="12:21" s="508" customFormat="1" x14ac:dyDescent="0.2">
      <c r="L5412" s="469"/>
      <c r="M5412" s="469"/>
      <c r="N5412" s="469"/>
      <c r="O5412" s="469"/>
      <c r="P5412" s="923"/>
      <c r="Q5412" s="923"/>
      <c r="R5412" s="923"/>
      <c r="S5412" s="923"/>
      <c r="U5412" s="742"/>
    </row>
    <row r="5413" spans="12:21" s="508" customFormat="1" x14ac:dyDescent="0.2">
      <c r="L5413" s="469"/>
      <c r="M5413" s="469"/>
      <c r="N5413" s="469"/>
      <c r="O5413" s="469"/>
      <c r="P5413" s="923"/>
      <c r="Q5413" s="923"/>
      <c r="R5413" s="923"/>
      <c r="S5413" s="923"/>
      <c r="U5413" s="742"/>
    </row>
    <row r="5414" spans="12:21" s="508" customFormat="1" x14ac:dyDescent="0.2">
      <c r="L5414" s="469"/>
      <c r="M5414" s="469"/>
      <c r="N5414" s="469"/>
      <c r="O5414" s="469"/>
      <c r="P5414" s="923"/>
      <c r="Q5414" s="923"/>
      <c r="R5414" s="923"/>
      <c r="S5414" s="923"/>
      <c r="U5414" s="742"/>
    </row>
    <row r="5415" spans="12:21" s="508" customFormat="1" x14ac:dyDescent="0.2">
      <c r="L5415" s="469"/>
      <c r="M5415" s="469"/>
      <c r="N5415" s="469"/>
      <c r="O5415" s="469"/>
      <c r="P5415" s="923"/>
      <c r="Q5415" s="923"/>
      <c r="R5415" s="923"/>
      <c r="S5415" s="923"/>
      <c r="U5415" s="742"/>
    </row>
    <row r="5416" spans="12:21" s="508" customFormat="1" x14ac:dyDescent="0.2">
      <c r="L5416" s="469"/>
      <c r="M5416" s="469"/>
      <c r="N5416" s="469"/>
      <c r="O5416" s="469"/>
      <c r="P5416" s="923"/>
      <c r="Q5416" s="923"/>
      <c r="R5416" s="923"/>
      <c r="S5416" s="923"/>
      <c r="U5416" s="742"/>
    </row>
    <row r="5417" spans="12:21" s="508" customFormat="1" x14ac:dyDescent="0.2">
      <c r="L5417" s="469"/>
      <c r="M5417" s="469"/>
      <c r="N5417" s="469"/>
      <c r="O5417" s="469"/>
      <c r="P5417" s="923"/>
      <c r="Q5417" s="923"/>
      <c r="R5417" s="923"/>
      <c r="S5417" s="923"/>
      <c r="U5417" s="742"/>
    </row>
    <row r="5418" spans="12:21" s="508" customFormat="1" x14ac:dyDescent="0.2">
      <c r="L5418" s="469"/>
      <c r="M5418" s="469"/>
      <c r="N5418" s="469"/>
      <c r="O5418" s="469"/>
      <c r="P5418" s="923"/>
      <c r="Q5418" s="923"/>
      <c r="R5418" s="923"/>
      <c r="S5418" s="923"/>
      <c r="U5418" s="742"/>
    </row>
    <row r="5419" spans="12:21" s="508" customFormat="1" x14ac:dyDescent="0.2">
      <c r="L5419" s="469"/>
      <c r="M5419" s="469"/>
      <c r="N5419" s="469"/>
      <c r="O5419" s="469"/>
      <c r="P5419" s="923"/>
      <c r="Q5419" s="923"/>
      <c r="R5419" s="923"/>
      <c r="S5419" s="923"/>
      <c r="U5419" s="742"/>
    </row>
    <row r="5420" spans="12:21" s="508" customFormat="1" x14ac:dyDescent="0.2">
      <c r="L5420" s="469"/>
      <c r="M5420" s="469"/>
      <c r="N5420" s="469"/>
      <c r="O5420" s="469"/>
      <c r="P5420" s="923"/>
      <c r="Q5420" s="923"/>
      <c r="R5420" s="923"/>
      <c r="S5420" s="923"/>
      <c r="U5420" s="742"/>
    </row>
    <row r="5421" spans="12:21" s="508" customFormat="1" x14ac:dyDescent="0.2">
      <c r="L5421" s="469"/>
      <c r="M5421" s="469"/>
      <c r="N5421" s="469"/>
      <c r="O5421" s="469"/>
      <c r="P5421" s="923"/>
      <c r="Q5421" s="923"/>
      <c r="R5421" s="923"/>
      <c r="S5421" s="923"/>
      <c r="U5421" s="742"/>
    </row>
    <row r="5422" spans="12:21" s="508" customFormat="1" x14ac:dyDescent="0.2">
      <c r="L5422" s="469"/>
      <c r="M5422" s="469"/>
      <c r="N5422" s="469"/>
      <c r="O5422" s="469"/>
      <c r="P5422" s="923"/>
      <c r="Q5422" s="923"/>
      <c r="R5422" s="923"/>
      <c r="S5422" s="923"/>
      <c r="U5422" s="742"/>
    </row>
    <row r="5423" spans="12:21" s="508" customFormat="1" x14ac:dyDescent="0.2">
      <c r="L5423" s="469"/>
      <c r="M5423" s="469"/>
      <c r="N5423" s="469"/>
      <c r="O5423" s="469"/>
      <c r="P5423" s="923"/>
      <c r="Q5423" s="923"/>
      <c r="R5423" s="923"/>
      <c r="S5423" s="923"/>
      <c r="U5423" s="742"/>
    </row>
    <row r="5424" spans="12:21" s="508" customFormat="1" x14ac:dyDescent="0.2">
      <c r="L5424" s="469"/>
      <c r="M5424" s="469"/>
      <c r="N5424" s="469"/>
      <c r="O5424" s="469"/>
      <c r="P5424" s="923"/>
      <c r="Q5424" s="923"/>
      <c r="R5424" s="923"/>
      <c r="S5424" s="923"/>
      <c r="U5424" s="742"/>
    </row>
    <row r="5425" spans="12:21" s="508" customFormat="1" x14ac:dyDescent="0.2">
      <c r="L5425" s="469"/>
      <c r="M5425" s="469"/>
      <c r="N5425" s="469"/>
      <c r="O5425" s="469"/>
      <c r="P5425" s="923"/>
      <c r="Q5425" s="923"/>
      <c r="R5425" s="923"/>
      <c r="S5425" s="923"/>
      <c r="U5425" s="742"/>
    </row>
    <row r="5426" spans="12:21" s="508" customFormat="1" x14ac:dyDescent="0.2">
      <c r="L5426" s="469"/>
      <c r="M5426" s="469"/>
      <c r="N5426" s="469"/>
      <c r="O5426" s="469"/>
      <c r="P5426" s="923"/>
      <c r="Q5426" s="923"/>
      <c r="R5426" s="923"/>
      <c r="S5426" s="923"/>
      <c r="U5426" s="742"/>
    </row>
    <row r="5427" spans="12:21" s="508" customFormat="1" x14ac:dyDescent="0.2">
      <c r="L5427" s="469"/>
      <c r="M5427" s="469"/>
      <c r="N5427" s="469"/>
      <c r="O5427" s="469"/>
      <c r="P5427" s="923"/>
      <c r="Q5427" s="923"/>
      <c r="R5427" s="923"/>
      <c r="S5427" s="923"/>
      <c r="U5427" s="742"/>
    </row>
    <row r="5428" spans="12:21" s="508" customFormat="1" x14ac:dyDescent="0.2">
      <c r="L5428" s="469"/>
      <c r="M5428" s="469"/>
      <c r="N5428" s="469"/>
      <c r="O5428" s="469"/>
      <c r="P5428" s="923"/>
      <c r="Q5428" s="923"/>
      <c r="R5428" s="923"/>
      <c r="S5428" s="923"/>
      <c r="U5428" s="742"/>
    </row>
    <row r="5429" spans="12:21" s="508" customFormat="1" x14ac:dyDescent="0.2">
      <c r="L5429" s="469"/>
      <c r="M5429" s="469"/>
      <c r="N5429" s="469"/>
      <c r="O5429" s="469"/>
      <c r="P5429" s="923"/>
      <c r="Q5429" s="923"/>
      <c r="R5429" s="923"/>
      <c r="S5429" s="923"/>
      <c r="U5429" s="742"/>
    </row>
    <row r="5430" spans="12:21" s="508" customFormat="1" x14ac:dyDescent="0.2">
      <c r="L5430" s="469"/>
      <c r="M5430" s="469"/>
      <c r="N5430" s="469"/>
      <c r="O5430" s="469"/>
      <c r="P5430" s="923"/>
      <c r="Q5430" s="923"/>
      <c r="R5430" s="923"/>
      <c r="S5430" s="923"/>
      <c r="U5430" s="742"/>
    </row>
    <row r="5431" spans="12:21" s="508" customFormat="1" x14ac:dyDescent="0.2">
      <c r="L5431" s="469"/>
      <c r="M5431" s="469"/>
      <c r="N5431" s="469"/>
      <c r="O5431" s="469"/>
      <c r="P5431" s="923"/>
      <c r="Q5431" s="923"/>
      <c r="R5431" s="923"/>
      <c r="S5431" s="923"/>
      <c r="U5431" s="742"/>
    </row>
    <row r="5432" spans="12:21" s="508" customFormat="1" x14ac:dyDescent="0.2">
      <c r="L5432" s="469"/>
      <c r="M5432" s="469"/>
      <c r="N5432" s="469"/>
      <c r="O5432" s="469"/>
      <c r="P5432" s="923"/>
      <c r="Q5432" s="923"/>
      <c r="R5432" s="923"/>
      <c r="S5432" s="923"/>
      <c r="U5432" s="742"/>
    </row>
    <row r="5433" spans="12:21" s="508" customFormat="1" x14ac:dyDescent="0.2">
      <c r="L5433" s="469"/>
      <c r="M5433" s="469"/>
      <c r="N5433" s="469"/>
      <c r="O5433" s="469"/>
      <c r="P5433" s="923"/>
      <c r="Q5433" s="923"/>
      <c r="R5433" s="923"/>
      <c r="S5433" s="923"/>
      <c r="U5433" s="742"/>
    </row>
    <row r="5434" spans="12:21" s="508" customFormat="1" x14ac:dyDescent="0.2">
      <c r="L5434" s="469"/>
      <c r="M5434" s="469"/>
      <c r="N5434" s="469"/>
      <c r="O5434" s="469"/>
      <c r="P5434" s="923"/>
      <c r="Q5434" s="923"/>
      <c r="R5434" s="923"/>
      <c r="S5434" s="923"/>
      <c r="U5434" s="742"/>
    </row>
    <row r="5435" spans="12:21" s="508" customFormat="1" x14ac:dyDescent="0.2">
      <c r="L5435" s="469"/>
      <c r="M5435" s="469"/>
      <c r="N5435" s="469"/>
      <c r="O5435" s="469"/>
      <c r="P5435" s="923"/>
      <c r="Q5435" s="923"/>
      <c r="R5435" s="923"/>
      <c r="S5435" s="923"/>
      <c r="U5435" s="742"/>
    </row>
    <row r="5436" spans="12:21" s="508" customFormat="1" x14ac:dyDescent="0.2">
      <c r="L5436" s="469"/>
      <c r="M5436" s="469"/>
      <c r="N5436" s="469"/>
      <c r="O5436" s="469"/>
      <c r="P5436" s="923"/>
      <c r="Q5436" s="923"/>
      <c r="R5436" s="923"/>
      <c r="S5436" s="923"/>
      <c r="U5436" s="742"/>
    </row>
    <row r="5437" spans="12:21" s="508" customFormat="1" x14ac:dyDescent="0.2">
      <c r="L5437" s="469"/>
      <c r="M5437" s="469"/>
      <c r="N5437" s="469"/>
      <c r="O5437" s="469"/>
      <c r="P5437" s="923"/>
      <c r="Q5437" s="923"/>
      <c r="R5437" s="923"/>
      <c r="S5437" s="923"/>
      <c r="U5437" s="742"/>
    </row>
    <row r="5438" spans="12:21" s="508" customFormat="1" x14ac:dyDescent="0.2">
      <c r="L5438" s="469"/>
      <c r="M5438" s="469"/>
      <c r="N5438" s="469"/>
      <c r="O5438" s="469"/>
      <c r="P5438" s="923"/>
      <c r="Q5438" s="923"/>
      <c r="R5438" s="923"/>
      <c r="S5438" s="923"/>
      <c r="U5438" s="742"/>
    </row>
    <row r="5439" spans="12:21" s="508" customFormat="1" x14ac:dyDescent="0.2">
      <c r="L5439" s="469"/>
      <c r="M5439" s="469"/>
      <c r="N5439" s="469"/>
      <c r="O5439" s="469"/>
      <c r="P5439" s="923"/>
      <c r="Q5439" s="923"/>
      <c r="R5439" s="923"/>
      <c r="S5439" s="923"/>
      <c r="U5439" s="742"/>
    </row>
    <row r="5440" spans="12:21" s="508" customFormat="1" x14ac:dyDescent="0.2">
      <c r="L5440" s="469"/>
      <c r="M5440" s="469"/>
      <c r="N5440" s="469"/>
      <c r="O5440" s="469"/>
      <c r="P5440" s="923"/>
      <c r="Q5440" s="923"/>
      <c r="R5440" s="923"/>
      <c r="S5440" s="923"/>
      <c r="U5440" s="742"/>
    </row>
    <row r="5441" spans="12:21" s="508" customFormat="1" x14ac:dyDescent="0.2">
      <c r="L5441" s="469"/>
      <c r="M5441" s="469"/>
      <c r="N5441" s="469"/>
      <c r="O5441" s="469"/>
      <c r="P5441" s="923"/>
      <c r="Q5441" s="923"/>
      <c r="R5441" s="923"/>
      <c r="S5441" s="923"/>
      <c r="U5441" s="742"/>
    </row>
    <row r="5442" spans="12:21" s="508" customFormat="1" x14ac:dyDescent="0.2">
      <c r="L5442" s="469"/>
      <c r="M5442" s="469"/>
      <c r="N5442" s="469"/>
      <c r="O5442" s="469"/>
      <c r="P5442" s="923"/>
      <c r="Q5442" s="923"/>
      <c r="R5442" s="923"/>
      <c r="S5442" s="923"/>
      <c r="U5442" s="742"/>
    </row>
    <row r="5443" spans="12:21" s="508" customFormat="1" x14ac:dyDescent="0.2">
      <c r="L5443" s="469"/>
      <c r="M5443" s="469"/>
      <c r="N5443" s="469"/>
      <c r="O5443" s="469"/>
      <c r="P5443" s="923"/>
      <c r="Q5443" s="923"/>
      <c r="R5443" s="923"/>
      <c r="S5443" s="923"/>
      <c r="U5443" s="742"/>
    </row>
    <row r="5444" spans="12:21" s="508" customFormat="1" x14ac:dyDescent="0.2">
      <c r="L5444" s="469"/>
      <c r="M5444" s="469"/>
      <c r="N5444" s="469"/>
      <c r="O5444" s="469"/>
      <c r="P5444" s="923"/>
      <c r="Q5444" s="923"/>
      <c r="R5444" s="923"/>
      <c r="S5444" s="923"/>
      <c r="U5444" s="742"/>
    </row>
    <row r="5445" spans="12:21" s="508" customFormat="1" x14ac:dyDescent="0.2">
      <c r="L5445" s="469"/>
      <c r="M5445" s="469"/>
      <c r="N5445" s="469"/>
      <c r="O5445" s="469"/>
      <c r="P5445" s="923"/>
      <c r="Q5445" s="923"/>
      <c r="R5445" s="923"/>
      <c r="S5445" s="923"/>
      <c r="U5445" s="742"/>
    </row>
    <row r="5446" spans="12:21" s="508" customFormat="1" x14ac:dyDescent="0.2">
      <c r="L5446" s="469"/>
      <c r="M5446" s="469"/>
      <c r="N5446" s="469"/>
      <c r="O5446" s="469"/>
      <c r="P5446" s="923"/>
      <c r="Q5446" s="923"/>
      <c r="R5446" s="923"/>
      <c r="S5446" s="923"/>
      <c r="U5446" s="742"/>
    </row>
    <row r="5447" spans="12:21" s="508" customFormat="1" x14ac:dyDescent="0.2">
      <c r="L5447" s="469"/>
      <c r="M5447" s="469"/>
      <c r="N5447" s="469"/>
      <c r="O5447" s="469"/>
      <c r="P5447" s="923"/>
      <c r="Q5447" s="923"/>
      <c r="R5447" s="923"/>
      <c r="S5447" s="923"/>
      <c r="U5447" s="742"/>
    </row>
    <row r="5448" spans="12:21" s="508" customFormat="1" x14ac:dyDescent="0.2">
      <c r="L5448" s="469"/>
      <c r="M5448" s="469"/>
      <c r="N5448" s="469"/>
      <c r="O5448" s="469"/>
      <c r="P5448" s="923"/>
      <c r="Q5448" s="923"/>
      <c r="R5448" s="923"/>
      <c r="S5448" s="923"/>
      <c r="U5448" s="742"/>
    </row>
    <row r="5449" spans="12:21" s="508" customFormat="1" x14ac:dyDescent="0.2">
      <c r="L5449" s="469"/>
      <c r="M5449" s="469"/>
      <c r="N5449" s="469"/>
      <c r="O5449" s="469"/>
      <c r="P5449" s="923"/>
      <c r="Q5449" s="923"/>
      <c r="R5449" s="923"/>
      <c r="S5449" s="923"/>
      <c r="U5449" s="742"/>
    </row>
    <row r="5450" spans="12:21" s="508" customFormat="1" x14ac:dyDescent="0.2">
      <c r="L5450" s="469"/>
      <c r="M5450" s="469"/>
      <c r="N5450" s="469"/>
      <c r="O5450" s="469"/>
      <c r="P5450" s="923"/>
      <c r="Q5450" s="923"/>
      <c r="R5450" s="923"/>
      <c r="S5450" s="923"/>
      <c r="U5450" s="742"/>
    </row>
    <row r="5451" spans="12:21" s="508" customFormat="1" x14ac:dyDescent="0.2">
      <c r="L5451" s="469"/>
      <c r="M5451" s="469"/>
      <c r="N5451" s="469"/>
      <c r="O5451" s="469"/>
      <c r="P5451" s="923"/>
      <c r="Q5451" s="923"/>
      <c r="R5451" s="923"/>
      <c r="S5451" s="923"/>
      <c r="U5451" s="742"/>
    </row>
    <row r="5452" spans="12:21" s="508" customFormat="1" x14ac:dyDescent="0.2">
      <c r="L5452" s="469"/>
      <c r="M5452" s="469"/>
      <c r="N5452" s="469"/>
      <c r="O5452" s="469"/>
      <c r="P5452" s="923"/>
      <c r="Q5452" s="923"/>
      <c r="R5452" s="923"/>
      <c r="S5452" s="923"/>
      <c r="U5452" s="742"/>
    </row>
    <row r="5453" spans="12:21" s="508" customFormat="1" x14ac:dyDescent="0.2">
      <c r="L5453" s="469"/>
      <c r="M5453" s="469"/>
      <c r="N5453" s="469"/>
      <c r="O5453" s="469"/>
      <c r="P5453" s="923"/>
      <c r="Q5453" s="923"/>
      <c r="R5453" s="923"/>
      <c r="S5453" s="923"/>
      <c r="U5453" s="742"/>
    </row>
    <row r="5454" spans="12:21" s="508" customFormat="1" x14ac:dyDescent="0.2">
      <c r="L5454" s="469"/>
      <c r="M5454" s="469"/>
      <c r="N5454" s="469"/>
      <c r="O5454" s="469"/>
      <c r="P5454" s="923"/>
      <c r="Q5454" s="923"/>
      <c r="R5454" s="923"/>
      <c r="S5454" s="923"/>
      <c r="U5454" s="742"/>
    </row>
    <row r="5455" spans="12:21" s="508" customFormat="1" x14ac:dyDescent="0.2">
      <c r="L5455" s="469"/>
      <c r="M5455" s="469"/>
      <c r="N5455" s="469"/>
      <c r="O5455" s="469"/>
      <c r="P5455" s="923"/>
      <c r="Q5455" s="923"/>
      <c r="R5455" s="923"/>
      <c r="S5455" s="923"/>
      <c r="U5455" s="742"/>
    </row>
    <row r="5456" spans="12:21" s="508" customFormat="1" x14ac:dyDescent="0.2">
      <c r="L5456" s="469"/>
      <c r="M5456" s="469"/>
      <c r="N5456" s="469"/>
      <c r="O5456" s="469"/>
      <c r="P5456" s="923"/>
      <c r="Q5456" s="923"/>
      <c r="R5456" s="923"/>
      <c r="S5456" s="923"/>
      <c r="U5456" s="742"/>
    </row>
    <row r="5457" spans="12:21" s="508" customFormat="1" x14ac:dyDescent="0.2">
      <c r="L5457" s="469"/>
      <c r="M5457" s="469"/>
      <c r="N5457" s="469"/>
      <c r="O5457" s="469"/>
      <c r="P5457" s="923"/>
      <c r="Q5457" s="923"/>
      <c r="R5457" s="923"/>
      <c r="S5457" s="923"/>
      <c r="U5457" s="742"/>
    </row>
    <row r="5458" spans="12:21" s="508" customFormat="1" x14ac:dyDescent="0.2">
      <c r="L5458" s="469"/>
      <c r="M5458" s="469"/>
      <c r="N5458" s="469"/>
      <c r="O5458" s="469"/>
      <c r="P5458" s="923"/>
      <c r="Q5458" s="923"/>
      <c r="R5458" s="923"/>
      <c r="S5458" s="923"/>
      <c r="U5458" s="742"/>
    </row>
    <row r="5459" spans="12:21" s="508" customFormat="1" x14ac:dyDescent="0.2">
      <c r="L5459" s="469"/>
      <c r="M5459" s="469"/>
      <c r="N5459" s="469"/>
      <c r="O5459" s="469"/>
      <c r="P5459" s="923"/>
      <c r="Q5459" s="923"/>
      <c r="R5459" s="923"/>
      <c r="S5459" s="923"/>
      <c r="U5459" s="742"/>
    </row>
    <row r="5460" spans="12:21" s="508" customFormat="1" x14ac:dyDescent="0.2">
      <c r="L5460" s="469"/>
      <c r="M5460" s="469"/>
      <c r="N5460" s="469"/>
      <c r="O5460" s="469"/>
      <c r="P5460" s="923"/>
      <c r="Q5460" s="923"/>
      <c r="R5460" s="923"/>
      <c r="S5460" s="923"/>
      <c r="U5460" s="742"/>
    </row>
    <row r="5461" spans="12:21" s="508" customFormat="1" x14ac:dyDescent="0.2">
      <c r="L5461" s="469"/>
      <c r="M5461" s="469"/>
      <c r="N5461" s="469"/>
      <c r="O5461" s="469"/>
      <c r="P5461" s="923"/>
      <c r="Q5461" s="923"/>
      <c r="R5461" s="923"/>
      <c r="S5461" s="923"/>
      <c r="U5461" s="742"/>
    </row>
    <row r="5462" spans="12:21" s="508" customFormat="1" x14ac:dyDescent="0.2">
      <c r="L5462" s="469"/>
      <c r="M5462" s="469"/>
      <c r="N5462" s="469"/>
      <c r="O5462" s="469"/>
      <c r="P5462" s="923"/>
      <c r="Q5462" s="923"/>
      <c r="R5462" s="923"/>
      <c r="S5462" s="923"/>
      <c r="U5462" s="742"/>
    </row>
    <row r="5463" spans="12:21" s="508" customFormat="1" x14ac:dyDescent="0.2">
      <c r="L5463" s="469"/>
      <c r="M5463" s="469"/>
      <c r="N5463" s="469"/>
      <c r="O5463" s="469"/>
      <c r="P5463" s="923"/>
      <c r="Q5463" s="923"/>
      <c r="R5463" s="923"/>
      <c r="S5463" s="923"/>
      <c r="U5463" s="742"/>
    </row>
    <row r="5464" spans="12:21" s="508" customFormat="1" x14ac:dyDescent="0.2">
      <c r="L5464" s="469"/>
      <c r="M5464" s="469"/>
      <c r="N5464" s="469"/>
      <c r="O5464" s="469"/>
      <c r="P5464" s="923"/>
      <c r="Q5464" s="923"/>
      <c r="R5464" s="923"/>
      <c r="S5464" s="923"/>
      <c r="U5464" s="742"/>
    </row>
    <row r="5465" spans="12:21" s="508" customFormat="1" x14ac:dyDescent="0.2">
      <c r="L5465" s="469"/>
      <c r="M5465" s="469"/>
      <c r="N5465" s="469"/>
      <c r="O5465" s="469"/>
      <c r="P5465" s="923"/>
      <c r="Q5465" s="923"/>
      <c r="R5465" s="923"/>
      <c r="S5465" s="923"/>
      <c r="U5465" s="742"/>
    </row>
    <row r="5466" spans="12:21" s="508" customFormat="1" x14ac:dyDescent="0.2">
      <c r="L5466" s="469"/>
      <c r="M5466" s="469"/>
      <c r="N5466" s="469"/>
      <c r="O5466" s="469"/>
      <c r="P5466" s="923"/>
      <c r="Q5466" s="923"/>
      <c r="R5466" s="923"/>
      <c r="S5466" s="923"/>
      <c r="U5466" s="742"/>
    </row>
    <row r="5467" spans="12:21" s="508" customFormat="1" x14ac:dyDescent="0.2">
      <c r="L5467" s="469"/>
      <c r="M5467" s="469"/>
      <c r="N5467" s="469"/>
      <c r="O5467" s="469"/>
      <c r="P5467" s="923"/>
      <c r="Q5467" s="923"/>
      <c r="R5467" s="923"/>
      <c r="S5467" s="923"/>
      <c r="U5467" s="742"/>
    </row>
    <row r="5468" spans="12:21" s="508" customFormat="1" x14ac:dyDescent="0.2">
      <c r="L5468" s="469"/>
      <c r="M5468" s="469"/>
      <c r="N5468" s="469"/>
      <c r="O5468" s="469"/>
      <c r="P5468" s="923"/>
      <c r="Q5468" s="923"/>
      <c r="R5468" s="923"/>
      <c r="S5468" s="923"/>
      <c r="U5468" s="742"/>
    </row>
    <row r="5469" spans="12:21" s="508" customFormat="1" x14ac:dyDescent="0.2">
      <c r="L5469" s="469"/>
      <c r="M5469" s="469"/>
      <c r="N5469" s="469"/>
      <c r="O5469" s="469"/>
      <c r="P5469" s="923"/>
      <c r="Q5469" s="923"/>
      <c r="R5469" s="923"/>
      <c r="S5469" s="923"/>
      <c r="U5469" s="742"/>
    </row>
    <row r="5470" spans="12:21" s="508" customFormat="1" x14ac:dyDescent="0.2">
      <c r="L5470" s="469"/>
      <c r="M5470" s="469"/>
      <c r="N5470" s="469"/>
      <c r="O5470" s="469"/>
      <c r="P5470" s="923"/>
      <c r="Q5470" s="923"/>
      <c r="R5470" s="923"/>
      <c r="S5470" s="923"/>
      <c r="U5470" s="742"/>
    </row>
    <row r="5471" spans="12:21" s="508" customFormat="1" x14ac:dyDescent="0.2">
      <c r="L5471" s="469"/>
      <c r="M5471" s="469"/>
      <c r="N5471" s="469"/>
      <c r="O5471" s="469"/>
      <c r="P5471" s="923"/>
      <c r="Q5471" s="923"/>
      <c r="R5471" s="923"/>
      <c r="S5471" s="923"/>
      <c r="U5471" s="742"/>
    </row>
    <row r="5472" spans="12:21" s="508" customFormat="1" x14ac:dyDescent="0.2">
      <c r="L5472" s="469"/>
      <c r="M5472" s="469"/>
      <c r="N5472" s="469"/>
      <c r="O5472" s="469"/>
      <c r="P5472" s="923"/>
      <c r="Q5472" s="923"/>
      <c r="R5472" s="923"/>
      <c r="S5472" s="923"/>
      <c r="U5472" s="742"/>
    </row>
    <row r="5473" spans="12:21" s="508" customFormat="1" x14ac:dyDescent="0.2">
      <c r="L5473" s="469"/>
      <c r="M5473" s="469"/>
      <c r="N5473" s="469"/>
      <c r="O5473" s="469"/>
      <c r="P5473" s="923"/>
      <c r="Q5473" s="923"/>
      <c r="R5473" s="923"/>
      <c r="S5473" s="923"/>
      <c r="U5473" s="742"/>
    </row>
    <row r="5474" spans="12:21" s="508" customFormat="1" x14ac:dyDescent="0.2">
      <c r="L5474" s="469"/>
      <c r="M5474" s="469"/>
      <c r="N5474" s="469"/>
      <c r="O5474" s="469"/>
      <c r="P5474" s="923"/>
      <c r="Q5474" s="923"/>
      <c r="R5474" s="923"/>
      <c r="S5474" s="923"/>
      <c r="U5474" s="742"/>
    </row>
    <row r="5475" spans="12:21" s="508" customFormat="1" x14ac:dyDescent="0.2">
      <c r="L5475" s="469"/>
      <c r="M5475" s="469"/>
      <c r="N5475" s="469"/>
      <c r="O5475" s="469"/>
      <c r="P5475" s="923"/>
      <c r="Q5475" s="923"/>
      <c r="R5475" s="923"/>
      <c r="S5475" s="923"/>
      <c r="U5475" s="742"/>
    </row>
    <row r="5476" spans="12:21" s="508" customFormat="1" x14ac:dyDescent="0.2">
      <c r="L5476" s="469"/>
      <c r="M5476" s="469"/>
      <c r="N5476" s="469"/>
      <c r="O5476" s="469"/>
      <c r="P5476" s="923"/>
      <c r="Q5476" s="923"/>
      <c r="R5476" s="923"/>
      <c r="S5476" s="923"/>
      <c r="U5476" s="742"/>
    </row>
    <row r="5477" spans="12:21" s="508" customFormat="1" x14ac:dyDescent="0.2">
      <c r="L5477" s="469"/>
      <c r="M5477" s="469"/>
      <c r="N5477" s="469"/>
      <c r="O5477" s="469"/>
      <c r="P5477" s="923"/>
      <c r="Q5477" s="923"/>
      <c r="R5477" s="923"/>
      <c r="S5477" s="923"/>
      <c r="U5477" s="742"/>
    </row>
    <row r="5478" spans="12:21" s="508" customFormat="1" x14ac:dyDescent="0.2">
      <c r="L5478" s="469"/>
      <c r="M5478" s="469"/>
      <c r="N5478" s="469"/>
      <c r="O5478" s="469"/>
      <c r="P5478" s="923"/>
      <c r="Q5478" s="923"/>
      <c r="R5478" s="923"/>
      <c r="S5478" s="923"/>
      <c r="U5478" s="742"/>
    </row>
    <row r="5479" spans="12:21" s="508" customFormat="1" x14ac:dyDescent="0.2">
      <c r="L5479" s="469"/>
      <c r="M5479" s="469"/>
      <c r="N5479" s="469"/>
      <c r="O5479" s="469"/>
      <c r="P5479" s="923"/>
      <c r="Q5479" s="923"/>
      <c r="R5479" s="923"/>
      <c r="S5479" s="923"/>
      <c r="U5479" s="742"/>
    </row>
    <row r="5480" spans="12:21" s="508" customFormat="1" x14ac:dyDescent="0.2">
      <c r="L5480" s="469"/>
      <c r="M5480" s="469"/>
      <c r="N5480" s="469"/>
      <c r="O5480" s="469"/>
      <c r="P5480" s="923"/>
      <c r="Q5480" s="923"/>
      <c r="R5480" s="923"/>
      <c r="S5480" s="923"/>
      <c r="U5480" s="742"/>
    </row>
    <row r="5481" spans="12:21" s="508" customFormat="1" x14ac:dyDescent="0.2">
      <c r="L5481" s="469"/>
      <c r="M5481" s="469"/>
      <c r="N5481" s="469"/>
      <c r="O5481" s="469"/>
      <c r="P5481" s="923"/>
      <c r="Q5481" s="923"/>
      <c r="R5481" s="923"/>
      <c r="S5481" s="923"/>
      <c r="U5481" s="742"/>
    </row>
    <row r="5482" spans="12:21" s="508" customFormat="1" x14ac:dyDescent="0.2">
      <c r="L5482" s="469"/>
      <c r="M5482" s="469"/>
      <c r="N5482" s="469"/>
      <c r="O5482" s="469"/>
      <c r="P5482" s="923"/>
      <c r="Q5482" s="923"/>
      <c r="R5482" s="923"/>
      <c r="S5482" s="923"/>
      <c r="U5482" s="742"/>
    </row>
    <row r="5483" spans="12:21" s="508" customFormat="1" x14ac:dyDescent="0.2">
      <c r="L5483" s="469"/>
      <c r="M5483" s="469"/>
      <c r="N5483" s="469"/>
      <c r="O5483" s="469"/>
      <c r="P5483" s="923"/>
      <c r="Q5483" s="923"/>
      <c r="R5483" s="923"/>
      <c r="S5483" s="923"/>
      <c r="U5483" s="742"/>
    </row>
    <row r="5484" spans="12:21" s="508" customFormat="1" x14ac:dyDescent="0.2">
      <c r="L5484" s="469"/>
      <c r="M5484" s="469"/>
      <c r="N5484" s="469"/>
      <c r="O5484" s="469"/>
      <c r="P5484" s="923"/>
      <c r="Q5484" s="923"/>
      <c r="R5484" s="923"/>
      <c r="S5484" s="923"/>
      <c r="U5484" s="742"/>
    </row>
    <row r="5485" spans="12:21" s="508" customFormat="1" x14ac:dyDescent="0.2">
      <c r="L5485" s="469"/>
      <c r="M5485" s="469"/>
      <c r="N5485" s="469"/>
      <c r="O5485" s="469"/>
      <c r="P5485" s="923"/>
      <c r="Q5485" s="923"/>
      <c r="R5485" s="923"/>
      <c r="S5485" s="923"/>
      <c r="U5485" s="742"/>
    </row>
    <row r="5486" spans="12:21" s="508" customFormat="1" x14ac:dyDescent="0.2">
      <c r="L5486" s="469"/>
      <c r="M5486" s="469"/>
      <c r="N5486" s="469"/>
      <c r="O5486" s="469"/>
      <c r="P5486" s="923"/>
      <c r="Q5486" s="923"/>
      <c r="R5486" s="923"/>
      <c r="S5486" s="923"/>
      <c r="U5486" s="742"/>
    </row>
    <row r="5487" spans="12:21" s="508" customFormat="1" x14ac:dyDescent="0.2">
      <c r="L5487" s="469"/>
      <c r="M5487" s="469"/>
      <c r="N5487" s="469"/>
      <c r="O5487" s="469"/>
      <c r="P5487" s="923"/>
      <c r="Q5487" s="923"/>
      <c r="R5487" s="923"/>
      <c r="S5487" s="923"/>
      <c r="U5487" s="742"/>
    </row>
    <row r="5488" spans="12:21" s="508" customFormat="1" x14ac:dyDescent="0.2">
      <c r="L5488" s="469"/>
      <c r="M5488" s="469"/>
      <c r="N5488" s="469"/>
      <c r="O5488" s="469"/>
      <c r="P5488" s="923"/>
      <c r="Q5488" s="923"/>
      <c r="R5488" s="923"/>
      <c r="S5488" s="923"/>
      <c r="U5488" s="742"/>
    </row>
    <row r="5489" spans="12:21" s="508" customFormat="1" x14ac:dyDescent="0.2">
      <c r="L5489" s="469"/>
      <c r="M5489" s="469"/>
      <c r="N5489" s="469"/>
      <c r="O5489" s="469"/>
      <c r="P5489" s="923"/>
      <c r="Q5489" s="923"/>
      <c r="R5489" s="923"/>
      <c r="S5489" s="923"/>
      <c r="U5489" s="742"/>
    </row>
    <row r="5490" spans="12:21" s="508" customFormat="1" x14ac:dyDescent="0.2">
      <c r="L5490" s="469"/>
      <c r="M5490" s="469"/>
      <c r="N5490" s="469"/>
      <c r="O5490" s="469"/>
      <c r="P5490" s="923"/>
      <c r="Q5490" s="923"/>
      <c r="R5490" s="923"/>
      <c r="S5490" s="923"/>
      <c r="U5490" s="742"/>
    </row>
    <row r="5491" spans="12:21" s="508" customFormat="1" x14ac:dyDescent="0.2">
      <c r="L5491" s="469"/>
      <c r="M5491" s="469"/>
      <c r="N5491" s="469"/>
      <c r="O5491" s="469"/>
      <c r="P5491" s="923"/>
      <c r="Q5491" s="923"/>
      <c r="R5491" s="923"/>
      <c r="S5491" s="923"/>
      <c r="U5491" s="742"/>
    </row>
    <row r="5492" spans="12:21" s="508" customFormat="1" x14ac:dyDescent="0.2">
      <c r="L5492" s="469"/>
      <c r="M5492" s="469"/>
      <c r="N5492" s="469"/>
      <c r="O5492" s="469"/>
      <c r="P5492" s="923"/>
      <c r="Q5492" s="923"/>
      <c r="R5492" s="923"/>
      <c r="S5492" s="923"/>
      <c r="U5492" s="742"/>
    </row>
    <row r="5493" spans="12:21" s="508" customFormat="1" x14ac:dyDescent="0.2">
      <c r="L5493" s="469"/>
      <c r="M5493" s="469"/>
      <c r="N5493" s="469"/>
      <c r="O5493" s="469"/>
      <c r="P5493" s="923"/>
      <c r="Q5493" s="923"/>
      <c r="R5493" s="923"/>
      <c r="S5493" s="923"/>
      <c r="U5493" s="742"/>
    </row>
    <row r="5494" spans="12:21" s="508" customFormat="1" x14ac:dyDescent="0.2">
      <c r="L5494" s="469"/>
      <c r="M5494" s="469"/>
      <c r="N5494" s="469"/>
      <c r="O5494" s="469"/>
      <c r="P5494" s="923"/>
      <c r="Q5494" s="923"/>
      <c r="R5494" s="923"/>
      <c r="S5494" s="923"/>
      <c r="U5494" s="742"/>
    </row>
    <row r="5495" spans="12:21" s="508" customFormat="1" x14ac:dyDescent="0.2">
      <c r="L5495" s="469"/>
      <c r="M5495" s="469"/>
      <c r="N5495" s="469"/>
      <c r="O5495" s="469"/>
      <c r="P5495" s="923"/>
      <c r="Q5495" s="923"/>
      <c r="R5495" s="923"/>
      <c r="S5495" s="923"/>
      <c r="U5495" s="742"/>
    </row>
    <row r="5496" spans="12:21" s="508" customFormat="1" x14ac:dyDescent="0.2">
      <c r="L5496" s="469"/>
      <c r="M5496" s="469"/>
      <c r="N5496" s="469"/>
      <c r="O5496" s="469"/>
      <c r="P5496" s="923"/>
      <c r="Q5496" s="923"/>
      <c r="R5496" s="923"/>
      <c r="S5496" s="923"/>
      <c r="U5496" s="742"/>
    </row>
    <row r="5497" spans="12:21" s="508" customFormat="1" x14ac:dyDescent="0.2">
      <c r="L5497" s="469"/>
      <c r="M5497" s="469"/>
      <c r="N5497" s="469"/>
      <c r="O5497" s="469"/>
      <c r="P5497" s="923"/>
      <c r="Q5497" s="923"/>
      <c r="R5497" s="923"/>
      <c r="S5497" s="923"/>
      <c r="U5497" s="742"/>
    </row>
    <row r="5498" spans="12:21" s="508" customFormat="1" x14ac:dyDescent="0.2">
      <c r="L5498" s="469"/>
      <c r="M5498" s="469"/>
      <c r="N5498" s="469"/>
      <c r="O5498" s="469"/>
      <c r="P5498" s="923"/>
      <c r="Q5498" s="923"/>
      <c r="R5498" s="923"/>
      <c r="S5498" s="923"/>
      <c r="U5498" s="742"/>
    </row>
    <row r="5499" spans="12:21" s="508" customFormat="1" x14ac:dyDescent="0.2">
      <c r="L5499" s="469"/>
      <c r="M5499" s="469"/>
      <c r="N5499" s="469"/>
      <c r="O5499" s="469"/>
      <c r="P5499" s="923"/>
      <c r="Q5499" s="923"/>
      <c r="R5499" s="923"/>
      <c r="S5499" s="923"/>
      <c r="U5499" s="742"/>
    </row>
    <row r="5500" spans="12:21" s="508" customFormat="1" x14ac:dyDescent="0.2">
      <c r="L5500" s="469"/>
      <c r="M5500" s="469"/>
      <c r="N5500" s="469"/>
      <c r="O5500" s="469"/>
      <c r="P5500" s="923"/>
      <c r="Q5500" s="923"/>
      <c r="R5500" s="923"/>
      <c r="S5500" s="923"/>
      <c r="U5500" s="742"/>
    </row>
    <row r="5501" spans="12:21" s="508" customFormat="1" x14ac:dyDescent="0.2">
      <c r="L5501" s="469"/>
      <c r="M5501" s="469"/>
      <c r="N5501" s="469"/>
      <c r="O5501" s="469"/>
      <c r="P5501" s="923"/>
      <c r="Q5501" s="923"/>
      <c r="R5501" s="923"/>
      <c r="S5501" s="923"/>
      <c r="U5501" s="742"/>
    </row>
    <row r="5502" spans="12:21" s="508" customFormat="1" x14ac:dyDescent="0.2">
      <c r="L5502" s="469"/>
      <c r="M5502" s="469"/>
      <c r="N5502" s="469"/>
      <c r="O5502" s="469"/>
      <c r="P5502" s="923"/>
      <c r="Q5502" s="923"/>
      <c r="R5502" s="923"/>
      <c r="S5502" s="923"/>
      <c r="U5502" s="742"/>
    </row>
    <row r="5503" spans="12:21" s="508" customFormat="1" x14ac:dyDescent="0.2">
      <c r="L5503" s="469"/>
      <c r="M5503" s="469"/>
      <c r="N5503" s="469"/>
      <c r="O5503" s="469"/>
      <c r="P5503" s="923"/>
      <c r="Q5503" s="923"/>
      <c r="R5503" s="923"/>
      <c r="S5503" s="923"/>
      <c r="U5503" s="742"/>
    </row>
    <row r="5504" spans="12:21" s="508" customFormat="1" x14ac:dyDescent="0.2">
      <c r="L5504" s="469"/>
      <c r="M5504" s="469"/>
      <c r="N5504" s="469"/>
      <c r="O5504" s="469"/>
      <c r="P5504" s="923"/>
      <c r="Q5504" s="923"/>
      <c r="R5504" s="923"/>
      <c r="S5504" s="923"/>
      <c r="U5504" s="742"/>
    </row>
    <row r="5505" spans="12:21" s="508" customFormat="1" x14ac:dyDescent="0.2">
      <c r="L5505" s="469"/>
      <c r="M5505" s="469"/>
      <c r="N5505" s="469"/>
      <c r="O5505" s="469"/>
      <c r="P5505" s="923"/>
      <c r="Q5505" s="923"/>
      <c r="R5505" s="923"/>
      <c r="S5505" s="923"/>
      <c r="U5505" s="742"/>
    </row>
    <row r="5506" spans="12:21" s="508" customFormat="1" x14ac:dyDescent="0.2">
      <c r="L5506" s="469"/>
      <c r="M5506" s="469"/>
      <c r="N5506" s="469"/>
      <c r="O5506" s="469"/>
      <c r="P5506" s="923"/>
      <c r="Q5506" s="923"/>
      <c r="R5506" s="923"/>
      <c r="S5506" s="923"/>
      <c r="U5506" s="742"/>
    </row>
    <row r="5507" spans="12:21" s="508" customFormat="1" x14ac:dyDescent="0.2">
      <c r="L5507" s="469"/>
      <c r="M5507" s="469"/>
      <c r="N5507" s="469"/>
      <c r="O5507" s="469"/>
      <c r="P5507" s="923"/>
      <c r="Q5507" s="923"/>
      <c r="R5507" s="923"/>
      <c r="S5507" s="923"/>
      <c r="U5507" s="742"/>
    </row>
    <row r="5508" spans="12:21" s="508" customFormat="1" x14ac:dyDescent="0.2">
      <c r="L5508" s="469"/>
      <c r="M5508" s="469"/>
      <c r="N5508" s="469"/>
      <c r="O5508" s="469"/>
      <c r="P5508" s="923"/>
      <c r="Q5508" s="923"/>
      <c r="R5508" s="923"/>
      <c r="S5508" s="923"/>
      <c r="U5508" s="742"/>
    </row>
    <row r="5509" spans="12:21" s="508" customFormat="1" x14ac:dyDescent="0.2">
      <c r="L5509" s="469"/>
      <c r="M5509" s="469"/>
      <c r="N5509" s="469"/>
      <c r="O5509" s="469"/>
      <c r="P5509" s="923"/>
      <c r="Q5509" s="923"/>
      <c r="R5509" s="923"/>
      <c r="S5509" s="923"/>
      <c r="U5509" s="742"/>
    </row>
    <row r="5510" spans="12:21" s="508" customFormat="1" x14ac:dyDescent="0.2">
      <c r="L5510" s="469"/>
      <c r="M5510" s="469"/>
      <c r="N5510" s="469"/>
      <c r="O5510" s="469"/>
      <c r="P5510" s="923"/>
      <c r="Q5510" s="923"/>
      <c r="R5510" s="923"/>
      <c r="S5510" s="923"/>
      <c r="U5510" s="742"/>
    </row>
    <row r="5511" spans="12:21" s="508" customFormat="1" x14ac:dyDescent="0.2">
      <c r="L5511" s="469"/>
      <c r="M5511" s="469"/>
      <c r="N5511" s="469"/>
      <c r="O5511" s="469"/>
      <c r="P5511" s="923"/>
      <c r="Q5511" s="923"/>
      <c r="R5511" s="923"/>
      <c r="S5511" s="923"/>
      <c r="U5511" s="742"/>
    </row>
    <row r="5512" spans="12:21" s="508" customFormat="1" x14ac:dyDescent="0.2">
      <c r="L5512" s="469"/>
      <c r="M5512" s="469"/>
      <c r="N5512" s="469"/>
      <c r="O5512" s="469"/>
      <c r="P5512" s="923"/>
      <c r="Q5512" s="923"/>
      <c r="R5512" s="923"/>
      <c r="S5512" s="923"/>
      <c r="U5512" s="742"/>
    </row>
    <row r="5513" spans="12:21" s="508" customFormat="1" x14ac:dyDescent="0.2">
      <c r="L5513" s="469"/>
      <c r="M5513" s="469"/>
      <c r="N5513" s="469"/>
      <c r="O5513" s="469"/>
      <c r="P5513" s="923"/>
      <c r="Q5513" s="923"/>
      <c r="R5513" s="923"/>
      <c r="S5513" s="923"/>
      <c r="U5513" s="742"/>
    </row>
    <row r="5514" spans="12:21" s="508" customFormat="1" x14ac:dyDescent="0.2">
      <c r="L5514" s="469"/>
      <c r="M5514" s="469"/>
      <c r="N5514" s="469"/>
      <c r="O5514" s="469"/>
      <c r="P5514" s="923"/>
      <c r="Q5514" s="923"/>
      <c r="R5514" s="923"/>
      <c r="S5514" s="923"/>
      <c r="U5514" s="742"/>
    </row>
    <row r="5515" spans="12:21" s="508" customFormat="1" x14ac:dyDescent="0.2">
      <c r="L5515" s="469"/>
      <c r="M5515" s="469"/>
      <c r="N5515" s="469"/>
      <c r="O5515" s="469"/>
      <c r="P5515" s="923"/>
      <c r="Q5515" s="923"/>
      <c r="R5515" s="923"/>
      <c r="S5515" s="923"/>
      <c r="U5515" s="742"/>
    </row>
    <row r="5516" spans="12:21" s="508" customFormat="1" x14ac:dyDescent="0.2">
      <c r="L5516" s="469"/>
      <c r="M5516" s="469"/>
      <c r="N5516" s="469"/>
      <c r="O5516" s="469"/>
      <c r="P5516" s="923"/>
      <c r="Q5516" s="923"/>
      <c r="R5516" s="923"/>
      <c r="S5516" s="923"/>
      <c r="U5516" s="742"/>
    </row>
    <row r="5517" spans="12:21" s="508" customFormat="1" x14ac:dyDescent="0.2">
      <c r="L5517" s="469"/>
      <c r="M5517" s="469"/>
      <c r="N5517" s="469"/>
      <c r="O5517" s="469"/>
      <c r="P5517" s="923"/>
      <c r="Q5517" s="923"/>
      <c r="R5517" s="923"/>
      <c r="S5517" s="923"/>
      <c r="U5517" s="742"/>
    </row>
    <row r="5518" spans="12:21" s="508" customFormat="1" x14ac:dyDescent="0.2">
      <c r="L5518" s="469"/>
      <c r="M5518" s="469"/>
      <c r="N5518" s="469"/>
      <c r="O5518" s="469"/>
      <c r="P5518" s="923"/>
      <c r="Q5518" s="923"/>
      <c r="R5518" s="923"/>
      <c r="S5518" s="923"/>
      <c r="U5518" s="742"/>
    </row>
    <row r="5519" spans="12:21" s="508" customFormat="1" x14ac:dyDescent="0.2">
      <c r="L5519" s="469"/>
      <c r="M5519" s="469"/>
      <c r="N5519" s="469"/>
      <c r="O5519" s="469"/>
      <c r="P5519" s="923"/>
      <c r="Q5519" s="923"/>
      <c r="R5519" s="923"/>
      <c r="S5519" s="923"/>
      <c r="U5519" s="742"/>
    </row>
    <row r="5520" spans="12:21" s="508" customFormat="1" x14ac:dyDescent="0.2">
      <c r="L5520" s="469"/>
      <c r="M5520" s="469"/>
      <c r="N5520" s="469"/>
      <c r="O5520" s="469"/>
      <c r="P5520" s="923"/>
      <c r="Q5520" s="923"/>
      <c r="R5520" s="923"/>
      <c r="S5520" s="923"/>
      <c r="U5520" s="742"/>
    </row>
    <row r="5521" spans="12:21" s="508" customFormat="1" x14ac:dyDescent="0.2">
      <c r="L5521" s="469"/>
      <c r="M5521" s="469"/>
      <c r="N5521" s="469"/>
      <c r="O5521" s="469"/>
      <c r="P5521" s="923"/>
      <c r="Q5521" s="923"/>
      <c r="R5521" s="923"/>
      <c r="S5521" s="923"/>
      <c r="U5521" s="742"/>
    </row>
    <row r="5522" spans="12:21" s="508" customFormat="1" x14ac:dyDescent="0.2">
      <c r="L5522" s="469"/>
      <c r="M5522" s="469"/>
      <c r="N5522" s="469"/>
      <c r="O5522" s="469"/>
      <c r="P5522" s="923"/>
      <c r="Q5522" s="923"/>
      <c r="R5522" s="923"/>
      <c r="S5522" s="923"/>
      <c r="U5522" s="742"/>
    </row>
    <row r="5523" spans="12:21" s="508" customFormat="1" x14ac:dyDescent="0.2">
      <c r="L5523" s="469"/>
      <c r="M5523" s="469"/>
      <c r="N5523" s="469"/>
      <c r="O5523" s="469"/>
      <c r="P5523" s="923"/>
      <c r="Q5523" s="923"/>
      <c r="R5523" s="923"/>
      <c r="S5523" s="923"/>
      <c r="U5523" s="742"/>
    </row>
    <row r="5524" spans="12:21" s="508" customFormat="1" x14ac:dyDescent="0.2">
      <c r="L5524" s="469"/>
      <c r="M5524" s="469"/>
      <c r="N5524" s="469"/>
      <c r="O5524" s="469"/>
      <c r="P5524" s="923"/>
      <c r="Q5524" s="923"/>
      <c r="R5524" s="923"/>
      <c r="S5524" s="923"/>
      <c r="U5524" s="742"/>
    </row>
    <row r="5525" spans="12:21" s="508" customFormat="1" x14ac:dyDescent="0.2">
      <c r="L5525" s="469"/>
      <c r="M5525" s="469"/>
      <c r="N5525" s="469"/>
      <c r="O5525" s="469"/>
      <c r="P5525" s="923"/>
      <c r="Q5525" s="923"/>
      <c r="R5525" s="923"/>
      <c r="S5525" s="923"/>
      <c r="U5525" s="742"/>
    </row>
    <row r="5526" spans="12:21" s="508" customFormat="1" x14ac:dyDescent="0.2">
      <c r="L5526" s="469"/>
      <c r="M5526" s="469"/>
      <c r="N5526" s="469"/>
      <c r="O5526" s="469"/>
      <c r="P5526" s="923"/>
      <c r="Q5526" s="923"/>
      <c r="R5526" s="923"/>
      <c r="S5526" s="923"/>
      <c r="U5526" s="742"/>
    </row>
    <row r="5527" spans="12:21" s="508" customFormat="1" x14ac:dyDescent="0.2">
      <c r="L5527" s="469"/>
      <c r="M5527" s="469"/>
      <c r="N5527" s="469"/>
      <c r="O5527" s="469"/>
      <c r="P5527" s="923"/>
      <c r="Q5527" s="923"/>
      <c r="R5527" s="923"/>
      <c r="S5527" s="923"/>
      <c r="U5527" s="742"/>
    </row>
    <row r="5528" spans="12:21" s="508" customFormat="1" x14ac:dyDescent="0.2">
      <c r="L5528" s="469"/>
      <c r="M5528" s="469"/>
      <c r="N5528" s="469"/>
      <c r="O5528" s="469"/>
      <c r="P5528" s="923"/>
      <c r="Q5528" s="923"/>
      <c r="R5528" s="923"/>
      <c r="S5528" s="923"/>
      <c r="U5528" s="742"/>
    </row>
    <row r="5529" spans="12:21" s="508" customFormat="1" x14ac:dyDescent="0.2">
      <c r="L5529" s="469"/>
      <c r="M5529" s="469"/>
      <c r="N5529" s="469"/>
      <c r="O5529" s="469"/>
      <c r="P5529" s="923"/>
      <c r="Q5529" s="923"/>
      <c r="R5529" s="923"/>
      <c r="S5529" s="923"/>
      <c r="U5529" s="742"/>
    </row>
    <row r="5530" spans="12:21" s="508" customFormat="1" x14ac:dyDescent="0.2">
      <c r="L5530" s="469"/>
      <c r="M5530" s="469"/>
      <c r="N5530" s="469"/>
      <c r="O5530" s="469"/>
      <c r="P5530" s="923"/>
      <c r="Q5530" s="923"/>
      <c r="R5530" s="923"/>
      <c r="S5530" s="923"/>
      <c r="U5530" s="742"/>
    </row>
    <row r="5531" spans="12:21" s="508" customFormat="1" x14ac:dyDescent="0.2">
      <c r="L5531" s="469"/>
      <c r="M5531" s="469"/>
      <c r="N5531" s="469"/>
      <c r="O5531" s="469"/>
      <c r="P5531" s="923"/>
      <c r="Q5531" s="923"/>
      <c r="R5531" s="923"/>
      <c r="S5531" s="923"/>
      <c r="U5531" s="742"/>
    </row>
    <row r="5532" spans="12:21" s="508" customFormat="1" x14ac:dyDescent="0.2">
      <c r="L5532" s="469"/>
      <c r="M5532" s="469"/>
      <c r="N5532" s="469"/>
      <c r="O5532" s="469"/>
      <c r="P5532" s="923"/>
      <c r="Q5532" s="923"/>
      <c r="R5532" s="923"/>
      <c r="S5532" s="923"/>
      <c r="U5532" s="742"/>
    </row>
    <row r="5533" spans="12:21" s="508" customFormat="1" x14ac:dyDescent="0.2">
      <c r="L5533" s="469"/>
      <c r="M5533" s="469"/>
      <c r="N5533" s="469"/>
      <c r="O5533" s="469"/>
      <c r="P5533" s="923"/>
      <c r="Q5533" s="923"/>
      <c r="R5533" s="923"/>
      <c r="S5533" s="923"/>
      <c r="U5533" s="742"/>
    </row>
    <row r="5534" spans="12:21" s="508" customFormat="1" x14ac:dyDescent="0.2">
      <c r="L5534" s="469"/>
      <c r="M5534" s="469"/>
      <c r="N5534" s="469"/>
      <c r="O5534" s="469"/>
      <c r="P5534" s="923"/>
      <c r="Q5534" s="923"/>
      <c r="R5534" s="923"/>
      <c r="S5534" s="923"/>
      <c r="U5534" s="742"/>
    </row>
    <row r="5535" spans="12:21" s="508" customFormat="1" x14ac:dyDescent="0.2">
      <c r="L5535" s="469"/>
      <c r="M5535" s="469"/>
      <c r="N5535" s="469"/>
      <c r="O5535" s="469"/>
      <c r="P5535" s="923"/>
      <c r="Q5535" s="923"/>
      <c r="R5535" s="923"/>
      <c r="S5535" s="923"/>
      <c r="U5535" s="742"/>
    </row>
    <row r="5536" spans="12:21" s="508" customFormat="1" x14ac:dyDescent="0.2">
      <c r="L5536" s="469"/>
      <c r="M5536" s="469"/>
      <c r="N5536" s="469"/>
      <c r="O5536" s="469"/>
      <c r="P5536" s="923"/>
      <c r="Q5536" s="923"/>
      <c r="R5536" s="923"/>
      <c r="S5536" s="923"/>
      <c r="U5536" s="742"/>
    </row>
    <row r="5537" spans="12:21" s="508" customFormat="1" x14ac:dyDescent="0.2">
      <c r="L5537" s="469"/>
      <c r="M5537" s="469"/>
      <c r="N5537" s="469"/>
      <c r="O5537" s="469"/>
      <c r="P5537" s="923"/>
      <c r="Q5537" s="923"/>
      <c r="R5537" s="923"/>
      <c r="S5537" s="923"/>
      <c r="U5537" s="742"/>
    </row>
    <row r="5538" spans="12:21" s="508" customFormat="1" x14ac:dyDescent="0.2">
      <c r="L5538" s="469"/>
      <c r="M5538" s="469"/>
      <c r="N5538" s="469"/>
      <c r="O5538" s="469"/>
      <c r="P5538" s="923"/>
      <c r="Q5538" s="923"/>
      <c r="R5538" s="923"/>
      <c r="S5538" s="923"/>
      <c r="U5538" s="742"/>
    </row>
    <row r="5539" spans="12:21" s="508" customFormat="1" x14ac:dyDescent="0.2">
      <c r="L5539" s="469"/>
      <c r="M5539" s="469"/>
      <c r="N5539" s="469"/>
      <c r="O5539" s="469"/>
      <c r="P5539" s="923"/>
      <c r="Q5539" s="923"/>
      <c r="R5539" s="923"/>
      <c r="S5539" s="923"/>
      <c r="U5539" s="742"/>
    </row>
    <row r="5540" spans="12:21" s="508" customFormat="1" x14ac:dyDescent="0.2">
      <c r="L5540" s="469"/>
      <c r="M5540" s="469"/>
      <c r="N5540" s="469"/>
      <c r="O5540" s="469"/>
      <c r="P5540" s="923"/>
      <c r="Q5540" s="923"/>
      <c r="R5540" s="923"/>
      <c r="S5540" s="923"/>
      <c r="U5540" s="742"/>
    </row>
    <row r="5541" spans="12:21" s="508" customFormat="1" x14ac:dyDescent="0.2">
      <c r="L5541" s="469"/>
      <c r="M5541" s="469"/>
      <c r="N5541" s="469"/>
      <c r="O5541" s="469"/>
      <c r="P5541" s="923"/>
      <c r="Q5541" s="923"/>
      <c r="R5541" s="923"/>
      <c r="S5541" s="923"/>
      <c r="U5541" s="742"/>
    </row>
    <row r="5542" spans="12:21" s="508" customFormat="1" x14ac:dyDescent="0.2">
      <c r="L5542" s="469"/>
      <c r="M5542" s="469"/>
      <c r="N5542" s="469"/>
      <c r="O5542" s="469"/>
      <c r="P5542" s="923"/>
      <c r="Q5542" s="923"/>
      <c r="R5542" s="923"/>
      <c r="S5542" s="923"/>
      <c r="U5542" s="742"/>
    </row>
    <row r="5543" spans="12:21" s="508" customFormat="1" x14ac:dyDescent="0.2">
      <c r="L5543" s="469"/>
      <c r="M5543" s="469"/>
      <c r="N5543" s="469"/>
      <c r="O5543" s="469"/>
      <c r="P5543" s="923"/>
      <c r="Q5543" s="923"/>
      <c r="R5543" s="923"/>
      <c r="S5543" s="923"/>
      <c r="U5543" s="742"/>
    </row>
    <row r="5544" spans="12:21" s="508" customFormat="1" x14ac:dyDescent="0.2">
      <c r="L5544" s="469"/>
      <c r="M5544" s="469"/>
      <c r="N5544" s="469"/>
      <c r="O5544" s="469"/>
      <c r="P5544" s="923"/>
      <c r="Q5544" s="923"/>
      <c r="R5544" s="923"/>
      <c r="S5544" s="923"/>
      <c r="U5544" s="742"/>
    </row>
    <row r="5545" spans="12:21" s="508" customFormat="1" x14ac:dyDescent="0.2">
      <c r="L5545" s="469"/>
      <c r="M5545" s="469"/>
      <c r="N5545" s="469"/>
      <c r="O5545" s="469"/>
      <c r="P5545" s="923"/>
      <c r="Q5545" s="923"/>
      <c r="R5545" s="923"/>
      <c r="S5545" s="923"/>
      <c r="U5545" s="742"/>
    </row>
    <row r="5546" spans="12:21" s="508" customFormat="1" x14ac:dyDescent="0.2">
      <c r="L5546" s="469"/>
      <c r="M5546" s="469"/>
      <c r="N5546" s="469"/>
      <c r="O5546" s="469"/>
      <c r="P5546" s="923"/>
      <c r="Q5546" s="923"/>
      <c r="R5546" s="923"/>
      <c r="S5546" s="923"/>
      <c r="U5546" s="742"/>
    </row>
    <row r="5547" spans="12:21" s="508" customFormat="1" x14ac:dyDescent="0.2">
      <c r="L5547" s="469"/>
      <c r="M5547" s="469"/>
      <c r="N5547" s="469"/>
      <c r="O5547" s="469"/>
      <c r="P5547" s="923"/>
      <c r="Q5547" s="923"/>
      <c r="R5547" s="923"/>
      <c r="S5547" s="923"/>
      <c r="U5547" s="742"/>
    </row>
    <row r="5548" spans="12:21" s="508" customFormat="1" x14ac:dyDescent="0.2">
      <c r="L5548" s="469"/>
      <c r="M5548" s="469"/>
      <c r="N5548" s="469"/>
      <c r="O5548" s="469"/>
      <c r="P5548" s="923"/>
      <c r="Q5548" s="923"/>
      <c r="R5548" s="923"/>
      <c r="S5548" s="923"/>
      <c r="U5548" s="742"/>
    </row>
    <row r="5549" spans="12:21" s="508" customFormat="1" x14ac:dyDescent="0.2">
      <c r="L5549" s="469"/>
      <c r="M5549" s="469"/>
      <c r="N5549" s="469"/>
      <c r="O5549" s="469"/>
      <c r="P5549" s="923"/>
      <c r="Q5549" s="923"/>
      <c r="R5549" s="923"/>
      <c r="S5549" s="923"/>
      <c r="U5549" s="742"/>
    </row>
    <row r="5550" spans="12:21" s="508" customFormat="1" x14ac:dyDescent="0.2">
      <c r="L5550" s="469"/>
      <c r="M5550" s="469"/>
      <c r="N5550" s="469"/>
      <c r="O5550" s="469"/>
      <c r="P5550" s="923"/>
      <c r="Q5550" s="923"/>
      <c r="R5550" s="923"/>
      <c r="S5550" s="923"/>
      <c r="U5550" s="742"/>
    </row>
    <row r="5551" spans="12:21" s="508" customFormat="1" x14ac:dyDescent="0.2">
      <c r="L5551" s="469"/>
      <c r="M5551" s="469"/>
      <c r="N5551" s="469"/>
      <c r="O5551" s="469"/>
      <c r="P5551" s="923"/>
      <c r="Q5551" s="923"/>
      <c r="R5551" s="923"/>
      <c r="S5551" s="923"/>
      <c r="U5551" s="742"/>
    </row>
    <row r="5552" spans="12:21" s="508" customFormat="1" x14ac:dyDescent="0.2">
      <c r="L5552" s="469"/>
      <c r="M5552" s="469"/>
      <c r="N5552" s="469"/>
      <c r="O5552" s="469"/>
      <c r="P5552" s="923"/>
      <c r="Q5552" s="923"/>
      <c r="R5552" s="923"/>
      <c r="S5552" s="923"/>
      <c r="U5552" s="742"/>
    </row>
    <row r="5553" spans="12:21" s="508" customFormat="1" x14ac:dyDescent="0.2">
      <c r="L5553" s="469"/>
      <c r="M5553" s="469"/>
      <c r="N5553" s="469"/>
      <c r="O5553" s="469"/>
      <c r="P5553" s="923"/>
      <c r="Q5553" s="923"/>
      <c r="R5553" s="923"/>
      <c r="S5553" s="923"/>
      <c r="U5553" s="742"/>
    </row>
    <row r="5554" spans="12:21" s="508" customFormat="1" x14ac:dyDescent="0.2">
      <c r="L5554" s="469"/>
      <c r="M5554" s="469"/>
      <c r="N5554" s="469"/>
      <c r="O5554" s="469"/>
      <c r="P5554" s="923"/>
      <c r="Q5554" s="923"/>
      <c r="R5554" s="923"/>
      <c r="S5554" s="923"/>
      <c r="U5554" s="742"/>
    </row>
    <row r="5555" spans="12:21" s="508" customFormat="1" x14ac:dyDescent="0.2">
      <c r="L5555" s="469"/>
      <c r="M5555" s="469"/>
      <c r="N5555" s="469"/>
      <c r="O5555" s="469"/>
      <c r="P5555" s="923"/>
      <c r="Q5555" s="923"/>
      <c r="R5555" s="923"/>
      <c r="S5555" s="923"/>
      <c r="U5555" s="742"/>
    </row>
    <row r="5556" spans="12:21" s="508" customFormat="1" x14ac:dyDescent="0.2">
      <c r="L5556" s="469"/>
      <c r="M5556" s="469"/>
      <c r="N5556" s="469"/>
      <c r="O5556" s="469"/>
      <c r="P5556" s="923"/>
      <c r="Q5556" s="923"/>
      <c r="R5556" s="923"/>
      <c r="S5556" s="923"/>
      <c r="U5556" s="742"/>
    </row>
    <row r="5557" spans="12:21" s="508" customFormat="1" x14ac:dyDescent="0.2">
      <c r="L5557" s="469"/>
      <c r="M5557" s="469"/>
      <c r="N5557" s="469"/>
      <c r="O5557" s="469"/>
      <c r="P5557" s="923"/>
      <c r="Q5557" s="923"/>
      <c r="R5557" s="923"/>
      <c r="S5557" s="923"/>
      <c r="U5557" s="742"/>
    </row>
    <row r="5558" spans="12:21" s="508" customFormat="1" x14ac:dyDescent="0.2">
      <c r="L5558" s="469"/>
      <c r="M5558" s="469"/>
      <c r="N5558" s="469"/>
      <c r="O5558" s="469"/>
      <c r="P5558" s="923"/>
      <c r="Q5558" s="923"/>
      <c r="R5558" s="923"/>
      <c r="S5558" s="923"/>
      <c r="U5558" s="742"/>
    </row>
    <row r="5559" spans="12:21" s="508" customFormat="1" x14ac:dyDescent="0.2">
      <c r="L5559" s="469"/>
      <c r="M5559" s="469"/>
      <c r="N5559" s="469"/>
      <c r="O5559" s="469"/>
      <c r="P5559" s="923"/>
      <c r="Q5559" s="923"/>
      <c r="R5559" s="923"/>
      <c r="S5559" s="923"/>
      <c r="U5559" s="742"/>
    </row>
    <row r="5560" spans="12:21" s="508" customFormat="1" x14ac:dyDescent="0.2">
      <c r="L5560" s="469"/>
      <c r="M5560" s="469"/>
      <c r="N5560" s="469"/>
      <c r="O5560" s="469"/>
      <c r="P5560" s="923"/>
      <c r="Q5560" s="923"/>
      <c r="R5560" s="923"/>
      <c r="S5560" s="923"/>
      <c r="U5560" s="742"/>
    </row>
    <row r="5561" spans="12:21" s="508" customFormat="1" x14ac:dyDescent="0.2">
      <c r="L5561" s="469"/>
      <c r="M5561" s="469"/>
      <c r="N5561" s="469"/>
      <c r="O5561" s="469"/>
      <c r="P5561" s="923"/>
      <c r="Q5561" s="923"/>
      <c r="R5561" s="923"/>
      <c r="S5561" s="923"/>
      <c r="U5561" s="742"/>
    </row>
    <row r="5562" spans="12:21" s="508" customFormat="1" x14ac:dyDescent="0.2">
      <c r="L5562" s="469"/>
      <c r="M5562" s="469"/>
      <c r="N5562" s="469"/>
      <c r="O5562" s="469"/>
      <c r="P5562" s="923"/>
      <c r="Q5562" s="923"/>
      <c r="R5562" s="923"/>
      <c r="S5562" s="923"/>
      <c r="U5562" s="742"/>
    </row>
    <row r="5563" spans="12:21" s="508" customFormat="1" x14ac:dyDescent="0.2">
      <c r="L5563" s="469"/>
      <c r="M5563" s="469"/>
      <c r="N5563" s="469"/>
      <c r="O5563" s="469"/>
      <c r="P5563" s="923"/>
      <c r="Q5563" s="923"/>
      <c r="R5563" s="923"/>
      <c r="S5563" s="923"/>
      <c r="U5563" s="742"/>
    </row>
    <row r="5564" spans="12:21" s="508" customFormat="1" x14ac:dyDescent="0.2">
      <c r="L5564" s="469"/>
      <c r="M5564" s="469"/>
      <c r="N5564" s="469"/>
      <c r="O5564" s="469"/>
      <c r="P5564" s="923"/>
      <c r="Q5564" s="923"/>
      <c r="R5564" s="923"/>
      <c r="S5564" s="923"/>
      <c r="U5564" s="742"/>
    </row>
    <row r="5565" spans="12:21" s="508" customFormat="1" x14ac:dyDescent="0.2">
      <c r="L5565" s="469"/>
      <c r="M5565" s="469"/>
      <c r="N5565" s="469"/>
      <c r="O5565" s="469"/>
      <c r="P5565" s="923"/>
      <c r="Q5565" s="923"/>
      <c r="R5565" s="923"/>
      <c r="S5565" s="923"/>
      <c r="U5565" s="742"/>
    </row>
    <row r="5566" spans="12:21" s="508" customFormat="1" x14ac:dyDescent="0.2">
      <c r="L5566" s="469"/>
      <c r="M5566" s="469"/>
      <c r="N5566" s="469"/>
      <c r="O5566" s="469"/>
      <c r="P5566" s="923"/>
      <c r="Q5566" s="923"/>
      <c r="R5566" s="923"/>
      <c r="S5566" s="923"/>
      <c r="U5566" s="742"/>
    </row>
    <row r="5567" spans="12:21" s="508" customFormat="1" x14ac:dyDescent="0.2">
      <c r="L5567" s="469"/>
      <c r="M5567" s="469"/>
      <c r="N5567" s="469"/>
      <c r="O5567" s="469"/>
      <c r="P5567" s="923"/>
      <c r="Q5567" s="923"/>
      <c r="R5567" s="923"/>
      <c r="S5567" s="923"/>
      <c r="U5567" s="742"/>
    </row>
    <row r="5568" spans="12:21" s="508" customFormat="1" x14ac:dyDescent="0.2">
      <c r="L5568" s="469"/>
      <c r="M5568" s="469"/>
      <c r="N5568" s="469"/>
      <c r="O5568" s="469"/>
      <c r="P5568" s="923"/>
      <c r="Q5568" s="923"/>
      <c r="R5568" s="923"/>
      <c r="S5568" s="923"/>
      <c r="U5568" s="742"/>
    </row>
    <row r="5569" spans="12:21" s="508" customFormat="1" x14ac:dyDescent="0.2">
      <c r="L5569" s="469"/>
      <c r="M5569" s="469"/>
      <c r="N5569" s="469"/>
      <c r="O5569" s="469"/>
      <c r="P5569" s="923"/>
      <c r="Q5569" s="923"/>
      <c r="R5569" s="923"/>
      <c r="S5569" s="923"/>
      <c r="U5569" s="742"/>
    </row>
    <row r="5570" spans="12:21" s="508" customFormat="1" x14ac:dyDescent="0.2">
      <c r="L5570" s="469"/>
      <c r="M5570" s="469"/>
      <c r="N5570" s="469"/>
      <c r="O5570" s="469"/>
      <c r="P5570" s="923"/>
      <c r="Q5570" s="923"/>
      <c r="R5570" s="923"/>
      <c r="S5570" s="923"/>
      <c r="U5570" s="742"/>
    </row>
    <row r="5571" spans="12:21" s="508" customFormat="1" x14ac:dyDescent="0.2">
      <c r="L5571" s="469"/>
      <c r="M5571" s="469"/>
      <c r="N5571" s="469"/>
      <c r="O5571" s="469"/>
      <c r="P5571" s="923"/>
      <c r="Q5571" s="923"/>
      <c r="R5571" s="923"/>
      <c r="S5571" s="923"/>
      <c r="U5571" s="742"/>
    </row>
    <row r="5572" spans="12:21" s="508" customFormat="1" x14ac:dyDescent="0.2">
      <c r="L5572" s="469"/>
      <c r="M5572" s="469"/>
      <c r="N5572" s="469"/>
      <c r="O5572" s="469"/>
      <c r="P5572" s="923"/>
      <c r="Q5572" s="923"/>
      <c r="R5572" s="923"/>
      <c r="S5572" s="923"/>
      <c r="U5572" s="742"/>
    </row>
    <row r="5573" spans="12:21" s="508" customFormat="1" x14ac:dyDescent="0.2">
      <c r="L5573" s="469"/>
      <c r="M5573" s="469"/>
      <c r="N5573" s="469"/>
      <c r="O5573" s="469"/>
      <c r="P5573" s="923"/>
      <c r="Q5573" s="923"/>
      <c r="R5573" s="923"/>
      <c r="S5573" s="923"/>
      <c r="U5573" s="742"/>
    </row>
    <row r="5574" spans="12:21" s="508" customFormat="1" x14ac:dyDescent="0.2">
      <c r="L5574" s="469"/>
      <c r="M5574" s="469"/>
      <c r="N5574" s="469"/>
      <c r="O5574" s="469"/>
      <c r="P5574" s="923"/>
      <c r="Q5574" s="923"/>
      <c r="R5574" s="923"/>
      <c r="S5574" s="923"/>
      <c r="U5574" s="742"/>
    </row>
    <row r="5575" spans="12:21" s="508" customFormat="1" x14ac:dyDescent="0.2">
      <c r="L5575" s="469"/>
      <c r="M5575" s="469"/>
      <c r="N5575" s="469"/>
      <c r="O5575" s="469"/>
      <c r="P5575" s="923"/>
      <c r="Q5575" s="923"/>
      <c r="R5575" s="923"/>
      <c r="S5575" s="923"/>
      <c r="U5575" s="742"/>
    </row>
    <row r="5576" spans="12:21" s="508" customFormat="1" x14ac:dyDescent="0.2">
      <c r="L5576" s="469"/>
      <c r="M5576" s="469"/>
      <c r="N5576" s="469"/>
      <c r="O5576" s="469"/>
      <c r="P5576" s="923"/>
      <c r="Q5576" s="923"/>
      <c r="R5576" s="923"/>
      <c r="S5576" s="923"/>
      <c r="U5576" s="742"/>
    </row>
    <row r="5577" spans="12:21" s="508" customFormat="1" x14ac:dyDescent="0.2">
      <c r="L5577" s="469"/>
      <c r="M5577" s="469"/>
      <c r="N5577" s="469"/>
      <c r="O5577" s="469"/>
      <c r="P5577" s="923"/>
      <c r="Q5577" s="923"/>
      <c r="R5577" s="923"/>
      <c r="S5577" s="923"/>
      <c r="U5577" s="742"/>
    </row>
    <row r="5578" spans="12:21" s="508" customFormat="1" x14ac:dyDescent="0.2">
      <c r="L5578" s="469"/>
      <c r="M5578" s="469"/>
      <c r="N5578" s="469"/>
      <c r="O5578" s="469"/>
      <c r="P5578" s="923"/>
      <c r="Q5578" s="923"/>
      <c r="R5578" s="923"/>
      <c r="S5578" s="923"/>
      <c r="U5578" s="742"/>
    </row>
    <row r="5579" spans="12:21" s="508" customFormat="1" x14ac:dyDescent="0.2">
      <c r="L5579" s="469"/>
      <c r="M5579" s="469"/>
      <c r="N5579" s="469"/>
      <c r="O5579" s="469"/>
      <c r="P5579" s="923"/>
      <c r="Q5579" s="923"/>
      <c r="R5579" s="923"/>
      <c r="S5579" s="923"/>
      <c r="U5579" s="742"/>
    </row>
    <row r="5580" spans="12:21" s="508" customFormat="1" x14ac:dyDescent="0.2">
      <c r="L5580" s="469"/>
      <c r="M5580" s="469"/>
      <c r="N5580" s="469"/>
      <c r="O5580" s="469"/>
      <c r="P5580" s="923"/>
      <c r="Q5580" s="923"/>
      <c r="R5580" s="923"/>
      <c r="S5580" s="923"/>
      <c r="U5580" s="742"/>
    </row>
    <row r="5581" spans="12:21" s="508" customFormat="1" x14ac:dyDescent="0.2">
      <c r="L5581" s="469"/>
      <c r="M5581" s="469"/>
      <c r="N5581" s="469"/>
      <c r="O5581" s="469"/>
      <c r="P5581" s="923"/>
      <c r="Q5581" s="923"/>
      <c r="R5581" s="923"/>
      <c r="S5581" s="923"/>
      <c r="U5581" s="742"/>
    </row>
    <row r="5582" spans="12:21" s="508" customFormat="1" x14ac:dyDescent="0.2">
      <c r="L5582" s="469"/>
      <c r="M5582" s="469"/>
      <c r="N5582" s="469"/>
      <c r="O5582" s="469"/>
      <c r="P5582" s="923"/>
      <c r="Q5582" s="923"/>
      <c r="R5582" s="923"/>
      <c r="S5582" s="923"/>
      <c r="U5582" s="742"/>
    </row>
    <row r="5583" spans="12:21" s="508" customFormat="1" x14ac:dyDescent="0.2">
      <c r="L5583" s="469"/>
      <c r="M5583" s="469"/>
      <c r="N5583" s="469"/>
      <c r="O5583" s="469"/>
      <c r="P5583" s="923"/>
      <c r="Q5583" s="923"/>
      <c r="R5583" s="923"/>
      <c r="S5583" s="923"/>
      <c r="U5583" s="742"/>
    </row>
    <row r="5584" spans="12:21" s="508" customFormat="1" x14ac:dyDescent="0.2">
      <c r="L5584" s="469"/>
      <c r="M5584" s="469"/>
      <c r="N5584" s="469"/>
      <c r="O5584" s="469"/>
      <c r="P5584" s="923"/>
      <c r="Q5584" s="923"/>
      <c r="R5584" s="923"/>
      <c r="S5584" s="923"/>
      <c r="U5584" s="742"/>
    </row>
    <row r="5585" spans="12:21" s="508" customFormat="1" x14ac:dyDescent="0.2">
      <c r="L5585" s="469"/>
      <c r="M5585" s="469"/>
      <c r="N5585" s="469"/>
      <c r="O5585" s="469"/>
      <c r="P5585" s="923"/>
      <c r="Q5585" s="923"/>
      <c r="R5585" s="923"/>
      <c r="S5585" s="923"/>
      <c r="U5585" s="742"/>
    </row>
    <row r="5586" spans="12:21" s="508" customFormat="1" x14ac:dyDescent="0.2">
      <c r="L5586" s="469"/>
      <c r="M5586" s="469"/>
      <c r="N5586" s="469"/>
      <c r="O5586" s="469"/>
      <c r="P5586" s="923"/>
      <c r="Q5586" s="923"/>
      <c r="R5586" s="923"/>
      <c r="S5586" s="923"/>
      <c r="U5586" s="742"/>
    </row>
    <row r="5587" spans="12:21" s="508" customFormat="1" x14ac:dyDescent="0.2">
      <c r="L5587" s="469"/>
      <c r="M5587" s="469"/>
      <c r="N5587" s="469"/>
      <c r="O5587" s="469"/>
      <c r="P5587" s="923"/>
      <c r="Q5587" s="923"/>
      <c r="R5587" s="923"/>
      <c r="S5587" s="923"/>
      <c r="U5587" s="742"/>
    </row>
    <row r="5588" spans="12:21" s="508" customFormat="1" x14ac:dyDescent="0.2">
      <c r="L5588" s="469"/>
      <c r="M5588" s="469"/>
      <c r="N5588" s="469"/>
      <c r="O5588" s="469"/>
      <c r="P5588" s="923"/>
      <c r="Q5588" s="923"/>
      <c r="R5588" s="923"/>
      <c r="S5588" s="923"/>
      <c r="U5588" s="742"/>
    </row>
    <row r="5589" spans="12:21" s="508" customFormat="1" x14ac:dyDescent="0.2">
      <c r="L5589" s="469"/>
      <c r="M5589" s="469"/>
      <c r="N5589" s="469"/>
      <c r="O5589" s="469"/>
      <c r="P5589" s="923"/>
      <c r="Q5589" s="923"/>
      <c r="R5589" s="923"/>
      <c r="S5589" s="923"/>
      <c r="U5589" s="742"/>
    </row>
    <row r="5590" spans="12:21" s="508" customFormat="1" x14ac:dyDescent="0.2">
      <c r="L5590" s="469"/>
      <c r="M5590" s="469"/>
      <c r="N5590" s="469"/>
      <c r="O5590" s="469"/>
      <c r="P5590" s="923"/>
      <c r="Q5590" s="923"/>
      <c r="R5590" s="923"/>
      <c r="S5590" s="923"/>
      <c r="U5590" s="742"/>
    </row>
    <row r="5591" spans="12:21" s="508" customFormat="1" x14ac:dyDescent="0.2">
      <c r="L5591" s="469"/>
      <c r="M5591" s="469"/>
      <c r="N5591" s="469"/>
      <c r="O5591" s="469"/>
      <c r="P5591" s="923"/>
      <c r="Q5591" s="923"/>
      <c r="R5591" s="923"/>
      <c r="S5591" s="923"/>
      <c r="U5591" s="742"/>
    </row>
    <row r="5592" spans="12:21" s="508" customFormat="1" x14ac:dyDescent="0.2">
      <c r="L5592" s="469"/>
      <c r="M5592" s="469"/>
      <c r="N5592" s="469"/>
      <c r="O5592" s="469"/>
      <c r="P5592" s="923"/>
      <c r="Q5592" s="923"/>
      <c r="R5592" s="923"/>
      <c r="S5592" s="923"/>
      <c r="U5592" s="742"/>
    </row>
    <row r="5593" spans="12:21" s="508" customFormat="1" x14ac:dyDescent="0.2">
      <c r="L5593" s="469"/>
      <c r="M5593" s="469"/>
      <c r="N5593" s="469"/>
      <c r="O5593" s="469"/>
      <c r="P5593" s="923"/>
      <c r="Q5593" s="923"/>
      <c r="R5593" s="923"/>
      <c r="S5593" s="923"/>
      <c r="U5593" s="742"/>
    </row>
    <row r="5594" spans="12:21" s="508" customFormat="1" x14ac:dyDescent="0.2">
      <c r="L5594" s="469"/>
      <c r="M5594" s="469"/>
      <c r="N5594" s="469"/>
      <c r="O5594" s="469"/>
      <c r="P5594" s="923"/>
      <c r="Q5594" s="923"/>
      <c r="R5594" s="923"/>
      <c r="S5594" s="923"/>
      <c r="U5594" s="742"/>
    </row>
    <row r="5595" spans="12:21" s="508" customFormat="1" x14ac:dyDescent="0.2">
      <c r="L5595" s="469"/>
      <c r="M5595" s="469"/>
      <c r="N5595" s="469"/>
      <c r="O5595" s="469"/>
      <c r="P5595" s="923"/>
      <c r="Q5595" s="923"/>
      <c r="R5595" s="923"/>
      <c r="S5595" s="923"/>
      <c r="U5595" s="742"/>
    </row>
    <row r="5596" spans="12:21" s="508" customFormat="1" x14ac:dyDescent="0.2">
      <c r="L5596" s="469"/>
      <c r="M5596" s="469"/>
      <c r="N5596" s="469"/>
      <c r="O5596" s="469"/>
      <c r="P5596" s="923"/>
      <c r="Q5596" s="923"/>
      <c r="R5596" s="923"/>
      <c r="S5596" s="923"/>
      <c r="U5596" s="742"/>
    </row>
    <row r="5597" spans="12:21" s="508" customFormat="1" x14ac:dyDescent="0.2">
      <c r="L5597" s="469"/>
      <c r="M5597" s="469"/>
      <c r="N5597" s="469"/>
      <c r="O5597" s="469"/>
      <c r="P5597" s="923"/>
      <c r="Q5597" s="923"/>
      <c r="R5597" s="923"/>
      <c r="S5597" s="923"/>
      <c r="U5597" s="742"/>
    </row>
    <row r="5598" spans="12:21" s="508" customFormat="1" x14ac:dyDescent="0.2">
      <c r="L5598" s="469"/>
      <c r="M5598" s="469"/>
      <c r="N5598" s="469"/>
      <c r="O5598" s="469"/>
      <c r="P5598" s="923"/>
      <c r="Q5598" s="923"/>
      <c r="R5598" s="923"/>
      <c r="S5598" s="923"/>
      <c r="U5598" s="742"/>
    </row>
    <row r="5599" spans="12:21" s="508" customFormat="1" x14ac:dyDescent="0.2">
      <c r="L5599" s="469"/>
      <c r="M5599" s="469"/>
      <c r="N5599" s="469"/>
      <c r="O5599" s="469"/>
      <c r="P5599" s="923"/>
      <c r="Q5599" s="923"/>
      <c r="R5599" s="923"/>
      <c r="S5599" s="923"/>
      <c r="U5599" s="742"/>
    </row>
    <row r="5600" spans="12:21" s="508" customFormat="1" x14ac:dyDescent="0.2">
      <c r="L5600" s="469"/>
      <c r="M5600" s="469"/>
      <c r="N5600" s="469"/>
      <c r="O5600" s="469"/>
      <c r="P5600" s="923"/>
      <c r="Q5600" s="923"/>
      <c r="R5600" s="923"/>
      <c r="S5600" s="923"/>
      <c r="U5600" s="742"/>
    </row>
    <row r="5601" spans="12:21" s="508" customFormat="1" x14ac:dyDescent="0.2">
      <c r="L5601" s="469"/>
      <c r="M5601" s="469"/>
      <c r="N5601" s="469"/>
      <c r="O5601" s="469"/>
      <c r="P5601" s="923"/>
      <c r="Q5601" s="923"/>
      <c r="R5601" s="923"/>
      <c r="S5601" s="923"/>
      <c r="U5601" s="742"/>
    </row>
    <row r="5602" spans="12:21" s="508" customFormat="1" x14ac:dyDescent="0.2">
      <c r="L5602" s="469"/>
      <c r="M5602" s="469"/>
      <c r="N5602" s="469"/>
      <c r="O5602" s="469"/>
      <c r="P5602" s="923"/>
      <c r="Q5602" s="923"/>
      <c r="R5602" s="923"/>
      <c r="S5602" s="923"/>
      <c r="U5602" s="742"/>
    </row>
    <row r="5603" spans="12:21" s="508" customFormat="1" x14ac:dyDescent="0.2">
      <c r="L5603" s="469"/>
      <c r="M5603" s="469"/>
      <c r="N5603" s="469"/>
      <c r="O5603" s="469"/>
      <c r="P5603" s="923"/>
      <c r="Q5603" s="923"/>
      <c r="R5603" s="923"/>
      <c r="S5603" s="923"/>
      <c r="U5603" s="742"/>
    </row>
    <row r="5604" spans="12:21" s="508" customFormat="1" x14ac:dyDescent="0.2">
      <c r="L5604" s="469"/>
      <c r="M5604" s="469"/>
      <c r="N5604" s="469"/>
      <c r="O5604" s="469"/>
      <c r="P5604" s="923"/>
      <c r="Q5604" s="923"/>
      <c r="R5604" s="923"/>
      <c r="S5604" s="923"/>
      <c r="U5604" s="742"/>
    </row>
    <row r="5605" spans="12:21" s="508" customFormat="1" x14ac:dyDescent="0.2">
      <c r="L5605" s="469"/>
      <c r="M5605" s="469"/>
      <c r="N5605" s="469"/>
      <c r="O5605" s="469"/>
      <c r="P5605" s="923"/>
      <c r="Q5605" s="923"/>
      <c r="R5605" s="923"/>
      <c r="S5605" s="923"/>
      <c r="U5605" s="742"/>
    </row>
    <row r="5606" spans="12:21" s="508" customFormat="1" x14ac:dyDescent="0.2">
      <c r="L5606" s="469"/>
      <c r="M5606" s="469"/>
      <c r="N5606" s="469"/>
      <c r="O5606" s="469"/>
      <c r="P5606" s="923"/>
      <c r="Q5606" s="923"/>
      <c r="R5606" s="923"/>
      <c r="S5606" s="923"/>
      <c r="U5606" s="742"/>
    </row>
    <row r="5607" spans="12:21" s="508" customFormat="1" x14ac:dyDescent="0.2">
      <c r="L5607" s="469"/>
      <c r="M5607" s="469"/>
      <c r="N5607" s="469"/>
      <c r="O5607" s="469"/>
      <c r="P5607" s="923"/>
      <c r="Q5607" s="923"/>
      <c r="R5607" s="923"/>
      <c r="S5607" s="923"/>
      <c r="U5607" s="742"/>
    </row>
    <row r="5608" spans="12:21" s="508" customFormat="1" x14ac:dyDescent="0.2">
      <c r="L5608" s="469"/>
      <c r="M5608" s="469"/>
      <c r="N5608" s="469"/>
      <c r="O5608" s="469"/>
      <c r="P5608" s="923"/>
      <c r="Q5608" s="923"/>
      <c r="R5608" s="923"/>
      <c r="S5608" s="923"/>
      <c r="U5608" s="742"/>
    </row>
    <row r="5609" spans="12:21" s="508" customFormat="1" x14ac:dyDescent="0.2">
      <c r="L5609" s="469"/>
      <c r="M5609" s="469"/>
      <c r="N5609" s="469"/>
      <c r="O5609" s="469"/>
      <c r="P5609" s="923"/>
      <c r="Q5609" s="923"/>
      <c r="R5609" s="923"/>
      <c r="S5609" s="923"/>
      <c r="U5609" s="742"/>
    </row>
    <row r="5610" spans="12:21" s="508" customFormat="1" x14ac:dyDescent="0.2">
      <c r="L5610" s="469"/>
      <c r="M5610" s="469"/>
      <c r="N5610" s="469"/>
      <c r="O5610" s="469"/>
      <c r="P5610" s="923"/>
      <c r="Q5610" s="923"/>
      <c r="R5610" s="923"/>
      <c r="S5610" s="923"/>
      <c r="U5610" s="742"/>
    </row>
    <row r="5611" spans="12:21" s="508" customFormat="1" x14ac:dyDescent="0.2">
      <c r="L5611" s="469"/>
      <c r="M5611" s="469"/>
      <c r="N5611" s="469"/>
      <c r="O5611" s="469"/>
      <c r="P5611" s="923"/>
      <c r="Q5611" s="923"/>
      <c r="R5611" s="923"/>
      <c r="S5611" s="923"/>
      <c r="U5611" s="742"/>
    </row>
    <row r="5612" spans="12:21" s="508" customFormat="1" x14ac:dyDescent="0.2">
      <c r="L5612" s="469"/>
      <c r="M5612" s="469"/>
      <c r="N5612" s="469"/>
      <c r="O5612" s="469"/>
      <c r="P5612" s="923"/>
      <c r="Q5612" s="923"/>
      <c r="R5612" s="923"/>
      <c r="S5612" s="923"/>
      <c r="U5612" s="742"/>
    </row>
    <row r="5613" spans="12:21" s="508" customFormat="1" x14ac:dyDescent="0.2">
      <c r="L5613" s="469"/>
      <c r="M5613" s="469"/>
      <c r="N5613" s="469"/>
      <c r="O5613" s="469"/>
      <c r="P5613" s="923"/>
      <c r="Q5613" s="923"/>
      <c r="R5613" s="923"/>
      <c r="S5613" s="923"/>
      <c r="U5613" s="742"/>
    </row>
    <row r="5614" spans="12:21" s="508" customFormat="1" x14ac:dyDescent="0.2">
      <c r="L5614" s="469"/>
      <c r="M5614" s="469"/>
      <c r="N5614" s="469"/>
      <c r="O5614" s="469"/>
      <c r="P5614" s="923"/>
      <c r="Q5614" s="923"/>
      <c r="R5614" s="923"/>
      <c r="S5614" s="923"/>
      <c r="U5614" s="742"/>
    </row>
    <row r="5615" spans="12:21" s="508" customFormat="1" x14ac:dyDescent="0.2">
      <c r="L5615" s="469"/>
      <c r="M5615" s="469"/>
      <c r="N5615" s="469"/>
      <c r="O5615" s="469"/>
      <c r="P5615" s="923"/>
      <c r="Q5615" s="923"/>
      <c r="R5615" s="923"/>
      <c r="S5615" s="923"/>
      <c r="U5615" s="742"/>
    </row>
    <row r="5616" spans="12:21" s="508" customFormat="1" x14ac:dyDescent="0.2">
      <c r="L5616" s="469"/>
      <c r="M5616" s="469"/>
      <c r="N5616" s="469"/>
      <c r="O5616" s="469"/>
      <c r="P5616" s="923"/>
      <c r="Q5616" s="923"/>
      <c r="R5616" s="923"/>
      <c r="S5616" s="923"/>
      <c r="U5616" s="742"/>
    </row>
    <row r="5617" spans="12:21" s="508" customFormat="1" x14ac:dyDescent="0.2">
      <c r="L5617" s="469"/>
      <c r="M5617" s="469"/>
      <c r="N5617" s="469"/>
      <c r="O5617" s="469"/>
      <c r="P5617" s="923"/>
      <c r="Q5617" s="923"/>
      <c r="R5617" s="923"/>
      <c r="S5617" s="923"/>
      <c r="U5617" s="742"/>
    </row>
    <row r="5618" spans="12:21" s="508" customFormat="1" x14ac:dyDescent="0.2">
      <c r="L5618" s="469"/>
      <c r="M5618" s="469"/>
      <c r="N5618" s="469"/>
      <c r="O5618" s="469"/>
      <c r="P5618" s="923"/>
      <c r="Q5618" s="923"/>
      <c r="R5618" s="923"/>
      <c r="S5618" s="923"/>
      <c r="U5618" s="742"/>
    </row>
    <row r="5619" spans="12:21" s="508" customFormat="1" x14ac:dyDescent="0.2">
      <c r="L5619" s="469"/>
      <c r="M5619" s="469"/>
      <c r="N5619" s="469"/>
      <c r="O5619" s="469"/>
      <c r="P5619" s="923"/>
      <c r="Q5619" s="923"/>
      <c r="R5619" s="923"/>
      <c r="S5619" s="923"/>
      <c r="U5619" s="742"/>
    </row>
    <row r="5620" spans="12:21" s="508" customFormat="1" x14ac:dyDescent="0.2">
      <c r="L5620" s="469"/>
      <c r="M5620" s="469"/>
      <c r="N5620" s="469"/>
      <c r="O5620" s="469"/>
      <c r="P5620" s="923"/>
      <c r="Q5620" s="923"/>
      <c r="R5620" s="923"/>
      <c r="S5620" s="923"/>
      <c r="U5620" s="742"/>
    </row>
    <row r="5621" spans="12:21" s="508" customFormat="1" x14ac:dyDescent="0.2">
      <c r="L5621" s="469"/>
      <c r="M5621" s="469"/>
      <c r="N5621" s="469"/>
      <c r="O5621" s="469"/>
      <c r="P5621" s="923"/>
      <c r="Q5621" s="923"/>
      <c r="R5621" s="923"/>
      <c r="S5621" s="923"/>
      <c r="U5621" s="742"/>
    </row>
    <row r="5622" spans="12:21" s="508" customFormat="1" x14ac:dyDescent="0.2">
      <c r="L5622" s="469"/>
      <c r="M5622" s="469"/>
      <c r="N5622" s="469"/>
      <c r="O5622" s="469"/>
      <c r="P5622" s="923"/>
      <c r="Q5622" s="923"/>
      <c r="R5622" s="923"/>
      <c r="S5622" s="923"/>
      <c r="U5622" s="742"/>
    </row>
    <row r="5623" spans="12:21" s="508" customFormat="1" x14ac:dyDescent="0.2">
      <c r="L5623" s="469"/>
      <c r="M5623" s="469"/>
      <c r="N5623" s="469"/>
      <c r="O5623" s="469"/>
      <c r="P5623" s="923"/>
      <c r="Q5623" s="923"/>
      <c r="R5623" s="923"/>
      <c r="S5623" s="923"/>
      <c r="U5623" s="742"/>
    </row>
    <row r="5624" spans="12:21" s="508" customFormat="1" x14ac:dyDescent="0.2">
      <c r="L5624" s="469"/>
      <c r="M5624" s="469"/>
      <c r="N5624" s="469"/>
      <c r="O5624" s="469"/>
      <c r="P5624" s="923"/>
      <c r="Q5624" s="923"/>
      <c r="R5624" s="923"/>
      <c r="S5624" s="923"/>
      <c r="U5624" s="742"/>
    </row>
    <row r="5625" spans="12:21" s="508" customFormat="1" x14ac:dyDescent="0.2">
      <c r="L5625" s="469"/>
      <c r="M5625" s="469"/>
      <c r="N5625" s="469"/>
      <c r="O5625" s="469"/>
      <c r="P5625" s="923"/>
      <c r="Q5625" s="923"/>
      <c r="R5625" s="923"/>
      <c r="S5625" s="923"/>
      <c r="U5625" s="742"/>
    </row>
    <row r="5626" spans="12:21" s="508" customFormat="1" x14ac:dyDescent="0.2">
      <c r="L5626" s="469"/>
      <c r="M5626" s="469"/>
      <c r="N5626" s="469"/>
      <c r="O5626" s="469"/>
      <c r="P5626" s="923"/>
      <c r="Q5626" s="923"/>
      <c r="R5626" s="923"/>
      <c r="S5626" s="923"/>
      <c r="U5626" s="742"/>
    </row>
    <row r="5627" spans="12:21" s="508" customFormat="1" x14ac:dyDescent="0.2">
      <c r="L5627" s="469"/>
      <c r="M5627" s="469"/>
      <c r="N5627" s="469"/>
      <c r="O5627" s="469"/>
      <c r="P5627" s="923"/>
      <c r="Q5627" s="923"/>
      <c r="R5627" s="923"/>
      <c r="S5627" s="923"/>
      <c r="U5627" s="742"/>
    </row>
    <row r="5628" spans="12:21" s="508" customFormat="1" x14ac:dyDescent="0.2">
      <c r="L5628" s="469"/>
      <c r="M5628" s="469"/>
      <c r="N5628" s="469"/>
      <c r="O5628" s="469"/>
      <c r="P5628" s="923"/>
      <c r="Q5628" s="923"/>
      <c r="R5628" s="923"/>
      <c r="S5628" s="923"/>
      <c r="U5628" s="742"/>
    </row>
    <row r="5629" spans="12:21" s="508" customFormat="1" x14ac:dyDescent="0.2">
      <c r="L5629" s="469"/>
      <c r="M5629" s="469"/>
      <c r="N5629" s="469"/>
      <c r="O5629" s="469"/>
      <c r="P5629" s="923"/>
      <c r="Q5629" s="923"/>
      <c r="R5629" s="923"/>
      <c r="S5629" s="923"/>
      <c r="U5629" s="742"/>
    </row>
    <row r="5630" spans="12:21" s="508" customFormat="1" x14ac:dyDescent="0.2">
      <c r="L5630" s="469"/>
      <c r="M5630" s="469"/>
      <c r="N5630" s="469"/>
      <c r="O5630" s="469"/>
      <c r="P5630" s="923"/>
      <c r="Q5630" s="923"/>
      <c r="R5630" s="923"/>
      <c r="S5630" s="923"/>
      <c r="U5630" s="742"/>
    </row>
    <row r="5631" spans="12:21" s="508" customFormat="1" x14ac:dyDescent="0.2">
      <c r="L5631" s="469"/>
      <c r="M5631" s="469"/>
      <c r="N5631" s="469"/>
      <c r="O5631" s="469"/>
      <c r="P5631" s="923"/>
      <c r="Q5631" s="923"/>
      <c r="R5631" s="923"/>
      <c r="S5631" s="923"/>
      <c r="U5631" s="742"/>
    </row>
    <row r="5632" spans="12:21" s="508" customFormat="1" x14ac:dyDescent="0.2">
      <c r="L5632" s="469"/>
      <c r="M5632" s="469"/>
      <c r="N5632" s="469"/>
      <c r="O5632" s="469"/>
      <c r="P5632" s="923"/>
      <c r="Q5632" s="923"/>
      <c r="R5632" s="923"/>
      <c r="S5632" s="923"/>
      <c r="U5632" s="742"/>
    </row>
    <row r="5633" spans="12:21" s="508" customFormat="1" x14ac:dyDescent="0.2">
      <c r="L5633" s="469"/>
      <c r="M5633" s="469"/>
      <c r="N5633" s="469"/>
      <c r="O5633" s="469"/>
      <c r="P5633" s="923"/>
      <c r="Q5633" s="923"/>
      <c r="R5633" s="923"/>
      <c r="S5633" s="923"/>
      <c r="U5633" s="742"/>
    </row>
    <row r="5634" spans="12:21" s="508" customFormat="1" x14ac:dyDescent="0.2">
      <c r="L5634" s="469"/>
      <c r="M5634" s="469"/>
      <c r="N5634" s="469"/>
      <c r="O5634" s="469"/>
      <c r="P5634" s="923"/>
      <c r="Q5634" s="923"/>
      <c r="R5634" s="923"/>
      <c r="S5634" s="923"/>
      <c r="U5634" s="742"/>
    </row>
    <row r="5635" spans="12:21" s="508" customFormat="1" x14ac:dyDescent="0.2">
      <c r="L5635" s="469"/>
      <c r="M5635" s="469"/>
      <c r="N5635" s="469"/>
      <c r="O5635" s="469"/>
      <c r="P5635" s="923"/>
      <c r="Q5635" s="923"/>
      <c r="R5635" s="923"/>
      <c r="S5635" s="923"/>
      <c r="U5635" s="742"/>
    </row>
    <row r="5636" spans="12:21" s="508" customFormat="1" x14ac:dyDescent="0.2">
      <c r="L5636" s="469"/>
      <c r="M5636" s="469"/>
      <c r="N5636" s="469"/>
      <c r="O5636" s="469"/>
      <c r="P5636" s="923"/>
      <c r="Q5636" s="923"/>
      <c r="R5636" s="923"/>
      <c r="S5636" s="923"/>
      <c r="U5636" s="742"/>
    </row>
    <row r="5637" spans="12:21" s="508" customFormat="1" x14ac:dyDescent="0.2">
      <c r="L5637" s="469"/>
      <c r="M5637" s="469"/>
      <c r="N5637" s="469"/>
      <c r="O5637" s="469"/>
      <c r="P5637" s="923"/>
      <c r="Q5637" s="923"/>
      <c r="R5637" s="923"/>
      <c r="S5637" s="923"/>
      <c r="U5637" s="742"/>
    </row>
    <row r="5638" spans="12:21" s="508" customFormat="1" x14ac:dyDescent="0.2">
      <c r="L5638" s="469"/>
      <c r="M5638" s="469"/>
      <c r="N5638" s="469"/>
      <c r="O5638" s="469"/>
      <c r="P5638" s="923"/>
      <c r="Q5638" s="923"/>
      <c r="R5638" s="923"/>
      <c r="S5638" s="923"/>
      <c r="U5638" s="742"/>
    </row>
    <row r="5639" spans="12:21" s="508" customFormat="1" x14ac:dyDescent="0.2">
      <c r="L5639" s="469"/>
      <c r="M5639" s="469"/>
      <c r="N5639" s="469"/>
      <c r="O5639" s="469"/>
      <c r="P5639" s="923"/>
      <c r="Q5639" s="923"/>
      <c r="R5639" s="923"/>
      <c r="S5639" s="923"/>
      <c r="U5639" s="742"/>
    </row>
    <row r="5640" spans="12:21" s="508" customFormat="1" x14ac:dyDescent="0.2">
      <c r="L5640" s="469"/>
      <c r="M5640" s="469"/>
      <c r="N5640" s="469"/>
      <c r="O5640" s="469"/>
      <c r="P5640" s="923"/>
      <c r="Q5640" s="923"/>
      <c r="R5640" s="923"/>
      <c r="S5640" s="923"/>
      <c r="U5640" s="742"/>
    </row>
    <row r="5641" spans="12:21" s="508" customFormat="1" x14ac:dyDescent="0.2">
      <c r="L5641" s="469"/>
      <c r="M5641" s="469"/>
      <c r="N5641" s="469"/>
      <c r="O5641" s="469"/>
      <c r="P5641" s="923"/>
      <c r="Q5641" s="923"/>
      <c r="R5641" s="923"/>
      <c r="S5641" s="923"/>
      <c r="U5641" s="742"/>
    </row>
    <row r="5642" spans="12:21" s="508" customFormat="1" x14ac:dyDescent="0.2">
      <c r="L5642" s="469"/>
      <c r="M5642" s="469"/>
      <c r="N5642" s="469"/>
      <c r="O5642" s="469"/>
      <c r="P5642" s="923"/>
      <c r="Q5642" s="923"/>
      <c r="R5642" s="923"/>
      <c r="S5642" s="923"/>
      <c r="U5642" s="742"/>
    </row>
    <row r="5643" spans="12:21" s="508" customFormat="1" x14ac:dyDescent="0.2">
      <c r="L5643" s="469"/>
      <c r="M5643" s="469"/>
      <c r="N5643" s="469"/>
      <c r="O5643" s="469"/>
      <c r="P5643" s="923"/>
      <c r="Q5643" s="923"/>
      <c r="R5643" s="923"/>
      <c r="S5643" s="923"/>
      <c r="U5643" s="742"/>
    </row>
    <row r="5644" spans="12:21" s="508" customFormat="1" x14ac:dyDescent="0.2">
      <c r="L5644" s="469"/>
      <c r="M5644" s="469"/>
      <c r="N5644" s="469"/>
      <c r="O5644" s="469"/>
      <c r="P5644" s="923"/>
      <c r="Q5644" s="923"/>
      <c r="R5644" s="923"/>
      <c r="S5644" s="923"/>
      <c r="U5644" s="742"/>
    </row>
    <row r="5645" spans="12:21" s="508" customFormat="1" x14ac:dyDescent="0.2">
      <c r="L5645" s="469"/>
      <c r="M5645" s="469"/>
      <c r="N5645" s="469"/>
      <c r="O5645" s="469"/>
      <c r="P5645" s="923"/>
      <c r="Q5645" s="923"/>
      <c r="R5645" s="923"/>
      <c r="S5645" s="923"/>
      <c r="U5645" s="742"/>
    </row>
    <row r="5646" spans="12:21" s="508" customFormat="1" x14ac:dyDescent="0.2">
      <c r="L5646" s="469"/>
      <c r="M5646" s="469"/>
      <c r="N5646" s="469"/>
      <c r="O5646" s="469"/>
      <c r="P5646" s="923"/>
      <c r="Q5646" s="923"/>
      <c r="R5646" s="923"/>
      <c r="S5646" s="923"/>
      <c r="U5646" s="742"/>
    </row>
    <row r="5647" spans="12:21" s="508" customFormat="1" x14ac:dyDescent="0.2">
      <c r="L5647" s="469"/>
      <c r="M5647" s="469"/>
      <c r="N5647" s="469"/>
      <c r="O5647" s="469"/>
      <c r="P5647" s="923"/>
      <c r="Q5647" s="923"/>
      <c r="R5647" s="923"/>
      <c r="S5647" s="923"/>
      <c r="U5647" s="742"/>
    </row>
    <row r="5648" spans="12:21" s="508" customFormat="1" x14ac:dyDescent="0.2">
      <c r="L5648" s="469"/>
      <c r="M5648" s="469"/>
      <c r="N5648" s="469"/>
      <c r="O5648" s="469"/>
      <c r="P5648" s="923"/>
      <c r="Q5648" s="923"/>
      <c r="R5648" s="923"/>
      <c r="S5648" s="923"/>
      <c r="U5648" s="742"/>
    </row>
    <row r="5649" spans="12:21" s="508" customFormat="1" x14ac:dyDescent="0.2">
      <c r="L5649" s="469"/>
      <c r="M5649" s="469"/>
      <c r="N5649" s="469"/>
      <c r="O5649" s="469"/>
      <c r="P5649" s="923"/>
      <c r="Q5649" s="923"/>
      <c r="R5649" s="923"/>
      <c r="S5649" s="923"/>
      <c r="U5649" s="742"/>
    </row>
    <row r="5650" spans="12:21" s="508" customFormat="1" x14ac:dyDescent="0.2">
      <c r="L5650" s="469"/>
      <c r="M5650" s="469"/>
      <c r="N5650" s="469"/>
      <c r="O5650" s="469"/>
      <c r="P5650" s="923"/>
      <c r="Q5650" s="923"/>
      <c r="R5650" s="923"/>
      <c r="S5650" s="923"/>
      <c r="U5650" s="742"/>
    </row>
    <row r="5651" spans="12:21" s="508" customFormat="1" x14ac:dyDescent="0.2">
      <c r="L5651" s="469"/>
      <c r="M5651" s="469"/>
      <c r="N5651" s="469"/>
      <c r="O5651" s="469"/>
      <c r="P5651" s="923"/>
      <c r="Q5651" s="923"/>
      <c r="R5651" s="923"/>
      <c r="S5651" s="923"/>
      <c r="U5651" s="742"/>
    </row>
    <row r="5652" spans="12:21" s="508" customFormat="1" x14ac:dyDescent="0.2">
      <c r="L5652" s="469"/>
      <c r="M5652" s="469"/>
      <c r="N5652" s="469"/>
      <c r="O5652" s="469"/>
      <c r="P5652" s="923"/>
      <c r="Q5652" s="923"/>
      <c r="R5652" s="923"/>
      <c r="S5652" s="923"/>
      <c r="U5652" s="742"/>
    </row>
    <row r="5653" spans="12:21" s="508" customFormat="1" x14ac:dyDescent="0.2">
      <c r="L5653" s="469"/>
      <c r="M5653" s="469"/>
      <c r="N5653" s="469"/>
      <c r="O5653" s="469"/>
      <c r="P5653" s="923"/>
      <c r="Q5653" s="923"/>
      <c r="R5653" s="923"/>
      <c r="S5653" s="923"/>
      <c r="U5653" s="742"/>
    </row>
    <row r="5654" spans="12:21" s="508" customFormat="1" x14ac:dyDescent="0.2">
      <c r="L5654" s="469"/>
      <c r="M5654" s="469"/>
      <c r="N5654" s="469"/>
      <c r="O5654" s="469"/>
      <c r="P5654" s="923"/>
      <c r="Q5654" s="923"/>
      <c r="R5654" s="923"/>
      <c r="S5654" s="923"/>
      <c r="U5654" s="742"/>
    </row>
    <row r="5655" spans="12:21" s="508" customFormat="1" x14ac:dyDescent="0.2">
      <c r="L5655" s="469"/>
      <c r="M5655" s="469"/>
      <c r="N5655" s="469"/>
      <c r="O5655" s="469"/>
      <c r="P5655" s="923"/>
      <c r="Q5655" s="923"/>
      <c r="R5655" s="923"/>
      <c r="S5655" s="923"/>
      <c r="U5655" s="742"/>
    </row>
    <row r="5656" spans="12:21" s="508" customFormat="1" x14ac:dyDescent="0.2">
      <c r="L5656" s="469"/>
      <c r="M5656" s="469"/>
      <c r="N5656" s="469"/>
      <c r="O5656" s="469"/>
      <c r="P5656" s="923"/>
      <c r="Q5656" s="923"/>
      <c r="R5656" s="923"/>
      <c r="S5656" s="923"/>
      <c r="U5656" s="742"/>
    </row>
    <row r="5657" spans="12:21" s="508" customFormat="1" x14ac:dyDescent="0.2">
      <c r="L5657" s="469"/>
      <c r="M5657" s="469"/>
      <c r="N5657" s="469"/>
      <c r="O5657" s="469"/>
      <c r="P5657" s="923"/>
      <c r="Q5657" s="923"/>
      <c r="R5657" s="923"/>
      <c r="S5657" s="923"/>
      <c r="U5657" s="742"/>
    </row>
    <row r="5658" spans="12:21" s="508" customFormat="1" x14ac:dyDescent="0.2">
      <c r="L5658" s="469"/>
      <c r="M5658" s="469"/>
      <c r="N5658" s="469"/>
      <c r="O5658" s="469"/>
      <c r="P5658" s="923"/>
      <c r="Q5658" s="923"/>
      <c r="R5658" s="923"/>
      <c r="S5658" s="923"/>
      <c r="U5658" s="742"/>
    </row>
    <row r="5659" spans="12:21" s="508" customFormat="1" x14ac:dyDescent="0.2">
      <c r="L5659" s="469"/>
      <c r="M5659" s="469"/>
      <c r="N5659" s="469"/>
      <c r="O5659" s="469"/>
      <c r="P5659" s="923"/>
      <c r="Q5659" s="923"/>
      <c r="R5659" s="923"/>
      <c r="S5659" s="923"/>
      <c r="U5659" s="742"/>
    </row>
    <row r="5660" spans="12:21" s="508" customFormat="1" x14ac:dyDescent="0.2">
      <c r="L5660" s="469"/>
      <c r="M5660" s="469"/>
      <c r="N5660" s="469"/>
      <c r="O5660" s="469"/>
      <c r="P5660" s="923"/>
      <c r="Q5660" s="923"/>
      <c r="R5660" s="923"/>
      <c r="S5660" s="923"/>
      <c r="U5660" s="742"/>
    </row>
    <row r="5661" spans="12:21" s="508" customFormat="1" x14ac:dyDescent="0.2">
      <c r="L5661" s="469"/>
      <c r="M5661" s="469"/>
      <c r="N5661" s="469"/>
      <c r="O5661" s="469"/>
      <c r="P5661" s="923"/>
      <c r="Q5661" s="923"/>
      <c r="R5661" s="923"/>
      <c r="S5661" s="923"/>
      <c r="U5661" s="742"/>
    </row>
    <row r="5662" spans="12:21" s="508" customFormat="1" x14ac:dyDescent="0.2">
      <c r="L5662" s="469"/>
      <c r="M5662" s="469"/>
      <c r="N5662" s="469"/>
      <c r="O5662" s="469"/>
      <c r="P5662" s="923"/>
      <c r="Q5662" s="923"/>
      <c r="R5662" s="923"/>
      <c r="S5662" s="923"/>
      <c r="U5662" s="742"/>
    </row>
    <row r="5663" spans="12:21" s="508" customFormat="1" x14ac:dyDescent="0.2">
      <c r="L5663" s="469"/>
      <c r="M5663" s="469"/>
      <c r="N5663" s="469"/>
      <c r="O5663" s="469"/>
      <c r="P5663" s="923"/>
      <c r="Q5663" s="923"/>
      <c r="R5663" s="923"/>
      <c r="S5663" s="923"/>
      <c r="U5663" s="742"/>
    </row>
    <row r="5664" spans="12:21" s="508" customFormat="1" x14ac:dyDescent="0.2">
      <c r="L5664" s="469"/>
      <c r="M5664" s="469"/>
      <c r="N5664" s="469"/>
      <c r="O5664" s="469"/>
      <c r="P5664" s="923"/>
      <c r="Q5664" s="923"/>
      <c r="R5664" s="923"/>
      <c r="S5664" s="923"/>
      <c r="U5664" s="742"/>
    </row>
    <row r="5665" spans="12:21" s="508" customFormat="1" x14ac:dyDescent="0.2">
      <c r="L5665" s="469"/>
      <c r="M5665" s="469"/>
      <c r="N5665" s="469"/>
      <c r="O5665" s="469"/>
      <c r="P5665" s="923"/>
      <c r="Q5665" s="923"/>
      <c r="R5665" s="923"/>
      <c r="S5665" s="923"/>
      <c r="U5665" s="742"/>
    </row>
    <row r="5666" spans="12:21" s="508" customFormat="1" x14ac:dyDescent="0.2">
      <c r="L5666" s="469"/>
      <c r="M5666" s="469"/>
      <c r="N5666" s="469"/>
      <c r="O5666" s="469"/>
      <c r="P5666" s="923"/>
      <c r="Q5666" s="923"/>
      <c r="R5666" s="923"/>
      <c r="S5666" s="923"/>
      <c r="U5666" s="742"/>
    </row>
    <row r="5667" spans="12:21" s="508" customFormat="1" x14ac:dyDescent="0.2">
      <c r="L5667" s="469"/>
      <c r="M5667" s="469"/>
      <c r="N5667" s="469"/>
      <c r="O5667" s="469"/>
      <c r="P5667" s="923"/>
      <c r="Q5667" s="923"/>
      <c r="R5667" s="923"/>
      <c r="S5667" s="923"/>
      <c r="U5667" s="742"/>
    </row>
    <row r="5668" spans="12:21" s="508" customFormat="1" x14ac:dyDescent="0.2">
      <c r="L5668" s="469"/>
      <c r="M5668" s="469"/>
      <c r="N5668" s="469"/>
      <c r="O5668" s="469"/>
      <c r="P5668" s="923"/>
      <c r="Q5668" s="923"/>
      <c r="R5668" s="923"/>
      <c r="S5668" s="923"/>
      <c r="U5668" s="742"/>
    </row>
    <row r="5669" spans="12:21" s="508" customFormat="1" x14ac:dyDescent="0.2">
      <c r="L5669" s="469"/>
      <c r="M5669" s="469"/>
      <c r="N5669" s="469"/>
      <c r="O5669" s="469"/>
      <c r="P5669" s="923"/>
      <c r="Q5669" s="923"/>
      <c r="R5669" s="923"/>
      <c r="S5669" s="923"/>
      <c r="U5669" s="742"/>
    </row>
    <row r="5670" spans="12:21" s="508" customFormat="1" x14ac:dyDescent="0.2">
      <c r="L5670" s="469"/>
      <c r="M5670" s="469"/>
      <c r="N5670" s="469"/>
      <c r="O5670" s="469"/>
      <c r="P5670" s="923"/>
      <c r="Q5670" s="923"/>
      <c r="R5670" s="923"/>
      <c r="S5670" s="923"/>
      <c r="U5670" s="742"/>
    </row>
    <row r="5671" spans="12:21" s="508" customFormat="1" x14ac:dyDescent="0.2">
      <c r="L5671" s="469"/>
      <c r="M5671" s="469"/>
      <c r="N5671" s="469"/>
      <c r="O5671" s="469"/>
      <c r="P5671" s="923"/>
      <c r="Q5671" s="923"/>
      <c r="R5671" s="923"/>
      <c r="S5671" s="923"/>
      <c r="U5671" s="742"/>
    </row>
    <row r="5672" spans="12:21" s="508" customFormat="1" x14ac:dyDescent="0.2">
      <c r="L5672" s="469"/>
      <c r="M5672" s="469"/>
      <c r="N5672" s="469"/>
      <c r="O5672" s="469"/>
      <c r="P5672" s="923"/>
      <c r="Q5672" s="923"/>
      <c r="R5672" s="923"/>
      <c r="S5672" s="923"/>
      <c r="U5672" s="742"/>
    </row>
    <row r="5673" spans="12:21" s="508" customFormat="1" x14ac:dyDescent="0.2">
      <c r="L5673" s="469"/>
      <c r="M5673" s="469"/>
      <c r="N5673" s="469"/>
      <c r="O5673" s="469"/>
      <c r="P5673" s="923"/>
      <c r="Q5673" s="923"/>
      <c r="R5673" s="923"/>
      <c r="S5673" s="923"/>
      <c r="U5673" s="742"/>
    </row>
    <row r="5674" spans="12:21" s="508" customFormat="1" x14ac:dyDescent="0.2">
      <c r="L5674" s="469"/>
      <c r="M5674" s="469"/>
      <c r="N5674" s="469"/>
      <c r="O5674" s="469"/>
      <c r="P5674" s="923"/>
      <c r="Q5674" s="923"/>
      <c r="R5674" s="923"/>
      <c r="S5674" s="923"/>
      <c r="U5674" s="742"/>
    </row>
    <row r="5675" spans="12:21" s="508" customFormat="1" x14ac:dyDescent="0.2">
      <c r="L5675" s="469"/>
      <c r="M5675" s="469"/>
      <c r="N5675" s="469"/>
      <c r="O5675" s="469"/>
      <c r="P5675" s="923"/>
      <c r="Q5675" s="923"/>
      <c r="R5675" s="923"/>
      <c r="S5675" s="923"/>
      <c r="U5675" s="742"/>
    </row>
    <row r="5676" spans="12:21" s="508" customFormat="1" x14ac:dyDescent="0.2">
      <c r="L5676" s="469"/>
      <c r="M5676" s="469"/>
      <c r="N5676" s="469"/>
      <c r="O5676" s="469"/>
      <c r="P5676" s="923"/>
      <c r="Q5676" s="923"/>
      <c r="R5676" s="923"/>
      <c r="S5676" s="923"/>
      <c r="U5676" s="742"/>
    </row>
    <row r="5677" spans="12:21" s="508" customFormat="1" x14ac:dyDescent="0.2">
      <c r="L5677" s="469"/>
      <c r="M5677" s="469"/>
      <c r="N5677" s="469"/>
      <c r="O5677" s="469"/>
      <c r="P5677" s="923"/>
      <c r="Q5677" s="923"/>
      <c r="R5677" s="923"/>
      <c r="S5677" s="923"/>
      <c r="U5677" s="742"/>
    </row>
    <row r="5678" spans="12:21" s="508" customFormat="1" x14ac:dyDescent="0.2">
      <c r="L5678" s="469"/>
      <c r="M5678" s="469"/>
      <c r="N5678" s="469"/>
      <c r="O5678" s="469"/>
      <c r="P5678" s="923"/>
      <c r="Q5678" s="923"/>
      <c r="R5678" s="923"/>
      <c r="S5678" s="923"/>
      <c r="U5678" s="742"/>
    </row>
    <row r="5679" spans="12:21" s="508" customFormat="1" x14ac:dyDescent="0.2">
      <c r="L5679" s="469"/>
      <c r="M5679" s="469"/>
      <c r="N5679" s="469"/>
      <c r="O5679" s="469"/>
      <c r="P5679" s="923"/>
      <c r="Q5679" s="923"/>
      <c r="R5679" s="923"/>
      <c r="S5679" s="923"/>
      <c r="U5679" s="742"/>
    </row>
    <row r="5680" spans="12:21" s="508" customFormat="1" x14ac:dyDescent="0.2">
      <c r="L5680" s="469"/>
      <c r="M5680" s="469"/>
      <c r="N5680" s="469"/>
      <c r="O5680" s="469"/>
      <c r="P5680" s="923"/>
      <c r="Q5680" s="923"/>
      <c r="R5680" s="923"/>
      <c r="S5680" s="923"/>
      <c r="U5680" s="742"/>
    </row>
    <row r="5681" spans="12:21" s="508" customFormat="1" x14ac:dyDescent="0.2">
      <c r="L5681" s="469"/>
      <c r="M5681" s="469"/>
      <c r="N5681" s="469"/>
      <c r="O5681" s="469"/>
      <c r="P5681" s="923"/>
      <c r="Q5681" s="923"/>
      <c r="R5681" s="923"/>
      <c r="S5681" s="923"/>
      <c r="U5681" s="742"/>
    </row>
    <row r="5682" spans="12:21" s="508" customFormat="1" x14ac:dyDescent="0.2">
      <c r="L5682" s="469"/>
      <c r="M5682" s="469"/>
      <c r="N5682" s="469"/>
      <c r="O5682" s="469"/>
      <c r="P5682" s="923"/>
      <c r="Q5682" s="923"/>
      <c r="R5682" s="923"/>
      <c r="S5682" s="923"/>
      <c r="U5682" s="742"/>
    </row>
    <row r="5683" spans="12:21" s="508" customFormat="1" x14ac:dyDescent="0.2">
      <c r="L5683" s="469"/>
      <c r="M5683" s="469"/>
      <c r="N5683" s="469"/>
      <c r="O5683" s="469"/>
      <c r="P5683" s="923"/>
      <c r="Q5683" s="923"/>
      <c r="R5683" s="923"/>
      <c r="S5683" s="923"/>
      <c r="U5683" s="742"/>
    </row>
    <row r="5684" spans="12:21" s="508" customFormat="1" x14ac:dyDescent="0.2">
      <c r="L5684" s="469"/>
      <c r="M5684" s="469"/>
      <c r="N5684" s="469"/>
      <c r="O5684" s="469"/>
      <c r="P5684" s="923"/>
      <c r="Q5684" s="923"/>
      <c r="R5684" s="923"/>
      <c r="S5684" s="923"/>
      <c r="U5684" s="742"/>
    </row>
    <row r="5685" spans="12:21" s="508" customFormat="1" x14ac:dyDescent="0.2">
      <c r="L5685" s="469"/>
      <c r="M5685" s="469"/>
      <c r="N5685" s="469"/>
      <c r="O5685" s="469"/>
      <c r="P5685" s="923"/>
      <c r="Q5685" s="923"/>
      <c r="R5685" s="923"/>
      <c r="S5685" s="923"/>
      <c r="U5685" s="742"/>
    </row>
    <row r="5686" spans="12:21" s="508" customFormat="1" x14ac:dyDescent="0.2">
      <c r="L5686" s="469"/>
      <c r="M5686" s="469"/>
      <c r="N5686" s="469"/>
      <c r="O5686" s="469"/>
      <c r="P5686" s="923"/>
      <c r="Q5686" s="923"/>
      <c r="R5686" s="923"/>
      <c r="S5686" s="923"/>
      <c r="U5686" s="742"/>
    </row>
    <row r="5687" spans="12:21" s="508" customFormat="1" x14ac:dyDescent="0.2">
      <c r="L5687" s="469"/>
      <c r="M5687" s="469"/>
      <c r="N5687" s="469"/>
      <c r="O5687" s="469"/>
      <c r="P5687" s="923"/>
      <c r="Q5687" s="923"/>
      <c r="R5687" s="923"/>
      <c r="S5687" s="923"/>
      <c r="U5687" s="742"/>
    </row>
    <row r="5688" spans="12:21" s="508" customFormat="1" x14ac:dyDescent="0.2">
      <c r="L5688" s="469"/>
      <c r="M5688" s="469"/>
      <c r="N5688" s="469"/>
      <c r="O5688" s="469"/>
      <c r="P5688" s="923"/>
      <c r="Q5688" s="923"/>
      <c r="R5688" s="923"/>
      <c r="S5688" s="923"/>
      <c r="U5688" s="742"/>
    </row>
    <row r="5689" spans="12:21" s="508" customFormat="1" x14ac:dyDescent="0.2">
      <c r="L5689" s="469"/>
      <c r="M5689" s="469"/>
      <c r="N5689" s="469"/>
      <c r="O5689" s="469"/>
      <c r="P5689" s="923"/>
      <c r="Q5689" s="923"/>
      <c r="R5689" s="923"/>
      <c r="S5689" s="923"/>
      <c r="U5689" s="742"/>
    </row>
    <row r="5690" spans="12:21" s="508" customFormat="1" x14ac:dyDescent="0.2">
      <c r="L5690" s="469"/>
      <c r="M5690" s="469"/>
      <c r="N5690" s="469"/>
      <c r="O5690" s="469"/>
      <c r="P5690" s="923"/>
      <c r="Q5690" s="923"/>
      <c r="R5690" s="923"/>
      <c r="S5690" s="923"/>
      <c r="U5690" s="742"/>
    </row>
    <row r="5691" spans="12:21" s="508" customFormat="1" x14ac:dyDescent="0.2">
      <c r="L5691" s="469"/>
      <c r="M5691" s="469"/>
      <c r="N5691" s="469"/>
      <c r="O5691" s="469"/>
      <c r="P5691" s="923"/>
      <c r="Q5691" s="923"/>
      <c r="R5691" s="923"/>
      <c r="S5691" s="923"/>
      <c r="U5691" s="742"/>
    </row>
    <row r="5692" spans="12:21" s="508" customFormat="1" x14ac:dyDescent="0.2">
      <c r="L5692" s="469"/>
      <c r="M5692" s="469"/>
      <c r="N5692" s="469"/>
      <c r="O5692" s="469"/>
      <c r="P5692" s="923"/>
      <c r="Q5692" s="923"/>
      <c r="R5692" s="923"/>
      <c r="S5692" s="923"/>
      <c r="U5692" s="742"/>
    </row>
    <row r="5693" spans="12:21" s="508" customFormat="1" x14ac:dyDescent="0.2">
      <c r="L5693" s="469"/>
      <c r="M5693" s="469"/>
      <c r="N5693" s="469"/>
      <c r="O5693" s="469"/>
      <c r="P5693" s="923"/>
      <c r="Q5693" s="923"/>
      <c r="R5693" s="923"/>
      <c r="S5693" s="923"/>
      <c r="U5693" s="742"/>
    </row>
    <row r="5694" spans="12:21" s="508" customFormat="1" x14ac:dyDescent="0.2">
      <c r="L5694" s="469"/>
      <c r="M5694" s="469"/>
      <c r="N5694" s="469"/>
      <c r="O5694" s="469"/>
      <c r="P5694" s="923"/>
      <c r="Q5694" s="923"/>
      <c r="R5694" s="923"/>
      <c r="S5694" s="923"/>
      <c r="U5694" s="742"/>
    </row>
    <row r="5695" spans="12:21" s="508" customFormat="1" x14ac:dyDescent="0.2">
      <c r="L5695" s="469"/>
      <c r="M5695" s="469"/>
      <c r="N5695" s="469"/>
      <c r="O5695" s="469"/>
      <c r="P5695" s="923"/>
      <c r="Q5695" s="923"/>
      <c r="R5695" s="923"/>
      <c r="S5695" s="923"/>
      <c r="U5695" s="742"/>
    </row>
    <row r="5696" spans="12:21" s="508" customFormat="1" x14ac:dyDescent="0.2">
      <c r="L5696" s="469"/>
      <c r="M5696" s="469"/>
      <c r="N5696" s="469"/>
      <c r="O5696" s="469"/>
      <c r="P5696" s="923"/>
      <c r="Q5696" s="923"/>
      <c r="R5696" s="923"/>
      <c r="S5696" s="923"/>
      <c r="U5696" s="742"/>
    </row>
    <row r="5697" spans="12:21" s="508" customFormat="1" x14ac:dyDescent="0.2">
      <c r="L5697" s="469"/>
      <c r="M5697" s="469"/>
      <c r="N5697" s="469"/>
      <c r="O5697" s="469"/>
      <c r="P5697" s="923"/>
      <c r="Q5697" s="923"/>
      <c r="R5697" s="923"/>
      <c r="S5697" s="923"/>
      <c r="U5697" s="742"/>
    </row>
    <row r="5698" spans="12:21" s="508" customFormat="1" x14ac:dyDescent="0.2">
      <c r="L5698" s="469"/>
      <c r="M5698" s="469"/>
      <c r="N5698" s="469"/>
      <c r="O5698" s="469"/>
      <c r="P5698" s="923"/>
      <c r="Q5698" s="923"/>
      <c r="R5698" s="923"/>
      <c r="S5698" s="923"/>
      <c r="U5698" s="742"/>
    </row>
    <row r="5699" spans="12:21" s="508" customFormat="1" x14ac:dyDescent="0.2">
      <c r="L5699" s="469"/>
      <c r="M5699" s="469"/>
      <c r="N5699" s="469"/>
      <c r="O5699" s="469"/>
      <c r="P5699" s="923"/>
      <c r="Q5699" s="923"/>
      <c r="R5699" s="923"/>
      <c r="S5699" s="923"/>
      <c r="U5699" s="742"/>
    </row>
    <row r="5700" spans="12:21" s="508" customFormat="1" x14ac:dyDescent="0.2">
      <c r="L5700" s="469"/>
      <c r="M5700" s="469"/>
      <c r="N5700" s="469"/>
      <c r="O5700" s="469"/>
      <c r="P5700" s="923"/>
      <c r="Q5700" s="923"/>
      <c r="R5700" s="923"/>
      <c r="S5700" s="923"/>
      <c r="U5700" s="742"/>
    </row>
    <row r="5701" spans="12:21" s="508" customFormat="1" x14ac:dyDescent="0.2">
      <c r="L5701" s="469"/>
      <c r="M5701" s="469"/>
      <c r="N5701" s="469"/>
      <c r="O5701" s="469"/>
      <c r="P5701" s="923"/>
      <c r="Q5701" s="923"/>
      <c r="R5701" s="923"/>
      <c r="S5701" s="923"/>
      <c r="U5701" s="742"/>
    </row>
    <row r="5702" spans="12:21" s="508" customFormat="1" x14ac:dyDescent="0.2">
      <c r="L5702" s="469"/>
      <c r="M5702" s="469"/>
      <c r="N5702" s="469"/>
      <c r="O5702" s="469"/>
      <c r="P5702" s="923"/>
      <c r="Q5702" s="923"/>
      <c r="R5702" s="923"/>
      <c r="S5702" s="923"/>
      <c r="U5702" s="742"/>
    </row>
    <row r="5703" spans="12:21" s="508" customFormat="1" x14ac:dyDescent="0.2">
      <c r="L5703" s="469"/>
      <c r="M5703" s="469"/>
      <c r="N5703" s="469"/>
      <c r="O5703" s="469"/>
      <c r="P5703" s="923"/>
      <c r="Q5703" s="923"/>
      <c r="R5703" s="923"/>
      <c r="S5703" s="923"/>
      <c r="U5703" s="742"/>
    </row>
    <row r="5704" spans="12:21" s="508" customFormat="1" x14ac:dyDescent="0.2">
      <c r="L5704" s="469"/>
      <c r="M5704" s="469"/>
      <c r="N5704" s="469"/>
      <c r="O5704" s="469"/>
      <c r="P5704" s="923"/>
      <c r="Q5704" s="923"/>
      <c r="R5704" s="923"/>
      <c r="S5704" s="923"/>
      <c r="U5704" s="742"/>
    </row>
    <row r="5705" spans="12:21" s="508" customFormat="1" x14ac:dyDescent="0.2">
      <c r="L5705" s="469"/>
      <c r="M5705" s="469"/>
      <c r="N5705" s="469"/>
      <c r="O5705" s="469"/>
      <c r="P5705" s="923"/>
      <c r="Q5705" s="923"/>
      <c r="R5705" s="923"/>
      <c r="S5705" s="923"/>
      <c r="U5705" s="742"/>
    </row>
    <row r="5706" spans="12:21" s="508" customFormat="1" x14ac:dyDescent="0.2">
      <c r="L5706" s="469"/>
      <c r="M5706" s="469"/>
      <c r="N5706" s="469"/>
      <c r="O5706" s="469"/>
      <c r="P5706" s="923"/>
      <c r="Q5706" s="923"/>
      <c r="R5706" s="923"/>
      <c r="S5706" s="923"/>
      <c r="U5706" s="742"/>
    </row>
    <row r="5707" spans="12:21" s="508" customFormat="1" x14ac:dyDescent="0.2">
      <c r="L5707" s="469"/>
      <c r="M5707" s="469"/>
      <c r="N5707" s="469"/>
      <c r="O5707" s="469"/>
      <c r="P5707" s="923"/>
      <c r="Q5707" s="923"/>
      <c r="R5707" s="923"/>
      <c r="S5707" s="923"/>
      <c r="U5707" s="742"/>
    </row>
    <row r="5708" spans="12:21" s="508" customFormat="1" x14ac:dyDescent="0.2">
      <c r="L5708" s="469"/>
      <c r="M5708" s="469"/>
      <c r="N5708" s="469"/>
      <c r="O5708" s="469"/>
      <c r="P5708" s="923"/>
      <c r="Q5708" s="923"/>
      <c r="R5708" s="923"/>
      <c r="S5708" s="923"/>
      <c r="U5708" s="742"/>
    </row>
    <row r="5709" spans="12:21" s="508" customFormat="1" x14ac:dyDescent="0.2">
      <c r="L5709" s="469"/>
      <c r="M5709" s="469"/>
      <c r="N5709" s="469"/>
      <c r="O5709" s="469"/>
      <c r="P5709" s="923"/>
      <c r="Q5709" s="923"/>
      <c r="R5709" s="923"/>
      <c r="S5709" s="923"/>
      <c r="U5709" s="742"/>
    </row>
    <row r="5710" spans="12:21" s="508" customFormat="1" x14ac:dyDescent="0.2">
      <c r="L5710" s="469"/>
      <c r="M5710" s="469"/>
      <c r="N5710" s="469"/>
      <c r="O5710" s="469"/>
      <c r="P5710" s="923"/>
      <c r="Q5710" s="923"/>
      <c r="R5710" s="923"/>
      <c r="S5710" s="923"/>
      <c r="U5710" s="742"/>
    </row>
    <row r="5711" spans="12:21" s="508" customFormat="1" x14ac:dyDescent="0.2">
      <c r="L5711" s="469"/>
      <c r="M5711" s="469"/>
      <c r="N5711" s="469"/>
      <c r="O5711" s="469"/>
      <c r="P5711" s="923"/>
      <c r="Q5711" s="923"/>
      <c r="R5711" s="923"/>
      <c r="S5711" s="923"/>
      <c r="U5711" s="742"/>
    </row>
    <row r="5712" spans="12:21" s="508" customFormat="1" x14ac:dyDescent="0.2">
      <c r="L5712" s="469"/>
      <c r="M5712" s="469"/>
      <c r="N5712" s="469"/>
      <c r="O5712" s="469"/>
      <c r="P5712" s="923"/>
      <c r="Q5712" s="923"/>
      <c r="R5712" s="923"/>
      <c r="S5712" s="923"/>
      <c r="U5712" s="742"/>
    </row>
    <row r="5713" spans="12:21" s="508" customFormat="1" x14ac:dyDescent="0.2">
      <c r="L5713" s="469"/>
      <c r="M5713" s="469"/>
      <c r="N5713" s="469"/>
      <c r="O5713" s="469"/>
      <c r="P5713" s="923"/>
      <c r="Q5713" s="923"/>
      <c r="R5713" s="923"/>
      <c r="S5713" s="923"/>
      <c r="U5713" s="742"/>
    </row>
    <row r="5714" spans="12:21" s="508" customFormat="1" x14ac:dyDescent="0.2">
      <c r="L5714" s="469"/>
      <c r="M5714" s="469"/>
      <c r="N5714" s="469"/>
      <c r="O5714" s="469"/>
      <c r="P5714" s="923"/>
      <c r="Q5714" s="923"/>
      <c r="R5714" s="923"/>
      <c r="S5714" s="923"/>
      <c r="U5714" s="742"/>
    </row>
    <row r="5715" spans="12:21" s="508" customFormat="1" x14ac:dyDescent="0.2">
      <c r="L5715" s="469"/>
      <c r="M5715" s="469"/>
      <c r="N5715" s="469"/>
      <c r="O5715" s="469"/>
      <c r="P5715" s="923"/>
      <c r="Q5715" s="923"/>
      <c r="R5715" s="923"/>
      <c r="S5715" s="923"/>
      <c r="U5715" s="742"/>
    </row>
    <row r="5716" spans="12:21" s="508" customFormat="1" x14ac:dyDescent="0.2">
      <c r="L5716" s="469"/>
      <c r="M5716" s="469"/>
      <c r="N5716" s="469"/>
      <c r="O5716" s="469"/>
      <c r="P5716" s="923"/>
      <c r="Q5716" s="923"/>
      <c r="R5716" s="923"/>
      <c r="S5716" s="923"/>
      <c r="U5716" s="742"/>
    </row>
    <row r="5717" spans="12:21" s="508" customFormat="1" x14ac:dyDescent="0.2">
      <c r="L5717" s="469"/>
      <c r="M5717" s="469"/>
      <c r="N5717" s="469"/>
      <c r="O5717" s="469"/>
      <c r="P5717" s="923"/>
      <c r="Q5717" s="923"/>
      <c r="R5717" s="923"/>
      <c r="S5717" s="923"/>
      <c r="U5717" s="742"/>
    </row>
    <row r="5718" spans="12:21" s="508" customFormat="1" x14ac:dyDescent="0.2">
      <c r="L5718" s="469"/>
      <c r="M5718" s="469"/>
      <c r="N5718" s="469"/>
      <c r="O5718" s="469"/>
      <c r="P5718" s="923"/>
      <c r="Q5718" s="923"/>
      <c r="R5718" s="923"/>
      <c r="S5718" s="923"/>
      <c r="U5718" s="742"/>
    </row>
    <row r="5719" spans="12:21" s="508" customFormat="1" x14ac:dyDescent="0.2">
      <c r="L5719" s="469"/>
      <c r="M5719" s="469"/>
      <c r="N5719" s="469"/>
      <c r="O5719" s="469"/>
      <c r="P5719" s="923"/>
      <c r="Q5719" s="923"/>
      <c r="R5719" s="923"/>
      <c r="S5719" s="923"/>
      <c r="U5719" s="742"/>
    </row>
    <row r="5720" spans="12:21" s="508" customFormat="1" x14ac:dyDescent="0.2">
      <c r="L5720" s="469"/>
      <c r="M5720" s="469"/>
      <c r="N5720" s="469"/>
      <c r="O5720" s="469"/>
      <c r="P5720" s="923"/>
      <c r="Q5720" s="923"/>
      <c r="R5720" s="923"/>
      <c r="S5720" s="923"/>
      <c r="U5720" s="742"/>
    </row>
    <row r="5721" spans="12:21" s="508" customFormat="1" x14ac:dyDescent="0.2">
      <c r="L5721" s="469"/>
      <c r="M5721" s="469"/>
      <c r="N5721" s="469"/>
      <c r="O5721" s="469"/>
      <c r="P5721" s="923"/>
      <c r="Q5721" s="923"/>
      <c r="R5721" s="923"/>
      <c r="S5721" s="923"/>
      <c r="U5721" s="742"/>
    </row>
    <row r="5722" spans="12:21" s="508" customFormat="1" x14ac:dyDescent="0.2">
      <c r="L5722" s="469"/>
      <c r="M5722" s="469"/>
      <c r="N5722" s="469"/>
      <c r="O5722" s="469"/>
      <c r="P5722" s="923"/>
      <c r="Q5722" s="923"/>
      <c r="R5722" s="923"/>
      <c r="S5722" s="923"/>
      <c r="U5722" s="742"/>
    </row>
    <row r="5723" spans="12:21" s="508" customFormat="1" x14ac:dyDescent="0.2">
      <c r="L5723" s="469"/>
      <c r="M5723" s="469"/>
      <c r="N5723" s="469"/>
      <c r="O5723" s="469"/>
      <c r="P5723" s="923"/>
      <c r="Q5723" s="923"/>
      <c r="R5723" s="923"/>
      <c r="S5723" s="923"/>
      <c r="U5723" s="742"/>
    </row>
    <row r="5724" spans="12:21" s="508" customFormat="1" x14ac:dyDescent="0.2">
      <c r="L5724" s="469"/>
      <c r="M5724" s="469"/>
      <c r="N5724" s="469"/>
      <c r="O5724" s="469"/>
      <c r="P5724" s="923"/>
      <c r="Q5724" s="923"/>
      <c r="R5724" s="923"/>
      <c r="S5724" s="923"/>
      <c r="U5724" s="742"/>
    </row>
    <row r="5725" spans="12:21" s="508" customFormat="1" x14ac:dyDescent="0.2">
      <c r="L5725" s="469"/>
      <c r="M5725" s="469"/>
      <c r="N5725" s="469"/>
      <c r="O5725" s="469"/>
      <c r="P5725" s="923"/>
      <c r="Q5725" s="923"/>
      <c r="R5725" s="923"/>
      <c r="S5725" s="923"/>
      <c r="U5725" s="742"/>
    </row>
    <row r="5726" spans="12:21" s="508" customFormat="1" x14ac:dyDescent="0.2">
      <c r="L5726" s="469"/>
      <c r="M5726" s="469"/>
      <c r="N5726" s="469"/>
      <c r="O5726" s="469"/>
      <c r="P5726" s="923"/>
      <c r="Q5726" s="923"/>
      <c r="R5726" s="923"/>
      <c r="S5726" s="923"/>
      <c r="U5726" s="742"/>
    </row>
    <row r="5727" spans="12:21" s="508" customFormat="1" x14ac:dyDescent="0.2">
      <c r="L5727" s="469"/>
      <c r="M5727" s="469"/>
      <c r="N5727" s="469"/>
      <c r="O5727" s="469"/>
      <c r="P5727" s="923"/>
      <c r="Q5727" s="923"/>
      <c r="R5727" s="923"/>
      <c r="S5727" s="923"/>
      <c r="U5727" s="742"/>
    </row>
    <row r="5728" spans="12:21" s="508" customFormat="1" x14ac:dyDescent="0.2">
      <c r="L5728" s="469"/>
      <c r="M5728" s="469"/>
      <c r="N5728" s="469"/>
      <c r="O5728" s="469"/>
      <c r="P5728" s="923"/>
      <c r="Q5728" s="923"/>
      <c r="R5728" s="923"/>
      <c r="S5728" s="923"/>
      <c r="U5728" s="742"/>
    </row>
    <row r="5729" spans="12:21" s="508" customFormat="1" x14ac:dyDescent="0.2">
      <c r="L5729" s="469"/>
      <c r="M5729" s="469"/>
      <c r="N5729" s="469"/>
      <c r="O5729" s="469"/>
      <c r="P5729" s="923"/>
      <c r="Q5729" s="923"/>
      <c r="R5729" s="923"/>
      <c r="S5729" s="923"/>
      <c r="U5729" s="742"/>
    </row>
    <row r="5730" spans="12:21" s="508" customFormat="1" x14ac:dyDescent="0.2">
      <c r="L5730" s="469"/>
      <c r="M5730" s="469"/>
      <c r="N5730" s="469"/>
      <c r="O5730" s="469"/>
      <c r="P5730" s="923"/>
      <c r="Q5730" s="923"/>
      <c r="R5730" s="923"/>
      <c r="S5730" s="923"/>
      <c r="U5730" s="742"/>
    </row>
    <row r="5731" spans="12:21" s="508" customFormat="1" x14ac:dyDescent="0.2">
      <c r="L5731" s="469"/>
      <c r="M5731" s="469"/>
      <c r="N5731" s="469"/>
      <c r="O5731" s="469"/>
      <c r="P5731" s="923"/>
      <c r="Q5731" s="923"/>
      <c r="R5731" s="923"/>
      <c r="S5731" s="923"/>
      <c r="U5731" s="742"/>
    </row>
    <row r="5732" spans="12:21" s="508" customFormat="1" x14ac:dyDescent="0.2">
      <c r="L5732" s="469"/>
      <c r="M5732" s="469"/>
      <c r="N5732" s="469"/>
      <c r="O5732" s="469"/>
      <c r="P5732" s="923"/>
      <c r="Q5732" s="923"/>
      <c r="R5732" s="923"/>
      <c r="S5732" s="923"/>
      <c r="U5732" s="742"/>
    </row>
    <row r="5733" spans="12:21" s="508" customFormat="1" x14ac:dyDescent="0.2">
      <c r="L5733" s="469"/>
      <c r="M5733" s="469"/>
      <c r="N5733" s="469"/>
      <c r="O5733" s="469"/>
      <c r="P5733" s="923"/>
      <c r="Q5733" s="923"/>
      <c r="R5733" s="923"/>
      <c r="S5733" s="923"/>
      <c r="U5733" s="742"/>
    </row>
    <row r="5734" spans="12:21" s="508" customFormat="1" x14ac:dyDescent="0.2">
      <c r="L5734" s="469"/>
      <c r="M5734" s="469"/>
      <c r="N5734" s="469"/>
      <c r="O5734" s="469"/>
      <c r="P5734" s="923"/>
      <c r="Q5734" s="923"/>
      <c r="R5734" s="923"/>
      <c r="S5734" s="923"/>
      <c r="U5734" s="742"/>
    </row>
    <row r="5735" spans="12:21" s="508" customFormat="1" x14ac:dyDescent="0.2">
      <c r="L5735" s="469"/>
      <c r="M5735" s="469"/>
      <c r="N5735" s="469"/>
      <c r="O5735" s="469"/>
      <c r="P5735" s="923"/>
      <c r="Q5735" s="923"/>
      <c r="R5735" s="923"/>
      <c r="S5735" s="923"/>
      <c r="U5735" s="742"/>
    </row>
    <row r="5736" spans="12:21" s="508" customFormat="1" x14ac:dyDescent="0.2">
      <c r="L5736" s="469"/>
      <c r="M5736" s="469"/>
      <c r="N5736" s="469"/>
      <c r="O5736" s="469"/>
      <c r="P5736" s="923"/>
      <c r="Q5736" s="923"/>
      <c r="R5736" s="923"/>
      <c r="S5736" s="923"/>
      <c r="U5736" s="742"/>
    </row>
    <row r="5737" spans="12:21" s="508" customFormat="1" x14ac:dyDescent="0.2">
      <c r="L5737" s="469"/>
      <c r="M5737" s="469"/>
      <c r="N5737" s="469"/>
      <c r="O5737" s="469"/>
      <c r="P5737" s="923"/>
      <c r="Q5737" s="923"/>
      <c r="R5737" s="923"/>
      <c r="S5737" s="923"/>
      <c r="U5737" s="742"/>
    </row>
    <row r="5738" spans="12:21" s="508" customFormat="1" x14ac:dyDescent="0.2">
      <c r="L5738" s="469"/>
      <c r="M5738" s="469"/>
      <c r="N5738" s="469"/>
      <c r="O5738" s="469"/>
      <c r="P5738" s="923"/>
      <c r="Q5738" s="923"/>
      <c r="R5738" s="923"/>
      <c r="S5738" s="923"/>
      <c r="U5738" s="742"/>
    </row>
    <row r="5739" spans="12:21" s="508" customFormat="1" x14ac:dyDescent="0.2">
      <c r="L5739" s="469"/>
      <c r="M5739" s="469"/>
      <c r="N5739" s="469"/>
      <c r="O5739" s="469"/>
      <c r="P5739" s="923"/>
      <c r="Q5739" s="923"/>
      <c r="R5739" s="923"/>
      <c r="S5739" s="923"/>
      <c r="U5739" s="742"/>
    </row>
    <row r="5740" spans="12:21" s="508" customFormat="1" x14ac:dyDescent="0.2">
      <c r="L5740" s="469"/>
      <c r="M5740" s="469"/>
      <c r="N5740" s="469"/>
      <c r="O5740" s="469"/>
      <c r="P5740" s="923"/>
      <c r="Q5740" s="923"/>
      <c r="R5740" s="923"/>
      <c r="S5740" s="923"/>
      <c r="U5740" s="742"/>
    </row>
    <row r="5741" spans="12:21" s="508" customFormat="1" x14ac:dyDescent="0.2">
      <c r="L5741" s="469"/>
      <c r="M5741" s="469"/>
      <c r="N5741" s="469"/>
      <c r="O5741" s="469"/>
      <c r="P5741" s="923"/>
      <c r="Q5741" s="923"/>
      <c r="R5741" s="923"/>
      <c r="S5741" s="923"/>
      <c r="U5741" s="742"/>
    </row>
    <row r="5742" spans="12:21" s="508" customFormat="1" x14ac:dyDescent="0.2">
      <c r="L5742" s="469"/>
      <c r="M5742" s="469"/>
      <c r="N5742" s="469"/>
      <c r="O5742" s="469"/>
      <c r="P5742" s="923"/>
      <c r="Q5742" s="923"/>
      <c r="R5742" s="923"/>
      <c r="S5742" s="923"/>
      <c r="U5742" s="742"/>
    </row>
    <row r="5743" spans="12:21" s="508" customFormat="1" x14ac:dyDescent="0.2">
      <c r="L5743" s="469"/>
      <c r="M5743" s="469"/>
      <c r="N5743" s="469"/>
      <c r="O5743" s="469"/>
      <c r="P5743" s="923"/>
      <c r="Q5743" s="923"/>
      <c r="R5743" s="923"/>
      <c r="S5743" s="923"/>
      <c r="U5743" s="742"/>
    </row>
    <row r="5744" spans="12:21" s="508" customFormat="1" x14ac:dyDescent="0.2">
      <c r="L5744" s="469"/>
      <c r="M5744" s="469"/>
      <c r="N5744" s="469"/>
      <c r="O5744" s="469"/>
      <c r="P5744" s="923"/>
      <c r="Q5744" s="923"/>
      <c r="R5744" s="923"/>
      <c r="S5744" s="923"/>
      <c r="U5744" s="742"/>
    </row>
    <row r="5745" spans="12:21" s="508" customFormat="1" x14ac:dyDescent="0.2">
      <c r="L5745" s="469"/>
      <c r="M5745" s="469"/>
      <c r="N5745" s="469"/>
      <c r="O5745" s="469"/>
      <c r="P5745" s="923"/>
      <c r="Q5745" s="923"/>
      <c r="R5745" s="923"/>
      <c r="S5745" s="923"/>
      <c r="U5745" s="742"/>
    </row>
    <row r="5746" spans="12:21" s="508" customFormat="1" x14ac:dyDescent="0.2">
      <c r="L5746" s="469"/>
      <c r="M5746" s="469"/>
      <c r="N5746" s="469"/>
      <c r="O5746" s="469"/>
      <c r="P5746" s="923"/>
      <c r="Q5746" s="923"/>
      <c r="R5746" s="923"/>
      <c r="S5746" s="923"/>
      <c r="U5746" s="742"/>
    </row>
    <row r="5747" spans="12:21" s="508" customFormat="1" x14ac:dyDescent="0.2">
      <c r="L5747" s="469"/>
      <c r="M5747" s="469"/>
      <c r="N5747" s="469"/>
      <c r="O5747" s="469"/>
      <c r="P5747" s="923"/>
      <c r="Q5747" s="923"/>
      <c r="R5747" s="923"/>
      <c r="S5747" s="923"/>
      <c r="U5747" s="742"/>
    </row>
    <row r="5748" spans="12:21" s="508" customFormat="1" x14ac:dyDescent="0.2">
      <c r="L5748" s="469"/>
      <c r="M5748" s="469"/>
      <c r="N5748" s="469"/>
      <c r="O5748" s="469"/>
      <c r="P5748" s="923"/>
      <c r="Q5748" s="923"/>
      <c r="R5748" s="923"/>
      <c r="S5748" s="923"/>
      <c r="U5748" s="742"/>
    </row>
    <row r="5749" spans="12:21" s="508" customFormat="1" x14ac:dyDescent="0.2">
      <c r="L5749" s="469"/>
      <c r="M5749" s="469"/>
      <c r="N5749" s="469"/>
      <c r="O5749" s="469"/>
      <c r="P5749" s="923"/>
      <c r="Q5749" s="923"/>
      <c r="R5749" s="923"/>
      <c r="S5749" s="923"/>
      <c r="U5749" s="742"/>
    </row>
    <row r="5750" spans="12:21" s="508" customFormat="1" x14ac:dyDescent="0.2">
      <c r="L5750" s="469"/>
      <c r="M5750" s="469"/>
      <c r="N5750" s="469"/>
      <c r="O5750" s="469"/>
      <c r="P5750" s="923"/>
      <c r="Q5750" s="923"/>
      <c r="R5750" s="923"/>
      <c r="S5750" s="923"/>
      <c r="U5750" s="742"/>
    </row>
    <row r="5751" spans="12:21" s="508" customFormat="1" x14ac:dyDescent="0.2">
      <c r="L5751" s="469"/>
      <c r="M5751" s="469"/>
      <c r="N5751" s="469"/>
      <c r="O5751" s="469"/>
      <c r="P5751" s="923"/>
      <c r="Q5751" s="923"/>
      <c r="R5751" s="923"/>
      <c r="S5751" s="923"/>
      <c r="U5751" s="742"/>
    </row>
    <row r="5752" spans="12:21" s="508" customFormat="1" x14ac:dyDescent="0.2">
      <c r="L5752" s="469"/>
      <c r="M5752" s="469"/>
      <c r="N5752" s="469"/>
      <c r="O5752" s="469"/>
      <c r="P5752" s="923"/>
      <c r="Q5752" s="923"/>
      <c r="R5752" s="923"/>
      <c r="S5752" s="923"/>
      <c r="U5752" s="742"/>
    </row>
    <row r="5753" spans="12:21" s="508" customFormat="1" x14ac:dyDescent="0.2">
      <c r="L5753" s="469"/>
      <c r="M5753" s="469"/>
      <c r="N5753" s="469"/>
      <c r="O5753" s="469"/>
      <c r="P5753" s="923"/>
      <c r="Q5753" s="923"/>
      <c r="R5753" s="923"/>
      <c r="S5753" s="923"/>
      <c r="U5753" s="742"/>
    </row>
    <row r="5754" spans="12:21" s="508" customFormat="1" x14ac:dyDescent="0.2">
      <c r="L5754" s="469"/>
      <c r="M5754" s="469"/>
      <c r="N5754" s="469"/>
      <c r="O5754" s="469"/>
      <c r="P5754" s="923"/>
      <c r="Q5754" s="923"/>
      <c r="R5754" s="923"/>
      <c r="S5754" s="923"/>
      <c r="U5754" s="742"/>
    </row>
    <row r="5755" spans="12:21" s="508" customFormat="1" x14ac:dyDescent="0.2">
      <c r="L5755" s="469"/>
      <c r="M5755" s="469"/>
      <c r="N5755" s="469"/>
      <c r="O5755" s="469"/>
      <c r="P5755" s="923"/>
      <c r="Q5755" s="923"/>
      <c r="R5755" s="923"/>
      <c r="S5755" s="923"/>
      <c r="U5755" s="742"/>
    </row>
    <row r="5756" spans="12:21" s="508" customFormat="1" x14ac:dyDescent="0.2">
      <c r="L5756" s="469"/>
      <c r="M5756" s="469"/>
      <c r="N5756" s="469"/>
      <c r="O5756" s="469"/>
      <c r="P5756" s="923"/>
      <c r="Q5756" s="923"/>
      <c r="R5756" s="923"/>
      <c r="S5756" s="923"/>
      <c r="U5756" s="742"/>
    </row>
    <row r="5757" spans="12:21" s="508" customFormat="1" x14ac:dyDescent="0.2">
      <c r="L5757" s="469"/>
      <c r="M5757" s="469"/>
      <c r="N5757" s="469"/>
      <c r="O5757" s="469"/>
      <c r="P5757" s="923"/>
      <c r="Q5757" s="923"/>
      <c r="R5757" s="923"/>
      <c r="S5757" s="923"/>
      <c r="U5757" s="742"/>
    </row>
    <row r="5758" spans="12:21" s="508" customFormat="1" x14ac:dyDescent="0.2">
      <c r="L5758" s="469"/>
      <c r="M5758" s="469"/>
      <c r="N5758" s="469"/>
      <c r="O5758" s="469"/>
      <c r="P5758" s="923"/>
      <c r="Q5758" s="923"/>
      <c r="R5758" s="923"/>
      <c r="S5758" s="923"/>
      <c r="U5758" s="742"/>
    </row>
    <row r="5759" spans="12:21" s="508" customFormat="1" x14ac:dyDescent="0.2">
      <c r="L5759" s="469"/>
      <c r="M5759" s="469"/>
      <c r="N5759" s="469"/>
      <c r="O5759" s="469"/>
      <c r="P5759" s="923"/>
      <c r="Q5759" s="923"/>
      <c r="R5759" s="923"/>
      <c r="S5759" s="923"/>
      <c r="U5759" s="742"/>
    </row>
    <row r="5760" spans="12:21" s="508" customFormat="1" x14ac:dyDescent="0.2">
      <c r="L5760" s="469"/>
      <c r="M5760" s="469"/>
      <c r="N5760" s="469"/>
      <c r="O5760" s="469"/>
      <c r="P5760" s="923"/>
      <c r="Q5760" s="923"/>
      <c r="R5760" s="923"/>
      <c r="S5760" s="923"/>
      <c r="U5760" s="742"/>
    </row>
    <row r="5761" spans="12:21" s="508" customFormat="1" x14ac:dyDescent="0.2">
      <c r="L5761" s="469"/>
      <c r="M5761" s="469"/>
      <c r="N5761" s="469"/>
      <c r="O5761" s="469"/>
      <c r="P5761" s="923"/>
      <c r="Q5761" s="923"/>
      <c r="R5761" s="923"/>
      <c r="S5761" s="923"/>
      <c r="U5761" s="742"/>
    </row>
    <row r="5762" spans="12:21" s="508" customFormat="1" x14ac:dyDescent="0.2">
      <c r="L5762" s="469"/>
      <c r="M5762" s="469"/>
      <c r="N5762" s="469"/>
      <c r="O5762" s="469"/>
      <c r="P5762" s="923"/>
      <c r="Q5762" s="923"/>
      <c r="R5762" s="923"/>
      <c r="S5762" s="923"/>
      <c r="U5762" s="742"/>
    </row>
    <row r="5763" spans="12:21" s="508" customFormat="1" x14ac:dyDescent="0.2">
      <c r="L5763" s="469"/>
      <c r="M5763" s="469"/>
      <c r="N5763" s="469"/>
      <c r="O5763" s="469"/>
      <c r="P5763" s="923"/>
      <c r="Q5763" s="923"/>
      <c r="R5763" s="923"/>
      <c r="S5763" s="923"/>
      <c r="U5763" s="742"/>
    </row>
    <row r="5764" spans="12:21" s="508" customFormat="1" x14ac:dyDescent="0.2">
      <c r="L5764" s="469"/>
      <c r="M5764" s="469"/>
      <c r="N5764" s="469"/>
      <c r="O5764" s="469"/>
      <c r="P5764" s="923"/>
      <c r="Q5764" s="923"/>
      <c r="R5764" s="923"/>
      <c r="S5764" s="923"/>
      <c r="U5764" s="742"/>
    </row>
    <row r="5765" spans="12:21" s="508" customFormat="1" x14ac:dyDescent="0.2">
      <c r="L5765" s="469"/>
      <c r="M5765" s="469"/>
      <c r="N5765" s="469"/>
      <c r="O5765" s="469"/>
      <c r="P5765" s="923"/>
      <c r="Q5765" s="923"/>
      <c r="R5765" s="923"/>
      <c r="S5765" s="923"/>
      <c r="U5765" s="742"/>
    </row>
    <row r="5766" spans="12:21" s="508" customFormat="1" x14ac:dyDescent="0.2">
      <c r="L5766" s="469"/>
      <c r="M5766" s="469"/>
      <c r="N5766" s="469"/>
      <c r="O5766" s="469"/>
      <c r="P5766" s="923"/>
      <c r="Q5766" s="923"/>
      <c r="R5766" s="923"/>
      <c r="S5766" s="923"/>
      <c r="U5766" s="742"/>
    </row>
    <row r="5767" spans="12:21" s="508" customFormat="1" x14ac:dyDescent="0.2">
      <c r="L5767" s="469"/>
      <c r="M5767" s="469"/>
      <c r="N5767" s="469"/>
      <c r="O5767" s="469"/>
      <c r="P5767" s="923"/>
      <c r="Q5767" s="923"/>
      <c r="R5767" s="923"/>
      <c r="S5767" s="923"/>
      <c r="U5767" s="742"/>
    </row>
    <row r="5768" spans="12:21" s="508" customFormat="1" x14ac:dyDescent="0.2">
      <c r="L5768" s="469"/>
      <c r="M5768" s="469"/>
      <c r="N5768" s="469"/>
      <c r="O5768" s="469"/>
      <c r="P5768" s="923"/>
      <c r="Q5768" s="923"/>
      <c r="R5768" s="923"/>
      <c r="S5768" s="923"/>
      <c r="U5768" s="742"/>
    </row>
    <row r="5769" spans="12:21" s="508" customFormat="1" x14ac:dyDescent="0.2">
      <c r="L5769" s="469"/>
      <c r="M5769" s="469"/>
      <c r="N5769" s="469"/>
      <c r="O5769" s="469"/>
      <c r="P5769" s="923"/>
      <c r="Q5769" s="923"/>
      <c r="R5769" s="923"/>
      <c r="S5769" s="923"/>
      <c r="U5769" s="742"/>
    </row>
    <row r="5770" spans="12:21" s="508" customFormat="1" x14ac:dyDescent="0.2">
      <c r="L5770" s="469"/>
      <c r="M5770" s="469"/>
      <c r="N5770" s="469"/>
      <c r="O5770" s="469"/>
      <c r="P5770" s="923"/>
      <c r="Q5770" s="923"/>
      <c r="R5770" s="923"/>
      <c r="S5770" s="923"/>
      <c r="U5770" s="742"/>
    </row>
    <row r="5771" spans="12:21" s="508" customFormat="1" x14ac:dyDescent="0.2">
      <c r="L5771" s="469"/>
      <c r="M5771" s="469"/>
      <c r="N5771" s="469"/>
      <c r="O5771" s="469"/>
      <c r="P5771" s="923"/>
      <c r="Q5771" s="923"/>
      <c r="R5771" s="923"/>
      <c r="S5771" s="923"/>
      <c r="U5771" s="742"/>
    </row>
    <row r="5772" spans="12:21" s="508" customFormat="1" x14ac:dyDescent="0.2">
      <c r="L5772" s="469"/>
      <c r="M5772" s="469"/>
      <c r="N5772" s="469"/>
      <c r="O5772" s="469"/>
      <c r="P5772" s="923"/>
      <c r="Q5772" s="923"/>
      <c r="R5772" s="923"/>
      <c r="S5772" s="923"/>
      <c r="U5772" s="742"/>
    </row>
    <row r="5773" spans="12:21" s="508" customFormat="1" x14ac:dyDescent="0.2">
      <c r="L5773" s="469"/>
      <c r="M5773" s="469"/>
      <c r="N5773" s="469"/>
      <c r="O5773" s="469"/>
      <c r="P5773" s="923"/>
      <c r="Q5773" s="923"/>
      <c r="R5773" s="923"/>
      <c r="S5773" s="923"/>
      <c r="U5773" s="742"/>
    </row>
    <row r="5774" spans="12:21" s="508" customFormat="1" x14ac:dyDescent="0.2">
      <c r="L5774" s="469"/>
      <c r="M5774" s="469"/>
      <c r="N5774" s="469"/>
      <c r="O5774" s="469"/>
      <c r="P5774" s="923"/>
      <c r="Q5774" s="923"/>
      <c r="R5774" s="923"/>
      <c r="S5774" s="923"/>
      <c r="U5774" s="742"/>
    </row>
    <row r="5775" spans="12:21" s="508" customFormat="1" x14ac:dyDescent="0.2">
      <c r="L5775" s="469"/>
      <c r="M5775" s="469"/>
      <c r="N5775" s="469"/>
      <c r="O5775" s="469"/>
      <c r="P5775" s="923"/>
      <c r="Q5775" s="923"/>
      <c r="R5775" s="923"/>
      <c r="S5775" s="923"/>
      <c r="U5775" s="742"/>
    </row>
    <row r="5776" spans="12:21" s="508" customFormat="1" x14ac:dyDescent="0.2">
      <c r="L5776" s="469"/>
      <c r="M5776" s="469"/>
      <c r="N5776" s="469"/>
      <c r="O5776" s="469"/>
      <c r="P5776" s="923"/>
      <c r="Q5776" s="923"/>
      <c r="R5776" s="923"/>
      <c r="S5776" s="923"/>
      <c r="U5776" s="742"/>
    </row>
    <row r="5777" spans="12:21" s="508" customFormat="1" x14ac:dyDescent="0.2">
      <c r="L5777" s="469"/>
      <c r="M5777" s="469"/>
      <c r="N5777" s="469"/>
      <c r="O5777" s="469"/>
      <c r="P5777" s="923"/>
      <c r="Q5777" s="923"/>
      <c r="R5777" s="923"/>
      <c r="S5777" s="923"/>
      <c r="U5777" s="742"/>
    </row>
    <row r="5778" spans="12:21" s="508" customFormat="1" x14ac:dyDescent="0.2">
      <c r="L5778" s="469"/>
      <c r="M5778" s="469"/>
      <c r="N5778" s="469"/>
      <c r="O5778" s="469"/>
      <c r="P5778" s="923"/>
      <c r="Q5778" s="923"/>
      <c r="R5778" s="923"/>
      <c r="S5778" s="923"/>
      <c r="U5778" s="742"/>
    </row>
    <row r="5779" spans="12:21" s="508" customFormat="1" x14ac:dyDescent="0.2">
      <c r="L5779" s="469"/>
      <c r="M5779" s="469"/>
      <c r="N5779" s="469"/>
      <c r="O5779" s="469"/>
      <c r="P5779" s="923"/>
      <c r="Q5779" s="923"/>
      <c r="R5779" s="923"/>
      <c r="S5779" s="923"/>
      <c r="U5779" s="742"/>
    </row>
    <row r="5780" spans="12:21" s="508" customFormat="1" x14ac:dyDescent="0.2">
      <c r="L5780" s="469"/>
      <c r="M5780" s="469"/>
      <c r="N5780" s="469"/>
      <c r="O5780" s="469"/>
      <c r="P5780" s="923"/>
      <c r="Q5780" s="923"/>
      <c r="R5780" s="923"/>
      <c r="S5780" s="923"/>
      <c r="U5780" s="742"/>
    </row>
    <row r="5781" spans="12:21" s="508" customFormat="1" x14ac:dyDescent="0.2">
      <c r="L5781" s="469"/>
      <c r="M5781" s="469"/>
      <c r="N5781" s="469"/>
      <c r="O5781" s="469"/>
      <c r="P5781" s="923"/>
      <c r="Q5781" s="923"/>
      <c r="R5781" s="923"/>
      <c r="S5781" s="923"/>
      <c r="U5781" s="742"/>
    </row>
    <row r="5782" spans="12:21" s="508" customFormat="1" x14ac:dyDescent="0.2">
      <c r="L5782" s="469"/>
      <c r="M5782" s="469"/>
      <c r="N5782" s="469"/>
      <c r="O5782" s="469"/>
      <c r="P5782" s="923"/>
      <c r="Q5782" s="923"/>
      <c r="R5782" s="923"/>
      <c r="S5782" s="923"/>
      <c r="U5782" s="742"/>
    </row>
    <row r="5783" spans="12:21" s="508" customFormat="1" x14ac:dyDescent="0.2">
      <c r="L5783" s="469"/>
      <c r="M5783" s="469"/>
      <c r="N5783" s="469"/>
      <c r="O5783" s="469"/>
      <c r="P5783" s="923"/>
      <c r="Q5783" s="923"/>
      <c r="R5783" s="923"/>
      <c r="S5783" s="923"/>
      <c r="U5783" s="742"/>
    </row>
    <row r="5784" spans="12:21" s="508" customFormat="1" x14ac:dyDescent="0.2">
      <c r="L5784" s="469"/>
      <c r="M5784" s="469"/>
      <c r="N5784" s="469"/>
      <c r="O5784" s="469"/>
      <c r="P5784" s="923"/>
      <c r="Q5784" s="923"/>
      <c r="R5784" s="923"/>
      <c r="S5784" s="923"/>
      <c r="U5784" s="742"/>
    </row>
    <row r="5785" spans="12:21" s="508" customFormat="1" x14ac:dyDescent="0.2">
      <c r="L5785" s="469"/>
      <c r="M5785" s="469"/>
      <c r="N5785" s="469"/>
      <c r="O5785" s="469"/>
      <c r="P5785" s="923"/>
      <c r="Q5785" s="923"/>
      <c r="R5785" s="923"/>
      <c r="S5785" s="923"/>
      <c r="U5785" s="742"/>
    </row>
    <row r="5786" spans="12:21" s="508" customFormat="1" x14ac:dyDescent="0.2">
      <c r="L5786" s="469"/>
      <c r="M5786" s="469"/>
      <c r="N5786" s="469"/>
      <c r="O5786" s="469"/>
      <c r="P5786" s="923"/>
      <c r="Q5786" s="923"/>
      <c r="R5786" s="923"/>
      <c r="S5786" s="923"/>
      <c r="U5786" s="742"/>
    </row>
    <row r="5787" spans="12:21" s="508" customFormat="1" x14ac:dyDescent="0.2">
      <c r="L5787" s="469"/>
      <c r="M5787" s="469"/>
      <c r="N5787" s="469"/>
      <c r="O5787" s="469"/>
      <c r="P5787" s="923"/>
      <c r="Q5787" s="923"/>
      <c r="R5787" s="923"/>
      <c r="S5787" s="923"/>
      <c r="U5787" s="742"/>
    </row>
    <row r="5788" spans="12:21" s="508" customFormat="1" x14ac:dyDescent="0.2">
      <c r="L5788" s="469"/>
      <c r="M5788" s="469"/>
      <c r="N5788" s="469"/>
      <c r="O5788" s="469"/>
      <c r="P5788" s="923"/>
      <c r="Q5788" s="923"/>
      <c r="R5788" s="923"/>
      <c r="S5788" s="923"/>
      <c r="U5788" s="742"/>
    </row>
    <row r="5789" spans="12:21" s="508" customFormat="1" x14ac:dyDescent="0.2">
      <c r="L5789" s="469"/>
      <c r="M5789" s="469"/>
      <c r="N5789" s="469"/>
      <c r="O5789" s="469"/>
      <c r="P5789" s="923"/>
      <c r="Q5789" s="923"/>
      <c r="R5789" s="923"/>
      <c r="S5789" s="923"/>
      <c r="U5789" s="742"/>
    </row>
    <row r="5790" spans="12:21" s="508" customFormat="1" x14ac:dyDescent="0.2">
      <c r="L5790" s="469"/>
      <c r="M5790" s="469"/>
      <c r="N5790" s="469"/>
      <c r="O5790" s="469"/>
      <c r="P5790" s="923"/>
      <c r="Q5790" s="923"/>
      <c r="R5790" s="923"/>
      <c r="S5790" s="923"/>
      <c r="U5790" s="742"/>
    </row>
    <row r="5791" spans="12:21" s="508" customFormat="1" x14ac:dyDescent="0.2">
      <c r="L5791" s="469"/>
      <c r="M5791" s="469"/>
      <c r="N5791" s="469"/>
      <c r="O5791" s="469"/>
      <c r="P5791" s="923"/>
      <c r="Q5791" s="923"/>
      <c r="R5791" s="923"/>
      <c r="S5791" s="923"/>
      <c r="U5791" s="742"/>
    </row>
    <row r="5792" spans="12:21" s="508" customFormat="1" x14ac:dyDescent="0.2">
      <c r="L5792" s="469"/>
      <c r="M5792" s="469"/>
      <c r="N5792" s="469"/>
      <c r="O5792" s="469"/>
      <c r="P5792" s="923"/>
      <c r="Q5792" s="923"/>
      <c r="R5792" s="923"/>
      <c r="S5792" s="923"/>
      <c r="U5792" s="742"/>
    </row>
    <row r="5793" spans="12:21" s="508" customFormat="1" x14ac:dyDescent="0.2">
      <c r="L5793" s="469"/>
      <c r="M5793" s="469"/>
      <c r="N5793" s="469"/>
      <c r="O5793" s="469"/>
      <c r="P5793" s="923"/>
      <c r="Q5793" s="923"/>
      <c r="R5793" s="923"/>
      <c r="S5793" s="923"/>
      <c r="U5793" s="742"/>
    </row>
    <row r="5794" spans="12:21" s="508" customFormat="1" x14ac:dyDescent="0.2">
      <c r="L5794" s="469"/>
      <c r="M5794" s="469"/>
      <c r="N5794" s="469"/>
      <c r="O5794" s="469"/>
      <c r="P5794" s="923"/>
      <c r="Q5794" s="923"/>
      <c r="R5794" s="923"/>
      <c r="S5794" s="923"/>
      <c r="U5794" s="742"/>
    </row>
    <row r="5795" spans="12:21" s="508" customFormat="1" x14ac:dyDescent="0.2">
      <c r="L5795" s="469"/>
      <c r="M5795" s="469"/>
      <c r="N5795" s="469"/>
      <c r="O5795" s="469"/>
      <c r="P5795" s="923"/>
      <c r="Q5795" s="923"/>
      <c r="R5795" s="923"/>
      <c r="S5795" s="923"/>
      <c r="U5795" s="742"/>
    </row>
    <row r="5796" spans="12:21" s="508" customFormat="1" x14ac:dyDescent="0.2">
      <c r="L5796" s="469"/>
      <c r="M5796" s="469"/>
      <c r="N5796" s="469"/>
      <c r="O5796" s="469"/>
      <c r="P5796" s="923"/>
      <c r="Q5796" s="923"/>
      <c r="R5796" s="923"/>
      <c r="S5796" s="923"/>
      <c r="U5796" s="742"/>
    </row>
    <row r="5797" spans="12:21" s="508" customFormat="1" x14ac:dyDescent="0.2">
      <c r="L5797" s="469"/>
      <c r="M5797" s="469"/>
      <c r="N5797" s="469"/>
      <c r="O5797" s="469"/>
      <c r="P5797" s="923"/>
      <c r="Q5797" s="923"/>
      <c r="R5797" s="923"/>
      <c r="S5797" s="923"/>
      <c r="U5797" s="742"/>
    </row>
    <row r="5798" spans="12:21" s="508" customFormat="1" x14ac:dyDescent="0.2">
      <c r="L5798" s="469"/>
      <c r="M5798" s="469"/>
      <c r="N5798" s="469"/>
      <c r="O5798" s="469"/>
      <c r="P5798" s="923"/>
      <c r="Q5798" s="923"/>
      <c r="R5798" s="923"/>
      <c r="S5798" s="923"/>
      <c r="U5798" s="742"/>
    </row>
    <row r="5799" spans="12:21" s="508" customFormat="1" x14ac:dyDescent="0.2">
      <c r="L5799" s="469"/>
      <c r="M5799" s="469"/>
      <c r="N5799" s="469"/>
      <c r="O5799" s="469"/>
      <c r="P5799" s="923"/>
      <c r="Q5799" s="923"/>
      <c r="R5799" s="923"/>
      <c r="S5799" s="923"/>
      <c r="U5799" s="742"/>
    </row>
    <row r="5800" spans="12:21" s="508" customFormat="1" x14ac:dyDescent="0.2">
      <c r="L5800" s="469"/>
      <c r="M5800" s="469"/>
      <c r="N5800" s="469"/>
      <c r="O5800" s="469"/>
      <c r="P5800" s="923"/>
      <c r="Q5800" s="923"/>
      <c r="R5800" s="923"/>
      <c r="S5800" s="923"/>
      <c r="U5800" s="742"/>
    </row>
    <row r="5801" spans="12:21" s="508" customFormat="1" x14ac:dyDescent="0.2">
      <c r="L5801" s="469"/>
      <c r="M5801" s="469"/>
      <c r="N5801" s="469"/>
      <c r="O5801" s="469"/>
      <c r="P5801" s="923"/>
      <c r="Q5801" s="923"/>
      <c r="R5801" s="923"/>
      <c r="S5801" s="923"/>
      <c r="U5801" s="742"/>
    </row>
    <row r="5802" spans="12:21" s="508" customFormat="1" x14ac:dyDescent="0.2">
      <c r="L5802" s="469"/>
      <c r="M5802" s="469"/>
      <c r="N5802" s="469"/>
      <c r="O5802" s="469"/>
      <c r="P5802" s="923"/>
      <c r="Q5802" s="923"/>
      <c r="R5802" s="923"/>
      <c r="S5802" s="923"/>
      <c r="U5802" s="742"/>
    </row>
    <row r="5803" spans="12:21" s="508" customFormat="1" x14ac:dyDescent="0.2">
      <c r="L5803" s="469"/>
      <c r="M5803" s="469"/>
      <c r="N5803" s="469"/>
      <c r="O5803" s="469"/>
      <c r="P5803" s="923"/>
      <c r="Q5803" s="923"/>
      <c r="R5803" s="923"/>
      <c r="S5803" s="923"/>
      <c r="U5803" s="742"/>
    </row>
    <row r="5804" spans="12:21" s="508" customFormat="1" x14ac:dyDescent="0.2">
      <c r="L5804" s="469"/>
      <c r="M5804" s="469"/>
      <c r="N5804" s="469"/>
      <c r="O5804" s="469"/>
      <c r="P5804" s="923"/>
      <c r="Q5804" s="923"/>
      <c r="R5804" s="923"/>
      <c r="S5804" s="923"/>
      <c r="U5804" s="742"/>
    </row>
    <row r="5805" spans="12:21" s="508" customFormat="1" x14ac:dyDescent="0.2">
      <c r="L5805" s="469"/>
      <c r="M5805" s="469"/>
      <c r="N5805" s="469"/>
      <c r="O5805" s="469"/>
      <c r="P5805" s="923"/>
      <c r="Q5805" s="923"/>
      <c r="R5805" s="923"/>
      <c r="S5805" s="923"/>
      <c r="U5805" s="742"/>
    </row>
    <row r="5806" spans="12:21" s="508" customFormat="1" x14ac:dyDescent="0.2">
      <c r="L5806" s="469"/>
      <c r="M5806" s="469"/>
      <c r="N5806" s="469"/>
      <c r="O5806" s="469"/>
      <c r="P5806" s="923"/>
      <c r="Q5806" s="923"/>
      <c r="R5806" s="923"/>
      <c r="S5806" s="923"/>
      <c r="U5806" s="742"/>
    </row>
    <row r="5807" spans="12:21" s="508" customFormat="1" x14ac:dyDescent="0.2">
      <c r="L5807" s="469"/>
      <c r="M5807" s="469"/>
      <c r="N5807" s="469"/>
      <c r="O5807" s="469"/>
      <c r="P5807" s="923"/>
      <c r="Q5807" s="923"/>
      <c r="R5807" s="923"/>
      <c r="S5807" s="923"/>
      <c r="U5807" s="742"/>
    </row>
    <row r="5808" spans="12:21" s="508" customFormat="1" x14ac:dyDescent="0.2">
      <c r="L5808" s="469"/>
      <c r="M5808" s="469"/>
      <c r="N5808" s="469"/>
      <c r="O5808" s="469"/>
      <c r="P5808" s="923"/>
      <c r="Q5808" s="923"/>
      <c r="R5808" s="923"/>
      <c r="S5808" s="923"/>
      <c r="U5808" s="742"/>
    </row>
    <row r="5809" spans="12:21" s="508" customFormat="1" x14ac:dyDescent="0.2">
      <c r="L5809" s="469"/>
      <c r="M5809" s="469"/>
      <c r="N5809" s="469"/>
      <c r="O5809" s="469"/>
      <c r="P5809" s="923"/>
      <c r="Q5809" s="923"/>
      <c r="R5809" s="923"/>
      <c r="S5809" s="923"/>
      <c r="U5809" s="742"/>
    </row>
    <row r="5810" spans="12:21" s="508" customFormat="1" x14ac:dyDescent="0.2">
      <c r="L5810" s="469"/>
      <c r="M5810" s="469"/>
      <c r="N5810" s="469"/>
      <c r="O5810" s="469"/>
      <c r="P5810" s="923"/>
      <c r="Q5810" s="923"/>
      <c r="R5810" s="923"/>
      <c r="S5810" s="923"/>
      <c r="U5810" s="742"/>
    </row>
    <row r="5811" spans="12:21" s="508" customFormat="1" x14ac:dyDescent="0.2">
      <c r="L5811" s="469"/>
      <c r="M5811" s="469"/>
      <c r="N5811" s="469"/>
      <c r="O5811" s="469"/>
      <c r="P5811" s="923"/>
      <c r="Q5811" s="923"/>
      <c r="R5811" s="923"/>
      <c r="S5811" s="923"/>
      <c r="U5811" s="742"/>
    </row>
    <row r="5812" spans="12:21" s="508" customFormat="1" x14ac:dyDescent="0.2">
      <c r="L5812" s="469"/>
      <c r="M5812" s="469"/>
      <c r="N5812" s="469"/>
      <c r="O5812" s="469"/>
      <c r="P5812" s="923"/>
      <c r="Q5812" s="923"/>
      <c r="R5812" s="923"/>
      <c r="S5812" s="923"/>
      <c r="U5812" s="742"/>
    </row>
    <row r="5813" spans="12:21" s="508" customFormat="1" x14ac:dyDescent="0.2">
      <c r="L5813" s="469"/>
      <c r="M5813" s="469"/>
      <c r="N5813" s="469"/>
      <c r="O5813" s="469"/>
      <c r="P5813" s="923"/>
      <c r="Q5813" s="923"/>
      <c r="R5813" s="923"/>
      <c r="S5813" s="923"/>
      <c r="U5813" s="742"/>
    </row>
    <row r="5814" spans="12:21" s="508" customFormat="1" x14ac:dyDescent="0.2">
      <c r="L5814" s="469"/>
      <c r="M5814" s="469"/>
      <c r="N5814" s="469"/>
      <c r="O5814" s="469"/>
      <c r="P5814" s="923"/>
      <c r="Q5814" s="923"/>
      <c r="R5814" s="923"/>
      <c r="S5814" s="923"/>
      <c r="U5814" s="742"/>
    </row>
    <row r="5815" spans="12:21" s="508" customFormat="1" x14ac:dyDescent="0.2">
      <c r="L5815" s="469"/>
      <c r="M5815" s="469"/>
      <c r="N5815" s="469"/>
      <c r="O5815" s="469"/>
      <c r="P5815" s="923"/>
      <c r="Q5815" s="923"/>
      <c r="R5815" s="923"/>
      <c r="S5815" s="923"/>
      <c r="U5815" s="742"/>
    </row>
    <row r="5816" spans="12:21" s="508" customFormat="1" x14ac:dyDescent="0.2">
      <c r="L5816" s="469"/>
      <c r="M5816" s="469"/>
      <c r="N5816" s="469"/>
      <c r="O5816" s="469"/>
      <c r="P5816" s="923"/>
      <c r="Q5816" s="923"/>
      <c r="R5816" s="923"/>
      <c r="S5816" s="923"/>
      <c r="U5816" s="742"/>
    </row>
    <row r="5817" spans="12:21" s="508" customFormat="1" x14ac:dyDescent="0.2">
      <c r="L5817" s="469"/>
      <c r="M5817" s="469"/>
      <c r="N5817" s="469"/>
      <c r="O5817" s="469"/>
      <c r="P5817" s="923"/>
      <c r="Q5817" s="923"/>
      <c r="R5817" s="923"/>
      <c r="S5817" s="923"/>
      <c r="U5817" s="742"/>
    </row>
    <row r="5818" spans="12:21" s="508" customFormat="1" x14ac:dyDescent="0.2">
      <c r="L5818" s="469"/>
      <c r="M5818" s="469"/>
      <c r="N5818" s="469"/>
      <c r="O5818" s="469"/>
      <c r="P5818" s="923"/>
      <c r="Q5818" s="923"/>
      <c r="R5818" s="923"/>
      <c r="S5818" s="923"/>
      <c r="U5818" s="742"/>
    </row>
    <row r="5819" spans="12:21" s="508" customFormat="1" x14ac:dyDescent="0.2">
      <c r="L5819" s="469"/>
      <c r="M5819" s="469"/>
      <c r="N5819" s="469"/>
      <c r="O5819" s="469"/>
      <c r="P5819" s="923"/>
      <c r="Q5819" s="923"/>
      <c r="R5819" s="923"/>
      <c r="S5819" s="923"/>
      <c r="U5819" s="742"/>
    </row>
    <row r="5820" spans="12:21" s="508" customFormat="1" x14ac:dyDescent="0.2">
      <c r="L5820" s="469"/>
      <c r="M5820" s="469"/>
      <c r="N5820" s="469"/>
      <c r="O5820" s="469"/>
      <c r="P5820" s="923"/>
      <c r="Q5820" s="923"/>
      <c r="R5820" s="923"/>
      <c r="S5820" s="923"/>
      <c r="U5820" s="742"/>
    </row>
    <row r="5821" spans="12:21" s="508" customFormat="1" x14ac:dyDescent="0.2">
      <c r="L5821" s="469"/>
      <c r="M5821" s="469"/>
      <c r="N5821" s="469"/>
      <c r="O5821" s="469"/>
      <c r="P5821" s="923"/>
      <c r="Q5821" s="923"/>
      <c r="R5821" s="923"/>
      <c r="S5821" s="923"/>
      <c r="U5821" s="742"/>
    </row>
    <row r="5822" spans="12:21" s="508" customFormat="1" x14ac:dyDescent="0.2">
      <c r="L5822" s="469"/>
      <c r="M5822" s="469"/>
      <c r="N5822" s="469"/>
      <c r="O5822" s="469"/>
      <c r="P5822" s="923"/>
      <c r="Q5822" s="923"/>
      <c r="R5822" s="923"/>
      <c r="S5822" s="923"/>
      <c r="U5822" s="742"/>
    </row>
    <row r="5823" spans="12:21" s="508" customFormat="1" x14ac:dyDescent="0.2">
      <c r="L5823" s="469"/>
      <c r="M5823" s="469"/>
      <c r="N5823" s="469"/>
      <c r="O5823" s="469"/>
      <c r="P5823" s="923"/>
      <c r="Q5823" s="923"/>
      <c r="R5823" s="923"/>
      <c r="S5823" s="923"/>
      <c r="U5823" s="742"/>
    </row>
    <row r="5824" spans="12:21" s="508" customFormat="1" x14ac:dyDescent="0.2">
      <c r="L5824" s="469"/>
      <c r="M5824" s="469"/>
      <c r="N5824" s="469"/>
      <c r="O5824" s="469"/>
      <c r="P5824" s="923"/>
      <c r="Q5824" s="923"/>
      <c r="R5824" s="923"/>
      <c r="S5824" s="923"/>
      <c r="U5824" s="742"/>
    </row>
    <row r="5825" spans="12:21" s="508" customFormat="1" x14ac:dyDescent="0.2">
      <c r="L5825" s="469"/>
      <c r="M5825" s="469"/>
      <c r="N5825" s="469"/>
      <c r="O5825" s="469"/>
      <c r="P5825" s="923"/>
      <c r="Q5825" s="923"/>
      <c r="R5825" s="923"/>
      <c r="S5825" s="923"/>
      <c r="U5825" s="742"/>
    </row>
    <row r="5826" spans="12:21" s="508" customFormat="1" x14ac:dyDescent="0.2">
      <c r="L5826" s="469"/>
      <c r="M5826" s="469"/>
      <c r="N5826" s="469"/>
      <c r="O5826" s="469"/>
      <c r="P5826" s="923"/>
      <c r="Q5826" s="923"/>
      <c r="R5826" s="923"/>
      <c r="S5826" s="923"/>
      <c r="U5826" s="742"/>
    </row>
    <row r="5827" spans="12:21" s="508" customFormat="1" x14ac:dyDescent="0.2">
      <c r="L5827" s="469"/>
      <c r="M5827" s="469"/>
      <c r="N5827" s="469"/>
      <c r="O5827" s="469"/>
      <c r="P5827" s="923"/>
      <c r="Q5827" s="923"/>
      <c r="R5827" s="923"/>
      <c r="S5827" s="923"/>
      <c r="U5827" s="742"/>
    </row>
    <row r="5828" spans="12:21" s="508" customFormat="1" x14ac:dyDescent="0.2">
      <c r="L5828" s="469"/>
      <c r="M5828" s="469"/>
      <c r="N5828" s="469"/>
      <c r="O5828" s="469"/>
      <c r="P5828" s="923"/>
      <c r="Q5828" s="923"/>
      <c r="R5828" s="923"/>
      <c r="S5828" s="923"/>
      <c r="U5828" s="742"/>
    </row>
    <row r="5829" spans="12:21" s="508" customFormat="1" x14ac:dyDescent="0.2">
      <c r="L5829" s="469"/>
      <c r="M5829" s="469"/>
      <c r="N5829" s="469"/>
      <c r="O5829" s="469"/>
      <c r="P5829" s="923"/>
      <c r="Q5829" s="923"/>
      <c r="R5829" s="923"/>
      <c r="S5829" s="923"/>
      <c r="U5829" s="742"/>
    </row>
    <row r="5830" spans="12:21" s="508" customFormat="1" x14ac:dyDescent="0.2">
      <c r="L5830" s="469"/>
      <c r="M5830" s="469"/>
      <c r="N5830" s="469"/>
      <c r="O5830" s="469"/>
      <c r="P5830" s="923"/>
      <c r="Q5830" s="923"/>
      <c r="R5830" s="923"/>
      <c r="S5830" s="923"/>
      <c r="U5830" s="742"/>
    </row>
    <row r="5831" spans="12:21" s="508" customFormat="1" x14ac:dyDescent="0.2">
      <c r="L5831" s="469"/>
      <c r="M5831" s="469"/>
      <c r="N5831" s="469"/>
      <c r="O5831" s="469"/>
      <c r="P5831" s="923"/>
      <c r="Q5831" s="923"/>
      <c r="R5831" s="923"/>
      <c r="S5831" s="923"/>
      <c r="U5831" s="742"/>
    </row>
    <row r="5832" spans="12:21" s="508" customFormat="1" x14ac:dyDescent="0.2">
      <c r="L5832" s="469"/>
      <c r="M5832" s="469"/>
      <c r="N5832" s="469"/>
      <c r="O5832" s="469"/>
      <c r="P5832" s="923"/>
      <c r="Q5832" s="923"/>
      <c r="R5832" s="923"/>
      <c r="S5832" s="923"/>
      <c r="U5832" s="742"/>
    </row>
    <row r="5833" spans="12:21" s="508" customFormat="1" x14ac:dyDescent="0.2">
      <c r="L5833" s="469"/>
      <c r="M5833" s="469"/>
      <c r="N5833" s="469"/>
      <c r="O5833" s="469"/>
      <c r="P5833" s="923"/>
      <c r="Q5833" s="923"/>
      <c r="R5833" s="923"/>
      <c r="S5833" s="923"/>
      <c r="U5833" s="742"/>
    </row>
    <row r="5834" spans="12:21" s="508" customFormat="1" x14ac:dyDescent="0.2">
      <c r="L5834" s="469"/>
      <c r="M5834" s="469"/>
      <c r="N5834" s="469"/>
      <c r="O5834" s="469"/>
      <c r="P5834" s="923"/>
      <c r="Q5834" s="923"/>
      <c r="R5834" s="923"/>
      <c r="S5834" s="923"/>
      <c r="U5834" s="742"/>
    </row>
    <row r="5835" spans="12:21" s="508" customFormat="1" x14ac:dyDescent="0.2">
      <c r="L5835" s="469"/>
      <c r="M5835" s="469"/>
      <c r="N5835" s="469"/>
      <c r="O5835" s="469"/>
      <c r="P5835" s="923"/>
      <c r="Q5835" s="923"/>
      <c r="R5835" s="923"/>
      <c r="S5835" s="923"/>
      <c r="U5835" s="742"/>
    </row>
    <row r="5836" spans="12:21" s="508" customFormat="1" x14ac:dyDescent="0.2">
      <c r="L5836" s="469"/>
      <c r="M5836" s="469"/>
      <c r="N5836" s="469"/>
      <c r="O5836" s="469"/>
      <c r="P5836" s="923"/>
      <c r="Q5836" s="923"/>
      <c r="R5836" s="923"/>
      <c r="S5836" s="923"/>
      <c r="U5836" s="742"/>
    </row>
    <row r="5837" spans="12:21" s="508" customFormat="1" x14ac:dyDescent="0.2">
      <c r="L5837" s="469"/>
      <c r="M5837" s="469"/>
      <c r="N5837" s="469"/>
      <c r="O5837" s="469"/>
      <c r="P5837" s="923"/>
      <c r="Q5837" s="923"/>
      <c r="R5837" s="923"/>
      <c r="S5837" s="923"/>
      <c r="U5837" s="742"/>
    </row>
    <row r="5838" spans="12:21" s="508" customFormat="1" x14ac:dyDescent="0.2">
      <c r="L5838" s="469"/>
      <c r="M5838" s="469"/>
      <c r="N5838" s="469"/>
      <c r="O5838" s="469"/>
      <c r="P5838" s="923"/>
      <c r="Q5838" s="923"/>
      <c r="R5838" s="923"/>
      <c r="S5838" s="923"/>
      <c r="U5838" s="742"/>
    </row>
    <row r="5839" spans="12:21" s="508" customFormat="1" x14ac:dyDescent="0.2">
      <c r="L5839" s="469"/>
      <c r="M5839" s="469"/>
      <c r="N5839" s="469"/>
      <c r="O5839" s="469"/>
      <c r="P5839" s="923"/>
      <c r="Q5839" s="923"/>
      <c r="R5839" s="923"/>
      <c r="S5839" s="923"/>
      <c r="U5839" s="742"/>
    </row>
    <row r="5840" spans="12:21" s="508" customFormat="1" x14ac:dyDescent="0.2">
      <c r="L5840" s="469"/>
      <c r="M5840" s="469"/>
      <c r="N5840" s="469"/>
      <c r="O5840" s="469"/>
      <c r="P5840" s="923"/>
      <c r="Q5840" s="923"/>
      <c r="R5840" s="923"/>
      <c r="S5840" s="923"/>
      <c r="U5840" s="742"/>
    </row>
    <row r="5841" spans="12:21" s="508" customFormat="1" x14ac:dyDescent="0.2">
      <c r="L5841" s="469"/>
      <c r="M5841" s="469"/>
      <c r="N5841" s="469"/>
      <c r="O5841" s="469"/>
      <c r="P5841" s="923"/>
      <c r="Q5841" s="923"/>
      <c r="R5841" s="923"/>
      <c r="S5841" s="923"/>
      <c r="U5841" s="742"/>
    </row>
    <row r="5842" spans="12:21" s="508" customFormat="1" x14ac:dyDescent="0.2">
      <c r="L5842" s="469"/>
      <c r="M5842" s="469"/>
      <c r="N5842" s="469"/>
      <c r="O5842" s="469"/>
      <c r="P5842" s="923"/>
      <c r="Q5842" s="923"/>
      <c r="R5842" s="923"/>
      <c r="S5842" s="923"/>
      <c r="U5842" s="742"/>
    </row>
    <row r="5843" spans="12:21" s="508" customFormat="1" x14ac:dyDescent="0.2">
      <c r="L5843" s="469"/>
      <c r="M5843" s="469"/>
      <c r="N5843" s="469"/>
      <c r="O5843" s="469"/>
      <c r="P5843" s="923"/>
      <c r="Q5843" s="923"/>
      <c r="R5843" s="923"/>
      <c r="S5843" s="923"/>
      <c r="U5843" s="742"/>
    </row>
    <row r="5844" spans="12:21" s="508" customFormat="1" x14ac:dyDescent="0.2">
      <c r="L5844" s="469"/>
      <c r="M5844" s="469"/>
      <c r="N5844" s="469"/>
      <c r="O5844" s="469"/>
      <c r="P5844" s="923"/>
      <c r="Q5844" s="923"/>
      <c r="R5844" s="923"/>
      <c r="S5844" s="923"/>
      <c r="U5844" s="742"/>
    </row>
    <row r="5845" spans="12:21" s="508" customFormat="1" x14ac:dyDescent="0.2">
      <c r="L5845" s="469"/>
      <c r="M5845" s="469"/>
      <c r="N5845" s="469"/>
      <c r="O5845" s="469"/>
      <c r="P5845" s="923"/>
      <c r="Q5845" s="923"/>
      <c r="R5845" s="923"/>
      <c r="S5845" s="923"/>
      <c r="U5845" s="742"/>
    </row>
    <row r="5846" spans="12:21" s="508" customFormat="1" x14ac:dyDescent="0.2">
      <c r="L5846" s="469"/>
      <c r="M5846" s="469"/>
      <c r="N5846" s="469"/>
      <c r="O5846" s="469"/>
      <c r="P5846" s="923"/>
      <c r="Q5846" s="923"/>
      <c r="R5846" s="923"/>
      <c r="S5846" s="923"/>
      <c r="U5846" s="742"/>
    </row>
    <row r="5847" spans="12:21" s="508" customFormat="1" x14ac:dyDescent="0.2">
      <c r="L5847" s="469"/>
      <c r="M5847" s="469"/>
      <c r="N5847" s="469"/>
      <c r="O5847" s="469"/>
      <c r="P5847" s="923"/>
      <c r="Q5847" s="923"/>
      <c r="R5847" s="923"/>
      <c r="S5847" s="923"/>
      <c r="U5847" s="742"/>
    </row>
    <row r="5848" spans="12:21" s="508" customFormat="1" x14ac:dyDescent="0.2">
      <c r="L5848" s="469"/>
      <c r="M5848" s="469"/>
      <c r="N5848" s="469"/>
      <c r="O5848" s="469"/>
      <c r="P5848" s="923"/>
      <c r="Q5848" s="923"/>
      <c r="R5848" s="923"/>
      <c r="S5848" s="923"/>
      <c r="U5848" s="742"/>
    </row>
    <row r="5849" spans="12:21" s="508" customFormat="1" x14ac:dyDescent="0.2">
      <c r="L5849" s="469"/>
      <c r="M5849" s="469"/>
      <c r="N5849" s="469"/>
      <c r="O5849" s="469"/>
      <c r="P5849" s="923"/>
      <c r="Q5849" s="923"/>
      <c r="R5849" s="923"/>
      <c r="S5849" s="923"/>
      <c r="U5849" s="742"/>
    </row>
    <row r="5850" spans="12:21" s="508" customFormat="1" x14ac:dyDescent="0.2">
      <c r="L5850" s="469"/>
      <c r="M5850" s="469"/>
      <c r="N5850" s="469"/>
      <c r="O5850" s="469"/>
      <c r="P5850" s="923"/>
      <c r="Q5850" s="923"/>
      <c r="R5850" s="923"/>
      <c r="S5850" s="923"/>
      <c r="U5850" s="742"/>
    </row>
    <row r="5851" spans="12:21" s="508" customFormat="1" x14ac:dyDescent="0.2">
      <c r="L5851" s="469"/>
      <c r="M5851" s="469"/>
      <c r="N5851" s="469"/>
      <c r="O5851" s="469"/>
      <c r="P5851" s="923"/>
      <c r="Q5851" s="923"/>
      <c r="R5851" s="923"/>
      <c r="S5851" s="923"/>
      <c r="U5851" s="742"/>
    </row>
    <row r="5852" spans="12:21" s="508" customFormat="1" x14ac:dyDescent="0.2">
      <c r="L5852" s="469"/>
      <c r="M5852" s="469"/>
      <c r="N5852" s="469"/>
      <c r="O5852" s="469"/>
      <c r="P5852" s="923"/>
      <c r="Q5852" s="923"/>
      <c r="R5852" s="923"/>
      <c r="S5852" s="923"/>
      <c r="U5852" s="742"/>
    </row>
    <row r="5853" spans="12:21" s="508" customFormat="1" x14ac:dyDescent="0.2">
      <c r="L5853" s="469"/>
      <c r="M5853" s="469"/>
      <c r="N5853" s="469"/>
      <c r="O5853" s="469"/>
      <c r="P5853" s="923"/>
      <c r="Q5853" s="923"/>
      <c r="R5853" s="923"/>
      <c r="S5853" s="923"/>
      <c r="U5853" s="742"/>
    </row>
    <row r="5854" spans="12:21" s="508" customFormat="1" x14ac:dyDescent="0.2">
      <c r="L5854" s="469"/>
      <c r="M5854" s="469"/>
      <c r="N5854" s="469"/>
      <c r="O5854" s="469"/>
      <c r="P5854" s="923"/>
      <c r="Q5854" s="923"/>
      <c r="R5854" s="923"/>
      <c r="S5854" s="923"/>
      <c r="U5854" s="742"/>
    </row>
    <row r="5855" spans="12:21" s="508" customFormat="1" x14ac:dyDescent="0.2">
      <c r="L5855" s="469"/>
      <c r="M5855" s="469"/>
      <c r="N5855" s="469"/>
      <c r="O5855" s="469"/>
      <c r="P5855" s="923"/>
      <c r="Q5855" s="923"/>
      <c r="R5855" s="923"/>
      <c r="S5855" s="923"/>
      <c r="U5855" s="742"/>
    </row>
    <row r="5856" spans="12:21" s="508" customFormat="1" x14ac:dyDescent="0.2">
      <c r="L5856" s="469"/>
      <c r="M5856" s="469"/>
      <c r="N5856" s="469"/>
      <c r="O5856" s="469"/>
      <c r="P5856" s="923"/>
      <c r="Q5856" s="923"/>
      <c r="R5856" s="923"/>
      <c r="S5856" s="923"/>
      <c r="U5856" s="742"/>
    </row>
    <row r="5857" spans="12:21" s="508" customFormat="1" x14ac:dyDescent="0.2">
      <c r="L5857" s="469"/>
      <c r="M5857" s="469"/>
      <c r="N5857" s="469"/>
      <c r="O5857" s="469"/>
      <c r="P5857" s="923"/>
      <c r="Q5857" s="923"/>
      <c r="R5857" s="923"/>
      <c r="S5857" s="923"/>
      <c r="U5857" s="742"/>
    </row>
    <row r="5858" spans="12:21" s="508" customFormat="1" x14ac:dyDescent="0.2">
      <c r="L5858" s="469"/>
      <c r="M5858" s="469"/>
      <c r="N5858" s="469"/>
      <c r="O5858" s="469"/>
      <c r="P5858" s="923"/>
      <c r="Q5858" s="923"/>
      <c r="R5858" s="923"/>
      <c r="S5858" s="923"/>
      <c r="U5858" s="742"/>
    </row>
    <row r="5859" spans="12:21" s="508" customFormat="1" x14ac:dyDescent="0.2">
      <c r="L5859" s="469"/>
      <c r="M5859" s="469"/>
      <c r="N5859" s="469"/>
      <c r="O5859" s="469"/>
      <c r="P5859" s="923"/>
      <c r="Q5859" s="923"/>
      <c r="R5859" s="923"/>
      <c r="S5859" s="923"/>
      <c r="U5859" s="742"/>
    </row>
    <row r="5860" spans="12:21" s="508" customFormat="1" x14ac:dyDescent="0.2">
      <c r="L5860" s="469"/>
      <c r="M5860" s="469"/>
      <c r="N5860" s="469"/>
      <c r="O5860" s="469"/>
      <c r="P5860" s="923"/>
      <c r="Q5860" s="923"/>
      <c r="R5860" s="923"/>
      <c r="S5860" s="923"/>
      <c r="U5860" s="742"/>
    </row>
    <row r="5861" spans="12:21" s="508" customFormat="1" x14ac:dyDescent="0.2">
      <c r="L5861" s="469"/>
      <c r="M5861" s="469"/>
      <c r="N5861" s="469"/>
      <c r="O5861" s="469"/>
      <c r="P5861" s="923"/>
      <c r="Q5861" s="923"/>
      <c r="R5861" s="923"/>
      <c r="S5861" s="923"/>
      <c r="U5861" s="742"/>
    </row>
    <row r="5862" spans="12:21" s="508" customFormat="1" x14ac:dyDescent="0.2">
      <c r="L5862" s="469"/>
      <c r="M5862" s="469"/>
      <c r="N5862" s="469"/>
      <c r="O5862" s="469"/>
      <c r="P5862" s="923"/>
      <c r="Q5862" s="923"/>
      <c r="R5862" s="923"/>
      <c r="S5862" s="923"/>
      <c r="U5862" s="742"/>
    </row>
    <row r="5863" spans="12:21" s="508" customFormat="1" x14ac:dyDescent="0.2">
      <c r="L5863" s="469"/>
      <c r="M5863" s="469"/>
      <c r="N5863" s="469"/>
      <c r="O5863" s="469"/>
      <c r="P5863" s="923"/>
      <c r="Q5863" s="923"/>
      <c r="R5863" s="923"/>
      <c r="S5863" s="923"/>
      <c r="U5863" s="742"/>
    </row>
    <row r="5864" spans="12:21" s="508" customFormat="1" x14ac:dyDescent="0.2">
      <c r="L5864" s="469"/>
      <c r="M5864" s="469"/>
      <c r="N5864" s="469"/>
      <c r="O5864" s="469"/>
      <c r="P5864" s="923"/>
      <c r="Q5864" s="923"/>
      <c r="R5864" s="923"/>
      <c r="S5864" s="923"/>
      <c r="U5864" s="742"/>
    </row>
    <row r="5865" spans="12:21" s="508" customFormat="1" x14ac:dyDescent="0.2">
      <c r="L5865" s="469"/>
      <c r="M5865" s="469"/>
      <c r="N5865" s="469"/>
      <c r="O5865" s="469"/>
      <c r="P5865" s="923"/>
      <c r="Q5865" s="923"/>
      <c r="R5865" s="923"/>
      <c r="S5865" s="923"/>
      <c r="U5865" s="742"/>
    </row>
    <row r="5866" spans="12:21" s="508" customFormat="1" x14ac:dyDescent="0.2">
      <c r="L5866" s="469"/>
      <c r="M5866" s="469"/>
      <c r="N5866" s="469"/>
      <c r="O5866" s="469"/>
      <c r="P5866" s="923"/>
      <c r="Q5866" s="923"/>
      <c r="R5866" s="923"/>
      <c r="S5866" s="923"/>
      <c r="U5866" s="742"/>
    </row>
    <row r="5867" spans="12:21" s="508" customFormat="1" x14ac:dyDescent="0.2">
      <c r="L5867" s="469"/>
      <c r="M5867" s="469"/>
      <c r="N5867" s="469"/>
      <c r="O5867" s="469"/>
      <c r="P5867" s="923"/>
      <c r="Q5867" s="923"/>
      <c r="R5867" s="923"/>
      <c r="S5867" s="923"/>
      <c r="U5867" s="742"/>
    </row>
    <row r="5868" spans="12:21" s="508" customFormat="1" x14ac:dyDescent="0.2">
      <c r="L5868" s="469"/>
      <c r="M5868" s="469"/>
      <c r="N5868" s="469"/>
      <c r="O5868" s="469"/>
      <c r="P5868" s="923"/>
      <c r="Q5868" s="923"/>
      <c r="R5868" s="923"/>
      <c r="S5868" s="923"/>
      <c r="U5868" s="742"/>
    </row>
    <row r="5869" spans="12:21" s="508" customFormat="1" x14ac:dyDescent="0.2">
      <c r="L5869" s="469"/>
      <c r="M5869" s="469"/>
      <c r="N5869" s="469"/>
      <c r="O5869" s="469"/>
      <c r="P5869" s="923"/>
      <c r="Q5869" s="923"/>
      <c r="R5869" s="923"/>
      <c r="S5869" s="923"/>
      <c r="U5869" s="742"/>
    </row>
    <row r="5870" spans="12:21" s="508" customFormat="1" x14ac:dyDescent="0.2">
      <c r="L5870" s="469"/>
      <c r="M5870" s="469"/>
      <c r="N5870" s="469"/>
      <c r="O5870" s="469"/>
      <c r="P5870" s="923"/>
      <c r="Q5870" s="923"/>
      <c r="R5870" s="923"/>
      <c r="S5870" s="923"/>
      <c r="U5870" s="742"/>
    </row>
    <row r="5871" spans="12:21" s="508" customFormat="1" x14ac:dyDescent="0.2">
      <c r="L5871" s="469"/>
      <c r="M5871" s="469"/>
      <c r="N5871" s="469"/>
      <c r="O5871" s="469"/>
      <c r="P5871" s="923"/>
      <c r="Q5871" s="923"/>
      <c r="R5871" s="923"/>
      <c r="S5871" s="923"/>
      <c r="U5871" s="742"/>
    </row>
    <row r="5872" spans="12:21" s="508" customFormat="1" x14ac:dyDescent="0.2">
      <c r="L5872" s="469"/>
      <c r="M5872" s="469"/>
      <c r="N5872" s="469"/>
      <c r="O5872" s="469"/>
      <c r="P5872" s="923"/>
      <c r="Q5872" s="923"/>
      <c r="R5872" s="923"/>
      <c r="S5872" s="923"/>
      <c r="U5872" s="742"/>
    </row>
    <row r="5873" spans="12:21" s="508" customFormat="1" x14ac:dyDescent="0.2">
      <c r="L5873" s="469"/>
      <c r="M5873" s="469"/>
      <c r="N5873" s="469"/>
      <c r="O5873" s="469"/>
      <c r="P5873" s="923"/>
      <c r="Q5873" s="923"/>
      <c r="R5873" s="923"/>
      <c r="S5873" s="923"/>
      <c r="U5873" s="742"/>
    </row>
    <row r="5874" spans="12:21" s="508" customFormat="1" x14ac:dyDescent="0.2">
      <c r="L5874" s="469"/>
      <c r="M5874" s="469"/>
      <c r="N5874" s="469"/>
      <c r="O5874" s="469"/>
      <c r="P5874" s="923"/>
      <c r="Q5874" s="923"/>
      <c r="R5874" s="923"/>
      <c r="S5874" s="923"/>
      <c r="U5874" s="742"/>
    </row>
    <row r="5875" spans="12:21" s="508" customFormat="1" x14ac:dyDescent="0.2">
      <c r="L5875" s="469"/>
      <c r="M5875" s="469"/>
      <c r="N5875" s="469"/>
      <c r="O5875" s="469"/>
      <c r="P5875" s="923"/>
      <c r="Q5875" s="923"/>
      <c r="R5875" s="923"/>
      <c r="S5875" s="923"/>
      <c r="U5875" s="742"/>
    </row>
    <row r="5876" spans="12:21" s="508" customFormat="1" x14ac:dyDescent="0.2">
      <c r="L5876" s="469"/>
      <c r="M5876" s="469"/>
      <c r="N5876" s="469"/>
      <c r="O5876" s="469"/>
      <c r="P5876" s="923"/>
      <c r="Q5876" s="923"/>
      <c r="R5876" s="923"/>
      <c r="S5876" s="923"/>
      <c r="U5876" s="742"/>
    </row>
    <row r="5877" spans="12:21" s="508" customFormat="1" x14ac:dyDescent="0.2">
      <c r="L5877" s="469"/>
      <c r="M5877" s="469"/>
      <c r="N5877" s="469"/>
      <c r="O5877" s="469"/>
      <c r="P5877" s="923"/>
      <c r="Q5877" s="923"/>
      <c r="R5877" s="923"/>
      <c r="S5877" s="923"/>
      <c r="U5877" s="742"/>
    </row>
    <row r="5878" spans="12:21" s="508" customFormat="1" x14ac:dyDescent="0.2">
      <c r="L5878" s="469"/>
      <c r="M5878" s="469"/>
      <c r="N5878" s="469"/>
      <c r="O5878" s="469"/>
      <c r="P5878" s="923"/>
      <c r="Q5878" s="923"/>
      <c r="R5878" s="923"/>
      <c r="S5878" s="923"/>
      <c r="U5878" s="742"/>
    </row>
    <row r="5879" spans="12:21" s="508" customFormat="1" x14ac:dyDescent="0.2">
      <c r="L5879" s="469"/>
      <c r="M5879" s="469"/>
      <c r="N5879" s="469"/>
      <c r="O5879" s="469"/>
      <c r="P5879" s="923"/>
      <c r="Q5879" s="923"/>
      <c r="R5879" s="923"/>
      <c r="S5879" s="923"/>
      <c r="U5879" s="742"/>
    </row>
    <row r="5880" spans="12:21" s="508" customFormat="1" x14ac:dyDescent="0.2">
      <c r="L5880" s="469"/>
      <c r="M5880" s="469"/>
      <c r="N5880" s="469"/>
      <c r="O5880" s="469"/>
      <c r="P5880" s="923"/>
      <c r="Q5880" s="923"/>
      <c r="R5880" s="923"/>
      <c r="S5880" s="923"/>
      <c r="U5880" s="742"/>
    </row>
    <row r="5881" spans="12:21" s="508" customFormat="1" x14ac:dyDescent="0.2">
      <c r="L5881" s="469"/>
      <c r="M5881" s="469"/>
      <c r="N5881" s="469"/>
      <c r="O5881" s="469"/>
      <c r="P5881" s="923"/>
      <c r="Q5881" s="923"/>
      <c r="R5881" s="923"/>
      <c r="S5881" s="923"/>
      <c r="U5881" s="742"/>
    </row>
    <row r="5882" spans="12:21" s="508" customFormat="1" x14ac:dyDescent="0.2">
      <c r="L5882" s="469"/>
      <c r="M5882" s="469"/>
      <c r="N5882" s="469"/>
      <c r="O5882" s="469"/>
      <c r="P5882" s="923"/>
      <c r="Q5882" s="923"/>
      <c r="R5882" s="923"/>
      <c r="S5882" s="923"/>
      <c r="U5882" s="742"/>
    </row>
    <row r="5883" spans="12:21" s="508" customFormat="1" x14ac:dyDescent="0.2">
      <c r="L5883" s="469"/>
      <c r="M5883" s="469"/>
      <c r="N5883" s="469"/>
      <c r="O5883" s="469"/>
      <c r="P5883" s="923"/>
      <c r="Q5883" s="923"/>
      <c r="R5883" s="923"/>
      <c r="S5883" s="923"/>
      <c r="U5883" s="742"/>
    </row>
    <row r="5884" spans="12:21" s="508" customFormat="1" x14ac:dyDescent="0.2">
      <c r="L5884" s="469"/>
      <c r="M5884" s="469"/>
      <c r="N5884" s="469"/>
      <c r="O5884" s="469"/>
      <c r="P5884" s="923"/>
      <c r="Q5884" s="923"/>
      <c r="R5884" s="923"/>
      <c r="S5884" s="923"/>
      <c r="U5884" s="742"/>
    </row>
    <row r="5885" spans="12:21" s="508" customFormat="1" x14ac:dyDescent="0.2">
      <c r="L5885" s="469"/>
      <c r="M5885" s="469"/>
      <c r="N5885" s="469"/>
      <c r="O5885" s="469"/>
      <c r="P5885" s="923"/>
      <c r="Q5885" s="923"/>
      <c r="R5885" s="923"/>
      <c r="S5885" s="923"/>
      <c r="U5885" s="742"/>
    </row>
    <row r="5886" spans="12:21" s="508" customFormat="1" x14ac:dyDescent="0.2">
      <c r="L5886" s="469"/>
      <c r="M5886" s="469"/>
      <c r="N5886" s="469"/>
      <c r="O5886" s="469"/>
      <c r="P5886" s="923"/>
      <c r="Q5886" s="923"/>
      <c r="R5886" s="923"/>
      <c r="S5886" s="923"/>
      <c r="U5886" s="742"/>
    </row>
    <row r="5887" spans="12:21" s="508" customFormat="1" x14ac:dyDescent="0.2">
      <c r="L5887" s="469"/>
      <c r="M5887" s="469"/>
      <c r="N5887" s="469"/>
      <c r="O5887" s="469"/>
      <c r="P5887" s="923"/>
      <c r="Q5887" s="923"/>
      <c r="R5887" s="923"/>
      <c r="S5887" s="923"/>
      <c r="U5887" s="742"/>
    </row>
    <row r="5888" spans="12:21" s="508" customFormat="1" x14ac:dyDescent="0.2">
      <c r="L5888" s="469"/>
      <c r="M5888" s="469"/>
      <c r="N5888" s="469"/>
      <c r="O5888" s="469"/>
      <c r="P5888" s="923"/>
      <c r="Q5888" s="923"/>
      <c r="R5888" s="923"/>
      <c r="S5888" s="923"/>
      <c r="U5888" s="742"/>
    </row>
    <row r="5889" spans="12:21" s="508" customFormat="1" x14ac:dyDescent="0.2">
      <c r="L5889" s="469"/>
      <c r="M5889" s="469"/>
      <c r="N5889" s="469"/>
      <c r="O5889" s="469"/>
      <c r="P5889" s="923"/>
      <c r="Q5889" s="923"/>
      <c r="R5889" s="923"/>
      <c r="S5889" s="923"/>
      <c r="U5889" s="742"/>
    </row>
    <row r="5890" spans="12:21" s="508" customFormat="1" x14ac:dyDescent="0.2">
      <c r="L5890" s="469"/>
      <c r="M5890" s="469"/>
      <c r="N5890" s="469"/>
      <c r="O5890" s="469"/>
      <c r="P5890" s="923"/>
      <c r="Q5890" s="923"/>
      <c r="R5890" s="923"/>
      <c r="S5890" s="923"/>
      <c r="U5890" s="742"/>
    </row>
    <row r="5891" spans="12:21" s="508" customFormat="1" x14ac:dyDescent="0.2">
      <c r="L5891" s="469"/>
      <c r="M5891" s="469"/>
      <c r="N5891" s="469"/>
      <c r="O5891" s="469"/>
      <c r="P5891" s="923"/>
      <c r="Q5891" s="923"/>
      <c r="R5891" s="923"/>
      <c r="S5891" s="923"/>
      <c r="U5891" s="742"/>
    </row>
    <row r="5892" spans="12:21" s="508" customFormat="1" x14ac:dyDescent="0.2">
      <c r="L5892" s="469"/>
      <c r="M5892" s="469"/>
      <c r="N5892" s="469"/>
      <c r="O5892" s="469"/>
      <c r="P5892" s="923"/>
      <c r="Q5892" s="923"/>
      <c r="R5892" s="923"/>
      <c r="S5892" s="923"/>
      <c r="U5892" s="742"/>
    </row>
    <row r="5893" spans="12:21" s="508" customFormat="1" x14ac:dyDescent="0.2">
      <c r="L5893" s="469"/>
      <c r="M5893" s="469"/>
      <c r="N5893" s="469"/>
      <c r="O5893" s="469"/>
      <c r="P5893" s="923"/>
      <c r="Q5893" s="923"/>
      <c r="R5893" s="923"/>
      <c r="S5893" s="923"/>
      <c r="U5893" s="742"/>
    </row>
    <row r="5894" spans="12:21" s="508" customFormat="1" x14ac:dyDescent="0.2">
      <c r="L5894" s="469"/>
      <c r="M5894" s="469"/>
      <c r="N5894" s="469"/>
      <c r="O5894" s="469"/>
      <c r="P5894" s="923"/>
      <c r="Q5894" s="923"/>
      <c r="R5894" s="923"/>
      <c r="S5894" s="923"/>
      <c r="U5894" s="742"/>
    </row>
    <row r="5895" spans="12:21" s="508" customFormat="1" x14ac:dyDescent="0.2">
      <c r="L5895" s="469"/>
      <c r="M5895" s="469"/>
      <c r="N5895" s="469"/>
      <c r="O5895" s="469"/>
      <c r="P5895" s="923"/>
      <c r="Q5895" s="923"/>
      <c r="R5895" s="923"/>
      <c r="S5895" s="923"/>
      <c r="U5895" s="742"/>
    </row>
    <row r="5896" spans="12:21" s="508" customFormat="1" x14ac:dyDescent="0.2">
      <c r="L5896" s="469"/>
      <c r="M5896" s="469"/>
      <c r="N5896" s="469"/>
      <c r="O5896" s="469"/>
      <c r="P5896" s="923"/>
      <c r="Q5896" s="923"/>
      <c r="R5896" s="923"/>
      <c r="S5896" s="923"/>
      <c r="U5896" s="742"/>
    </row>
    <row r="5897" spans="12:21" s="508" customFormat="1" x14ac:dyDescent="0.2">
      <c r="L5897" s="469"/>
      <c r="M5897" s="469"/>
      <c r="N5897" s="469"/>
      <c r="O5897" s="469"/>
      <c r="P5897" s="923"/>
      <c r="Q5897" s="923"/>
      <c r="R5897" s="923"/>
      <c r="S5897" s="923"/>
      <c r="U5897" s="742"/>
    </row>
    <row r="5898" spans="12:21" s="508" customFormat="1" x14ac:dyDescent="0.2">
      <c r="L5898" s="469"/>
      <c r="M5898" s="469"/>
      <c r="N5898" s="469"/>
      <c r="O5898" s="469"/>
      <c r="P5898" s="923"/>
      <c r="Q5898" s="923"/>
      <c r="R5898" s="923"/>
      <c r="S5898" s="923"/>
      <c r="U5898" s="742"/>
    </row>
    <row r="5899" spans="12:21" s="508" customFormat="1" x14ac:dyDescent="0.2">
      <c r="L5899" s="469"/>
      <c r="M5899" s="469"/>
      <c r="N5899" s="469"/>
      <c r="O5899" s="469"/>
      <c r="P5899" s="923"/>
      <c r="Q5899" s="923"/>
      <c r="R5899" s="923"/>
      <c r="S5899" s="923"/>
      <c r="U5899" s="742"/>
    </row>
    <row r="5900" spans="12:21" s="508" customFormat="1" x14ac:dyDescent="0.2">
      <c r="L5900" s="469"/>
      <c r="M5900" s="469"/>
      <c r="N5900" s="469"/>
      <c r="O5900" s="469"/>
      <c r="P5900" s="923"/>
      <c r="Q5900" s="923"/>
      <c r="R5900" s="923"/>
      <c r="S5900" s="923"/>
      <c r="U5900" s="742"/>
    </row>
    <row r="5901" spans="12:21" s="508" customFormat="1" x14ac:dyDescent="0.2">
      <c r="L5901" s="469"/>
      <c r="M5901" s="469"/>
      <c r="N5901" s="469"/>
      <c r="O5901" s="469"/>
      <c r="P5901" s="923"/>
      <c r="Q5901" s="923"/>
      <c r="R5901" s="923"/>
      <c r="S5901" s="923"/>
      <c r="U5901" s="742"/>
    </row>
    <row r="5902" spans="12:21" s="508" customFormat="1" x14ac:dyDescent="0.2">
      <c r="L5902" s="469"/>
      <c r="M5902" s="469"/>
      <c r="N5902" s="469"/>
      <c r="O5902" s="469"/>
      <c r="P5902" s="923"/>
      <c r="Q5902" s="923"/>
      <c r="R5902" s="923"/>
      <c r="S5902" s="923"/>
      <c r="U5902" s="742"/>
    </row>
    <row r="5903" spans="12:21" s="508" customFormat="1" x14ac:dyDescent="0.2">
      <c r="L5903" s="469"/>
      <c r="M5903" s="469"/>
      <c r="N5903" s="469"/>
      <c r="O5903" s="469"/>
      <c r="P5903" s="923"/>
      <c r="Q5903" s="923"/>
      <c r="R5903" s="923"/>
      <c r="S5903" s="923"/>
      <c r="U5903" s="742"/>
    </row>
    <row r="5904" spans="12:21" s="508" customFormat="1" x14ac:dyDescent="0.2">
      <c r="L5904" s="469"/>
      <c r="M5904" s="469"/>
      <c r="N5904" s="469"/>
      <c r="O5904" s="469"/>
      <c r="P5904" s="923"/>
      <c r="Q5904" s="923"/>
      <c r="R5904" s="923"/>
      <c r="S5904" s="923"/>
      <c r="U5904" s="742"/>
    </row>
    <row r="5905" spans="12:21" s="508" customFormat="1" x14ac:dyDescent="0.2">
      <c r="L5905" s="469"/>
      <c r="M5905" s="469"/>
      <c r="N5905" s="469"/>
      <c r="O5905" s="469"/>
      <c r="P5905" s="923"/>
      <c r="Q5905" s="923"/>
      <c r="R5905" s="923"/>
      <c r="S5905" s="923"/>
      <c r="U5905" s="742"/>
    </row>
    <row r="5906" spans="12:21" s="508" customFormat="1" x14ac:dyDescent="0.2">
      <c r="L5906" s="469"/>
      <c r="M5906" s="469"/>
      <c r="N5906" s="469"/>
      <c r="O5906" s="469"/>
      <c r="P5906" s="923"/>
      <c r="Q5906" s="923"/>
      <c r="R5906" s="923"/>
      <c r="S5906" s="923"/>
      <c r="U5906" s="742"/>
    </row>
    <row r="5907" spans="12:21" s="508" customFormat="1" x14ac:dyDescent="0.2">
      <c r="L5907" s="469"/>
      <c r="M5907" s="469"/>
      <c r="N5907" s="469"/>
      <c r="O5907" s="469"/>
      <c r="P5907" s="923"/>
      <c r="Q5907" s="923"/>
      <c r="R5907" s="923"/>
      <c r="S5907" s="923"/>
      <c r="U5907" s="742"/>
    </row>
    <row r="5908" spans="12:21" s="508" customFormat="1" x14ac:dyDescent="0.2">
      <c r="L5908" s="469"/>
      <c r="M5908" s="469"/>
      <c r="N5908" s="469"/>
      <c r="O5908" s="469"/>
      <c r="P5908" s="923"/>
      <c r="Q5908" s="923"/>
      <c r="R5908" s="923"/>
      <c r="S5908" s="923"/>
      <c r="U5908" s="742"/>
    </row>
    <row r="5909" spans="12:21" s="508" customFormat="1" x14ac:dyDescent="0.2">
      <c r="L5909" s="469"/>
      <c r="M5909" s="469"/>
      <c r="N5909" s="469"/>
      <c r="O5909" s="469"/>
      <c r="P5909" s="923"/>
      <c r="Q5909" s="923"/>
      <c r="R5909" s="923"/>
      <c r="S5909" s="923"/>
      <c r="U5909" s="742"/>
    </row>
    <row r="5910" spans="12:21" s="508" customFormat="1" x14ac:dyDescent="0.2">
      <c r="L5910" s="469"/>
      <c r="M5910" s="469"/>
      <c r="N5910" s="469"/>
      <c r="O5910" s="469"/>
      <c r="P5910" s="923"/>
      <c r="Q5910" s="923"/>
      <c r="R5910" s="923"/>
      <c r="S5910" s="923"/>
      <c r="U5910" s="742"/>
    </row>
    <row r="5911" spans="12:21" s="508" customFormat="1" x14ac:dyDescent="0.2">
      <c r="L5911" s="469"/>
      <c r="M5911" s="469"/>
      <c r="N5911" s="469"/>
      <c r="O5911" s="469"/>
      <c r="P5911" s="923"/>
      <c r="Q5911" s="923"/>
      <c r="R5911" s="923"/>
      <c r="S5911" s="923"/>
      <c r="U5911" s="742"/>
    </row>
    <row r="5912" spans="12:21" s="508" customFormat="1" x14ac:dyDescent="0.2">
      <c r="L5912" s="469"/>
      <c r="M5912" s="469"/>
      <c r="N5912" s="469"/>
      <c r="O5912" s="469"/>
      <c r="P5912" s="923"/>
      <c r="Q5912" s="923"/>
      <c r="R5912" s="923"/>
      <c r="S5912" s="923"/>
      <c r="U5912" s="742"/>
    </row>
    <row r="5913" spans="12:21" s="508" customFormat="1" x14ac:dyDescent="0.2">
      <c r="L5913" s="469"/>
      <c r="M5913" s="469"/>
      <c r="N5913" s="469"/>
      <c r="O5913" s="469"/>
      <c r="P5913" s="923"/>
      <c r="Q5913" s="923"/>
      <c r="R5913" s="923"/>
      <c r="S5913" s="923"/>
      <c r="U5913" s="742"/>
    </row>
    <row r="5914" spans="12:21" s="508" customFormat="1" x14ac:dyDescent="0.2">
      <c r="L5914" s="469"/>
      <c r="M5914" s="469"/>
      <c r="N5914" s="469"/>
      <c r="O5914" s="469"/>
      <c r="P5914" s="923"/>
      <c r="Q5914" s="923"/>
      <c r="R5914" s="923"/>
      <c r="S5914" s="923"/>
      <c r="U5914" s="742"/>
    </row>
    <row r="5915" spans="12:21" s="508" customFormat="1" x14ac:dyDescent="0.2">
      <c r="L5915" s="469"/>
      <c r="M5915" s="469"/>
      <c r="N5915" s="469"/>
      <c r="O5915" s="469"/>
      <c r="P5915" s="923"/>
      <c r="Q5915" s="923"/>
      <c r="R5915" s="923"/>
      <c r="S5915" s="923"/>
      <c r="U5915" s="742"/>
    </row>
    <row r="5916" spans="12:21" s="508" customFormat="1" x14ac:dyDescent="0.2">
      <c r="L5916" s="469"/>
      <c r="M5916" s="469"/>
      <c r="N5916" s="469"/>
      <c r="O5916" s="469"/>
      <c r="P5916" s="923"/>
      <c r="Q5916" s="923"/>
      <c r="R5916" s="923"/>
      <c r="S5916" s="923"/>
      <c r="U5916" s="742"/>
    </row>
    <row r="5917" spans="12:21" s="508" customFormat="1" x14ac:dyDescent="0.2">
      <c r="L5917" s="469"/>
      <c r="M5917" s="469"/>
      <c r="N5917" s="469"/>
      <c r="O5917" s="469"/>
      <c r="P5917" s="923"/>
      <c r="Q5917" s="923"/>
      <c r="R5917" s="923"/>
      <c r="S5917" s="923"/>
      <c r="U5917" s="742"/>
    </row>
    <row r="5918" spans="12:21" s="508" customFormat="1" x14ac:dyDescent="0.2">
      <c r="L5918" s="469"/>
      <c r="M5918" s="469"/>
      <c r="N5918" s="469"/>
      <c r="O5918" s="469"/>
      <c r="P5918" s="923"/>
      <c r="Q5918" s="923"/>
      <c r="R5918" s="923"/>
      <c r="S5918" s="923"/>
      <c r="U5918" s="742"/>
    </row>
    <row r="5919" spans="12:21" s="508" customFormat="1" x14ac:dyDescent="0.2">
      <c r="L5919" s="469"/>
      <c r="M5919" s="469"/>
      <c r="N5919" s="469"/>
      <c r="O5919" s="469"/>
      <c r="P5919" s="923"/>
      <c r="Q5919" s="923"/>
      <c r="R5919" s="923"/>
      <c r="S5919" s="923"/>
      <c r="U5919" s="742"/>
    </row>
    <row r="5920" spans="12:21" s="508" customFormat="1" x14ac:dyDescent="0.2">
      <c r="L5920" s="469"/>
      <c r="M5920" s="469"/>
      <c r="N5920" s="469"/>
      <c r="O5920" s="469"/>
      <c r="P5920" s="923"/>
      <c r="Q5920" s="923"/>
      <c r="R5920" s="923"/>
      <c r="S5920" s="923"/>
      <c r="U5920" s="742"/>
    </row>
    <row r="5921" spans="12:21" s="508" customFormat="1" x14ac:dyDescent="0.2">
      <c r="L5921" s="469"/>
      <c r="M5921" s="469"/>
      <c r="N5921" s="469"/>
      <c r="O5921" s="469"/>
      <c r="P5921" s="923"/>
      <c r="Q5921" s="923"/>
      <c r="R5921" s="923"/>
      <c r="S5921" s="923"/>
      <c r="U5921" s="742"/>
    </row>
    <row r="5922" spans="12:21" s="508" customFormat="1" x14ac:dyDescent="0.2">
      <c r="L5922" s="469"/>
      <c r="M5922" s="469"/>
      <c r="N5922" s="469"/>
      <c r="O5922" s="469"/>
      <c r="P5922" s="923"/>
      <c r="Q5922" s="923"/>
      <c r="R5922" s="923"/>
      <c r="S5922" s="923"/>
      <c r="U5922" s="742"/>
    </row>
    <row r="5923" spans="12:21" s="508" customFormat="1" x14ac:dyDescent="0.2">
      <c r="L5923" s="469"/>
      <c r="M5923" s="469"/>
      <c r="N5923" s="469"/>
      <c r="O5923" s="469"/>
      <c r="P5923" s="923"/>
      <c r="Q5923" s="923"/>
      <c r="R5923" s="923"/>
      <c r="S5923" s="923"/>
      <c r="U5923" s="742"/>
    </row>
    <row r="5924" spans="12:21" s="508" customFormat="1" x14ac:dyDescent="0.2">
      <c r="L5924" s="469"/>
      <c r="M5924" s="469"/>
      <c r="N5924" s="469"/>
      <c r="O5924" s="469"/>
      <c r="P5924" s="923"/>
      <c r="Q5924" s="923"/>
      <c r="R5924" s="923"/>
      <c r="S5924" s="923"/>
      <c r="U5924" s="742"/>
    </row>
    <row r="5925" spans="12:21" s="508" customFormat="1" x14ac:dyDescent="0.2">
      <c r="L5925" s="469"/>
      <c r="M5925" s="469"/>
      <c r="N5925" s="469"/>
      <c r="O5925" s="469"/>
      <c r="P5925" s="923"/>
      <c r="Q5925" s="923"/>
      <c r="R5925" s="923"/>
      <c r="S5925" s="923"/>
      <c r="U5925" s="742"/>
    </row>
    <row r="5926" spans="12:21" s="508" customFormat="1" x14ac:dyDescent="0.2">
      <c r="L5926" s="469"/>
      <c r="M5926" s="469"/>
      <c r="N5926" s="469"/>
      <c r="O5926" s="469"/>
      <c r="P5926" s="923"/>
      <c r="Q5926" s="923"/>
      <c r="R5926" s="923"/>
      <c r="S5926" s="923"/>
      <c r="U5926" s="742"/>
    </row>
    <row r="5927" spans="12:21" s="508" customFormat="1" x14ac:dyDescent="0.2">
      <c r="L5927" s="469"/>
      <c r="M5927" s="469"/>
      <c r="N5927" s="469"/>
      <c r="O5927" s="469"/>
      <c r="P5927" s="923"/>
      <c r="Q5927" s="923"/>
      <c r="R5927" s="923"/>
      <c r="S5927" s="923"/>
      <c r="U5927" s="742"/>
    </row>
    <row r="5928" spans="12:21" s="508" customFormat="1" x14ac:dyDescent="0.2">
      <c r="L5928" s="469"/>
      <c r="M5928" s="469"/>
      <c r="N5928" s="469"/>
      <c r="O5928" s="469"/>
      <c r="P5928" s="923"/>
      <c r="Q5928" s="923"/>
      <c r="R5928" s="923"/>
      <c r="S5928" s="923"/>
      <c r="U5928" s="742"/>
    </row>
    <row r="5929" spans="12:21" s="508" customFormat="1" x14ac:dyDescent="0.2">
      <c r="L5929" s="469"/>
      <c r="M5929" s="469"/>
      <c r="N5929" s="469"/>
      <c r="O5929" s="469"/>
      <c r="P5929" s="923"/>
      <c r="Q5929" s="923"/>
      <c r="R5929" s="923"/>
      <c r="S5929" s="923"/>
      <c r="U5929" s="742"/>
    </row>
    <row r="5930" spans="12:21" s="508" customFormat="1" x14ac:dyDescent="0.2">
      <c r="L5930" s="469"/>
      <c r="M5930" s="469"/>
      <c r="N5930" s="469"/>
      <c r="O5930" s="469"/>
      <c r="P5930" s="923"/>
      <c r="Q5930" s="923"/>
      <c r="R5930" s="923"/>
      <c r="S5930" s="923"/>
      <c r="U5930" s="742"/>
    </row>
    <row r="5931" spans="12:21" s="508" customFormat="1" x14ac:dyDescent="0.2">
      <c r="L5931" s="469"/>
      <c r="M5931" s="469"/>
      <c r="N5931" s="469"/>
      <c r="O5931" s="469"/>
      <c r="P5931" s="923"/>
      <c r="Q5931" s="923"/>
      <c r="R5931" s="923"/>
      <c r="S5931" s="923"/>
      <c r="U5931" s="742"/>
    </row>
    <row r="5932" spans="12:21" s="508" customFormat="1" x14ac:dyDescent="0.2">
      <c r="L5932" s="469"/>
      <c r="M5932" s="469"/>
      <c r="N5932" s="469"/>
      <c r="O5932" s="469"/>
      <c r="P5932" s="923"/>
      <c r="Q5932" s="923"/>
      <c r="R5932" s="923"/>
      <c r="S5932" s="923"/>
      <c r="U5932" s="742"/>
    </row>
    <row r="5933" spans="12:21" s="508" customFormat="1" x14ac:dyDescent="0.2">
      <c r="L5933" s="469"/>
      <c r="M5933" s="469"/>
      <c r="N5933" s="469"/>
      <c r="O5933" s="469"/>
      <c r="P5933" s="923"/>
      <c r="Q5933" s="923"/>
      <c r="R5933" s="923"/>
      <c r="S5933" s="923"/>
      <c r="U5933" s="742"/>
    </row>
    <row r="5934" spans="12:21" s="508" customFormat="1" x14ac:dyDescent="0.2">
      <c r="L5934" s="469"/>
      <c r="M5934" s="469"/>
      <c r="N5934" s="469"/>
      <c r="O5934" s="469"/>
      <c r="P5934" s="923"/>
      <c r="Q5934" s="923"/>
      <c r="R5934" s="923"/>
      <c r="S5934" s="923"/>
      <c r="U5934" s="742"/>
    </row>
    <row r="5935" spans="12:21" s="508" customFormat="1" x14ac:dyDescent="0.2">
      <c r="L5935" s="469"/>
      <c r="M5935" s="469"/>
      <c r="N5935" s="469"/>
      <c r="O5935" s="469"/>
      <c r="P5935" s="923"/>
      <c r="Q5935" s="923"/>
      <c r="R5935" s="923"/>
      <c r="S5935" s="923"/>
      <c r="U5935" s="742"/>
    </row>
    <row r="5936" spans="12:21" s="508" customFormat="1" x14ac:dyDescent="0.2">
      <c r="L5936" s="469"/>
      <c r="M5936" s="469"/>
      <c r="N5936" s="469"/>
      <c r="O5936" s="469"/>
      <c r="P5936" s="923"/>
      <c r="Q5936" s="923"/>
      <c r="R5936" s="923"/>
      <c r="S5936" s="923"/>
      <c r="U5936" s="742"/>
    </row>
    <row r="5937" spans="12:21" s="508" customFormat="1" x14ac:dyDescent="0.2">
      <c r="L5937" s="469"/>
      <c r="M5937" s="469"/>
      <c r="N5937" s="469"/>
      <c r="O5937" s="469"/>
      <c r="P5937" s="923"/>
      <c r="Q5937" s="923"/>
      <c r="R5937" s="923"/>
      <c r="S5937" s="923"/>
      <c r="U5937" s="742"/>
    </row>
    <row r="5938" spans="12:21" s="508" customFormat="1" x14ac:dyDescent="0.2">
      <c r="L5938" s="469"/>
      <c r="M5938" s="469"/>
      <c r="N5938" s="469"/>
      <c r="O5938" s="469"/>
      <c r="P5938" s="923"/>
      <c r="Q5938" s="923"/>
      <c r="R5938" s="923"/>
      <c r="S5938" s="923"/>
      <c r="U5938" s="742"/>
    </row>
    <row r="5939" spans="12:21" s="508" customFormat="1" x14ac:dyDescent="0.2">
      <c r="L5939" s="469"/>
      <c r="M5939" s="469"/>
      <c r="N5939" s="469"/>
      <c r="O5939" s="469"/>
      <c r="P5939" s="923"/>
      <c r="Q5939" s="923"/>
      <c r="R5939" s="923"/>
      <c r="S5939" s="923"/>
      <c r="U5939" s="742"/>
    </row>
    <row r="5940" spans="12:21" s="508" customFormat="1" x14ac:dyDescent="0.2">
      <c r="L5940" s="469"/>
      <c r="M5940" s="469"/>
      <c r="N5940" s="469"/>
      <c r="O5940" s="469"/>
      <c r="P5940" s="923"/>
      <c r="Q5940" s="923"/>
      <c r="R5940" s="923"/>
      <c r="S5940" s="923"/>
      <c r="U5940" s="742"/>
    </row>
    <row r="5941" spans="12:21" s="508" customFormat="1" x14ac:dyDescent="0.2">
      <c r="L5941" s="469"/>
      <c r="M5941" s="469"/>
      <c r="N5941" s="469"/>
      <c r="O5941" s="469"/>
      <c r="P5941" s="923"/>
      <c r="Q5941" s="923"/>
      <c r="R5941" s="923"/>
      <c r="S5941" s="923"/>
      <c r="U5941" s="742"/>
    </row>
    <row r="5942" spans="12:21" s="508" customFormat="1" x14ac:dyDescent="0.2">
      <c r="L5942" s="469"/>
      <c r="M5942" s="469"/>
      <c r="N5942" s="469"/>
      <c r="O5942" s="469"/>
      <c r="P5942" s="923"/>
      <c r="Q5942" s="923"/>
      <c r="R5942" s="923"/>
      <c r="S5942" s="923"/>
      <c r="U5942" s="742"/>
    </row>
    <row r="5943" spans="12:21" s="508" customFormat="1" x14ac:dyDescent="0.2">
      <c r="L5943" s="469"/>
      <c r="M5943" s="469"/>
      <c r="N5943" s="469"/>
      <c r="O5943" s="469"/>
      <c r="P5943" s="923"/>
      <c r="Q5943" s="923"/>
      <c r="R5943" s="923"/>
      <c r="S5943" s="923"/>
      <c r="U5943" s="742"/>
    </row>
    <row r="5944" spans="12:21" s="508" customFormat="1" x14ac:dyDescent="0.2">
      <c r="L5944" s="469"/>
      <c r="M5944" s="469"/>
      <c r="N5944" s="469"/>
      <c r="O5944" s="469"/>
      <c r="P5944" s="923"/>
      <c r="Q5944" s="923"/>
      <c r="R5944" s="923"/>
      <c r="S5944" s="923"/>
      <c r="U5944" s="742"/>
    </row>
    <row r="5945" spans="12:21" s="508" customFormat="1" x14ac:dyDescent="0.2">
      <c r="L5945" s="469"/>
      <c r="M5945" s="469"/>
      <c r="N5945" s="469"/>
      <c r="O5945" s="469"/>
      <c r="P5945" s="923"/>
      <c r="Q5945" s="923"/>
      <c r="R5945" s="923"/>
      <c r="S5945" s="923"/>
      <c r="U5945" s="742"/>
    </row>
    <row r="5946" spans="12:21" s="508" customFormat="1" x14ac:dyDescent="0.2">
      <c r="L5946" s="469"/>
      <c r="M5946" s="469"/>
      <c r="N5946" s="469"/>
      <c r="O5946" s="469"/>
      <c r="P5946" s="923"/>
      <c r="Q5946" s="923"/>
      <c r="R5946" s="923"/>
      <c r="S5946" s="923"/>
      <c r="U5946" s="742"/>
    </row>
    <row r="5947" spans="12:21" s="508" customFormat="1" x14ac:dyDescent="0.2">
      <c r="L5947" s="469"/>
      <c r="M5947" s="469"/>
      <c r="N5947" s="469"/>
      <c r="O5947" s="469"/>
      <c r="P5947" s="923"/>
      <c r="Q5947" s="923"/>
      <c r="R5947" s="923"/>
      <c r="S5947" s="923"/>
      <c r="U5947" s="742"/>
    </row>
    <row r="5948" spans="12:21" s="508" customFormat="1" x14ac:dyDescent="0.2">
      <c r="L5948" s="469"/>
      <c r="M5948" s="469"/>
      <c r="N5948" s="469"/>
      <c r="O5948" s="469"/>
      <c r="P5948" s="923"/>
      <c r="Q5948" s="923"/>
      <c r="R5948" s="923"/>
      <c r="S5948" s="923"/>
      <c r="U5948" s="742"/>
    </row>
    <row r="5949" spans="12:21" s="508" customFormat="1" x14ac:dyDescent="0.2">
      <c r="L5949" s="469"/>
      <c r="M5949" s="469"/>
      <c r="N5949" s="469"/>
      <c r="O5949" s="469"/>
      <c r="P5949" s="923"/>
      <c r="Q5949" s="923"/>
      <c r="R5949" s="923"/>
      <c r="S5949" s="923"/>
      <c r="U5949" s="742"/>
    </row>
    <row r="5950" spans="12:21" s="508" customFormat="1" x14ac:dyDescent="0.2">
      <c r="L5950" s="469"/>
      <c r="M5950" s="469"/>
      <c r="N5950" s="469"/>
      <c r="O5950" s="469"/>
      <c r="P5950" s="923"/>
      <c r="Q5950" s="923"/>
      <c r="R5950" s="923"/>
      <c r="S5950" s="923"/>
      <c r="U5950" s="742"/>
    </row>
    <row r="5951" spans="12:21" s="508" customFormat="1" x14ac:dyDescent="0.2">
      <c r="L5951" s="469"/>
      <c r="M5951" s="469"/>
      <c r="N5951" s="469"/>
      <c r="O5951" s="469"/>
      <c r="P5951" s="923"/>
      <c r="Q5951" s="923"/>
      <c r="R5951" s="923"/>
      <c r="S5951" s="923"/>
      <c r="U5951" s="742"/>
    </row>
    <row r="5952" spans="12:21" s="508" customFormat="1" x14ac:dyDescent="0.2">
      <c r="L5952" s="469"/>
      <c r="M5952" s="469"/>
      <c r="N5952" s="469"/>
      <c r="O5952" s="469"/>
      <c r="P5952" s="923"/>
      <c r="Q5952" s="923"/>
      <c r="R5952" s="923"/>
      <c r="S5952" s="923"/>
      <c r="U5952" s="742"/>
    </row>
    <row r="5953" spans="12:21" s="508" customFormat="1" x14ac:dyDescent="0.2">
      <c r="L5953" s="469"/>
      <c r="M5953" s="469"/>
      <c r="N5953" s="469"/>
      <c r="O5953" s="469"/>
      <c r="P5953" s="923"/>
      <c r="Q5953" s="923"/>
      <c r="R5953" s="923"/>
      <c r="S5953" s="923"/>
      <c r="U5953" s="742"/>
    </row>
    <row r="5954" spans="12:21" s="508" customFormat="1" x14ac:dyDescent="0.2">
      <c r="L5954" s="469"/>
      <c r="M5954" s="469"/>
      <c r="N5954" s="469"/>
      <c r="O5954" s="469"/>
      <c r="P5954" s="923"/>
      <c r="Q5954" s="923"/>
      <c r="R5954" s="923"/>
      <c r="S5954" s="923"/>
      <c r="U5954" s="742"/>
    </row>
    <row r="5955" spans="12:21" s="508" customFormat="1" x14ac:dyDescent="0.2">
      <c r="L5955" s="469"/>
      <c r="M5955" s="469"/>
      <c r="N5955" s="469"/>
      <c r="O5955" s="469"/>
      <c r="P5955" s="923"/>
      <c r="Q5955" s="923"/>
      <c r="R5955" s="923"/>
      <c r="S5955" s="923"/>
      <c r="U5955" s="742"/>
    </row>
    <row r="5956" spans="12:21" s="508" customFormat="1" x14ac:dyDescent="0.2">
      <c r="L5956" s="469"/>
      <c r="M5956" s="469"/>
      <c r="N5956" s="469"/>
      <c r="O5956" s="469"/>
      <c r="P5956" s="923"/>
      <c r="Q5956" s="923"/>
      <c r="R5956" s="923"/>
      <c r="S5956" s="923"/>
      <c r="U5956" s="742"/>
    </row>
    <row r="5957" spans="12:21" s="508" customFormat="1" x14ac:dyDescent="0.2">
      <c r="L5957" s="469"/>
      <c r="M5957" s="469"/>
      <c r="N5957" s="469"/>
      <c r="O5957" s="469"/>
      <c r="P5957" s="923"/>
      <c r="Q5957" s="923"/>
      <c r="R5957" s="923"/>
      <c r="S5957" s="923"/>
      <c r="U5957" s="742"/>
    </row>
    <row r="5958" spans="12:21" s="508" customFormat="1" x14ac:dyDescent="0.2">
      <c r="L5958" s="469"/>
      <c r="M5958" s="469"/>
      <c r="N5958" s="469"/>
      <c r="O5958" s="469"/>
      <c r="P5958" s="923"/>
      <c r="Q5958" s="923"/>
      <c r="R5958" s="923"/>
      <c r="S5958" s="923"/>
      <c r="U5958" s="742"/>
    </row>
    <row r="5959" spans="12:21" s="508" customFormat="1" x14ac:dyDescent="0.2">
      <c r="L5959" s="469"/>
      <c r="M5959" s="469"/>
      <c r="N5959" s="469"/>
      <c r="O5959" s="469"/>
      <c r="P5959" s="923"/>
      <c r="Q5959" s="923"/>
      <c r="R5959" s="923"/>
      <c r="S5959" s="923"/>
      <c r="U5959" s="742"/>
    </row>
    <row r="5960" spans="12:21" s="508" customFormat="1" x14ac:dyDescent="0.2">
      <c r="L5960" s="469"/>
      <c r="M5960" s="469"/>
      <c r="N5960" s="469"/>
      <c r="O5960" s="469"/>
      <c r="P5960" s="923"/>
      <c r="Q5960" s="923"/>
      <c r="R5960" s="923"/>
      <c r="S5960" s="923"/>
      <c r="U5960" s="742"/>
    </row>
    <row r="5961" spans="12:21" s="508" customFormat="1" x14ac:dyDescent="0.2">
      <c r="L5961" s="469"/>
      <c r="M5961" s="469"/>
      <c r="N5961" s="469"/>
      <c r="O5961" s="469"/>
      <c r="P5961" s="923"/>
      <c r="Q5961" s="923"/>
      <c r="R5961" s="923"/>
      <c r="S5961" s="923"/>
      <c r="U5961" s="742"/>
    </row>
    <row r="5962" spans="12:21" s="508" customFormat="1" x14ac:dyDescent="0.2">
      <c r="L5962" s="469"/>
      <c r="M5962" s="469"/>
      <c r="N5962" s="469"/>
      <c r="O5962" s="469"/>
      <c r="P5962" s="923"/>
      <c r="Q5962" s="923"/>
      <c r="R5962" s="923"/>
      <c r="S5962" s="923"/>
      <c r="U5962" s="742"/>
    </row>
    <row r="5963" spans="12:21" s="508" customFormat="1" x14ac:dyDescent="0.2">
      <c r="L5963" s="469"/>
      <c r="M5963" s="469"/>
      <c r="N5963" s="469"/>
      <c r="O5963" s="469"/>
      <c r="P5963" s="923"/>
      <c r="Q5963" s="923"/>
      <c r="R5963" s="923"/>
      <c r="S5963" s="923"/>
      <c r="U5963" s="742"/>
    </row>
    <row r="5964" spans="12:21" s="508" customFormat="1" x14ac:dyDescent="0.2">
      <c r="L5964" s="469"/>
      <c r="M5964" s="469"/>
      <c r="N5964" s="469"/>
      <c r="O5964" s="469"/>
      <c r="P5964" s="923"/>
      <c r="Q5964" s="923"/>
      <c r="R5964" s="923"/>
      <c r="S5964" s="923"/>
      <c r="U5964" s="742"/>
    </row>
    <row r="5965" spans="12:21" s="508" customFormat="1" x14ac:dyDescent="0.2">
      <c r="L5965" s="469"/>
      <c r="M5965" s="469"/>
      <c r="N5965" s="469"/>
      <c r="O5965" s="469"/>
      <c r="P5965" s="923"/>
      <c r="Q5965" s="923"/>
      <c r="R5965" s="923"/>
      <c r="S5965" s="923"/>
      <c r="U5965" s="742"/>
    </row>
    <row r="5966" spans="12:21" s="508" customFormat="1" x14ac:dyDescent="0.2">
      <c r="L5966" s="469"/>
      <c r="M5966" s="469"/>
      <c r="N5966" s="469"/>
      <c r="O5966" s="469"/>
      <c r="P5966" s="923"/>
      <c r="Q5966" s="923"/>
      <c r="R5966" s="923"/>
      <c r="S5966" s="923"/>
      <c r="U5966" s="742"/>
    </row>
    <row r="5967" spans="12:21" s="508" customFormat="1" x14ac:dyDescent="0.2">
      <c r="L5967" s="469"/>
      <c r="M5967" s="469"/>
      <c r="N5967" s="469"/>
      <c r="O5967" s="469"/>
      <c r="P5967" s="923"/>
      <c r="Q5967" s="923"/>
      <c r="R5967" s="923"/>
      <c r="S5967" s="923"/>
      <c r="U5967" s="742"/>
    </row>
    <row r="5968" spans="12:21" s="508" customFormat="1" x14ac:dyDescent="0.2">
      <c r="L5968" s="469"/>
      <c r="M5968" s="469"/>
      <c r="N5968" s="469"/>
      <c r="O5968" s="469"/>
      <c r="P5968" s="923"/>
      <c r="Q5968" s="923"/>
      <c r="R5968" s="923"/>
      <c r="S5968" s="923"/>
      <c r="U5968" s="742"/>
    </row>
    <row r="5969" spans="12:21" s="508" customFormat="1" x14ac:dyDescent="0.2">
      <c r="L5969" s="469"/>
      <c r="M5969" s="469"/>
      <c r="N5969" s="469"/>
      <c r="O5969" s="469"/>
      <c r="P5969" s="923"/>
      <c r="Q5969" s="923"/>
      <c r="R5969" s="923"/>
      <c r="S5969" s="923"/>
      <c r="U5969" s="742"/>
    </row>
    <row r="5970" spans="12:21" s="508" customFormat="1" x14ac:dyDescent="0.2">
      <c r="L5970" s="469"/>
      <c r="M5970" s="469"/>
      <c r="N5970" s="469"/>
      <c r="O5970" s="469"/>
      <c r="P5970" s="923"/>
      <c r="Q5970" s="923"/>
      <c r="R5970" s="923"/>
      <c r="S5970" s="923"/>
      <c r="U5970" s="742"/>
    </row>
    <row r="5971" spans="12:21" s="508" customFormat="1" x14ac:dyDescent="0.2">
      <c r="L5971" s="469"/>
      <c r="M5971" s="469"/>
      <c r="N5971" s="469"/>
      <c r="O5971" s="469"/>
      <c r="P5971" s="923"/>
      <c r="Q5971" s="923"/>
      <c r="R5971" s="923"/>
      <c r="S5971" s="923"/>
      <c r="U5971" s="742"/>
    </row>
    <row r="5972" spans="12:21" s="508" customFormat="1" x14ac:dyDescent="0.2">
      <c r="L5972" s="469"/>
      <c r="M5972" s="469"/>
      <c r="N5972" s="469"/>
      <c r="O5972" s="469"/>
      <c r="P5972" s="923"/>
      <c r="Q5972" s="923"/>
      <c r="R5972" s="923"/>
      <c r="S5972" s="923"/>
      <c r="U5972" s="742"/>
    </row>
    <row r="5973" spans="12:21" s="508" customFormat="1" x14ac:dyDescent="0.2">
      <c r="L5973" s="469"/>
      <c r="M5973" s="469"/>
      <c r="N5973" s="469"/>
      <c r="O5973" s="469"/>
      <c r="P5973" s="923"/>
      <c r="Q5973" s="923"/>
      <c r="R5973" s="923"/>
      <c r="S5973" s="923"/>
      <c r="U5973" s="742"/>
    </row>
    <row r="5974" spans="12:21" s="508" customFormat="1" x14ac:dyDescent="0.2">
      <c r="L5974" s="469"/>
      <c r="M5974" s="469"/>
      <c r="N5974" s="469"/>
      <c r="O5974" s="469"/>
      <c r="P5974" s="923"/>
      <c r="Q5974" s="923"/>
      <c r="R5974" s="923"/>
      <c r="S5974" s="923"/>
      <c r="U5974" s="742"/>
    </row>
    <row r="5975" spans="12:21" s="508" customFormat="1" x14ac:dyDescent="0.2">
      <c r="L5975" s="469"/>
      <c r="M5975" s="469"/>
      <c r="N5975" s="469"/>
      <c r="O5975" s="469"/>
      <c r="P5975" s="923"/>
      <c r="Q5975" s="923"/>
      <c r="R5975" s="923"/>
      <c r="S5975" s="923"/>
      <c r="U5975" s="742"/>
    </row>
    <row r="5976" spans="12:21" s="508" customFormat="1" x14ac:dyDescent="0.2">
      <c r="L5976" s="469"/>
      <c r="M5976" s="469"/>
      <c r="N5976" s="469"/>
      <c r="O5976" s="469"/>
      <c r="P5976" s="923"/>
      <c r="Q5976" s="923"/>
      <c r="R5976" s="923"/>
      <c r="S5976" s="923"/>
      <c r="U5976" s="742"/>
    </row>
    <row r="5977" spans="12:21" s="508" customFormat="1" x14ac:dyDescent="0.2">
      <c r="L5977" s="469"/>
      <c r="M5977" s="469"/>
      <c r="N5977" s="469"/>
      <c r="O5977" s="469"/>
      <c r="P5977" s="923"/>
      <c r="Q5977" s="923"/>
      <c r="R5977" s="923"/>
      <c r="S5977" s="923"/>
      <c r="U5977" s="742"/>
    </row>
    <row r="5978" spans="12:21" s="508" customFormat="1" x14ac:dyDescent="0.2">
      <c r="L5978" s="469"/>
      <c r="M5978" s="469"/>
      <c r="N5978" s="469"/>
      <c r="O5978" s="469"/>
      <c r="P5978" s="923"/>
      <c r="Q5978" s="923"/>
      <c r="R5978" s="923"/>
      <c r="S5978" s="923"/>
      <c r="U5978" s="742"/>
    </row>
    <row r="5979" spans="12:21" s="508" customFormat="1" x14ac:dyDescent="0.2">
      <c r="L5979" s="469"/>
      <c r="M5979" s="469"/>
      <c r="N5979" s="469"/>
      <c r="O5979" s="469"/>
      <c r="P5979" s="923"/>
      <c r="Q5979" s="923"/>
      <c r="R5979" s="923"/>
      <c r="S5979" s="923"/>
      <c r="U5979" s="742"/>
    </row>
    <row r="5980" spans="12:21" s="508" customFormat="1" x14ac:dyDescent="0.2">
      <c r="L5980" s="469"/>
      <c r="M5980" s="469"/>
      <c r="N5980" s="469"/>
      <c r="O5980" s="469"/>
      <c r="P5980" s="923"/>
      <c r="Q5980" s="923"/>
      <c r="R5980" s="923"/>
      <c r="S5980" s="923"/>
      <c r="U5980" s="742"/>
    </row>
    <row r="5981" spans="12:21" s="508" customFormat="1" x14ac:dyDescent="0.2">
      <c r="L5981" s="469"/>
      <c r="M5981" s="469"/>
      <c r="N5981" s="469"/>
      <c r="O5981" s="469"/>
      <c r="P5981" s="923"/>
      <c r="Q5981" s="923"/>
      <c r="R5981" s="923"/>
      <c r="S5981" s="923"/>
      <c r="U5981" s="742"/>
    </row>
    <row r="5982" spans="12:21" s="508" customFormat="1" x14ac:dyDescent="0.2">
      <c r="L5982" s="469"/>
      <c r="M5982" s="469"/>
      <c r="N5982" s="469"/>
      <c r="O5982" s="469"/>
      <c r="P5982" s="923"/>
      <c r="Q5982" s="923"/>
      <c r="R5982" s="923"/>
      <c r="S5982" s="923"/>
      <c r="U5982" s="742"/>
    </row>
    <row r="5983" spans="12:21" s="508" customFormat="1" x14ac:dyDescent="0.2">
      <c r="L5983" s="469"/>
      <c r="M5983" s="469"/>
      <c r="N5983" s="469"/>
      <c r="O5983" s="469"/>
      <c r="P5983" s="923"/>
      <c r="Q5983" s="923"/>
      <c r="R5983" s="923"/>
      <c r="S5983" s="923"/>
      <c r="U5983" s="742"/>
    </row>
    <row r="5984" spans="12:21" s="508" customFormat="1" x14ac:dyDescent="0.2">
      <c r="L5984" s="469"/>
      <c r="M5984" s="469"/>
      <c r="N5984" s="469"/>
      <c r="O5984" s="469"/>
      <c r="P5984" s="923"/>
      <c r="Q5984" s="923"/>
      <c r="R5984" s="923"/>
      <c r="S5984" s="923"/>
      <c r="U5984" s="742"/>
    </row>
    <row r="5985" spans="12:21" s="508" customFormat="1" x14ac:dyDescent="0.2">
      <c r="L5985" s="469"/>
      <c r="M5985" s="469"/>
      <c r="N5985" s="469"/>
      <c r="O5985" s="469"/>
      <c r="P5985" s="923"/>
      <c r="Q5985" s="923"/>
      <c r="R5985" s="923"/>
      <c r="S5985" s="923"/>
      <c r="U5985" s="742"/>
    </row>
    <row r="5986" spans="12:21" s="508" customFormat="1" x14ac:dyDescent="0.2">
      <c r="L5986" s="469"/>
      <c r="M5986" s="469"/>
      <c r="N5986" s="469"/>
      <c r="O5986" s="469"/>
      <c r="P5986" s="923"/>
      <c r="Q5986" s="923"/>
      <c r="R5986" s="923"/>
      <c r="S5986" s="923"/>
      <c r="U5986" s="742"/>
    </row>
    <row r="5987" spans="12:21" s="508" customFormat="1" x14ac:dyDescent="0.2">
      <c r="L5987" s="469"/>
      <c r="M5987" s="469"/>
      <c r="N5987" s="469"/>
      <c r="O5987" s="469"/>
      <c r="P5987" s="923"/>
      <c r="Q5987" s="923"/>
      <c r="R5987" s="923"/>
      <c r="S5987" s="923"/>
      <c r="U5987" s="742"/>
    </row>
    <row r="5988" spans="12:21" s="508" customFormat="1" x14ac:dyDescent="0.2">
      <c r="L5988" s="469"/>
      <c r="M5988" s="469"/>
      <c r="N5988" s="469"/>
      <c r="O5988" s="469"/>
      <c r="P5988" s="923"/>
      <c r="Q5988" s="923"/>
      <c r="R5988" s="923"/>
      <c r="S5988" s="923"/>
      <c r="U5988" s="742"/>
    </row>
    <row r="5989" spans="12:21" s="508" customFormat="1" x14ac:dyDescent="0.2">
      <c r="L5989" s="469"/>
      <c r="M5989" s="469"/>
      <c r="N5989" s="469"/>
      <c r="O5989" s="469"/>
      <c r="P5989" s="923"/>
      <c r="Q5989" s="923"/>
      <c r="R5989" s="923"/>
      <c r="S5989" s="923"/>
      <c r="U5989" s="742"/>
    </row>
    <row r="5990" spans="12:21" s="508" customFormat="1" x14ac:dyDescent="0.2">
      <c r="L5990" s="469"/>
      <c r="M5990" s="469"/>
      <c r="N5990" s="469"/>
      <c r="O5990" s="469"/>
      <c r="P5990" s="923"/>
      <c r="Q5990" s="923"/>
      <c r="R5990" s="923"/>
      <c r="S5990" s="923"/>
      <c r="U5990" s="742"/>
    </row>
    <row r="5991" spans="12:21" s="508" customFormat="1" x14ac:dyDescent="0.2">
      <c r="L5991" s="469"/>
      <c r="M5991" s="469"/>
      <c r="N5991" s="469"/>
      <c r="O5991" s="469"/>
      <c r="P5991" s="923"/>
      <c r="Q5991" s="923"/>
      <c r="R5991" s="923"/>
      <c r="S5991" s="923"/>
      <c r="U5991" s="742"/>
    </row>
    <row r="5992" spans="12:21" s="508" customFormat="1" x14ac:dyDescent="0.2">
      <c r="L5992" s="469"/>
      <c r="M5992" s="469"/>
      <c r="N5992" s="469"/>
      <c r="O5992" s="469"/>
      <c r="P5992" s="923"/>
      <c r="Q5992" s="923"/>
      <c r="R5992" s="923"/>
      <c r="S5992" s="923"/>
      <c r="U5992" s="742"/>
    </row>
    <row r="5993" spans="12:21" s="508" customFormat="1" x14ac:dyDescent="0.2">
      <c r="L5993" s="469"/>
      <c r="M5993" s="469"/>
      <c r="N5993" s="469"/>
      <c r="O5993" s="469"/>
      <c r="P5993" s="923"/>
      <c r="Q5993" s="923"/>
      <c r="R5993" s="923"/>
      <c r="S5993" s="923"/>
      <c r="U5993" s="742"/>
    </row>
    <row r="5994" spans="12:21" s="508" customFormat="1" x14ac:dyDescent="0.2">
      <c r="L5994" s="469"/>
      <c r="M5994" s="469"/>
      <c r="N5994" s="469"/>
      <c r="O5994" s="469"/>
      <c r="P5994" s="923"/>
      <c r="Q5994" s="923"/>
      <c r="R5994" s="923"/>
      <c r="S5994" s="923"/>
      <c r="U5994" s="742"/>
    </row>
    <row r="5995" spans="12:21" s="508" customFormat="1" x14ac:dyDescent="0.2">
      <c r="L5995" s="469"/>
      <c r="M5995" s="469"/>
      <c r="N5995" s="469"/>
      <c r="O5995" s="469"/>
      <c r="P5995" s="923"/>
      <c r="Q5995" s="923"/>
      <c r="R5995" s="923"/>
      <c r="S5995" s="923"/>
      <c r="U5995" s="742"/>
    </row>
    <row r="5996" spans="12:21" s="508" customFormat="1" x14ac:dyDescent="0.2">
      <c r="L5996" s="469"/>
      <c r="M5996" s="469"/>
      <c r="N5996" s="469"/>
      <c r="O5996" s="469"/>
      <c r="P5996" s="923"/>
      <c r="Q5996" s="923"/>
      <c r="R5996" s="923"/>
      <c r="S5996" s="923"/>
      <c r="U5996" s="742"/>
    </row>
    <row r="5997" spans="12:21" s="508" customFormat="1" x14ac:dyDescent="0.2">
      <c r="L5997" s="469"/>
      <c r="M5997" s="469"/>
      <c r="N5997" s="469"/>
      <c r="O5997" s="469"/>
      <c r="P5997" s="923"/>
      <c r="Q5997" s="923"/>
      <c r="R5997" s="923"/>
      <c r="S5997" s="923"/>
      <c r="U5997" s="742"/>
    </row>
    <row r="5998" spans="12:21" s="508" customFormat="1" x14ac:dyDescent="0.2">
      <c r="L5998" s="469"/>
      <c r="M5998" s="469"/>
      <c r="N5998" s="469"/>
      <c r="O5998" s="469"/>
      <c r="P5998" s="923"/>
      <c r="Q5998" s="923"/>
      <c r="R5998" s="923"/>
      <c r="S5998" s="923"/>
      <c r="U5998" s="742"/>
    </row>
    <row r="5999" spans="12:21" s="508" customFormat="1" x14ac:dyDescent="0.2">
      <c r="L5999" s="469"/>
      <c r="M5999" s="469"/>
      <c r="N5999" s="469"/>
      <c r="O5999" s="469"/>
      <c r="P5999" s="923"/>
      <c r="Q5999" s="923"/>
      <c r="R5999" s="923"/>
      <c r="S5999" s="923"/>
      <c r="U5999" s="742"/>
    </row>
    <row r="6000" spans="12:21" s="508" customFormat="1" x14ac:dyDescent="0.2">
      <c r="L6000" s="469"/>
      <c r="M6000" s="469"/>
      <c r="N6000" s="469"/>
      <c r="O6000" s="469"/>
      <c r="P6000" s="923"/>
      <c r="Q6000" s="923"/>
      <c r="R6000" s="923"/>
      <c r="S6000" s="923"/>
      <c r="U6000" s="742"/>
    </row>
    <row r="6001" spans="12:21" s="508" customFormat="1" x14ac:dyDescent="0.2">
      <c r="L6001" s="469"/>
      <c r="M6001" s="469"/>
      <c r="N6001" s="469"/>
      <c r="O6001" s="469"/>
      <c r="P6001" s="923"/>
      <c r="Q6001" s="923"/>
      <c r="R6001" s="923"/>
      <c r="S6001" s="923"/>
      <c r="U6001" s="742"/>
    </row>
    <row r="6002" spans="12:21" s="508" customFormat="1" x14ac:dyDescent="0.2">
      <c r="L6002" s="469"/>
      <c r="M6002" s="469"/>
      <c r="N6002" s="469"/>
      <c r="O6002" s="469"/>
      <c r="P6002" s="923"/>
      <c r="Q6002" s="923"/>
      <c r="R6002" s="923"/>
      <c r="S6002" s="923"/>
      <c r="U6002" s="742"/>
    </row>
    <row r="6003" spans="12:21" s="508" customFormat="1" x14ac:dyDescent="0.2">
      <c r="L6003" s="469"/>
      <c r="M6003" s="469"/>
      <c r="N6003" s="469"/>
      <c r="O6003" s="469"/>
      <c r="P6003" s="923"/>
      <c r="Q6003" s="923"/>
      <c r="R6003" s="923"/>
      <c r="S6003" s="923"/>
      <c r="U6003" s="742"/>
    </row>
    <row r="6004" spans="12:21" s="508" customFormat="1" x14ac:dyDescent="0.2">
      <c r="L6004" s="469"/>
      <c r="M6004" s="469"/>
      <c r="N6004" s="469"/>
      <c r="O6004" s="469"/>
      <c r="P6004" s="923"/>
      <c r="Q6004" s="923"/>
      <c r="R6004" s="923"/>
      <c r="S6004" s="923"/>
      <c r="U6004" s="742"/>
    </row>
    <row r="6005" spans="12:21" s="508" customFormat="1" x14ac:dyDescent="0.2">
      <c r="L6005" s="469"/>
      <c r="M6005" s="469"/>
      <c r="N6005" s="469"/>
      <c r="O6005" s="469"/>
      <c r="P6005" s="923"/>
      <c r="Q6005" s="923"/>
      <c r="R6005" s="923"/>
      <c r="S6005" s="923"/>
      <c r="U6005" s="742"/>
    </row>
    <row r="6006" spans="12:21" s="508" customFormat="1" x14ac:dyDescent="0.2">
      <c r="L6006" s="469"/>
      <c r="M6006" s="469"/>
      <c r="N6006" s="469"/>
      <c r="O6006" s="469"/>
      <c r="P6006" s="923"/>
      <c r="Q6006" s="923"/>
      <c r="R6006" s="923"/>
      <c r="S6006" s="923"/>
      <c r="U6006" s="742"/>
    </row>
    <row r="6007" spans="12:21" s="508" customFormat="1" x14ac:dyDescent="0.2">
      <c r="L6007" s="469"/>
      <c r="M6007" s="469"/>
      <c r="N6007" s="469"/>
      <c r="O6007" s="469"/>
      <c r="P6007" s="923"/>
      <c r="Q6007" s="923"/>
      <c r="R6007" s="923"/>
      <c r="S6007" s="923"/>
      <c r="U6007" s="742"/>
    </row>
    <row r="6008" spans="12:21" s="508" customFormat="1" x14ac:dyDescent="0.2">
      <c r="L6008" s="469"/>
      <c r="M6008" s="469"/>
      <c r="N6008" s="469"/>
      <c r="O6008" s="469"/>
      <c r="P6008" s="923"/>
      <c r="Q6008" s="923"/>
      <c r="R6008" s="923"/>
      <c r="S6008" s="923"/>
      <c r="U6008" s="742"/>
    </row>
    <row r="6009" spans="12:21" s="508" customFormat="1" x14ac:dyDescent="0.2">
      <c r="L6009" s="469"/>
      <c r="M6009" s="469"/>
      <c r="N6009" s="469"/>
      <c r="O6009" s="469"/>
      <c r="P6009" s="923"/>
      <c r="Q6009" s="923"/>
      <c r="R6009" s="923"/>
      <c r="S6009" s="923"/>
      <c r="U6009" s="742"/>
    </row>
    <row r="6010" spans="12:21" s="508" customFormat="1" x14ac:dyDescent="0.2">
      <c r="L6010" s="469"/>
      <c r="M6010" s="469"/>
      <c r="N6010" s="469"/>
      <c r="O6010" s="469"/>
      <c r="P6010" s="923"/>
      <c r="Q6010" s="923"/>
      <c r="R6010" s="923"/>
      <c r="S6010" s="923"/>
      <c r="U6010" s="742"/>
    </row>
    <row r="6011" spans="12:21" s="508" customFormat="1" x14ac:dyDescent="0.2">
      <c r="L6011" s="469"/>
      <c r="M6011" s="469"/>
      <c r="N6011" s="469"/>
      <c r="O6011" s="469"/>
      <c r="P6011" s="923"/>
      <c r="Q6011" s="923"/>
      <c r="R6011" s="923"/>
      <c r="S6011" s="923"/>
      <c r="U6011" s="742"/>
    </row>
    <row r="6012" spans="12:21" s="508" customFormat="1" x14ac:dyDescent="0.2">
      <c r="L6012" s="469"/>
      <c r="M6012" s="469"/>
      <c r="N6012" s="469"/>
      <c r="O6012" s="469"/>
      <c r="P6012" s="923"/>
      <c r="Q6012" s="923"/>
      <c r="R6012" s="923"/>
      <c r="S6012" s="923"/>
      <c r="U6012" s="742"/>
    </row>
    <row r="6013" spans="12:21" s="508" customFormat="1" x14ac:dyDescent="0.2">
      <c r="L6013" s="469"/>
      <c r="M6013" s="469"/>
      <c r="N6013" s="469"/>
      <c r="O6013" s="469"/>
      <c r="P6013" s="923"/>
      <c r="Q6013" s="923"/>
      <c r="R6013" s="923"/>
      <c r="S6013" s="923"/>
      <c r="U6013" s="742"/>
    </row>
    <row r="6014" spans="12:21" s="508" customFormat="1" x14ac:dyDescent="0.2">
      <c r="L6014" s="469"/>
      <c r="M6014" s="469"/>
      <c r="N6014" s="469"/>
      <c r="O6014" s="469"/>
      <c r="P6014" s="923"/>
      <c r="Q6014" s="923"/>
      <c r="R6014" s="923"/>
      <c r="S6014" s="923"/>
      <c r="U6014" s="742"/>
    </row>
    <row r="6015" spans="12:21" s="508" customFormat="1" x14ac:dyDescent="0.2">
      <c r="L6015" s="469"/>
      <c r="M6015" s="469"/>
      <c r="N6015" s="469"/>
      <c r="O6015" s="469"/>
      <c r="P6015" s="923"/>
      <c r="Q6015" s="923"/>
      <c r="R6015" s="923"/>
      <c r="S6015" s="923"/>
      <c r="U6015" s="742"/>
    </row>
    <row r="6016" spans="12:21" s="508" customFormat="1" x14ac:dyDescent="0.2">
      <c r="L6016" s="469"/>
      <c r="M6016" s="469"/>
      <c r="N6016" s="469"/>
      <c r="O6016" s="469"/>
      <c r="P6016" s="923"/>
      <c r="Q6016" s="923"/>
      <c r="R6016" s="923"/>
      <c r="S6016" s="923"/>
      <c r="U6016" s="742"/>
    </row>
    <row r="6017" spans="12:21" s="508" customFormat="1" x14ac:dyDescent="0.2">
      <c r="L6017" s="469"/>
      <c r="M6017" s="469"/>
      <c r="N6017" s="469"/>
      <c r="O6017" s="469"/>
      <c r="P6017" s="923"/>
      <c r="Q6017" s="923"/>
      <c r="R6017" s="923"/>
      <c r="S6017" s="923"/>
      <c r="U6017" s="742"/>
    </row>
    <row r="6018" spans="12:21" s="508" customFormat="1" x14ac:dyDescent="0.2">
      <c r="L6018" s="469"/>
      <c r="M6018" s="469"/>
      <c r="N6018" s="469"/>
      <c r="O6018" s="469"/>
      <c r="P6018" s="923"/>
      <c r="Q6018" s="923"/>
      <c r="R6018" s="923"/>
      <c r="S6018" s="923"/>
      <c r="U6018" s="742"/>
    </row>
    <row r="6019" spans="12:21" s="508" customFormat="1" x14ac:dyDescent="0.2">
      <c r="L6019" s="469"/>
      <c r="M6019" s="469"/>
      <c r="N6019" s="469"/>
      <c r="O6019" s="469"/>
      <c r="P6019" s="923"/>
      <c r="Q6019" s="923"/>
      <c r="R6019" s="923"/>
      <c r="S6019" s="923"/>
      <c r="U6019" s="742"/>
    </row>
    <row r="6020" spans="12:21" s="508" customFormat="1" x14ac:dyDescent="0.2">
      <c r="L6020" s="469"/>
      <c r="M6020" s="469"/>
      <c r="N6020" s="469"/>
      <c r="O6020" s="469"/>
      <c r="P6020" s="923"/>
      <c r="Q6020" s="923"/>
      <c r="R6020" s="923"/>
      <c r="S6020" s="923"/>
      <c r="U6020" s="742"/>
    </row>
    <row r="6021" spans="12:21" s="508" customFormat="1" x14ac:dyDescent="0.2">
      <c r="L6021" s="469"/>
      <c r="M6021" s="469"/>
      <c r="N6021" s="469"/>
      <c r="O6021" s="469"/>
      <c r="P6021" s="923"/>
      <c r="Q6021" s="923"/>
      <c r="R6021" s="923"/>
      <c r="S6021" s="923"/>
      <c r="U6021" s="742"/>
    </row>
    <row r="6022" spans="12:21" s="508" customFormat="1" x14ac:dyDescent="0.2">
      <c r="L6022" s="469"/>
      <c r="M6022" s="469"/>
      <c r="N6022" s="469"/>
      <c r="O6022" s="469"/>
      <c r="P6022" s="923"/>
      <c r="Q6022" s="923"/>
      <c r="R6022" s="923"/>
      <c r="S6022" s="923"/>
      <c r="U6022" s="742"/>
    </row>
    <row r="6023" spans="12:21" s="508" customFormat="1" x14ac:dyDescent="0.2">
      <c r="L6023" s="469"/>
      <c r="M6023" s="469"/>
      <c r="N6023" s="469"/>
      <c r="O6023" s="469"/>
      <c r="P6023" s="923"/>
      <c r="Q6023" s="923"/>
      <c r="R6023" s="923"/>
      <c r="S6023" s="923"/>
      <c r="U6023" s="742"/>
    </row>
    <row r="6024" spans="12:21" s="508" customFormat="1" x14ac:dyDescent="0.2">
      <c r="L6024" s="469"/>
      <c r="M6024" s="469"/>
      <c r="N6024" s="469"/>
      <c r="O6024" s="469"/>
      <c r="P6024" s="923"/>
      <c r="Q6024" s="923"/>
      <c r="R6024" s="923"/>
      <c r="S6024" s="923"/>
      <c r="U6024" s="742"/>
    </row>
    <row r="6025" spans="12:21" s="508" customFormat="1" x14ac:dyDescent="0.2">
      <c r="L6025" s="469"/>
      <c r="M6025" s="469"/>
      <c r="N6025" s="469"/>
      <c r="O6025" s="469"/>
      <c r="P6025" s="923"/>
      <c r="Q6025" s="923"/>
      <c r="R6025" s="923"/>
      <c r="S6025" s="923"/>
      <c r="U6025" s="742"/>
    </row>
    <row r="6026" spans="12:21" s="508" customFormat="1" x14ac:dyDescent="0.2">
      <c r="L6026" s="469"/>
      <c r="M6026" s="469"/>
      <c r="N6026" s="469"/>
      <c r="O6026" s="469"/>
      <c r="P6026" s="923"/>
      <c r="Q6026" s="923"/>
      <c r="R6026" s="923"/>
      <c r="S6026" s="923"/>
      <c r="U6026" s="742"/>
    </row>
    <row r="6027" spans="12:21" s="508" customFormat="1" x14ac:dyDescent="0.2">
      <c r="L6027" s="469"/>
      <c r="M6027" s="469"/>
      <c r="N6027" s="469"/>
      <c r="O6027" s="469"/>
      <c r="P6027" s="923"/>
      <c r="Q6027" s="923"/>
      <c r="R6027" s="923"/>
      <c r="S6027" s="923"/>
      <c r="U6027" s="742"/>
    </row>
    <row r="6028" spans="12:21" s="508" customFormat="1" x14ac:dyDescent="0.2">
      <c r="L6028" s="469"/>
      <c r="M6028" s="469"/>
      <c r="N6028" s="469"/>
      <c r="O6028" s="469"/>
      <c r="P6028" s="923"/>
      <c r="Q6028" s="923"/>
      <c r="R6028" s="923"/>
      <c r="S6028" s="923"/>
      <c r="U6028" s="742"/>
    </row>
    <row r="6029" spans="12:21" s="508" customFormat="1" x14ac:dyDescent="0.2">
      <c r="L6029" s="469"/>
      <c r="M6029" s="469"/>
      <c r="N6029" s="469"/>
      <c r="O6029" s="469"/>
      <c r="P6029" s="923"/>
      <c r="Q6029" s="923"/>
      <c r="R6029" s="923"/>
      <c r="S6029" s="923"/>
      <c r="U6029" s="742"/>
    </row>
    <row r="6030" spans="12:21" s="508" customFormat="1" x14ac:dyDescent="0.2">
      <c r="L6030" s="469"/>
      <c r="M6030" s="469"/>
      <c r="N6030" s="469"/>
      <c r="O6030" s="469"/>
      <c r="P6030" s="923"/>
      <c r="Q6030" s="923"/>
      <c r="R6030" s="923"/>
      <c r="S6030" s="923"/>
      <c r="U6030" s="742"/>
    </row>
    <row r="6031" spans="12:21" s="508" customFormat="1" x14ac:dyDescent="0.2">
      <c r="L6031" s="469"/>
      <c r="M6031" s="469"/>
      <c r="N6031" s="469"/>
      <c r="O6031" s="469"/>
      <c r="P6031" s="923"/>
      <c r="Q6031" s="923"/>
      <c r="R6031" s="923"/>
      <c r="S6031" s="923"/>
      <c r="U6031" s="742"/>
    </row>
    <row r="6032" spans="12:21" s="508" customFormat="1" x14ac:dyDescent="0.2">
      <c r="L6032" s="469"/>
      <c r="M6032" s="469"/>
      <c r="N6032" s="469"/>
      <c r="O6032" s="469"/>
      <c r="P6032" s="923"/>
      <c r="Q6032" s="923"/>
      <c r="R6032" s="923"/>
      <c r="S6032" s="923"/>
      <c r="U6032" s="742"/>
    </row>
    <row r="6033" spans="12:21" s="508" customFormat="1" x14ac:dyDescent="0.2">
      <c r="L6033" s="469"/>
      <c r="M6033" s="469"/>
      <c r="N6033" s="469"/>
      <c r="O6033" s="469"/>
      <c r="P6033" s="923"/>
      <c r="Q6033" s="923"/>
      <c r="R6033" s="923"/>
      <c r="S6033" s="923"/>
      <c r="U6033" s="742"/>
    </row>
    <row r="6034" spans="12:21" s="508" customFormat="1" x14ac:dyDescent="0.2">
      <c r="L6034" s="469"/>
      <c r="M6034" s="469"/>
      <c r="N6034" s="469"/>
      <c r="O6034" s="469"/>
      <c r="P6034" s="923"/>
      <c r="Q6034" s="923"/>
      <c r="R6034" s="923"/>
      <c r="S6034" s="923"/>
      <c r="U6034" s="742"/>
    </row>
    <row r="6035" spans="12:21" s="508" customFormat="1" x14ac:dyDescent="0.2">
      <c r="L6035" s="469"/>
      <c r="M6035" s="469"/>
      <c r="N6035" s="469"/>
      <c r="O6035" s="469"/>
      <c r="P6035" s="923"/>
      <c r="Q6035" s="923"/>
      <c r="R6035" s="923"/>
      <c r="S6035" s="923"/>
      <c r="U6035" s="742"/>
    </row>
    <row r="6036" spans="12:21" s="508" customFormat="1" x14ac:dyDescent="0.2">
      <c r="L6036" s="469"/>
      <c r="M6036" s="469"/>
      <c r="N6036" s="469"/>
      <c r="O6036" s="469"/>
      <c r="P6036" s="923"/>
      <c r="Q6036" s="923"/>
      <c r="R6036" s="923"/>
      <c r="S6036" s="923"/>
      <c r="U6036" s="742"/>
    </row>
    <row r="6037" spans="12:21" s="508" customFormat="1" x14ac:dyDescent="0.2">
      <c r="L6037" s="469"/>
      <c r="M6037" s="469"/>
      <c r="N6037" s="469"/>
      <c r="O6037" s="469"/>
      <c r="P6037" s="923"/>
      <c r="Q6037" s="923"/>
      <c r="R6037" s="923"/>
      <c r="S6037" s="923"/>
      <c r="U6037" s="742"/>
    </row>
    <row r="6038" spans="12:21" s="508" customFormat="1" x14ac:dyDescent="0.2">
      <c r="L6038" s="469"/>
      <c r="M6038" s="469"/>
      <c r="N6038" s="469"/>
      <c r="O6038" s="469"/>
      <c r="P6038" s="923"/>
      <c r="Q6038" s="923"/>
      <c r="R6038" s="923"/>
      <c r="S6038" s="923"/>
      <c r="U6038" s="742"/>
    </row>
    <row r="6039" spans="12:21" s="508" customFormat="1" x14ac:dyDescent="0.2">
      <c r="L6039" s="469"/>
      <c r="M6039" s="469"/>
      <c r="N6039" s="469"/>
      <c r="O6039" s="469"/>
      <c r="P6039" s="923"/>
      <c r="Q6039" s="923"/>
      <c r="R6039" s="923"/>
      <c r="S6039" s="923"/>
      <c r="U6039" s="742"/>
    </row>
    <row r="6040" spans="12:21" s="508" customFormat="1" x14ac:dyDescent="0.2">
      <c r="L6040" s="469"/>
      <c r="M6040" s="469"/>
      <c r="N6040" s="469"/>
      <c r="O6040" s="469"/>
      <c r="P6040" s="923"/>
      <c r="Q6040" s="923"/>
      <c r="R6040" s="923"/>
      <c r="S6040" s="923"/>
      <c r="U6040" s="742"/>
    </row>
    <row r="6041" spans="12:21" s="508" customFormat="1" x14ac:dyDescent="0.2">
      <c r="L6041" s="469"/>
      <c r="M6041" s="469"/>
      <c r="N6041" s="469"/>
      <c r="O6041" s="469"/>
      <c r="P6041" s="923"/>
      <c r="Q6041" s="923"/>
      <c r="R6041" s="923"/>
      <c r="S6041" s="923"/>
      <c r="U6041" s="742"/>
    </row>
    <row r="6042" spans="12:21" s="508" customFormat="1" x14ac:dyDescent="0.2">
      <c r="L6042" s="469"/>
      <c r="M6042" s="469"/>
      <c r="N6042" s="469"/>
      <c r="O6042" s="469"/>
      <c r="P6042" s="923"/>
      <c r="Q6042" s="923"/>
      <c r="R6042" s="923"/>
      <c r="S6042" s="923"/>
      <c r="U6042" s="742"/>
    </row>
    <row r="6043" spans="12:21" s="508" customFormat="1" x14ac:dyDescent="0.2">
      <c r="L6043" s="469"/>
      <c r="M6043" s="469"/>
      <c r="N6043" s="469"/>
      <c r="O6043" s="469"/>
      <c r="P6043" s="923"/>
      <c r="Q6043" s="923"/>
      <c r="R6043" s="923"/>
      <c r="S6043" s="923"/>
      <c r="U6043" s="742"/>
    </row>
    <row r="6044" spans="12:21" s="508" customFormat="1" x14ac:dyDescent="0.2">
      <c r="L6044" s="469"/>
      <c r="M6044" s="469"/>
      <c r="N6044" s="469"/>
      <c r="O6044" s="469"/>
      <c r="P6044" s="923"/>
      <c r="Q6044" s="923"/>
      <c r="R6044" s="923"/>
      <c r="S6044" s="923"/>
      <c r="U6044" s="742"/>
    </row>
    <row r="6045" spans="12:21" s="508" customFormat="1" x14ac:dyDescent="0.2">
      <c r="L6045" s="469"/>
      <c r="M6045" s="469"/>
      <c r="N6045" s="469"/>
      <c r="O6045" s="469"/>
      <c r="P6045" s="923"/>
      <c r="Q6045" s="923"/>
      <c r="R6045" s="923"/>
      <c r="S6045" s="923"/>
      <c r="U6045" s="742"/>
    </row>
    <row r="6046" spans="12:21" s="508" customFormat="1" x14ac:dyDescent="0.2">
      <c r="L6046" s="469"/>
      <c r="M6046" s="469"/>
      <c r="N6046" s="469"/>
      <c r="O6046" s="469"/>
      <c r="P6046" s="923"/>
      <c r="Q6046" s="923"/>
      <c r="R6046" s="923"/>
      <c r="S6046" s="923"/>
      <c r="U6046" s="742"/>
    </row>
    <row r="6047" spans="12:21" s="508" customFormat="1" x14ac:dyDescent="0.2">
      <c r="L6047" s="469"/>
      <c r="M6047" s="469"/>
      <c r="N6047" s="469"/>
      <c r="O6047" s="469"/>
      <c r="P6047" s="923"/>
      <c r="Q6047" s="923"/>
      <c r="R6047" s="923"/>
      <c r="S6047" s="923"/>
      <c r="U6047" s="742"/>
    </row>
    <row r="6048" spans="12:21" s="508" customFormat="1" x14ac:dyDescent="0.2">
      <c r="L6048" s="469"/>
      <c r="M6048" s="469"/>
      <c r="N6048" s="469"/>
      <c r="O6048" s="469"/>
      <c r="P6048" s="923"/>
      <c r="Q6048" s="923"/>
      <c r="R6048" s="923"/>
      <c r="S6048" s="923"/>
      <c r="U6048" s="742"/>
    </row>
    <row r="6049" spans="12:21" s="508" customFormat="1" x14ac:dyDescent="0.2">
      <c r="L6049" s="469"/>
      <c r="M6049" s="469"/>
      <c r="N6049" s="469"/>
      <c r="O6049" s="469"/>
      <c r="P6049" s="923"/>
      <c r="Q6049" s="923"/>
      <c r="R6049" s="923"/>
      <c r="S6049" s="923"/>
      <c r="U6049" s="742"/>
    </row>
    <row r="6050" spans="12:21" s="508" customFormat="1" x14ac:dyDescent="0.2">
      <c r="L6050" s="469"/>
      <c r="M6050" s="469"/>
      <c r="N6050" s="469"/>
      <c r="O6050" s="469"/>
      <c r="P6050" s="923"/>
      <c r="Q6050" s="923"/>
      <c r="R6050" s="923"/>
      <c r="S6050" s="923"/>
      <c r="U6050" s="742"/>
    </row>
    <row r="6051" spans="12:21" s="508" customFormat="1" x14ac:dyDescent="0.2">
      <c r="L6051" s="469"/>
      <c r="M6051" s="469"/>
      <c r="N6051" s="469"/>
      <c r="O6051" s="469"/>
      <c r="P6051" s="923"/>
      <c r="Q6051" s="923"/>
      <c r="R6051" s="923"/>
      <c r="S6051" s="923"/>
      <c r="U6051" s="742"/>
    </row>
    <row r="6052" spans="12:21" s="508" customFormat="1" x14ac:dyDescent="0.2">
      <c r="L6052" s="469"/>
      <c r="M6052" s="469"/>
      <c r="N6052" s="469"/>
      <c r="O6052" s="469"/>
      <c r="P6052" s="923"/>
      <c r="Q6052" s="923"/>
      <c r="R6052" s="923"/>
      <c r="S6052" s="923"/>
      <c r="U6052" s="742"/>
    </row>
    <row r="6053" spans="12:21" s="508" customFormat="1" x14ac:dyDescent="0.2">
      <c r="L6053" s="469"/>
      <c r="M6053" s="469"/>
      <c r="N6053" s="469"/>
      <c r="O6053" s="469"/>
      <c r="P6053" s="923"/>
      <c r="Q6053" s="923"/>
      <c r="R6053" s="923"/>
      <c r="S6053" s="923"/>
      <c r="U6053" s="742"/>
    </row>
    <row r="6054" spans="12:21" s="508" customFormat="1" x14ac:dyDescent="0.2">
      <c r="L6054" s="469"/>
      <c r="M6054" s="469"/>
      <c r="N6054" s="469"/>
      <c r="O6054" s="469"/>
      <c r="P6054" s="923"/>
      <c r="Q6054" s="923"/>
      <c r="R6054" s="923"/>
      <c r="S6054" s="923"/>
      <c r="U6054" s="742"/>
    </row>
    <row r="6055" spans="12:21" s="508" customFormat="1" x14ac:dyDescent="0.2">
      <c r="L6055" s="469"/>
      <c r="M6055" s="469"/>
      <c r="N6055" s="469"/>
      <c r="O6055" s="469"/>
      <c r="P6055" s="923"/>
      <c r="Q6055" s="923"/>
      <c r="R6055" s="923"/>
      <c r="S6055" s="923"/>
      <c r="U6055" s="742"/>
    </row>
    <row r="6056" spans="12:21" s="508" customFormat="1" x14ac:dyDescent="0.2">
      <c r="L6056" s="469"/>
      <c r="M6056" s="469"/>
      <c r="N6056" s="469"/>
      <c r="O6056" s="469"/>
      <c r="P6056" s="923"/>
      <c r="Q6056" s="923"/>
      <c r="R6056" s="923"/>
      <c r="S6056" s="923"/>
      <c r="U6056" s="742"/>
    </row>
    <row r="6057" spans="12:21" s="508" customFormat="1" x14ac:dyDescent="0.2">
      <c r="L6057" s="469"/>
      <c r="M6057" s="469"/>
      <c r="N6057" s="469"/>
      <c r="O6057" s="469"/>
      <c r="P6057" s="923"/>
      <c r="Q6057" s="923"/>
      <c r="R6057" s="923"/>
      <c r="S6057" s="923"/>
      <c r="U6057" s="742"/>
    </row>
    <row r="6058" spans="12:21" s="508" customFormat="1" x14ac:dyDescent="0.2">
      <c r="L6058" s="469"/>
      <c r="M6058" s="469"/>
      <c r="N6058" s="469"/>
      <c r="O6058" s="469"/>
      <c r="P6058" s="923"/>
      <c r="Q6058" s="923"/>
      <c r="R6058" s="923"/>
      <c r="S6058" s="923"/>
      <c r="U6058" s="742"/>
    </row>
    <row r="6059" spans="12:21" s="508" customFormat="1" x14ac:dyDescent="0.2">
      <c r="L6059" s="469"/>
      <c r="M6059" s="469"/>
      <c r="N6059" s="469"/>
      <c r="O6059" s="469"/>
      <c r="P6059" s="923"/>
      <c r="Q6059" s="923"/>
      <c r="R6059" s="923"/>
      <c r="S6059" s="923"/>
      <c r="U6059" s="742"/>
    </row>
    <row r="6060" spans="12:21" s="508" customFormat="1" x14ac:dyDescent="0.2">
      <c r="L6060" s="469"/>
      <c r="M6060" s="469"/>
      <c r="N6060" s="469"/>
      <c r="O6060" s="469"/>
      <c r="P6060" s="923"/>
      <c r="Q6060" s="923"/>
      <c r="R6060" s="923"/>
      <c r="S6060" s="923"/>
      <c r="U6060" s="742"/>
    </row>
    <row r="6061" spans="12:21" s="508" customFormat="1" x14ac:dyDescent="0.2">
      <c r="L6061" s="469"/>
      <c r="M6061" s="469"/>
      <c r="N6061" s="469"/>
      <c r="O6061" s="469"/>
      <c r="P6061" s="923"/>
      <c r="Q6061" s="923"/>
      <c r="R6061" s="923"/>
      <c r="S6061" s="923"/>
      <c r="U6061" s="742"/>
    </row>
    <row r="6062" spans="12:21" s="508" customFormat="1" x14ac:dyDescent="0.2">
      <c r="L6062" s="469"/>
      <c r="M6062" s="469"/>
      <c r="N6062" s="469"/>
      <c r="O6062" s="469"/>
      <c r="P6062" s="923"/>
      <c r="Q6062" s="923"/>
      <c r="R6062" s="923"/>
      <c r="S6062" s="923"/>
      <c r="U6062" s="742"/>
    </row>
    <row r="6063" spans="12:21" s="508" customFormat="1" x14ac:dyDescent="0.2">
      <c r="L6063" s="469"/>
      <c r="M6063" s="469"/>
      <c r="N6063" s="469"/>
      <c r="O6063" s="469"/>
      <c r="P6063" s="923"/>
      <c r="Q6063" s="923"/>
      <c r="R6063" s="923"/>
      <c r="S6063" s="923"/>
      <c r="U6063" s="742"/>
    </row>
    <row r="6064" spans="12:21" s="508" customFormat="1" x14ac:dyDescent="0.2">
      <c r="L6064" s="469"/>
      <c r="M6064" s="469"/>
      <c r="N6064" s="469"/>
      <c r="O6064" s="469"/>
      <c r="P6064" s="923"/>
      <c r="Q6064" s="923"/>
      <c r="R6064" s="923"/>
      <c r="S6064" s="923"/>
      <c r="U6064" s="742"/>
    </row>
    <row r="6065" spans="12:21" s="508" customFormat="1" x14ac:dyDescent="0.2">
      <c r="L6065" s="469"/>
      <c r="M6065" s="469"/>
      <c r="N6065" s="469"/>
      <c r="O6065" s="469"/>
      <c r="P6065" s="923"/>
      <c r="Q6065" s="923"/>
      <c r="R6065" s="923"/>
      <c r="S6065" s="923"/>
      <c r="U6065" s="742"/>
    </row>
    <row r="6066" spans="12:21" s="508" customFormat="1" x14ac:dyDescent="0.2">
      <c r="L6066" s="469"/>
      <c r="M6066" s="469"/>
      <c r="N6066" s="469"/>
      <c r="O6066" s="469"/>
      <c r="P6066" s="923"/>
      <c r="Q6066" s="923"/>
      <c r="R6066" s="923"/>
      <c r="S6066" s="923"/>
      <c r="U6066" s="742"/>
    </row>
    <row r="6067" spans="12:21" s="508" customFormat="1" x14ac:dyDescent="0.2">
      <c r="L6067" s="469"/>
      <c r="M6067" s="469"/>
      <c r="N6067" s="469"/>
      <c r="O6067" s="469"/>
      <c r="P6067" s="923"/>
      <c r="Q6067" s="923"/>
      <c r="R6067" s="923"/>
      <c r="S6067" s="923"/>
      <c r="U6067" s="742"/>
    </row>
    <row r="6068" spans="12:21" s="508" customFormat="1" x14ac:dyDescent="0.2">
      <c r="L6068" s="469"/>
      <c r="M6068" s="469"/>
      <c r="N6068" s="469"/>
      <c r="O6068" s="469"/>
      <c r="P6068" s="923"/>
      <c r="Q6068" s="923"/>
      <c r="R6068" s="923"/>
      <c r="S6068" s="923"/>
      <c r="U6068" s="742"/>
    </row>
    <row r="6069" spans="12:21" s="508" customFormat="1" x14ac:dyDescent="0.2">
      <c r="L6069" s="469"/>
      <c r="M6069" s="469"/>
      <c r="N6069" s="469"/>
      <c r="O6069" s="469"/>
      <c r="P6069" s="923"/>
      <c r="Q6069" s="923"/>
      <c r="R6069" s="923"/>
      <c r="S6069" s="923"/>
      <c r="U6069" s="742"/>
    </row>
    <row r="6070" spans="12:21" s="508" customFormat="1" x14ac:dyDescent="0.2">
      <c r="L6070" s="469"/>
      <c r="M6070" s="469"/>
      <c r="N6070" s="469"/>
      <c r="O6070" s="469"/>
      <c r="P6070" s="923"/>
      <c r="Q6070" s="923"/>
      <c r="R6070" s="923"/>
      <c r="S6070" s="923"/>
      <c r="U6070" s="742"/>
    </row>
    <row r="6071" spans="12:21" s="508" customFormat="1" x14ac:dyDescent="0.2">
      <c r="L6071" s="469"/>
      <c r="M6071" s="469"/>
      <c r="N6071" s="469"/>
      <c r="O6071" s="469"/>
      <c r="P6071" s="923"/>
      <c r="Q6071" s="923"/>
      <c r="R6071" s="923"/>
      <c r="S6071" s="923"/>
      <c r="U6071" s="742"/>
    </row>
    <row r="6072" spans="12:21" s="508" customFormat="1" x14ac:dyDescent="0.2">
      <c r="L6072" s="469"/>
      <c r="M6072" s="469"/>
      <c r="N6072" s="469"/>
      <c r="O6072" s="469"/>
      <c r="P6072" s="923"/>
      <c r="Q6072" s="923"/>
      <c r="R6072" s="923"/>
      <c r="S6072" s="923"/>
      <c r="U6072" s="742"/>
    </row>
    <row r="6073" spans="12:21" s="508" customFormat="1" x14ac:dyDescent="0.2">
      <c r="L6073" s="469"/>
      <c r="M6073" s="469"/>
      <c r="N6073" s="469"/>
      <c r="O6073" s="469"/>
      <c r="P6073" s="923"/>
      <c r="Q6073" s="923"/>
      <c r="R6073" s="923"/>
      <c r="S6073" s="923"/>
      <c r="U6073" s="742"/>
    </row>
    <row r="6074" spans="12:21" s="508" customFormat="1" x14ac:dyDescent="0.2">
      <c r="L6074" s="469"/>
      <c r="M6074" s="469"/>
      <c r="N6074" s="469"/>
      <c r="O6074" s="469"/>
      <c r="P6074" s="923"/>
      <c r="Q6074" s="923"/>
      <c r="R6074" s="923"/>
      <c r="S6074" s="923"/>
      <c r="U6074" s="742"/>
    </row>
    <row r="6075" spans="12:21" s="508" customFormat="1" x14ac:dyDescent="0.2">
      <c r="L6075" s="469"/>
      <c r="M6075" s="469"/>
      <c r="N6075" s="469"/>
      <c r="O6075" s="469"/>
      <c r="P6075" s="923"/>
      <c r="Q6075" s="923"/>
      <c r="R6075" s="923"/>
      <c r="S6075" s="923"/>
      <c r="U6075" s="742"/>
    </row>
    <row r="6076" spans="12:21" s="508" customFormat="1" x14ac:dyDescent="0.2">
      <c r="L6076" s="469"/>
      <c r="M6076" s="469"/>
      <c r="N6076" s="469"/>
      <c r="O6076" s="469"/>
      <c r="P6076" s="923"/>
      <c r="Q6076" s="923"/>
      <c r="R6076" s="923"/>
      <c r="S6076" s="923"/>
      <c r="U6076" s="742"/>
    </row>
    <row r="6077" spans="12:21" s="508" customFormat="1" x14ac:dyDescent="0.2">
      <c r="L6077" s="469"/>
      <c r="M6077" s="469"/>
      <c r="N6077" s="469"/>
      <c r="O6077" s="469"/>
      <c r="P6077" s="923"/>
      <c r="Q6077" s="923"/>
      <c r="R6077" s="923"/>
      <c r="S6077" s="923"/>
      <c r="U6077" s="742"/>
    </row>
    <row r="6078" spans="12:21" s="508" customFormat="1" x14ac:dyDescent="0.2">
      <c r="L6078" s="469"/>
      <c r="M6078" s="469"/>
      <c r="N6078" s="469"/>
      <c r="O6078" s="469"/>
      <c r="P6078" s="923"/>
      <c r="Q6078" s="923"/>
      <c r="R6078" s="923"/>
      <c r="S6078" s="923"/>
      <c r="U6078" s="742"/>
    </row>
    <row r="6079" spans="12:21" s="508" customFormat="1" x14ac:dyDescent="0.2">
      <c r="L6079" s="469"/>
      <c r="M6079" s="469"/>
      <c r="N6079" s="469"/>
      <c r="O6079" s="469"/>
      <c r="P6079" s="923"/>
      <c r="Q6079" s="923"/>
      <c r="R6079" s="923"/>
      <c r="S6079" s="923"/>
      <c r="U6079" s="742"/>
    </row>
    <row r="6080" spans="12:21" s="508" customFormat="1" x14ac:dyDescent="0.2">
      <c r="L6080" s="469"/>
      <c r="M6080" s="469"/>
      <c r="N6080" s="469"/>
      <c r="O6080" s="469"/>
      <c r="P6080" s="923"/>
      <c r="Q6080" s="923"/>
      <c r="R6080" s="923"/>
      <c r="S6080" s="923"/>
      <c r="U6080" s="742"/>
    </row>
    <row r="6081" spans="12:21" s="508" customFormat="1" x14ac:dyDescent="0.2">
      <c r="L6081" s="469"/>
      <c r="M6081" s="469"/>
      <c r="N6081" s="469"/>
      <c r="O6081" s="469"/>
      <c r="P6081" s="923"/>
      <c r="Q6081" s="923"/>
      <c r="R6081" s="923"/>
      <c r="S6081" s="923"/>
      <c r="U6081" s="742"/>
    </row>
    <row r="6082" spans="12:21" s="508" customFormat="1" x14ac:dyDescent="0.2">
      <c r="L6082" s="469"/>
      <c r="M6082" s="469"/>
      <c r="N6082" s="469"/>
      <c r="O6082" s="469"/>
      <c r="P6082" s="923"/>
      <c r="Q6082" s="923"/>
      <c r="R6082" s="923"/>
      <c r="S6082" s="923"/>
      <c r="U6082" s="742"/>
    </row>
    <row r="6083" spans="12:21" s="508" customFormat="1" x14ac:dyDescent="0.2">
      <c r="L6083" s="469"/>
      <c r="M6083" s="469"/>
      <c r="N6083" s="469"/>
      <c r="O6083" s="469"/>
      <c r="P6083" s="923"/>
      <c r="Q6083" s="923"/>
      <c r="R6083" s="923"/>
      <c r="S6083" s="923"/>
      <c r="U6083" s="742"/>
    </row>
    <row r="6084" spans="12:21" s="508" customFormat="1" x14ac:dyDescent="0.2">
      <c r="L6084" s="469"/>
      <c r="M6084" s="469"/>
      <c r="N6084" s="469"/>
      <c r="O6084" s="469"/>
      <c r="P6084" s="923"/>
      <c r="Q6084" s="923"/>
      <c r="R6084" s="923"/>
      <c r="S6084" s="923"/>
      <c r="U6084" s="742"/>
    </row>
    <row r="6085" spans="12:21" s="508" customFormat="1" x14ac:dyDescent="0.2">
      <c r="L6085" s="469"/>
      <c r="M6085" s="469"/>
      <c r="N6085" s="469"/>
      <c r="O6085" s="469"/>
      <c r="P6085" s="923"/>
      <c r="Q6085" s="923"/>
      <c r="R6085" s="923"/>
      <c r="S6085" s="923"/>
      <c r="U6085" s="742"/>
    </row>
    <row r="6086" spans="12:21" s="508" customFormat="1" x14ac:dyDescent="0.2">
      <c r="L6086" s="469"/>
      <c r="M6086" s="469"/>
      <c r="N6086" s="469"/>
      <c r="O6086" s="469"/>
      <c r="P6086" s="923"/>
      <c r="Q6086" s="923"/>
      <c r="R6086" s="923"/>
      <c r="S6086" s="923"/>
      <c r="U6086" s="742"/>
    </row>
    <row r="6087" spans="12:21" s="508" customFormat="1" x14ac:dyDescent="0.2">
      <c r="L6087" s="469"/>
      <c r="M6087" s="469"/>
      <c r="N6087" s="469"/>
      <c r="O6087" s="469"/>
      <c r="P6087" s="923"/>
      <c r="Q6087" s="923"/>
      <c r="R6087" s="923"/>
      <c r="S6087" s="923"/>
      <c r="U6087" s="742"/>
    </row>
    <row r="6088" spans="12:21" s="508" customFormat="1" x14ac:dyDescent="0.2">
      <c r="L6088" s="469"/>
      <c r="M6088" s="469"/>
      <c r="N6088" s="469"/>
      <c r="O6088" s="469"/>
      <c r="P6088" s="923"/>
      <c r="Q6088" s="923"/>
      <c r="R6088" s="923"/>
      <c r="S6088" s="923"/>
      <c r="U6088" s="742"/>
    </row>
    <row r="6089" spans="12:21" s="508" customFormat="1" x14ac:dyDescent="0.2">
      <c r="L6089" s="469"/>
      <c r="M6089" s="469"/>
      <c r="N6089" s="469"/>
      <c r="O6089" s="469"/>
      <c r="P6089" s="923"/>
      <c r="Q6089" s="923"/>
      <c r="R6089" s="923"/>
      <c r="S6089" s="923"/>
      <c r="U6089" s="742"/>
    </row>
    <row r="6090" spans="12:21" s="508" customFormat="1" x14ac:dyDescent="0.2">
      <c r="L6090" s="469"/>
      <c r="M6090" s="469"/>
      <c r="N6090" s="469"/>
      <c r="O6090" s="469"/>
      <c r="P6090" s="923"/>
      <c r="Q6090" s="923"/>
      <c r="R6090" s="923"/>
      <c r="S6090" s="923"/>
      <c r="U6090" s="742"/>
    </row>
    <row r="6091" spans="12:21" s="508" customFormat="1" x14ac:dyDescent="0.2">
      <c r="L6091" s="469"/>
      <c r="M6091" s="469"/>
      <c r="N6091" s="469"/>
      <c r="O6091" s="469"/>
      <c r="P6091" s="923"/>
      <c r="Q6091" s="923"/>
      <c r="R6091" s="923"/>
      <c r="S6091" s="923"/>
      <c r="U6091" s="742"/>
    </row>
    <row r="6092" spans="12:21" s="508" customFormat="1" x14ac:dyDescent="0.2">
      <c r="L6092" s="469"/>
      <c r="M6092" s="469"/>
      <c r="N6092" s="469"/>
      <c r="O6092" s="469"/>
      <c r="P6092" s="923"/>
      <c r="Q6092" s="923"/>
      <c r="R6092" s="923"/>
      <c r="S6092" s="923"/>
      <c r="U6092" s="742"/>
    </row>
    <row r="6093" spans="12:21" s="508" customFormat="1" x14ac:dyDescent="0.2">
      <c r="L6093" s="469"/>
      <c r="M6093" s="469"/>
      <c r="N6093" s="469"/>
      <c r="O6093" s="469"/>
      <c r="P6093" s="923"/>
      <c r="Q6093" s="923"/>
      <c r="R6093" s="923"/>
      <c r="S6093" s="923"/>
      <c r="U6093" s="742"/>
    </row>
    <row r="6094" spans="12:21" s="508" customFormat="1" x14ac:dyDescent="0.2">
      <c r="L6094" s="469"/>
      <c r="M6094" s="469"/>
      <c r="N6094" s="469"/>
      <c r="O6094" s="469"/>
      <c r="P6094" s="923"/>
      <c r="Q6094" s="923"/>
      <c r="R6094" s="923"/>
      <c r="S6094" s="923"/>
      <c r="U6094" s="742"/>
    </row>
    <row r="6095" spans="12:21" s="508" customFormat="1" x14ac:dyDescent="0.2">
      <c r="L6095" s="469"/>
      <c r="M6095" s="469"/>
      <c r="N6095" s="469"/>
      <c r="O6095" s="469"/>
      <c r="P6095" s="923"/>
      <c r="Q6095" s="923"/>
      <c r="R6095" s="923"/>
      <c r="S6095" s="923"/>
      <c r="U6095" s="742"/>
    </row>
    <row r="6096" spans="12:21" s="508" customFormat="1" x14ac:dyDescent="0.2">
      <c r="L6096" s="469"/>
      <c r="M6096" s="469"/>
      <c r="N6096" s="469"/>
      <c r="O6096" s="469"/>
      <c r="P6096" s="923"/>
      <c r="Q6096" s="923"/>
      <c r="R6096" s="923"/>
      <c r="S6096" s="923"/>
      <c r="U6096" s="742"/>
    </row>
    <row r="6097" spans="12:21" s="508" customFormat="1" x14ac:dyDescent="0.2">
      <c r="L6097" s="469"/>
      <c r="M6097" s="469"/>
      <c r="N6097" s="469"/>
      <c r="O6097" s="469"/>
      <c r="P6097" s="923"/>
      <c r="Q6097" s="923"/>
      <c r="R6097" s="923"/>
      <c r="S6097" s="923"/>
      <c r="U6097" s="742"/>
    </row>
    <row r="6098" spans="12:21" s="508" customFormat="1" x14ac:dyDescent="0.2">
      <c r="L6098" s="469"/>
      <c r="M6098" s="469"/>
      <c r="N6098" s="469"/>
      <c r="O6098" s="469"/>
      <c r="P6098" s="923"/>
      <c r="Q6098" s="923"/>
      <c r="R6098" s="923"/>
      <c r="S6098" s="923"/>
      <c r="U6098" s="742"/>
    </row>
    <row r="6099" spans="12:21" s="508" customFormat="1" x14ac:dyDescent="0.2">
      <c r="L6099" s="469"/>
      <c r="M6099" s="469"/>
      <c r="N6099" s="469"/>
      <c r="O6099" s="469"/>
      <c r="P6099" s="923"/>
      <c r="Q6099" s="923"/>
      <c r="R6099" s="923"/>
      <c r="S6099" s="923"/>
      <c r="U6099" s="742"/>
    </row>
    <row r="6100" spans="12:21" s="508" customFormat="1" x14ac:dyDescent="0.2">
      <c r="L6100" s="469"/>
      <c r="M6100" s="469"/>
      <c r="N6100" s="469"/>
      <c r="O6100" s="469"/>
      <c r="P6100" s="923"/>
      <c r="Q6100" s="923"/>
      <c r="R6100" s="923"/>
      <c r="S6100" s="923"/>
      <c r="U6100" s="742"/>
    </row>
    <row r="6101" spans="12:21" s="508" customFormat="1" x14ac:dyDescent="0.2">
      <c r="L6101" s="469"/>
      <c r="M6101" s="469"/>
      <c r="N6101" s="469"/>
      <c r="O6101" s="469"/>
      <c r="P6101" s="923"/>
      <c r="Q6101" s="923"/>
      <c r="R6101" s="923"/>
      <c r="S6101" s="923"/>
      <c r="U6101" s="742"/>
    </row>
    <row r="6102" spans="12:21" s="508" customFormat="1" x14ac:dyDescent="0.2">
      <c r="L6102" s="469"/>
      <c r="M6102" s="469"/>
      <c r="N6102" s="469"/>
      <c r="O6102" s="469"/>
      <c r="P6102" s="923"/>
      <c r="Q6102" s="923"/>
      <c r="R6102" s="923"/>
      <c r="S6102" s="923"/>
      <c r="U6102" s="742"/>
    </row>
    <row r="6103" spans="12:21" s="508" customFormat="1" x14ac:dyDescent="0.2">
      <c r="L6103" s="469"/>
      <c r="M6103" s="469"/>
      <c r="N6103" s="469"/>
      <c r="O6103" s="469"/>
      <c r="P6103" s="923"/>
      <c r="Q6103" s="923"/>
      <c r="R6103" s="923"/>
      <c r="S6103" s="923"/>
      <c r="U6103" s="742"/>
    </row>
    <row r="6104" spans="12:21" s="508" customFormat="1" x14ac:dyDescent="0.2">
      <c r="L6104" s="469"/>
      <c r="M6104" s="469"/>
      <c r="N6104" s="469"/>
      <c r="O6104" s="469"/>
      <c r="P6104" s="923"/>
      <c r="Q6104" s="923"/>
      <c r="R6104" s="923"/>
      <c r="S6104" s="923"/>
      <c r="U6104" s="742"/>
    </row>
    <row r="6105" spans="12:21" s="508" customFormat="1" x14ac:dyDescent="0.2">
      <c r="L6105" s="469"/>
      <c r="M6105" s="469"/>
      <c r="N6105" s="469"/>
      <c r="O6105" s="469"/>
      <c r="P6105" s="923"/>
      <c r="Q6105" s="923"/>
      <c r="R6105" s="923"/>
      <c r="S6105" s="923"/>
      <c r="U6105" s="742"/>
    </row>
    <row r="6106" spans="12:21" s="508" customFormat="1" x14ac:dyDescent="0.2">
      <c r="L6106" s="469"/>
      <c r="M6106" s="469"/>
      <c r="N6106" s="469"/>
      <c r="O6106" s="469"/>
      <c r="P6106" s="923"/>
      <c r="Q6106" s="923"/>
      <c r="R6106" s="923"/>
      <c r="S6106" s="923"/>
      <c r="U6106" s="742"/>
    </row>
    <row r="6107" spans="12:21" s="508" customFormat="1" x14ac:dyDescent="0.2">
      <c r="L6107" s="469"/>
      <c r="M6107" s="469"/>
      <c r="N6107" s="469"/>
      <c r="O6107" s="469"/>
      <c r="P6107" s="923"/>
      <c r="Q6107" s="923"/>
      <c r="R6107" s="923"/>
      <c r="S6107" s="923"/>
      <c r="U6107" s="742"/>
    </row>
    <row r="6108" spans="12:21" s="508" customFormat="1" x14ac:dyDescent="0.2">
      <c r="L6108" s="469"/>
      <c r="M6108" s="469"/>
      <c r="N6108" s="469"/>
      <c r="O6108" s="469"/>
      <c r="P6108" s="923"/>
      <c r="Q6108" s="923"/>
      <c r="R6108" s="923"/>
      <c r="S6108" s="923"/>
      <c r="U6108" s="742"/>
    </row>
    <row r="6109" spans="12:21" s="508" customFormat="1" x14ac:dyDescent="0.2">
      <c r="L6109" s="469"/>
      <c r="M6109" s="469"/>
      <c r="N6109" s="469"/>
      <c r="O6109" s="469"/>
      <c r="P6109" s="923"/>
      <c r="Q6109" s="923"/>
      <c r="R6109" s="923"/>
      <c r="S6109" s="923"/>
      <c r="U6109" s="742"/>
    </row>
    <row r="6110" spans="12:21" s="508" customFormat="1" x14ac:dyDescent="0.2">
      <c r="L6110" s="469"/>
      <c r="M6110" s="469"/>
      <c r="N6110" s="469"/>
      <c r="O6110" s="469"/>
      <c r="P6110" s="923"/>
      <c r="Q6110" s="923"/>
      <c r="R6110" s="923"/>
      <c r="S6110" s="923"/>
      <c r="U6110" s="742"/>
    </row>
    <row r="6111" spans="12:21" s="508" customFormat="1" x14ac:dyDescent="0.2">
      <c r="L6111" s="469"/>
      <c r="M6111" s="469"/>
      <c r="N6111" s="469"/>
      <c r="O6111" s="469"/>
      <c r="P6111" s="923"/>
      <c r="Q6111" s="923"/>
      <c r="R6111" s="923"/>
      <c r="S6111" s="923"/>
      <c r="U6111" s="742"/>
    </row>
    <row r="6112" spans="12:21" s="508" customFormat="1" x14ac:dyDescent="0.2">
      <c r="L6112" s="469"/>
      <c r="M6112" s="469"/>
      <c r="N6112" s="469"/>
      <c r="O6112" s="469"/>
      <c r="P6112" s="923"/>
      <c r="Q6112" s="923"/>
      <c r="R6112" s="923"/>
      <c r="S6112" s="923"/>
      <c r="U6112" s="742"/>
    </row>
    <row r="6113" spans="12:21" s="508" customFormat="1" x14ac:dyDescent="0.2">
      <c r="L6113" s="469"/>
      <c r="M6113" s="469"/>
      <c r="N6113" s="469"/>
      <c r="O6113" s="469"/>
      <c r="P6113" s="923"/>
      <c r="Q6113" s="923"/>
      <c r="R6113" s="923"/>
      <c r="S6113" s="923"/>
      <c r="U6113" s="742"/>
    </row>
    <row r="6114" spans="12:21" s="508" customFormat="1" x14ac:dyDescent="0.2">
      <c r="L6114" s="469"/>
      <c r="M6114" s="469"/>
      <c r="N6114" s="469"/>
      <c r="O6114" s="469"/>
      <c r="P6114" s="923"/>
      <c r="Q6114" s="923"/>
      <c r="R6114" s="923"/>
      <c r="S6114" s="923"/>
      <c r="U6114" s="742"/>
    </row>
    <row r="6115" spans="12:21" s="508" customFormat="1" x14ac:dyDescent="0.2">
      <c r="L6115" s="469"/>
      <c r="M6115" s="469"/>
      <c r="N6115" s="469"/>
      <c r="O6115" s="469"/>
      <c r="P6115" s="923"/>
      <c r="Q6115" s="923"/>
      <c r="R6115" s="923"/>
      <c r="S6115" s="923"/>
      <c r="U6115" s="742"/>
    </row>
    <row r="6116" spans="12:21" s="508" customFormat="1" x14ac:dyDescent="0.2">
      <c r="L6116" s="469"/>
      <c r="M6116" s="469"/>
      <c r="N6116" s="469"/>
      <c r="O6116" s="469"/>
      <c r="P6116" s="923"/>
      <c r="Q6116" s="923"/>
      <c r="R6116" s="923"/>
      <c r="S6116" s="923"/>
      <c r="U6116" s="742"/>
    </row>
    <row r="6117" spans="12:21" s="508" customFormat="1" x14ac:dyDescent="0.2">
      <c r="L6117" s="469"/>
      <c r="M6117" s="469"/>
      <c r="N6117" s="469"/>
      <c r="O6117" s="469"/>
      <c r="P6117" s="923"/>
      <c r="Q6117" s="923"/>
      <c r="R6117" s="923"/>
      <c r="S6117" s="923"/>
      <c r="U6117" s="742"/>
    </row>
    <row r="6118" spans="12:21" s="508" customFormat="1" x14ac:dyDescent="0.2">
      <c r="L6118" s="469"/>
      <c r="M6118" s="469"/>
      <c r="N6118" s="469"/>
      <c r="O6118" s="469"/>
      <c r="P6118" s="923"/>
      <c r="Q6118" s="923"/>
      <c r="R6118" s="923"/>
      <c r="S6118" s="923"/>
      <c r="U6118" s="742"/>
    </row>
    <row r="6119" spans="12:21" s="508" customFormat="1" x14ac:dyDescent="0.2">
      <c r="L6119" s="469"/>
      <c r="M6119" s="469"/>
      <c r="N6119" s="469"/>
      <c r="O6119" s="469"/>
      <c r="P6119" s="923"/>
      <c r="Q6119" s="923"/>
      <c r="R6119" s="923"/>
      <c r="S6119" s="923"/>
      <c r="U6119" s="742"/>
    </row>
    <row r="6120" spans="12:21" s="508" customFormat="1" x14ac:dyDescent="0.2">
      <c r="L6120" s="469"/>
      <c r="M6120" s="469"/>
      <c r="N6120" s="469"/>
      <c r="O6120" s="469"/>
      <c r="P6120" s="923"/>
      <c r="Q6120" s="923"/>
      <c r="R6120" s="923"/>
      <c r="S6120" s="923"/>
      <c r="U6120" s="742"/>
    </row>
    <row r="6121" spans="12:21" s="508" customFormat="1" x14ac:dyDescent="0.2">
      <c r="L6121" s="469"/>
      <c r="M6121" s="469"/>
      <c r="N6121" s="469"/>
      <c r="O6121" s="469"/>
      <c r="P6121" s="923"/>
      <c r="Q6121" s="923"/>
      <c r="R6121" s="923"/>
      <c r="S6121" s="923"/>
      <c r="U6121" s="742"/>
    </row>
    <row r="6122" spans="12:21" s="508" customFormat="1" x14ac:dyDescent="0.2">
      <c r="L6122" s="469"/>
      <c r="M6122" s="469"/>
      <c r="N6122" s="469"/>
      <c r="O6122" s="469"/>
      <c r="P6122" s="923"/>
      <c r="Q6122" s="923"/>
      <c r="R6122" s="923"/>
      <c r="S6122" s="923"/>
      <c r="U6122" s="742"/>
    </row>
    <row r="6123" spans="12:21" s="508" customFormat="1" x14ac:dyDescent="0.2">
      <c r="L6123" s="469"/>
      <c r="M6123" s="469"/>
      <c r="N6123" s="469"/>
      <c r="O6123" s="469"/>
      <c r="P6123" s="923"/>
      <c r="Q6123" s="923"/>
      <c r="R6123" s="923"/>
      <c r="S6123" s="923"/>
      <c r="U6123" s="742"/>
    </row>
    <row r="6124" spans="12:21" s="508" customFormat="1" x14ac:dyDescent="0.2">
      <c r="L6124" s="469"/>
      <c r="M6124" s="469"/>
      <c r="N6124" s="469"/>
      <c r="O6124" s="469"/>
      <c r="P6124" s="923"/>
      <c r="Q6124" s="923"/>
      <c r="R6124" s="923"/>
      <c r="S6124" s="923"/>
      <c r="U6124" s="742"/>
    </row>
    <row r="6125" spans="12:21" s="508" customFormat="1" x14ac:dyDescent="0.2">
      <c r="L6125" s="469"/>
      <c r="M6125" s="469"/>
      <c r="N6125" s="469"/>
      <c r="O6125" s="469"/>
      <c r="P6125" s="923"/>
      <c r="Q6125" s="923"/>
      <c r="R6125" s="923"/>
      <c r="S6125" s="923"/>
      <c r="U6125" s="742"/>
    </row>
    <row r="6126" spans="12:21" s="508" customFormat="1" x14ac:dyDescent="0.2">
      <c r="L6126" s="469"/>
      <c r="M6126" s="469"/>
      <c r="N6126" s="469"/>
      <c r="O6126" s="469"/>
      <c r="P6126" s="923"/>
      <c r="Q6126" s="923"/>
      <c r="R6126" s="923"/>
      <c r="S6126" s="923"/>
      <c r="U6126" s="742"/>
    </row>
    <row r="6127" spans="12:21" s="508" customFormat="1" x14ac:dyDescent="0.2">
      <c r="L6127" s="469"/>
      <c r="M6127" s="469"/>
      <c r="N6127" s="469"/>
      <c r="O6127" s="469"/>
      <c r="P6127" s="923"/>
      <c r="Q6127" s="923"/>
      <c r="R6127" s="923"/>
      <c r="S6127" s="923"/>
      <c r="U6127" s="742"/>
    </row>
    <row r="6128" spans="12:21" s="508" customFormat="1" x14ac:dyDescent="0.2">
      <c r="L6128" s="469"/>
      <c r="M6128" s="469"/>
      <c r="N6128" s="469"/>
      <c r="O6128" s="469"/>
      <c r="P6128" s="923"/>
      <c r="Q6128" s="923"/>
      <c r="R6128" s="923"/>
      <c r="S6128" s="923"/>
      <c r="U6128" s="742"/>
    </row>
    <row r="6129" spans="12:21" s="508" customFormat="1" x14ac:dyDescent="0.2">
      <c r="L6129" s="469"/>
      <c r="M6129" s="469"/>
      <c r="N6129" s="469"/>
      <c r="O6129" s="469"/>
      <c r="P6129" s="923"/>
      <c r="Q6129" s="923"/>
      <c r="R6129" s="923"/>
      <c r="S6129" s="923"/>
      <c r="U6129" s="742"/>
    </row>
    <row r="6130" spans="12:21" s="508" customFormat="1" x14ac:dyDescent="0.2">
      <c r="L6130" s="469"/>
      <c r="M6130" s="469"/>
      <c r="N6130" s="469"/>
      <c r="O6130" s="469"/>
      <c r="P6130" s="923"/>
      <c r="Q6130" s="923"/>
      <c r="R6130" s="923"/>
      <c r="S6130" s="923"/>
      <c r="U6130" s="742"/>
    </row>
    <row r="6131" spans="12:21" s="508" customFormat="1" x14ac:dyDescent="0.2">
      <c r="L6131" s="469"/>
      <c r="M6131" s="469"/>
      <c r="N6131" s="469"/>
      <c r="O6131" s="469"/>
      <c r="P6131" s="923"/>
      <c r="Q6131" s="923"/>
      <c r="R6131" s="923"/>
      <c r="S6131" s="923"/>
      <c r="U6131" s="742"/>
    </row>
    <row r="6132" spans="12:21" s="508" customFormat="1" x14ac:dyDescent="0.2">
      <c r="L6132" s="469"/>
      <c r="M6132" s="469"/>
      <c r="N6132" s="469"/>
      <c r="O6132" s="469"/>
      <c r="P6132" s="923"/>
      <c r="Q6132" s="923"/>
      <c r="R6132" s="923"/>
      <c r="S6132" s="923"/>
      <c r="U6132" s="742"/>
    </row>
    <row r="6133" spans="12:21" s="508" customFormat="1" x14ac:dyDescent="0.2">
      <c r="L6133" s="469"/>
      <c r="M6133" s="469"/>
      <c r="N6133" s="469"/>
      <c r="O6133" s="469"/>
      <c r="P6133" s="923"/>
      <c r="Q6133" s="923"/>
      <c r="R6133" s="923"/>
      <c r="S6133" s="923"/>
      <c r="U6133" s="742"/>
    </row>
    <row r="6134" spans="12:21" s="508" customFormat="1" x14ac:dyDescent="0.2">
      <c r="L6134" s="469"/>
      <c r="M6134" s="469"/>
      <c r="N6134" s="469"/>
      <c r="O6134" s="469"/>
      <c r="P6134" s="923"/>
      <c r="Q6134" s="923"/>
      <c r="R6134" s="923"/>
      <c r="S6134" s="923"/>
      <c r="U6134" s="742"/>
    </row>
    <row r="6135" spans="12:21" s="508" customFormat="1" x14ac:dyDescent="0.2">
      <c r="L6135" s="469"/>
      <c r="M6135" s="469"/>
      <c r="N6135" s="469"/>
      <c r="O6135" s="469"/>
      <c r="P6135" s="923"/>
      <c r="Q6135" s="923"/>
      <c r="R6135" s="923"/>
      <c r="S6135" s="923"/>
      <c r="U6135" s="742"/>
    </row>
    <row r="6136" spans="12:21" s="508" customFormat="1" x14ac:dyDescent="0.2">
      <c r="L6136" s="469"/>
      <c r="M6136" s="469"/>
      <c r="N6136" s="469"/>
      <c r="O6136" s="469"/>
      <c r="P6136" s="923"/>
      <c r="Q6136" s="923"/>
      <c r="R6136" s="923"/>
      <c r="S6136" s="923"/>
      <c r="U6136" s="742"/>
    </row>
    <row r="6137" spans="12:21" s="508" customFormat="1" x14ac:dyDescent="0.2">
      <c r="L6137" s="469"/>
      <c r="M6137" s="469"/>
      <c r="N6137" s="469"/>
      <c r="O6137" s="469"/>
      <c r="P6137" s="923"/>
      <c r="Q6137" s="923"/>
      <c r="R6137" s="923"/>
      <c r="S6137" s="923"/>
      <c r="U6137" s="742"/>
    </row>
    <row r="6138" spans="12:21" s="508" customFormat="1" x14ac:dyDescent="0.2">
      <c r="L6138" s="469"/>
      <c r="M6138" s="469"/>
      <c r="N6138" s="469"/>
      <c r="O6138" s="469"/>
      <c r="P6138" s="923"/>
      <c r="Q6138" s="923"/>
      <c r="R6138" s="923"/>
      <c r="S6138" s="923"/>
      <c r="U6138" s="742"/>
    </row>
    <row r="6139" spans="12:21" s="508" customFormat="1" x14ac:dyDescent="0.2">
      <c r="L6139" s="469"/>
      <c r="M6139" s="469"/>
      <c r="N6139" s="469"/>
      <c r="O6139" s="469"/>
      <c r="P6139" s="923"/>
      <c r="Q6139" s="923"/>
      <c r="R6139" s="923"/>
      <c r="S6139" s="923"/>
      <c r="U6139" s="742"/>
    </row>
    <row r="6140" spans="12:21" s="508" customFormat="1" x14ac:dyDescent="0.2">
      <c r="L6140" s="469"/>
      <c r="M6140" s="469"/>
      <c r="N6140" s="469"/>
      <c r="O6140" s="469"/>
      <c r="P6140" s="923"/>
      <c r="Q6140" s="923"/>
      <c r="R6140" s="923"/>
      <c r="S6140" s="923"/>
      <c r="U6140" s="742"/>
    </row>
    <row r="6141" spans="12:21" s="508" customFormat="1" x14ac:dyDescent="0.2">
      <c r="L6141" s="469"/>
      <c r="M6141" s="469"/>
      <c r="N6141" s="469"/>
      <c r="O6141" s="469"/>
      <c r="P6141" s="923"/>
      <c r="Q6141" s="923"/>
      <c r="R6141" s="923"/>
      <c r="S6141" s="923"/>
      <c r="U6141" s="742"/>
    </row>
    <row r="6142" spans="12:21" s="508" customFormat="1" x14ac:dyDescent="0.2">
      <c r="L6142" s="469"/>
      <c r="M6142" s="469"/>
      <c r="N6142" s="469"/>
      <c r="O6142" s="469"/>
      <c r="P6142" s="923"/>
      <c r="Q6142" s="923"/>
      <c r="R6142" s="923"/>
      <c r="S6142" s="923"/>
      <c r="U6142" s="742"/>
    </row>
    <row r="6143" spans="12:21" s="508" customFormat="1" x14ac:dyDescent="0.2">
      <c r="L6143" s="469"/>
      <c r="M6143" s="469"/>
      <c r="N6143" s="469"/>
      <c r="O6143" s="469"/>
      <c r="P6143" s="923"/>
      <c r="Q6143" s="923"/>
      <c r="R6143" s="923"/>
      <c r="S6143" s="923"/>
      <c r="U6143" s="742"/>
    </row>
    <row r="6144" spans="12:21" s="508" customFormat="1" x14ac:dyDescent="0.2">
      <c r="L6144" s="469"/>
      <c r="M6144" s="469"/>
      <c r="N6144" s="469"/>
      <c r="O6144" s="469"/>
      <c r="P6144" s="923"/>
      <c r="Q6144" s="923"/>
      <c r="R6144" s="923"/>
      <c r="S6144" s="923"/>
      <c r="U6144" s="742"/>
    </row>
    <row r="6145" spans="12:21" s="508" customFormat="1" x14ac:dyDescent="0.2">
      <c r="L6145" s="469"/>
      <c r="M6145" s="469"/>
      <c r="N6145" s="469"/>
      <c r="O6145" s="469"/>
      <c r="P6145" s="923"/>
      <c r="Q6145" s="923"/>
      <c r="R6145" s="923"/>
      <c r="S6145" s="923"/>
      <c r="U6145" s="742"/>
    </row>
    <row r="6146" spans="12:21" s="508" customFormat="1" x14ac:dyDescent="0.2">
      <c r="L6146" s="469"/>
      <c r="M6146" s="469"/>
      <c r="N6146" s="469"/>
      <c r="O6146" s="469"/>
      <c r="P6146" s="923"/>
      <c r="Q6146" s="923"/>
      <c r="R6146" s="923"/>
      <c r="S6146" s="923"/>
      <c r="U6146" s="742"/>
    </row>
    <row r="6147" spans="12:21" s="508" customFormat="1" x14ac:dyDescent="0.2">
      <c r="L6147" s="469"/>
      <c r="M6147" s="469"/>
      <c r="N6147" s="469"/>
      <c r="O6147" s="469"/>
      <c r="P6147" s="923"/>
      <c r="Q6147" s="923"/>
      <c r="R6147" s="923"/>
      <c r="S6147" s="923"/>
      <c r="U6147" s="742"/>
    </row>
    <row r="6148" spans="12:21" s="508" customFormat="1" x14ac:dyDescent="0.2">
      <c r="L6148" s="469"/>
      <c r="M6148" s="469"/>
      <c r="N6148" s="469"/>
      <c r="O6148" s="469"/>
      <c r="P6148" s="923"/>
      <c r="Q6148" s="923"/>
      <c r="R6148" s="923"/>
      <c r="S6148" s="923"/>
      <c r="U6148" s="742"/>
    </row>
    <row r="6149" spans="12:21" s="508" customFormat="1" x14ac:dyDescent="0.2">
      <c r="L6149" s="469"/>
      <c r="M6149" s="469"/>
      <c r="N6149" s="469"/>
      <c r="O6149" s="469"/>
      <c r="P6149" s="923"/>
      <c r="Q6149" s="923"/>
      <c r="R6149" s="923"/>
      <c r="S6149" s="923"/>
      <c r="U6149" s="742"/>
    </row>
    <row r="6150" spans="12:21" s="508" customFormat="1" x14ac:dyDescent="0.2">
      <c r="L6150" s="469"/>
      <c r="M6150" s="469"/>
      <c r="N6150" s="469"/>
      <c r="O6150" s="469"/>
      <c r="P6150" s="923"/>
      <c r="Q6150" s="923"/>
      <c r="R6150" s="923"/>
      <c r="S6150" s="923"/>
      <c r="U6150" s="742"/>
    </row>
    <row r="6151" spans="12:21" s="508" customFormat="1" x14ac:dyDescent="0.2">
      <c r="L6151" s="469"/>
      <c r="M6151" s="469"/>
      <c r="N6151" s="469"/>
      <c r="O6151" s="469"/>
      <c r="P6151" s="923"/>
      <c r="Q6151" s="923"/>
      <c r="R6151" s="923"/>
      <c r="S6151" s="923"/>
      <c r="U6151" s="742"/>
    </row>
    <row r="6152" spans="12:21" s="508" customFormat="1" x14ac:dyDescent="0.2">
      <c r="L6152" s="469"/>
      <c r="M6152" s="469"/>
      <c r="N6152" s="469"/>
      <c r="O6152" s="469"/>
      <c r="P6152" s="923"/>
      <c r="Q6152" s="923"/>
      <c r="R6152" s="923"/>
      <c r="S6152" s="923"/>
      <c r="U6152" s="742"/>
    </row>
    <row r="6153" spans="12:21" s="508" customFormat="1" x14ac:dyDescent="0.2">
      <c r="L6153" s="469"/>
      <c r="M6153" s="469"/>
      <c r="N6153" s="469"/>
      <c r="O6153" s="469"/>
      <c r="P6153" s="923"/>
      <c r="Q6153" s="923"/>
      <c r="R6153" s="923"/>
      <c r="S6153" s="923"/>
      <c r="U6153" s="742"/>
    </row>
    <row r="6154" spans="12:21" s="508" customFormat="1" x14ac:dyDescent="0.2">
      <c r="L6154" s="469"/>
      <c r="M6154" s="469"/>
      <c r="N6154" s="469"/>
      <c r="O6154" s="469"/>
      <c r="P6154" s="923"/>
      <c r="Q6154" s="923"/>
      <c r="R6154" s="923"/>
      <c r="S6154" s="923"/>
      <c r="U6154" s="742"/>
    </row>
    <row r="6155" spans="12:21" s="508" customFormat="1" x14ac:dyDescent="0.2">
      <c r="L6155" s="469"/>
      <c r="M6155" s="469"/>
      <c r="N6155" s="469"/>
      <c r="O6155" s="469"/>
      <c r="P6155" s="923"/>
      <c r="Q6155" s="923"/>
      <c r="R6155" s="923"/>
      <c r="S6155" s="923"/>
      <c r="U6155" s="742"/>
    </row>
    <row r="6156" spans="12:21" s="508" customFormat="1" x14ac:dyDescent="0.2">
      <c r="L6156" s="469"/>
      <c r="M6156" s="469"/>
      <c r="N6156" s="469"/>
      <c r="O6156" s="469"/>
      <c r="P6156" s="923"/>
      <c r="Q6156" s="923"/>
      <c r="R6156" s="923"/>
      <c r="S6156" s="923"/>
      <c r="U6156" s="742"/>
    </row>
    <row r="6157" spans="12:21" s="508" customFormat="1" x14ac:dyDescent="0.2">
      <c r="L6157" s="469"/>
      <c r="M6157" s="469"/>
      <c r="N6157" s="469"/>
      <c r="O6157" s="469"/>
      <c r="P6157" s="923"/>
      <c r="Q6157" s="923"/>
      <c r="R6157" s="923"/>
      <c r="S6157" s="923"/>
      <c r="U6157" s="742"/>
    </row>
    <row r="6158" spans="12:21" s="508" customFormat="1" x14ac:dyDescent="0.2">
      <c r="L6158" s="469"/>
      <c r="M6158" s="469"/>
      <c r="N6158" s="469"/>
      <c r="O6158" s="469"/>
      <c r="P6158" s="923"/>
      <c r="Q6158" s="923"/>
      <c r="R6158" s="923"/>
      <c r="S6158" s="923"/>
      <c r="U6158" s="742"/>
    </row>
    <row r="6159" spans="12:21" s="508" customFormat="1" x14ac:dyDescent="0.2">
      <c r="L6159" s="469"/>
      <c r="M6159" s="469"/>
      <c r="N6159" s="469"/>
      <c r="O6159" s="469"/>
      <c r="P6159" s="923"/>
      <c r="Q6159" s="923"/>
      <c r="R6159" s="923"/>
      <c r="S6159" s="923"/>
      <c r="U6159" s="742"/>
    </row>
    <row r="6160" spans="12:21" s="508" customFormat="1" x14ac:dyDescent="0.2">
      <c r="L6160" s="469"/>
      <c r="M6160" s="469"/>
      <c r="N6160" s="469"/>
      <c r="O6160" s="469"/>
      <c r="P6160" s="923"/>
      <c r="Q6160" s="923"/>
      <c r="R6160" s="923"/>
      <c r="S6160" s="923"/>
      <c r="U6160" s="742"/>
    </row>
    <row r="6161" spans="12:21" s="508" customFormat="1" x14ac:dyDescent="0.2">
      <c r="L6161" s="469"/>
      <c r="M6161" s="469"/>
      <c r="N6161" s="469"/>
      <c r="O6161" s="469"/>
      <c r="P6161" s="923"/>
      <c r="Q6161" s="923"/>
      <c r="R6161" s="923"/>
      <c r="S6161" s="923"/>
      <c r="U6161" s="742"/>
    </row>
    <row r="6162" spans="12:21" s="508" customFormat="1" x14ac:dyDescent="0.2">
      <c r="L6162" s="469"/>
      <c r="M6162" s="469"/>
      <c r="N6162" s="469"/>
      <c r="O6162" s="469"/>
      <c r="P6162" s="923"/>
      <c r="Q6162" s="923"/>
      <c r="R6162" s="923"/>
      <c r="S6162" s="923"/>
      <c r="U6162" s="742"/>
    </row>
    <row r="6163" spans="12:21" s="508" customFormat="1" x14ac:dyDescent="0.2">
      <c r="L6163" s="469"/>
      <c r="M6163" s="469"/>
      <c r="N6163" s="469"/>
      <c r="O6163" s="469"/>
      <c r="P6163" s="923"/>
      <c r="Q6163" s="923"/>
      <c r="R6163" s="923"/>
      <c r="S6163" s="923"/>
      <c r="U6163" s="742"/>
    </row>
    <row r="6164" spans="12:21" s="508" customFormat="1" x14ac:dyDescent="0.2">
      <c r="L6164" s="469"/>
      <c r="M6164" s="469"/>
      <c r="N6164" s="469"/>
      <c r="O6164" s="469"/>
      <c r="P6164" s="923"/>
      <c r="Q6164" s="923"/>
      <c r="R6164" s="923"/>
      <c r="S6164" s="923"/>
      <c r="U6164" s="742"/>
    </row>
    <row r="6165" spans="12:21" s="508" customFormat="1" x14ac:dyDescent="0.2">
      <c r="L6165" s="469"/>
      <c r="M6165" s="469"/>
      <c r="N6165" s="469"/>
      <c r="O6165" s="469"/>
      <c r="P6165" s="923"/>
      <c r="Q6165" s="923"/>
      <c r="R6165" s="923"/>
      <c r="S6165" s="923"/>
      <c r="U6165" s="742"/>
    </row>
    <row r="6166" spans="12:21" s="508" customFormat="1" x14ac:dyDescent="0.2">
      <c r="L6166" s="469"/>
      <c r="M6166" s="469"/>
      <c r="N6166" s="469"/>
      <c r="O6166" s="469"/>
      <c r="P6166" s="923"/>
      <c r="Q6166" s="923"/>
      <c r="R6166" s="923"/>
      <c r="S6166" s="923"/>
      <c r="U6166" s="742"/>
    </row>
    <row r="6167" spans="12:21" s="508" customFormat="1" x14ac:dyDescent="0.2">
      <c r="L6167" s="469"/>
      <c r="M6167" s="469"/>
      <c r="N6167" s="469"/>
      <c r="O6167" s="469"/>
      <c r="P6167" s="923"/>
      <c r="Q6167" s="923"/>
      <c r="R6167" s="923"/>
      <c r="S6167" s="923"/>
      <c r="U6167" s="742"/>
    </row>
    <row r="6168" spans="12:21" s="508" customFormat="1" x14ac:dyDescent="0.2">
      <c r="L6168" s="469"/>
      <c r="M6168" s="469"/>
      <c r="N6168" s="469"/>
      <c r="O6168" s="469"/>
      <c r="P6168" s="923"/>
      <c r="Q6168" s="923"/>
      <c r="R6168" s="923"/>
      <c r="S6168" s="923"/>
      <c r="U6168" s="742"/>
    </row>
    <row r="6169" spans="12:21" s="508" customFormat="1" x14ac:dyDescent="0.2">
      <c r="L6169" s="469"/>
      <c r="M6169" s="469"/>
      <c r="N6169" s="469"/>
      <c r="O6169" s="469"/>
      <c r="P6169" s="923"/>
      <c r="Q6169" s="923"/>
      <c r="R6169" s="923"/>
      <c r="S6169" s="923"/>
      <c r="U6169" s="742"/>
    </row>
    <row r="6170" spans="12:21" s="508" customFormat="1" x14ac:dyDescent="0.2">
      <c r="L6170" s="469"/>
      <c r="M6170" s="469"/>
      <c r="N6170" s="469"/>
      <c r="O6170" s="469"/>
      <c r="P6170" s="923"/>
      <c r="Q6170" s="923"/>
      <c r="R6170" s="923"/>
      <c r="S6170" s="923"/>
      <c r="U6170" s="742"/>
    </row>
    <row r="6171" spans="12:21" s="508" customFormat="1" x14ac:dyDescent="0.2">
      <c r="L6171" s="469"/>
      <c r="M6171" s="469"/>
      <c r="N6171" s="469"/>
      <c r="O6171" s="469"/>
      <c r="P6171" s="923"/>
      <c r="Q6171" s="923"/>
      <c r="R6171" s="923"/>
      <c r="S6171" s="923"/>
      <c r="U6171" s="742"/>
    </row>
    <row r="6172" spans="12:21" s="508" customFormat="1" x14ac:dyDescent="0.2">
      <c r="L6172" s="469"/>
      <c r="M6172" s="469"/>
      <c r="N6172" s="469"/>
      <c r="O6172" s="469"/>
      <c r="P6172" s="923"/>
      <c r="Q6172" s="923"/>
      <c r="R6172" s="923"/>
      <c r="S6172" s="923"/>
      <c r="U6172" s="742"/>
    </row>
    <row r="6173" spans="12:21" s="508" customFormat="1" x14ac:dyDescent="0.2">
      <c r="L6173" s="469"/>
      <c r="M6173" s="469"/>
      <c r="N6173" s="469"/>
      <c r="O6173" s="469"/>
      <c r="P6173" s="923"/>
      <c r="Q6173" s="923"/>
      <c r="R6173" s="923"/>
      <c r="S6173" s="923"/>
      <c r="U6173" s="742"/>
    </row>
    <row r="6174" spans="12:21" s="508" customFormat="1" x14ac:dyDescent="0.2">
      <c r="L6174" s="469"/>
      <c r="M6174" s="469"/>
      <c r="N6174" s="469"/>
      <c r="O6174" s="469"/>
      <c r="P6174" s="923"/>
      <c r="Q6174" s="923"/>
      <c r="R6174" s="923"/>
      <c r="S6174" s="923"/>
      <c r="U6174" s="742"/>
    </row>
    <row r="6175" spans="12:21" s="508" customFormat="1" x14ac:dyDescent="0.2">
      <c r="L6175" s="469"/>
      <c r="M6175" s="469"/>
      <c r="N6175" s="469"/>
      <c r="O6175" s="469"/>
      <c r="P6175" s="923"/>
      <c r="Q6175" s="923"/>
      <c r="R6175" s="923"/>
      <c r="S6175" s="923"/>
      <c r="U6175" s="742"/>
    </row>
    <row r="6176" spans="12:21" s="508" customFormat="1" x14ac:dyDescent="0.2">
      <c r="L6176" s="469"/>
      <c r="M6176" s="469"/>
      <c r="N6176" s="469"/>
      <c r="O6176" s="469"/>
      <c r="P6176" s="923"/>
      <c r="Q6176" s="923"/>
      <c r="R6176" s="923"/>
      <c r="S6176" s="923"/>
      <c r="U6176" s="742"/>
    </row>
    <row r="6177" spans="12:21" s="508" customFormat="1" x14ac:dyDescent="0.2">
      <c r="L6177" s="469"/>
      <c r="M6177" s="469"/>
      <c r="N6177" s="469"/>
      <c r="O6177" s="469"/>
      <c r="P6177" s="923"/>
      <c r="Q6177" s="923"/>
      <c r="R6177" s="923"/>
      <c r="S6177" s="923"/>
      <c r="U6177" s="742"/>
    </row>
    <row r="6178" spans="12:21" s="508" customFormat="1" x14ac:dyDescent="0.2">
      <c r="L6178" s="469"/>
      <c r="M6178" s="469"/>
      <c r="N6178" s="469"/>
      <c r="O6178" s="469"/>
      <c r="P6178" s="923"/>
      <c r="Q6178" s="923"/>
      <c r="R6178" s="923"/>
      <c r="S6178" s="923"/>
      <c r="U6178" s="742"/>
    </row>
    <row r="6179" spans="12:21" s="508" customFormat="1" x14ac:dyDescent="0.2">
      <c r="L6179" s="469"/>
      <c r="M6179" s="469"/>
      <c r="N6179" s="469"/>
      <c r="O6179" s="469"/>
      <c r="P6179" s="923"/>
      <c r="Q6179" s="923"/>
      <c r="R6179" s="923"/>
      <c r="S6179" s="923"/>
      <c r="U6179" s="742"/>
    </row>
    <row r="6180" spans="12:21" s="508" customFormat="1" x14ac:dyDescent="0.2">
      <c r="L6180" s="469"/>
      <c r="M6180" s="469"/>
      <c r="N6180" s="469"/>
      <c r="O6180" s="469"/>
      <c r="P6180" s="923"/>
      <c r="Q6180" s="923"/>
      <c r="R6180" s="923"/>
      <c r="S6180" s="923"/>
      <c r="U6180" s="742"/>
    </row>
    <row r="6181" spans="12:21" s="508" customFormat="1" x14ac:dyDescent="0.2">
      <c r="L6181" s="469"/>
      <c r="M6181" s="469"/>
      <c r="N6181" s="469"/>
      <c r="O6181" s="469"/>
      <c r="P6181" s="923"/>
      <c r="Q6181" s="923"/>
      <c r="R6181" s="923"/>
      <c r="S6181" s="923"/>
      <c r="U6181" s="742"/>
    </row>
    <row r="6182" spans="12:21" s="508" customFormat="1" x14ac:dyDescent="0.2">
      <c r="L6182" s="469"/>
      <c r="M6182" s="469"/>
      <c r="N6182" s="469"/>
      <c r="O6182" s="469"/>
      <c r="P6182" s="923"/>
      <c r="Q6182" s="923"/>
      <c r="R6182" s="923"/>
      <c r="S6182" s="923"/>
      <c r="U6182" s="742"/>
    </row>
    <row r="6183" spans="12:21" s="508" customFormat="1" x14ac:dyDescent="0.2">
      <c r="L6183" s="469"/>
      <c r="M6183" s="469"/>
      <c r="N6183" s="469"/>
      <c r="O6183" s="469"/>
      <c r="P6183" s="923"/>
      <c r="Q6183" s="923"/>
      <c r="R6183" s="923"/>
      <c r="S6183" s="923"/>
      <c r="U6183" s="742"/>
    </row>
    <row r="6184" spans="12:21" s="508" customFormat="1" x14ac:dyDescent="0.2">
      <c r="L6184" s="469"/>
      <c r="M6184" s="469"/>
      <c r="N6184" s="469"/>
      <c r="O6184" s="469"/>
      <c r="P6184" s="923"/>
      <c r="Q6184" s="923"/>
      <c r="R6184" s="923"/>
      <c r="S6184" s="923"/>
      <c r="U6184" s="742"/>
    </row>
    <row r="6185" spans="12:21" s="508" customFormat="1" x14ac:dyDescent="0.2">
      <c r="L6185" s="469"/>
      <c r="M6185" s="469"/>
      <c r="N6185" s="469"/>
      <c r="O6185" s="469"/>
      <c r="P6185" s="923"/>
      <c r="Q6185" s="923"/>
      <c r="R6185" s="923"/>
      <c r="S6185" s="923"/>
      <c r="U6185" s="742"/>
    </row>
    <row r="6186" spans="12:21" s="508" customFormat="1" x14ac:dyDescent="0.2">
      <c r="L6186" s="469"/>
      <c r="M6186" s="469"/>
      <c r="N6186" s="469"/>
      <c r="O6186" s="469"/>
      <c r="P6186" s="923"/>
      <c r="Q6186" s="923"/>
      <c r="R6186" s="923"/>
      <c r="S6186" s="923"/>
      <c r="U6186" s="742"/>
    </row>
    <row r="6187" spans="12:21" s="508" customFormat="1" x14ac:dyDescent="0.2">
      <c r="L6187" s="469"/>
      <c r="M6187" s="469"/>
      <c r="N6187" s="469"/>
      <c r="O6187" s="469"/>
      <c r="P6187" s="923"/>
      <c r="Q6187" s="923"/>
      <c r="R6187" s="923"/>
      <c r="S6187" s="923"/>
      <c r="U6187" s="742"/>
    </row>
    <row r="6188" spans="12:21" s="508" customFormat="1" x14ac:dyDescent="0.2">
      <c r="L6188" s="469"/>
      <c r="M6188" s="469"/>
      <c r="N6188" s="469"/>
      <c r="O6188" s="469"/>
      <c r="P6188" s="923"/>
      <c r="Q6188" s="923"/>
      <c r="R6188" s="923"/>
      <c r="S6188" s="923"/>
      <c r="U6188" s="742"/>
    </row>
    <row r="6189" spans="12:21" s="508" customFormat="1" x14ac:dyDescent="0.2">
      <c r="L6189" s="469"/>
      <c r="M6189" s="469"/>
      <c r="N6189" s="469"/>
      <c r="O6189" s="469"/>
      <c r="P6189" s="923"/>
      <c r="Q6189" s="923"/>
      <c r="R6189" s="923"/>
      <c r="S6189" s="923"/>
      <c r="U6189" s="742"/>
    </row>
    <row r="6190" spans="12:21" s="508" customFormat="1" x14ac:dyDescent="0.2">
      <c r="L6190" s="469"/>
      <c r="M6190" s="469"/>
      <c r="N6190" s="469"/>
      <c r="O6190" s="469"/>
      <c r="P6190" s="923"/>
      <c r="Q6190" s="923"/>
      <c r="R6190" s="923"/>
      <c r="S6190" s="923"/>
      <c r="U6190" s="742"/>
    </row>
    <row r="6191" spans="12:21" s="508" customFormat="1" x14ac:dyDescent="0.2">
      <c r="L6191" s="469"/>
      <c r="M6191" s="469"/>
      <c r="N6191" s="469"/>
      <c r="O6191" s="469"/>
      <c r="P6191" s="923"/>
      <c r="Q6191" s="923"/>
      <c r="R6191" s="923"/>
      <c r="S6191" s="923"/>
      <c r="U6191" s="742"/>
    </row>
    <row r="6192" spans="12:21" s="508" customFormat="1" x14ac:dyDescent="0.2">
      <c r="L6192" s="469"/>
      <c r="M6192" s="469"/>
      <c r="N6192" s="469"/>
      <c r="O6192" s="469"/>
      <c r="P6192" s="923"/>
      <c r="Q6192" s="923"/>
      <c r="R6192" s="923"/>
      <c r="S6192" s="923"/>
      <c r="U6192" s="742"/>
    </row>
    <row r="6193" spans="12:21" s="508" customFormat="1" x14ac:dyDescent="0.2">
      <c r="L6193" s="469"/>
      <c r="M6193" s="469"/>
      <c r="N6193" s="469"/>
      <c r="O6193" s="469"/>
      <c r="P6193" s="923"/>
      <c r="Q6193" s="923"/>
      <c r="R6193" s="923"/>
      <c r="S6193" s="923"/>
      <c r="U6193" s="742"/>
    </row>
    <row r="6194" spans="12:21" s="508" customFormat="1" x14ac:dyDescent="0.2">
      <c r="L6194" s="469"/>
      <c r="M6194" s="469"/>
      <c r="N6194" s="469"/>
      <c r="O6194" s="469"/>
      <c r="P6194" s="923"/>
      <c r="Q6194" s="923"/>
      <c r="R6194" s="923"/>
      <c r="S6194" s="923"/>
      <c r="U6194" s="742"/>
    </row>
    <row r="6195" spans="12:21" s="508" customFormat="1" x14ac:dyDescent="0.2">
      <c r="L6195" s="469"/>
      <c r="M6195" s="469"/>
      <c r="N6195" s="469"/>
      <c r="O6195" s="469"/>
      <c r="P6195" s="923"/>
      <c r="Q6195" s="923"/>
      <c r="R6195" s="923"/>
      <c r="S6195" s="923"/>
      <c r="U6195" s="742"/>
    </row>
    <row r="6196" spans="12:21" s="508" customFormat="1" x14ac:dyDescent="0.2">
      <c r="L6196" s="469"/>
      <c r="M6196" s="469"/>
      <c r="N6196" s="469"/>
      <c r="O6196" s="469"/>
      <c r="P6196" s="923"/>
      <c r="Q6196" s="923"/>
      <c r="R6196" s="923"/>
      <c r="S6196" s="923"/>
      <c r="U6196" s="742"/>
    </row>
    <row r="6197" spans="12:21" s="508" customFormat="1" x14ac:dyDescent="0.2">
      <c r="L6197" s="469"/>
      <c r="M6197" s="469"/>
      <c r="N6197" s="469"/>
      <c r="O6197" s="469"/>
      <c r="P6197" s="923"/>
      <c r="Q6197" s="923"/>
      <c r="R6197" s="923"/>
      <c r="S6197" s="923"/>
      <c r="U6197" s="742"/>
    </row>
    <row r="6198" spans="12:21" s="508" customFormat="1" x14ac:dyDescent="0.2">
      <c r="L6198" s="469"/>
      <c r="M6198" s="469"/>
      <c r="N6198" s="469"/>
      <c r="O6198" s="469"/>
      <c r="P6198" s="923"/>
      <c r="Q6198" s="923"/>
      <c r="R6198" s="923"/>
      <c r="S6198" s="923"/>
      <c r="U6198" s="742"/>
    </row>
    <row r="6199" spans="12:21" s="508" customFormat="1" x14ac:dyDescent="0.2">
      <c r="L6199" s="469"/>
      <c r="M6199" s="469"/>
      <c r="N6199" s="469"/>
      <c r="O6199" s="469"/>
      <c r="P6199" s="923"/>
      <c r="Q6199" s="923"/>
      <c r="R6199" s="923"/>
      <c r="S6199" s="923"/>
      <c r="U6199" s="742"/>
    </row>
    <row r="6200" spans="12:21" s="508" customFormat="1" x14ac:dyDescent="0.2">
      <c r="L6200" s="469"/>
      <c r="M6200" s="469"/>
      <c r="N6200" s="469"/>
      <c r="O6200" s="469"/>
      <c r="P6200" s="923"/>
      <c r="Q6200" s="923"/>
      <c r="R6200" s="923"/>
      <c r="S6200" s="923"/>
      <c r="U6200" s="742"/>
    </row>
    <row r="6201" spans="12:21" s="508" customFormat="1" x14ac:dyDescent="0.2">
      <c r="L6201" s="469"/>
      <c r="M6201" s="469"/>
      <c r="N6201" s="469"/>
      <c r="O6201" s="469"/>
      <c r="P6201" s="923"/>
      <c r="Q6201" s="923"/>
      <c r="R6201" s="923"/>
      <c r="S6201" s="923"/>
      <c r="U6201" s="742"/>
    </row>
    <row r="6202" spans="12:21" s="508" customFormat="1" x14ac:dyDescent="0.2">
      <c r="L6202" s="469"/>
      <c r="M6202" s="469"/>
      <c r="N6202" s="469"/>
      <c r="O6202" s="469"/>
      <c r="P6202" s="923"/>
      <c r="Q6202" s="923"/>
      <c r="R6202" s="923"/>
      <c r="S6202" s="923"/>
      <c r="U6202" s="742"/>
    </row>
    <row r="6203" spans="12:21" s="508" customFormat="1" x14ac:dyDescent="0.2">
      <c r="L6203" s="469"/>
      <c r="M6203" s="469"/>
      <c r="N6203" s="469"/>
      <c r="O6203" s="469"/>
      <c r="P6203" s="923"/>
      <c r="Q6203" s="923"/>
      <c r="R6203" s="923"/>
      <c r="S6203" s="923"/>
      <c r="U6203" s="742"/>
    </row>
    <row r="6204" spans="12:21" s="508" customFormat="1" x14ac:dyDescent="0.2">
      <c r="L6204" s="469"/>
      <c r="M6204" s="469"/>
      <c r="N6204" s="469"/>
      <c r="O6204" s="469"/>
      <c r="P6204" s="923"/>
      <c r="Q6204" s="923"/>
      <c r="R6204" s="923"/>
      <c r="S6204" s="923"/>
      <c r="U6204" s="742"/>
    </row>
    <row r="6205" spans="12:21" s="508" customFormat="1" x14ac:dyDescent="0.2">
      <c r="L6205" s="469"/>
      <c r="M6205" s="469"/>
      <c r="N6205" s="469"/>
      <c r="O6205" s="469"/>
      <c r="P6205" s="923"/>
      <c r="Q6205" s="923"/>
      <c r="R6205" s="923"/>
      <c r="S6205" s="923"/>
      <c r="U6205" s="742"/>
    </row>
    <row r="6206" spans="12:21" s="508" customFormat="1" x14ac:dyDescent="0.2">
      <c r="L6206" s="469"/>
      <c r="M6206" s="469"/>
      <c r="N6206" s="469"/>
      <c r="O6206" s="469"/>
      <c r="P6206" s="923"/>
      <c r="Q6206" s="923"/>
      <c r="R6206" s="923"/>
      <c r="S6206" s="923"/>
      <c r="U6206" s="742"/>
    </row>
    <row r="6207" spans="12:21" s="508" customFormat="1" x14ac:dyDescent="0.2">
      <c r="L6207" s="469"/>
      <c r="M6207" s="469"/>
      <c r="N6207" s="469"/>
      <c r="O6207" s="469"/>
      <c r="P6207" s="923"/>
      <c r="Q6207" s="923"/>
      <c r="R6207" s="923"/>
      <c r="S6207" s="923"/>
      <c r="U6207" s="742"/>
    </row>
    <row r="6208" spans="12:21" s="508" customFormat="1" x14ac:dyDescent="0.2">
      <c r="L6208" s="469"/>
      <c r="M6208" s="469"/>
      <c r="N6208" s="469"/>
      <c r="O6208" s="469"/>
      <c r="P6208" s="923"/>
      <c r="Q6208" s="923"/>
      <c r="R6208" s="923"/>
      <c r="S6208" s="923"/>
      <c r="U6208" s="742"/>
    </row>
    <row r="6209" spans="12:21" s="508" customFormat="1" x14ac:dyDescent="0.2">
      <c r="L6209" s="469"/>
      <c r="M6209" s="469"/>
      <c r="N6209" s="469"/>
      <c r="O6209" s="469"/>
      <c r="P6209" s="923"/>
      <c r="Q6209" s="923"/>
      <c r="R6209" s="923"/>
      <c r="S6209" s="923"/>
      <c r="U6209" s="742"/>
    </row>
    <row r="6210" spans="12:21" s="508" customFormat="1" x14ac:dyDescent="0.2">
      <c r="L6210" s="469"/>
      <c r="M6210" s="469"/>
      <c r="N6210" s="469"/>
      <c r="O6210" s="469"/>
      <c r="P6210" s="923"/>
      <c r="Q6210" s="923"/>
      <c r="R6210" s="923"/>
      <c r="S6210" s="923"/>
      <c r="U6210" s="742"/>
    </row>
    <row r="6211" spans="12:21" s="508" customFormat="1" x14ac:dyDescent="0.2">
      <c r="L6211" s="469"/>
      <c r="M6211" s="469"/>
      <c r="N6211" s="469"/>
      <c r="O6211" s="469"/>
      <c r="P6211" s="923"/>
      <c r="Q6211" s="923"/>
      <c r="R6211" s="923"/>
      <c r="S6211" s="923"/>
      <c r="U6211" s="742"/>
    </row>
    <row r="6212" spans="12:21" s="508" customFormat="1" x14ac:dyDescent="0.2">
      <c r="L6212" s="469"/>
      <c r="M6212" s="469"/>
      <c r="N6212" s="469"/>
      <c r="O6212" s="469"/>
      <c r="P6212" s="923"/>
      <c r="Q6212" s="923"/>
      <c r="R6212" s="923"/>
      <c r="S6212" s="923"/>
      <c r="U6212" s="742"/>
    </row>
    <row r="6213" spans="12:21" s="508" customFormat="1" x14ac:dyDescent="0.2">
      <c r="L6213" s="469"/>
      <c r="M6213" s="469"/>
      <c r="N6213" s="469"/>
      <c r="O6213" s="469"/>
      <c r="P6213" s="923"/>
      <c r="Q6213" s="923"/>
      <c r="R6213" s="923"/>
      <c r="S6213" s="923"/>
      <c r="U6213" s="742"/>
    </row>
    <row r="6214" spans="12:21" s="508" customFormat="1" x14ac:dyDescent="0.2">
      <c r="L6214" s="469"/>
      <c r="M6214" s="469"/>
      <c r="N6214" s="469"/>
      <c r="O6214" s="469"/>
      <c r="P6214" s="923"/>
      <c r="Q6214" s="923"/>
      <c r="R6214" s="923"/>
      <c r="S6214" s="923"/>
      <c r="U6214" s="742"/>
    </row>
    <row r="6215" spans="12:21" s="508" customFormat="1" x14ac:dyDescent="0.2">
      <c r="L6215" s="469"/>
      <c r="M6215" s="469"/>
      <c r="N6215" s="469"/>
      <c r="O6215" s="469"/>
      <c r="P6215" s="923"/>
      <c r="Q6215" s="923"/>
      <c r="R6215" s="923"/>
      <c r="S6215" s="923"/>
      <c r="U6215" s="742"/>
    </row>
    <row r="6216" spans="12:21" s="508" customFormat="1" x14ac:dyDescent="0.2">
      <c r="L6216" s="469"/>
      <c r="M6216" s="469"/>
      <c r="N6216" s="469"/>
      <c r="O6216" s="469"/>
      <c r="P6216" s="923"/>
      <c r="Q6216" s="923"/>
      <c r="R6216" s="923"/>
      <c r="S6216" s="923"/>
      <c r="U6216" s="742"/>
    </row>
    <row r="6217" spans="12:21" s="508" customFormat="1" x14ac:dyDescent="0.2">
      <c r="L6217" s="469"/>
      <c r="M6217" s="469"/>
      <c r="N6217" s="469"/>
      <c r="O6217" s="469"/>
      <c r="P6217" s="923"/>
      <c r="Q6217" s="923"/>
      <c r="R6217" s="923"/>
      <c r="S6217" s="923"/>
      <c r="U6217" s="742"/>
    </row>
    <row r="6218" spans="12:21" s="508" customFormat="1" x14ac:dyDescent="0.2">
      <c r="L6218" s="469"/>
      <c r="M6218" s="469"/>
      <c r="N6218" s="469"/>
      <c r="O6218" s="469"/>
      <c r="P6218" s="923"/>
      <c r="Q6218" s="923"/>
      <c r="R6218" s="923"/>
      <c r="S6218" s="923"/>
      <c r="U6218" s="742"/>
    </row>
    <row r="6219" spans="12:21" s="508" customFormat="1" x14ac:dyDescent="0.2">
      <c r="L6219" s="469"/>
      <c r="M6219" s="469"/>
      <c r="N6219" s="469"/>
      <c r="O6219" s="469"/>
      <c r="P6219" s="923"/>
      <c r="Q6219" s="923"/>
      <c r="R6219" s="923"/>
      <c r="S6219" s="923"/>
      <c r="U6219" s="742"/>
    </row>
    <row r="6220" spans="12:21" s="508" customFormat="1" x14ac:dyDescent="0.2">
      <c r="L6220" s="469"/>
      <c r="M6220" s="469"/>
      <c r="N6220" s="469"/>
      <c r="O6220" s="469"/>
      <c r="P6220" s="923"/>
      <c r="Q6220" s="923"/>
      <c r="R6220" s="923"/>
      <c r="S6220" s="923"/>
      <c r="U6220" s="742"/>
    </row>
    <row r="6221" spans="12:21" s="508" customFormat="1" x14ac:dyDescent="0.2">
      <c r="L6221" s="469"/>
      <c r="M6221" s="469"/>
      <c r="N6221" s="469"/>
      <c r="O6221" s="469"/>
      <c r="P6221" s="923"/>
      <c r="Q6221" s="923"/>
      <c r="R6221" s="923"/>
      <c r="S6221" s="923"/>
      <c r="U6221" s="742"/>
    </row>
    <row r="6222" spans="12:21" s="508" customFormat="1" x14ac:dyDescent="0.2">
      <c r="L6222" s="469"/>
      <c r="M6222" s="469"/>
      <c r="N6222" s="469"/>
      <c r="O6222" s="469"/>
      <c r="P6222" s="923"/>
      <c r="Q6222" s="923"/>
      <c r="R6222" s="923"/>
      <c r="S6222" s="923"/>
      <c r="U6222" s="742"/>
    </row>
    <row r="6223" spans="12:21" s="508" customFormat="1" x14ac:dyDescent="0.2">
      <c r="L6223" s="469"/>
      <c r="M6223" s="469"/>
      <c r="N6223" s="469"/>
      <c r="O6223" s="469"/>
      <c r="P6223" s="923"/>
      <c r="Q6223" s="923"/>
      <c r="R6223" s="923"/>
      <c r="S6223" s="923"/>
      <c r="U6223" s="742"/>
    </row>
    <row r="6224" spans="12:21" s="508" customFormat="1" x14ac:dyDescent="0.2">
      <c r="L6224" s="469"/>
      <c r="M6224" s="469"/>
      <c r="N6224" s="469"/>
      <c r="O6224" s="469"/>
      <c r="P6224" s="923"/>
      <c r="Q6224" s="923"/>
      <c r="R6224" s="923"/>
      <c r="S6224" s="923"/>
      <c r="U6224" s="742"/>
    </row>
    <row r="6225" spans="12:21" s="508" customFormat="1" x14ac:dyDescent="0.2">
      <c r="L6225" s="469"/>
      <c r="M6225" s="469"/>
      <c r="N6225" s="469"/>
      <c r="O6225" s="469"/>
      <c r="P6225" s="923"/>
      <c r="Q6225" s="923"/>
      <c r="R6225" s="923"/>
      <c r="S6225" s="923"/>
      <c r="U6225" s="742"/>
    </row>
    <row r="6226" spans="12:21" s="508" customFormat="1" x14ac:dyDescent="0.2">
      <c r="L6226" s="469"/>
      <c r="M6226" s="469"/>
      <c r="N6226" s="469"/>
      <c r="O6226" s="469"/>
      <c r="P6226" s="923"/>
      <c r="Q6226" s="923"/>
      <c r="R6226" s="923"/>
      <c r="S6226" s="923"/>
      <c r="U6226" s="742"/>
    </row>
    <row r="6227" spans="12:21" s="508" customFormat="1" x14ac:dyDescent="0.2">
      <c r="L6227" s="469"/>
      <c r="M6227" s="469"/>
      <c r="N6227" s="469"/>
      <c r="O6227" s="469"/>
      <c r="P6227" s="923"/>
      <c r="Q6227" s="923"/>
      <c r="R6227" s="923"/>
      <c r="S6227" s="923"/>
      <c r="U6227" s="742"/>
    </row>
    <row r="6228" spans="12:21" s="508" customFormat="1" x14ac:dyDescent="0.2">
      <c r="L6228" s="469"/>
      <c r="M6228" s="469"/>
      <c r="N6228" s="469"/>
      <c r="O6228" s="469"/>
      <c r="P6228" s="923"/>
      <c r="Q6228" s="923"/>
      <c r="R6228" s="923"/>
      <c r="S6228" s="923"/>
      <c r="U6228" s="742"/>
    </row>
    <row r="6229" spans="12:21" s="508" customFormat="1" x14ac:dyDescent="0.2">
      <c r="L6229" s="469"/>
      <c r="M6229" s="469"/>
      <c r="N6229" s="469"/>
      <c r="O6229" s="469"/>
      <c r="P6229" s="923"/>
      <c r="Q6229" s="923"/>
      <c r="R6229" s="923"/>
      <c r="S6229" s="923"/>
      <c r="U6229" s="742"/>
    </row>
    <row r="6230" spans="12:21" s="508" customFormat="1" x14ac:dyDescent="0.2">
      <c r="L6230" s="469"/>
      <c r="M6230" s="469"/>
      <c r="N6230" s="469"/>
      <c r="O6230" s="469"/>
      <c r="P6230" s="923"/>
      <c r="Q6230" s="923"/>
      <c r="R6230" s="923"/>
      <c r="S6230" s="923"/>
      <c r="U6230" s="742"/>
    </row>
    <row r="6231" spans="12:21" s="508" customFormat="1" x14ac:dyDescent="0.2">
      <c r="L6231" s="469"/>
      <c r="M6231" s="469"/>
      <c r="N6231" s="469"/>
      <c r="O6231" s="469"/>
      <c r="P6231" s="923"/>
      <c r="Q6231" s="923"/>
      <c r="R6231" s="923"/>
      <c r="S6231" s="923"/>
      <c r="U6231" s="742"/>
    </row>
    <row r="6232" spans="12:21" s="508" customFormat="1" x14ac:dyDescent="0.2">
      <c r="L6232" s="469"/>
      <c r="M6232" s="469"/>
      <c r="N6232" s="469"/>
      <c r="O6232" s="469"/>
      <c r="P6232" s="923"/>
      <c r="Q6232" s="923"/>
      <c r="R6232" s="923"/>
      <c r="S6232" s="923"/>
      <c r="U6232" s="742"/>
    </row>
    <row r="6233" spans="12:21" s="508" customFormat="1" x14ac:dyDescent="0.2">
      <c r="L6233" s="469"/>
      <c r="M6233" s="469"/>
      <c r="N6233" s="469"/>
      <c r="O6233" s="469"/>
      <c r="P6233" s="923"/>
      <c r="Q6233" s="923"/>
      <c r="R6233" s="923"/>
      <c r="S6233" s="923"/>
      <c r="U6233" s="742"/>
    </row>
    <row r="6234" spans="12:21" s="508" customFormat="1" x14ac:dyDescent="0.2">
      <c r="L6234" s="469"/>
      <c r="M6234" s="469"/>
      <c r="N6234" s="469"/>
      <c r="O6234" s="469"/>
      <c r="P6234" s="923"/>
      <c r="Q6234" s="923"/>
      <c r="R6234" s="923"/>
      <c r="S6234" s="923"/>
      <c r="U6234" s="742"/>
    </row>
    <row r="6235" spans="12:21" s="508" customFormat="1" x14ac:dyDescent="0.2">
      <c r="L6235" s="469"/>
      <c r="M6235" s="469"/>
      <c r="N6235" s="469"/>
      <c r="O6235" s="469"/>
      <c r="P6235" s="923"/>
      <c r="Q6235" s="923"/>
      <c r="R6235" s="923"/>
      <c r="S6235" s="923"/>
      <c r="U6235" s="742"/>
    </row>
    <row r="6236" spans="12:21" s="508" customFormat="1" x14ac:dyDescent="0.2">
      <c r="L6236" s="469"/>
      <c r="M6236" s="469"/>
      <c r="N6236" s="469"/>
      <c r="O6236" s="469"/>
      <c r="P6236" s="923"/>
      <c r="Q6236" s="923"/>
      <c r="R6236" s="923"/>
      <c r="S6236" s="923"/>
      <c r="U6236" s="742"/>
    </row>
    <row r="6237" spans="12:21" s="508" customFormat="1" x14ac:dyDescent="0.2">
      <c r="L6237" s="469"/>
      <c r="M6237" s="469"/>
      <c r="N6237" s="469"/>
      <c r="O6237" s="469"/>
      <c r="P6237" s="923"/>
      <c r="Q6237" s="923"/>
      <c r="R6237" s="923"/>
      <c r="S6237" s="923"/>
      <c r="U6237" s="742"/>
    </row>
    <row r="6238" spans="12:21" s="508" customFormat="1" x14ac:dyDescent="0.2">
      <c r="L6238" s="469"/>
      <c r="M6238" s="469"/>
      <c r="N6238" s="469"/>
      <c r="O6238" s="469"/>
      <c r="P6238" s="923"/>
      <c r="Q6238" s="923"/>
      <c r="R6238" s="923"/>
      <c r="S6238" s="923"/>
      <c r="U6238" s="742"/>
    </row>
    <row r="6239" spans="12:21" s="508" customFormat="1" x14ac:dyDescent="0.2">
      <c r="L6239" s="469"/>
      <c r="M6239" s="469"/>
      <c r="N6239" s="469"/>
      <c r="O6239" s="469"/>
      <c r="P6239" s="923"/>
      <c r="Q6239" s="923"/>
      <c r="R6239" s="923"/>
      <c r="S6239" s="923"/>
      <c r="U6239" s="742"/>
    </row>
    <row r="6240" spans="12:21" s="508" customFormat="1" x14ac:dyDescent="0.2">
      <c r="L6240" s="469"/>
      <c r="M6240" s="469"/>
      <c r="N6240" s="469"/>
      <c r="O6240" s="469"/>
      <c r="P6240" s="923"/>
      <c r="Q6240" s="923"/>
      <c r="R6240" s="923"/>
      <c r="S6240" s="923"/>
      <c r="U6240" s="742"/>
    </row>
    <row r="6241" spans="12:21" s="508" customFormat="1" x14ac:dyDescent="0.2">
      <c r="L6241" s="469"/>
      <c r="M6241" s="469"/>
      <c r="N6241" s="469"/>
      <c r="O6241" s="469"/>
      <c r="P6241" s="923"/>
      <c r="Q6241" s="923"/>
      <c r="R6241" s="923"/>
      <c r="S6241" s="923"/>
      <c r="U6241" s="742"/>
    </row>
    <row r="6242" spans="12:21" s="508" customFormat="1" x14ac:dyDescent="0.2">
      <c r="L6242" s="469"/>
      <c r="M6242" s="469"/>
      <c r="N6242" s="469"/>
      <c r="O6242" s="469"/>
      <c r="P6242" s="923"/>
      <c r="Q6242" s="923"/>
      <c r="R6242" s="923"/>
      <c r="S6242" s="923"/>
      <c r="U6242" s="742"/>
    </row>
    <row r="6243" spans="12:21" s="508" customFormat="1" x14ac:dyDescent="0.2">
      <c r="L6243" s="469"/>
      <c r="M6243" s="469"/>
      <c r="N6243" s="469"/>
      <c r="O6243" s="469"/>
      <c r="P6243" s="923"/>
      <c r="Q6243" s="923"/>
      <c r="R6243" s="923"/>
      <c r="S6243" s="923"/>
      <c r="U6243" s="742"/>
    </row>
    <row r="6244" spans="12:21" s="508" customFormat="1" x14ac:dyDescent="0.2">
      <c r="L6244" s="469"/>
      <c r="M6244" s="469"/>
      <c r="N6244" s="469"/>
      <c r="O6244" s="469"/>
      <c r="P6244" s="923"/>
      <c r="Q6244" s="923"/>
      <c r="R6244" s="923"/>
      <c r="S6244" s="923"/>
      <c r="U6244" s="742"/>
    </row>
    <row r="6245" spans="12:21" s="508" customFormat="1" x14ac:dyDescent="0.2">
      <c r="L6245" s="469"/>
      <c r="M6245" s="469"/>
      <c r="N6245" s="469"/>
      <c r="O6245" s="469"/>
      <c r="P6245" s="923"/>
      <c r="Q6245" s="923"/>
      <c r="R6245" s="923"/>
      <c r="S6245" s="923"/>
      <c r="U6245" s="742"/>
    </row>
    <row r="6246" spans="12:21" s="508" customFormat="1" x14ac:dyDescent="0.2">
      <c r="L6246" s="469"/>
      <c r="M6246" s="469"/>
      <c r="N6246" s="469"/>
      <c r="O6246" s="469"/>
      <c r="P6246" s="923"/>
      <c r="Q6246" s="923"/>
      <c r="R6246" s="923"/>
      <c r="S6246" s="923"/>
      <c r="U6246" s="742"/>
    </row>
    <row r="6247" spans="12:21" s="508" customFormat="1" x14ac:dyDescent="0.2">
      <c r="L6247" s="469"/>
      <c r="M6247" s="469"/>
      <c r="N6247" s="469"/>
      <c r="O6247" s="469"/>
      <c r="P6247" s="923"/>
      <c r="Q6247" s="923"/>
      <c r="R6247" s="923"/>
      <c r="S6247" s="923"/>
      <c r="U6247" s="742"/>
    </row>
    <row r="6248" spans="12:21" s="508" customFormat="1" x14ac:dyDescent="0.2">
      <c r="L6248" s="469"/>
      <c r="M6248" s="469"/>
      <c r="N6248" s="469"/>
      <c r="O6248" s="469"/>
      <c r="P6248" s="923"/>
      <c r="Q6248" s="923"/>
      <c r="R6248" s="923"/>
      <c r="S6248" s="923"/>
      <c r="U6248" s="742"/>
    </row>
    <row r="6249" spans="12:21" s="508" customFormat="1" x14ac:dyDescent="0.2">
      <c r="L6249" s="469"/>
      <c r="M6249" s="469"/>
      <c r="N6249" s="469"/>
      <c r="O6249" s="469"/>
      <c r="P6249" s="923"/>
      <c r="Q6249" s="923"/>
      <c r="R6249" s="923"/>
      <c r="S6249" s="923"/>
      <c r="U6249" s="742"/>
    </row>
    <row r="6250" spans="12:21" s="508" customFormat="1" x14ac:dyDescent="0.2">
      <c r="L6250" s="469"/>
      <c r="M6250" s="469"/>
      <c r="N6250" s="469"/>
      <c r="O6250" s="469"/>
      <c r="P6250" s="923"/>
      <c r="Q6250" s="923"/>
      <c r="R6250" s="923"/>
      <c r="S6250" s="923"/>
      <c r="U6250" s="742"/>
    </row>
    <row r="6251" spans="12:21" s="508" customFormat="1" x14ac:dyDescent="0.2">
      <c r="L6251" s="469"/>
      <c r="M6251" s="469"/>
      <c r="N6251" s="469"/>
      <c r="O6251" s="469"/>
      <c r="P6251" s="923"/>
      <c r="Q6251" s="923"/>
      <c r="R6251" s="923"/>
      <c r="S6251" s="923"/>
      <c r="U6251" s="742"/>
    </row>
    <row r="6252" spans="12:21" s="508" customFormat="1" x14ac:dyDescent="0.2">
      <c r="L6252" s="469"/>
      <c r="M6252" s="469"/>
      <c r="N6252" s="469"/>
      <c r="O6252" s="469"/>
      <c r="P6252" s="923"/>
      <c r="Q6252" s="923"/>
      <c r="R6252" s="923"/>
      <c r="S6252" s="923"/>
      <c r="U6252" s="742"/>
    </row>
    <row r="6253" spans="12:21" s="508" customFormat="1" x14ac:dyDescent="0.2">
      <c r="L6253" s="469"/>
      <c r="M6253" s="469"/>
      <c r="N6253" s="469"/>
      <c r="O6253" s="469"/>
      <c r="P6253" s="923"/>
      <c r="Q6253" s="923"/>
      <c r="R6253" s="923"/>
      <c r="S6253" s="923"/>
      <c r="U6253" s="742"/>
    </row>
    <row r="6254" spans="12:21" s="508" customFormat="1" x14ac:dyDescent="0.2">
      <c r="L6254" s="469"/>
      <c r="M6254" s="469"/>
      <c r="N6254" s="469"/>
      <c r="O6254" s="469"/>
      <c r="P6254" s="923"/>
      <c r="Q6254" s="923"/>
      <c r="R6254" s="923"/>
      <c r="S6254" s="923"/>
      <c r="U6254" s="742"/>
    </row>
    <row r="6255" spans="12:21" s="508" customFormat="1" x14ac:dyDescent="0.2">
      <c r="L6255" s="469"/>
      <c r="M6255" s="469"/>
      <c r="N6255" s="469"/>
      <c r="O6255" s="469"/>
      <c r="P6255" s="923"/>
      <c r="Q6255" s="923"/>
      <c r="R6255" s="923"/>
      <c r="S6255" s="923"/>
      <c r="U6255" s="742"/>
    </row>
    <row r="6256" spans="12:21" s="508" customFormat="1" x14ac:dyDescent="0.2">
      <c r="L6256" s="469"/>
      <c r="M6256" s="469"/>
      <c r="N6256" s="469"/>
      <c r="O6256" s="469"/>
      <c r="P6256" s="923"/>
      <c r="Q6256" s="923"/>
      <c r="R6256" s="923"/>
      <c r="S6256" s="923"/>
      <c r="U6256" s="742"/>
    </row>
    <row r="6257" spans="12:21" s="508" customFormat="1" x14ac:dyDescent="0.2">
      <c r="L6257" s="469"/>
      <c r="M6257" s="469"/>
      <c r="N6257" s="469"/>
      <c r="O6257" s="469"/>
      <c r="P6257" s="923"/>
      <c r="Q6257" s="923"/>
      <c r="R6257" s="923"/>
      <c r="S6257" s="923"/>
      <c r="U6257" s="742"/>
    </row>
    <row r="6258" spans="12:21" s="508" customFormat="1" x14ac:dyDescent="0.2">
      <c r="L6258" s="469"/>
      <c r="M6258" s="469"/>
      <c r="N6258" s="469"/>
      <c r="O6258" s="469"/>
      <c r="P6258" s="923"/>
      <c r="Q6258" s="923"/>
      <c r="R6258" s="923"/>
      <c r="S6258" s="923"/>
      <c r="U6258" s="742"/>
    </row>
    <row r="6259" spans="12:21" s="508" customFormat="1" x14ac:dyDescent="0.2">
      <c r="L6259" s="469"/>
      <c r="M6259" s="469"/>
      <c r="N6259" s="469"/>
      <c r="O6259" s="469"/>
      <c r="P6259" s="923"/>
      <c r="Q6259" s="923"/>
      <c r="R6259" s="923"/>
      <c r="S6259" s="923"/>
      <c r="U6259" s="742"/>
    </row>
    <row r="6260" spans="12:21" s="508" customFormat="1" x14ac:dyDescent="0.2">
      <c r="L6260" s="469"/>
      <c r="M6260" s="469"/>
      <c r="N6260" s="469"/>
      <c r="O6260" s="469"/>
      <c r="P6260" s="923"/>
      <c r="Q6260" s="923"/>
      <c r="R6260" s="923"/>
      <c r="S6260" s="923"/>
      <c r="U6260" s="742"/>
    </row>
    <row r="6261" spans="12:21" s="508" customFormat="1" x14ac:dyDescent="0.2">
      <c r="L6261" s="469"/>
      <c r="M6261" s="469"/>
      <c r="N6261" s="469"/>
      <c r="O6261" s="469"/>
      <c r="P6261" s="923"/>
      <c r="Q6261" s="923"/>
      <c r="R6261" s="923"/>
      <c r="S6261" s="923"/>
      <c r="U6261" s="742"/>
    </row>
    <row r="6262" spans="12:21" s="508" customFormat="1" x14ac:dyDescent="0.2">
      <c r="L6262" s="469"/>
      <c r="M6262" s="469"/>
      <c r="N6262" s="469"/>
      <c r="O6262" s="469"/>
      <c r="P6262" s="923"/>
      <c r="Q6262" s="923"/>
      <c r="R6262" s="923"/>
      <c r="S6262" s="923"/>
      <c r="U6262" s="742"/>
    </row>
    <row r="6263" spans="12:21" s="508" customFormat="1" x14ac:dyDescent="0.2">
      <c r="L6263" s="469"/>
      <c r="M6263" s="469"/>
      <c r="N6263" s="469"/>
      <c r="O6263" s="469"/>
      <c r="P6263" s="923"/>
      <c r="Q6263" s="923"/>
      <c r="R6263" s="923"/>
      <c r="S6263" s="923"/>
      <c r="U6263" s="742"/>
    </row>
    <row r="6264" spans="12:21" s="508" customFormat="1" x14ac:dyDescent="0.2">
      <c r="L6264" s="469"/>
      <c r="M6264" s="469"/>
      <c r="N6264" s="469"/>
      <c r="O6264" s="469"/>
      <c r="P6264" s="923"/>
      <c r="Q6264" s="923"/>
      <c r="R6264" s="923"/>
      <c r="S6264" s="923"/>
      <c r="U6264" s="742"/>
    </row>
    <row r="6265" spans="12:21" s="508" customFormat="1" x14ac:dyDescent="0.2">
      <c r="L6265" s="469"/>
      <c r="M6265" s="469"/>
      <c r="N6265" s="469"/>
      <c r="O6265" s="469"/>
      <c r="P6265" s="923"/>
      <c r="Q6265" s="923"/>
      <c r="R6265" s="923"/>
      <c r="S6265" s="923"/>
      <c r="U6265" s="742"/>
    </row>
    <row r="6266" spans="12:21" s="508" customFormat="1" x14ac:dyDescent="0.2">
      <c r="L6266" s="469"/>
      <c r="M6266" s="469"/>
      <c r="N6266" s="469"/>
      <c r="O6266" s="469"/>
      <c r="P6266" s="923"/>
      <c r="Q6266" s="923"/>
      <c r="R6266" s="923"/>
      <c r="S6266" s="923"/>
      <c r="U6266" s="742"/>
    </row>
    <row r="6267" spans="12:21" s="508" customFormat="1" x14ac:dyDescent="0.2">
      <c r="L6267" s="469"/>
      <c r="M6267" s="469"/>
      <c r="N6267" s="469"/>
      <c r="O6267" s="469"/>
      <c r="P6267" s="923"/>
      <c r="Q6267" s="923"/>
      <c r="R6267" s="923"/>
      <c r="S6267" s="923"/>
      <c r="U6267" s="742"/>
    </row>
    <row r="6268" spans="12:21" s="508" customFormat="1" x14ac:dyDescent="0.2">
      <c r="L6268" s="469"/>
      <c r="M6268" s="469"/>
      <c r="N6268" s="469"/>
      <c r="O6268" s="469"/>
      <c r="P6268" s="923"/>
      <c r="Q6268" s="923"/>
      <c r="R6268" s="923"/>
      <c r="S6268" s="923"/>
      <c r="U6268" s="742"/>
    </row>
    <row r="6269" spans="12:21" s="508" customFormat="1" x14ac:dyDescent="0.2">
      <c r="L6269" s="469"/>
      <c r="M6269" s="469"/>
      <c r="N6269" s="469"/>
      <c r="O6269" s="469"/>
      <c r="P6269" s="923"/>
      <c r="Q6269" s="923"/>
      <c r="R6269" s="923"/>
      <c r="S6269" s="923"/>
      <c r="U6269" s="742"/>
    </row>
    <row r="6270" spans="12:21" s="508" customFormat="1" x14ac:dyDescent="0.2">
      <c r="L6270" s="469"/>
      <c r="M6270" s="469"/>
      <c r="N6270" s="469"/>
      <c r="O6270" s="469"/>
      <c r="P6270" s="923"/>
      <c r="Q6270" s="923"/>
      <c r="R6270" s="923"/>
      <c r="S6270" s="923"/>
      <c r="U6270" s="742"/>
    </row>
    <row r="6271" spans="12:21" s="508" customFormat="1" x14ac:dyDescent="0.2">
      <c r="L6271" s="469"/>
      <c r="M6271" s="469"/>
      <c r="N6271" s="469"/>
      <c r="O6271" s="469"/>
      <c r="P6271" s="923"/>
      <c r="Q6271" s="923"/>
      <c r="R6271" s="923"/>
      <c r="S6271" s="923"/>
      <c r="U6271" s="742"/>
    </row>
    <row r="6272" spans="12:21" s="508" customFormat="1" x14ac:dyDescent="0.2">
      <c r="L6272" s="469"/>
      <c r="M6272" s="469"/>
      <c r="N6272" s="469"/>
      <c r="O6272" s="469"/>
      <c r="P6272" s="923"/>
      <c r="Q6272" s="923"/>
      <c r="R6272" s="923"/>
      <c r="S6272" s="923"/>
      <c r="U6272" s="742"/>
    </row>
    <row r="6273" spans="12:21" s="508" customFormat="1" x14ac:dyDescent="0.2">
      <c r="L6273" s="469"/>
      <c r="M6273" s="469"/>
      <c r="N6273" s="469"/>
      <c r="O6273" s="469"/>
      <c r="P6273" s="923"/>
      <c r="Q6273" s="923"/>
      <c r="R6273" s="923"/>
      <c r="S6273" s="923"/>
      <c r="U6273" s="742"/>
    </row>
    <row r="6274" spans="12:21" s="508" customFormat="1" x14ac:dyDescent="0.2">
      <c r="L6274" s="469"/>
      <c r="M6274" s="469"/>
      <c r="N6274" s="469"/>
      <c r="O6274" s="469"/>
      <c r="P6274" s="923"/>
      <c r="Q6274" s="923"/>
      <c r="R6274" s="923"/>
      <c r="S6274" s="923"/>
      <c r="U6274" s="742"/>
    </row>
    <row r="6275" spans="12:21" s="508" customFormat="1" x14ac:dyDescent="0.2">
      <c r="L6275" s="469"/>
      <c r="M6275" s="469"/>
      <c r="N6275" s="469"/>
      <c r="O6275" s="469"/>
      <c r="P6275" s="923"/>
      <c r="Q6275" s="923"/>
      <c r="R6275" s="923"/>
      <c r="S6275" s="923"/>
      <c r="U6275" s="742"/>
    </row>
    <row r="6276" spans="12:21" s="508" customFormat="1" x14ac:dyDescent="0.2">
      <c r="L6276" s="469"/>
      <c r="M6276" s="469"/>
      <c r="N6276" s="469"/>
      <c r="O6276" s="469"/>
      <c r="P6276" s="923"/>
      <c r="Q6276" s="923"/>
      <c r="R6276" s="923"/>
      <c r="S6276" s="923"/>
      <c r="U6276" s="742"/>
    </row>
    <row r="6277" spans="12:21" s="508" customFormat="1" x14ac:dyDescent="0.2">
      <c r="L6277" s="469"/>
      <c r="M6277" s="469"/>
      <c r="N6277" s="469"/>
      <c r="O6277" s="469"/>
      <c r="P6277" s="923"/>
      <c r="Q6277" s="923"/>
      <c r="R6277" s="923"/>
      <c r="S6277" s="923"/>
      <c r="U6277" s="742"/>
    </row>
    <row r="6278" spans="12:21" s="508" customFormat="1" x14ac:dyDescent="0.2">
      <c r="L6278" s="469"/>
      <c r="M6278" s="469"/>
      <c r="N6278" s="469"/>
      <c r="O6278" s="469"/>
      <c r="P6278" s="923"/>
      <c r="Q6278" s="923"/>
      <c r="R6278" s="923"/>
      <c r="S6278" s="923"/>
      <c r="U6278" s="742"/>
    </row>
    <row r="6279" spans="12:21" s="508" customFormat="1" x14ac:dyDescent="0.2">
      <c r="L6279" s="469"/>
      <c r="M6279" s="469"/>
      <c r="N6279" s="469"/>
      <c r="O6279" s="469"/>
      <c r="P6279" s="923"/>
      <c r="Q6279" s="923"/>
      <c r="R6279" s="923"/>
      <c r="S6279" s="923"/>
      <c r="U6279" s="742"/>
    </row>
    <row r="6280" spans="12:21" s="508" customFormat="1" x14ac:dyDescent="0.2">
      <c r="L6280" s="469"/>
      <c r="M6280" s="469"/>
      <c r="N6280" s="469"/>
      <c r="O6280" s="469"/>
      <c r="P6280" s="923"/>
      <c r="Q6280" s="923"/>
      <c r="R6280" s="923"/>
      <c r="S6280" s="923"/>
      <c r="U6280" s="742"/>
    </row>
    <row r="6281" spans="12:21" s="508" customFormat="1" x14ac:dyDescent="0.2">
      <c r="L6281" s="469"/>
      <c r="M6281" s="469"/>
      <c r="N6281" s="469"/>
      <c r="O6281" s="469"/>
      <c r="P6281" s="923"/>
      <c r="Q6281" s="923"/>
      <c r="R6281" s="923"/>
      <c r="S6281" s="923"/>
      <c r="U6281" s="742"/>
    </row>
    <row r="6282" spans="12:21" s="508" customFormat="1" x14ac:dyDescent="0.2">
      <c r="L6282" s="469"/>
      <c r="M6282" s="469"/>
      <c r="N6282" s="469"/>
      <c r="O6282" s="469"/>
      <c r="P6282" s="923"/>
      <c r="Q6282" s="923"/>
      <c r="R6282" s="923"/>
      <c r="S6282" s="923"/>
      <c r="U6282" s="742"/>
    </row>
    <row r="6283" spans="12:21" s="508" customFormat="1" x14ac:dyDescent="0.2">
      <c r="L6283" s="469"/>
      <c r="M6283" s="469"/>
      <c r="N6283" s="469"/>
      <c r="O6283" s="469"/>
      <c r="P6283" s="923"/>
      <c r="Q6283" s="923"/>
      <c r="R6283" s="923"/>
      <c r="S6283" s="923"/>
      <c r="U6283" s="742"/>
    </row>
    <row r="6284" spans="12:21" s="508" customFormat="1" x14ac:dyDescent="0.2">
      <c r="L6284" s="469"/>
      <c r="M6284" s="469"/>
      <c r="N6284" s="469"/>
      <c r="O6284" s="469"/>
      <c r="P6284" s="923"/>
      <c r="Q6284" s="923"/>
      <c r="R6284" s="923"/>
      <c r="S6284" s="923"/>
      <c r="U6284" s="742"/>
    </row>
    <row r="6285" spans="12:21" s="508" customFormat="1" x14ac:dyDescent="0.2">
      <c r="L6285" s="469"/>
      <c r="M6285" s="469"/>
      <c r="N6285" s="469"/>
      <c r="O6285" s="469"/>
      <c r="P6285" s="923"/>
      <c r="Q6285" s="923"/>
      <c r="R6285" s="923"/>
      <c r="S6285" s="923"/>
      <c r="U6285" s="742"/>
    </row>
    <row r="6286" spans="12:21" s="508" customFormat="1" x14ac:dyDescent="0.2">
      <c r="L6286" s="469"/>
      <c r="M6286" s="469"/>
      <c r="N6286" s="469"/>
      <c r="O6286" s="469"/>
      <c r="P6286" s="923"/>
      <c r="Q6286" s="923"/>
      <c r="R6286" s="923"/>
      <c r="S6286" s="923"/>
      <c r="U6286" s="742"/>
    </row>
    <row r="6287" spans="12:21" s="508" customFormat="1" x14ac:dyDescent="0.2">
      <c r="L6287" s="469"/>
      <c r="M6287" s="469"/>
      <c r="N6287" s="469"/>
      <c r="O6287" s="469"/>
      <c r="P6287" s="923"/>
      <c r="Q6287" s="923"/>
      <c r="R6287" s="923"/>
      <c r="S6287" s="923"/>
      <c r="U6287" s="742"/>
    </row>
    <row r="6288" spans="12:21" s="508" customFormat="1" x14ac:dyDescent="0.2">
      <c r="L6288" s="469"/>
      <c r="M6288" s="469"/>
      <c r="N6288" s="469"/>
      <c r="O6288" s="469"/>
      <c r="P6288" s="923"/>
      <c r="Q6288" s="923"/>
      <c r="R6288" s="923"/>
      <c r="S6288" s="923"/>
      <c r="U6288" s="742"/>
    </row>
    <row r="6289" spans="12:21" s="508" customFormat="1" x14ac:dyDescent="0.2">
      <c r="L6289" s="469"/>
      <c r="M6289" s="469"/>
      <c r="N6289" s="469"/>
      <c r="O6289" s="469"/>
      <c r="P6289" s="923"/>
      <c r="Q6289" s="923"/>
      <c r="R6289" s="923"/>
      <c r="S6289" s="923"/>
      <c r="U6289" s="742"/>
    </row>
    <row r="6290" spans="12:21" s="508" customFormat="1" x14ac:dyDescent="0.2">
      <c r="L6290" s="469"/>
      <c r="M6290" s="469"/>
      <c r="N6290" s="469"/>
      <c r="O6290" s="469"/>
      <c r="P6290" s="923"/>
      <c r="Q6290" s="923"/>
      <c r="R6290" s="923"/>
      <c r="S6290" s="923"/>
      <c r="U6290" s="742"/>
    </row>
    <row r="6291" spans="12:21" s="508" customFormat="1" x14ac:dyDescent="0.2">
      <c r="L6291" s="469"/>
      <c r="M6291" s="469"/>
      <c r="N6291" s="469"/>
      <c r="O6291" s="469"/>
      <c r="P6291" s="923"/>
      <c r="Q6291" s="923"/>
      <c r="R6291" s="923"/>
      <c r="S6291" s="923"/>
      <c r="U6291" s="742"/>
    </row>
    <row r="6292" spans="12:21" s="508" customFormat="1" x14ac:dyDescent="0.2">
      <c r="L6292" s="469"/>
      <c r="M6292" s="469"/>
      <c r="N6292" s="469"/>
      <c r="O6292" s="469"/>
      <c r="P6292" s="923"/>
      <c r="Q6292" s="923"/>
      <c r="R6292" s="923"/>
      <c r="S6292" s="923"/>
      <c r="U6292" s="742"/>
    </row>
    <row r="6293" spans="12:21" s="508" customFormat="1" x14ac:dyDescent="0.2">
      <c r="L6293" s="469"/>
      <c r="M6293" s="469"/>
      <c r="N6293" s="469"/>
      <c r="O6293" s="469"/>
      <c r="P6293" s="923"/>
      <c r="Q6293" s="923"/>
      <c r="R6293" s="923"/>
      <c r="S6293" s="923"/>
      <c r="U6293" s="742"/>
    </row>
    <row r="6294" spans="12:21" s="508" customFormat="1" x14ac:dyDescent="0.2">
      <c r="L6294" s="469"/>
      <c r="M6294" s="469"/>
      <c r="N6294" s="469"/>
      <c r="O6294" s="469"/>
      <c r="P6294" s="923"/>
      <c r="Q6294" s="923"/>
      <c r="R6294" s="923"/>
      <c r="S6294" s="923"/>
      <c r="U6294" s="742"/>
    </row>
    <row r="6295" spans="12:21" s="508" customFormat="1" x14ac:dyDescent="0.2">
      <c r="L6295" s="469"/>
      <c r="M6295" s="469"/>
      <c r="N6295" s="469"/>
      <c r="O6295" s="469"/>
      <c r="P6295" s="923"/>
      <c r="Q6295" s="923"/>
      <c r="R6295" s="923"/>
      <c r="S6295" s="923"/>
      <c r="U6295" s="742"/>
    </row>
    <row r="6296" spans="12:21" s="508" customFormat="1" x14ac:dyDescent="0.2">
      <c r="L6296" s="469"/>
      <c r="M6296" s="469"/>
      <c r="N6296" s="469"/>
      <c r="O6296" s="469"/>
      <c r="P6296" s="923"/>
      <c r="Q6296" s="923"/>
      <c r="R6296" s="923"/>
      <c r="S6296" s="923"/>
      <c r="U6296" s="742"/>
    </row>
    <row r="6297" spans="12:21" s="508" customFormat="1" x14ac:dyDescent="0.2">
      <c r="L6297" s="469"/>
      <c r="M6297" s="469"/>
      <c r="N6297" s="469"/>
      <c r="O6297" s="469"/>
      <c r="P6297" s="923"/>
      <c r="Q6297" s="923"/>
      <c r="R6297" s="923"/>
      <c r="S6297" s="923"/>
      <c r="U6297" s="742"/>
    </row>
    <row r="6298" spans="12:21" s="508" customFormat="1" x14ac:dyDescent="0.2">
      <c r="L6298" s="469"/>
      <c r="M6298" s="469"/>
      <c r="N6298" s="469"/>
      <c r="O6298" s="469"/>
      <c r="P6298" s="923"/>
      <c r="Q6298" s="923"/>
      <c r="R6298" s="923"/>
      <c r="S6298" s="923"/>
      <c r="U6298" s="742"/>
    </row>
    <row r="6299" spans="12:21" s="508" customFormat="1" x14ac:dyDescent="0.2">
      <c r="L6299" s="469"/>
      <c r="M6299" s="469"/>
      <c r="N6299" s="469"/>
      <c r="O6299" s="469"/>
      <c r="P6299" s="923"/>
      <c r="Q6299" s="923"/>
      <c r="R6299" s="923"/>
      <c r="S6299" s="923"/>
      <c r="U6299" s="742"/>
    </row>
    <row r="6300" spans="12:21" s="508" customFormat="1" x14ac:dyDescent="0.2">
      <c r="L6300" s="469"/>
      <c r="M6300" s="469"/>
      <c r="N6300" s="469"/>
      <c r="O6300" s="469"/>
      <c r="P6300" s="923"/>
      <c r="Q6300" s="923"/>
      <c r="R6300" s="923"/>
      <c r="S6300" s="923"/>
      <c r="U6300" s="742"/>
    </row>
    <row r="6301" spans="12:21" s="508" customFormat="1" x14ac:dyDescent="0.2">
      <c r="L6301" s="469"/>
      <c r="M6301" s="469"/>
      <c r="N6301" s="469"/>
      <c r="O6301" s="469"/>
      <c r="P6301" s="923"/>
      <c r="Q6301" s="923"/>
      <c r="R6301" s="923"/>
      <c r="S6301" s="923"/>
      <c r="U6301" s="742"/>
    </row>
    <row r="6302" spans="12:21" s="508" customFormat="1" x14ac:dyDescent="0.2">
      <c r="L6302" s="469"/>
      <c r="M6302" s="469"/>
      <c r="N6302" s="469"/>
      <c r="O6302" s="469"/>
      <c r="P6302" s="923"/>
      <c r="Q6302" s="923"/>
      <c r="R6302" s="923"/>
      <c r="S6302" s="923"/>
      <c r="U6302" s="742"/>
    </row>
    <row r="6303" spans="12:21" s="508" customFormat="1" x14ac:dyDescent="0.2">
      <c r="L6303" s="469"/>
      <c r="M6303" s="469"/>
      <c r="N6303" s="469"/>
      <c r="O6303" s="469"/>
      <c r="P6303" s="923"/>
      <c r="Q6303" s="923"/>
      <c r="R6303" s="923"/>
      <c r="S6303" s="923"/>
      <c r="U6303" s="742"/>
    </row>
    <row r="6304" spans="12:21" s="508" customFormat="1" x14ac:dyDescent="0.2">
      <c r="L6304" s="469"/>
      <c r="M6304" s="469"/>
      <c r="N6304" s="469"/>
      <c r="O6304" s="469"/>
      <c r="P6304" s="923"/>
      <c r="Q6304" s="923"/>
      <c r="R6304" s="923"/>
      <c r="S6304" s="923"/>
      <c r="U6304" s="742"/>
    </row>
    <row r="6305" spans="12:21" s="508" customFormat="1" x14ac:dyDescent="0.2">
      <c r="L6305" s="469"/>
      <c r="M6305" s="469"/>
      <c r="N6305" s="469"/>
      <c r="O6305" s="469"/>
      <c r="P6305" s="923"/>
      <c r="Q6305" s="923"/>
      <c r="R6305" s="923"/>
      <c r="S6305" s="923"/>
      <c r="U6305" s="742"/>
    </row>
    <row r="6306" spans="12:21" s="508" customFormat="1" x14ac:dyDescent="0.2">
      <c r="L6306" s="469"/>
      <c r="M6306" s="469"/>
      <c r="N6306" s="469"/>
      <c r="O6306" s="469"/>
      <c r="P6306" s="923"/>
      <c r="Q6306" s="923"/>
      <c r="R6306" s="923"/>
      <c r="S6306" s="923"/>
      <c r="U6306" s="742"/>
    </row>
    <row r="6307" spans="12:21" s="508" customFormat="1" x14ac:dyDescent="0.2">
      <c r="L6307" s="469"/>
      <c r="M6307" s="469"/>
      <c r="N6307" s="469"/>
      <c r="O6307" s="469"/>
      <c r="P6307" s="923"/>
      <c r="Q6307" s="923"/>
      <c r="R6307" s="923"/>
      <c r="S6307" s="923"/>
      <c r="U6307" s="742"/>
    </row>
    <row r="6308" spans="12:21" s="508" customFormat="1" x14ac:dyDescent="0.2">
      <c r="L6308" s="469"/>
      <c r="M6308" s="469"/>
      <c r="N6308" s="469"/>
      <c r="O6308" s="469"/>
      <c r="P6308" s="923"/>
      <c r="Q6308" s="923"/>
      <c r="R6308" s="923"/>
      <c r="S6308" s="923"/>
      <c r="U6308" s="742"/>
    </row>
    <row r="6309" spans="12:21" s="508" customFormat="1" x14ac:dyDescent="0.2">
      <c r="L6309" s="469"/>
      <c r="M6309" s="469"/>
      <c r="N6309" s="469"/>
      <c r="O6309" s="469"/>
      <c r="P6309" s="923"/>
      <c r="Q6309" s="923"/>
      <c r="R6309" s="923"/>
      <c r="S6309" s="923"/>
      <c r="U6309" s="742"/>
    </row>
    <row r="6310" spans="12:21" s="508" customFormat="1" x14ac:dyDescent="0.2">
      <c r="L6310" s="469"/>
      <c r="M6310" s="469"/>
      <c r="N6310" s="469"/>
      <c r="O6310" s="469"/>
      <c r="P6310" s="923"/>
      <c r="Q6310" s="923"/>
      <c r="R6310" s="923"/>
      <c r="S6310" s="923"/>
      <c r="U6310" s="742"/>
    </row>
    <row r="6311" spans="12:21" s="508" customFormat="1" x14ac:dyDescent="0.2">
      <c r="L6311" s="469"/>
      <c r="M6311" s="469"/>
      <c r="N6311" s="469"/>
      <c r="O6311" s="469"/>
      <c r="P6311" s="923"/>
      <c r="Q6311" s="923"/>
      <c r="R6311" s="923"/>
      <c r="S6311" s="923"/>
      <c r="U6311" s="742"/>
    </row>
    <row r="6312" spans="12:21" s="508" customFormat="1" x14ac:dyDescent="0.2">
      <c r="L6312" s="469"/>
      <c r="M6312" s="469"/>
      <c r="N6312" s="469"/>
      <c r="O6312" s="469"/>
      <c r="P6312" s="923"/>
      <c r="Q6312" s="923"/>
      <c r="R6312" s="923"/>
      <c r="S6312" s="923"/>
      <c r="U6312" s="742"/>
    </row>
    <row r="6313" spans="12:21" s="508" customFormat="1" x14ac:dyDescent="0.2">
      <c r="L6313" s="469"/>
      <c r="M6313" s="469"/>
      <c r="N6313" s="469"/>
      <c r="O6313" s="469"/>
      <c r="P6313" s="923"/>
      <c r="Q6313" s="923"/>
      <c r="R6313" s="923"/>
      <c r="S6313" s="923"/>
      <c r="U6313" s="742"/>
    </row>
    <row r="6314" spans="12:21" s="508" customFormat="1" x14ac:dyDescent="0.2">
      <c r="L6314" s="469"/>
      <c r="M6314" s="469"/>
      <c r="N6314" s="469"/>
      <c r="O6314" s="469"/>
      <c r="P6314" s="923"/>
      <c r="Q6314" s="923"/>
      <c r="R6314" s="923"/>
      <c r="S6314" s="923"/>
      <c r="U6314" s="742"/>
    </row>
    <row r="6315" spans="12:21" s="508" customFormat="1" x14ac:dyDescent="0.2">
      <c r="L6315" s="469"/>
      <c r="M6315" s="469"/>
      <c r="N6315" s="469"/>
      <c r="O6315" s="469"/>
      <c r="P6315" s="923"/>
      <c r="Q6315" s="923"/>
      <c r="R6315" s="923"/>
      <c r="S6315" s="923"/>
      <c r="U6315" s="742"/>
    </row>
    <row r="6316" spans="12:21" s="508" customFormat="1" x14ac:dyDescent="0.2">
      <c r="L6316" s="469"/>
      <c r="M6316" s="469"/>
      <c r="N6316" s="469"/>
      <c r="O6316" s="469"/>
      <c r="P6316" s="923"/>
      <c r="Q6316" s="923"/>
      <c r="R6316" s="923"/>
      <c r="S6316" s="923"/>
      <c r="U6316" s="742"/>
    </row>
    <row r="6317" spans="12:21" s="508" customFormat="1" x14ac:dyDescent="0.2">
      <c r="L6317" s="469"/>
      <c r="M6317" s="469"/>
      <c r="N6317" s="469"/>
      <c r="O6317" s="469"/>
      <c r="P6317" s="923"/>
      <c r="Q6317" s="923"/>
      <c r="R6317" s="923"/>
      <c r="S6317" s="923"/>
      <c r="U6317" s="742"/>
    </row>
    <row r="6318" spans="12:21" s="508" customFormat="1" x14ac:dyDescent="0.2">
      <c r="L6318" s="469"/>
      <c r="M6318" s="469"/>
      <c r="N6318" s="469"/>
      <c r="O6318" s="469"/>
      <c r="P6318" s="923"/>
      <c r="Q6318" s="923"/>
      <c r="R6318" s="923"/>
      <c r="S6318" s="923"/>
      <c r="U6318" s="742"/>
    </row>
    <row r="6319" spans="12:21" s="508" customFormat="1" x14ac:dyDescent="0.2">
      <c r="L6319" s="469"/>
      <c r="M6319" s="469"/>
      <c r="N6319" s="469"/>
      <c r="O6319" s="469"/>
      <c r="P6319" s="923"/>
      <c r="Q6319" s="923"/>
      <c r="R6319" s="923"/>
      <c r="S6319" s="923"/>
      <c r="U6319" s="742"/>
    </row>
    <row r="6320" spans="12:21" s="508" customFormat="1" x14ac:dyDescent="0.2">
      <c r="L6320" s="469"/>
      <c r="M6320" s="469"/>
      <c r="N6320" s="469"/>
      <c r="O6320" s="469"/>
      <c r="P6320" s="923"/>
      <c r="Q6320" s="923"/>
      <c r="R6320" s="923"/>
      <c r="S6320" s="923"/>
      <c r="U6320" s="742"/>
    </row>
    <row r="6321" spans="12:21" s="508" customFormat="1" x14ac:dyDescent="0.2">
      <c r="L6321" s="469"/>
      <c r="M6321" s="469"/>
      <c r="N6321" s="469"/>
      <c r="O6321" s="469"/>
      <c r="P6321" s="923"/>
      <c r="Q6321" s="923"/>
      <c r="R6321" s="923"/>
      <c r="S6321" s="923"/>
      <c r="U6321" s="742"/>
    </row>
    <row r="6322" spans="12:21" s="508" customFormat="1" x14ac:dyDescent="0.2">
      <c r="L6322" s="469"/>
      <c r="M6322" s="469"/>
      <c r="N6322" s="469"/>
      <c r="O6322" s="469"/>
      <c r="P6322" s="923"/>
      <c r="Q6322" s="923"/>
      <c r="R6322" s="923"/>
      <c r="S6322" s="923"/>
      <c r="U6322" s="742"/>
    </row>
    <row r="6323" spans="12:21" s="508" customFormat="1" x14ac:dyDescent="0.2">
      <c r="L6323" s="469"/>
      <c r="M6323" s="469"/>
      <c r="N6323" s="469"/>
      <c r="O6323" s="469"/>
      <c r="P6323" s="923"/>
      <c r="Q6323" s="923"/>
      <c r="R6323" s="923"/>
      <c r="S6323" s="923"/>
      <c r="U6323" s="742"/>
    </row>
    <row r="6324" spans="12:21" s="508" customFormat="1" x14ac:dyDescent="0.2">
      <c r="L6324" s="469"/>
      <c r="M6324" s="469"/>
      <c r="N6324" s="469"/>
      <c r="O6324" s="469"/>
      <c r="P6324" s="923"/>
      <c r="Q6324" s="923"/>
      <c r="R6324" s="923"/>
      <c r="S6324" s="923"/>
      <c r="U6324" s="742"/>
    </row>
    <row r="6325" spans="12:21" s="508" customFormat="1" x14ac:dyDescent="0.2">
      <c r="L6325" s="469"/>
      <c r="M6325" s="469"/>
      <c r="N6325" s="469"/>
      <c r="O6325" s="469"/>
      <c r="P6325" s="923"/>
      <c r="Q6325" s="923"/>
      <c r="R6325" s="923"/>
      <c r="S6325" s="923"/>
      <c r="U6325" s="742"/>
    </row>
    <row r="6326" spans="12:21" s="508" customFormat="1" x14ac:dyDescent="0.2">
      <c r="L6326" s="469"/>
      <c r="M6326" s="469"/>
      <c r="N6326" s="469"/>
      <c r="O6326" s="469"/>
      <c r="P6326" s="923"/>
      <c r="Q6326" s="923"/>
      <c r="R6326" s="923"/>
      <c r="S6326" s="923"/>
      <c r="U6326" s="742"/>
    </row>
    <row r="6327" spans="12:21" s="508" customFormat="1" x14ac:dyDescent="0.2">
      <c r="L6327" s="469"/>
      <c r="M6327" s="469"/>
      <c r="N6327" s="469"/>
      <c r="O6327" s="469"/>
      <c r="P6327" s="923"/>
      <c r="Q6327" s="923"/>
      <c r="R6327" s="923"/>
      <c r="S6327" s="923"/>
      <c r="U6327" s="742"/>
    </row>
    <row r="6328" spans="12:21" s="508" customFormat="1" x14ac:dyDescent="0.2">
      <c r="L6328" s="469"/>
      <c r="M6328" s="469"/>
      <c r="N6328" s="469"/>
      <c r="O6328" s="469"/>
      <c r="P6328" s="923"/>
      <c r="Q6328" s="923"/>
      <c r="R6328" s="923"/>
      <c r="S6328" s="923"/>
      <c r="U6328" s="742"/>
    </row>
    <row r="6329" spans="12:21" s="508" customFormat="1" x14ac:dyDescent="0.2">
      <c r="L6329" s="469"/>
      <c r="M6329" s="469"/>
      <c r="N6329" s="469"/>
      <c r="O6329" s="469"/>
      <c r="P6329" s="923"/>
      <c r="Q6329" s="923"/>
      <c r="R6329" s="923"/>
      <c r="S6329" s="923"/>
      <c r="U6329" s="742"/>
    </row>
    <row r="6330" spans="12:21" s="508" customFormat="1" x14ac:dyDescent="0.2">
      <c r="L6330" s="469"/>
      <c r="M6330" s="469"/>
      <c r="N6330" s="469"/>
      <c r="O6330" s="469"/>
      <c r="P6330" s="923"/>
      <c r="Q6330" s="923"/>
      <c r="R6330" s="923"/>
      <c r="S6330" s="923"/>
      <c r="U6330" s="742"/>
    </row>
    <row r="6331" spans="12:21" s="508" customFormat="1" x14ac:dyDescent="0.2">
      <c r="L6331" s="469"/>
      <c r="M6331" s="469"/>
      <c r="N6331" s="469"/>
      <c r="O6331" s="469"/>
      <c r="P6331" s="923"/>
      <c r="Q6331" s="923"/>
      <c r="R6331" s="923"/>
      <c r="S6331" s="923"/>
      <c r="U6331" s="742"/>
    </row>
    <row r="6332" spans="12:21" s="508" customFormat="1" x14ac:dyDescent="0.2">
      <c r="L6332" s="469"/>
      <c r="M6332" s="469"/>
      <c r="N6332" s="469"/>
      <c r="O6332" s="469"/>
      <c r="P6332" s="923"/>
      <c r="Q6332" s="923"/>
      <c r="R6332" s="923"/>
      <c r="S6332" s="923"/>
      <c r="U6332" s="742"/>
    </row>
    <row r="6333" spans="12:21" s="508" customFormat="1" x14ac:dyDescent="0.2">
      <c r="L6333" s="469"/>
      <c r="M6333" s="469"/>
      <c r="N6333" s="469"/>
      <c r="O6333" s="469"/>
      <c r="P6333" s="923"/>
      <c r="Q6333" s="923"/>
      <c r="R6333" s="923"/>
      <c r="S6333" s="923"/>
      <c r="U6333" s="742"/>
    </row>
    <row r="6334" spans="12:21" s="508" customFormat="1" x14ac:dyDescent="0.2">
      <c r="L6334" s="469"/>
      <c r="M6334" s="469"/>
      <c r="N6334" s="469"/>
      <c r="O6334" s="469"/>
      <c r="P6334" s="923"/>
      <c r="Q6334" s="923"/>
      <c r="R6334" s="923"/>
      <c r="S6334" s="923"/>
      <c r="U6334" s="742"/>
    </row>
    <row r="6335" spans="12:21" s="508" customFormat="1" x14ac:dyDescent="0.2">
      <c r="L6335" s="469"/>
      <c r="M6335" s="469"/>
      <c r="N6335" s="469"/>
      <c r="O6335" s="469"/>
      <c r="P6335" s="923"/>
      <c r="Q6335" s="923"/>
      <c r="R6335" s="923"/>
      <c r="S6335" s="923"/>
      <c r="U6335" s="742"/>
    </row>
    <row r="6336" spans="12:21" s="508" customFormat="1" x14ac:dyDescent="0.2">
      <c r="L6336" s="469"/>
      <c r="M6336" s="469"/>
      <c r="N6336" s="469"/>
      <c r="O6336" s="469"/>
      <c r="P6336" s="923"/>
      <c r="Q6336" s="923"/>
      <c r="R6336" s="923"/>
      <c r="S6336" s="923"/>
      <c r="U6336" s="742"/>
    </row>
    <row r="6337" spans="12:21" s="508" customFormat="1" x14ac:dyDescent="0.2">
      <c r="L6337" s="469"/>
      <c r="M6337" s="469"/>
      <c r="N6337" s="469"/>
      <c r="O6337" s="469"/>
      <c r="P6337" s="923"/>
      <c r="Q6337" s="923"/>
      <c r="R6337" s="923"/>
      <c r="S6337" s="923"/>
      <c r="U6337" s="742"/>
    </row>
    <row r="6338" spans="12:21" s="508" customFormat="1" x14ac:dyDescent="0.2">
      <c r="L6338" s="469"/>
      <c r="M6338" s="469"/>
      <c r="N6338" s="469"/>
      <c r="O6338" s="469"/>
      <c r="P6338" s="923"/>
      <c r="Q6338" s="923"/>
      <c r="R6338" s="923"/>
      <c r="S6338" s="923"/>
      <c r="U6338" s="742"/>
    </row>
    <row r="6339" spans="12:21" s="508" customFormat="1" x14ac:dyDescent="0.2">
      <c r="L6339" s="469"/>
      <c r="M6339" s="469"/>
      <c r="N6339" s="469"/>
      <c r="O6339" s="469"/>
      <c r="P6339" s="923"/>
      <c r="Q6339" s="923"/>
      <c r="R6339" s="923"/>
      <c r="S6339" s="923"/>
      <c r="U6339" s="742"/>
    </row>
    <row r="6340" spans="12:21" s="508" customFormat="1" x14ac:dyDescent="0.2">
      <c r="L6340" s="469"/>
      <c r="M6340" s="469"/>
      <c r="N6340" s="469"/>
      <c r="O6340" s="469"/>
      <c r="P6340" s="923"/>
      <c r="Q6340" s="923"/>
      <c r="R6340" s="923"/>
      <c r="S6340" s="923"/>
      <c r="U6340" s="742"/>
    </row>
    <row r="6341" spans="12:21" s="508" customFormat="1" x14ac:dyDescent="0.2">
      <c r="L6341" s="469"/>
      <c r="M6341" s="469"/>
      <c r="N6341" s="469"/>
      <c r="O6341" s="469"/>
      <c r="P6341" s="923"/>
      <c r="Q6341" s="923"/>
      <c r="R6341" s="923"/>
      <c r="S6341" s="923"/>
      <c r="U6341" s="742"/>
    </row>
    <row r="6342" spans="12:21" s="508" customFormat="1" x14ac:dyDescent="0.2">
      <c r="L6342" s="469"/>
      <c r="M6342" s="469"/>
      <c r="N6342" s="469"/>
      <c r="O6342" s="469"/>
      <c r="P6342" s="923"/>
      <c r="Q6342" s="923"/>
      <c r="R6342" s="923"/>
      <c r="S6342" s="923"/>
      <c r="U6342" s="742"/>
    </row>
    <row r="6343" spans="12:21" s="508" customFormat="1" x14ac:dyDescent="0.2">
      <c r="L6343" s="469"/>
      <c r="M6343" s="469"/>
      <c r="N6343" s="469"/>
      <c r="O6343" s="469"/>
      <c r="P6343" s="923"/>
      <c r="Q6343" s="923"/>
      <c r="R6343" s="923"/>
      <c r="S6343" s="923"/>
      <c r="U6343" s="742"/>
    </row>
    <row r="6344" spans="12:21" s="508" customFormat="1" x14ac:dyDescent="0.2">
      <c r="L6344" s="469"/>
      <c r="M6344" s="469"/>
      <c r="N6344" s="469"/>
      <c r="O6344" s="469"/>
      <c r="P6344" s="923"/>
      <c r="Q6344" s="923"/>
      <c r="R6344" s="923"/>
      <c r="S6344" s="923"/>
      <c r="U6344" s="742"/>
    </row>
    <row r="6345" spans="12:21" s="508" customFormat="1" x14ac:dyDescent="0.2">
      <c r="L6345" s="469"/>
      <c r="M6345" s="469"/>
      <c r="N6345" s="469"/>
      <c r="O6345" s="469"/>
      <c r="P6345" s="923"/>
      <c r="Q6345" s="923"/>
      <c r="R6345" s="923"/>
      <c r="S6345" s="923"/>
      <c r="U6345" s="742"/>
    </row>
    <row r="6346" spans="12:21" s="508" customFormat="1" x14ac:dyDescent="0.2">
      <c r="L6346" s="469"/>
      <c r="M6346" s="469"/>
      <c r="N6346" s="469"/>
      <c r="O6346" s="469"/>
      <c r="P6346" s="923"/>
      <c r="Q6346" s="923"/>
      <c r="R6346" s="923"/>
      <c r="S6346" s="923"/>
      <c r="U6346" s="742"/>
    </row>
    <row r="6347" spans="12:21" s="508" customFormat="1" x14ac:dyDescent="0.2">
      <c r="L6347" s="469"/>
      <c r="M6347" s="469"/>
      <c r="N6347" s="469"/>
      <c r="O6347" s="469"/>
      <c r="P6347" s="923"/>
      <c r="Q6347" s="923"/>
      <c r="R6347" s="923"/>
      <c r="S6347" s="923"/>
      <c r="U6347" s="742"/>
    </row>
    <row r="6348" spans="12:21" s="508" customFormat="1" x14ac:dyDescent="0.2">
      <c r="L6348" s="469"/>
      <c r="M6348" s="469"/>
      <c r="N6348" s="469"/>
      <c r="O6348" s="469"/>
      <c r="P6348" s="923"/>
      <c r="Q6348" s="923"/>
      <c r="R6348" s="923"/>
      <c r="S6348" s="923"/>
      <c r="U6348" s="742"/>
    </row>
    <row r="6349" spans="12:21" s="508" customFormat="1" x14ac:dyDescent="0.2">
      <c r="L6349" s="469"/>
      <c r="M6349" s="469"/>
      <c r="N6349" s="469"/>
      <c r="O6349" s="469"/>
      <c r="P6349" s="923"/>
      <c r="Q6349" s="923"/>
      <c r="R6349" s="923"/>
      <c r="S6349" s="923"/>
      <c r="U6349" s="742"/>
    </row>
    <row r="6350" spans="12:21" s="508" customFormat="1" x14ac:dyDescent="0.2">
      <c r="L6350" s="469"/>
      <c r="M6350" s="469"/>
      <c r="N6350" s="469"/>
      <c r="O6350" s="469"/>
      <c r="P6350" s="923"/>
      <c r="Q6350" s="923"/>
      <c r="R6350" s="923"/>
      <c r="S6350" s="923"/>
      <c r="U6350" s="742"/>
    </row>
    <row r="6351" spans="12:21" s="508" customFormat="1" x14ac:dyDescent="0.2">
      <c r="L6351" s="469"/>
      <c r="M6351" s="469"/>
      <c r="N6351" s="469"/>
      <c r="O6351" s="469"/>
      <c r="P6351" s="923"/>
      <c r="Q6351" s="923"/>
      <c r="R6351" s="923"/>
      <c r="S6351" s="923"/>
      <c r="U6351" s="742"/>
    </row>
    <row r="6352" spans="12:21" s="508" customFormat="1" x14ac:dyDescent="0.2">
      <c r="L6352" s="469"/>
      <c r="M6352" s="469"/>
      <c r="N6352" s="469"/>
      <c r="O6352" s="469"/>
      <c r="P6352" s="923"/>
      <c r="Q6352" s="923"/>
      <c r="R6352" s="923"/>
      <c r="S6352" s="923"/>
      <c r="U6352" s="742"/>
    </row>
    <row r="6353" spans="12:21" s="508" customFormat="1" x14ac:dyDescent="0.2">
      <c r="L6353" s="469"/>
      <c r="M6353" s="469"/>
      <c r="N6353" s="469"/>
      <c r="O6353" s="469"/>
      <c r="P6353" s="923"/>
      <c r="Q6353" s="923"/>
      <c r="R6353" s="923"/>
      <c r="S6353" s="923"/>
      <c r="U6353" s="742"/>
    </row>
    <row r="6354" spans="12:21" s="508" customFormat="1" x14ac:dyDescent="0.2">
      <c r="L6354" s="469"/>
      <c r="M6354" s="469"/>
      <c r="N6354" s="469"/>
      <c r="O6354" s="469"/>
      <c r="P6354" s="923"/>
      <c r="Q6354" s="923"/>
      <c r="R6354" s="923"/>
      <c r="S6354" s="923"/>
      <c r="U6354" s="742"/>
    </row>
    <row r="6355" spans="12:21" s="508" customFormat="1" x14ac:dyDescent="0.2">
      <c r="L6355" s="469"/>
      <c r="M6355" s="469"/>
      <c r="N6355" s="469"/>
      <c r="O6355" s="469"/>
      <c r="P6355" s="923"/>
      <c r="Q6355" s="923"/>
      <c r="R6355" s="923"/>
      <c r="S6355" s="923"/>
      <c r="U6355" s="742"/>
    </row>
    <row r="6356" spans="12:21" s="508" customFormat="1" x14ac:dyDescent="0.2">
      <c r="L6356" s="469"/>
      <c r="M6356" s="469"/>
      <c r="N6356" s="469"/>
      <c r="O6356" s="469"/>
      <c r="P6356" s="923"/>
      <c r="Q6356" s="923"/>
      <c r="R6356" s="923"/>
      <c r="S6356" s="923"/>
      <c r="U6356" s="742"/>
    </row>
    <row r="6357" spans="12:21" s="508" customFormat="1" x14ac:dyDescent="0.2">
      <c r="L6357" s="469"/>
      <c r="M6357" s="469"/>
      <c r="N6357" s="469"/>
      <c r="O6357" s="469"/>
      <c r="P6357" s="923"/>
      <c r="Q6357" s="923"/>
      <c r="R6357" s="923"/>
      <c r="S6357" s="923"/>
      <c r="U6357" s="742"/>
    </row>
    <row r="6358" spans="12:21" s="508" customFormat="1" x14ac:dyDescent="0.2">
      <c r="L6358" s="469"/>
      <c r="M6358" s="469"/>
      <c r="N6358" s="469"/>
      <c r="O6358" s="469"/>
      <c r="P6358" s="923"/>
      <c r="Q6358" s="923"/>
      <c r="R6358" s="923"/>
      <c r="S6358" s="923"/>
      <c r="U6358" s="742"/>
    </row>
    <row r="6359" spans="12:21" s="508" customFormat="1" x14ac:dyDescent="0.2">
      <c r="L6359" s="469"/>
      <c r="M6359" s="469"/>
      <c r="N6359" s="469"/>
      <c r="O6359" s="469"/>
      <c r="P6359" s="923"/>
      <c r="Q6359" s="923"/>
      <c r="R6359" s="923"/>
      <c r="S6359" s="923"/>
      <c r="U6359" s="742"/>
    </row>
    <row r="6360" spans="12:21" s="508" customFormat="1" x14ac:dyDescent="0.2">
      <c r="L6360" s="469"/>
      <c r="M6360" s="469"/>
      <c r="N6360" s="469"/>
      <c r="O6360" s="469"/>
      <c r="P6360" s="923"/>
      <c r="Q6360" s="923"/>
      <c r="R6360" s="923"/>
      <c r="S6360" s="923"/>
      <c r="U6360" s="742"/>
    </row>
    <row r="6361" spans="12:21" s="508" customFormat="1" x14ac:dyDescent="0.2">
      <c r="L6361" s="469"/>
      <c r="M6361" s="469"/>
      <c r="N6361" s="469"/>
      <c r="O6361" s="469"/>
      <c r="P6361" s="923"/>
      <c r="Q6361" s="923"/>
      <c r="R6361" s="923"/>
      <c r="S6361" s="923"/>
      <c r="U6361" s="742"/>
    </row>
    <row r="6362" spans="12:21" s="508" customFormat="1" x14ac:dyDescent="0.2">
      <c r="L6362" s="469"/>
      <c r="M6362" s="469"/>
      <c r="N6362" s="469"/>
      <c r="O6362" s="469"/>
      <c r="P6362" s="923"/>
      <c r="Q6362" s="923"/>
      <c r="R6362" s="923"/>
      <c r="S6362" s="923"/>
      <c r="U6362" s="742"/>
    </row>
    <row r="6363" spans="12:21" s="508" customFormat="1" x14ac:dyDescent="0.2">
      <c r="L6363" s="469"/>
      <c r="M6363" s="469"/>
      <c r="N6363" s="469"/>
      <c r="O6363" s="469"/>
      <c r="P6363" s="923"/>
      <c r="Q6363" s="923"/>
      <c r="R6363" s="923"/>
      <c r="S6363" s="923"/>
      <c r="U6363" s="742"/>
    </row>
    <row r="6364" spans="12:21" s="508" customFormat="1" x14ac:dyDescent="0.2">
      <c r="L6364" s="469"/>
      <c r="M6364" s="469"/>
      <c r="N6364" s="469"/>
      <c r="O6364" s="469"/>
      <c r="P6364" s="923"/>
      <c r="Q6364" s="923"/>
      <c r="R6364" s="923"/>
      <c r="S6364" s="923"/>
      <c r="U6364" s="742"/>
    </row>
    <row r="6365" spans="12:21" s="508" customFormat="1" x14ac:dyDescent="0.2">
      <c r="L6365" s="469"/>
      <c r="M6365" s="469"/>
      <c r="N6365" s="469"/>
      <c r="O6365" s="469"/>
      <c r="P6365" s="923"/>
      <c r="Q6365" s="923"/>
      <c r="R6365" s="923"/>
      <c r="S6365" s="923"/>
      <c r="U6365" s="742"/>
    </row>
    <row r="6366" spans="12:21" s="508" customFormat="1" x14ac:dyDescent="0.2">
      <c r="L6366" s="469"/>
      <c r="M6366" s="469"/>
      <c r="N6366" s="469"/>
      <c r="O6366" s="469"/>
      <c r="P6366" s="923"/>
      <c r="Q6366" s="923"/>
      <c r="R6366" s="923"/>
      <c r="S6366" s="923"/>
      <c r="U6366" s="742"/>
    </row>
    <row r="6367" spans="12:21" s="508" customFormat="1" x14ac:dyDescent="0.2">
      <c r="L6367" s="469"/>
      <c r="M6367" s="469"/>
      <c r="N6367" s="469"/>
      <c r="O6367" s="469"/>
      <c r="P6367" s="923"/>
      <c r="Q6367" s="923"/>
      <c r="R6367" s="923"/>
      <c r="S6367" s="923"/>
      <c r="U6367" s="742"/>
    </row>
    <row r="6368" spans="12:21" s="508" customFormat="1" x14ac:dyDescent="0.2">
      <c r="L6368" s="469"/>
      <c r="M6368" s="469"/>
      <c r="N6368" s="469"/>
      <c r="O6368" s="469"/>
      <c r="P6368" s="923"/>
      <c r="Q6368" s="923"/>
      <c r="R6368" s="923"/>
      <c r="S6368" s="923"/>
      <c r="U6368" s="742"/>
    </row>
    <row r="6369" spans="12:21" s="508" customFormat="1" x14ac:dyDescent="0.2">
      <c r="L6369" s="469"/>
      <c r="M6369" s="469"/>
      <c r="N6369" s="469"/>
      <c r="O6369" s="469"/>
      <c r="P6369" s="923"/>
      <c r="Q6369" s="923"/>
      <c r="R6369" s="923"/>
      <c r="S6369" s="923"/>
      <c r="U6369" s="742"/>
    </row>
    <row r="6370" spans="12:21" s="508" customFormat="1" x14ac:dyDescent="0.2">
      <c r="L6370" s="469"/>
      <c r="M6370" s="469"/>
      <c r="N6370" s="469"/>
      <c r="O6370" s="469"/>
      <c r="P6370" s="923"/>
      <c r="Q6370" s="923"/>
      <c r="R6370" s="923"/>
      <c r="S6370" s="923"/>
      <c r="U6370" s="742"/>
    </row>
    <row r="6371" spans="12:21" s="508" customFormat="1" x14ac:dyDescent="0.2">
      <c r="L6371" s="469"/>
      <c r="M6371" s="469"/>
      <c r="N6371" s="469"/>
      <c r="O6371" s="469"/>
      <c r="P6371" s="923"/>
      <c r="Q6371" s="923"/>
      <c r="R6371" s="923"/>
      <c r="S6371" s="923"/>
      <c r="U6371" s="742"/>
    </row>
    <row r="6372" spans="12:21" s="508" customFormat="1" x14ac:dyDescent="0.2">
      <c r="L6372" s="469"/>
      <c r="M6372" s="469"/>
      <c r="N6372" s="469"/>
      <c r="O6372" s="469"/>
      <c r="P6372" s="923"/>
      <c r="Q6372" s="923"/>
      <c r="R6372" s="923"/>
      <c r="S6372" s="923"/>
      <c r="U6372" s="742"/>
    </row>
    <row r="6373" spans="12:21" s="508" customFormat="1" x14ac:dyDescent="0.2">
      <c r="L6373" s="469"/>
      <c r="M6373" s="469"/>
      <c r="N6373" s="469"/>
      <c r="O6373" s="469"/>
      <c r="P6373" s="923"/>
      <c r="Q6373" s="923"/>
      <c r="R6373" s="923"/>
      <c r="S6373" s="923"/>
      <c r="U6373" s="742"/>
    </row>
    <row r="6374" spans="12:21" s="508" customFormat="1" x14ac:dyDescent="0.2">
      <c r="L6374" s="469"/>
      <c r="M6374" s="469"/>
      <c r="N6374" s="469"/>
      <c r="O6374" s="469"/>
      <c r="P6374" s="923"/>
      <c r="Q6374" s="923"/>
      <c r="R6374" s="923"/>
      <c r="S6374" s="923"/>
      <c r="U6374" s="742"/>
    </row>
    <row r="6375" spans="12:21" s="508" customFormat="1" x14ac:dyDescent="0.2">
      <c r="L6375" s="469"/>
      <c r="M6375" s="469"/>
      <c r="N6375" s="469"/>
      <c r="O6375" s="469"/>
      <c r="P6375" s="923"/>
      <c r="Q6375" s="923"/>
      <c r="R6375" s="923"/>
      <c r="S6375" s="923"/>
      <c r="U6375" s="742"/>
    </row>
    <row r="6376" spans="12:21" s="508" customFormat="1" x14ac:dyDescent="0.2">
      <c r="L6376" s="469"/>
      <c r="M6376" s="469"/>
      <c r="N6376" s="469"/>
      <c r="O6376" s="469"/>
      <c r="P6376" s="923"/>
      <c r="Q6376" s="923"/>
      <c r="R6376" s="923"/>
      <c r="S6376" s="923"/>
      <c r="U6376" s="742"/>
    </row>
    <row r="6377" spans="12:21" s="508" customFormat="1" x14ac:dyDescent="0.2">
      <c r="L6377" s="469"/>
      <c r="M6377" s="469"/>
      <c r="N6377" s="469"/>
      <c r="O6377" s="469"/>
      <c r="P6377" s="923"/>
      <c r="Q6377" s="923"/>
      <c r="R6377" s="923"/>
      <c r="S6377" s="923"/>
      <c r="U6377" s="742"/>
    </row>
    <row r="6378" spans="12:21" s="508" customFormat="1" x14ac:dyDescent="0.2">
      <c r="L6378" s="469"/>
      <c r="M6378" s="469"/>
      <c r="N6378" s="469"/>
      <c r="O6378" s="469"/>
      <c r="P6378" s="923"/>
      <c r="Q6378" s="923"/>
      <c r="R6378" s="923"/>
      <c r="S6378" s="923"/>
      <c r="U6378" s="742"/>
    </row>
    <row r="6379" spans="12:21" s="508" customFormat="1" x14ac:dyDescent="0.2">
      <c r="L6379" s="469"/>
      <c r="M6379" s="469"/>
      <c r="N6379" s="469"/>
      <c r="O6379" s="469"/>
      <c r="P6379" s="923"/>
      <c r="Q6379" s="923"/>
      <c r="R6379" s="923"/>
      <c r="S6379" s="923"/>
      <c r="U6379" s="742"/>
    </row>
    <row r="6380" spans="12:21" s="508" customFormat="1" x14ac:dyDescent="0.2">
      <c r="L6380" s="469"/>
      <c r="M6380" s="469"/>
      <c r="N6380" s="469"/>
      <c r="O6380" s="469"/>
      <c r="P6380" s="923"/>
      <c r="Q6380" s="923"/>
      <c r="R6380" s="923"/>
      <c r="S6380" s="923"/>
      <c r="U6380" s="742"/>
    </row>
    <row r="6381" spans="12:21" s="508" customFormat="1" x14ac:dyDescent="0.2">
      <c r="L6381" s="469"/>
      <c r="M6381" s="469"/>
      <c r="N6381" s="469"/>
      <c r="O6381" s="469"/>
      <c r="P6381" s="923"/>
      <c r="Q6381" s="923"/>
      <c r="R6381" s="923"/>
      <c r="S6381" s="923"/>
      <c r="U6381" s="742"/>
    </row>
    <row r="6382" spans="12:21" s="508" customFormat="1" x14ac:dyDescent="0.2">
      <c r="L6382" s="469"/>
      <c r="M6382" s="469"/>
      <c r="N6382" s="469"/>
      <c r="O6382" s="469"/>
      <c r="P6382" s="923"/>
      <c r="Q6382" s="923"/>
      <c r="R6382" s="923"/>
      <c r="S6382" s="923"/>
      <c r="U6382" s="742"/>
    </row>
    <row r="6383" spans="12:21" s="508" customFormat="1" x14ac:dyDescent="0.2">
      <c r="L6383" s="469"/>
      <c r="M6383" s="469"/>
      <c r="N6383" s="469"/>
      <c r="O6383" s="469"/>
      <c r="P6383" s="923"/>
      <c r="Q6383" s="923"/>
      <c r="R6383" s="923"/>
      <c r="S6383" s="923"/>
      <c r="U6383" s="742"/>
    </row>
    <row r="6384" spans="12:21" s="508" customFormat="1" x14ac:dyDescent="0.2">
      <c r="L6384" s="469"/>
      <c r="M6384" s="469"/>
      <c r="N6384" s="469"/>
      <c r="O6384" s="469"/>
      <c r="P6384" s="923"/>
      <c r="Q6384" s="923"/>
      <c r="R6384" s="923"/>
      <c r="S6384" s="923"/>
      <c r="U6384" s="742"/>
    </row>
    <row r="6385" spans="12:21" s="508" customFormat="1" x14ac:dyDescent="0.2">
      <c r="L6385" s="469"/>
      <c r="M6385" s="469"/>
      <c r="N6385" s="469"/>
      <c r="O6385" s="469"/>
      <c r="P6385" s="923"/>
      <c r="Q6385" s="923"/>
      <c r="R6385" s="923"/>
      <c r="S6385" s="923"/>
      <c r="U6385" s="742"/>
    </row>
    <row r="6386" spans="12:21" s="508" customFormat="1" x14ac:dyDescent="0.2">
      <c r="L6386" s="469"/>
      <c r="M6386" s="469"/>
      <c r="N6386" s="469"/>
      <c r="O6386" s="469"/>
      <c r="P6386" s="923"/>
      <c r="Q6386" s="923"/>
      <c r="R6386" s="923"/>
      <c r="S6386" s="923"/>
      <c r="U6386" s="742"/>
    </row>
    <row r="6387" spans="12:21" s="508" customFormat="1" x14ac:dyDescent="0.2">
      <c r="L6387" s="469"/>
      <c r="M6387" s="469"/>
      <c r="N6387" s="469"/>
      <c r="O6387" s="469"/>
      <c r="P6387" s="923"/>
      <c r="Q6387" s="923"/>
      <c r="R6387" s="923"/>
      <c r="S6387" s="923"/>
      <c r="U6387" s="742"/>
    </row>
    <row r="6388" spans="12:21" s="508" customFormat="1" x14ac:dyDescent="0.2">
      <c r="L6388" s="469"/>
      <c r="M6388" s="469"/>
      <c r="N6388" s="469"/>
      <c r="O6388" s="469"/>
      <c r="P6388" s="923"/>
      <c r="Q6388" s="923"/>
      <c r="R6388" s="923"/>
      <c r="S6388" s="923"/>
      <c r="U6388" s="742"/>
    </row>
    <row r="6389" spans="12:21" s="508" customFormat="1" x14ac:dyDescent="0.2">
      <c r="L6389" s="469"/>
      <c r="M6389" s="469"/>
      <c r="N6389" s="469"/>
      <c r="O6389" s="469"/>
      <c r="P6389" s="923"/>
      <c r="Q6389" s="923"/>
      <c r="R6389" s="923"/>
      <c r="S6389" s="923"/>
      <c r="U6389" s="742"/>
    </row>
    <row r="6390" spans="12:21" s="508" customFormat="1" x14ac:dyDescent="0.2">
      <c r="L6390" s="469"/>
      <c r="M6390" s="469"/>
      <c r="N6390" s="469"/>
      <c r="O6390" s="469"/>
      <c r="P6390" s="923"/>
      <c r="Q6390" s="923"/>
      <c r="R6390" s="923"/>
      <c r="S6390" s="923"/>
      <c r="U6390" s="742"/>
    </row>
    <row r="6391" spans="12:21" s="508" customFormat="1" x14ac:dyDescent="0.2">
      <c r="L6391" s="469"/>
      <c r="M6391" s="469"/>
      <c r="N6391" s="469"/>
      <c r="O6391" s="469"/>
      <c r="P6391" s="923"/>
      <c r="Q6391" s="923"/>
      <c r="R6391" s="923"/>
      <c r="S6391" s="923"/>
      <c r="U6391" s="742"/>
    </row>
    <row r="6392" spans="12:21" s="508" customFormat="1" x14ac:dyDescent="0.2">
      <c r="L6392" s="469"/>
      <c r="M6392" s="469"/>
      <c r="N6392" s="469"/>
      <c r="O6392" s="469"/>
      <c r="P6392" s="923"/>
      <c r="Q6392" s="923"/>
      <c r="R6392" s="923"/>
      <c r="S6392" s="923"/>
      <c r="U6392" s="742"/>
    </row>
    <row r="6393" spans="12:21" s="508" customFormat="1" x14ac:dyDescent="0.2">
      <c r="L6393" s="469"/>
      <c r="M6393" s="469"/>
      <c r="N6393" s="469"/>
      <c r="O6393" s="469"/>
      <c r="P6393" s="923"/>
      <c r="Q6393" s="923"/>
      <c r="R6393" s="923"/>
      <c r="S6393" s="923"/>
      <c r="U6393" s="742"/>
    </row>
    <row r="6394" spans="12:21" s="508" customFormat="1" x14ac:dyDescent="0.2">
      <c r="L6394" s="469"/>
      <c r="M6394" s="469"/>
      <c r="N6394" s="469"/>
      <c r="O6394" s="469"/>
      <c r="P6394" s="923"/>
      <c r="Q6394" s="923"/>
      <c r="R6394" s="923"/>
      <c r="S6394" s="923"/>
      <c r="U6394" s="742"/>
    </row>
    <row r="6395" spans="12:21" s="508" customFormat="1" x14ac:dyDescent="0.2">
      <c r="L6395" s="469"/>
      <c r="M6395" s="469"/>
      <c r="N6395" s="469"/>
      <c r="O6395" s="469"/>
      <c r="P6395" s="923"/>
      <c r="Q6395" s="923"/>
      <c r="R6395" s="923"/>
      <c r="S6395" s="923"/>
      <c r="U6395" s="742"/>
    </row>
    <row r="6396" spans="12:21" s="508" customFormat="1" x14ac:dyDescent="0.2">
      <c r="L6396" s="469"/>
      <c r="M6396" s="469"/>
      <c r="N6396" s="469"/>
      <c r="O6396" s="469"/>
      <c r="P6396" s="923"/>
      <c r="Q6396" s="923"/>
      <c r="R6396" s="923"/>
      <c r="S6396" s="923"/>
      <c r="U6396" s="742"/>
    </row>
    <row r="6397" spans="12:21" s="508" customFormat="1" x14ac:dyDescent="0.2">
      <c r="L6397" s="469"/>
      <c r="M6397" s="469"/>
      <c r="N6397" s="469"/>
      <c r="O6397" s="469"/>
      <c r="P6397" s="923"/>
      <c r="Q6397" s="923"/>
      <c r="R6397" s="923"/>
      <c r="S6397" s="923"/>
      <c r="U6397" s="742"/>
    </row>
    <row r="6398" spans="12:21" s="508" customFormat="1" x14ac:dyDescent="0.2">
      <c r="L6398" s="469"/>
      <c r="M6398" s="469"/>
      <c r="N6398" s="469"/>
      <c r="O6398" s="469"/>
      <c r="P6398" s="923"/>
      <c r="Q6398" s="923"/>
      <c r="R6398" s="923"/>
      <c r="S6398" s="923"/>
      <c r="U6398" s="742"/>
    </row>
    <row r="6399" spans="12:21" s="508" customFormat="1" x14ac:dyDescent="0.2">
      <c r="L6399" s="469"/>
      <c r="M6399" s="469"/>
      <c r="N6399" s="469"/>
      <c r="O6399" s="469"/>
      <c r="P6399" s="923"/>
      <c r="Q6399" s="923"/>
      <c r="R6399" s="923"/>
      <c r="S6399" s="923"/>
      <c r="U6399" s="742"/>
    </row>
    <row r="6400" spans="12:21" s="508" customFormat="1" x14ac:dyDescent="0.2">
      <c r="L6400" s="469"/>
      <c r="M6400" s="469"/>
      <c r="N6400" s="469"/>
      <c r="O6400" s="469"/>
      <c r="P6400" s="923"/>
      <c r="Q6400" s="923"/>
      <c r="R6400" s="923"/>
      <c r="S6400" s="923"/>
      <c r="U6400" s="742"/>
    </row>
    <row r="6401" spans="12:21" s="508" customFormat="1" x14ac:dyDescent="0.2">
      <c r="L6401" s="469"/>
      <c r="M6401" s="469"/>
      <c r="N6401" s="469"/>
      <c r="O6401" s="469"/>
      <c r="P6401" s="923"/>
      <c r="Q6401" s="923"/>
      <c r="R6401" s="923"/>
      <c r="S6401" s="923"/>
      <c r="U6401" s="742"/>
    </row>
    <row r="6402" spans="12:21" s="508" customFormat="1" x14ac:dyDescent="0.2">
      <c r="L6402" s="469"/>
      <c r="M6402" s="469"/>
      <c r="N6402" s="469"/>
      <c r="O6402" s="469"/>
      <c r="P6402" s="923"/>
      <c r="Q6402" s="923"/>
      <c r="R6402" s="923"/>
      <c r="S6402" s="923"/>
      <c r="U6402" s="742"/>
    </row>
    <row r="6403" spans="12:21" s="508" customFormat="1" x14ac:dyDescent="0.2">
      <c r="L6403" s="469"/>
      <c r="M6403" s="469"/>
      <c r="N6403" s="469"/>
      <c r="O6403" s="469"/>
      <c r="P6403" s="923"/>
      <c r="Q6403" s="923"/>
      <c r="R6403" s="923"/>
      <c r="S6403" s="923"/>
      <c r="U6403" s="742"/>
    </row>
    <row r="6404" spans="12:21" s="508" customFormat="1" x14ac:dyDescent="0.2">
      <c r="L6404" s="469"/>
      <c r="M6404" s="469"/>
      <c r="N6404" s="469"/>
      <c r="O6404" s="469"/>
      <c r="P6404" s="923"/>
      <c r="Q6404" s="923"/>
      <c r="R6404" s="923"/>
      <c r="S6404" s="923"/>
      <c r="U6404" s="742"/>
    </row>
    <row r="6405" spans="12:21" s="508" customFormat="1" x14ac:dyDescent="0.2">
      <c r="L6405" s="469"/>
      <c r="M6405" s="469"/>
      <c r="N6405" s="469"/>
      <c r="O6405" s="469"/>
      <c r="P6405" s="923"/>
      <c r="Q6405" s="923"/>
      <c r="R6405" s="923"/>
      <c r="S6405" s="923"/>
      <c r="U6405" s="742"/>
    </row>
    <row r="6406" spans="12:21" s="508" customFormat="1" x14ac:dyDescent="0.2">
      <c r="L6406" s="469"/>
      <c r="M6406" s="469"/>
      <c r="N6406" s="469"/>
      <c r="O6406" s="469"/>
      <c r="P6406" s="923"/>
      <c r="Q6406" s="923"/>
      <c r="R6406" s="923"/>
      <c r="S6406" s="923"/>
      <c r="U6406" s="742"/>
    </row>
    <row r="6407" spans="12:21" s="508" customFormat="1" x14ac:dyDescent="0.2">
      <c r="L6407" s="469"/>
      <c r="M6407" s="469"/>
      <c r="N6407" s="469"/>
      <c r="O6407" s="469"/>
      <c r="P6407" s="923"/>
      <c r="Q6407" s="923"/>
      <c r="R6407" s="923"/>
      <c r="S6407" s="923"/>
      <c r="U6407" s="742"/>
    </row>
    <row r="6408" spans="12:21" s="508" customFormat="1" x14ac:dyDescent="0.2">
      <c r="L6408" s="469"/>
      <c r="M6408" s="469"/>
      <c r="N6408" s="469"/>
      <c r="O6408" s="469"/>
      <c r="P6408" s="923"/>
      <c r="Q6408" s="923"/>
      <c r="R6408" s="923"/>
      <c r="S6408" s="923"/>
      <c r="U6408" s="742"/>
    </row>
    <row r="6409" spans="12:21" s="508" customFormat="1" x14ac:dyDescent="0.2">
      <c r="L6409" s="469"/>
      <c r="M6409" s="469"/>
      <c r="N6409" s="469"/>
      <c r="O6409" s="469"/>
      <c r="P6409" s="923"/>
      <c r="Q6409" s="923"/>
      <c r="R6409" s="923"/>
      <c r="S6409" s="923"/>
      <c r="U6409" s="742"/>
    </row>
    <row r="6410" spans="12:21" s="508" customFormat="1" x14ac:dyDescent="0.2">
      <c r="L6410" s="469"/>
      <c r="M6410" s="469"/>
      <c r="N6410" s="469"/>
      <c r="O6410" s="469"/>
      <c r="P6410" s="923"/>
      <c r="Q6410" s="923"/>
      <c r="R6410" s="923"/>
      <c r="S6410" s="923"/>
      <c r="U6410" s="742"/>
    </row>
    <row r="6411" spans="12:21" s="508" customFormat="1" x14ac:dyDescent="0.2">
      <c r="L6411" s="469"/>
      <c r="M6411" s="469"/>
      <c r="N6411" s="469"/>
      <c r="O6411" s="469"/>
      <c r="P6411" s="923"/>
      <c r="Q6411" s="923"/>
      <c r="R6411" s="923"/>
      <c r="S6411" s="923"/>
      <c r="U6411" s="742"/>
    </row>
    <row r="6412" spans="12:21" s="508" customFormat="1" x14ac:dyDescent="0.2">
      <c r="L6412" s="469"/>
      <c r="M6412" s="469"/>
      <c r="N6412" s="469"/>
      <c r="O6412" s="469"/>
      <c r="P6412" s="923"/>
      <c r="Q6412" s="923"/>
      <c r="R6412" s="923"/>
      <c r="S6412" s="923"/>
      <c r="U6412" s="742"/>
    </row>
    <row r="6413" spans="12:21" s="508" customFormat="1" x14ac:dyDescent="0.2">
      <c r="L6413" s="469"/>
      <c r="M6413" s="469"/>
      <c r="N6413" s="469"/>
      <c r="O6413" s="469"/>
      <c r="P6413" s="923"/>
      <c r="Q6413" s="923"/>
      <c r="R6413" s="923"/>
      <c r="S6413" s="923"/>
      <c r="U6413" s="742"/>
    </row>
    <row r="6414" spans="12:21" s="508" customFormat="1" x14ac:dyDescent="0.2">
      <c r="L6414" s="469"/>
      <c r="M6414" s="469"/>
      <c r="N6414" s="469"/>
      <c r="O6414" s="469"/>
      <c r="P6414" s="923"/>
      <c r="Q6414" s="923"/>
      <c r="R6414" s="923"/>
      <c r="S6414" s="923"/>
      <c r="U6414" s="742"/>
    </row>
    <row r="6415" spans="12:21" s="508" customFormat="1" x14ac:dyDescent="0.2">
      <c r="L6415" s="469"/>
      <c r="M6415" s="469"/>
      <c r="N6415" s="469"/>
      <c r="O6415" s="469"/>
      <c r="P6415" s="923"/>
      <c r="Q6415" s="923"/>
      <c r="R6415" s="923"/>
      <c r="S6415" s="923"/>
      <c r="U6415" s="742"/>
    </row>
    <row r="6416" spans="12:21" s="508" customFormat="1" x14ac:dyDescent="0.2">
      <c r="L6416" s="469"/>
      <c r="M6416" s="469"/>
      <c r="N6416" s="469"/>
      <c r="O6416" s="469"/>
      <c r="P6416" s="923"/>
      <c r="Q6416" s="923"/>
      <c r="R6416" s="923"/>
      <c r="S6416" s="923"/>
      <c r="U6416" s="742"/>
    </row>
    <row r="6417" spans="12:21" s="508" customFormat="1" x14ac:dyDescent="0.2">
      <c r="L6417" s="469"/>
      <c r="M6417" s="469"/>
      <c r="N6417" s="469"/>
      <c r="O6417" s="469"/>
      <c r="P6417" s="923"/>
      <c r="Q6417" s="923"/>
      <c r="R6417" s="923"/>
      <c r="S6417" s="923"/>
      <c r="U6417" s="742"/>
    </row>
    <row r="6418" spans="12:21" s="508" customFormat="1" x14ac:dyDescent="0.2">
      <c r="L6418" s="469"/>
      <c r="M6418" s="469"/>
      <c r="N6418" s="469"/>
      <c r="O6418" s="469"/>
      <c r="P6418" s="923"/>
      <c r="Q6418" s="923"/>
      <c r="R6418" s="923"/>
      <c r="S6418" s="923"/>
      <c r="U6418" s="742"/>
    </row>
    <row r="6419" spans="12:21" s="508" customFormat="1" x14ac:dyDescent="0.2">
      <c r="L6419" s="469"/>
      <c r="M6419" s="469"/>
      <c r="N6419" s="469"/>
      <c r="O6419" s="469"/>
      <c r="P6419" s="923"/>
      <c r="Q6419" s="923"/>
      <c r="R6419" s="923"/>
      <c r="S6419" s="923"/>
      <c r="U6419" s="742"/>
    </row>
    <row r="6420" spans="12:21" s="508" customFormat="1" x14ac:dyDescent="0.2">
      <c r="L6420" s="469"/>
      <c r="M6420" s="469"/>
      <c r="N6420" s="469"/>
      <c r="O6420" s="469"/>
      <c r="P6420" s="923"/>
      <c r="Q6420" s="923"/>
      <c r="R6420" s="923"/>
      <c r="S6420" s="923"/>
      <c r="U6420" s="742"/>
    </row>
    <row r="6421" spans="12:21" s="508" customFormat="1" x14ac:dyDescent="0.2">
      <c r="L6421" s="469"/>
      <c r="M6421" s="469"/>
      <c r="N6421" s="469"/>
      <c r="O6421" s="469"/>
      <c r="P6421" s="923"/>
      <c r="Q6421" s="923"/>
      <c r="R6421" s="923"/>
      <c r="S6421" s="923"/>
      <c r="U6421" s="742"/>
    </row>
    <row r="6422" spans="12:21" s="508" customFormat="1" x14ac:dyDescent="0.2">
      <c r="L6422" s="469"/>
      <c r="M6422" s="469"/>
      <c r="N6422" s="469"/>
      <c r="O6422" s="469"/>
      <c r="P6422" s="923"/>
      <c r="Q6422" s="923"/>
      <c r="R6422" s="923"/>
      <c r="S6422" s="923"/>
      <c r="U6422" s="742"/>
    </row>
    <row r="6423" spans="12:21" s="508" customFormat="1" x14ac:dyDescent="0.2">
      <c r="L6423" s="469"/>
      <c r="M6423" s="469"/>
      <c r="N6423" s="469"/>
      <c r="O6423" s="469"/>
      <c r="P6423" s="923"/>
      <c r="Q6423" s="923"/>
      <c r="R6423" s="923"/>
      <c r="S6423" s="923"/>
      <c r="U6423" s="742"/>
    </row>
    <row r="6424" spans="12:21" s="508" customFormat="1" x14ac:dyDescent="0.2">
      <c r="L6424" s="469"/>
      <c r="M6424" s="469"/>
      <c r="N6424" s="469"/>
      <c r="O6424" s="469"/>
      <c r="P6424" s="923"/>
      <c r="Q6424" s="923"/>
      <c r="R6424" s="923"/>
      <c r="S6424" s="923"/>
      <c r="U6424" s="742"/>
    </row>
    <row r="6425" spans="12:21" s="508" customFormat="1" x14ac:dyDescent="0.2">
      <c r="L6425" s="469"/>
      <c r="M6425" s="469"/>
      <c r="N6425" s="469"/>
      <c r="O6425" s="469"/>
      <c r="P6425" s="923"/>
      <c r="Q6425" s="923"/>
      <c r="R6425" s="923"/>
      <c r="S6425" s="923"/>
      <c r="U6425" s="742"/>
    </row>
    <row r="6426" spans="12:21" s="508" customFormat="1" x14ac:dyDescent="0.2">
      <c r="L6426" s="469"/>
      <c r="M6426" s="469"/>
      <c r="N6426" s="469"/>
      <c r="O6426" s="469"/>
      <c r="P6426" s="923"/>
      <c r="Q6426" s="923"/>
      <c r="R6426" s="923"/>
      <c r="S6426" s="923"/>
      <c r="U6426" s="742"/>
    </row>
    <row r="6427" spans="12:21" s="508" customFormat="1" x14ac:dyDescent="0.2">
      <c r="L6427" s="469"/>
      <c r="M6427" s="469"/>
      <c r="N6427" s="469"/>
      <c r="O6427" s="469"/>
      <c r="P6427" s="923"/>
      <c r="Q6427" s="923"/>
      <c r="R6427" s="923"/>
      <c r="S6427" s="923"/>
      <c r="U6427" s="742"/>
    </row>
    <row r="6428" spans="12:21" s="508" customFormat="1" x14ac:dyDescent="0.2">
      <c r="L6428" s="469"/>
      <c r="M6428" s="469"/>
      <c r="N6428" s="469"/>
      <c r="O6428" s="469"/>
      <c r="P6428" s="923"/>
      <c r="Q6428" s="923"/>
      <c r="R6428" s="923"/>
      <c r="S6428" s="923"/>
      <c r="U6428" s="742"/>
    </row>
    <row r="6429" spans="12:21" s="508" customFormat="1" x14ac:dyDescent="0.2">
      <c r="L6429" s="469"/>
      <c r="M6429" s="469"/>
      <c r="N6429" s="469"/>
      <c r="O6429" s="469"/>
      <c r="P6429" s="923"/>
      <c r="Q6429" s="923"/>
      <c r="R6429" s="923"/>
      <c r="S6429" s="923"/>
      <c r="U6429" s="742"/>
    </row>
    <row r="6430" spans="12:21" s="508" customFormat="1" x14ac:dyDescent="0.2">
      <c r="L6430" s="469"/>
      <c r="M6430" s="469"/>
      <c r="N6430" s="469"/>
      <c r="O6430" s="469"/>
      <c r="P6430" s="923"/>
      <c r="Q6430" s="923"/>
      <c r="R6430" s="923"/>
      <c r="S6430" s="923"/>
      <c r="U6430" s="742"/>
    </row>
    <row r="6431" spans="12:21" s="508" customFormat="1" x14ac:dyDescent="0.2">
      <c r="L6431" s="469"/>
      <c r="M6431" s="469"/>
      <c r="N6431" s="469"/>
      <c r="O6431" s="469"/>
      <c r="P6431" s="923"/>
      <c r="Q6431" s="923"/>
      <c r="R6431" s="923"/>
      <c r="S6431" s="923"/>
      <c r="U6431" s="742"/>
    </row>
    <row r="6432" spans="12:21" s="508" customFormat="1" x14ac:dyDescent="0.2">
      <c r="L6432" s="469"/>
      <c r="M6432" s="469"/>
      <c r="N6432" s="469"/>
      <c r="O6432" s="469"/>
      <c r="P6432" s="923"/>
      <c r="Q6432" s="923"/>
      <c r="R6432" s="923"/>
      <c r="S6432" s="923"/>
      <c r="U6432" s="742"/>
    </row>
    <row r="6433" spans="12:21" s="508" customFormat="1" x14ac:dyDescent="0.2">
      <c r="L6433" s="469"/>
      <c r="M6433" s="469"/>
      <c r="N6433" s="469"/>
      <c r="O6433" s="469"/>
      <c r="P6433" s="923"/>
      <c r="Q6433" s="923"/>
      <c r="R6433" s="923"/>
      <c r="S6433" s="923"/>
      <c r="U6433" s="742"/>
    </row>
    <row r="6434" spans="12:21" s="508" customFormat="1" x14ac:dyDescent="0.2">
      <c r="L6434" s="469"/>
      <c r="M6434" s="469"/>
      <c r="N6434" s="469"/>
      <c r="O6434" s="469"/>
      <c r="P6434" s="923"/>
      <c r="Q6434" s="923"/>
      <c r="R6434" s="923"/>
      <c r="S6434" s="923"/>
      <c r="U6434" s="742"/>
    </row>
    <row r="6435" spans="12:21" s="508" customFormat="1" x14ac:dyDescent="0.2">
      <c r="L6435" s="469"/>
      <c r="M6435" s="469"/>
      <c r="N6435" s="469"/>
      <c r="O6435" s="469"/>
      <c r="P6435" s="923"/>
      <c r="Q6435" s="923"/>
      <c r="R6435" s="923"/>
      <c r="S6435" s="923"/>
      <c r="U6435" s="742"/>
    </row>
    <row r="6436" spans="12:21" s="508" customFormat="1" x14ac:dyDescent="0.2">
      <c r="L6436" s="469"/>
      <c r="M6436" s="469"/>
      <c r="N6436" s="469"/>
      <c r="O6436" s="469"/>
      <c r="P6436" s="923"/>
      <c r="Q6436" s="923"/>
      <c r="R6436" s="923"/>
      <c r="S6436" s="923"/>
      <c r="U6436" s="742"/>
    </row>
    <row r="6437" spans="12:21" s="508" customFormat="1" x14ac:dyDescent="0.2">
      <c r="L6437" s="469"/>
      <c r="M6437" s="469"/>
      <c r="N6437" s="469"/>
      <c r="O6437" s="469"/>
      <c r="P6437" s="923"/>
      <c r="Q6437" s="923"/>
      <c r="R6437" s="923"/>
      <c r="S6437" s="923"/>
      <c r="U6437" s="742"/>
    </row>
    <row r="6438" spans="12:21" s="508" customFormat="1" x14ac:dyDescent="0.2">
      <c r="L6438" s="469"/>
      <c r="M6438" s="469"/>
      <c r="N6438" s="469"/>
      <c r="O6438" s="469"/>
      <c r="P6438" s="923"/>
      <c r="Q6438" s="923"/>
      <c r="R6438" s="923"/>
      <c r="S6438" s="923"/>
      <c r="U6438" s="742"/>
    </row>
    <row r="6439" spans="12:21" s="508" customFormat="1" x14ac:dyDescent="0.2">
      <c r="L6439" s="469"/>
      <c r="M6439" s="469"/>
      <c r="N6439" s="469"/>
      <c r="O6439" s="469"/>
      <c r="P6439" s="923"/>
      <c r="Q6439" s="923"/>
      <c r="R6439" s="923"/>
      <c r="S6439" s="923"/>
      <c r="U6439" s="742"/>
    </row>
    <row r="6440" spans="12:21" s="508" customFormat="1" x14ac:dyDescent="0.2">
      <c r="L6440" s="469"/>
      <c r="M6440" s="469"/>
      <c r="N6440" s="469"/>
      <c r="O6440" s="469"/>
      <c r="P6440" s="923"/>
      <c r="Q6440" s="923"/>
      <c r="R6440" s="923"/>
      <c r="S6440" s="923"/>
      <c r="U6440" s="742"/>
    </row>
    <row r="6441" spans="12:21" s="508" customFormat="1" x14ac:dyDescent="0.2">
      <c r="L6441" s="469"/>
      <c r="M6441" s="469"/>
      <c r="N6441" s="469"/>
      <c r="O6441" s="469"/>
      <c r="P6441" s="923"/>
      <c r="Q6441" s="923"/>
      <c r="R6441" s="923"/>
      <c r="S6441" s="923"/>
      <c r="U6441" s="742"/>
    </row>
    <row r="6442" spans="12:21" s="508" customFormat="1" x14ac:dyDescent="0.2">
      <c r="L6442" s="469"/>
      <c r="M6442" s="469"/>
      <c r="N6442" s="469"/>
      <c r="O6442" s="469"/>
      <c r="P6442" s="923"/>
      <c r="Q6442" s="923"/>
      <c r="R6442" s="923"/>
      <c r="S6442" s="923"/>
      <c r="U6442" s="742"/>
    </row>
    <row r="6443" spans="12:21" s="508" customFormat="1" x14ac:dyDescent="0.2">
      <c r="L6443" s="469"/>
      <c r="M6443" s="469"/>
      <c r="N6443" s="469"/>
      <c r="O6443" s="469"/>
      <c r="P6443" s="923"/>
      <c r="Q6443" s="923"/>
      <c r="R6443" s="923"/>
      <c r="S6443" s="923"/>
      <c r="U6443" s="742"/>
    </row>
    <row r="6444" spans="12:21" s="508" customFormat="1" x14ac:dyDescent="0.2">
      <c r="L6444" s="469"/>
      <c r="M6444" s="469"/>
      <c r="N6444" s="469"/>
      <c r="O6444" s="469"/>
      <c r="P6444" s="923"/>
      <c r="Q6444" s="923"/>
      <c r="R6444" s="923"/>
      <c r="S6444" s="923"/>
      <c r="U6444" s="742"/>
    </row>
    <row r="6445" spans="12:21" s="508" customFormat="1" x14ac:dyDescent="0.2">
      <c r="L6445" s="469"/>
      <c r="M6445" s="469"/>
      <c r="N6445" s="469"/>
      <c r="O6445" s="469"/>
      <c r="P6445" s="923"/>
      <c r="Q6445" s="923"/>
      <c r="R6445" s="923"/>
      <c r="S6445" s="923"/>
      <c r="U6445" s="742"/>
    </row>
    <row r="6446" spans="12:21" s="508" customFormat="1" x14ac:dyDescent="0.2">
      <c r="L6446" s="469"/>
      <c r="M6446" s="469"/>
      <c r="N6446" s="469"/>
      <c r="O6446" s="469"/>
      <c r="P6446" s="923"/>
      <c r="Q6446" s="923"/>
      <c r="R6446" s="923"/>
      <c r="S6446" s="923"/>
      <c r="U6446" s="742"/>
    </row>
    <row r="6447" spans="12:21" s="508" customFormat="1" x14ac:dyDescent="0.2">
      <c r="L6447" s="469"/>
      <c r="M6447" s="469"/>
      <c r="N6447" s="469"/>
      <c r="O6447" s="469"/>
      <c r="P6447" s="923"/>
      <c r="Q6447" s="923"/>
      <c r="R6447" s="923"/>
      <c r="S6447" s="923"/>
      <c r="U6447" s="742"/>
    </row>
    <row r="6448" spans="12:21" s="508" customFormat="1" x14ac:dyDescent="0.2">
      <c r="L6448" s="469"/>
      <c r="M6448" s="469"/>
      <c r="N6448" s="469"/>
      <c r="O6448" s="469"/>
      <c r="P6448" s="923"/>
      <c r="Q6448" s="923"/>
      <c r="R6448" s="923"/>
      <c r="S6448" s="923"/>
      <c r="U6448" s="742"/>
    </row>
    <row r="6449" spans="12:21" s="508" customFormat="1" x14ac:dyDescent="0.2">
      <c r="L6449" s="469"/>
      <c r="M6449" s="469"/>
      <c r="N6449" s="469"/>
      <c r="O6449" s="469"/>
      <c r="P6449" s="923"/>
      <c r="Q6449" s="923"/>
      <c r="R6449" s="923"/>
      <c r="S6449" s="923"/>
      <c r="U6449" s="742"/>
    </row>
    <row r="6450" spans="12:21" s="508" customFormat="1" x14ac:dyDescent="0.2">
      <c r="L6450" s="469"/>
      <c r="M6450" s="469"/>
      <c r="N6450" s="469"/>
      <c r="O6450" s="469"/>
      <c r="P6450" s="923"/>
      <c r="Q6450" s="923"/>
      <c r="R6450" s="923"/>
      <c r="S6450" s="923"/>
      <c r="U6450" s="742"/>
    </row>
    <row r="6451" spans="12:21" s="508" customFormat="1" x14ac:dyDescent="0.2">
      <c r="L6451" s="469"/>
      <c r="M6451" s="469"/>
      <c r="N6451" s="469"/>
      <c r="O6451" s="469"/>
      <c r="P6451" s="923"/>
      <c r="Q6451" s="923"/>
      <c r="R6451" s="923"/>
      <c r="S6451" s="923"/>
      <c r="U6451" s="742"/>
    </row>
    <row r="6452" spans="12:21" s="508" customFormat="1" x14ac:dyDescent="0.2">
      <c r="L6452" s="469"/>
      <c r="M6452" s="469"/>
      <c r="N6452" s="469"/>
      <c r="O6452" s="469"/>
      <c r="P6452" s="923"/>
      <c r="Q6452" s="923"/>
      <c r="R6452" s="923"/>
      <c r="S6452" s="923"/>
      <c r="U6452" s="742"/>
    </row>
    <row r="6453" spans="12:21" s="508" customFormat="1" x14ac:dyDescent="0.2">
      <c r="L6453" s="469"/>
      <c r="M6453" s="469"/>
      <c r="N6453" s="469"/>
      <c r="O6453" s="469"/>
      <c r="P6453" s="923"/>
      <c r="Q6453" s="923"/>
      <c r="R6453" s="923"/>
      <c r="S6453" s="923"/>
      <c r="U6453" s="742"/>
    </row>
    <row r="6454" spans="12:21" s="508" customFormat="1" x14ac:dyDescent="0.2">
      <c r="L6454" s="469"/>
      <c r="M6454" s="469"/>
      <c r="N6454" s="469"/>
      <c r="O6454" s="469"/>
      <c r="P6454" s="923"/>
      <c r="Q6454" s="923"/>
      <c r="R6454" s="923"/>
      <c r="S6454" s="923"/>
      <c r="U6454" s="742"/>
    </row>
    <row r="6455" spans="12:21" s="508" customFormat="1" x14ac:dyDescent="0.2">
      <c r="L6455" s="469"/>
      <c r="M6455" s="469"/>
      <c r="N6455" s="469"/>
      <c r="O6455" s="469"/>
      <c r="P6455" s="923"/>
      <c r="Q6455" s="923"/>
      <c r="R6455" s="923"/>
      <c r="S6455" s="923"/>
      <c r="U6455" s="742"/>
    </row>
    <row r="6456" spans="12:21" s="508" customFormat="1" x14ac:dyDescent="0.2">
      <c r="L6456" s="469"/>
      <c r="M6456" s="469"/>
      <c r="N6456" s="469"/>
      <c r="O6456" s="469"/>
      <c r="P6456" s="923"/>
      <c r="Q6456" s="923"/>
      <c r="R6456" s="923"/>
      <c r="S6456" s="923"/>
      <c r="U6456" s="742"/>
    </row>
    <row r="6457" spans="12:21" s="508" customFormat="1" x14ac:dyDescent="0.2">
      <c r="L6457" s="469"/>
      <c r="M6457" s="469"/>
      <c r="N6457" s="469"/>
      <c r="O6457" s="469"/>
      <c r="P6457" s="923"/>
      <c r="Q6457" s="923"/>
      <c r="R6457" s="923"/>
      <c r="S6457" s="923"/>
      <c r="U6457" s="742"/>
    </row>
    <row r="6458" spans="12:21" s="508" customFormat="1" x14ac:dyDescent="0.2">
      <c r="L6458" s="469"/>
      <c r="M6458" s="469"/>
      <c r="N6458" s="469"/>
      <c r="O6458" s="469"/>
      <c r="P6458" s="923"/>
      <c r="Q6458" s="923"/>
      <c r="R6458" s="923"/>
      <c r="S6458" s="923"/>
      <c r="U6458" s="742"/>
    </row>
    <row r="6459" spans="12:21" s="508" customFormat="1" x14ac:dyDescent="0.2">
      <c r="L6459" s="469"/>
      <c r="M6459" s="469"/>
      <c r="N6459" s="469"/>
      <c r="O6459" s="469"/>
      <c r="P6459" s="923"/>
      <c r="Q6459" s="923"/>
      <c r="R6459" s="923"/>
      <c r="S6459" s="923"/>
      <c r="U6459" s="742"/>
    </row>
    <row r="6460" spans="12:21" s="508" customFormat="1" x14ac:dyDescent="0.2">
      <c r="L6460" s="469"/>
      <c r="M6460" s="469"/>
      <c r="N6460" s="469"/>
      <c r="O6460" s="469"/>
      <c r="P6460" s="923"/>
      <c r="Q6460" s="923"/>
      <c r="R6460" s="923"/>
      <c r="S6460" s="923"/>
      <c r="U6460" s="742"/>
    </row>
    <row r="6461" spans="12:21" s="508" customFormat="1" x14ac:dyDescent="0.2">
      <c r="L6461" s="469"/>
      <c r="M6461" s="469"/>
      <c r="N6461" s="469"/>
      <c r="O6461" s="469"/>
      <c r="P6461" s="923"/>
      <c r="Q6461" s="923"/>
      <c r="R6461" s="923"/>
      <c r="S6461" s="923"/>
      <c r="U6461" s="742"/>
    </row>
    <row r="6462" spans="12:21" s="508" customFormat="1" x14ac:dyDescent="0.2">
      <c r="L6462" s="469"/>
      <c r="M6462" s="469"/>
      <c r="N6462" s="469"/>
      <c r="O6462" s="469"/>
      <c r="P6462" s="923"/>
      <c r="Q6462" s="923"/>
      <c r="R6462" s="923"/>
      <c r="S6462" s="923"/>
      <c r="U6462" s="742"/>
    </row>
    <row r="6463" spans="12:21" s="508" customFormat="1" x14ac:dyDescent="0.2">
      <c r="L6463" s="469"/>
      <c r="M6463" s="469"/>
      <c r="N6463" s="469"/>
      <c r="O6463" s="469"/>
      <c r="P6463" s="923"/>
      <c r="Q6463" s="923"/>
      <c r="R6463" s="923"/>
      <c r="S6463" s="923"/>
      <c r="U6463" s="742"/>
    </row>
    <row r="6464" spans="12:21" s="508" customFormat="1" x14ac:dyDescent="0.2">
      <c r="L6464" s="469"/>
      <c r="M6464" s="469"/>
      <c r="N6464" s="469"/>
      <c r="O6464" s="469"/>
      <c r="P6464" s="923"/>
      <c r="Q6464" s="923"/>
      <c r="R6464" s="923"/>
      <c r="S6464" s="923"/>
      <c r="U6464" s="742"/>
    </row>
    <row r="6465" spans="12:21" s="508" customFormat="1" x14ac:dyDescent="0.2">
      <c r="L6465" s="469"/>
      <c r="M6465" s="469"/>
      <c r="N6465" s="469"/>
      <c r="O6465" s="469"/>
      <c r="P6465" s="923"/>
      <c r="Q6465" s="923"/>
      <c r="R6465" s="923"/>
      <c r="S6465" s="923"/>
      <c r="U6465" s="742"/>
    </row>
    <row r="6466" spans="12:21" s="508" customFormat="1" x14ac:dyDescent="0.2">
      <c r="L6466" s="469"/>
      <c r="M6466" s="469"/>
      <c r="N6466" s="469"/>
      <c r="O6466" s="469"/>
      <c r="P6466" s="923"/>
      <c r="Q6466" s="923"/>
      <c r="R6466" s="923"/>
      <c r="S6466" s="923"/>
      <c r="U6466" s="742"/>
    </row>
    <row r="6467" spans="12:21" s="508" customFormat="1" x14ac:dyDescent="0.2">
      <c r="L6467" s="469"/>
      <c r="M6467" s="469"/>
      <c r="N6467" s="469"/>
      <c r="O6467" s="469"/>
      <c r="P6467" s="923"/>
      <c r="Q6467" s="923"/>
      <c r="R6467" s="923"/>
      <c r="S6467" s="923"/>
      <c r="U6467" s="742"/>
    </row>
    <row r="6468" spans="12:21" s="508" customFormat="1" x14ac:dyDescent="0.2">
      <c r="L6468" s="469"/>
      <c r="M6468" s="469"/>
      <c r="N6468" s="469"/>
      <c r="O6468" s="469"/>
      <c r="P6468" s="923"/>
      <c r="Q6468" s="923"/>
      <c r="R6468" s="923"/>
      <c r="S6468" s="923"/>
      <c r="U6468" s="742"/>
    </row>
    <row r="6469" spans="12:21" s="508" customFormat="1" x14ac:dyDescent="0.2">
      <c r="L6469" s="469"/>
      <c r="M6469" s="469"/>
      <c r="N6469" s="469"/>
      <c r="O6469" s="469"/>
      <c r="P6469" s="923"/>
      <c r="Q6469" s="923"/>
      <c r="R6469" s="923"/>
      <c r="S6469" s="923"/>
      <c r="U6469" s="742"/>
    </row>
    <row r="6470" spans="12:21" s="508" customFormat="1" x14ac:dyDescent="0.2">
      <c r="L6470" s="469"/>
      <c r="M6470" s="469"/>
      <c r="N6470" s="469"/>
      <c r="O6470" s="469"/>
      <c r="P6470" s="923"/>
      <c r="Q6470" s="923"/>
      <c r="R6470" s="923"/>
      <c r="S6470" s="923"/>
      <c r="U6470" s="742"/>
    </row>
    <row r="6471" spans="12:21" s="508" customFormat="1" x14ac:dyDescent="0.2">
      <c r="L6471" s="469"/>
      <c r="M6471" s="469"/>
      <c r="N6471" s="469"/>
      <c r="O6471" s="469"/>
      <c r="P6471" s="923"/>
      <c r="Q6471" s="923"/>
      <c r="R6471" s="923"/>
      <c r="S6471" s="923"/>
      <c r="U6471" s="742"/>
    </row>
    <row r="6472" spans="12:21" s="508" customFormat="1" x14ac:dyDescent="0.2">
      <c r="L6472" s="469"/>
      <c r="M6472" s="469"/>
      <c r="N6472" s="469"/>
      <c r="O6472" s="469"/>
      <c r="P6472" s="923"/>
      <c r="Q6472" s="923"/>
      <c r="R6472" s="923"/>
      <c r="S6472" s="923"/>
      <c r="U6472" s="742"/>
    </row>
    <row r="6473" spans="12:21" s="508" customFormat="1" x14ac:dyDescent="0.2">
      <c r="L6473" s="469"/>
      <c r="M6473" s="469"/>
      <c r="N6473" s="469"/>
      <c r="O6473" s="469"/>
      <c r="P6473" s="923"/>
      <c r="Q6473" s="923"/>
      <c r="R6473" s="923"/>
      <c r="S6473" s="923"/>
      <c r="U6473" s="742"/>
    </row>
    <row r="6474" spans="12:21" s="508" customFormat="1" x14ac:dyDescent="0.2">
      <c r="L6474" s="469"/>
      <c r="M6474" s="469"/>
      <c r="N6474" s="469"/>
      <c r="O6474" s="469"/>
      <c r="P6474" s="923"/>
      <c r="Q6474" s="923"/>
      <c r="R6474" s="923"/>
      <c r="S6474" s="923"/>
      <c r="U6474" s="742"/>
    </row>
    <row r="6475" spans="12:21" s="508" customFormat="1" x14ac:dyDescent="0.2">
      <c r="L6475" s="469"/>
      <c r="M6475" s="469"/>
      <c r="N6475" s="469"/>
      <c r="O6475" s="469"/>
      <c r="P6475" s="923"/>
      <c r="Q6475" s="923"/>
      <c r="R6475" s="923"/>
      <c r="S6475" s="923"/>
      <c r="U6475" s="742"/>
    </row>
    <row r="6476" spans="12:21" s="508" customFormat="1" x14ac:dyDescent="0.2">
      <c r="L6476" s="469"/>
      <c r="M6476" s="469"/>
      <c r="N6476" s="469"/>
      <c r="O6476" s="469"/>
      <c r="P6476" s="923"/>
      <c r="Q6476" s="923"/>
      <c r="R6476" s="923"/>
      <c r="S6476" s="923"/>
      <c r="U6476" s="742"/>
    </row>
    <row r="6477" spans="12:21" s="508" customFormat="1" x14ac:dyDescent="0.2">
      <c r="L6477" s="469"/>
      <c r="M6477" s="469"/>
      <c r="N6477" s="469"/>
      <c r="O6477" s="469"/>
      <c r="P6477" s="923"/>
      <c r="Q6477" s="923"/>
      <c r="R6477" s="923"/>
      <c r="S6477" s="923"/>
      <c r="U6477" s="742"/>
    </row>
    <row r="6478" spans="12:21" s="508" customFormat="1" x14ac:dyDescent="0.2">
      <c r="L6478" s="469"/>
      <c r="M6478" s="469"/>
      <c r="N6478" s="469"/>
      <c r="O6478" s="469"/>
      <c r="P6478" s="923"/>
      <c r="Q6478" s="923"/>
      <c r="R6478" s="923"/>
      <c r="S6478" s="923"/>
      <c r="U6478" s="742"/>
    </row>
    <row r="6479" spans="12:21" s="508" customFormat="1" x14ac:dyDescent="0.2">
      <c r="L6479" s="469"/>
      <c r="M6479" s="469"/>
      <c r="N6479" s="469"/>
      <c r="O6479" s="469"/>
      <c r="P6479" s="923"/>
      <c r="Q6479" s="923"/>
      <c r="R6479" s="923"/>
      <c r="S6479" s="923"/>
      <c r="U6479" s="742"/>
    </row>
    <row r="6480" spans="12:21" s="508" customFormat="1" x14ac:dyDescent="0.2">
      <c r="L6480" s="469"/>
      <c r="M6480" s="469"/>
      <c r="N6480" s="469"/>
      <c r="O6480" s="469"/>
      <c r="P6480" s="923"/>
      <c r="Q6480" s="923"/>
      <c r="R6480" s="923"/>
      <c r="S6480" s="923"/>
      <c r="U6480" s="742"/>
    </row>
    <row r="6481" spans="12:21" s="508" customFormat="1" x14ac:dyDescent="0.2">
      <c r="L6481" s="469"/>
      <c r="M6481" s="469"/>
      <c r="N6481" s="469"/>
      <c r="O6481" s="469"/>
      <c r="P6481" s="923"/>
      <c r="Q6481" s="923"/>
      <c r="R6481" s="923"/>
      <c r="S6481" s="923"/>
      <c r="U6481" s="742"/>
    </row>
    <row r="6482" spans="12:21" s="508" customFormat="1" x14ac:dyDescent="0.2">
      <c r="L6482" s="469"/>
      <c r="M6482" s="469"/>
      <c r="N6482" s="469"/>
      <c r="O6482" s="469"/>
      <c r="P6482" s="923"/>
      <c r="Q6482" s="923"/>
      <c r="R6482" s="923"/>
      <c r="S6482" s="923"/>
      <c r="U6482" s="742"/>
    </row>
    <row r="6483" spans="12:21" s="508" customFormat="1" x14ac:dyDescent="0.2">
      <c r="L6483" s="469"/>
      <c r="M6483" s="469"/>
      <c r="N6483" s="469"/>
      <c r="O6483" s="469"/>
      <c r="P6483" s="923"/>
      <c r="Q6483" s="923"/>
      <c r="R6483" s="923"/>
      <c r="S6483" s="923"/>
      <c r="U6483" s="742"/>
    </row>
    <row r="6484" spans="12:21" s="508" customFormat="1" x14ac:dyDescent="0.2">
      <c r="L6484" s="469"/>
      <c r="M6484" s="469"/>
      <c r="N6484" s="469"/>
      <c r="O6484" s="469"/>
      <c r="P6484" s="923"/>
      <c r="Q6484" s="923"/>
      <c r="R6484" s="923"/>
      <c r="S6484" s="923"/>
      <c r="U6484" s="742"/>
    </row>
    <row r="6485" spans="12:21" s="508" customFormat="1" x14ac:dyDescent="0.2">
      <c r="L6485" s="469"/>
      <c r="M6485" s="469"/>
      <c r="N6485" s="469"/>
      <c r="O6485" s="469"/>
      <c r="P6485" s="923"/>
      <c r="Q6485" s="923"/>
      <c r="R6485" s="923"/>
      <c r="S6485" s="923"/>
      <c r="U6485" s="742"/>
    </row>
    <row r="6486" spans="12:21" s="508" customFormat="1" x14ac:dyDescent="0.2">
      <c r="L6486" s="469"/>
      <c r="M6486" s="469"/>
      <c r="N6486" s="469"/>
      <c r="O6486" s="469"/>
      <c r="P6486" s="923"/>
      <c r="Q6486" s="923"/>
      <c r="R6486" s="923"/>
      <c r="S6486" s="923"/>
      <c r="U6486" s="742"/>
    </row>
    <row r="6487" spans="12:21" s="508" customFormat="1" x14ac:dyDescent="0.2">
      <c r="L6487" s="469"/>
      <c r="M6487" s="469"/>
      <c r="N6487" s="469"/>
      <c r="O6487" s="469"/>
      <c r="P6487" s="923"/>
      <c r="Q6487" s="923"/>
      <c r="R6487" s="923"/>
      <c r="S6487" s="923"/>
      <c r="U6487" s="742"/>
    </row>
    <row r="6488" spans="12:21" s="508" customFormat="1" x14ac:dyDescent="0.2">
      <c r="L6488" s="469"/>
      <c r="M6488" s="469"/>
      <c r="N6488" s="469"/>
      <c r="O6488" s="469"/>
      <c r="P6488" s="923"/>
      <c r="Q6488" s="923"/>
      <c r="R6488" s="923"/>
      <c r="S6488" s="923"/>
      <c r="U6488" s="742"/>
    </row>
    <row r="6489" spans="12:21" s="508" customFormat="1" x14ac:dyDescent="0.2">
      <c r="L6489" s="469"/>
      <c r="M6489" s="469"/>
      <c r="N6489" s="469"/>
      <c r="O6489" s="469"/>
      <c r="P6489" s="923"/>
      <c r="Q6489" s="923"/>
      <c r="R6489" s="923"/>
      <c r="S6489" s="923"/>
      <c r="U6489" s="742"/>
    </row>
    <row r="6490" spans="12:21" s="508" customFormat="1" x14ac:dyDescent="0.2">
      <c r="L6490" s="469"/>
      <c r="M6490" s="469"/>
      <c r="N6490" s="469"/>
      <c r="O6490" s="469"/>
      <c r="P6490" s="923"/>
      <c r="Q6490" s="923"/>
      <c r="R6490" s="923"/>
      <c r="S6490" s="923"/>
      <c r="U6490" s="742"/>
    </row>
    <row r="6491" spans="12:21" s="508" customFormat="1" x14ac:dyDescent="0.2">
      <c r="L6491" s="469"/>
      <c r="M6491" s="469"/>
      <c r="N6491" s="469"/>
      <c r="O6491" s="469"/>
      <c r="P6491" s="923"/>
      <c r="Q6491" s="923"/>
      <c r="R6491" s="923"/>
      <c r="S6491" s="923"/>
      <c r="U6491" s="742"/>
    </row>
    <row r="6492" spans="12:21" s="508" customFormat="1" x14ac:dyDescent="0.2">
      <c r="L6492" s="469"/>
      <c r="M6492" s="469"/>
      <c r="N6492" s="469"/>
      <c r="O6492" s="469"/>
      <c r="P6492" s="923"/>
      <c r="Q6492" s="923"/>
      <c r="R6492" s="923"/>
      <c r="S6492" s="923"/>
      <c r="U6492" s="742"/>
    </row>
    <row r="6493" spans="12:21" s="508" customFormat="1" x14ac:dyDescent="0.2">
      <c r="L6493" s="469"/>
      <c r="M6493" s="469"/>
      <c r="N6493" s="469"/>
      <c r="O6493" s="469"/>
      <c r="P6493" s="923"/>
      <c r="Q6493" s="923"/>
      <c r="R6493" s="923"/>
      <c r="S6493" s="923"/>
      <c r="U6493" s="742"/>
    </row>
    <row r="6494" spans="12:21" s="508" customFormat="1" x14ac:dyDescent="0.2">
      <c r="L6494" s="469"/>
      <c r="M6494" s="469"/>
      <c r="N6494" s="469"/>
      <c r="O6494" s="469"/>
      <c r="P6494" s="923"/>
      <c r="Q6494" s="923"/>
      <c r="R6494" s="923"/>
      <c r="S6494" s="923"/>
      <c r="U6494" s="742"/>
    </row>
    <row r="6495" spans="12:21" s="508" customFormat="1" x14ac:dyDescent="0.2">
      <c r="L6495" s="469"/>
      <c r="M6495" s="469"/>
      <c r="N6495" s="469"/>
      <c r="O6495" s="469"/>
      <c r="P6495" s="923"/>
      <c r="Q6495" s="923"/>
      <c r="R6495" s="923"/>
      <c r="S6495" s="923"/>
      <c r="U6495" s="742"/>
    </row>
    <row r="6496" spans="12:21" s="508" customFormat="1" x14ac:dyDescent="0.2">
      <c r="L6496" s="469"/>
      <c r="M6496" s="469"/>
      <c r="N6496" s="469"/>
      <c r="O6496" s="469"/>
      <c r="P6496" s="923"/>
      <c r="Q6496" s="923"/>
      <c r="R6496" s="923"/>
      <c r="S6496" s="923"/>
      <c r="U6496" s="742"/>
    </row>
    <row r="6497" spans="12:21" s="508" customFormat="1" x14ac:dyDescent="0.2">
      <c r="L6497" s="469"/>
      <c r="M6497" s="469"/>
      <c r="N6497" s="469"/>
      <c r="O6497" s="469"/>
      <c r="P6497" s="923"/>
      <c r="Q6497" s="923"/>
      <c r="R6497" s="923"/>
      <c r="S6497" s="923"/>
      <c r="U6497" s="742"/>
    </row>
    <row r="6498" spans="12:21" s="508" customFormat="1" x14ac:dyDescent="0.2">
      <c r="L6498" s="469"/>
      <c r="M6498" s="469"/>
      <c r="N6498" s="469"/>
      <c r="O6498" s="469"/>
      <c r="P6498" s="923"/>
      <c r="Q6498" s="923"/>
      <c r="R6498" s="923"/>
      <c r="S6498" s="923"/>
      <c r="U6498" s="742"/>
    </row>
    <row r="6499" spans="12:21" s="508" customFormat="1" x14ac:dyDescent="0.2">
      <c r="L6499" s="469"/>
      <c r="M6499" s="469"/>
      <c r="N6499" s="469"/>
      <c r="O6499" s="469"/>
      <c r="P6499" s="923"/>
      <c r="Q6499" s="923"/>
      <c r="R6499" s="923"/>
      <c r="S6499" s="923"/>
      <c r="U6499" s="742"/>
    </row>
    <row r="6500" spans="12:21" s="508" customFormat="1" x14ac:dyDescent="0.2">
      <c r="L6500" s="469"/>
      <c r="M6500" s="469"/>
      <c r="N6500" s="469"/>
      <c r="O6500" s="469"/>
      <c r="P6500" s="923"/>
      <c r="Q6500" s="923"/>
      <c r="R6500" s="923"/>
      <c r="S6500" s="923"/>
      <c r="U6500" s="742"/>
    </row>
    <row r="6501" spans="12:21" s="508" customFormat="1" x14ac:dyDescent="0.2">
      <c r="L6501" s="469"/>
      <c r="M6501" s="469"/>
      <c r="N6501" s="469"/>
      <c r="O6501" s="469"/>
      <c r="P6501" s="923"/>
      <c r="Q6501" s="923"/>
      <c r="R6501" s="923"/>
      <c r="S6501" s="923"/>
      <c r="U6501" s="742"/>
    </row>
    <row r="6502" spans="12:21" s="508" customFormat="1" x14ac:dyDescent="0.2">
      <c r="L6502" s="469"/>
      <c r="M6502" s="469"/>
      <c r="N6502" s="469"/>
      <c r="O6502" s="469"/>
      <c r="P6502" s="923"/>
      <c r="Q6502" s="923"/>
      <c r="R6502" s="923"/>
      <c r="S6502" s="923"/>
      <c r="U6502" s="742"/>
    </row>
    <row r="6503" spans="12:21" s="508" customFormat="1" x14ac:dyDescent="0.2">
      <c r="L6503" s="469"/>
      <c r="M6503" s="469"/>
      <c r="N6503" s="469"/>
      <c r="O6503" s="469"/>
      <c r="P6503" s="923"/>
      <c r="Q6503" s="923"/>
      <c r="R6503" s="923"/>
      <c r="S6503" s="923"/>
      <c r="U6503" s="742"/>
    </row>
    <row r="6504" spans="12:21" s="508" customFormat="1" x14ac:dyDescent="0.2">
      <c r="L6504" s="469"/>
      <c r="M6504" s="469"/>
      <c r="N6504" s="469"/>
      <c r="O6504" s="469"/>
      <c r="P6504" s="923"/>
      <c r="Q6504" s="923"/>
      <c r="R6504" s="923"/>
      <c r="S6504" s="923"/>
      <c r="U6504" s="742"/>
    </row>
    <row r="6505" spans="12:21" s="508" customFormat="1" x14ac:dyDescent="0.2">
      <c r="L6505" s="469"/>
      <c r="M6505" s="469"/>
      <c r="N6505" s="469"/>
      <c r="O6505" s="469"/>
      <c r="P6505" s="923"/>
      <c r="Q6505" s="923"/>
      <c r="R6505" s="923"/>
      <c r="S6505" s="923"/>
      <c r="U6505" s="742"/>
    </row>
    <row r="6506" spans="12:21" s="508" customFormat="1" x14ac:dyDescent="0.2">
      <c r="L6506" s="469"/>
      <c r="M6506" s="469"/>
      <c r="N6506" s="469"/>
      <c r="O6506" s="469"/>
      <c r="P6506" s="923"/>
      <c r="Q6506" s="923"/>
      <c r="R6506" s="923"/>
      <c r="S6506" s="923"/>
      <c r="U6506" s="742"/>
    </row>
    <row r="6507" spans="12:21" s="508" customFormat="1" x14ac:dyDescent="0.2">
      <c r="L6507" s="469"/>
      <c r="M6507" s="469"/>
      <c r="N6507" s="469"/>
      <c r="O6507" s="469"/>
      <c r="P6507" s="923"/>
      <c r="Q6507" s="923"/>
      <c r="R6507" s="923"/>
      <c r="S6507" s="923"/>
      <c r="U6507" s="742"/>
    </row>
    <row r="6508" spans="12:21" s="508" customFormat="1" x14ac:dyDescent="0.2">
      <c r="L6508" s="469"/>
      <c r="M6508" s="469"/>
      <c r="N6508" s="469"/>
      <c r="O6508" s="469"/>
      <c r="P6508" s="923"/>
      <c r="Q6508" s="923"/>
      <c r="R6508" s="923"/>
      <c r="S6508" s="923"/>
      <c r="U6508" s="742"/>
    </row>
    <row r="6509" spans="12:21" s="508" customFormat="1" x14ac:dyDescent="0.2">
      <c r="L6509" s="469"/>
      <c r="M6509" s="469"/>
      <c r="N6509" s="469"/>
      <c r="O6509" s="469"/>
      <c r="P6509" s="923"/>
      <c r="Q6509" s="923"/>
      <c r="R6509" s="923"/>
      <c r="S6509" s="923"/>
      <c r="U6509" s="742"/>
    </row>
    <row r="6510" spans="12:21" s="508" customFormat="1" x14ac:dyDescent="0.2">
      <c r="L6510" s="469"/>
      <c r="M6510" s="469"/>
      <c r="N6510" s="469"/>
      <c r="O6510" s="469"/>
      <c r="P6510" s="923"/>
      <c r="Q6510" s="923"/>
      <c r="R6510" s="923"/>
      <c r="S6510" s="923"/>
      <c r="U6510" s="742"/>
    </row>
    <row r="6511" spans="12:21" s="508" customFormat="1" x14ac:dyDescent="0.2">
      <c r="L6511" s="469"/>
      <c r="M6511" s="469"/>
      <c r="N6511" s="469"/>
      <c r="O6511" s="469"/>
      <c r="P6511" s="923"/>
      <c r="Q6511" s="923"/>
      <c r="R6511" s="923"/>
      <c r="S6511" s="923"/>
      <c r="U6511" s="742"/>
    </row>
    <row r="6512" spans="12:21" s="508" customFormat="1" x14ac:dyDescent="0.2">
      <c r="L6512" s="469"/>
      <c r="M6512" s="469"/>
      <c r="N6512" s="469"/>
      <c r="O6512" s="469"/>
      <c r="P6512" s="923"/>
      <c r="Q6512" s="923"/>
      <c r="R6512" s="923"/>
      <c r="S6512" s="923"/>
      <c r="U6512" s="742"/>
    </row>
    <row r="6513" spans="12:21" s="508" customFormat="1" x14ac:dyDescent="0.2">
      <c r="L6513" s="469"/>
      <c r="M6513" s="469"/>
      <c r="N6513" s="469"/>
      <c r="O6513" s="469"/>
      <c r="P6513" s="923"/>
      <c r="Q6513" s="923"/>
      <c r="R6513" s="923"/>
      <c r="S6513" s="923"/>
      <c r="U6513" s="742"/>
    </row>
    <row r="6514" spans="12:21" s="508" customFormat="1" x14ac:dyDescent="0.2">
      <c r="L6514" s="469"/>
      <c r="M6514" s="469"/>
      <c r="N6514" s="469"/>
      <c r="O6514" s="469"/>
      <c r="P6514" s="923"/>
      <c r="Q6514" s="923"/>
      <c r="R6514" s="923"/>
      <c r="S6514" s="923"/>
      <c r="U6514" s="742"/>
    </row>
    <row r="6515" spans="12:21" s="508" customFormat="1" x14ac:dyDescent="0.2">
      <c r="L6515" s="469"/>
      <c r="M6515" s="469"/>
      <c r="N6515" s="469"/>
      <c r="O6515" s="469"/>
      <c r="P6515" s="923"/>
      <c r="Q6515" s="923"/>
      <c r="R6515" s="923"/>
      <c r="S6515" s="923"/>
      <c r="U6515" s="742"/>
    </row>
    <row r="6516" spans="12:21" s="508" customFormat="1" x14ac:dyDescent="0.2">
      <c r="L6516" s="469"/>
      <c r="M6516" s="469"/>
      <c r="N6516" s="469"/>
      <c r="O6516" s="469"/>
      <c r="P6516" s="923"/>
      <c r="Q6516" s="923"/>
      <c r="R6516" s="923"/>
      <c r="S6516" s="923"/>
      <c r="U6516" s="742"/>
    </row>
    <row r="6517" spans="12:21" s="508" customFormat="1" x14ac:dyDescent="0.2">
      <c r="L6517" s="469"/>
      <c r="M6517" s="469"/>
      <c r="N6517" s="469"/>
      <c r="O6517" s="469"/>
      <c r="P6517" s="923"/>
      <c r="Q6517" s="923"/>
      <c r="R6517" s="923"/>
      <c r="S6517" s="923"/>
      <c r="U6517" s="742"/>
    </row>
    <row r="6518" spans="12:21" s="508" customFormat="1" x14ac:dyDescent="0.2">
      <c r="L6518" s="469"/>
      <c r="M6518" s="469"/>
      <c r="N6518" s="469"/>
      <c r="O6518" s="469"/>
      <c r="P6518" s="923"/>
      <c r="Q6518" s="923"/>
      <c r="R6518" s="923"/>
      <c r="S6518" s="923"/>
      <c r="U6518" s="742"/>
    </row>
    <row r="6519" spans="12:21" s="508" customFormat="1" x14ac:dyDescent="0.2">
      <c r="L6519" s="469"/>
      <c r="M6519" s="469"/>
      <c r="N6519" s="469"/>
      <c r="O6519" s="469"/>
      <c r="P6519" s="923"/>
      <c r="Q6519" s="923"/>
      <c r="R6519" s="923"/>
      <c r="S6519" s="923"/>
      <c r="U6519" s="742"/>
    </row>
    <row r="6520" spans="12:21" s="508" customFormat="1" x14ac:dyDescent="0.2">
      <c r="L6520" s="469"/>
      <c r="M6520" s="469"/>
      <c r="N6520" s="469"/>
      <c r="O6520" s="469"/>
      <c r="P6520" s="923"/>
      <c r="Q6520" s="923"/>
      <c r="R6520" s="923"/>
      <c r="S6520" s="923"/>
      <c r="U6520" s="742"/>
    </row>
    <row r="6521" spans="12:21" s="508" customFormat="1" x14ac:dyDescent="0.2">
      <c r="L6521" s="469"/>
      <c r="M6521" s="469"/>
      <c r="N6521" s="469"/>
      <c r="O6521" s="469"/>
      <c r="P6521" s="923"/>
      <c r="Q6521" s="923"/>
      <c r="R6521" s="923"/>
      <c r="S6521" s="923"/>
      <c r="U6521" s="742"/>
    </row>
    <row r="6522" spans="12:21" s="508" customFormat="1" x14ac:dyDescent="0.2">
      <c r="L6522" s="469"/>
      <c r="M6522" s="469"/>
      <c r="N6522" s="469"/>
      <c r="O6522" s="469"/>
      <c r="P6522" s="923"/>
      <c r="Q6522" s="923"/>
      <c r="R6522" s="923"/>
      <c r="S6522" s="923"/>
      <c r="U6522" s="742"/>
    </row>
    <row r="6523" spans="12:21" s="508" customFormat="1" x14ac:dyDescent="0.2">
      <c r="L6523" s="469"/>
      <c r="M6523" s="469"/>
      <c r="N6523" s="469"/>
      <c r="O6523" s="469"/>
      <c r="P6523" s="923"/>
      <c r="Q6523" s="923"/>
      <c r="R6523" s="923"/>
      <c r="S6523" s="923"/>
      <c r="U6523" s="742"/>
    </row>
    <row r="6524" spans="12:21" s="508" customFormat="1" x14ac:dyDescent="0.2">
      <c r="L6524" s="469"/>
      <c r="M6524" s="469"/>
      <c r="N6524" s="469"/>
      <c r="O6524" s="469"/>
      <c r="P6524" s="923"/>
      <c r="Q6524" s="923"/>
      <c r="R6524" s="923"/>
      <c r="S6524" s="923"/>
      <c r="U6524" s="742"/>
    </row>
    <row r="6525" spans="12:21" s="508" customFormat="1" x14ac:dyDescent="0.2">
      <c r="L6525" s="469"/>
      <c r="M6525" s="469"/>
      <c r="N6525" s="469"/>
      <c r="O6525" s="469"/>
      <c r="P6525" s="923"/>
      <c r="Q6525" s="923"/>
      <c r="R6525" s="923"/>
      <c r="S6525" s="923"/>
      <c r="U6525" s="742"/>
    </row>
    <row r="6526" spans="12:21" s="508" customFormat="1" x14ac:dyDescent="0.2">
      <c r="L6526" s="469"/>
      <c r="M6526" s="469"/>
      <c r="N6526" s="469"/>
      <c r="O6526" s="469"/>
      <c r="P6526" s="923"/>
      <c r="Q6526" s="923"/>
      <c r="R6526" s="923"/>
      <c r="S6526" s="923"/>
      <c r="U6526" s="742"/>
    </row>
    <row r="6527" spans="12:21" s="508" customFormat="1" x14ac:dyDescent="0.2">
      <c r="L6527" s="469"/>
      <c r="M6527" s="469"/>
      <c r="N6527" s="469"/>
      <c r="O6527" s="469"/>
      <c r="P6527" s="923"/>
      <c r="Q6527" s="923"/>
      <c r="R6527" s="923"/>
      <c r="S6527" s="923"/>
      <c r="U6527" s="742"/>
    </row>
    <row r="6528" spans="12:21" s="508" customFormat="1" x14ac:dyDescent="0.2">
      <c r="L6528" s="469"/>
      <c r="M6528" s="469"/>
      <c r="N6528" s="469"/>
      <c r="O6528" s="469"/>
      <c r="P6528" s="923"/>
      <c r="Q6528" s="923"/>
      <c r="R6528" s="923"/>
      <c r="S6528" s="923"/>
      <c r="U6528" s="742"/>
    </row>
    <row r="6529" spans="12:21" s="508" customFormat="1" x14ac:dyDescent="0.2">
      <c r="L6529" s="469"/>
      <c r="M6529" s="469"/>
      <c r="N6529" s="469"/>
      <c r="O6529" s="469"/>
      <c r="P6529" s="923"/>
      <c r="Q6529" s="923"/>
      <c r="R6529" s="923"/>
      <c r="S6529" s="923"/>
      <c r="U6529" s="742"/>
    </row>
    <row r="6530" spans="12:21" s="508" customFormat="1" x14ac:dyDescent="0.2">
      <c r="L6530" s="469"/>
      <c r="M6530" s="469"/>
      <c r="N6530" s="469"/>
      <c r="O6530" s="469"/>
      <c r="P6530" s="923"/>
      <c r="Q6530" s="923"/>
      <c r="R6530" s="923"/>
      <c r="S6530" s="923"/>
      <c r="U6530" s="742"/>
    </row>
    <row r="6531" spans="12:21" s="508" customFormat="1" x14ac:dyDescent="0.2">
      <c r="L6531" s="469"/>
      <c r="M6531" s="469"/>
      <c r="N6531" s="469"/>
      <c r="O6531" s="469"/>
      <c r="P6531" s="923"/>
      <c r="Q6531" s="923"/>
      <c r="R6531" s="923"/>
      <c r="S6531" s="923"/>
      <c r="U6531" s="742"/>
    </row>
    <row r="6532" spans="12:21" s="508" customFormat="1" x14ac:dyDescent="0.2">
      <c r="L6532" s="469"/>
      <c r="M6532" s="469"/>
      <c r="N6532" s="469"/>
      <c r="O6532" s="469"/>
      <c r="P6532" s="923"/>
      <c r="Q6532" s="923"/>
      <c r="R6532" s="923"/>
      <c r="S6532" s="923"/>
      <c r="U6532" s="742"/>
    </row>
    <row r="6533" spans="12:21" s="508" customFormat="1" x14ac:dyDescent="0.2">
      <c r="L6533" s="469"/>
      <c r="M6533" s="469"/>
      <c r="N6533" s="469"/>
      <c r="O6533" s="469"/>
      <c r="P6533" s="923"/>
      <c r="Q6533" s="923"/>
      <c r="R6533" s="923"/>
      <c r="S6533" s="923"/>
      <c r="U6533" s="742"/>
    </row>
    <row r="6534" spans="12:21" s="508" customFormat="1" x14ac:dyDescent="0.2">
      <c r="L6534" s="469"/>
      <c r="M6534" s="469"/>
      <c r="N6534" s="469"/>
      <c r="O6534" s="469"/>
      <c r="P6534" s="923"/>
      <c r="Q6534" s="923"/>
      <c r="R6534" s="923"/>
      <c r="S6534" s="923"/>
      <c r="U6534" s="742"/>
    </row>
    <row r="6535" spans="12:21" s="508" customFormat="1" x14ac:dyDescent="0.2">
      <c r="L6535" s="469"/>
      <c r="M6535" s="469"/>
      <c r="N6535" s="469"/>
      <c r="O6535" s="469"/>
      <c r="P6535" s="923"/>
      <c r="Q6535" s="923"/>
      <c r="R6535" s="923"/>
      <c r="S6535" s="923"/>
      <c r="U6535" s="742"/>
    </row>
    <row r="6536" spans="12:21" s="508" customFormat="1" x14ac:dyDescent="0.2">
      <c r="L6536" s="469"/>
      <c r="M6536" s="469"/>
      <c r="N6536" s="469"/>
      <c r="O6536" s="469"/>
      <c r="P6536" s="923"/>
      <c r="Q6536" s="923"/>
      <c r="R6536" s="923"/>
      <c r="S6536" s="923"/>
      <c r="U6536" s="742"/>
    </row>
    <row r="6537" spans="12:21" s="508" customFormat="1" x14ac:dyDescent="0.2">
      <c r="L6537" s="469"/>
      <c r="M6537" s="469"/>
      <c r="N6537" s="469"/>
      <c r="O6537" s="469"/>
      <c r="P6537" s="923"/>
      <c r="Q6537" s="923"/>
      <c r="R6537" s="923"/>
      <c r="S6537" s="923"/>
      <c r="U6537" s="742"/>
    </row>
    <row r="6538" spans="12:21" s="508" customFormat="1" x14ac:dyDescent="0.2">
      <c r="L6538" s="469"/>
      <c r="M6538" s="469"/>
      <c r="N6538" s="469"/>
      <c r="O6538" s="469"/>
      <c r="P6538" s="923"/>
      <c r="Q6538" s="923"/>
      <c r="R6538" s="923"/>
      <c r="S6538" s="923"/>
      <c r="U6538" s="742"/>
    </row>
    <row r="6539" spans="12:21" s="508" customFormat="1" x14ac:dyDescent="0.2">
      <c r="L6539" s="469"/>
      <c r="M6539" s="469"/>
      <c r="N6539" s="469"/>
      <c r="O6539" s="469"/>
      <c r="P6539" s="923"/>
      <c r="Q6539" s="923"/>
      <c r="R6539" s="923"/>
      <c r="S6539" s="923"/>
      <c r="U6539" s="742"/>
    </row>
    <row r="6540" spans="12:21" s="508" customFormat="1" x14ac:dyDescent="0.2">
      <c r="L6540" s="469"/>
      <c r="M6540" s="469"/>
      <c r="N6540" s="469"/>
      <c r="O6540" s="469"/>
      <c r="P6540" s="923"/>
      <c r="Q6540" s="923"/>
      <c r="R6540" s="923"/>
      <c r="S6540" s="923"/>
      <c r="U6540" s="742"/>
    </row>
    <row r="6541" spans="12:21" s="508" customFormat="1" x14ac:dyDescent="0.2">
      <c r="L6541" s="469"/>
      <c r="M6541" s="469"/>
      <c r="N6541" s="469"/>
      <c r="O6541" s="469"/>
      <c r="P6541" s="923"/>
      <c r="Q6541" s="923"/>
      <c r="R6541" s="923"/>
      <c r="S6541" s="923"/>
      <c r="U6541" s="742"/>
    </row>
    <row r="6542" spans="12:21" s="508" customFormat="1" x14ac:dyDescent="0.2">
      <c r="L6542" s="469"/>
      <c r="M6542" s="469"/>
      <c r="N6542" s="469"/>
      <c r="O6542" s="469"/>
      <c r="P6542" s="923"/>
      <c r="Q6542" s="923"/>
      <c r="R6542" s="923"/>
      <c r="S6542" s="923"/>
      <c r="U6542" s="742"/>
    </row>
    <row r="6543" spans="12:21" s="508" customFormat="1" x14ac:dyDescent="0.2">
      <c r="L6543" s="469"/>
      <c r="M6543" s="469"/>
      <c r="N6543" s="469"/>
      <c r="O6543" s="469"/>
      <c r="P6543" s="923"/>
      <c r="Q6543" s="923"/>
      <c r="R6543" s="923"/>
      <c r="S6543" s="923"/>
      <c r="U6543" s="742"/>
    </row>
    <row r="6544" spans="12:21" s="508" customFormat="1" x14ac:dyDescent="0.2">
      <c r="L6544" s="469"/>
      <c r="M6544" s="469"/>
      <c r="N6544" s="469"/>
      <c r="O6544" s="469"/>
      <c r="P6544" s="923"/>
      <c r="Q6544" s="923"/>
      <c r="R6544" s="923"/>
      <c r="S6544" s="923"/>
      <c r="U6544" s="742"/>
    </row>
    <row r="6545" spans="12:21" s="508" customFormat="1" x14ac:dyDescent="0.2">
      <c r="L6545" s="469"/>
      <c r="M6545" s="469"/>
      <c r="N6545" s="469"/>
      <c r="O6545" s="469"/>
      <c r="P6545" s="923"/>
      <c r="Q6545" s="923"/>
      <c r="R6545" s="923"/>
      <c r="S6545" s="923"/>
      <c r="U6545" s="742"/>
    </row>
    <row r="6546" spans="12:21" s="508" customFormat="1" x14ac:dyDescent="0.2">
      <c r="L6546" s="469"/>
      <c r="M6546" s="469"/>
      <c r="N6546" s="469"/>
      <c r="O6546" s="469"/>
      <c r="P6546" s="923"/>
      <c r="Q6546" s="923"/>
      <c r="R6546" s="923"/>
      <c r="S6546" s="923"/>
      <c r="U6546" s="742"/>
    </row>
    <row r="6547" spans="12:21" s="508" customFormat="1" x14ac:dyDescent="0.2">
      <c r="L6547" s="469"/>
      <c r="M6547" s="469"/>
      <c r="N6547" s="469"/>
      <c r="O6547" s="469"/>
      <c r="P6547" s="923"/>
      <c r="Q6547" s="923"/>
      <c r="R6547" s="923"/>
      <c r="S6547" s="923"/>
      <c r="U6547" s="742"/>
    </row>
    <row r="6548" spans="12:21" s="508" customFormat="1" x14ac:dyDescent="0.2">
      <c r="L6548" s="469"/>
      <c r="M6548" s="469"/>
      <c r="N6548" s="469"/>
      <c r="O6548" s="469"/>
      <c r="P6548" s="923"/>
      <c r="Q6548" s="923"/>
      <c r="R6548" s="923"/>
      <c r="S6548" s="923"/>
      <c r="U6548" s="742"/>
    </row>
    <row r="6549" spans="12:21" s="508" customFormat="1" x14ac:dyDescent="0.2">
      <c r="L6549" s="469"/>
      <c r="M6549" s="469"/>
      <c r="N6549" s="469"/>
      <c r="O6549" s="469"/>
      <c r="P6549" s="923"/>
      <c r="Q6549" s="923"/>
      <c r="R6549" s="923"/>
      <c r="S6549" s="923"/>
      <c r="U6549" s="742"/>
    </row>
    <row r="6550" spans="12:21" s="508" customFormat="1" x14ac:dyDescent="0.2">
      <c r="L6550" s="469"/>
      <c r="M6550" s="469"/>
      <c r="N6550" s="469"/>
      <c r="O6550" s="469"/>
      <c r="P6550" s="923"/>
      <c r="Q6550" s="923"/>
      <c r="R6550" s="923"/>
      <c r="S6550" s="923"/>
      <c r="U6550" s="742"/>
    </row>
    <row r="6551" spans="12:21" s="508" customFormat="1" x14ac:dyDescent="0.2">
      <c r="L6551" s="469"/>
      <c r="M6551" s="469"/>
      <c r="N6551" s="469"/>
      <c r="O6551" s="469"/>
      <c r="P6551" s="923"/>
      <c r="Q6551" s="923"/>
      <c r="R6551" s="923"/>
      <c r="S6551" s="923"/>
      <c r="U6551" s="742"/>
    </row>
    <row r="6552" spans="12:21" s="508" customFormat="1" x14ac:dyDescent="0.2">
      <c r="L6552" s="469"/>
      <c r="M6552" s="469"/>
      <c r="N6552" s="469"/>
      <c r="O6552" s="469"/>
      <c r="P6552" s="923"/>
      <c r="Q6552" s="923"/>
      <c r="R6552" s="923"/>
      <c r="S6552" s="923"/>
      <c r="U6552" s="742"/>
    </row>
    <row r="6553" spans="12:21" s="508" customFormat="1" x14ac:dyDescent="0.2">
      <c r="L6553" s="469"/>
      <c r="M6553" s="469"/>
      <c r="N6553" s="469"/>
      <c r="O6553" s="469"/>
      <c r="P6553" s="923"/>
      <c r="Q6553" s="923"/>
      <c r="R6553" s="923"/>
      <c r="S6553" s="923"/>
      <c r="U6553" s="742"/>
    </row>
    <row r="6554" spans="12:21" s="508" customFormat="1" x14ac:dyDescent="0.2">
      <c r="L6554" s="469"/>
      <c r="M6554" s="469"/>
      <c r="N6554" s="469"/>
      <c r="O6554" s="469"/>
      <c r="P6554" s="923"/>
      <c r="Q6554" s="923"/>
      <c r="R6554" s="923"/>
      <c r="S6554" s="923"/>
      <c r="U6554" s="742"/>
    </row>
    <row r="6555" spans="12:21" s="508" customFormat="1" x14ac:dyDescent="0.2">
      <c r="L6555" s="469"/>
      <c r="M6555" s="469"/>
      <c r="N6555" s="469"/>
      <c r="O6555" s="469"/>
      <c r="P6555" s="923"/>
      <c r="Q6555" s="923"/>
      <c r="R6555" s="923"/>
      <c r="S6555" s="923"/>
      <c r="U6555" s="742"/>
    </row>
    <row r="6556" spans="12:21" s="508" customFormat="1" x14ac:dyDescent="0.2">
      <c r="L6556" s="469"/>
      <c r="M6556" s="469"/>
      <c r="N6556" s="469"/>
      <c r="O6556" s="469"/>
      <c r="P6556" s="923"/>
      <c r="Q6556" s="923"/>
      <c r="R6556" s="923"/>
      <c r="S6556" s="923"/>
      <c r="U6556" s="742"/>
    </row>
    <row r="6557" spans="12:21" s="508" customFormat="1" x14ac:dyDescent="0.2">
      <c r="L6557" s="469"/>
      <c r="M6557" s="469"/>
      <c r="N6557" s="469"/>
      <c r="O6557" s="469"/>
      <c r="P6557" s="923"/>
      <c r="Q6557" s="923"/>
      <c r="R6557" s="923"/>
      <c r="S6557" s="923"/>
      <c r="U6557" s="742"/>
    </row>
    <row r="6558" spans="12:21" s="508" customFormat="1" x14ac:dyDescent="0.2">
      <c r="L6558" s="469"/>
      <c r="M6558" s="469"/>
      <c r="N6558" s="469"/>
      <c r="O6558" s="469"/>
      <c r="P6558" s="923"/>
      <c r="Q6558" s="923"/>
      <c r="R6558" s="923"/>
      <c r="S6558" s="923"/>
      <c r="U6558" s="742"/>
    </row>
    <row r="6559" spans="12:21" s="508" customFormat="1" x14ac:dyDescent="0.2">
      <c r="L6559" s="469"/>
      <c r="M6559" s="469"/>
      <c r="N6559" s="469"/>
      <c r="O6559" s="469"/>
      <c r="P6559" s="923"/>
      <c r="Q6559" s="923"/>
      <c r="R6559" s="923"/>
      <c r="S6559" s="923"/>
      <c r="U6559" s="742"/>
    </row>
    <row r="6560" spans="12:21" s="508" customFormat="1" x14ac:dyDescent="0.2">
      <c r="L6560" s="469"/>
      <c r="M6560" s="469"/>
      <c r="N6560" s="469"/>
      <c r="O6560" s="469"/>
      <c r="P6560" s="923"/>
      <c r="Q6560" s="923"/>
      <c r="R6560" s="923"/>
      <c r="S6560" s="923"/>
      <c r="U6560" s="742"/>
    </row>
    <row r="6561" spans="12:21" s="508" customFormat="1" x14ac:dyDescent="0.2">
      <c r="L6561" s="469"/>
      <c r="M6561" s="469"/>
      <c r="N6561" s="469"/>
      <c r="O6561" s="469"/>
      <c r="P6561" s="923"/>
      <c r="Q6561" s="923"/>
      <c r="R6561" s="923"/>
      <c r="S6561" s="923"/>
      <c r="U6561" s="742"/>
    </row>
    <row r="6562" spans="12:21" s="508" customFormat="1" x14ac:dyDescent="0.2">
      <c r="L6562" s="469"/>
      <c r="M6562" s="469"/>
      <c r="N6562" s="469"/>
      <c r="O6562" s="469"/>
      <c r="P6562" s="923"/>
      <c r="Q6562" s="923"/>
      <c r="R6562" s="923"/>
      <c r="S6562" s="923"/>
      <c r="U6562" s="742"/>
    </row>
    <row r="6563" spans="12:21" s="508" customFormat="1" x14ac:dyDescent="0.2">
      <c r="L6563" s="469"/>
      <c r="M6563" s="469"/>
      <c r="N6563" s="469"/>
      <c r="O6563" s="469"/>
      <c r="P6563" s="923"/>
      <c r="Q6563" s="923"/>
      <c r="R6563" s="923"/>
      <c r="S6563" s="923"/>
      <c r="U6563" s="742"/>
    </row>
    <row r="6564" spans="12:21" s="508" customFormat="1" x14ac:dyDescent="0.2">
      <c r="L6564" s="469"/>
      <c r="M6564" s="469"/>
      <c r="N6564" s="469"/>
      <c r="O6564" s="469"/>
      <c r="P6564" s="923"/>
      <c r="Q6564" s="923"/>
      <c r="R6564" s="923"/>
      <c r="S6564" s="923"/>
      <c r="U6564" s="742"/>
    </row>
    <row r="6565" spans="12:21" s="508" customFormat="1" x14ac:dyDescent="0.2">
      <c r="L6565" s="469"/>
      <c r="M6565" s="469"/>
      <c r="N6565" s="469"/>
      <c r="O6565" s="469"/>
      <c r="P6565" s="923"/>
      <c r="Q6565" s="923"/>
      <c r="R6565" s="923"/>
      <c r="S6565" s="923"/>
      <c r="U6565" s="742"/>
    </row>
    <row r="6566" spans="12:21" s="508" customFormat="1" x14ac:dyDescent="0.2">
      <c r="L6566" s="469"/>
      <c r="M6566" s="469"/>
      <c r="N6566" s="469"/>
      <c r="O6566" s="469"/>
      <c r="P6566" s="923"/>
      <c r="Q6566" s="923"/>
      <c r="R6566" s="923"/>
      <c r="S6566" s="923"/>
      <c r="U6566" s="742"/>
    </row>
    <row r="6567" spans="12:21" s="508" customFormat="1" x14ac:dyDescent="0.2">
      <c r="L6567" s="469"/>
      <c r="M6567" s="469"/>
      <c r="N6567" s="469"/>
      <c r="O6567" s="469"/>
      <c r="P6567" s="923"/>
      <c r="Q6567" s="923"/>
      <c r="R6567" s="923"/>
      <c r="S6567" s="923"/>
      <c r="U6567" s="742"/>
    </row>
    <row r="6568" spans="12:21" s="508" customFormat="1" x14ac:dyDescent="0.2">
      <c r="L6568" s="469"/>
      <c r="M6568" s="469"/>
      <c r="N6568" s="469"/>
      <c r="O6568" s="469"/>
      <c r="P6568" s="923"/>
      <c r="Q6568" s="923"/>
      <c r="R6568" s="923"/>
      <c r="S6568" s="923"/>
      <c r="U6568" s="742"/>
    </row>
    <row r="6569" spans="12:21" s="508" customFormat="1" x14ac:dyDescent="0.2">
      <c r="L6569" s="469"/>
      <c r="M6569" s="469"/>
      <c r="N6569" s="469"/>
      <c r="O6569" s="469"/>
      <c r="P6569" s="923"/>
      <c r="Q6569" s="923"/>
      <c r="R6569" s="923"/>
      <c r="S6569" s="923"/>
      <c r="U6569" s="742"/>
    </row>
    <row r="6570" spans="12:21" s="508" customFormat="1" x14ac:dyDescent="0.2">
      <c r="L6570" s="469"/>
      <c r="M6570" s="469"/>
      <c r="N6570" s="469"/>
      <c r="O6570" s="469"/>
      <c r="P6570" s="923"/>
      <c r="Q6570" s="923"/>
      <c r="R6570" s="923"/>
      <c r="S6570" s="923"/>
      <c r="U6570" s="742"/>
    </row>
    <row r="6571" spans="12:21" s="508" customFormat="1" x14ac:dyDescent="0.2">
      <c r="L6571" s="469"/>
      <c r="M6571" s="469"/>
      <c r="N6571" s="469"/>
      <c r="O6571" s="469"/>
      <c r="P6571" s="923"/>
      <c r="Q6571" s="923"/>
      <c r="R6571" s="923"/>
      <c r="S6571" s="923"/>
      <c r="U6571" s="742"/>
    </row>
    <row r="6572" spans="12:21" s="508" customFormat="1" x14ac:dyDescent="0.2">
      <c r="L6572" s="469"/>
      <c r="M6572" s="469"/>
      <c r="N6572" s="469"/>
      <c r="O6572" s="469"/>
      <c r="P6572" s="923"/>
      <c r="Q6572" s="923"/>
      <c r="R6572" s="923"/>
      <c r="S6572" s="923"/>
      <c r="U6572" s="742"/>
    </row>
    <row r="6573" spans="12:21" s="508" customFormat="1" x14ac:dyDescent="0.2">
      <c r="L6573" s="469"/>
      <c r="M6573" s="469"/>
      <c r="N6573" s="469"/>
      <c r="O6573" s="469"/>
      <c r="P6573" s="923"/>
      <c r="Q6573" s="923"/>
      <c r="R6573" s="923"/>
      <c r="S6573" s="923"/>
      <c r="U6573" s="742"/>
    </row>
    <row r="6574" spans="12:21" s="508" customFormat="1" x14ac:dyDescent="0.2">
      <c r="L6574" s="469"/>
      <c r="M6574" s="469"/>
      <c r="N6574" s="469"/>
      <c r="O6574" s="469"/>
      <c r="P6574" s="923"/>
      <c r="Q6574" s="923"/>
      <c r="R6574" s="923"/>
      <c r="S6574" s="923"/>
      <c r="U6574" s="742"/>
    </row>
    <row r="6575" spans="12:21" s="508" customFormat="1" x14ac:dyDescent="0.2">
      <c r="L6575" s="469"/>
      <c r="M6575" s="469"/>
      <c r="N6575" s="469"/>
      <c r="O6575" s="469"/>
      <c r="P6575" s="923"/>
      <c r="Q6575" s="923"/>
      <c r="R6575" s="923"/>
      <c r="S6575" s="923"/>
      <c r="U6575" s="742"/>
    </row>
    <row r="6576" spans="12:21" s="508" customFormat="1" x14ac:dyDescent="0.2">
      <c r="L6576" s="469"/>
      <c r="M6576" s="469"/>
      <c r="N6576" s="469"/>
      <c r="O6576" s="469"/>
      <c r="P6576" s="923"/>
      <c r="Q6576" s="923"/>
      <c r="R6576" s="923"/>
      <c r="S6576" s="923"/>
      <c r="U6576" s="742"/>
    </row>
    <row r="6577" spans="12:21" s="508" customFormat="1" x14ac:dyDescent="0.2">
      <c r="L6577" s="469"/>
      <c r="M6577" s="469"/>
      <c r="N6577" s="469"/>
      <c r="O6577" s="469"/>
      <c r="P6577" s="923"/>
      <c r="Q6577" s="923"/>
      <c r="R6577" s="923"/>
      <c r="S6577" s="923"/>
      <c r="U6577" s="742"/>
    </row>
    <row r="6578" spans="12:21" s="508" customFormat="1" x14ac:dyDescent="0.2">
      <c r="L6578" s="469"/>
      <c r="M6578" s="469"/>
      <c r="N6578" s="469"/>
      <c r="O6578" s="469"/>
      <c r="P6578" s="923"/>
      <c r="Q6578" s="923"/>
      <c r="R6578" s="923"/>
      <c r="S6578" s="923"/>
      <c r="U6578" s="742"/>
    </row>
    <row r="6579" spans="12:21" s="508" customFormat="1" x14ac:dyDescent="0.2">
      <c r="L6579" s="469"/>
      <c r="M6579" s="469"/>
      <c r="N6579" s="469"/>
      <c r="O6579" s="469"/>
      <c r="P6579" s="923"/>
      <c r="Q6579" s="923"/>
      <c r="R6579" s="923"/>
      <c r="S6579" s="923"/>
      <c r="U6579" s="742"/>
    </row>
    <row r="6580" spans="12:21" s="508" customFormat="1" x14ac:dyDescent="0.2">
      <c r="L6580" s="469"/>
      <c r="M6580" s="469"/>
      <c r="N6580" s="469"/>
      <c r="O6580" s="469"/>
      <c r="P6580" s="923"/>
      <c r="Q6580" s="923"/>
      <c r="R6580" s="923"/>
      <c r="S6580" s="923"/>
      <c r="U6580" s="742"/>
    </row>
    <row r="6581" spans="12:21" s="508" customFormat="1" x14ac:dyDescent="0.2">
      <c r="L6581" s="469"/>
      <c r="M6581" s="469"/>
      <c r="N6581" s="469"/>
      <c r="O6581" s="469"/>
      <c r="P6581" s="923"/>
      <c r="Q6581" s="923"/>
      <c r="R6581" s="923"/>
      <c r="S6581" s="923"/>
      <c r="U6581" s="742"/>
    </row>
    <row r="6582" spans="12:21" s="508" customFormat="1" x14ac:dyDescent="0.2">
      <c r="L6582" s="469"/>
      <c r="M6582" s="469"/>
      <c r="N6582" s="469"/>
      <c r="O6582" s="469"/>
      <c r="P6582" s="923"/>
      <c r="Q6582" s="923"/>
      <c r="R6582" s="923"/>
      <c r="S6582" s="923"/>
      <c r="U6582" s="742"/>
    </row>
    <row r="6583" spans="12:21" s="508" customFormat="1" x14ac:dyDescent="0.2">
      <c r="L6583" s="469"/>
      <c r="M6583" s="469"/>
      <c r="N6583" s="469"/>
      <c r="O6583" s="469"/>
      <c r="P6583" s="923"/>
      <c r="Q6583" s="923"/>
      <c r="R6583" s="923"/>
      <c r="S6583" s="923"/>
      <c r="U6583" s="742"/>
    </row>
    <row r="6584" spans="12:21" s="508" customFormat="1" x14ac:dyDescent="0.2">
      <c r="L6584" s="469"/>
      <c r="M6584" s="469"/>
      <c r="N6584" s="469"/>
      <c r="O6584" s="469"/>
      <c r="P6584" s="923"/>
      <c r="Q6584" s="923"/>
      <c r="R6584" s="923"/>
      <c r="S6584" s="923"/>
      <c r="U6584" s="742"/>
    </row>
    <row r="6585" spans="12:21" s="508" customFormat="1" x14ac:dyDescent="0.2">
      <c r="L6585" s="469"/>
      <c r="M6585" s="469"/>
      <c r="N6585" s="469"/>
      <c r="O6585" s="469"/>
      <c r="P6585" s="923"/>
      <c r="Q6585" s="923"/>
      <c r="R6585" s="923"/>
      <c r="S6585" s="923"/>
      <c r="U6585" s="742"/>
    </row>
    <row r="6586" spans="12:21" s="508" customFormat="1" x14ac:dyDescent="0.2">
      <c r="L6586" s="469"/>
      <c r="M6586" s="469"/>
      <c r="N6586" s="469"/>
      <c r="O6586" s="469"/>
      <c r="P6586" s="923"/>
      <c r="Q6586" s="923"/>
      <c r="R6586" s="923"/>
      <c r="S6586" s="923"/>
      <c r="U6586" s="742"/>
    </row>
    <row r="6587" spans="12:21" s="508" customFormat="1" x14ac:dyDescent="0.2">
      <c r="L6587" s="469"/>
      <c r="M6587" s="469"/>
      <c r="N6587" s="469"/>
      <c r="O6587" s="469"/>
      <c r="P6587" s="923"/>
      <c r="Q6587" s="923"/>
      <c r="R6587" s="923"/>
      <c r="S6587" s="923"/>
      <c r="U6587" s="742"/>
    </row>
    <row r="6588" spans="12:21" s="508" customFormat="1" x14ac:dyDescent="0.2">
      <c r="L6588" s="469"/>
      <c r="M6588" s="469"/>
      <c r="N6588" s="469"/>
      <c r="O6588" s="469"/>
      <c r="P6588" s="923"/>
      <c r="Q6588" s="923"/>
      <c r="R6588" s="923"/>
      <c r="S6588" s="923"/>
      <c r="U6588" s="742"/>
    </row>
    <row r="6589" spans="12:21" s="508" customFormat="1" x14ac:dyDescent="0.2">
      <c r="L6589" s="469"/>
      <c r="M6589" s="469"/>
      <c r="N6589" s="469"/>
      <c r="O6589" s="469"/>
      <c r="P6589" s="923"/>
      <c r="Q6589" s="923"/>
      <c r="R6589" s="923"/>
      <c r="S6589" s="923"/>
      <c r="U6589" s="742"/>
    </row>
    <row r="6590" spans="12:21" s="508" customFormat="1" x14ac:dyDescent="0.2">
      <c r="L6590" s="469"/>
      <c r="M6590" s="469"/>
      <c r="N6590" s="469"/>
      <c r="O6590" s="469"/>
      <c r="P6590" s="923"/>
      <c r="Q6590" s="923"/>
      <c r="R6590" s="923"/>
      <c r="S6590" s="923"/>
      <c r="U6590" s="742"/>
    </row>
    <row r="6591" spans="12:21" s="508" customFormat="1" x14ac:dyDescent="0.2">
      <c r="L6591" s="469"/>
      <c r="M6591" s="469"/>
      <c r="N6591" s="469"/>
      <c r="O6591" s="469"/>
      <c r="P6591" s="923"/>
      <c r="Q6591" s="923"/>
      <c r="R6591" s="923"/>
      <c r="S6591" s="923"/>
      <c r="U6591" s="742"/>
    </row>
    <row r="6592" spans="12:21" s="508" customFormat="1" x14ac:dyDescent="0.2">
      <c r="L6592" s="469"/>
      <c r="M6592" s="469"/>
      <c r="N6592" s="469"/>
      <c r="O6592" s="469"/>
      <c r="P6592" s="923"/>
      <c r="Q6592" s="923"/>
      <c r="R6592" s="923"/>
      <c r="S6592" s="923"/>
      <c r="U6592" s="742"/>
    </row>
    <row r="6593" spans="12:21" s="508" customFormat="1" x14ac:dyDescent="0.2">
      <c r="L6593" s="469"/>
      <c r="M6593" s="469"/>
      <c r="N6593" s="469"/>
      <c r="O6593" s="469"/>
      <c r="P6593" s="923"/>
      <c r="Q6593" s="923"/>
      <c r="R6593" s="923"/>
      <c r="S6593" s="923"/>
      <c r="U6593" s="742"/>
    </row>
    <row r="6594" spans="12:21" s="508" customFormat="1" x14ac:dyDescent="0.2">
      <c r="L6594" s="469"/>
      <c r="M6594" s="469"/>
      <c r="N6594" s="469"/>
      <c r="O6594" s="469"/>
      <c r="P6594" s="923"/>
      <c r="Q6594" s="923"/>
      <c r="R6594" s="923"/>
      <c r="S6594" s="923"/>
      <c r="U6594" s="742"/>
    </row>
    <row r="6595" spans="12:21" s="508" customFormat="1" x14ac:dyDescent="0.2">
      <c r="L6595" s="469"/>
      <c r="M6595" s="469"/>
      <c r="N6595" s="469"/>
      <c r="O6595" s="469"/>
      <c r="P6595" s="923"/>
      <c r="Q6595" s="923"/>
      <c r="R6595" s="923"/>
      <c r="S6595" s="923"/>
      <c r="U6595" s="742"/>
    </row>
    <row r="6596" spans="12:21" s="508" customFormat="1" x14ac:dyDescent="0.2">
      <c r="L6596" s="469"/>
      <c r="M6596" s="469"/>
      <c r="N6596" s="469"/>
      <c r="O6596" s="469"/>
      <c r="P6596" s="923"/>
      <c r="Q6596" s="923"/>
      <c r="R6596" s="923"/>
      <c r="S6596" s="923"/>
      <c r="U6596" s="742"/>
    </row>
    <row r="6597" spans="12:21" s="508" customFormat="1" x14ac:dyDescent="0.2">
      <c r="L6597" s="469"/>
      <c r="M6597" s="469"/>
      <c r="N6597" s="469"/>
      <c r="O6597" s="469"/>
      <c r="P6597" s="923"/>
      <c r="Q6597" s="923"/>
      <c r="R6597" s="923"/>
      <c r="S6597" s="923"/>
      <c r="U6597" s="742"/>
    </row>
    <row r="6598" spans="12:21" s="508" customFormat="1" x14ac:dyDescent="0.2">
      <c r="L6598" s="469"/>
      <c r="M6598" s="469"/>
      <c r="N6598" s="469"/>
      <c r="O6598" s="469"/>
      <c r="P6598" s="923"/>
      <c r="Q6598" s="923"/>
      <c r="R6598" s="923"/>
      <c r="S6598" s="923"/>
      <c r="U6598" s="742"/>
    </row>
    <row r="6599" spans="12:21" s="508" customFormat="1" x14ac:dyDescent="0.2">
      <c r="L6599" s="469"/>
      <c r="M6599" s="469"/>
      <c r="N6599" s="469"/>
      <c r="O6599" s="469"/>
      <c r="P6599" s="923"/>
      <c r="Q6599" s="923"/>
      <c r="R6599" s="923"/>
      <c r="S6599" s="923"/>
      <c r="U6599" s="742"/>
    </row>
    <row r="6600" spans="12:21" s="508" customFormat="1" x14ac:dyDescent="0.2">
      <c r="L6600" s="469"/>
      <c r="M6600" s="469"/>
      <c r="N6600" s="469"/>
      <c r="O6600" s="469"/>
      <c r="P6600" s="923"/>
      <c r="Q6600" s="923"/>
      <c r="R6600" s="923"/>
      <c r="S6600" s="923"/>
      <c r="U6600" s="742"/>
    </row>
    <row r="6601" spans="12:21" s="508" customFormat="1" x14ac:dyDescent="0.2">
      <c r="L6601" s="469"/>
      <c r="M6601" s="469"/>
      <c r="N6601" s="469"/>
      <c r="O6601" s="469"/>
      <c r="P6601" s="923"/>
      <c r="Q6601" s="923"/>
      <c r="R6601" s="923"/>
      <c r="S6601" s="923"/>
      <c r="U6601" s="742"/>
    </row>
    <row r="6602" spans="12:21" s="508" customFormat="1" x14ac:dyDescent="0.2">
      <c r="L6602" s="469"/>
      <c r="M6602" s="469"/>
      <c r="N6602" s="469"/>
      <c r="O6602" s="469"/>
      <c r="P6602" s="923"/>
      <c r="Q6602" s="923"/>
      <c r="R6602" s="923"/>
      <c r="S6602" s="923"/>
      <c r="U6602" s="742"/>
    </row>
    <row r="6603" spans="12:21" s="508" customFormat="1" x14ac:dyDescent="0.2">
      <c r="L6603" s="469"/>
      <c r="M6603" s="469"/>
      <c r="N6603" s="469"/>
      <c r="O6603" s="469"/>
      <c r="P6603" s="923"/>
      <c r="Q6603" s="923"/>
      <c r="R6603" s="923"/>
      <c r="S6603" s="923"/>
      <c r="U6603" s="742"/>
    </row>
    <row r="6604" spans="12:21" s="508" customFormat="1" x14ac:dyDescent="0.2">
      <c r="L6604" s="469"/>
      <c r="M6604" s="469"/>
      <c r="N6604" s="469"/>
      <c r="O6604" s="469"/>
      <c r="P6604" s="923"/>
      <c r="Q6604" s="923"/>
      <c r="R6604" s="923"/>
      <c r="S6604" s="923"/>
      <c r="U6604" s="742"/>
    </row>
    <row r="6605" spans="12:21" s="508" customFormat="1" x14ac:dyDescent="0.2">
      <c r="L6605" s="469"/>
      <c r="M6605" s="469"/>
      <c r="N6605" s="469"/>
      <c r="O6605" s="469"/>
      <c r="P6605" s="923"/>
      <c r="Q6605" s="923"/>
      <c r="R6605" s="923"/>
      <c r="S6605" s="923"/>
      <c r="U6605" s="742"/>
    </row>
    <row r="6606" spans="12:21" s="508" customFormat="1" x14ac:dyDescent="0.2">
      <c r="L6606" s="469"/>
      <c r="M6606" s="469"/>
      <c r="N6606" s="469"/>
      <c r="O6606" s="469"/>
      <c r="P6606" s="923"/>
      <c r="Q6606" s="923"/>
      <c r="R6606" s="923"/>
      <c r="S6606" s="923"/>
      <c r="U6606" s="742"/>
    </row>
    <row r="6607" spans="12:21" s="508" customFormat="1" x14ac:dyDescent="0.2">
      <c r="L6607" s="469"/>
      <c r="M6607" s="469"/>
      <c r="N6607" s="469"/>
      <c r="O6607" s="469"/>
      <c r="P6607" s="923"/>
      <c r="Q6607" s="923"/>
      <c r="R6607" s="923"/>
      <c r="S6607" s="923"/>
      <c r="U6607" s="742"/>
    </row>
    <row r="6608" spans="12:21" s="508" customFormat="1" x14ac:dyDescent="0.2">
      <c r="L6608" s="469"/>
      <c r="M6608" s="469"/>
      <c r="N6608" s="469"/>
      <c r="O6608" s="469"/>
      <c r="P6608" s="923"/>
      <c r="Q6608" s="923"/>
      <c r="R6608" s="923"/>
      <c r="S6608" s="923"/>
      <c r="U6608" s="742"/>
    </row>
    <row r="6609" spans="12:21" s="508" customFormat="1" x14ac:dyDescent="0.2">
      <c r="L6609" s="469"/>
      <c r="M6609" s="469"/>
      <c r="N6609" s="469"/>
      <c r="O6609" s="469"/>
      <c r="P6609" s="923"/>
      <c r="Q6609" s="923"/>
      <c r="R6609" s="923"/>
      <c r="S6609" s="923"/>
      <c r="U6609" s="742"/>
    </row>
    <row r="6610" spans="12:21" s="508" customFormat="1" x14ac:dyDescent="0.2">
      <c r="L6610" s="469"/>
      <c r="M6610" s="469"/>
      <c r="N6610" s="469"/>
      <c r="O6610" s="469"/>
      <c r="P6610" s="923"/>
      <c r="Q6610" s="923"/>
      <c r="R6610" s="923"/>
      <c r="S6610" s="923"/>
      <c r="U6610" s="742"/>
    </row>
    <row r="6611" spans="12:21" s="508" customFormat="1" x14ac:dyDescent="0.2">
      <c r="L6611" s="469"/>
      <c r="M6611" s="469"/>
      <c r="N6611" s="469"/>
      <c r="O6611" s="469"/>
      <c r="P6611" s="923"/>
      <c r="Q6611" s="923"/>
      <c r="R6611" s="923"/>
      <c r="S6611" s="923"/>
      <c r="U6611" s="742"/>
    </row>
    <row r="6612" spans="12:21" s="508" customFormat="1" x14ac:dyDescent="0.2">
      <c r="L6612" s="469"/>
      <c r="M6612" s="469"/>
      <c r="N6612" s="469"/>
      <c r="O6612" s="469"/>
      <c r="P6612" s="923"/>
      <c r="Q6612" s="923"/>
      <c r="R6612" s="923"/>
      <c r="S6612" s="923"/>
      <c r="U6612" s="742"/>
    </row>
    <row r="6613" spans="12:21" s="508" customFormat="1" x14ac:dyDescent="0.2">
      <c r="L6613" s="469"/>
      <c r="M6613" s="469"/>
      <c r="N6613" s="469"/>
      <c r="O6613" s="469"/>
      <c r="P6613" s="923"/>
      <c r="Q6613" s="923"/>
      <c r="R6613" s="923"/>
      <c r="S6613" s="923"/>
      <c r="U6613" s="742"/>
    </row>
    <row r="6614" spans="12:21" s="508" customFormat="1" x14ac:dyDescent="0.2">
      <c r="L6614" s="469"/>
      <c r="M6614" s="469"/>
      <c r="N6614" s="469"/>
      <c r="O6614" s="469"/>
      <c r="P6614" s="923"/>
      <c r="Q6614" s="923"/>
      <c r="R6614" s="923"/>
      <c r="S6614" s="923"/>
      <c r="U6614" s="742"/>
    </row>
    <row r="6615" spans="12:21" s="508" customFormat="1" x14ac:dyDescent="0.2">
      <c r="L6615" s="469"/>
      <c r="M6615" s="469"/>
      <c r="N6615" s="469"/>
      <c r="O6615" s="469"/>
      <c r="P6615" s="923"/>
      <c r="Q6615" s="923"/>
      <c r="R6615" s="923"/>
      <c r="S6615" s="923"/>
      <c r="U6615" s="742"/>
    </row>
    <row r="6616" spans="12:21" s="508" customFormat="1" x14ac:dyDescent="0.2">
      <c r="L6616" s="469"/>
      <c r="M6616" s="469"/>
      <c r="N6616" s="469"/>
      <c r="O6616" s="469"/>
      <c r="P6616" s="923"/>
      <c r="Q6616" s="923"/>
      <c r="R6616" s="923"/>
      <c r="S6616" s="923"/>
      <c r="U6616" s="742"/>
    </row>
    <row r="6617" spans="12:21" s="508" customFormat="1" x14ac:dyDescent="0.2">
      <c r="L6617" s="469"/>
      <c r="M6617" s="469"/>
      <c r="N6617" s="469"/>
      <c r="O6617" s="469"/>
      <c r="P6617" s="923"/>
      <c r="Q6617" s="923"/>
      <c r="R6617" s="923"/>
      <c r="S6617" s="923"/>
      <c r="U6617" s="742"/>
    </row>
    <row r="6618" spans="12:21" s="508" customFormat="1" x14ac:dyDescent="0.2">
      <c r="L6618" s="469"/>
      <c r="M6618" s="469"/>
      <c r="N6618" s="469"/>
      <c r="O6618" s="469"/>
      <c r="P6618" s="923"/>
      <c r="Q6618" s="923"/>
      <c r="R6618" s="923"/>
      <c r="S6618" s="923"/>
      <c r="U6618" s="742"/>
    </row>
    <row r="6619" spans="12:21" s="508" customFormat="1" x14ac:dyDescent="0.2">
      <c r="L6619" s="469"/>
      <c r="M6619" s="469"/>
      <c r="N6619" s="469"/>
      <c r="O6619" s="469"/>
      <c r="P6619" s="923"/>
      <c r="Q6619" s="923"/>
      <c r="R6619" s="923"/>
      <c r="S6619" s="923"/>
      <c r="U6619" s="742"/>
    </row>
    <row r="6620" spans="12:21" s="508" customFormat="1" x14ac:dyDescent="0.2">
      <c r="L6620" s="469"/>
      <c r="M6620" s="469"/>
      <c r="N6620" s="469"/>
      <c r="O6620" s="469"/>
      <c r="P6620" s="923"/>
      <c r="Q6620" s="923"/>
      <c r="R6620" s="923"/>
      <c r="S6620" s="923"/>
      <c r="U6620" s="742"/>
    </row>
    <row r="6621" spans="12:21" s="508" customFormat="1" x14ac:dyDescent="0.2">
      <c r="L6621" s="469"/>
      <c r="M6621" s="469"/>
      <c r="N6621" s="469"/>
      <c r="O6621" s="469"/>
      <c r="P6621" s="923"/>
      <c r="Q6621" s="923"/>
      <c r="R6621" s="923"/>
      <c r="S6621" s="923"/>
      <c r="U6621" s="742"/>
    </row>
    <row r="6622" spans="12:21" s="508" customFormat="1" x14ac:dyDescent="0.2">
      <c r="L6622" s="469"/>
      <c r="M6622" s="469"/>
      <c r="N6622" s="469"/>
      <c r="O6622" s="469"/>
      <c r="P6622" s="923"/>
      <c r="Q6622" s="923"/>
      <c r="R6622" s="923"/>
      <c r="S6622" s="923"/>
      <c r="U6622" s="742"/>
    </row>
    <row r="6623" spans="12:21" s="508" customFormat="1" x14ac:dyDescent="0.2">
      <c r="L6623" s="469"/>
      <c r="M6623" s="469"/>
      <c r="N6623" s="469"/>
      <c r="O6623" s="469"/>
      <c r="P6623" s="923"/>
      <c r="Q6623" s="923"/>
      <c r="R6623" s="923"/>
      <c r="S6623" s="923"/>
      <c r="U6623" s="742"/>
    </row>
    <row r="6624" spans="12:21" s="508" customFormat="1" x14ac:dyDescent="0.2">
      <c r="L6624" s="469"/>
      <c r="M6624" s="469"/>
      <c r="N6624" s="469"/>
      <c r="O6624" s="469"/>
      <c r="P6624" s="923"/>
      <c r="Q6624" s="923"/>
      <c r="R6624" s="923"/>
      <c r="S6624" s="923"/>
      <c r="U6624" s="742"/>
    </row>
    <row r="6625" spans="12:21" s="508" customFormat="1" x14ac:dyDescent="0.2">
      <c r="L6625" s="469"/>
      <c r="M6625" s="469"/>
      <c r="N6625" s="469"/>
      <c r="O6625" s="469"/>
      <c r="P6625" s="923"/>
      <c r="Q6625" s="923"/>
      <c r="R6625" s="923"/>
      <c r="S6625" s="923"/>
      <c r="U6625" s="742"/>
    </row>
    <row r="6626" spans="12:21" s="508" customFormat="1" x14ac:dyDescent="0.2">
      <c r="L6626" s="469"/>
      <c r="M6626" s="469"/>
      <c r="N6626" s="469"/>
      <c r="O6626" s="469"/>
      <c r="P6626" s="923"/>
      <c r="Q6626" s="923"/>
      <c r="R6626" s="923"/>
      <c r="S6626" s="923"/>
      <c r="U6626" s="742"/>
    </row>
    <row r="6627" spans="12:21" s="508" customFormat="1" x14ac:dyDescent="0.2">
      <c r="L6627" s="469"/>
      <c r="M6627" s="469"/>
      <c r="N6627" s="469"/>
      <c r="O6627" s="469"/>
      <c r="P6627" s="923"/>
      <c r="Q6627" s="923"/>
      <c r="R6627" s="923"/>
      <c r="S6627" s="923"/>
      <c r="U6627" s="742"/>
    </row>
    <row r="6628" spans="12:21" s="508" customFormat="1" x14ac:dyDescent="0.2">
      <c r="L6628" s="469"/>
      <c r="M6628" s="469"/>
      <c r="N6628" s="469"/>
      <c r="O6628" s="469"/>
      <c r="P6628" s="923"/>
      <c r="Q6628" s="923"/>
      <c r="R6628" s="923"/>
      <c r="S6628" s="923"/>
      <c r="U6628" s="742"/>
    </row>
    <row r="6629" spans="12:21" s="508" customFormat="1" x14ac:dyDescent="0.2">
      <c r="L6629" s="469"/>
      <c r="M6629" s="469"/>
      <c r="N6629" s="469"/>
      <c r="O6629" s="469"/>
      <c r="P6629" s="923"/>
      <c r="Q6629" s="923"/>
      <c r="R6629" s="923"/>
      <c r="S6629" s="923"/>
      <c r="U6629" s="742"/>
    </row>
    <row r="6630" spans="12:21" s="508" customFormat="1" x14ac:dyDescent="0.2">
      <c r="L6630" s="469"/>
      <c r="M6630" s="469"/>
      <c r="N6630" s="469"/>
      <c r="O6630" s="469"/>
      <c r="P6630" s="923"/>
      <c r="Q6630" s="923"/>
      <c r="R6630" s="923"/>
      <c r="S6630" s="923"/>
      <c r="U6630" s="742"/>
    </row>
    <row r="6631" spans="12:21" s="508" customFormat="1" x14ac:dyDescent="0.2">
      <c r="L6631" s="469"/>
      <c r="M6631" s="469"/>
      <c r="N6631" s="469"/>
      <c r="O6631" s="469"/>
      <c r="P6631" s="923"/>
      <c r="Q6631" s="923"/>
      <c r="R6631" s="923"/>
      <c r="S6631" s="923"/>
      <c r="U6631" s="742"/>
    </row>
    <row r="6632" spans="12:21" s="508" customFormat="1" x14ac:dyDescent="0.2">
      <c r="L6632" s="469"/>
      <c r="M6632" s="469"/>
      <c r="N6632" s="469"/>
      <c r="O6632" s="469"/>
      <c r="P6632" s="923"/>
      <c r="Q6632" s="923"/>
      <c r="R6632" s="923"/>
      <c r="S6632" s="923"/>
      <c r="U6632" s="742"/>
    </row>
    <row r="6633" spans="12:21" s="508" customFormat="1" x14ac:dyDescent="0.2">
      <c r="L6633" s="469"/>
      <c r="M6633" s="469"/>
      <c r="N6633" s="469"/>
      <c r="O6633" s="469"/>
      <c r="P6633" s="923"/>
      <c r="Q6633" s="923"/>
      <c r="R6633" s="923"/>
      <c r="S6633" s="923"/>
      <c r="U6633" s="742"/>
    </row>
    <row r="6634" spans="12:21" s="508" customFormat="1" x14ac:dyDescent="0.2">
      <c r="L6634" s="469"/>
      <c r="M6634" s="469"/>
      <c r="N6634" s="469"/>
      <c r="O6634" s="469"/>
      <c r="P6634" s="923"/>
      <c r="Q6634" s="923"/>
      <c r="R6634" s="923"/>
      <c r="S6634" s="923"/>
      <c r="U6634" s="742"/>
    </row>
    <row r="6635" spans="12:21" s="508" customFormat="1" x14ac:dyDescent="0.2">
      <c r="L6635" s="469"/>
      <c r="M6635" s="469"/>
      <c r="N6635" s="469"/>
      <c r="O6635" s="469"/>
      <c r="P6635" s="923"/>
      <c r="Q6635" s="923"/>
      <c r="R6635" s="923"/>
      <c r="S6635" s="923"/>
      <c r="U6635" s="742"/>
    </row>
    <row r="6636" spans="12:21" s="508" customFormat="1" x14ac:dyDescent="0.2">
      <c r="L6636" s="469"/>
      <c r="M6636" s="469"/>
      <c r="N6636" s="469"/>
      <c r="O6636" s="469"/>
      <c r="P6636" s="923"/>
      <c r="Q6636" s="923"/>
      <c r="R6636" s="923"/>
      <c r="S6636" s="923"/>
      <c r="U6636" s="742"/>
    </row>
    <row r="6637" spans="12:21" s="508" customFormat="1" x14ac:dyDescent="0.2">
      <c r="L6637" s="469"/>
      <c r="M6637" s="469"/>
      <c r="N6637" s="469"/>
      <c r="O6637" s="469"/>
      <c r="P6637" s="923"/>
      <c r="Q6637" s="923"/>
      <c r="R6637" s="923"/>
      <c r="S6637" s="923"/>
      <c r="U6637" s="742"/>
    </row>
    <row r="6638" spans="12:21" s="508" customFormat="1" x14ac:dyDescent="0.2">
      <c r="L6638" s="469"/>
      <c r="M6638" s="469"/>
      <c r="N6638" s="469"/>
      <c r="O6638" s="469"/>
      <c r="P6638" s="923"/>
      <c r="Q6638" s="923"/>
      <c r="R6638" s="923"/>
      <c r="S6638" s="923"/>
      <c r="U6638" s="742"/>
    </row>
    <row r="6639" spans="12:21" s="508" customFormat="1" x14ac:dyDescent="0.2">
      <c r="L6639" s="469"/>
      <c r="M6639" s="469"/>
      <c r="N6639" s="469"/>
      <c r="O6639" s="469"/>
      <c r="P6639" s="923"/>
      <c r="Q6639" s="923"/>
      <c r="R6639" s="923"/>
      <c r="S6639" s="923"/>
      <c r="U6639" s="742"/>
    </row>
    <row r="6640" spans="12:21" s="508" customFormat="1" x14ac:dyDescent="0.2">
      <c r="L6640" s="469"/>
      <c r="M6640" s="469"/>
      <c r="N6640" s="469"/>
      <c r="O6640" s="469"/>
      <c r="P6640" s="923"/>
      <c r="Q6640" s="923"/>
      <c r="R6640" s="923"/>
      <c r="S6640" s="923"/>
      <c r="U6640" s="742"/>
    </row>
    <row r="6641" spans="12:21" s="508" customFormat="1" x14ac:dyDescent="0.2">
      <c r="L6641" s="469"/>
      <c r="M6641" s="469"/>
      <c r="N6641" s="469"/>
      <c r="O6641" s="469"/>
      <c r="P6641" s="923"/>
      <c r="Q6641" s="923"/>
      <c r="R6641" s="923"/>
      <c r="S6641" s="923"/>
      <c r="U6641" s="742"/>
    </row>
    <row r="6642" spans="12:21" s="508" customFormat="1" x14ac:dyDescent="0.2">
      <c r="L6642" s="469"/>
      <c r="M6642" s="469"/>
      <c r="N6642" s="469"/>
      <c r="O6642" s="469"/>
      <c r="P6642" s="923"/>
      <c r="Q6642" s="923"/>
      <c r="R6642" s="923"/>
      <c r="S6642" s="923"/>
      <c r="U6642" s="742"/>
    </row>
    <row r="6643" spans="12:21" s="508" customFormat="1" x14ac:dyDescent="0.2">
      <c r="L6643" s="469"/>
      <c r="M6643" s="469"/>
      <c r="N6643" s="469"/>
      <c r="O6643" s="469"/>
      <c r="P6643" s="923"/>
      <c r="Q6643" s="923"/>
      <c r="R6643" s="923"/>
      <c r="S6643" s="923"/>
      <c r="U6643" s="742"/>
    </row>
    <row r="6644" spans="12:21" s="508" customFormat="1" x14ac:dyDescent="0.2">
      <c r="L6644" s="469"/>
      <c r="M6644" s="469"/>
      <c r="N6644" s="469"/>
      <c r="O6644" s="469"/>
      <c r="P6644" s="923"/>
      <c r="Q6644" s="923"/>
      <c r="R6644" s="923"/>
      <c r="S6644" s="923"/>
      <c r="U6644" s="742"/>
    </row>
    <row r="6645" spans="12:21" s="508" customFormat="1" x14ac:dyDescent="0.2">
      <c r="L6645" s="469"/>
      <c r="M6645" s="469"/>
      <c r="N6645" s="469"/>
      <c r="O6645" s="469"/>
      <c r="P6645" s="923"/>
      <c r="Q6645" s="923"/>
      <c r="R6645" s="923"/>
      <c r="S6645" s="923"/>
      <c r="U6645" s="742"/>
    </row>
    <row r="6646" spans="12:21" s="508" customFormat="1" x14ac:dyDescent="0.2">
      <c r="L6646" s="469"/>
      <c r="M6646" s="469"/>
      <c r="N6646" s="469"/>
      <c r="O6646" s="469"/>
      <c r="P6646" s="923"/>
      <c r="Q6646" s="923"/>
      <c r="R6646" s="923"/>
      <c r="S6646" s="923"/>
      <c r="U6646" s="742"/>
    </row>
    <row r="6647" spans="12:21" s="508" customFormat="1" x14ac:dyDescent="0.2">
      <c r="L6647" s="469"/>
      <c r="M6647" s="469"/>
      <c r="N6647" s="469"/>
      <c r="O6647" s="469"/>
      <c r="P6647" s="923"/>
      <c r="Q6647" s="923"/>
      <c r="R6647" s="923"/>
      <c r="S6647" s="923"/>
      <c r="U6647" s="742"/>
    </row>
    <row r="6648" spans="12:21" s="508" customFormat="1" x14ac:dyDescent="0.2">
      <c r="L6648" s="469"/>
      <c r="M6648" s="469"/>
      <c r="N6648" s="469"/>
      <c r="O6648" s="469"/>
      <c r="P6648" s="923"/>
      <c r="Q6648" s="923"/>
      <c r="R6648" s="923"/>
      <c r="S6648" s="923"/>
      <c r="U6648" s="742"/>
    </row>
    <row r="6649" spans="12:21" s="508" customFormat="1" x14ac:dyDescent="0.2">
      <c r="L6649" s="469"/>
      <c r="M6649" s="469"/>
      <c r="N6649" s="469"/>
      <c r="O6649" s="469"/>
      <c r="P6649" s="923"/>
      <c r="Q6649" s="923"/>
      <c r="R6649" s="923"/>
      <c r="S6649" s="923"/>
      <c r="U6649" s="742"/>
    </row>
    <row r="6650" spans="12:21" s="508" customFormat="1" x14ac:dyDescent="0.2">
      <c r="L6650" s="469"/>
      <c r="M6650" s="469"/>
      <c r="N6650" s="469"/>
      <c r="O6650" s="469"/>
      <c r="P6650" s="923"/>
      <c r="Q6650" s="923"/>
      <c r="R6650" s="923"/>
      <c r="S6650" s="923"/>
      <c r="U6650" s="742"/>
    </row>
    <row r="6651" spans="12:21" s="508" customFormat="1" x14ac:dyDescent="0.2">
      <c r="L6651" s="469"/>
      <c r="M6651" s="469"/>
      <c r="N6651" s="469"/>
      <c r="O6651" s="469"/>
      <c r="P6651" s="923"/>
      <c r="Q6651" s="923"/>
      <c r="R6651" s="923"/>
      <c r="S6651" s="923"/>
      <c r="U6651" s="742"/>
    </row>
    <row r="6652" spans="12:21" s="508" customFormat="1" x14ac:dyDescent="0.2">
      <c r="L6652" s="469"/>
      <c r="M6652" s="469"/>
      <c r="N6652" s="469"/>
      <c r="O6652" s="469"/>
      <c r="P6652" s="923"/>
      <c r="Q6652" s="923"/>
      <c r="R6652" s="923"/>
      <c r="S6652" s="923"/>
      <c r="U6652" s="742"/>
    </row>
    <row r="6653" spans="12:21" s="508" customFormat="1" x14ac:dyDescent="0.2">
      <c r="L6653" s="469"/>
      <c r="M6653" s="469"/>
      <c r="N6653" s="469"/>
      <c r="O6653" s="469"/>
      <c r="P6653" s="923"/>
      <c r="Q6653" s="923"/>
      <c r="R6653" s="923"/>
      <c r="S6653" s="923"/>
      <c r="U6653" s="742"/>
    </row>
    <row r="6654" spans="12:21" s="508" customFormat="1" x14ac:dyDescent="0.2">
      <c r="L6654" s="469"/>
      <c r="M6654" s="469"/>
      <c r="N6654" s="469"/>
      <c r="O6654" s="469"/>
      <c r="P6654" s="923"/>
      <c r="Q6654" s="923"/>
      <c r="R6654" s="923"/>
      <c r="S6654" s="923"/>
      <c r="U6654" s="742"/>
    </row>
    <row r="6655" spans="12:21" s="508" customFormat="1" x14ac:dyDescent="0.2">
      <c r="L6655" s="469"/>
      <c r="M6655" s="469"/>
      <c r="N6655" s="469"/>
      <c r="O6655" s="469"/>
      <c r="P6655" s="923"/>
      <c r="Q6655" s="923"/>
      <c r="R6655" s="923"/>
      <c r="S6655" s="923"/>
      <c r="U6655" s="742"/>
    </row>
    <row r="6656" spans="12:21" s="508" customFormat="1" x14ac:dyDescent="0.2">
      <c r="L6656" s="469"/>
      <c r="M6656" s="469"/>
      <c r="N6656" s="469"/>
      <c r="O6656" s="469"/>
      <c r="P6656" s="923"/>
      <c r="Q6656" s="923"/>
      <c r="R6656" s="923"/>
      <c r="S6656" s="923"/>
      <c r="U6656" s="742"/>
    </row>
    <row r="6657" spans="12:21" s="508" customFormat="1" x14ac:dyDescent="0.2">
      <c r="L6657" s="469"/>
      <c r="M6657" s="469"/>
      <c r="N6657" s="469"/>
      <c r="O6657" s="469"/>
      <c r="P6657" s="923"/>
      <c r="Q6657" s="923"/>
      <c r="R6657" s="923"/>
      <c r="S6657" s="923"/>
      <c r="U6657" s="742"/>
    </row>
    <row r="6658" spans="12:21" s="508" customFormat="1" x14ac:dyDescent="0.2">
      <c r="L6658" s="469"/>
      <c r="M6658" s="469"/>
      <c r="N6658" s="469"/>
      <c r="O6658" s="469"/>
      <c r="P6658" s="923"/>
      <c r="Q6658" s="923"/>
      <c r="R6658" s="923"/>
      <c r="S6658" s="923"/>
      <c r="U6658" s="742"/>
    </row>
    <row r="6659" spans="12:21" s="508" customFormat="1" x14ac:dyDescent="0.2">
      <c r="L6659" s="469"/>
      <c r="M6659" s="469"/>
      <c r="N6659" s="469"/>
      <c r="O6659" s="469"/>
      <c r="P6659" s="923"/>
      <c r="Q6659" s="923"/>
      <c r="R6659" s="923"/>
      <c r="S6659" s="923"/>
      <c r="U6659" s="742"/>
    </row>
    <row r="6660" spans="12:21" s="508" customFormat="1" x14ac:dyDescent="0.2">
      <c r="L6660" s="469"/>
      <c r="M6660" s="469"/>
      <c r="N6660" s="469"/>
      <c r="O6660" s="469"/>
      <c r="P6660" s="923"/>
      <c r="Q6660" s="923"/>
      <c r="R6660" s="923"/>
      <c r="S6660" s="923"/>
      <c r="U6660" s="742"/>
    </row>
    <row r="6661" spans="12:21" s="508" customFormat="1" x14ac:dyDescent="0.2">
      <c r="L6661" s="469"/>
      <c r="M6661" s="469"/>
      <c r="N6661" s="469"/>
      <c r="O6661" s="469"/>
      <c r="P6661" s="923"/>
      <c r="Q6661" s="923"/>
      <c r="R6661" s="923"/>
      <c r="S6661" s="923"/>
      <c r="U6661" s="742"/>
    </row>
    <row r="6662" spans="12:21" s="508" customFormat="1" x14ac:dyDescent="0.2">
      <c r="L6662" s="469"/>
      <c r="M6662" s="469"/>
      <c r="N6662" s="469"/>
      <c r="O6662" s="469"/>
      <c r="P6662" s="923"/>
      <c r="Q6662" s="923"/>
      <c r="R6662" s="923"/>
      <c r="S6662" s="923"/>
      <c r="U6662" s="742"/>
    </row>
    <row r="6663" spans="12:21" s="508" customFormat="1" x14ac:dyDescent="0.2">
      <c r="L6663" s="469"/>
      <c r="M6663" s="469"/>
      <c r="N6663" s="469"/>
      <c r="O6663" s="469"/>
      <c r="P6663" s="923"/>
      <c r="Q6663" s="923"/>
      <c r="R6663" s="923"/>
      <c r="S6663" s="923"/>
      <c r="U6663" s="742"/>
    </row>
    <row r="6664" spans="12:21" s="508" customFormat="1" x14ac:dyDescent="0.2">
      <c r="L6664" s="469"/>
      <c r="M6664" s="469"/>
      <c r="N6664" s="469"/>
      <c r="O6664" s="469"/>
      <c r="P6664" s="923"/>
      <c r="Q6664" s="923"/>
      <c r="R6664" s="923"/>
      <c r="S6664" s="923"/>
      <c r="U6664" s="742"/>
    </row>
    <row r="6665" spans="12:21" s="508" customFormat="1" x14ac:dyDescent="0.2">
      <c r="L6665" s="469"/>
      <c r="M6665" s="469"/>
      <c r="N6665" s="469"/>
      <c r="O6665" s="469"/>
      <c r="P6665" s="923"/>
      <c r="Q6665" s="923"/>
      <c r="R6665" s="923"/>
      <c r="S6665" s="923"/>
      <c r="U6665" s="742"/>
    </row>
    <row r="6666" spans="12:21" s="508" customFormat="1" x14ac:dyDescent="0.2">
      <c r="L6666" s="469"/>
      <c r="M6666" s="469"/>
      <c r="N6666" s="469"/>
      <c r="O6666" s="469"/>
      <c r="P6666" s="923"/>
      <c r="Q6666" s="923"/>
      <c r="R6666" s="923"/>
      <c r="S6666" s="923"/>
      <c r="U6666" s="742"/>
    </row>
    <row r="6667" spans="12:21" s="508" customFormat="1" x14ac:dyDescent="0.2">
      <c r="L6667" s="469"/>
      <c r="M6667" s="469"/>
      <c r="N6667" s="469"/>
      <c r="O6667" s="469"/>
      <c r="P6667" s="923"/>
      <c r="Q6667" s="923"/>
      <c r="R6667" s="923"/>
      <c r="S6667" s="923"/>
      <c r="U6667" s="742"/>
    </row>
    <row r="6668" spans="12:21" s="508" customFormat="1" x14ac:dyDescent="0.2">
      <c r="L6668" s="469"/>
      <c r="M6668" s="469"/>
      <c r="N6668" s="469"/>
      <c r="O6668" s="469"/>
      <c r="P6668" s="923"/>
      <c r="Q6668" s="923"/>
      <c r="R6668" s="923"/>
      <c r="S6668" s="923"/>
      <c r="U6668" s="742"/>
    </row>
    <row r="6669" spans="12:21" s="508" customFormat="1" x14ac:dyDescent="0.2">
      <c r="L6669" s="469"/>
      <c r="M6669" s="469"/>
      <c r="N6669" s="469"/>
      <c r="O6669" s="469"/>
      <c r="P6669" s="923"/>
      <c r="Q6669" s="923"/>
      <c r="R6669" s="923"/>
      <c r="S6669" s="923"/>
      <c r="U6669" s="742"/>
    </row>
    <row r="6670" spans="12:21" s="508" customFormat="1" x14ac:dyDescent="0.2">
      <c r="L6670" s="469"/>
      <c r="M6670" s="469"/>
      <c r="N6670" s="469"/>
      <c r="O6670" s="469"/>
      <c r="P6670" s="923"/>
      <c r="Q6670" s="923"/>
      <c r="R6670" s="923"/>
      <c r="S6670" s="923"/>
      <c r="U6670" s="742"/>
    </row>
    <row r="6671" spans="12:21" s="508" customFormat="1" x14ac:dyDescent="0.2">
      <c r="L6671" s="469"/>
      <c r="M6671" s="469"/>
      <c r="N6671" s="469"/>
      <c r="O6671" s="469"/>
      <c r="P6671" s="923"/>
      <c r="Q6671" s="923"/>
      <c r="R6671" s="923"/>
      <c r="S6671" s="923"/>
      <c r="U6671" s="742"/>
    </row>
    <row r="6672" spans="12:21" s="508" customFormat="1" x14ac:dyDescent="0.2">
      <c r="L6672" s="469"/>
      <c r="M6672" s="469"/>
      <c r="N6672" s="469"/>
      <c r="O6672" s="469"/>
      <c r="P6672" s="923"/>
      <c r="Q6672" s="923"/>
      <c r="R6672" s="923"/>
      <c r="S6672" s="923"/>
      <c r="U6672" s="742"/>
    </row>
    <row r="6673" spans="12:21" s="508" customFormat="1" x14ac:dyDescent="0.2">
      <c r="L6673" s="469"/>
      <c r="M6673" s="469"/>
      <c r="N6673" s="469"/>
      <c r="O6673" s="469"/>
      <c r="P6673" s="923"/>
      <c r="Q6673" s="923"/>
      <c r="R6673" s="923"/>
      <c r="S6673" s="923"/>
      <c r="U6673" s="742"/>
    </row>
    <row r="6674" spans="12:21" s="508" customFormat="1" x14ac:dyDescent="0.2">
      <c r="L6674" s="469"/>
      <c r="M6674" s="469"/>
      <c r="N6674" s="469"/>
      <c r="O6674" s="469"/>
      <c r="P6674" s="923"/>
      <c r="Q6674" s="923"/>
      <c r="R6674" s="923"/>
      <c r="S6674" s="923"/>
      <c r="U6674" s="742"/>
    </row>
    <row r="6675" spans="12:21" s="508" customFormat="1" x14ac:dyDescent="0.2">
      <c r="L6675" s="469"/>
      <c r="M6675" s="469"/>
      <c r="N6675" s="469"/>
      <c r="O6675" s="469"/>
      <c r="P6675" s="923"/>
      <c r="Q6675" s="923"/>
      <c r="R6675" s="923"/>
      <c r="S6675" s="923"/>
      <c r="U6675" s="742"/>
    </row>
    <row r="6676" spans="12:21" s="508" customFormat="1" x14ac:dyDescent="0.2">
      <c r="L6676" s="469"/>
      <c r="M6676" s="469"/>
      <c r="N6676" s="469"/>
      <c r="O6676" s="469"/>
      <c r="P6676" s="923"/>
      <c r="Q6676" s="923"/>
      <c r="R6676" s="923"/>
      <c r="S6676" s="923"/>
      <c r="U6676" s="742"/>
    </row>
    <row r="6677" spans="12:21" s="508" customFormat="1" x14ac:dyDescent="0.2">
      <c r="L6677" s="469"/>
      <c r="M6677" s="469"/>
      <c r="N6677" s="469"/>
      <c r="O6677" s="469"/>
      <c r="P6677" s="923"/>
      <c r="Q6677" s="923"/>
      <c r="R6677" s="923"/>
      <c r="S6677" s="923"/>
      <c r="U6677" s="742"/>
    </row>
    <row r="6678" spans="12:21" s="508" customFormat="1" x14ac:dyDescent="0.2">
      <c r="L6678" s="469"/>
      <c r="M6678" s="469"/>
      <c r="N6678" s="469"/>
      <c r="O6678" s="469"/>
      <c r="P6678" s="923"/>
      <c r="Q6678" s="923"/>
      <c r="R6678" s="923"/>
      <c r="S6678" s="923"/>
      <c r="U6678" s="742"/>
    </row>
    <row r="6679" spans="12:21" s="508" customFormat="1" x14ac:dyDescent="0.2">
      <c r="L6679" s="469"/>
      <c r="M6679" s="469"/>
      <c r="N6679" s="469"/>
      <c r="O6679" s="469"/>
      <c r="P6679" s="923"/>
      <c r="Q6679" s="923"/>
      <c r="R6679" s="923"/>
      <c r="S6679" s="923"/>
      <c r="U6679" s="742"/>
    </row>
    <row r="6680" spans="12:21" s="508" customFormat="1" x14ac:dyDescent="0.2">
      <c r="L6680" s="469"/>
      <c r="M6680" s="469"/>
      <c r="N6680" s="469"/>
      <c r="O6680" s="469"/>
      <c r="P6680" s="923"/>
      <c r="Q6680" s="923"/>
      <c r="R6680" s="923"/>
      <c r="S6680" s="923"/>
      <c r="U6680" s="742"/>
    </row>
    <row r="6681" spans="12:21" s="508" customFormat="1" x14ac:dyDescent="0.2">
      <c r="L6681" s="469"/>
      <c r="M6681" s="469"/>
      <c r="N6681" s="469"/>
      <c r="O6681" s="469"/>
      <c r="P6681" s="923"/>
      <c r="Q6681" s="923"/>
      <c r="R6681" s="923"/>
      <c r="S6681" s="923"/>
      <c r="U6681" s="742"/>
    </row>
    <row r="6682" spans="12:21" s="508" customFormat="1" x14ac:dyDescent="0.2">
      <c r="L6682" s="469"/>
      <c r="M6682" s="469"/>
      <c r="N6682" s="469"/>
      <c r="O6682" s="469"/>
      <c r="P6682" s="923"/>
      <c r="Q6682" s="923"/>
      <c r="R6682" s="923"/>
      <c r="S6682" s="923"/>
      <c r="U6682" s="742"/>
    </row>
    <row r="6683" spans="12:21" s="508" customFormat="1" x14ac:dyDescent="0.2">
      <c r="L6683" s="469"/>
      <c r="M6683" s="469"/>
      <c r="N6683" s="469"/>
      <c r="O6683" s="469"/>
      <c r="P6683" s="923"/>
      <c r="Q6683" s="923"/>
      <c r="R6683" s="923"/>
      <c r="S6683" s="923"/>
      <c r="U6683" s="742"/>
    </row>
    <row r="6684" spans="12:21" s="508" customFormat="1" x14ac:dyDescent="0.2">
      <c r="L6684" s="469"/>
      <c r="M6684" s="469"/>
      <c r="N6684" s="469"/>
      <c r="O6684" s="469"/>
      <c r="P6684" s="923"/>
      <c r="Q6684" s="923"/>
      <c r="R6684" s="923"/>
      <c r="S6684" s="923"/>
      <c r="U6684" s="742"/>
    </row>
    <row r="6685" spans="12:21" s="508" customFormat="1" x14ac:dyDescent="0.2">
      <c r="L6685" s="469"/>
      <c r="M6685" s="469"/>
      <c r="N6685" s="469"/>
      <c r="O6685" s="469"/>
      <c r="P6685" s="923"/>
      <c r="Q6685" s="923"/>
      <c r="R6685" s="923"/>
      <c r="S6685" s="923"/>
      <c r="U6685" s="742"/>
    </row>
    <row r="6686" spans="12:21" s="508" customFormat="1" x14ac:dyDescent="0.2">
      <c r="L6686" s="469"/>
      <c r="M6686" s="469"/>
      <c r="N6686" s="469"/>
      <c r="O6686" s="469"/>
      <c r="P6686" s="923"/>
      <c r="Q6686" s="923"/>
      <c r="R6686" s="923"/>
      <c r="S6686" s="923"/>
      <c r="U6686" s="742"/>
    </row>
    <row r="6687" spans="12:21" s="508" customFormat="1" x14ac:dyDescent="0.2">
      <c r="L6687" s="469"/>
      <c r="M6687" s="469"/>
      <c r="N6687" s="469"/>
      <c r="O6687" s="469"/>
      <c r="P6687" s="923"/>
      <c r="Q6687" s="923"/>
      <c r="R6687" s="923"/>
      <c r="S6687" s="923"/>
      <c r="U6687" s="742"/>
    </row>
    <row r="6688" spans="12:21" s="508" customFormat="1" x14ac:dyDescent="0.2">
      <c r="L6688" s="469"/>
      <c r="M6688" s="469"/>
      <c r="N6688" s="469"/>
      <c r="O6688" s="469"/>
      <c r="P6688" s="923"/>
      <c r="Q6688" s="923"/>
      <c r="R6688" s="923"/>
      <c r="S6688" s="923"/>
      <c r="U6688" s="742"/>
    </row>
    <row r="6689" spans="12:21" s="508" customFormat="1" x14ac:dyDescent="0.2">
      <c r="L6689" s="469"/>
      <c r="M6689" s="469"/>
      <c r="N6689" s="469"/>
      <c r="O6689" s="469"/>
      <c r="P6689" s="923"/>
      <c r="Q6689" s="923"/>
      <c r="R6689" s="923"/>
      <c r="S6689" s="923"/>
      <c r="U6689" s="742"/>
    </row>
    <row r="6690" spans="12:21" s="508" customFormat="1" x14ac:dyDescent="0.2">
      <c r="L6690" s="469"/>
      <c r="M6690" s="469"/>
      <c r="N6690" s="469"/>
      <c r="O6690" s="469"/>
      <c r="P6690" s="923"/>
      <c r="Q6690" s="923"/>
      <c r="R6690" s="923"/>
      <c r="S6690" s="923"/>
      <c r="U6690" s="742"/>
    </row>
    <row r="6691" spans="12:21" s="508" customFormat="1" x14ac:dyDescent="0.2">
      <c r="L6691" s="469"/>
      <c r="M6691" s="469"/>
      <c r="N6691" s="469"/>
      <c r="O6691" s="469"/>
      <c r="P6691" s="923"/>
      <c r="Q6691" s="923"/>
      <c r="R6691" s="923"/>
      <c r="S6691" s="923"/>
      <c r="U6691" s="742"/>
    </row>
    <row r="6692" spans="12:21" s="508" customFormat="1" x14ac:dyDescent="0.2">
      <c r="L6692" s="469"/>
      <c r="M6692" s="469"/>
      <c r="N6692" s="469"/>
      <c r="O6692" s="469"/>
      <c r="P6692" s="923"/>
      <c r="Q6692" s="923"/>
      <c r="R6692" s="923"/>
      <c r="S6692" s="923"/>
      <c r="U6692" s="742"/>
    </row>
    <row r="6693" spans="12:21" s="508" customFormat="1" x14ac:dyDescent="0.2">
      <c r="L6693" s="469"/>
      <c r="M6693" s="469"/>
      <c r="N6693" s="469"/>
      <c r="O6693" s="469"/>
      <c r="P6693" s="923"/>
      <c r="Q6693" s="923"/>
      <c r="R6693" s="923"/>
      <c r="S6693" s="923"/>
      <c r="U6693" s="742"/>
    </row>
    <row r="6694" spans="12:21" s="508" customFormat="1" x14ac:dyDescent="0.2">
      <c r="L6694" s="469"/>
      <c r="M6694" s="469"/>
      <c r="N6694" s="469"/>
      <c r="O6694" s="469"/>
      <c r="P6694" s="923"/>
      <c r="Q6694" s="923"/>
      <c r="R6694" s="923"/>
      <c r="S6694" s="923"/>
      <c r="U6694" s="742"/>
    </row>
    <row r="6695" spans="12:21" s="508" customFormat="1" x14ac:dyDescent="0.2">
      <c r="L6695" s="469"/>
      <c r="M6695" s="469"/>
      <c r="N6695" s="469"/>
      <c r="O6695" s="469"/>
      <c r="P6695" s="923"/>
      <c r="Q6695" s="923"/>
      <c r="R6695" s="923"/>
      <c r="S6695" s="923"/>
      <c r="U6695" s="742"/>
    </row>
    <row r="6696" spans="12:21" s="508" customFormat="1" x14ac:dyDescent="0.2">
      <c r="L6696" s="469"/>
      <c r="M6696" s="469"/>
      <c r="N6696" s="469"/>
      <c r="O6696" s="469"/>
      <c r="P6696" s="923"/>
      <c r="Q6696" s="923"/>
      <c r="R6696" s="923"/>
      <c r="S6696" s="923"/>
      <c r="U6696" s="742"/>
    </row>
    <row r="6697" spans="12:21" s="508" customFormat="1" x14ac:dyDescent="0.2">
      <c r="L6697" s="469"/>
      <c r="M6697" s="469"/>
      <c r="N6697" s="469"/>
      <c r="O6697" s="469"/>
      <c r="P6697" s="923"/>
      <c r="Q6697" s="923"/>
      <c r="R6697" s="923"/>
      <c r="S6697" s="923"/>
      <c r="U6697" s="742"/>
    </row>
    <row r="6698" spans="12:21" s="508" customFormat="1" x14ac:dyDescent="0.2">
      <c r="L6698" s="469"/>
      <c r="M6698" s="469"/>
      <c r="N6698" s="469"/>
      <c r="O6698" s="469"/>
      <c r="P6698" s="923"/>
      <c r="Q6698" s="923"/>
      <c r="R6698" s="923"/>
      <c r="S6698" s="923"/>
      <c r="U6698" s="742"/>
    </row>
    <row r="6699" spans="12:21" s="508" customFormat="1" x14ac:dyDescent="0.2">
      <c r="L6699" s="469"/>
      <c r="M6699" s="469"/>
      <c r="N6699" s="469"/>
      <c r="O6699" s="469"/>
      <c r="P6699" s="923"/>
      <c r="Q6699" s="923"/>
      <c r="R6699" s="923"/>
      <c r="S6699" s="923"/>
      <c r="U6699" s="742"/>
    </row>
    <row r="6700" spans="12:21" s="508" customFormat="1" x14ac:dyDescent="0.2">
      <c r="L6700" s="469"/>
      <c r="M6700" s="469"/>
      <c r="N6700" s="469"/>
      <c r="O6700" s="469"/>
      <c r="P6700" s="923"/>
      <c r="Q6700" s="923"/>
      <c r="R6700" s="923"/>
      <c r="S6700" s="923"/>
      <c r="U6700" s="742"/>
    </row>
    <row r="6701" spans="12:21" s="508" customFormat="1" x14ac:dyDescent="0.2">
      <c r="L6701" s="469"/>
      <c r="M6701" s="469"/>
      <c r="N6701" s="469"/>
      <c r="O6701" s="469"/>
      <c r="P6701" s="923"/>
      <c r="Q6701" s="923"/>
      <c r="R6701" s="923"/>
      <c r="S6701" s="923"/>
      <c r="U6701" s="742"/>
    </row>
    <row r="6702" spans="12:21" s="508" customFormat="1" x14ac:dyDescent="0.2">
      <c r="L6702" s="469"/>
      <c r="M6702" s="469"/>
      <c r="N6702" s="469"/>
      <c r="O6702" s="469"/>
      <c r="P6702" s="923"/>
      <c r="Q6702" s="923"/>
      <c r="R6702" s="923"/>
      <c r="S6702" s="923"/>
      <c r="U6702" s="742"/>
    </row>
    <row r="6703" spans="12:21" s="508" customFormat="1" x14ac:dyDescent="0.2">
      <c r="L6703" s="469"/>
      <c r="M6703" s="469"/>
      <c r="N6703" s="469"/>
      <c r="O6703" s="469"/>
      <c r="P6703" s="923"/>
      <c r="Q6703" s="923"/>
      <c r="R6703" s="923"/>
      <c r="S6703" s="923"/>
      <c r="U6703" s="742"/>
    </row>
    <row r="6704" spans="12:21" s="508" customFormat="1" x14ac:dyDescent="0.2">
      <c r="L6704" s="469"/>
      <c r="M6704" s="469"/>
      <c r="N6704" s="469"/>
      <c r="O6704" s="469"/>
      <c r="P6704" s="923"/>
      <c r="Q6704" s="923"/>
      <c r="R6704" s="923"/>
      <c r="S6704" s="923"/>
      <c r="U6704" s="742"/>
    </row>
    <row r="6705" spans="12:21" s="508" customFormat="1" x14ac:dyDescent="0.2">
      <c r="L6705" s="469"/>
      <c r="M6705" s="469"/>
      <c r="N6705" s="469"/>
      <c r="O6705" s="469"/>
      <c r="P6705" s="923"/>
      <c r="Q6705" s="923"/>
      <c r="R6705" s="923"/>
      <c r="S6705" s="923"/>
      <c r="U6705" s="742"/>
    </row>
    <row r="6706" spans="12:21" s="508" customFormat="1" x14ac:dyDescent="0.2">
      <c r="L6706" s="469"/>
      <c r="M6706" s="469"/>
      <c r="N6706" s="469"/>
      <c r="O6706" s="469"/>
      <c r="P6706" s="923"/>
      <c r="Q6706" s="923"/>
      <c r="R6706" s="923"/>
      <c r="S6706" s="923"/>
      <c r="U6706" s="742"/>
    </row>
    <row r="6707" spans="12:21" s="508" customFormat="1" x14ac:dyDescent="0.2">
      <c r="L6707" s="469"/>
      <c r="M6707" s="469"/>
      <c r="N6707" s="469"/>
      <c r="O6707" s="469"/>
      <c r="P6707" s="923"/>
      <c r="Q6707" s="923"/>
      <c r="R6707" s="923"/>
      <c r="S6707" s="923"/>
      <c r="U6707" s="742"/>
    </row>
    <row r="6708" spans="12:21" s="508" customFormat="1" x14ac:dyDescent="0.2">
      <c r="L6708" s="469"/>
      <c r="M6708" s="469"/>
      <c r="N6708" s="469"/>
      <c r="O6708" s="469"/>
      <c r="P6708" s="923"/>
      <c r="Q6708" s="923"/>
      <c r="R6708" s="923"/>
      <c r="S6708" s="923"/>
      <c r="U6708" s="742"/>
    </row>
    <row r="6709" spans="12:21" s="508" customFormat="1" x14ac:dyDescent="0.2">
      <c r="L6709" s="469"/>
      <c r="M6709" s="469"/>
      <c r="N6709" s="469"/>
      <c r="O6709" s="469"/>
      <c r="P6709" s="923"/>
      <c r="Q6709" s="923"/>
      <c r="R6709" s="923"/>
      <c r="S6709" s="923"/>
      <c r="U6709" s="742"/>
    </row>
    <row r="6710" spans="12:21" s="508" customFormat="1" x14ac:dyDescent="0.2">
      <c r="L6710" s="469"/>
      <c r="M6710" s="469"/>
      <c r="N6710" s="469"/>
      <c r="O6710" s="469"/>
      <c r="P6710" s="923"/>
      <c r="Q6710" s="923"/>
      <c r="R6710" s="923"/>
      <c r="S6710" s="923"/>
      <c r="U6710" s="742"/>
    </row>
    <row r="6711" spans="12:21" s="508" customFormat="1" x14ac:dyDescent="0.2">
      <c r="L6711" s="469"/>
      <c r="M6711" s="469"/>
      <c r="N6711" s="469"/>
      <c r="O6711" s="469"/>
      <c r="P6711" s="923"/>
      <c r="Q6711" s="923"/>
      <c r="R6711" s="923"/>
      <c r="S6711" s="923"/>
      <c r="U6711" s="742"/>
    </row>
    <row r="6712" spans="12:21" s="508" customFormat="1" x14ac:dyDescent="0.2">
      <c r="L6712" s="469"/>
      <c r="M6712" s="469"/>
      <c r="N6712" s="469"/>
      <c r="O6712" s="469"/>
      <c r="P6712" s="923"/>
      <c r="Q6712" s="923"/>
      <c r="R6712" s="923"/>
      <c r="S6712" s="923"/>
      <c r="U6712" s="742"/>
    </row>
    <row r="6713" spans="12:21" s="508" customFormat="1" x14ac:dyDescent="0.2">
      <c r="L6713" s="469"/>
      <c r="M6713" s="469"/>
      <c r="N6713" s="469"/>
      <c r="O6713" s="469"/>
      <c r="P6713" s="923"/>
      <c r="Q6713" s="923"/>
      <c r="R6713" s="923"/>
      <c r="S6713" s="923"/>
      <c r="U6713" s="742"/>
    </row>
    <row r="6714" spans="12:21" s="508" customFormat="1" x14ac:dyDescent="0.2">
      <c r="L6714" s="469"/>
      <c r="M6714" s="469"/>
      <c r="N6714" s="469"/>
      <c r="O6714" s="469"/>
      <c r="P6714" s="923"/>
      <c r="Q6714" s="923"/>
      <c r="R6714" s="923"/>
      <c r="S6714" s="923"/>
      <c r="U6714" s="742"/>
    </row>
    <row r="6715" spans="12:21" s="508" customFormat="1" x14ac:dyDescent="0.2">
      <c r="L6715" s="469"/>
      <c r="M6715" s="469"/>
      <c r="N6715" s="469"/>
      <c r="O6715" s="469"/>
      <c r="P6715" s="923"/>
      <c r="Q6715" s="923"/>
      <c r="R6715" s="923"/>
      <c r="S6715" s="923"/>
      <c r="U6715" s="742"/>
    </row>
    <row r="6716" spans="12:21" s="508" customFormat="1" x14ac:dyDescent="0.2">
      <c r="L6716" s="469"/>
      <c r="M6716" s="469"/>
      <c r="N6716" s="469"/>
      <c r="O6716" s="469"/>
      <c r="P6716" s="923"/>
      <c r="Q6716" s="923"/>
      <c r="R6716" s="923"/>
      <c r="S6716" s="923"/>
      <c r="U6716" s="742"/>
    </row>
    <row r="6717" spans="12:21" s="508" customFormat="1" x14ac:dyDescent="0.2">
      <c r="L6717" s="469"/>
      <c r="M6717" s="469"/>
      <c r="N6717" s="469"/>
      <c r="O6717" s="469"/>
      <c r="P6717" s="923"/>
      <c r="Q6717" s="923"/>
      <c r="R6717" s="923"/>
      <c r="S6717" s="923"/>
      <c r="U6717" s="742"/>
    </row>
    <row r="6718" spans="12:21" s="508" customFormat="1" x14ac:dyDescent="0.2">
      <c r="L6718" s="469"/>
      <c r="M6718" s="469"/>
      <c r="N6718" s="469"/>
      <c r="O6718" s="469"/>
      <c r="P6718" s="923"/>
      <c r="Q6718" s="923"/>
      <c r="R6718" s="923"/>
      <c r="S6718" s="923"/>
      <c r="U6718" s="742"/>
    </row>
    <row r="6719" spans="12:21" s="508" customFormat="1" x14ac:dyDescent="0.2">
      <c r="L6719" s="469"/>
      <c r="M6719" s="469"/>
      <c r="N6719" s="469"/>
      <c r="O6719" s="469"/>
      <c r="P6719" s="923"/>
      <c r="Q6719" s="923"/>
      <c r="R6719" s="923"/>
      <c r="S6719" s="923"/>
      <c r="U6719" s="742"/>
    </row>
    <row r="6720" spans="12:21" s="508" customFormat="1" x14ac:dyDescent="0.2">
      <c r="L6720" s="469"/>
      <c r="M6720" s="469"/>
      <c r="N6720" s="469"/>
      <c r="O6720" s="469"/>
      <c r="P6720" s="923"/>
      <c r="Q6720" s="923"/>
      <c r="R6720" s="923"/>
      <c r="S6720" s="923"/>
      <c r="U6720" s="742"/>
    </row>
    <row r="6721" spans="12:21" s="508" customFormat="1" x14ac:dyDescent="0.2">
      <c r="L6721" s="469"/>
      <c r="M6721" s="469"/>
      <c r="N6721" s="469"/>
      <c r="O6721" s="469"/>
      <c r="P6721" s="923"/>
      <c r="Q6721" s="923"/>
      <c r="R6721" s="923"/>
      <c r="S6721" s="923"/>
      <c r="U6721" s="742"/>
    </row>
    <row r="6722" spans="12:21" s="508" customFormat="1" x14ac:dyDescent="0.2">
      <c r="L6722" s="469"/>
      <c r="M6722" s="469"/>
      <c r="N6722" s="469"/>
      <c r="O6722" s="469"/>
      <c r="P6722" s="923"/>
      <c r="Q6722" s="923"/>
      <c r="R6722" s="923"/>
      <c r="S6722" s="923"/>
      <c r="U6722" s="742"/>
    </row>
    <row r="6723" spans="12:21" s="508" customFormat="1" x14ac:dyDescent="0.2">
      <c r="L6723" s="469"/>
      <c r="M6723" s="469"/>
      <c r="N6723" s="469"/>
      <c r="O6723" s="469"/>
      <c r="P6723" s="923"/>
      <c r="Q6723" s="923"/>
      <c r="R6723" s="923"/>
      <c r="S6723" s="923"/>
      <c r="U6723" s="742"/>
    </row>
    <row r="6724" spans="12:21" s="508" customFormat="1" x14ac:dyDescent="0.2">
      <c r="L6724" s="469"/>
      <c r="M6724" s="469"/>
      <c r="N6724" s="469"/>
      <c r="O6724" s="469"/>
      <c r="P6724" s="923"/>
      <c r="Q6724" s="923"/>
      <c r="R6724" s="923"/>
      <c r="S6724" s="923"/>
      <c r="U6724" s="742"/>
    </row>
    <row r="6725" spans="12:21" s="508" customFormat="1" x14ac:dyDescent="0.2">
      <c r="L6725" s="469"/>
      <c r="M6725" s="469"/>
      <c r="N6725" s="469"/>
      <c r="O6725" s="469"/>
      <c r="P6725" s="923"/>
      <c r="Q6725" s="923"/>
      <c r="R6725" s="923"/>
      <c r="S6725" s="923"/>
      <c r="U6725" s="742"/>
    </row>
    <row r="6726" spans="12:21" s="508" customFormat="1" x14ac:dyDescent="0.2">
      <c r="L6726" s="469"/>
      <c r="M6726" s="469"/>
      <c r="N6726" s="469"/>
      <c r="O6726" s="469"/>
      <c r="P6726" s="923"/>
      <c r="Q6726" s="923"/>
      <c r="R6726" s="923"/>
      <c r="S6726" s="923"/>
      <c r="U6726" s="742"/>
    </row>
    <row r="6727" spans="12:21" s="508" customFormat="1" x14ac:dyDescent="0.2">
      <c r="L6727" s="469"/>
      <c r="M6727" s="469"/>
      <c r="N6727" s="469"/>
      <c r="O6727" s="469"/>
      <c r="P6727" s="923"/>
      <c r="Q6727" s="923"/>
      <c r="R6727" s="923"/>
      <c r="S6727" s="923"/>
      <c r="U6727" s="742"/>
    </row>
    <row r="6728" spans="12:21" s="508" customFormat="1" x14ac:dyDescent="0.2">
      <c r="L6728" s="469"/>
      <c r="M6728" s="469"/>
      <c r="N6728" s="469"/>
      <c r="O6728" s="469"/>
      <c r="P6728" s="923"/>
      <c r="Q6728" s="923"/>
      <c r="R6728" s="923"/>
      <c r="S6728" s="923"/>
      <c r="U6728" s="742"/>
    </row>
    <row r="6729" spans="12:21" s="508" customFormat="1" x14ac:dyDescent="0.2">
      <c r="L6729" s="469"/>
      <c r="M6729" s="469"/>
      <c r="N6729" s="469"/>
      <c r="O6729" s="469"/>
      <c r="P6729" s="923"/>
      <c r="Q6729" s="923"/>
      <c r="R6729" s="923"/>
      <c r="S6729" s="923"/>
      <c r="U6729" s="742"/>
    </row>
    <row r="6730" spans="12:21" s="508" customFormat="1" x14ac:dyDescent="0.2">
      <c r="L6730" s="469"/>
      <c r="M6730" s="469"/>
      <c r="N6730" s="469"/>
      <c r="O6730" s="469"/>
      <c r="P6730" s="923"/>
      <c r="Q6730" s="923"/>
      <c r="R6730" s="923"/>
      <c r="S6730" s="923"/>
      <c r="U6730" s="742"/>
    </row>
    <row r="6731" spans="12:21" s="508" customFormat="1" x14ac:dyDescent="0.2">
      <c r="L6731" s="469"/>
      <c r="M6731" s="469"/>
      <c r="N6731" s="469"/>
      <c r="O6731" s="469"/>
      <c r="P6731" s="923"/>
      <c r="Q6731" s="923"/>
      <c r="R6731" s="923"/>
      <c r="S6731" s="923"/>
      <c r="U6731" s="742"/>
    </row>
    <row r="6732" spans="12:21" s="508" customFormat="1" x14ac:dyDescent="0.2">
      <c r="L6732" s="469"/>
      <c r="M6732" s="469"/>
      <c r="N6732" s="469"/>
      <c r="O6732" s="469"/>
      <c r="P6732" s="923"/>
      <c r="Q6732" s="923"/>
      <c r="R6732" s="923"/>
      <c r="S6732" s="923"/>
      <c r="U6732" s="742"/>
    </row>
    <row r="6733" spans="12:21" s="508" customFormat="1" x14ac:dyDescent="0.2">
      <c r="L6733" s="469"/>
      <c r="M6733" s="469"/>
      <c r="N6733" s="469"/>
      <c r="O6733" s="469"/>
      <c r="P6733" s="923"/>
      <c r="Q6733" s="923"/>
      <c r="R6733" s="923"/>
      <c r="S6733" s="923"/>
      <c r="U6733" s="742"/>
    </row>
    <row r="6734" spans="12:21" s="508" customFormat="1" x14ac:dyDescent="0.2">
      <c r="L6734" s="469"/>
      <c r="M6734" s="469"/>
      <c r="N6734" s="469"/>
      <c r="O6734" s="469"/>
      <c r="P6734" s="923"/>
      <c r="Q6734" s="923"/>
      <c r="R6734" s="923"/>
      <c r="S6734" s="923"/>
      <c r="U6734" s="742"/>
    </row>
    <row r="6735" spans="12:21" s="508" customFormat="1" x14ac:dyDescent="0.2">
      <c r="L6735" s="469"/>
      <c r="M6735" s="469"/>
      <c r="N6735" s="469"/>
      <c r="O6735" s="469"/>
      <c r="P6735" s="923"/>
      <c r="Q6735" s="923"/>
      <c r="R6735" s="923"/>
      <c r="S6735" s="923"/>
      <c r="U6735" s="742"/>
    </row>
    <row r="6736" spans="12:21" s="508" customFormat="1" x14ac:dyDescent="0.2">
      <c r="L6736" s="469"/>
      <c r="M6736" s="469"/>
      <c r="N6736" s="469"/>
      <c r="O6736" s="469"/>
      <c r="P6736" s="923"/>
      <c r="Q6736" s="923"/>
      <c r="R6736" s="923"/>
      <c r="S6736" s="923"/>
      <c r="U6736" s="742"/>
    </row>
    <row r="6737" spans="12:21" s="508" customFormat="1" x14ac:dyDescent="0.2">
      <c r="L6737" s="469"/>
      <c r="M6737" s="469"/>
      <c r="N6737" s="469"/>
      <c r="O6737" s="469"/>
      <c r="P6737" s="923"/>
      <c r="Q6737" s="923"/>
      <c r="R6737" s="923"/>
      <c r="S6737" s="923"/>
      <c r="U6737" s="742"/>
    </row>
    <row r="6738" spans="12:21" s="508" customFormat="1" x14ac:dyDescent="0.2">
      <c r="L6738" s="469"/>
      <c r="M6738" s="469"/>
      <c r="N6738" s="469"/>
      <c r="O6738" s="469"/>
      <c r="P6738" s="923"/>
      <c r="Q6738" s="923"/>
      <c r="R6738" s="923"/>
      <c r="S6738" s="923"/>
      <c r="U6738" s="742"/>
    </row>
    <row r="6739" spans="12:21" s="508" customFormat="1" x14ac:dyDescent="0.2">
      <c r="L6739" s="469"/>
      <c r="M6739" s="469"/>
      <c r="N6739" s="469"/>
      <c r="O6739" s="469"/>
      <c r="P6739" s="923"/>
      <c r="Q6739" s="923"/>
      <c r="R6739" s="923"/>
      <c r="S6739" s="923"/>
      <c r="U6739" s="742"/>
    </row>
    <row r="6740" spans="12:21" s="508" customFormat="1" x14ac:dyDescent="0.2">
      <c r="L6740" s="469"/>
      <c r="M6740" s="469"/>
      <c r="N6740" s="469"/>
      <c r="O6740" s="469"/>
      <c r="P6740" s="923"/>
      <c r="Q6740" s="923"/>
      <c r="R6740" s="923"/>
      <c r="S6740" s="923"/>
      <c r="U6740" s="742"/>
    </row>
    <row r="6741" spans="12:21" s="508" customFormat="1" x14ac:dyDescent="0.2">
      <c r="L6741" s="469"/>
      <c r="M6741" s="469"/>
      <c r="N6741" s="469"/>
      <c r="O6741" s="469"/>
      <c r="P6741" s="923"/>
      <c r="Q6741" s="923"/>
      <c r="R6741" s="923"/>
      <c r="S6741" s="923"/>
      <c r="U6741" s="742"/>
    </row>
    <row r="6742" spans="12:21" s="508" customFormat="1" x14ac:dyDescent="0.2">
      <c r="L6742" s="469"/>
      <c r="M6742" s="469"/>
      <c r="N6742" s="469"/>
      <c r="O6742" s="469"/>
      <c r="P6742" s="923"/>
      <c r="Q6742" s="923"/>
      <c r="R6742" s="923"/>
      <c r="S6742" s="923"/>
      <c r="U6742" s="742"/>
    </row>
    <row r="6743" spans="12:21" s="508" customFormat="1" x14ac:dyDescent="0.2">
      <c r="L6743" s="469"/>
      <c r="M6743" s="469"/>
      <c r="N6743" s="469"/>
      <c r="O6743" s="469"/>
      <c r="P6743" s="923"/>
      <c r="Q6743" s="923"/>
      <c r="R6743" s="923"/>
      <c r="S6743" s="923"/>
      <c r="U6743" s="742"/>
    </row>
    <row r="6744" spans="12:21" s="508" customFormat="1" x14ac:dyDescent="0.2">
      <c r="L6744" s="469"/>
      <c r="M6744" s="469"/>
      <c r="N6744" s="469"/>
      <c r="O6744" s="469"/>
      <c r="P6744" s="923"/>
      <c r="Q6744" s="923"/>
      <c r="R6744" s="923"/>
      <c r="S6744" s="923"/>
      <c r="U6744" s="742"/>
    </row>
    <row r="6745" spans="12:21" s="508" customFormat="1" x14ac:dyDescent="0.2">
      <c r="L6745" s="469"/>
      <c r="M6745" s="469"/>
      <c r="N6745" s="469"/>
      <c r="O6745" s="469"/>
      <c r="P6745" s="923"/>
      <c r="Q6745" s="923"/>
      <c r="R6745" s="923"/>
      <c r="S6745" s="923"/>
      <c r="U6745" s="742"/>
    </row>
    <row r="6746" spans="12:21" s="508" customFormat="1" x14ac:dyDescent="0.2">
      <c r="L6746" s="469"/>
      <c r="M6746" s="469"/>
      <c r="N6746" s="469"/>
      <c r="O6746" s="469"/>
      <c r="P6746" s="923"/>
      <c r="Q6746" s="923"/>
      <c r="R6746" s="923"/>
      <c r="S6746" s="923"/>
      <c r="U6746" s="742"/>
    </row>
    <row r="6747" spans="12:21" s="508" customFormat="1" x14ac:dyDescent="0.2">
      <c r="L6747" s="469"/>
      <c r="M6747" s="469"/>
      <c r="N6747" s="469"/>
      <c r="O6747" s="469"/>
      <c r="P6747" s="923"/>
      <c r="Q6747" s="923"/>
      <c r="R6747" s="923"/>
      <c r="S6747" s="923"/>
      <c r="U6747" s="742"/>
    </row>
    <row r="6748" spans="12:21" s="508" customFormat="1" x14ac:dyDescent="0.2">
      <c r="L6748" s="469"/>
      <c r="M6748" s="469"/>
      <c r="N6748" s="469"/>
      <c r="O6748" s="469"/>
      <c r="P6748" s="923"/>
      <c r="Q6748" s="923"/>
      <c r="R6748" s="923"/>
      <c r="S6748" s="923"/>
      <c r="U6748" s="742"/>
    </row>
    <row r="6749" spans="12:21" s="508" customFormat="1" x14ac:dyDescent="0.2">
      <c r="L6749" s="469"/>
      <c r="M6749" s="469"/>
      <c r="N6749" s="469"/>
      <c r="O6749" s="469"/>
      <c r="P6749" s="923"/>
      <c r="Q6749" s="923"/>
      <c r="R6749" s="923"/>
      <c r="S6749" s="923"/>
      <c r="U6749" s="742"/>
    </row>
    <row r="6750" spans="12:21" s="508" customFormat="1" x14ac:dyDescent="0.2">
      <c r="L6750" s="469"/>
      <c r="M6750" s="469"/>
      <c r="N6750" s="469"/>
      <c r="O6750" s="469"/>
      <c r="P6750" s="923"/>
      <c r="Q6750" s="923"/>
      <c r="R6750" s="923"/>
      <c r="S6750" s="923"/>
      <c r="U6750" s="742"/>
    </row>
    <row r="6751" spans="12:21" s="508" customFormat="1" x14ac:dyDescent="0.2">
      <c r="L6751" s="469"/>
      <c r="M6751" s="469"/>
      <c r="N6751" s="469"/>
      <c r="O6751" s="469"/>
      <c r="P6751" s="923"/>
      <c r="Q6751" s="923"/>
      <c r="R6751" s="923"/>
      <c r="S6751" s="923"/>
      <c r="U6751" s="742"/>
    </row>
    <row r="6752" spans="12:21" s="508" customFormat="1" x14ac:dyDescent="0.2">
      <c r="L6752" s="469"/>
      <c r="M6752" s="469"/>
      <c r="N6752" s="469"/>
      <c r="O6752" s="469"/>
      <c r="P6752" s="923"/>
      <c r="Q6752" s="923"/>
      <c r="R6752" s="923"/>
      <c r="S6752" s="923"/>
      <c r="U6752" s="742"/>
    </row>
    <row r="6753" spans="12:21" s="508" customFormat="1" x14ac:dyDescent="0.2">
      <c r="L6753" s="469"/>
      <c r="M6753" s="469"/>
      <c r="N6753" s="469"/>
      <c r="O6753" s="469"/>
      <c r="P6753" s="923"/>
      <c r="Q6753" s="923"/>
      <c r="R6753" s="923"/>
      <c r="S6753" s="923"/>
      <c r="U6753" s="742"/>
    </row>
    <row r="6754" spans="12:21" s="508" customFormat="1" x14ac:dyDescent="0.2">
      <c r="L6754" s="469"/>
      <c r="M6754" s="469"/>
      <c r="N6754" s="469"/>
      <c r="O6754" s="469"/>
      <c r="P6754" s="923"/>
      <c r="Q6754" s="923"/>
      <c r="R6754" s="923"/>
      <c r="S6754" s="923"/>
      <c r="U6754" s="742"/>
    </row>
    <row r="6755" spans="12:21" s="508" customFormat="1" x14ac:dyDescent="0.2">
      <c r="L6755" s="469"/>
      <c r="M6755" s="469"/>
      <c r="N6755" s="469"/>
      <c r="O6755" s="469"/>
      <c r="P6755" s="923"/>
      <c r="Q6755" s="923"/>
      <c r="R6755" s="923"/>
      <c r="S6755" s="923"/>
      <c r="U6755" s="742"/>
    </row>
    <row r="6756" spans="12:21" s="508" customFormat="1" x14ac:dyDescent="0.2">
      <c r="L6756" s="469"/>
      <c r="M6756" s="469"/>
      <c r="N6756" s="469"/>
      <c r="O6756" s="469"/>
      <c r="P6756" s="923"/>
      <c r="Q6756" s="923"/>
      <c r="R6756" s="923"/>
      <c r="S6756" s="923"/>
      <c r="U6756" s="742"/>
    </row>
    <row r="6757" spans="12:21" s="508" customFormat="1" x14ac:dyDescent="0.2">
      <c r="L6757" s="469"/>
      <c r="M6757" s="469"/>
      <c r="N6757" s="469"/>
      <c r="O6757" s="469"/>
      <c r="P6757" s="923"/>
      <c r="Q6757" s="923"/>
      <c r="R6757" s="923"/>
      <c r="S6757" s="923"/>
      <c r="U6757" s="742"/>
    </row>
    <row r="6758" spans="12:21" s="508" customFormat="1" x14ac:dyDescent="0.2">
      <c r="L6758" s="469"/>
      <c r="M6758" s="469"/>
      <c r="N6758" s="469"/>
      <c r="O6758" s="469"/>
      <c r="P6758" s="923"/>
      <c r="Q6758" s="923"/>
      <c r="R6758" s="923"/>
      <c r="S6758" s="923"/>
      <c r="U6758" s="742"/>
    </row>
    <row r="6759" spans="12:21" s="508" customFormat="1" x14ac:dyDescent="0.2">
      <c r="L6759" s="469"/>
      <c r="M6759" s="469"/>
      <c r="N6759" s="469"/>
      <c r="O6759" s="469"/>
      <c r="P6759" s="923"/>
      <c r="Q6759" s="923"/>
      <c r="R6759" s="923"/>
      <c r="S6759" s="923"/>
      <c r="U6759" s="742"/>
    </row>
    <row r="6760" spans="12:21" s="508" customFormat="1" x14ac:dyDescent="0.2">
      <c r="L6760" s="469"/>
      <c r="M6760" s="469"/>
      <c r="N6760" s="469"/>
      <c r="O6760" s="469"/>
      <c r="P6760" s="923"/>
      <c r="Q6760" s="923"/>
      <c r="R6760" s="923"/>
      <c r="S6760" s="923"/>
      <c r="U6760" s="742"/>
    </row>
    <row r="6761" spans="12:21" s="508" customFormat="1" x14ac:dyDescent="0.2">
      <c r="L6761" s="469"/>
      <c r="M6761" s="469"/>
      <c r="N6761" s="469"/>
      <c r="O6761" s="469"/>
      <c r="P6761" s="923"/>
      <c r="Q6761" s="923"/>
      <c r="R6761" s="923"/>
      <c r="S6761" s="923"/>
      <c r="U6761" s="742"/>
    </row>
    <row r="6762" spans="12:21" s="508" customFormat="1" x14ac:dyDescent="0.2">
      <c r="L6762" s="469"/>
      <c r="M6762" s="469"/>
      <c r="N6762" s="469"/>
      <c r="O6762" s="469"/>
      <c r="P6762" s="923"/>
      <c r="Q6762" s="923"/>
      <c r="R6762" s="923"/>
      <c r="S6762" s="923"/>
      <c r="U6762" s="742"/>
    </row>
    <row r="6763" spans="12:21" s="508" customFormat="1" x14ac:dyDescent="0.2">
      <c r="L6763" s="469"/>
      <c r="M6763" s="469"/>
      <c r="N6763" s="469"/>
      <c r="O6763" s="469"/>
      <c r="P6763" s="923"/>
      <c r="Q6763" s="923"/>
      <c r="R6763" s="923"/>
      <c r="S6763" s="923"/>
      <c r="U6763" s="742"/>
    </row>
    <row r="6764" spans="12:21" s="508" customFormat="1" x14ac:dyDescent="0.2">
      <c r="L6764" s="469"/>
      <c r="M6764" s="469"/>
      <c r="N6764" s="469"/>
      <c r="O6764" s="469"/>
      <c r="P6764" s="923"/>
      <c r="Q6764" s="923"/>
      <c r="R6764" s="923"/>
      <c r="S6764" s="923"/>
      <c r="U6764" s="742"/>
    </row>
    <row r="6765" spans="12:21" s="508" customFormat="1" x14ac:dyDescent="0.2">
      <c r="L6765" s="469"/>
      <c r="M6765" s="469"/>
      <c r="N6765" s="469"/>
      <c r="O6765" s="469"/>
      <c r="P6765" s="923"/>
      <c r="Q6765" s="923"/>
      <c r="R6765" s="923"/>
      <c r="S6765" s="923"/>
      <c r="U6765" s="742"/>
    </row>
    <row r="6766" spans="12:21" s="508" customFormat="1" x14ac:dyDescent="0.2">
      <c r="L6766" s="469"/>
      <c r="M6766" s="469"/>
      <c r="N6766" s="469"/>
      <c r="O6766" s="469"/>
      <c r="P6766" s="923"/>
      <c r="Q6766" s="923"/>
      <c r="R6766" s="923"/>
      <c r="S6766" s="923"/>
      <c r="U6766" s="742"/>
    </row>
    <row r="6767" spans="12:21" s="508" customFormat="1" x14ac:dyDescent="0.2">
      <c r="L6767" s="469"/>
      <c r="M6767" s="469"/>
      <c r="N6767" s="469"/>
      <c r="O6767" s="469"/>
      <c r="P6767" s="923"/>
      <c r="Q6767" s="923"/>
      <c r="R6767" s="923"/>
      <c r="S6767" s="923"/>
      <c r="U6767" s="742"/>
    </row>
    <row r="6768" spans="12:21" s="508" customFormat="1" x14ac:dyDescent="0.2">
      <c r="L6768" s="469"/>
      <c r="M6768" s="469"/>
      <c r="N6768" s="469"/>
      <c r="O6768" s="469"/>
      <c r="P6768" s="923"/>
      <c r="Q6768" s="923"/>
      <c r="R6768" s="923"/>
      <c r="S6768" s="923"/>
      <c r="U6768" s="742"/>
    </row>
    <row r="6769" spans="12:21" s="508" customFormat="1" x14ac:dyDescent="0.2">
      <c r="L6769" s="469"/>
      <c r="M6769" s="469"/>
      <c r="N6769" s="469"/>
      <c r="O6769" s="469"/>
      <c r="P6769" s="923"/>
      <c r="Q6769" s="923"/>
      <c r="R6769" s="923"/>
      <c r="S6769" s="923"/>
      <c r="U6769" s="742"/>
    </row>
    <row r="6770" spans="12:21" s="508" customFormat="1" x14ac:dyDescent="0.2">
      <c r="L6770" s="469"/>
      <c r="M6770" s="469"/>
      <c r="N6770" s="469"/>
      <c r="O6770" s="469"/>
      <c r="P6770" s="923"/>
      <c r="Q6770" s="923"/>
      <c r="R6770" s="923"/>
      <c r="S6770" s="923"/>
      <c r="U6770" s="742"/>
    </row>
    <row r="6771" spans="12:21" s="508" customFormat="1" x14ac:dyDescent="0.2">
      <c r="L6771" s="469"/>
      <c r="M6771" s="469"/>
      <c r="N6771" s="469"/>
      <c r="O6771" s="469"/>
      <c r="P6771" s="923"/>
      <c r="Q6771" s="923"/>
      <c r="R6771" s="923"/>
      <c r="S6771" s="923"/>
      <c r="U6771" s="742"/>
    </row>
    <row r="6772" spans="12:21" s="508" customFormat="1" x14ac:dyDescent="0.2">
      <c r="L6772" s="469"/>
      <c r="M6772" s="469"/>
      <c r="N6772" s="469"/>
      <c r="O6772" s="469"/>
      <c r="P6772" s="923"/>
      <c r="Q6772" s="923"/>
      <c r="R6772" s="923"/>
      <c r="S6772" s="923"/>
      <c r="U6772" s="742"/>
    </row>
    <row r="6773" spans="12:21" s="508" customFormat="1" x14ac:dyDescent="0.2">
      <c r="L6773" s="469"/>
      <c r="M6773" s="469"/>
      <c r="N6773" s="469"/>
      <c r="O6773" s="469"/>
      <c r="P6773" s="923"/>
      <c r="Q6773" s="923"/>
      <c r="R6773" s="923"/>
      <c r="S6773" s="923"/>
      <c r="U6773" s="742"/>
    </row>
    <row r="6774" spans="12:21" s="508" customFormat="1" x14ac:dyDescent="0.2">
      <c r="L6774" s="469"/>
      <c r="M6774" s="469"/>
      <c r="N6774" s="469"/>
      <c r="O6774" s="469"/>
      <c r="P6774" s="923"/>
      <c r="Q6774" s="923"/>
      <c r="R6774" s="923"/>
      <c r="S6774" s="923"/>
      <c r="U6774" s="742"/>
    </row>
    <row r="6775" spans="12:21" s="508" customFormat="1" x14ac:dyDescent="0.2">
      <c r="L6775" s="469"/>
      <c r="M6775" s="469"/>
      <c r="N6775" s="469"/>
      <c r="O6775" s="469"/>
      <c r="P6775" s="923"/>
      <c r="Q6775" s="923"/>
      <c r="R6775" s="923"/>
      <c r="S6775" s="923"/>
      <c r="U6775" s="742"/>
    </row>
    <row r="6776" spans="12:21" s="508" customFormat="1" x14ac:dyDescent="0.2">
      <c r="L6776" s="469"/>
      <c r="M6776" s="469"/>
      <c r="N6776" s="469"/>
      <c r="O6776" s="469"/>
      <c r="P6776" s="923"/>
      <c r="Q6776" s="923"/>
      <c r="R6776" s="923"/>
      <c r="S6776" s="923"/>
      <c r="U6776" s="742"/>
    </row>
    <row r="6777" spans="12:21" s="508" customFormat="1" x14ac:dyDescent="0.2">
      <c r="L6777" s="469"/>
      <c r="M6777" s="469"/>
      <c r="N6777" s="469"/>
      <c r="O6777" s="469"/>
      <c r="P6777" s="923"/>
      <c r="Q6777" s="923"/>
      <c r="R6777" s="923"/>
      <c r="S6777" s="923"/>
      <c r="U6777" s="742"/>
    </row>
    <row r="6778" spans="12:21" s="508" customFormat="1" x14ac:dyDescent="0.2">
      <c r="L6778" s="469"/>
      <c r="M6778" s="469"/>
      <c r="N6778" s="469"/>
      <c r="O6778" s="469"/>
      <c r="P6778" s="923"/>
      <c r="Q6778" s="923"/>
      <c r="R6778" s="923"/>
      <c r="S6778" s="923"/>
      <c r="U6778" s="742"/>
    </row>
    <row r="6779" spans="12:21" s="508" customFormat="1" x14ac:dyDescent="0.2">
      <c r="L6779" s="469"/>
      <c r="M6779" s="469"/>
      <c r="N6779" s="469"/>
      <c r="O6779" s="469"/>
      <c r="P6779" s="923"/>
      <c r="Q6779" s="923"/>
      <c r="R6779" s="923"/>
      <c r="S6779" s="923"/>
      <c r="U6779" s="742"/>
    </row>
    <row r="6780" spans="12:21" s="508" customFormat="1" x14ac:dyDescent="0.2">
      <c r="L6780" s="469"/>
      <c r="M6780" s="469"/>
      <c r="N6780" s="469"/>
      <c r="O6780" s="469"/>
      <c r="P6780" s="923"/>
      <c r="Q6780" s="923"/>
      <c r="R6780" s="923"/>
      <c r="S6780" s="923"/>
      <c r="U6780" s="742"/>
    </row>
    <row r="6781" spans="12:21" s="508" customFormat="1" x14ac:dyDescent="0.2">
      <c r="L6781" s="469"/>
      <c r="M6781" s="469"/>
      <c r="N6781" s="469"/>
      <c r="O6781" s="469"/>
      <c r="P6781" s="923"/>
      <c r="Q6781" s="923"/>
      <c r="R6781" s="923"/>
      <c r="S6781" s="923"/>
      <c r="U6781" s="742"/>
    </row>
    <row r="6782" spans="12:21" s="508" customFormat="1" x14ac:dyDescent="0.2">
      <c r="L6782" s="469"/>
      <c r="M6782" s="469"/>
      <c r="N6782" s="469"/>
      <c r="O6782" s="469"/>
      <c r="P6782" s="923"/>
      <c r="Q6782" s="923"/>
      <c r="R6782" s="923"/>
      <c r="S6782" s="923"/>
      <c r="U6782" s="742"/>
    </row>
    <row r="6783" spans="12:21" s="508" customFormat="1" x14ac:dyDescent="0.2">
      <c r="L6783" s="469"/>
      <c r="M6783" s="469"/>
      <c r="N6783" s="469"/>
      <c r="O6783" s="469"/>
      <c r="P6783" s="923"/>
      <c r="Q6783" s="923"/>
      <c r="R6783" s="923"/>
      <c r="S6783" s="923"/>
      <c r="U6783" s="742"/>
    </row>
    <row r="6784" spans="12:21" s="508" customFormat="1" x14ac:dyDescent="0.2">
      <c r="L6784" s="469"/>
      <c r="M6784" s="469"/>
      <c r="N6784" s="469"/>
      <c r="O6784" s="469"/>
      <c r="P6784" s="923"/>
      <c r="Q6784" s="923"/>
      <c r="R6784" s="923"/>
      <c r="S6784" s="923"/>
      <c r="U6784" s="742"/>
    </row>
    <row r="6785" spans="12:21" s="508" customFormat="1" x14ac:dyDescent="0.2">
      <c r="L6785" s="469"/>
      <c r="M6785" s="469"/>
      <c r="N6785" s="469"/>
      <c r="O6785" s="469"/>
      <c r="P6785" s="923"/>
      <c r="Q6785" s="923"/>
      <c r="R6785" s="923"/>
      <c r="S6785" s="923"/>
      <c r="U6785" s="742"/>
    </row>
    <row r="6786" spans="12:21" s="508" customFormat="1" x14ac:dyDescent="0.2">
      <c r="L6786" s="469"/>
      <c r="M6786" s="469"/>
      <c r="N6786" s="469"/>
      <c r="O6786" s="469"/>
      <c r="P6786" s="923"/>
      <c r="Q6786" s="923"/>
      <c r="R6786" s="923"/>
      <c r="S6786" s="923"/>
      <c r="U6786" s="742"/>
    </row>
    <row r="6787" spans="12:21" s="508" customFormat="1" x14ac:dyDescent="0.2">
      <c r="L6787" s="469"/>
      <c r="M6787" s="469"/>
      <c r="N6787" s="469"/>
      <c r="O6787" s="469"/>
      <c r="P6787" s="923"/>
      <c r="Q6787" s="923"/>
      <c r="R6787" s="923"/>
      <c r="S6787" s="923"/>
      <c r="U6787" s="742"/>
    </row>
    <row r="6788" spans="12:21" s="508" customFormat="1" x14ac:dyDescent="0.2">
      <c r="L6788" s="469"/>
      <c r="M6788" s="469"/>
      <c r="N6788" s="469"/>
      <c r="O6788" s="469"/>
      <c r="P6788" s="923"/>
      <c r="Q6788" s="923"/>
      <c r="R6788" s="923"/>
      <c r="S6788" s="923"/>
      <c r="U6788" s="742"/>
    </row>
    <row r="6789" spans="12:21" s="508" customFormat="1" x14ac:dyDescent="0.2">
      <c r="L6789" s="469"/>
      <c r="M6789" s="469"/>
      <c r="N6789" s="469"/>
      <c r="O6789" s="469"/>
      <c r="P6789" s="923"/>
      <c r="Q6789" s="923"/>
      <c r="R6789" s="923"/>
      <c r="S6789" s="923"/>
      <c r="U6789" s="742"/>
    </row>
    <row r="6790" spans="12:21" s="508" customFormat="1" x14ac:dyDescent="0.2">
      <c r="L6790" s="469"/>
      <c r="M6790" s="469"/>
      <c r="N6790" s="469"/>
      <c r="O6790" s="469"/>
      <c r="P6790" s="923"/>
      <c r="Q6790" s="923"/>
      <c r="R6790" s="923"/>
      <c r="S6790" s="923"/>
      <c r="U6790" s="742"/>
    </row>
    <row r="6791" spans="12:21" s="508" customFormat="1" x14ac:dyDescent="0.2">
      <c r="L6791" s="469"/>
      <c r="M6791" s="469"/>
      <c r="N6791" s="469"/>
      <c r="O6791" s="469"/>
      <c r="P6791" s="923"/>
      <c r="Q6791" s="923"/>
      <c r="R6791" s="923"/>
      <c r="S6791" s="923"/>
      <c r="U6791" s="742"/>
    </row>
    <row r="6792" spans="12:21" s="508" customFormat="1" x14ac:dyDescent="0.2">
      <c r="L6792" s="469"/>
      <c r="M6792" s="469"/>
      <c r="N6792" s="469"/>
      <c r="O6792" s="469"/>
      <c r="P6792" s="923"/>
      <c r="Q6792" s="923"/>
      <c r="R6792" s="923"/>
      <c r="S6792" s="923"/>
      <c r="U6792" s="742"/>
    </row>
    <row r="6793" spans="12:21" s="508" customFormat="1" x14ac:dyDescent="0.2">
      <c r="L6793" s="469"/>
      <c r="M6793" s="469"/>
      <c r="N6793" s="469"/>
      <c r="O6793" s="469"/>
      <c r="P6793" s="923"/>
      <c r="Q6793" s="923"/>
      <c r="R6793" s="923"/>
      <c r="S6793" s="923"/>
      <c r="U6793" s="742"/>
    </row>
    <row r="6794" spans="12:21" s="508" customFormat="1" x14ac:dyDescent="0.2">
      <c r="L6794" s="469"/>
      <c r="M6794" s="469"/>
      <c r="N6794" s="469"/>
      <c r="O6794" s="469"/>
      <c r="P6794" s="923"/>
      <c r="Q6794" s="923"/>
      <c r="R6794" s="923"/>
      <c r="S6794" s="923"/>
      <c r="U6794" s="742"/>
    </row>
    <row r="6795" spans="12:21" s="508" customFormat="1" x14ac:dyDescent="0.2">
      <c r="L6795" s="469"/>
      <c r="M6795" s="469"/>
      <c r="N6795" s="469"/>
      <c r="O6795" s="469"/>
      <c r="P6795" s="923"/>
      <c r="Q6795" s="923"/>
      <c r="R6795" s="923"/>
      <c r="S6795" s="923"/>
      <c r="U6795" s="742"/>
    </row>
    <row r="6796" spans="12:21" s="508" customFormat="1" x14ac:dyDescent="0.2">
      <c r="L6796" s="469"/>
      <c r="M6796" s="469"/>
      <c r="N6796" s="469"/>
      <c r="O6796" s="469"/>
      <c r="P6796" s="923"/>
      <c r="Q6796" s="923"/>
      <c r="R6796" s="923"/>
      <c r="S6796" s="923"/>
      <c r="U6796" s="742"/>
    </row>
    <row r="6797" spans="12:21" s="508" customFormat="1" x14ac:dyDescent="0.2">
      <c r="L6797" s="469"/>
      <c r="M6797" s="469"/>
      <c r="N6797" s="469"/>
      <c r="O6797" s="469"/>
      <c r="P6797" s="923"/>
      <c r="Q6797" s="923"/>
      <c r="R6797" s="923"/>
      <c r="S6797" s="923"/>
      <c r="U6797" s="742"/>
    </row>
    <row r="6798" spans="12:21" s="508" customFormat="1" x14ac:dyDescent="0.2">
      <c r="L6798" s="469"/>
      <c r="M6798" s="469"/>
      <c r="N6798" s="469"/>
      <c r="O6798" s="469"/>
      <c r="P6798" s="923"/>
      <c r="Q6798" s="923"/>
      <c r="R6798" s="923"/>
      <c r="S6798" s="923"/>
      <c r="U6798" s="742"/>
    </row>
    <row r="6799" spans="12:21" s="508" customFormat="1" x14ac:dyDescent="0.2">
      <c r="L6799" s="469"/>
      <c r="M6799" s="469"/>
      <c r="N6799" s="469"/>
      <c r="O6799" s="469"/>
      <c r="P6799" s="923"/>
      <c r="Q6799" s="923"/>
      <c r="R6799" s="923"/>
      <c r="S6799" s="923"/>
      <c r="U6799" s="742"/>
    </row>
    <row r="6800" spans="12:21" s="508" customFormat="1" x14ac:dyDescent="0.2">
      <c r="L6800" s="469"/>
      <c r="M6800" s="469"/>
      <c r="N6800" s="469"/>
      <c r="O6800" s="469"/>
      <c r="P6800" s="923"/>
      <c r="Q6800" s="923"/>
      <c r="R6800" s="923"/>
      <c r="S6800" s="923"/>
      <c r="U6800" s="742"/>
    </row>
    <row r="6801" spans="12:21" s="508" customFormat="1" x14ac:dyDescent="0.2">
      <c r="L6801" s="469"/>
      <c r="M6801" s="469"/>
      <c r="N6801" s="469"/>
      <c r="O6801" s="469"/>
      <c r="P6801" s="923"/>
      <c r="Q6801" s="923"/>
      <c r="R6801" s="923"/>
      <c r="S6801" s="923"/>
      <c r="U6801" s="742"/>
    </row>
    <row r="6802" spans="12:21" s="508" customFormat="1" x14ac:dyDescent="0.2">
      <c r="L6802" s="469"/>
      <c r="M6802" s="469"/>
      <c r="N6802" s="469"/>
      <c r="O6802" s="469"/>
      <c r="P6802" s="923"/>
      <c r="Q6802" s="923"/>
      <c r="R6802" s="923"/>
      <c r="S6802" s="923"/>
      <c r="U6802" s="742"/>
    </row>
    <row r="6803" spans="12:21" s="508" customFormat="1" x14ac:dyDescent="0.2">
      <c r="L6803" s="469"/>
      <c r="M6803" s="469"/>
      <c r="N6803" s="469"/>
      <c r="O6803" s="469"/>
      <c r="P6803" s="923"/>
      <c r="Q6803" s="923"/>
      <c r="R6803" s="923"/>
      <c r="S6803" s="923"/>
      <c r="U6803" s="742"/>
    </row>
    <row r="6804" spans="12:21" s="508" customFormat="1" x14ac:dyDescent="0.2">
      <c r="L6804" s="469"/>
      <c r="M6804" s="469"/>
      <c r="N6804" s="469"/>
      <c r="O6804" s="469"/>
      <c r="P6804" s="923"/>
      <c r="Q6804" s="923"/>
      <c r="R6804" s="923"/>
      <c r="S6804" s="923"/>
      <c r="U6804" s="742"/>
    </row>
    <row r="6805" spans="12:21" s="508" customFormat="1" x14ac:dyDescent="0.2">
      <c r="L6805" s="469"/>
      <c r="M6805" s="469"/>
      <c r="N6805" s="469"/>
      <c r="O6805" s="469"/>
      <c r="P6805" s="923"/>
      <c r="Q6805" s="923"/>
      <c r="R6805" s="923"/>
      <c r="S6805" s="923"/>
      <c r="U6805" s="742"/>
    </row>
    <row r="6806" spans="12:21" s="508" customFormat="1" x14ac:dyDescent="0.2">
      <c r="L6806" s="469"/>
      <c r="M6806" s="469"/>
      <c r="N6806" s="469"/>
      <c r="O6806" s="469"/>
      <c r="P6806" s="923"/>
      <c r="Q6806" s="923"/>
      <c r="R6806" s="923"/>
      <c r="S6806" s="923"/>
      <c r="U6806" s="742"/>
    </row>
    <row r="6807" spans="12:21" s="508" customFormat="1" x14ac:dyDescent="0.2">
      <c r="L6807" s="469"/>
      <c r="M6807" s="469"/>
      <c r="N6807" s="469"/>
      <c r="O6807" s="469"/>
      <c r="P6807" s="923"/>
      <c r="Q6807" s="923"/>
      <c r="R6807" s="923"/>
      <c r="S6807" s="923"/>
      <c r="U6807" s="742"/>
    </row>
    <row r="6808" spans="12:21" s="508" customFormat="1" x14ac:dyDescent="0.2">
      <c r="L6808" s="469"/>
      <c r="M6808" s="469"/>
      <c r="N6808" s="469"/>
      <c r="O6808" s="469"/>
      <c r="P6808" s="923"/>
      <c r="Q6808" s="923"/>
      <c r="R6808" s="923"/>
      <c r="S6808" s="923"/>
      <c r="U6808" s="742"/>
    </row>
    <row r="6809" spans="12:21" s="508" customFormat="1" x14ac:dyDescent="0.2">
      <c r="L6809" s="469"/>
      <c r="M6809" s="469"/>
      <c r="N6809" s="469"/>
      <c r="O6809" s="469"/>
      <c r="P6809" s="923"/>
      <c r="Q6809" s="923"/>
      <c r="R6809" s="923"/>
      <c r="S6809" s="923"/>
      <c r="U6809" s="742"/>
    </row>
    <row r="6810" spans="12:21" s="508" customFormat="1" x14ac:dyDescent="0.2">
      <c r="L6810" s="469"/>
      <c r="M6810" s="469"/>
      <c r="N6810" s="469"/>
      <c r="O6810" s="469"/>
      <c r="P6810" s="923"/>
      <c r="Q6810" s="923"/>
      <c r="R6810" s="923"/>
      <c r="S6810" s="923"/>
      <c r="U6810" s="742"/>
    </row>
    <row r="6811" spans="12:21" s="508" customFormat="1" x14ac:dyDescent="0.2">
      <c r="L6811" s="469"/>
      <c r="M6811" s="469"/>
      <c r="N6811" s="469"/>
      <c r="O6811" s="469"/>
      <c r="P6811" s="923"/>
      <c r="Q6811" s="923"/>
      <c r="R6811" s="923"/>
      <c r="S6811" s="923"/>
      <c r="U6811" s="742"/>
    </row>
    <row r="6812" spans="12:21" s="508" customFormat="1" x14ac:dyDescent="0.2">
      <c r="L6812" s="469"/>
      <c r="M6812" s="469"/>
      <c r="N6812" s="469"/>
      <c r="O6812" s="469"/>
      <c r="P6812" s="923"/>
      <c r="Q6812" s="923"/>
      <c r="R6812" s="923"/>
      <c r="S6812" s="923"/>
      <c r="U6812" s="742"/>
    </row>
    <row r="6813" spans="12:21" s="508" customFormat="1" x14ac:dyDescent="0.2">
      <c r="L6813" s="469"/>
      <c r="M6813" s="469"/>
      <c r="N6813" s="469"/>
      <c r="O6813" s="469"/>
      <c r="P6813" s="923"/>
      <c r="Q6813" s="923"/>
      <c r="R6813" s="923"/>
      <c r="S6813" s="923"/>
      <c r="U6813" s="742"/>
    </row>
    <row r="6814" spans="12:21" s="508" customFormat="1" x14ac:dyDescent="0.2">
      <c r="L6814" s="469"/>
      <c r="M6814" s="469"/>
      <c r="N6814" s="469"/>
      <c r="O6814" s="469"/>
      <c r="P6814" s="923"/>
      <c r="Q6814" s="923"/>
      <c r="R6814" s="923"/>
      <c r="S6814" s="923"/>
      <c r="U6814" s="742"/>
    </row>
    <row r="6815" spans="12:21" s="508" customFormat="1" x14ac:dyDescent="0.2">
      <c r="L6815" s="469"/>
      <c r="M6815" s="469"/>
      <c r="N6815" s="469"/>
      <c r="O6815" s="469"/>
      <c r="P6815" s="923"/>
      <c r="Q6815" s="923"/>
      <c r="R6815" s="923"/>
      <c r="S6815" s="923"/>
      <c r="U6815" s="742"/>
    </row>
    <row r="6816" spans="12:21" s="508" customFormat="1" x14ac:dyDescent="0.2">
      <c r="L6816" s="469"/>
      <c r="M6816" s="469"/>
      <c r="N6816" s="469"/>
      <c r="O6816" s="469"/>
      <c r="P6816" s="923"/>
      <c r="Q6816" s="923"/>
      <c r="R6816" s="923"/>
      <c r="S6816" s="923"/>
      <c r="U6816" s="742"/>
    </row>
    <row r="6817" spans="12:21" s="508" customFormat="1" x14ac:dyDescent="0.2">
      <c r="L6817" s="469"/>
      <c r="M6817" s="469"/>
      <c r="N6817" s="469"/>
      <c r="O6817" s="469"/>
      <c r="P6817" s="923"/>
      <c r="Q6817" s="923"/>
      <c r="R6817" s="923"/>
      <c r="S6817" s="923"/>
      <c r="U6817" s="742"/>
    </row>
    <row r="6818" spans="12:21" s="508" customFormat="1" x14ac:dyDescent="0.2">
      <c r="L6818" s="469"/>
      <c r="M6818" s="469"/>
      <c r="N6818" s="469"/>
      <c r="O6818" s="469"/>
      <c r="P6818" s="923"/>
      <c r="Q6818" s="923"/>
      <c r="R6818" s="923"/>
      <c r="S6818" s="923"/>
      <c r="U6818" s="742"/>
    </row>
    <row r="6819" spans="12:21" s="508" customFormat="1" x14ac:dyDescent="0.2">
      <c r="L6819" s="469"/>
      <c r="M6819" s="469"/>
      <c r="N6819" s="469"/>
      <c r="O6819" s="469"/>
      <c r="P6819" s="923"/>
      <c r="Q6819" s="923"/>
      <c r="R6819" s="923"/>
      <c r="S6819" s="923"/>
      <c r="U6819" s="742"/>
    </row>
    <row r="6820" spans="12:21" s="508" customFormat="1" x14ac:dyDescent="0.2">
      <c r="L6820" s="469"/>
      <c r="M6820" s="469"/>
      <c r="N6820" s="469"/>
      <c r="O6820" s="469"/>
      <c r="P6820" s="923"/>
      <c r="Q6820" s="923"/>
      <c r="R6820" s="923"/>
      <c r="S6820" s="923"/>
      <c r="U6820" s="742"/>
    </row>
    <row r="6821" spans="12:21" s="508" customFormat="1" x14ac:dyDescent="0.2">
      <c r="L6821" s="469"/>
      <c r="M6821" s="469"/>
      <c r="N6821" s="469"/>
      <c r="O6821" s="469"/>
      <c r="P6821" s="923"/>
      <c r="Q6821" s="923"/>
      <c r="R6821" s="923"/>
      <c r="S6821" s="923"/>
      <c r="U6821" s="742"/>
    </row>
    <row r="6822" spans="12:21" s="508" customFormat="1" x14ac:dyDescent="0.2">
      <c r="L6822" s="469"/>
      <c r="M6822" s="469"/>
      <c r="N6822" s="469"/>
      <c r="O6822" s="469"/>
      <c r="P6822" s="923"/>
      <c r="Q6822" s="923"/>
      <c r="R6822" s="923"/>
      <c r="S6822" s="923"/>
      <c r="U6822" s="742"/>
    </row>
    <row r="6823" spans="12:21" s="508" customFormat="1" x14ac:dyDescent="0.2">
      <c r="L6823" s="469"/>
      <c r="M6823" s="469"/>
      <c r="N6823" s="469"/>
      <c r="O6823" s="469"/>
      <c r="P6823" s="923"/>
      <c r="Q6823" s="923"/>
      <c r="R6823" s="923"/>
      <c r="S6823" s="923"/>
      <c r="U6823" s="742"/>
    </row>
    <row r="6824" spans="12:21" s="508" customFormat="1" x14ac:dyDescent="0.2">
      <c r="L6824" s="469"/>
      <c r="M6824" s="469"/>
      <c r="N6824" s="469"/>
      <c r="O6824" s="469"/>
      <c r="P6824" s="923"/>
      <c r="Q6824" s="923"/>
      <c r="R6824" s="923"/>
      <c r="S6824" s="923"/>
      <c r="U6824" s="742"/>
    </row>
    <row r="6825" spans="12:21" s="508" customFormat="1" x14ac:dyDescent="0.2">
      <c r="L6825" s="469"/>
      <c r="M6825" s="469"/>
      <c r="N6825" s="469"/>
      <c r="O6825" s="469"/>
      <c r="P6825" s="923"/>
      <c r="Q6825" s="923"/>
      <c r="R6825" s="923"/>
      <c r="S6825" s="923"/>
      <c r="U6825" s="742"/>
    </row>
    <row r="6826" spans="12:21" s="508" customFormat="1" x14ac:dyDescent="0.2">
      <c r="L6826" s="469"/>
      <c r="M6826" s="469"/>
      <c r="N6826" s="469"/>
      <c r="O6826" s="469"/>
      <c r="P6826" s="923"/>
      <c r="Q6826" s="923"/>
      <c r="R6826" s="923"/>
      <c r="S6826" s="923"/>
      <c r="U6826" s="742"/>
    </row>
    <row r="6827" spans="12:21" s="508" customFormat="1" x14ac:dyDescent="0.2">
      <c r="L6827" s="469"/>
      <c r="M6827" s="469"/>
      <c r="N6827" s="469"/>
      <c r="O6827" s="469"/>
      <c r="P6827" s="923"/>
      <c r="Q6827" s="923"/>
      <c r="R6827" s="923"/>
      <c r="S6827" s="923"/>
      <c r="U6827" s="742"/>
    </row>
    <row r="6828" spans="12:21" s="508" customFormat="1" x14ac:dyDescent="0.2">
      <c r="L6828" s="469"/>
      <c r="M6828" s="469"/>
      <c r="N6828" s="469"/>
      <c r="O6828" s="469"/>
      <c r="P6828" s="923"/>
      <c r="Q6828" s="923"/>
      <c r="R6828" s="923"/>
      <c r="S6828" s="923"/>
      <c r="U6828" s="742"/>
    </row>
    <row r="6829" spans="12:21" s="508" customFormat="1" x14ac:dyDescent="0.2">
      <c r="L6829" s="469"/>
      <c r="M6829" s="469"/>
      <c r="N6829" s="469"/>
      <c r="O6829" s="469"/>
      <c r="P6829" s="923"/>
      <c r="Q6829" s="923"/>
      <c r="R6829" s="923"/>
      <c r="S6829" s="923"/>
      <c r="U6829" s="742"/>
    </row>
    <row r="6830" spans="12:21" s="508" customFormat="1" x14ac:dyDescent="0.2">
      <c r="L6830" s="469"/>
      <c r="M6830" s="469"/>
      <c r="N6830" s="469"/>
      <c r="O6830" s="469"/>
      <c r="P6830" s="923"/>
      <c r="Q6830" s="923"/>
      <c r="R6830" s="923"/>
      <c r="S6830" s="923"/>
      <c r="U6830" s="742"/>
    </row>
    <row r="6831" spans="12:21" s="508" customFormat="1" x14ac:dyDescent="0.2">
      <c r="L6831" s="469"/>
      <c r="M6831" s="469"/>
      <c r="N6831" s="469"/>
      <c r="O6831" s="469"/>
      <c r="P6831" s="923"/>
      <c r="Q6831" s="923"/>
      <c r="R6831" s="923"/>
      <c r="S6831" s="923"/>
      <c r="U6831" s="742"/>
    </row>
    <row r="6832" spans="12:21" s="508" customFormat="1" x14ac:dyDescent="0.2">
      <c r="L6832" s="469"/>
      <c r="M6832" s="469"/>
      <c r="N6832" s="469"/>
      <c r="O6832" s="469"/>
      <c r="P6832" s="923"/>
      <c r="Q6832" s="923"/>
      <c r="R6832" s="923"/>
      <c r="S6832" s="923"/>
      <c r="U6832" s="742"/>
    </row>
    <row r="6833" spans="12:21" s="508" customFormat="1" x14ac:dyDescent="0.2">
      <c r="L6833" s="469"/>
      <c r="M6833" s="469"/>
      <c r="N6833" s="469"/>
      <c r="O6833" s="469"/>
      <c r="P6833" s="923"/>
      <c r="Q6833" s="923"/>
      <c r="R6833" s="923"/>
      <c r="S6833" s="923"/>
      <c r="U6833" s="742"/>
    </row>
    <row r="6834" spans="12:21" s="508" customFormat="1" x14ac:dyDescent="0.2">
      <c r="L6834" s="469"/>
      <c r="M6834" s="469"/>
      <c r="N6834" s="469"/>
      <c r="O6834" s="469"/>
      <c r="P6834" s="923"/>
      <c r="Q6834" s="923"/>
      <c r="R6834" s="923"/>
      <c r="S6834" s="923"/>
      <c r="U6834" s="742"/>
    </row>
    <row r="6835" spans="12:21" s="508" customFormat="1" x14ac:dyDescent="0.2">
      <c r="L6835" s="469"/>
      <c r="M6835" s="469"/>
      <c r="N6835" s="469"/>
      <c r="O6835" s="469"/>
      <c r="P6835" s="923"/>
      <c r="Q6835" s="923"/>
      <c r="R6835" s="923"/>
      <c r="S6835" s="923"/>
      <c r="U6835" s="742"/>
    </row>
    <row r="6836" spans="12:21" s="508" customFormat="1" x14ac:dyDescent="0.2">
      <c r="L6836" s="469"/>
      <c r="M6836" s="469"/>
      <c r="N6836" s="469"/>
      <c r="O6836" s="469"/>
      <c r="P6836" s="923"/>
      <c r="Q6836" s="923"/>
      <c r="R6836" s="923"/>
      <c r="S6836" s="923"/>
      <c r="U6836" s="742"/>
    </row>
    <row r="6837" spans="12:21" s="508" customFormat="1" x14ac:dyDescent="0.2">
      <c r="L6837" s="469"/>
      <c r="M6837" s="469"/>
      <c r="N6837" s="469"/>
      <c r="O6837" s="469"/>
      <c r="P6837" s="923"/>
      <c r="Q6837" s="923"/>
      <c r="R6837" s="923"/>
      <c r="S6837" s="923"/>
      <c r="U6837" s="742"/>
    </row>
    <row r="6838" spans="12:21" s="508" customFormat="1" x14ac:dyDescent="0.2">
      <c r="L6838" s="469"/>
      <c r="M6838" s="469"/>
      <c r="N6838" s="469"/>
      <c r="O6838" s="469"/>
      <c r="P6838" s="923"/>
      <c r="Q6838" s="923"/>
      <c r="R6838" s="923"/>
      <c r="S6838" s="923"/>
      <c r="U6838" s="742"/>
    </row>
    <row r="6839" spans="12:21" s="508" customFormat="1" x14ac:dyDescent="0.2">
      <c r="L6839" s="469"/>
      <c r="M6839" s="469"/>
      <c r="N6839" s="469"/>
      <c r="O6839" s="469"/>
      <c r="P6839" s="923"/>
      <c r="Q6839" s="923"/>
      <c r="R6839" s="923"/>
      <c r="S6839" s="923"/>
      <c r="U6839" s="742"/>
    </row>
    <row r="6840" spans="12:21" s="508" customFormat="1" x14ac:dyDescent="0.2">
      <c r="L6840" s="469"/>
      <c r="M6840" s="469"/>
      <c r="N6840" s="469"/>
      <c r="O6840" s="469"/>
      <c r="P6840" s="923"/>
      <c r="Q6840" s="923"/>
      <c r="R6840" s="923"/>
      <c r="S6840" s="923"/>
      <c r="U6840" s="742"/>
    </row>
    <row r="6841" spans="12:21" s="508" customFormat="1" x14ac:dyDescent="0.2">
      <c r="L6841" s="469"/>
      <c r="M6841" s="469"/>
      <c r="N6841" s="469"/>
      <c r="O6841" s="469"/>
      <c r="P6841" s="923"/>
      <c r="Q6841" s="923"/>
      <c r="R6841" s="923"/>
      <c r="S6841" s="923"/>
      <c r="U6841" s="742"/>
    </row>
    <row r="6842" spans="12:21" s="508" customFormat="1" x14ac:dyDescent="0.2">
      <c r="L6842" s="469"/>
      <c r="M6842" s="469"/>
      <c r="N6842" s="469"/>
      <c r="O6842" s="469"/>
      <c r="P6842" s="923"/>
      <c r="Q6842" s="923"/>
      <c r="R6842" s="923"/>
      <c r="S6842" s="923"/>
      <c r="U6842" s="742"/>
    </row>
    <row r="6843" spans="12:21" s="508" customFormat="1" x14ac:dyDescent="0.2">
      <c r="L6843" s="469"/>
      <c r="M6843" s="469"/>
      <c r="N6843" s="469"/>
      <c r="O6843" s="469"/>
      <c r="P6843" s="923"/>
      <c r="Q6843" s="923"/>
      <c r="R6843" s="923"/>
      <c r="S6843" s="923"/>
      <c r="U6843" s="742"/>
    </row>
    <row r="6844" spans="12:21" s="508" customFormat="1" x14ac:dyDescent="0.2">
      <c r="L6844" s="469"/>
      <c r="M6844" s="469"/>
      <c r="N6844" s="469"/>
      <c r="O6844" s="469"/>
      <c r="P6844" s="923"/>
      <c r="Q6844" s="923"/>
      <c r="R6844" s="923"/>
      <c r="S6844" s="923"/>
      <c r="U6844" s="742"/>
    </row>
    <row r="6845" spans="12:21" s="508" customFormat="1" x14ac:dyDescent="0.2">
      <c r="L6845" s="469"/>
      <c r="M6845" s="469"/>
      <c r="N6845" s="469"/>
      <c r="O6845" s="469"/>
      <c r="P6845" s="923"/>
      <c r="Q6845" s="923"/>
      <c r="R6845" s="923"/>
      <c r="S6845" s="923"/>
      <c r="U6845" s="742"/>
    </row>
    <row r="6846" spans="12:21" s="508" customFormat="1" x14ac:dyDescent="0.2">
      <c r="L6846" s="469"/>
      <c r="M6846" s="469"/>
      <c r="N6846" s="469"/>
      <c r="O6846" s="469"/>
      <c r="P6846" s="923"/>
      <c r="Q6846" s="923"/>
      <c r="R6846" s="923"/>
      <c r="S6846" s="923"/>
      <c r="U6846" s="742"/>
    </row>
    <row r="6847" spans="12:21" s="508" customFormat="1" x14ac:dyDescent="0.2">
      <c r="L6847" s="469"/>
      <c r="M6847" s="469"/>
      <c r="N6847" s="469"/>
      <c r="O6847" s="469"/>
      <c r="P6847" s="923"/>
      <c r="Q6847" s="923"/>
      <c r="R6847" s="923"/>
      <c r="S6847" s="923"/>
      <c r="U6847" s="742"/>
    </row>
    <row r="6848" spans="12:21" s="508" customFormat="1" x14ac:dyDescent="0.2">
      <c r="L6848" s="469"/>
      <c r="M6848" s="469"/>
      <c r="N6848" s="469"/>
      <c r="O6848" s="469"/>
      <c r="P6848" s="923"/>
      <c r="Q6848" s="923"/>
      <c r="R6848" s="923"/>
      <c r="S6848" s="923"/>
      <c r="U6848" s="742"/>
    </row>
    <row r="6849" spans="12:21" s="508" customFormat="1" x14ac:dyDescent="0.2">
      <c r="L6849" s="469"/>
      <c r="M6849" s="469"/>
      <c r="N6849" s="469"/>
      <c r="O6849" s="469"/>
      <c r="P6849" s="923"/>
      <c r="Q6849" s="923"/>
      <c r="R6849" s="923"/>
      <c r="S6849" s="923"/>
      <c r="U6849" s="742"/>
    </row>
    <row r="6850" spans="12:21" s="508" customFormat="1" x14ac:dyDescent="0.2">
      <c r="L6850" s="469"/>
      <c r="M6850" s="469"/>
      <c r="N6850" s="469"/>
      <c r="O6850" s="469"/>
      <c r="P6850" s="923"/>
      <c r="Q6850" s="923"/>
      <c r="R6850" s="923"/>
      <c r="S6850" s="923"/>
      <c r="U6850" s="742"/>
    </row>
    <row r="6851" spans="12:21" s="508" customFormat="1" x14ac:dyDescent="0.2">
      <c r="L6851" s="469"/>
      <c r="M6851" s="469"/>
      <c r="N6851" s="469"/>
      <c r="O6851" s="469"/>
      <c r="P6851" s="923"/>
      <c r="Q6851" s="923"/>
      <c r="R6851" s="923"/>
      <c r="S6851" s="923"/>
      <c r="U6851" s="742"/>
    </row>
    <row r="6852" spans="12:21" s="508" customFormat="1" x14ac:dyDescent="0.2">
      <c r="L6852" s="469"/>
      <c r="M6852" s="469"/>
      <c r="N6852" s="469"/>
      <c r="O6852" s="469"/>
      <c r="P6852" s="923"/>
      <c r="Q6852" s="923"/>
      <c r="R6852" s="923"/>
      <c r="S6852" s="923"/>
      <c r="U6852" s="742"/>
    </row>
    <row r="6853" spans="12:21" s="508" customFormat="1" x14ac:dyDescent="0.2">
      <c r="L6853" s="469"/>
      <c r="M6853" s="469"/>
      <c r="N6853" s="469"/>
      <c r="O6853" s="469"/>
      <c r="P6853" s="923"/>
      <c r="Q6853" s="923"/>
      <c r="R6853" s="923"/>
      <c r="S6853" s="923"/>
      <c r="U6853" s="742"/>
    </row>
    <row r="6854" spans="12:21" s="508" customFormat="1" x14ac:dyDescent="0.2">
      <c r="L6854" s="469"/>
      <c r="M6854" s="469"/>
      <c r="N6854" s="469"/>
      <c r="O6854" s="469"/>
      <c r="P6854" s="923"/>
      <c r="Q6854" s="923"/>
      <c r="R6854" s="923"/>
      <c r="S6854" s="923"/>
      <c r="U6854" s="742"/>
    </row>
    <row r="6855" spans="12:21" s="508" customFormat="1" x14ac:dyDescent="0.2">
      <c r="L6855" s="469"/>
      <c r="M6855" s="469"/>
      <c r="N6855" s="469"/>
      <c r="O6855" s="469"/>
      <c r="P6855" s="923"/>
      <c r="Q6855" s="923"/>
      <c r="R6855" s="923"/>
      <c r="S6855" s="923"/>
      <c r="U6855" s="742"/>
    </row>
    <row r="6856" spans="12:21" s="508" customFormat="1" x14ac:dyDescent="0.2">
      <c r="L6856" s="469"/>
      <c r="M6856" s="469"/>
      <c r="N6856" s="469"/>
      <c r="O6856" s="469"/>
      <c r="P6856" s="923"/>
      <c r="Q6856" s="923"/>
      <c r="R6856" s="923"/>
      <c r="S6856" s="923"/>
      <c r="U6856" s="742"/>
    </row>
    <row r="6857" spans="12:21" s="508" customFormat="1" x14ac:dyDescent="0.2">
      <c r="L6857" s="469"/>
      <c r="M6857" s="469"/>
      <c r="N6857" s="469"/>
      <c r="O6857" s="469"/>
      <c r="P6857" s="923"/>
      <c r="Q6857" s="923"/>
      <c r="R6857" s="923"/>
      <c r="S6857" s="923"/>
      <c r="U6857" s="742"/>
    </row>
    <row r="6858" spans="12:21" s="508" customFormat="1" x14ac:dyDescent="0.2">
      <c r="L6858" s="469"/>
      <c r="M6858" s="469"/>
      <c r="N6858" s="469"/>
      <c r="O6858" s="469"/>
      <c r="P6858" s="923"/>
      <c r="Q6858" s="923"/>
      <c r="R6858" s="923"/>
      <c r="S6858" s="923"/>
      <c r="U6858" s="742"/>
    </row>
    <row r="6859" spans="12:21" s="508" customFormat="1" x14ac:dyDescent="0.2">
      <c r="L6859" s="469"/>
      <c r="M6859" s="469"/>
      <c r="N6859" s="469"/>
      <c r="O6859" s="469"/>
      <c r="P6859" s="923"/>
      <c r="Q6859" s="923"/>
      <c r="R6859" s="923"/>
      <c r="S6859" s="923"/>
      <c r="U6859" s="742"/>
    </row>
    <row r="6860" spans="12:21" s="508" customFormat="1" x14ac:dyDescent="0.2">
      <c r="L6860" s="469"/>
      <c r="M6860" s="469"/>
      <c r="N6860" s="469"/>
      <c r="O6860" s="469"/>
      <c r="P6860" s="923"/>
      <c r="Q6860" s="923"/>
      <c r="R6860" s="923"/>
      <c r="S6860" s="923"/>
      <c r="U6860" s="742"/>
    </row>
    <row r="6861" spans="12:21" s="508" customFormat="1" x14ac:dyDescent="0.2">
      <c r="L6861" s="469"/>
      <c r="M6861" s="469"/>
      <c r="N6861" s="469"/>
      <c r="O6861" s="469"/>
      <c r="P6861" s="923"/>
      <c r="Q6861" s="923"/>
      <c r="R6861" s="923"/>
      <c r="S6861" s="923"/>
      <c r="U6861" s="742"/>
    </row>
    <row r="6862" spans="12:21" s="508" customFormat="1" x14ac:dyDescent="0.2">
      <c r="L6862" s="469"/>
      <c r="M6862" s="469"/>
      <c r="N6862" s="469"/>
      <c r="O6862" s="469"/>
      <c r="P6862" s="923"/>
      <c r="Q6862" s="923"/>
      <c r="R6862" s="923"/>
      <c r="S6862" s="923"/>
      <c r="U6862" s="742"/>
    </row>
    <row r="6863" spans="12:21" s="508" customFormat="1" x14ac:dyDescent="0.2">
      <c r="L6863" s="469"/>
      <c r="M6863" s="469"/>
      <c r="N6863" s="469"/>
      <c r="O6863" s="469"/>
      <c r="P6863" s="923"/>
      <c r="Q6863" s="923"/>
      <c r="R6863" s="923"/>
      <c r="S6863" s="923"/>
      <c r="U6863" s="742"/>
    </row>
    <row r="6864" spans="12:21" s="508" customFormat="1" x14ac:dyDescent="0.2">
      <c r="L6864" s="469"/>
      <c r="M6864" s="469"/>
      <c r="N6864" s="469"/>
      <c r="O6864" s="469"/>
      <c r="P6864" s="923"/>
      <c r="Q6864" s="923"/>
      <c r="R6864" s="923"/>
      <c r="S6864" s="923"/>
      <c r="U6864" s="742"/>
    </row>
    <row r="6865" spans="12:21" s="508" customFormat="1" x14ac:dyDescent="0.2">
      <c r="L6865" s="469"/>
      <c r="M6865" s="469"/>
      <c r="N6865" s="469"/>
      <c r="O6865" s="469"/>
      <c r="P6865" s="923"/>
      <c r="Q6865" s="923"/>
      <c r="R6865" s="923"/>
      <c r="S6865" s="923"/>
      <c r="U6865" s="742"/>
    </row>
    <row r="6866" spans="12:21" s="508" customFormat="1" x14ac:dyDescent="0.2">
      <c r="L6866" s="469"/>
      <c r="M6866" s="469"/>
      <c r="N6866" s="469"/>
      <c r="O6866" s="469"/>
      <c r="P6866" s="923"/>
      <c r="Q6866" s="923"/>
      <c r="R6866" s="923"/>
      <c r="S6866" s="923"/>
      <c r="U6866" s="742"/>
    </row>
    <row r="6867" spans="12:21" s="508" customFormat="1" x14ac:dyDescent="0.2">
      <c r="L6867" s="469"/>
      <c r="M6867" s="469"/>
      <c r="N6867" s="469"/>
      <c r="O6867" s="469"/>
      <c r="P6867" s="923"/>
      <c r="Q6867" s="923"/>
      <c r="R6867" s="923"/>
      <c r="S6867" s="923"/>
      <c r="U6867" s="742"/>
    </row>
    <row r="6868" spans="12:21" s="508" customFormat="1" x14ac:dyDescent="0.2">
      <c r="L6868" s="469"/>
      <c r="M6868" s="469"/>
      <c r="N6868" s="469"/>
      <c r="O6868" s="469"/>
      <c r="P6868" s="923"/>
      <c r="Q6868" s="923"/>
      <c r="R6868" s="923"/>
      <c r="S6868" s="923"/>
      <c r="U6868" s="742"/>
    </row>
    <row r="6869" spans="12:21" s="508" customFormat="1" x14ac:dyDescent="0.2">
      <c r="L6869" s="469"/>
      <c r="M6869" s="469"/>
      <c r="N6869" s="469"/>
      <c r="O6869" s="469"/>
      <c r="P6869" s="923"/>
      <c r="Q6869" s="923"/>
      <c r="R6869" s="923"/>
      <c r="S6869" s="923"/>
      <c r="U6869" s="742"/>
    </row>
    <row r="6870" spans="12:21" s="508" customFormat="1" x14ac:dyDescent="0.2">
      <c r="L6870" s="469"/>
      <c r="M6870" s="469"/>
      <c r="N6870" s="469"/>
      <c r="O6870" s="469"/>
      <c r="P6870" s="923"/>
      <c r="Q6870" s="923"/>
      <c r="R6870" s="923"/>
      <c r="S6870" s="923"/>
      <c r="U6870" s="742"/>
    </row>
    <row r="6871" spans="12:21" s="508" customFormat="1" x14ac:dyDescent="0.2">
      <c r="L6871" s="469"/>
      <c r="M6871" s="469"/>
      <c r="N6871" s="469"/>
      <c r="O6871" s="469"/>
      <c r="P6871" s="923"/>
      <c r="Q6871" s="923"/>
      <c r="R6871" s="923"/>
      <c r="S6871" s="923"/>
      <c r="U6871" s="742"/>
    </row>
    <row r="6872" spans="12:21" s="508" customFormat="1" x14ac:dyDescent="0.2">
      <c r="L6872" s="469"/>
      <c r="M6872" s="469"/>
      <c r="N6872" s="469"/>
      <c r="O6872" s="469"/>
      <c r="P6872" s="923"/>
      <c r="Q6872" s="923"/>
      <c r="R6872" s="923"/>
      <c r="S6872" s="923"/>
      <c r="U6872" s="742"/>
    </row>
    <row r="6873" spans="12:21" s="508" customFormat="1" x14ac:dyDescent="0.2">
      <c r="L6873" s="469"/>
      <c r="M6873" s="469"/>
      <c r="N6873" s="469"/>
      <c r="O6873" s="469"/>
      <c r="P6873" s="923"/>
      <c r="Q6873" s="923"/>
      <c r="R6873" s="923"/>
      <c r="S6873" s="923"/>
      <c r="U6873" s="742"/>
    </row>
    <row r="6874" spans="12:21" s="508" customFormat="1" x14ac:dyDescent="0.2">
      <c r="L6874" s="469"/>
      <c r="M6874" s="469"/>
      <c r="N6874" s="469"/>
      <c r="O6874" s="469"/>
      <c r="P6874" s="923"/>
      <c r="Q6874" s="923"/>
      <c r="R6874" s="923"/>
      <c r="S6874" s="923"/>
      <c r="U6874" s="742"/>
    </row>
    <row r="6875" spans="12:21" s="508" customFormat="1" x14ac:dyDescent="0.2">
      <c r="L6875" s="469"/>
      <c r="M6875" s="469"/>
      <c r="N6875" s="469"/>
      <c r="O6875" s="469"/>
      <c r="P6875" s="923"/>
      <c r="Q6875" s="923"/>
      <c r="R6875" s="923"/>
      <c r="S6875" s="923"/>
      <c r="U6875" s="742"/>
    </row>
    <row r="6876" spans="12:21" s="508" customFormat="1" x14ac:dyDescent="0.2">
      <c r="L6876" s="469"/>
      <c r="M6876" s="469"/>
      <c r="N6876" s="469"/>
      <c r="O6876" s="469"/>
      <c r="P6876" s="923"/>
      <c r="Q6876" s="923"/>
      <c r="R6876" s="923"/>
      <c r="S6876" s="923"/>
      <c r="U6876" s="742"/>
    </row>
    <row r="6877" spans="12:21" s="508" customFormat="1" x14ac:dyDescent="0.2">
      <c r="L6877" s="469"/>
      <c r="M6877" s="469"/>
      <c r="N6877" s="469"/>
      <c r="O6877" s="469"/>
      <c r="P6877" s="923"/>
      <c r="Q6877" s="923"/>
      <c r="R6877" s="923"/>
      <c r="S6877" s="923"/>
      <c r="U6877" s="742"/>
    </row>
    <row r="6878" spans="12:21" s="508" customFormat="1" x14ac:dyDescent="0.2">
      <c r="L6878" s="469"/>
      <c r="M6878" s="469"/>
      <c r="N6878" s="469"/>
      <c r="O6878" s="469"/>
      <c r="P6878" s="923"/>
      <c r="Q6878" s="923"/>
      <c r="R6878" s="923"/>
      <c r="S6878" s="923"/>
      <c r="U6878" s="742"/>
    </row>
    <row r="6879" spans="12:21" s="508" customFormat="1" x14ac:dyDescent="0.2">
      <c r="L6879" s="469"/>
      <c r="M6879" s="469"/>
      <c r="N6879" s="469"/>
      <c r="O6879" s="469"/>
      <c r="P6879" s="923"/>
      <c r="Q6879" s="923"/>
      <c r="R6879" s="923"/>
      <c r="S6879" s="923"/>
      <c r="U6879" s="742"/>
    </row>
    <row r="6880" spans="12:21" s="508" customFormat="1" x14ac:dyDescent="0.2">
      <c r="L6880" s="469"/>
      <c r="M6880" s="469"/>
      <c r="N6880" s="469"/>
      <c r="O6880" s="469"/>
      <c r="P6880" s="923"/>
      <c r="Q6880" s="923"/>
      <c r="R6880" s="923"/>
      <c r="S6880" s="923"/>
      <c r="U6880" s="742"/>
    </row>
    <row r="6881" spans="12:21" s="508" customFormat="1" x14ac:dyDescent="0.2">
      <c r="L6881" s="469"/>
      <c r="M6881" s="469"/>
      <c r="N6881" s="469"/>
      <c r="O6881" s="469"/>
      <c r="P6881" s="923"/>
      <c r="Q6881" s="923"/>
      <c r="R6881" s="923"/>
      <c r="S6881" s="923"/>
      <c r="U6881" s="742"/>
    </row>
    <row r="6882" spans="12:21" s="508" customFormat="1" x14ac:dyDescent="0.2">
      <c r="L6882" s="469"/>
      <c r="M6882" s="469"/>
      <c r="N6882" s="469"/>
      <c r="O6882" s="469"/>
      <c r="P6882" s="923"/>
      <c r="Q6882" s="923"/>
      <c r="R6882" s="923"/>
      <c r="S6882" s="923"/>
      <c r="U6882" s="742"/>
    </row>
    <row r="6883" spans="12:21" s="508" customFormat="1" x14ac:dyDescent="0.2">
      <c r="L6883" s="469"/>
      <c r="M6883" s="469"/>
      <c r="N6883" s="469"/>
      <c r="O6883" s="469"/>
      <c r="P6883" s="923"/>
      <c r="Q6883" s="923"/>
      <c r="R6883" s="923"/>
      <c r="S6883" s="923"/>
      <c r="U6883" s="742"/>
    </row>
    <row r="6884" spans="12:21" s="508" customFormat="1" x14ac:dyDescent="0.2">
      <c r="L6884" s="469"/>
      <c r="M6884" s="469"/>
      <c r="N6884" s="469"/>
      <c r="O6884" s="469"/>
      <c r="P6884" s="923"/>
      <c r="Q6884" s="923"/>
      <c r="R6884" s="923"/>
      <c r="S6884" s="923"/>
      <c r="U6884" s="742"/>
    </row>
    <row r="6885" spans="12:21" s="508" customFormat="1" x14ac:dyDescent="0.2">
      <c r="L6885" s="469"/>
      <c r="M6885" s="469"/>
      <c r="N6885" s="469"/>
      <c r="O6885" s="469"/>
      <c r="P6885" s="923"/>
      <c r="Q6885" s="923"/>
      <c r="R6885" s="923"/>
      <c r="S6885" s="923"/>
      <c r="U6885" s="742"/>
    </row>
    <row r="6886" spans="12:21" s="508" customFormat="1" x14ac:dyDescent="0.2">
      <c r="L6886" s="469"/>
      <c r="M6886" s="469"/>
      <c r="N6886" s="469"/>
      <c r="O6886" s="469"/>
      <c r="P6886" s="923"/>
      <c r="Q6886" s="923"/>
      <c r="R6886" s="923"/>
      <c r="S6886" s="923"/>
      <c r="U6886" s="742"/>
    </row>
    <row r="6887" spans="12:21" s="508" customFormat="1" x14ac:dyDescent="0.2">
      <c r="L6887" s="469"/>
      <c r="M6887" s="469"/>
      <c r="N6887" s="469"/>
      <c r="O6887" s="469"/>
      <c r="P6887" s="923"/>
      <c r="Q6887" s="923"/>
      <c r="R6887" s="923"/>
      <c r="S6887" s="923"/>
      <c r="U6887" s="742"/>
    </row>
    <row r="6888" spans="12:21" s="508" customFormat="1" x14ac:dyDescent="0.2">
      <c r="L6888" s="469"/>
      <c r="M6888" s="469"/>
      <c r="N6888" s="469"/>
      <c r="O6888" s="469"/>
      <c r="P6888" s="923"/>
      <c r="Q6888" s="923"/>
      <c r="R6888" s="923"/>
      <c r="S6888" s="923"/>
      <c r="U6888" s="742"/>
    </row>
    <row r="6889" spans="12:21" s="508" customFormat="1" x14ac:dyDescent="0.2">
      <c r="L6889" s="469"/>
      <c r="M6889" s="469"/>
      <c r="N6889" s="469"/>
      <c r="O6889" s="469"/>
      <c r="P6889" s="923"/>
      <c r="Q6889" s="923"/>
      <c r="R6889" s="923"/>
      <c r="S6889" s="923"/>
      <c r="U6889" s="742"/>
    </row>
    <row r="6890" spans="12:21" s="508" customFormat="1" x14ac:dyDescent="0.2">
      <c r="L6890" s="469"/>
      <c r="M6890" s="469"/>
      <c r="N6890" s="469"/>
      <c r="O6890" s="469"/>
      <c r="P6890" s="923"/>
      <c r="Q6890" s="923"/>
      <c r="R6890" s="923"/>
      <c r="S6890" s="923"/>
      <c r="U6890" s="742"/>
    </row>
    <row r="6891" spans="12:21" s="508" customFormat="1" x14ac:dyDescent="0.2">
      <c r="L6891" s="469"/>
      <c r="M6891" s="469"/>
      <c r="N6891" s="469"/>
      <c r="O6891" s="469"/>
      <c r="P6891" s="923"/>
      <c r="Q6891" s="923"/>
      <c r="R6891" s="923"/>
      <c r="S6891" s="923"/>
      <c r="U6891" s="742"/>
    </row>
    <row r="6892" spans="12:21" s="508" customFormat="1" x14ac:dyDescent="0.2">
      <c r="L6892" s="469"/>
      <c r="M6892" s="469"/>
      <c r="N6892" s="469"/>
      <c r="O6892" s="469"/>
      <c r="P6892" s="923"/>
      <c r="Q6892" s="923"/>
      <c r="R6892" s="923"/>
      <c r="S6892" s="923"/>
      <c r="U6892" s="742"/>
    </row>
    <row r="6893" spans="12:21" s="508" customFormat="1" x14ac:dyDescent="0.2">
      <c r="L6893" s="469"/>
      <c r="M6893" s="469"/>
      <c r="N6893" s="469"/>
      <c r="O6893" s="469"/>
      <c r="P6893" s="923"/>
      <c r="Q6893" s="923"/>
      <c r="R6893" s="923"/>
      <c r="S6893" s="923"/>
      <c r="U6893" s="742"/>
    </row>
    <row r="6894" spans="12:21" s="508" customFormat="1" x14ac:dyDescent="0.2">
      <c r="L6894" s="469"/>
      <c r="M6894" s="469"/>
      <c r="N6894" s="469"/>
      <c r="O6894" s="469"/>
      <c r="P6894" s="923"/>
      <c r="Q6894" s="923"/>
      <c r="R6894" s="923"/>
      <c r="S6894" s="923"/>
      <c r="U6894" s="742"/>
    </row>
    <row r="6895" spans="12:21" s="508" customFormat="1" x14ac:dyDescent="0.2">
      <c r="L6895" s="469"/>
      <c r="M6895" s="469"/>
      <c r="N6895" s="469"/>
      <c r="O6895" s="469"/>
      <c r="P6895" s="923"/>
      <c r="Q6895" s="923"/>
      <c r="R6895" s="923"/>
      <c r="S6895" s="923"/>
      <c r="U6895" s="742"/>
    </row>
    <row r="6896" spans="12:21" s="508" customFormat="1" x14ac:dyDescent="0.2">
      <c r="L6896" s="469"/>
      <c r="M6896" s="469"/>
      <c r="N6896" s="469"/>
      <c r="O6896" s="469"/>
      <c r="P6896" s="923"/>
      <c r="Q6896" s="923"/>
      <c r="R6896" s="923"/>
      <c r="S6896" s="923"/>
      <c r="U6896" s="742"/>
    </row>
    <row r="6897" spans="12:21" s="508" customFormat="1" x14ac:dyDescent="0.2">
      <c r="L6897" s="469"/>
      <c r="M6897" s="469"/>
      <c r="N6897" s="469"/>
      <c r="O6897" s="469"/>
      <c r="P6897" s="923"/>
      <c r="Q6897" s="923"/>
      <c r="R6897" s="923"/>
      <c r="S6897" s="923"/>
      <c r="U6897" s="742"/>
    </row>
    <row r="6898" spans="12:21" s="508" customFormat="1" x14ac:dyDescent="0.2">
      <c r="L6898" s="469"/>
      <c r="M6898" s="469"/>
      <c r="N6898" s="469"/>
      <c r="O6898" s="469"/>
      <c r="P6898" s="923"/>
      <c r="Q6898" s="923"/>
      <c r="R6898" s="923"/>
      <c r="S6898" s="923"/>
      <c r="U6898" s="742"/>
    </row>
    <row r="6899" spans="12:21" s="508" customFormat="1" x14ac:dyDescent="0.2">
      <c r="L6899" s="469"/>
      <c r="M6899" s="469"/>
      <c r="N6899" s="469"/>
      <c r="O6899" s="469"/>
      <c r="P6899" s="923"/>
      <c r="Q6899" s="923"/>
      <c r="R6899" s="923"/>
      <c r="S6899" s="923"/>
      <c r="U6899" s="742"/>
    </row>
    <row r="6900" spans="12:21" s="508" customFormat="1" x14ac:dyDescent="0.2">
      <c r="L6900" s="469"/>
      <c r="M6900" s="469"/>
      <c r="N6900" s="469"/>
      <c r="O6900" s="469"/>
      <c r="P6900" s="923"/>
      <c r="Q6900" s="923"/>
      <c r="R6900" s="923"/>
      <c r="S6900" s="923"/>
      <c r="U6900" s="742"/>
    </row>
    <row r="6901" spans="12:21" s="508" customFormat="1" x14ac:dyDescent="0.2">
      <c r="L6901" s="469"/>
      <c r="M6901" s="469"/>
      <c r="N6901" s="469"/>
      <c r="O6901" s="469"/>
      <c r="P6901" s="923"/>
      <c r="Q6901" s="923"/>
      <c r="R6901" s="923"/>
      <c r="S6901" s="923"/>
      <c r="U6901" s="742"/>
    </row>
    <row r="6902" spans="12:21" s="508" customFormat="1" x14ac:dyDescent="0.2">
      <c r="L6902" s="469"/>
      <c r="M6902" s="469"/>
      <c r="N6902" s="469"/>
      <c r="O6902" s="469"/>
      <c r="P6902" s="923"/>
      <c r="Q6902" s="923"/>
      <c r="R6902" s="923"/>
      <c r="S6902" s="923"/>
      <c r="U6902" s="742"/>
    </row>
    <row r="6903" spans="12:21" s="508" customFormat="1" x14ac:dyDescent="0.2">
      <c r="L6903" s="469"/>
      <c r="M6903" s="469"/>
      <c r="N6903" s="469"/>
      <c r="O6903" s="469"/>
      <c r="P6903" s="923"/>
      <c r="Q6903" s="923"/>
      <c r="R6903" s="923"/>
      <c r="S6903" s="923"/>
      <c r="U6903" s="742"/>
    </row>
    <row r="6904" spans="12:21" s="508" customFormat="1" x14ac:dyDescent="0.2">
      <c r="L6904" s="469"/>
      <c r="M6904" s="469"/>
      <c r="N6904" s="469"/>
      <c r="O6904" s="469"/>
      <c r="P6904" s="923"/>
      <c r="Q6904" s="923"/>
      <c r="R6904" s="923"/>
      <c r="S6904" s="923"/>
      <c r="U6904" s="742"/>
    </row>
    <row r="6905" spans="12:21" s="508" customFormat="1" x14ac:dyDescent="0.2">
      <c r="L6905" s="469"/>
      <c r="M6905" s="469"/>
      <c r="N6905" s="469"/>
      <c r="O6905" s="469"/>
      <c r="P6905" s="923"/>
      <c r="Q6905" s="923"/>
      <c r="R6905" s="923"/>
      <c r="S6905" s="923"/>
      <c r="U6905" s="742"/>
    </row>
    <row r="6906" spans="12:21" s="508" customFormat="1" x14ac:dyDescent="0.2">
      <c r="L6906" s="469"/>
      <c r="M6906" s="469"/>
      <c r="N6906" s="469"/>
      <c r="O6906" s="469"/>
      <c r="P6906" s="923"/>
      <c r="Q6906" s="923"/>
      <c r="R6906" s="923"/>
      <c r="S6906" s="923"/>
      <c r="U6906" s="742"/>
    </row>
    <row r="6907" spans="12:21" s="508" customFormat="1" x14ac:dyDescent="0.2">
      <c r="L6907" s="469"/>
      <c r="M6907" s="469"/>
      <c r="N6907" s="469"/>
      <c r="O6907" s="469"/>
      <c r="P6907" s="923"/>
      <c r="Q6907" s="923"/>
      <c r="R6907" s="923"/>
      <c r="S6907" s="923"/>
      <c r="U6907" s="742"/>
    </row>
    <row r="6908" spans="12:21" s="508" customFormat="1" x14ac:dyDescent="0.2">
      <c r="L6908" s="469"/>
      <c r="M6908" s="469"/>
      <c r="N6908" s="469"/>
      <c r="O6908" s="469"/>
      <c r="P6908" s="923"/>
      <c r="Q6908" s="923"/>
      <c r="R6908" s="923"/>
      <c r="S6908" s="923"/>
      <c r="U6908" s="742"/>
    </row>
    <row r="6909" spans="12:21" s="508" customFormat="1" x14ac:dyDescent="0.2">
      <c r="L6909" s="469"/>
      <c r="M6909" s="469"/>
      <c r="N6909" s="469"/>
      <c r="O6909" s="469"/>
      <c r="P6909" s="923"/>
      <c r="Q6909" s="923"/>
      <c r="R6909" s="923"/>
      <c r="S6909" s="923"/>
      <c r="U6909" s="742"/>
    </row>
    <row r="6910" spans="12:21" s="508" customFormat="1" x14ac:dyDescent="0.2">
      <c r="L6910" s="469"/>
      <c r="M6910" s="469"/>
      <c r="N6910" s="469"/>
      <c r="O6910" s="469"/>
      <c r="P6910" s="923"/>
      <c r="Q6910" s="923"/>
      <c r="R6910" s="923"/>
      <c r="S6910" s="923"/>
      <c r="U6910" s="742"/>
    </row>
    <row r="6911" spans="12:21" s="508" customFormat="1" x14ac:dyDescent="0.2">
      <c r="L6911" s="469"/>
      <c r="M6911" s="469"/>
      <c r="N6911" s="469"/>
      <c r="O6911" s="469"/>
      <c r="P6911" s="923"/>
      <c r="Q6911" s="923"/>
      <c r="R6911" s="923"/>
      <c r="S6911" s="923"/>
      <c r="U6911" s="742"/>
    </row>
    <row r="6912" spans="12:21" s="508" customFormat="1" x14ac:dyDescent="0.2">
      <c r="L6912" s="469"/>
      <c r="M6912" s="469"/>
      <c r="N6912" s="469"/>
      <c r="O6912" s="469"/>
      <c r="P6912" s="923"/>
      <c r="Q6912" s="923"/>
      <c r="R6912" s="923"/>
      <c r="S6912" s="923"/>
      <c r="U6912" s="742"/>
    </row>
    <row r="6913" spans="12:21" s="508" customFormat="1" x14ac:dyDescent="0.2">
      <c r="L6913" s="469"/>
      <c r="M6913" s="469"/>
      <c r="N6913" s="469"/>
      <c r="O6913" s="469"/>
      <c r="P6913" s="923"/>
      <c r="Q6913" s="923"/>
      <c r="R6913" s="923"/>
      <c r="S6913" s="923"/>
      <c r="U6913" s="742"/>
    </row>
    <row r="6914" spans="12:21" s="508" customFormat="1" x14ac:dyDescent="0.2">
      <c r="L6914" s="469"/>
      <c r="M6914" s="469"/>
      <c r="N6914" s="469"/>
      <c r="O6914" s="469"/>
      <c r="P6914" s="923"/>
      <c r="Q6914" s="923"/>
      <c r="R6914" s="923"/>
      <c r="S6914" s="923"/>
      <c r="U6914" s="742"/>
    </row>
    <row r="6915" spans="12:21" s="508" customFormat="1" x14ac:dyDescent="0.2">
      <c r="L6915" s="469"/>
      <c r="M6915" s="469"/>
      <c r="N6915" s="469"/>
      <c r="O6915" s="469"/>
      <c r="P6915" s="923"/>
      <c r="Q6915" s="923"/>
      <c r="R6915" s="923"/>
      <c r="S6915" s="923"/>
      <c r="U6915" s="742"/>
    </row>
    <row r="6916" spans="12:21" s="508" customFormat="1" x14ac:dyDescent="0.2">
      <c r="L6916" s="469"/>
      <c r="M6916" s="469"/>
      <c r="N6916" s="469"/>
      <c r="O6916" s="469"/>
      <c r="P6916" s="923"/>
      <c r="Q6916" s="923"/>
      <c r="R6916" s="923"/>
      <c r="S6916" s="923"/>
      <c r="U6916" s="742"/>
    </row>
    <row r="6917" spans="12:21" s="508" customFormat="1" x14ac:dyDescent="0.2">
      <c r="L6917" s="469"/>
      <c r="M6917" s="469"/>
      <c r="N6917" s="469"/>
      <c r="O6917" s="469"/>
      <c r="P6917" s="923"/>
      <c r="Q6917" s="923"/>
      <c r="R6917" s="923"/>
      <c r="S6917" s="923"/>
      <c r="U6917" s="742"/>
    </row>
    <row r="6918" spans="12:21" s="508" customFormat="1" x14ac:dyDescent="0.2">
      <c r="L6918" s="469"/>
      <c r="M6918" s="469"/>
      <c r="N6918" s="469"/>
      <c r="O6918" s="469"/>
      <c r="P6918" s="923"/>
      <c r="Q6918" s="923"/>
      <c r="R6918" s="923"/>
      <c r="S6918" s="923"/>
      <c r="U6918" s="742"/>
    </row>
    <row r="6919" spans="12:21" s="508" customFormat="1" x14ac:dyDescent="0.2">
      <c r="L6919" s="469"/>
      <c r="M6919" s="469"/>
      <c r="N6919" s="469"/>
      <c r="O6919" s="469"/>
      <c r="P6919" s="923"/>
      <c r="Q6919" s="923"/>
      <c r="R6919" s="923"/>
      <c r="S6919" s="923"/>
      <c r="U6919" s="742"/>
    </row>
    <row r="6920" spans="12:21" s="508" customFormat="1" x14ac:dyDescent="0.2">
      <c r="L6920" s="469"/>
      <c r="M6920" s="469"/>
      <c r="N6920" s="469"/>
      <c r="O6920" s="469"/>
      <c r="P6920" s="923"/>
      <c r="Q6920" s="923"/>
      <c r="R6920" s="923"/>
      <c r="S6920" s="923"/>
      <c r="U6920" s="742"/>
    </row>
    <row r="6921" spans="12:21" s="508" customFormat="1" x14ac:dyDescent="0.2">
      <c r="L6921" s="469"/>
      <c r="M6921" s="469"/>
      <c r="N6921" s="469"/>
      <c r="O6921" s="469"/>
      <c r="P6921" s="923"/>
      <c r="Q6921" s="923"/>
      <c r="R6921" s="923"/>
      <c r="S6921" s="923"/>
      <c r="U6921" s="742"/>
    </row>
    <row r="6922" spans="12:21" s="508" customFormat="1" x14ac:dyDescent="0.2">
      <c r="L6922" s="469"/>
      <c r="M6922" s="469"/>
      <c r="N6922" s="469"/>
      <c r="O6922" s="469"/>
      <c r="P6922" s="923"/>
      <c r="Q6922" s="923"/>
      <c r="R6922" s="923"/>
      <c r="S6922" s="923"/>
      <c r="U6922" s="742"/>
    </row>
    <row r="6923" spans="12:21" s="508" customFormat="1" x14ac:dyDescent="0.2">
      <c r="L6923" s="469"/>
      <c r="M6923" s="469"/>
      <c r="N6923" s="469"/>
      <c r="O6923" s="469"/>
      <c r="P6923" s="923"/>
      <c r="Q6923" s="923"/>
      <c r="R6923" s="923"/>
      <c r="S6923" s="923"/>
      <c r="U6923" s="742"/>
    </row>
    <row r="6924" spans="12:21" s="508" customFormat="1" x14ac:dyDescent="0.2">
      <c r="L6924" s="469"/>
      <c r="M6924" s="469"/>
      <c r="N6924" s="469"/>
      <c r="O6924" s="469"/>
      <c r="P6924" s="923"/>
      <c r="Q6924" s="923"/>
      <c r="R6924" s="923"/>
      <c r="S6924" s="923"/>
      <c r="U6924" s="742"/>
    </row>
    <row r="6925" spans="12:21" s="508" customFormat="1" x14ac:dyDescent="0.2">
      <c r="L6925" s="469"/>
      <c r="M6925" s="469"/>
      <c r="N6925" s="469"/>
      <c r="O6925" s="469"/>
      <c r="P6925" s="923"/>
      <c r="Q6925" s="923"/>
      <c r="R6925" s="923"/>
      <c r="S6925" s="923"/>
      <c r="U6925" s="742"/>
    </row>
    <row r="6926" spans="12:21" s="508" customFormat="1" x14ac:dyDescent="0.2">
      <c r="L6926" s="469"/>
      <c r="M6926" s="469"/>
      <c r="N6926" s="469"/>
      <c r="O6926" s="469"/>
      <c r="P6926" s="923"/>
      <c r="Q6926" s="923"/>
      <c r="R6926" s="923"/>
      <c r="S6926" s="923"/>
      <c r="U6926" s="742"/>
    </row>
    <row r="6927" spans="12:21" s="508" customFormat="1" x14ac:dyDescent="0.2">
      <c r="L6927" s="469"/>
      <c r="M6927" s="469"/>
      <c r="N6927" s="469"/>
      <c r="O6927" s="469"/>
      <c r="P6927" s="923"/>
      <c r="Q6927" s="923"/>
      <c r="R6927" s="923"/>
      <c r="S6927" s="923"/>
      <c r="U6927" s="742"/>
    </row>
    <row r="6928" spans="12:21" s="508" customFormat="1" x14ac:dyDescent="0.2">
      <c r="L6928" s="469"/>
      <c r="M6928" s="469"/>
      <c r="N6928" s="469"/>
      <c r="O6928" s="469"/>
      <c r="P6928" s="923"/>
      <c r="Q6928" s="923"/>
      <c r="R6928" s="923"/>
      <c r="S6928" s="923"/>
      <c r="U6928" s="742"/>
    </row>
    <row r="6929" spans="12:21" s="508" customFormat="1" x14ac:dyDescent="0.2">
      <c r="L6929" s="469"/>
      <c r="M6929" s="469"/>
      <c r="N6929" s="469"/>
      <c r="O6929" s="469"/>
      <c r="P6929" s="923"/>
      <c r="Q6929" s="923"/>
      <c r="R6929" s="923"/>
      <c r="S6929" s="923"/>
      <c r="U6929" s="742"/>
    </row>
    <row r="6930" spans="12:21" s="508" customFormat="1" x14ac:dyDescent="0.2">
      <c r="L6930" s="469"/>
      <c r="M6930" s="469"/>
      <c r="N6930" s="469"/>
      <c r="O6930" s="469"/>
      <c r="P6930" s="923"/>
      <c r="Q6930" s="923"/>
      <c r="R6930" s="923"/>
      <c r="S6930" s="923"/>
      <c r="U6930" s="742"/>
    </row>
    <row r="6931" spans="12:21" s="508" customFormat="1" x14ac:dyDescent="0.2">
      <c r="L6931" s="469"/>
      <c r="M6931" s="469"/>
      <c r="N6931" s="469"/>
      <c r="O6931" s="469"/>
      <c r="P6931" s="923"/>
      <c r="Q6931" s="923"/>
      <c r="R6931" s="923"/>
      <c r="S6931" s="923"/>
      <c r="U6931" s="742"/>
    </row>
    <row r="6932" spans="12:21" s="508" customFormat="1" x14ac:dyDescent="0.2">
      <c r="L6932" s="469"/>
      <c r="M6932" s="469"/>
      <c r="N6932" s="469"/>
      <c r="O6932" s="469"/>
      <c r="P6932" s="923"/>
      <c r="Q6932" s="923"/>
      <c r="R6932" s="923"/>
      <c r="S6932" s="923"/>
      <c r="U6932" s="742"/>
    </row>
    <row r="6933" spans="12:21" s="508" customFormat="1" x14ac:dyDescent="0.2">
      <c r="L6933" s="469"/>
      <c r="M6933" s="469"/>
      <c r="N6933" s="469"/>
      <c r="O6933" s="469"/>
      <c r="P6933" s="923"/>
      <c r="Q6933" s="923"/>
      <c r="R6933" s="923"/>
      <c r="S6933" s="923"/>
      <c r="U6933" s="742"/>
    </row>
    <row r="6934" spans="12:21" s="508" customFormat="1" x14ac:dyDescent="0.2">
      <c r="L6934" s="469"/>
      <c r="M6934" s="469"/>
      <c r="N6934" s="469"/>
      <c r="O6934" s="469"/>
      <c r="P6934" s="923"/>
      <c r="Q6934" s="923"/>
      <c r="R6934" s="923"/>
      <c r="S6934" s="923"/>
      <c r="U6934" s="742"/>
    </row>
    <row r="6935" spans="12:21" s="508" customFormat="1" x14ac:dyDescent="0.2">
      <c r="L6935" s="469"/>
      <c r="M6935" s="469"/>
      <c r="N6935" s="469"/>
      <c r="O6935" s="469"/>
      <c r="P6935" s="923"/>
      <c r="Q6935" s="923"/>
      <c r="R6935" s="923"/>
      <c r="S6935" s="923"/>
      <c r="U6935" s="742"/>
    </row>
    <row r="6936" spans="12:21" s="508" customFormat="1" x14ac:dyDescent="0.2">
      <c r="L6936" s="469"/>
      <c r="M6936" s="469"/>
      <c r="N6936" s="469"/>
      <c r="O6936" s="469"/>
      <c r="P6936" s="923"/>
      <c r="Q6936" s="923"/>
      <c r="R6936" s="923"/>
      <c r="S6936" s="923"/>
      <c r="U6936" s="742"/>
    </row>
    <row r="6937" spans="12:21" s="508" customFormat="1" x14ac:dyDescent="0.2">
      <c r="L6937" s="469"/>
      <c r="M6937" s="469"/>
      <c r="N6937" s="469"/>
      <c r="O6937" s="469"/>
      <c r="P6937" s="923"/>
      <c r="Q6937" s="923"/>
      <c r="R6937" s="923"/>
      <c r="S6937" s="923"/>
      <c r="U6937" s="742"/>
    </row>
    <row r="6938" spans="12:21" s="508" customFormat="1" x14ac:dyDescent="0.2">
      <c r="L6938" s="469"/>
      <c r="M6938" s="469"/>
      <c r="N6938" s="469"/>
      <c r="O6938" s="469"/>
      <c r="P6938" s="923"/>
      <c r="Q6938" s="923"/>
      <c r="R6938" s="923"/>
      <c r="S6938" s="923"/>
      <c r="U6938" s="742"/>
    </row>
    <row r="6939" spans="12:21" s="508" customFormat="1" x14ac:dyDescent="0.2">
      <c r="L6939" s="469"/>
      <c r="M6939" s="469"/>
      <c r="N6939" s="469"/>
      <c r="O6939" s="469"/>
      <c r="P6939" s="923"/>
      <c r="Q6939" s="923"/>
      <c r="R6939" s="923"/>
      <c r="S6939" s="923"/>
      <c r="U6939" s="742"/>
    </row>
    <row r="6940" spans="12:21" s="508" customFormat="1" x14ac:dyDescent="0.2">
      <c r="L6940" s="469"/>
      <c r="M6940" s="469"/>
      <c r="N6940" s="469"/>
      <c r="O6940" s="469"/>
      <c r="P6940" s="923"/>
      <c r="Q6940" s="923"/>
      <c r="R6940" s="923"/>
      <c r="S6940" s="923"/>
      <c r="U6940" s="742"/>
    </row>
    <row r="6941" spans="12:21" s="508" customFormat="1" x14ac:dyDescent="0.2">
      <c r="L6941" s="469"/>
      <c r="M6941" s="469"/>
      <c r="N6941" s="469"/>
      <c r="O6941" s="469"/>
      <c r="P6941" s="923"/>
      <c r="Q6941" s="923"/>
      <c r="R6941" s="923"/>
      <c r="S6941" s="923"/>
      <c r="U6941" s="742"/>
    </row>
    <row r="6942" spans="12:21" s="508" customFormat="1" x14ac:dyDescent="0.2">
      <c r="L6942" s="469"/>
      <c r="M6942" s="469"/>
      <c r="N6942" s="469"/>
      <c r="O6942" s="469"/>
      <c r="P6942" s="923"/>
      <c r="Q6942" s="923"/>
      <c r="R6942" s="923"/>
      <c r="S6942" s="923"/>
      <c r="U6942" s="742"/>
    </row>
    <row r="6943" spans="12:21" s="508" customFormat="1" x14ac:dyDescent="0.2">
      <c r="L6943" s="469"/>
      <c r="M6943" s="469"/>
      <c r="N6943" s="469"/>
      <c r="O6943" s="469"/>
      <c r="P6943" s="923"/>
      <c r="Q6943" s="923"/>
      <c r="R6943" s="923"/>
      <c r="S6943" s="923"/>
      <c r="U6943" s="742"/>
    </row>
    <row r="6944" spans="12:21" s="508" customFormat="1" x14ac:dyDescent="0.2">
      <c r="L6944" s="469"/>
      <c r="M6944" s="469"/>
      <c r="N6944" s="469"/>
      <c r="O6944" s="469"/>
      <c r="P6944" s="923"/>
      <c r="Q6944" s="923"/>
      <c r="R6944" s="923"/>
      <c r="S6944" s="923"/>
      <c r="U6944" s="742"/>
    </row>
    <row r="6945" spans="12:21" s="508" customFormat="1" x14ac:dyDescent="0.2">
      <c r="L6945" s="469"/>
      <c r="M6945" s="469"/>
      <c r="N6945" s="469"/>
      <c r="O6945" s="469"/>
      <c r="P6945" s="923"/>
      <c r="Q6945" s="923"/>
      <c r="R6945" s="923"/>
      <c r="S6945" s="923"/>
      <c r="U6945" s="742"/>
    </row>
    <row r="6946" spans="12:21" s="508" customFormat="1" x14ac:dyDescent="0.2">
      <c r="L6946" s="469"/>
      <c r="M6946" s="469"/>
      <c r="N6946" s="469"/>
      <c r="O6946" s="469"/>
      <c r="P6946" s="923"/>
      <c r="Q6946" s="923"/>
      <c r="R6946" s="923"/>
      <c r="S6946" s="923"/>
      <c r="U6946" s="742"/>
    </row>
    <row r="6947" spans="12:21" s="508" customFormat="1" x14ac:dyDescent="0.2">
      <c r="L6947" s="469"/>
      <c r="M6947" s="469"/>
      <c r="N6947" s="469"/>
      <c r="O6947" s="469"/>
      <c r="P6947" s="923"/>
      <c r="Q6947" s="923"/>
      <c r="R6947" s="923"/>
      <c r="S6947" s="923"/>
      <c r="U6947" s="742"/>
    </row>
    <row r="6948" spans="12:21" s="508" customFormat="1" x14ac:dyDescent="0.2">
      <c r="L6948" s="469"/>
      <c r="M6948" s="469"/>
      <c r="N6948" s="469"/>
      <c r="O6948" s="469"/>
      <c r="P6948" s="923"/>
      <c r="Q6948" s="923"/>
      <c r="R6948" s="923"/>
      <c r="S6948" s="923"/>
      <c r="U6948" s="742"/>
    </row>
    <row r="6949" spans="12:21" s="508" customFormat="1" x14ac:dyDescent="0.2">
      <c r="L6949" s="469"/>
      <c r="M6949" s="469"/>
      <c r="N6949" s="469"/>
      <c r="O6949" s="469"/>
      <c r="P6949" s="923"/>
      <c r="Q6949" s="923"/>
      <c r="R6949" s="923"/>
      <c r="S6949" s="923"/>
      <c r="U6949" s="742"/>
    </row>
    <row r="6950" spans="12:21" s="508" customFormat="1" x14ac:dyDescent="0.2">
      <c r="L6950" s="469"/>
      <c r="M6950" s="469"/>
      <c r="N6950" s="469"/>
      <c r="O6950" s="469"/>
      <c r="P6950" s="923"/>
      <c r="Q6950" s="923"/>
      <c r="R6950" s="923"/>
      <c r="S6950" s="923"/>
      <c r="U6950" s="742"/>
    </row>
    <row r="6951" spans="12:21" s="508" customFormat="1" x14ac:dyDescent="0.2">
      <c r="L6951" s="469"/>
      <c r="M6951" s="469"/>
      <c r="N6951" s="469"/>
      <c r="O6951" s="469"/>
      <c r="P6951" s="923"/>
      <c r="Q6951" s="923"/>
      <c r="R6951" s="923"/>
      <c r="S6951" s="923"/>
      <c r="U6951" s="742"/>
    </row>
    <row r="6952" spans="12:21" s="508" customFormat="1" x14ac:dyDescent="0.2">
      <c r="L6952" s="469"/>
      <c r="M6952" s="469"/>
      <c r="N6952" s="469"/>
      <c r="O6952" s="469"/>
      <c r="P6952" s="923"/>
      <c r="Q6952" s="923"/>
      <c r="R6952" s="923"/>
      <c r="S6952" s="923"/>
      <c r="U6952" s="742"/>
    </row>
    <row r="6953" spans="12:21" s="508" customFormat="1" x14ac:dyDescent="0.2">
      <c r="L6953" s="469"/>
      <c r="M6953" s="469"/>
      <c r="N6953" s="469"/>
      <c r="O6953" s="469"/>
      <c r="P6953" s="923"/>
      <c r="Q6953" s="923"/>
      <c r="R6953" s="923"/>
      <c r="S6953" s="923"/>
      <c r="U6953" s="742"/>
    </row>
    <row r="6954" spans="12:21" s="508" customFormat="1" x14ac:dyDescent="0.2">
      <c r="L6954" s="469"/>
      <c r="M6954" s="469"/>
      <c r="N6954" s="469"/>
      <c r="O6954" s="469"/>
      <c r="P6954" s="923"/>
      <c r="Q6954" s="923"/>
      <c r="R6954" s="923"/>
      <c r="S6954" s="923"/>
      <c r="U6954" s="742"/>
    </row>
    <row r="6955" spans="12:21" s="508" customFormat="1" x14ac:dyDescent="0.2">
      <c r="L6955" s="469"/>
      <c r="M6955" s="469"/>
      <c r="N6955" s="469"/>
      <c r="O6955" s="469"/>
      <c r="P6955" s="923"/>
      <c r="Q6955" s="923"/>
      <c r="R6955" s="923"/>
      <c r="S6955" s="923"/>
      <c r="U6955" s="742"/>
    </row>
    <row r="6956" spans="12:21" s="508" customFormat="1" x14ac:dyDescent="0.2">
      <c r="L6956" s="469"/>
      <c r="M6956" s="469"/>
      <c r="N6956" s="469"/>
      <c r="O6956" s="469"/>
      <c r="P6956" s="923"/>
      <c r="Q6956" s="923"/>
      <c r="R6956" s="923"/>
      <c r="S6956" s="923"/>
      <c r="U6956" s="742"/>
    </row>
    <row r="6957" spans="12:21" s="508" customFormat="1" x14ac:dyDescent="0.2">
      <c r="L6957" s="469"/>
      <c r="M6957" s="469"/>
      <c r="N6957" s="469"/>
      <c r="O6957" s="469"/>
      <c r="P6957" s="923"/>
      <c r="Q6957" s="923"/>
      <c r="R6957" s="923"/>
      <c r="S6957" s="923"/>
      <c r="U6957" s="742"/>
    </row>
    <row r="6958" spans="12:21" s="508" customFormat="1" x14ac:dyDescent="0.2">
      <c r="L6958" s="469"/>
      <c r="M6958" s="469"/>
      <c r="N6958" s="469"/>
      <c r="O6958" s="469"/>
      <c r="P6958" s="923"/>
      <c r="Q6958" s="923"/>
      <c r="R6958" s="923"/>
      <c r="S6958" s="923"/>
      <c r="U6958" s="742"/>
    </row>
    <row r="6959" spans="12:21" s="508" customFormat="1" x14ac:dyDescent="0.2">
      <c r="L6959" s="469"/>
      <c r="M6959" s="469"/>
      <c r="N6959" s="469"/>
      <c r="O6959" s="469"/>
      <c r="P6959" s="923"/>
      <c r="Q6959" s="923"/>
      <c r="R6959" s="923"/>
      <c r="S6959" s="923"/>
      <c r="U6959" s="742"/>
    </row>
    <row r="6960" spans="12:21" s="508" customFormat="1" x14ac:dyDescent="0.2">
      <c r="L6960" s="469"/>
      <c r="M6960" s="469"/>
      <c r="N6960" s="469"/>
      <c r="O6960" s="469"/>
      <c r="P6960" s="923"/>
      <c r="Q6960" s="923"/>
      <c r="R6960" s="923"/>
      <c r="S6960" s="923"/>
      <c r="U6960" s="742"/>
    </row>
    <row r="6961" spans="12:21" s="508" customFormat="1" x14ac:dyDescent="0.2">
      <c r="L6961" s="469"/>
      <c r="M6961" s="469"/>
      <c r="N6961" s="469"/>
      <c r="O6961" s="469"/>
      <c r="P6961" s="923"/>
      <c r="Q6961" s="923"/>
      <c r="R6961" s="923"/>
      <c r="S6961" s="923"/>
      <c r="U6961" s="742"/>
    </row>
    <row r="6962" spans="12:21" s="508" customFormat="1" x14ac:dyDescent="0.2">
      <c r="L6962" s="469"/>
      <c r="M6962" s="469"/>
      <c r="N6962" s="469"/>
      <c r="O6962" s="469"/>
      <c r="P6962" s="923"/>
      <c r="Q6962" s="923"/>
      <c r="R6962" s="923"/>
      <c r="S6962" s="923"/>
      <c r="U6962" s="742"/>
    </row>
    <row r="6963" spans="12:21" s="508" customFormat="1" x14ac:dyDescent="0.2">
      <c r="L6963" s="469"/>
      <c r="M6963" s="469"/>
      <c r="N6963" s="469"/>
      <c r="O6963" s="469"/>
      <c r="P6963" s="923"/>
      <c r="Q6963" s="923"/>
      <c r="R6963" s="923"/>
      <c r="S6963" s="923"/>
      <c r="U6963" s="742"/>
    </row>
    <row r="6964" spans="12:21" s="508" customFormat="1" x14ac:dyDescent="0.2">
      <c r="L6964" s="469"/>
      <c r="M6964" s="469"/>
      <c r="N6964" s="469"/>
      <c r="O6964" s="469"/>
      <c r="P6964" s="923"/>
      <c r="Q6964" s="923"/>
      <c r="R6964" s="923"/>
      <c r="S6964" s="923"/>
      <c r="U6964" s="742"/>
    </row>
    <row r="6965" spans="12:21" s="508" customFormat="1" x14ac:dyDescent="0.2">
      <c r="L6965" s="469"/>
      <c r="M6965" s="469"/>
      <c r="N6965" s="469"/>
      <c r="O6965" s="469"/>
      <c r="P6965" s="923"/>
      <c r="Q6965" s="923"/>
      <c r="R6965" s="923"/>
      <c r="S6965" s="923"/>
      <c r="U6965" s="742"/>
    </row>
    <row r="6966" spans="12:21" s="508" customFormat="1" x14ac:dyDescent="0.2">
      <c r="L6966" s="469"/>
      <c r="M6966" s="469"/>
      <c r="N6966" s="469"/>
      <c r="O6966" s="469"/>
      <c r="P6966" s="923"/>
      <c r="Q6966" s="923"/>
      <c r="R6966" s="923"/>
      <c r="S6966" s="923"/>
      <c r="U6966" s="742"/>
    </row>
    <row r="6967" spans="12:21" s="508" customFormat="1" x14ac:dyDescent="0.2">
      <c r="L6967" s="469"/>
      <c r="M6967" s="469"/>
      <c r="N6967" s="469"/>
      <c r="O6967" s="469"/>
      <c r="P6967" s="923"/>
      <c r="Q6967" s="923"/>
      <c r="R6967" s="923"/>
      <c r="S6967" s="923"/>
      <c r="U6967" s="742"/>
    </row>
    <row r="6968" spans="12:21" s="508" customFormat="1" x14ac:dyDescent="0.2">
      <c r="L6968" s="469"/>
      <c r="M6968" s="469"/>
      <c r="N6968" s="469"/>
      <c r="O6968" s="469"/>
      <c r="P6968" s="923"/>
      <c r="Q6968" s="923"/>
      <c r="R6968" s="923"/>
      <c r="S6968" s="923"/>
      <c r="U6968" s="742"/>
    </row>
    <row r="6969" spans="12:21" s="508" customFormat="1" x14ac:dyDescent="0.2">
      <c r="L6969" s="469"/>
      <c r="M6969" s="469"/>
      <c r="N6969" s="469"/>
      <c r="O6969" s="469"/>
      <c r="P6969" s="923"/>
      <c r="Q6969" s="923"/>
      <c r="R6969" s="923"/>
      <c r="S6969" s="923"/>
      <c r="U6969" s="742"/>
    </row>
    <row r="6970" spans="12:21" s="508" customFormat="1" x14ac:dyDescent="0.2">
      <c r="L6970" s="469"/>
      <c r="M6970" s="469"/>
      <c r="N6970" s="469"/>
      <c r="O6970" s="469"/>
      <c r="P6970" s="923"/>
      <c r="Q6970" s="923"/>
      <c r="R6970" s="923"/>
      <c r="S6970" s="923"/>
      <c r="U6970" s="742"/>
    </row>
    <row r="6971" spans="12:21" s="508" customFormat="1" x14ac:dyDescent="0.2">
      <c r="L6971" s="469"/>
      <c r="M6971" s="469"/>
      <c r="N6971" s="469"/>
      <c r="O6971" s="469"/>
      <c r="P6971" s="923"/>
      <c r="Q6971" s="923"/>
      <c r="R6971" s="923"/>
      <c r="S6971" s="923"/>
      <c r="U6971" s="742"/>
    </row>
    <row r="6972" spans="12:21" s="508" customFormat="1" x14ac:dyDescent="0.2">
      <c r="L6972" s="469"/>
      <c r="M6972" s="469"/>
      <c r="N6972" s="469"/>
      <c r="O6972" s="469"/>
      <c r="P6972" s="923"/>
      <c r="Q6972" s="923"/>
      <c r="R6972" s="923"/>
      <c r="S6972" s="923"/>
      <c r="U6972" s="742"/>
    </row>
    <row r="6973" spans="12:21" s="508" customFormat="1" x14ac:dyDescent="0.2">
      <c r="L6973" s="469"/>
      <c r="M6973" s="469"/>
      <c r="N6973" s="469"/>
      <c r="O6973" s="469"/>
      <c r="P6973" s="923"/>
      <c r="Q6973" s="923"/>
      <c r="R6973" s="923"/>
      <c r="S6973" s="923"/>
      <c r="U6973" s="742"/>
    </row>
    <row r="6974" spans="12:21" s="508" customFormat="1" x14ac:dyDescent="0.2">
      <c r="L6974" s="469"/>
      <c r="M6974" s="469"/>
      <c r="N6974" s="469"/>
      <c r="O6974" s="469"/>
      <c r="P6974" s="923"/>
      <c r="Q6974" s="923"/>
      <c r="R6974" s="923"/>
      <c r="S6974" s="923"/>
      <c r="U6974" s="742"/>
    </row>
    <row r="6975" spans="12:21" s="508" customFormat="1" x14ac:dyDescent="0.2">
      <c r="L6975" s="469"/>
      <c r="M6975" s="469"/>
      <c r="N6975" s="469"/>
      <c r="O6975" s="469"/>
      <c r="P6975" s="923"/>
      <c r="Q6975" s="923"/>
      <c r="R6975" s="923"/>
      <c r="S6975" s="923"/>
      <c r="U6975" s="742"/>
    </row>
    <row r="6976" spans="12:21" s="508" customFormat="1" x14ac:dyDescent="0.2">
      <c r="L6976" s="469"/>
      <c r="M6976" s="469"/>
      <c r="N6976" s="469"/>
      <c r="O6976" s="469"/>
      <c r="P6976" s="923"/>
      <c r="Q6976" s="923"/>
      <c r="R6976" s="923"/>
      <c r="S6976" s="923"/>
      <c r="U6976" s="742"/>
    </row>
    <row r="6977" spans="12:21" s="508" customFormat="1" x14ac:dyDescent="0.2">
      <c r="L6977" s="469"/>
      <c r="M6977" s="469"/>
      <c r="N6977" s="469"/>
      <c r="O6977" s="469"/>
      <c r="P6977" s="923"/>
      <c r="Q6977" s="923"/>
      <c r="R6977" s="923"/>
      <c r="S6977" s="923"/>
      <c r="U6977" s="742"/>
    </row>
    <row r="6978" spans="12:21" s="508" customFormat="1" x14ac:dyDescent="0.2">
      <c r="L6978" s="469"/>
      <c r="M6978" s="469"/>
      <c r="N6978" s="469"/>
      <c r="O6978" s="469"/>
      <c r="P6978" s="923"/>
      <c r="Q6978" s="923"/>
      <c r="R6978" s="923"/>
      <c r="S6978" s="923"/>
      <c r="U6978" s="742"/>
    </row>
    <row r="6979" spans="12:21" s="508" customFormat="1" x14ac:dyDescent="0.2">
      <c r="L6979" s="469"/>
      <c r="M6979" s="469"/>
      <c r="N6979" s="469"/>
      <c r="O6979" s="469"/>
      <c r="P6979" s="923"/>
      <c r="Q6979" s="923"/>
      <c r="R6979" s="923"/>
      <c r="S6979" s="923"/>
      <c r="U6979" s="742"/>
    </row>
    <row r="6980" spans="12:21" s="508" customFormat="1" x14ac:dyDescent="0.2">
      <c r="L6980" s="469"/>
      <c r="M6980" s="469"/>
      <c r="N6980" s="469"/>
      <c r="O6980" s="469"/>
      <c r="P6980" s="923"/>
      <c r="Q6980" s="923"/>
      <c r="R6980" s="923"/>
      <c r="S6980" s="923"/>
      <c r="U6980" s="742"/>
    </row>
    <row r="6981" spans="12:21" s="508" customFormat="1" x14ac:dyDescent="0.2">
      <c r="L6981" s="469"/>
      <c r="M6981" s="469"/>
      <c r="N6981" s="469"/>
      <c r="O6981" s="469"/>
      <c r="P6981" s="923"/>
      <c r="Q6981" s="923"/>
      <c r="R6981" s="923"/>
      <c r="S6981" s="923"/>
      <c r="U6981" s="742"/>
    </row>
    <row r="6982" spans="12:21" s="508" customFormat="1" x14ac:dyDescent="0.2">
      <c r="L6982" s="469"/>
      <c r="M6982" s="469"/>
      <c r="N6982" s="469"/>
      <c r="O6982" s="469"/>
      <c r="P6982" s="923"/>
      <c r="Q6982" s="923"/>
      <c r="R6982" s="923"/>
      <c r="S6982" s="923"/>
      <c r="U6982" s="742"/>
    </row>
    <row r="6983" spans="12:21" s="508" customFormat="1" x14ac:dyDescent="0.2">
      <c r="L6983" s="469"/>
      <c r="M6983" s="469"/>
      <c r="N6983" s="469"/>
      <c r="O6983" s="469"/>
      <c r="P6983" s="923"/>
      <c r="Q6983" s="923"/>
      <c r="R6983" s="923"/>
      <c r="S6983" s="923"/>
      <c r="U6983" s="742"/>
    </row>
    <row r="6984" spans="12:21" s="508" customFormat="1" x14ac:dyDescent="0.2">
      <c r="L6984" s="469"/>
      <c r="M6984" s="469"/>
      <c r="N6984" s="469"/>
      <c r="O6984" s="469"/>
      <c r="P6984" s="923"/>
      <c r="Q6984" s="923"/>
      <c r="R6984" s="923"/>
      <c r="S6984" s="923"/>
      <c r="U6984" s="742"/>
    </row>
    <row r="6985" spans="12:21" s="508" customFormat="1" x14ac:dyDescent="0.2">
      <c r="L6985" s="469"/>
      <c r="M6985" s="469"/>
      <c r="N6985" s="469"/>
      <c r="O6985" s="469"/>
      <c r="P6985" s="923"/>
      <c r="Q6985" s="923"/>
      <c r="R6985" s="923"/>
      <c r="S6985" s="923"/>
      <c r="U6985" s="742"/>
    </row>
    <row r="6986" spans="12:21" s="508" customFormat="1" x14ac:dyDescent="0.2">
      <c r="L6986" s="469"/>
      <c r="M6986" s="469"/>
      <c r="N6986" s="469"/>
      <c r="O6986" s="469"/>
      <c r="P6986" s="923"/>
      <c r="Q6986" s="923"/>
      <c r="R6986" s="923"/>
      <c r="S6986" s="923"/>
      <c r="U6986" s="742"/>
    </row>
    <row r="6987" spans="12:21" s="508" customFormat="1" x14ac:dyDescent="0.2">
      <c r="L6987" s="469"/>
      <c r="M6987" s="469"/>
      <c r="N6987" s="469"/>
      <c r="O6987" s="469"/>
      <c r="P6987" s="923"/>
      <c r="Q6987" s="923"/>
      <c r="R6987" s="923"/>
      <c r="S6987" s="923"/>
      <c r="U6987" s="742"/>
    </row>
    <row r="6988" spans="12:21" s="508" customFormat="1" x14ac:dyDescent="0.2">
      <c r="L6988" s="469"/>
      <c r="M6988" s="469"/>
      <c r="N6988" s="469"/>
      <c r="O6988" s="469"/>
      <c r="P6988" s="923"/>
      <c r="Q6988" s="923"/>
      <c r="R6988" s="923"/>
      <c r="S6988" s="923"/>
      <c r="U6988" s="742"/>
    </row>
    <row r="6989" spans="12:21" s="508" customFormat="1" x14ac:dyDescent="0.2">
      <c r="L6989" s="469"/>
      <c r="M6989" s="469"/>
      <c r="N6989" s="469"/>
      <c r="O6989" s="469"/>
      <c r="P6989" s="923"/>
      <c r="Q6989" s="923"/>
      <c r="R6989" s="923"/>
      <c r="S6989" s="923"/>
      <c r="U6989" s="742"/>
    </row>
    <row r="6990" spans="12:21" s="508" customFormat="1" x14ac:dyDescent="0.2">
      <c r="L6990" s="469"/>
      <c r="M6990" s="469"/>
      <c r="N6990" s="469"/>
      <c r="O6990" s="469"/>
      <c r="P6990" s="923"/>
      <c r="Q6990" s="923"/>
      <c r="R6990" s="923"/>
      <c r="S6990" s="923"/>
      <c r="U6990" s="742"/>
    </row>
    <row r="6991" spans="12:21" s="508" customFormat="1" x14ac:dyDescent="0.2">
      <c r="L6991" s="469"/>
      <c r="M6991" s="469"/>
      <c r="N6991" s="469"/>
      <c r="O6991" s="469"/>
      <c r="P6991" s="923"/>
      <c r="Q6991" s="923"/>
      <c r="R6991" s="923"/>
      <c r="S6991" s="923"/>
      <c r="U6991" s="742"/>
    </row>
    <row r="6992" spans="12:21" s="508" customFormat="1" x14ac:dyDescent="0.2">
      <c r="L6992" s="469"/>
      <c r="M6992" s="469"/>
      <c r="N6992" s="469"/>
      <c r="O6992" s="469"/>
      <c r="P6992" s="923"/>
      <c r="Q6992" s="923"/>
      <c r="R6992" s="923"/>
      <c r="S6992" s="923"/>
      <c r="U6992" s="742"/>
    </row>
    <row r="6993" spans="12:21" s="508" customFormat="1" x14ac:dyDescent="0.2">
      <c r="L6993" s="469"/>
      <c r="M6993" s="469"/>
      <c r="N6993" s="469"/>
      <c r="O6993" s="469"/>
      <c r="P6993" s="923"/>
      <c r="Q6993" s="923"/>
      <c r="R6993" s="923"/>
      <c r="S6993" s="923"/>
      <c r="U6993" s="742"/>
    </row>
    <row r="6994" spans="12:21" s="508" customFormat="1" x14ac:dyDescent="0.2">
      <c r="L6994" s="469"/>
      <c r="M6994" s="469"/>
      <c r="N6994" s="469"/>
      <c r="O6994" s="469"/>
      <c r="P6994" s="923"/>
      <c r="Q6994" s="923"/>
      <c r="R6994" s="923"/>
      <c r="S6994" s="923"/>
      <c r="U6994" s="742"/>
    </row>
    <row r="6995" spans="12:21" s="508" customFormat="1" x14ac:dyDescent="0.2">
      <c r="L6995" s="469"/>
      <c r="M6995" s="469"/>
      <c r="N6995" s="469"/>
      <c r="O6995" s="469"/>
      <c r="P6995" s="923"/>
      <c r="Q6995" s="923"/>
      <c r="R6995" s="923"/>
      <c r="S6995" s="923"/>
      <c r="U6995" s="742"/>
    </row>
    <row r="6996" spans="12:21" s="508" customFormat="1" x14ac:dyDescent="0.2">
      <c r="L6996" s="469"/>
      <c r="M6996" s="469"/>
      <c r="N6996" s="469"/>
      <c r="O6996" s="469"/>
      <c r="P6996" s="923"/>
      <c r="Q6996" s="923"/>
      <c r="R6996" s="923"/>
      <c r="S6996" s="923"/>
      <c r="U6996" s="742"/>
    </row>
    <row r="6997" spans="12:21" s="508" customFormat="1" x14ac:dyDescent="0.2">
      <c r="L6997" s="469"/>
      <c r="M6997" s="469"/>
      <c r="N6997" s="469"/>
      <c r="O6997" s="469"/>
      <c r="P6997" s="923"/>
      <c r="Q6997" s="923"/>
      <c r="R6997" s="923"/>
      <c r="S6997" s="923"/>
      <c r="U6997" s="742"/>
    </row>
    <row r="6998" spans="12:21" s="508" customFormat="1" x14ac:dyDescent="0.2">
      <c r="L6998" s="469"/>
      <c r="M6998" s="469"/>
      <c r="N6998" s="469"/>
      <c r="O6998" s="469"/>
      <c r="P6998" s="923"/>
      <c r="Q6998" s="923"/>
      <c r="R6998" s="923"/>
      <c r="S6998" s="923"/>
      <c r="U6998" s="742"/>
    </row>
    <row r="6999" spans="12:21" s="508" customFormat="1" x14ac:dyDescent="0.2">
      <c r="L6999" s="469"/>
      <c r="M6999" s="469"/>
      <c r="N6999" s="469"/>
      <c r="O6999" s="469"/>
      <c r="P6999" s="923"/>
      <c r="Q6999" s="923"/>
      <c r="R6999" s="923"/>
      <c r="S6999" s="923"/>
      <c r="U6999" s="742"/>
    </row>
    <row r="7000" spans="12:21" s="508" customFormat="1" x14ac:dyDescent="0.2">
      <c r="L7000" s="469"/>
      <c r="M7000" s="469"/>
      <c r="N7000" s="469"/>
      <c r="O7000" s="469"/>
      <c r="P7000" s="923"/>
      <c r="Q7000" s="923"/>
      <c r="R7000" s="923"/>
      <c r="S7000" s="923"/>
      <c r="U7000" s="742"/>
    </row>
    <row r="7001" spans="12:21" s="508" customFormat="1" x14ac:dyDescent="0.2">
      <c r="L7001" s="469"/>
      <c r="M7001" s="469"/>
      <c r="N7001" s="469"/>
      <c r="O7001" s="469"/>
      <c r="P7001" s="923"/>
      <c r="Q7001" s="923"/>
      <c r="R7001" s="923"/>
      <c r="S7001" s="923"/>
      <c r="U7001" s="742"/>
    </row>
    <row r="7002" spans="12:21" s="508" customFormat="1" x14ac:dyDescent="0.2">
      <c r="L7002" s="469"/>
      <c r="M7002" s="469"/>
      <c r="N7002" s="469"/>
      <c r="O7002" s="469"/>
      <c r="P7002" s="923"/>
      <c r="Q7002" s="923"/>
      <c r="R7002" s="923"/>
      <c r="S7002" s="923"/>
      <c r="U7002" s="742"/>
    </row>
    <row r="7003" spans="12:21" s="508" customFormat="1" x14ac:dyDescent="0.2">
      <c r="L7003" s="469"/>
      <c r="M7003" s="469"/>
      <c r="N7003" s="469"/>
      <c r="O7003" s="469"/>
      <c r="P7003" s="923"/>
      <c r="Q7003" s="923"/>
      <c r="R7003" s="923"/>
      <c r="S7003" s="923"/>
      <c r="U7003" s="742"/>
    </row>
    <row r="7004" spans="12:21" s="508" customFormat="1" x14ac:dyDescent="0.2">
      <c r="L7004" s="469"/>
      <c r="M7004" s="469"/>
      <c r="N7004" s="469"/>
      <c r="O7004" s="469"/>
      <c r="P7004" s="923"/>
      <c r="Q7004" s="923"/>
      <c r="R7004" s="923"/>
      <c r="S7004" s="923"/>
      <c r="U7004" s="742"/>
    </row>
    <row r="7005" spans="12:21" s="508" customFormat="1" x14ac:dyDescent="0.2">
      <c r="L7005" s="469"/>
      <c r="M7005" s="469"/>
      <c r="N7005" s="469"/>
      <c r="O7005" s="469"/>
      <c r="P7005" s="923"/>
      <c r="Q7005" s="923"/>
      <c r="R7005" s="923"/>
      <c r="S7005" s="923"/>
      <c r="U7005" s="742"/>
    </row>
    <row r="7006" spans="12:21" s="508" customFormat="1" x14ac:dyDescent="0.2">
      <c r="L7006" s="469"/>
      <c r="M7006" s="469"/>
      <c r="N7006" s="469"/>
      <c r="O7006" s="469"/>
      <c r="P7006" s="923"/>
      <c r="Q7006" s="923"/>
      <c r="R7006" s="923"/>
      <c r="S7006" s="923"/>
      <c r="U7006" s="742"/>
    </row>
    <row r="7007" spans="12:21" s="508" customFormat="1" x14ac:dyDescent="0.2">
      <c r="L7007" s="469"/>
      <c r="M7007" s="469"/>
      <c r="N7007" s="469"/>
      <c r="O7007" s="469"/>
      <c r="P7007" s="923"/>
      <c r="Q7007" s="923"/>
      <c r="R7007" s="923"/>
      <c r="S7007" s="923"/>
      <c r="U7007" s="742"/>
    </row>
    <row r="7008" spans="12:21" s="508" customFormat="1" x14ac:dyDescent="0.2">
      <c r="L7008" s="469"/>
      <c r="M7008" s="469"/>
      <c r="N7008" s="469"/>
      <c r="O7008" s="469"/>
      <c r="P7008" s="923"/>
      <c r="Q7008" s="923"/>
      <c r="R7008" s="923"/>
      <c r="S7008" s="923"/>
      <c r="U7008" s="742"/>
    </row>
    <row r="7009" spans="12:21" s="508" customFormat="1" x14ac:dyDescent="0.2">
      <c r="L7009" s="469"/>
      <c r="M7009" s="469"/>
      <c r="N7009" s="469"/>
      <c r="O7009" s="469"/>
      <c r="P7009" s="923"/>
      <c r="Q7009" s="923"/>
      <c r="R7009" s="923"/>
      <c r="S7009" s="923"/>
      <c r="U7009" s="742"/>
    </row>
    <row r="7010" spans="12:21" s="508" customFormat="1" x14ac:dyDescent="0.2">
      <c r="L7010" s="469"/>
      <c r="M7010" s="469"/>
      <c r="N7010" s="469"/>
      <c r="O7010" s="469"/>
      <c r="P7010" s="923"/>
      <c r="Q7010" s="923"/>
      <c r="R7010" s="923"/>
      <c r="S7010" s="923"/>
      <c r="U7010" s="742"/>
    </row>
    <row r="7011" spans="12:21" s="508" customFormat="1" x14ac:dyDescent="0.2">
      <c r="L7011" s="469"/>
      <c r="M7011" s="469"/>
      <c r="N7011" s="469"/>
      <c r="O7011" s="469"/>
      <c r="P7011" s="923"/>
      <c r="Q7011" s="923"/>
      <c r="R7011" s="923"/>
      <c r="S7011" s="923"/>
      <c r="U7011" s="742"/>
    </row>
    <row r="7012" spans="12:21" s="508" customFormat="1" x14ac:dyDescent="0.2">
      <c r="L7012" s="469"/>
      <c r="M7012" s="469"/>
      <c r="N7012" s="469"/>
      <c r="O7012" s="469"/>
      <c r="P7012" s="923"/>
      <c r="Q7012" s="923"/>
      <c r="R7012" s="923"/>
      <c r="S7012" s="923"/>
      <c r="U7012" s="742"/>
    </row>
    <row r="7013" spans="12:21" s="508" customFormat="1" x14ac:dyDescent="0.2">
      <c r="L7013" s="469"/>
      <c r="M7013" s="469"/>
      <c r="N7013" s="469"/>
      <c r="O7013" s="469"/>
      <c r="P7013" s="923"/>
      <c r="Q7013" s="923"/>
      <c r="R7013" s="923"/>
      <c r="S7013" s="923"/>
      <c r="U7013" s="742"/>
    </row>
    <row r="7014" spans="12:21" s="508" customFormat="1" x14ac:dyDescent="0.2">
      <c r="L7014" s="469"/>
      <c r="M7014" s="469"/>
      <c r="N7014" s="469"/>
      <c r="O7014" s="469"/>
      <c r="P7014" s="923"/>
      <c r="Q7014" s="923"/>
      <c r="R7014" s="923"/>
      <c r="S7014" s="923"/>
      <c r="U7014" s="742"/>
    </row>
    <row r="7015" spans="12:21" s="508" customFormat="1" x14ac:dyDescent="0.2">
      <c r="L7015" s="469"/>
      <c r="M7015" s="469"/>
      <c r="N7015" s="469"/>
      <c r="O7015" s="469"/>
      <c r="P7015" s="923"/>
      <c r="Q7015" s="923"/>
      <c r="R7015" s="923"/>
      <c r="S7015" s="923"/>
      <c r="U7015" s="742"/>
    </row>
    <row r="7016" spans="12:21" s="508" customFormat="1" x14ac:dyDescent="0.2">
      <c r="L7016" s="469"/>
      <c r="M7016" s="469"/>
      <c r="N7016" s="469"/>
      <c r="O7016" s="469"/>
      <c r="P7016" s="923"/>
      <c r="Q7016" s="923"/>
      <c r="R7016" s="923"/>
      <c r="S7016" s="923"/>
      <c r="U7016" s="742"/>
    </row>
    <row r="7017" spans="12:21" s="508" customFormat="1" x14ac:dyDescent="0.2">
      <c r="L7017" s="469"/>
      <c r="M7017" s="469"/>
      <c r="N7017" s="469"/>
      <c r="O7017" s="469"/>
      <c r="P7017" s="923"/>
      <c r="Q7017" s="923"/>
      <c r="R7017" s="923"/>
      <c r="S7017" s="923"/>
      <c r="U7017" s="742"/>
    </row>
    <row r="7018" spans="12:21" s="508" customFormat="1" x14ac:dyDescent="0.2">
      <c r="L7018" s="469"/>
      <c r="M7018" s="469"/>
      <c r="N7018" s="469"/>
      <c r="O7018" s="469"/>
      <c r="P7018" s="923"/>
      <c r="Q7018" s="923"/>
      <c r="R7018" s="923"/>
      <c r="S7018" s="923"/>
      <c r="U7018" s="742"/>
    </row>
    <row r="7019" spans="12:21" s="508" customFormat="1" x14ac:dyDescent="0.2">
      <c r="L7019" s="469"/>
      <c r="M7019" s="469"/>
      <c r="N7019" s="469"/>
      <c r="O7019" s="469"/>
      <c r="P7019" s="923"/>
      <c r="Q7019" s="923"/>
      <c r="R7019" s="923"/>
      <c r="S7019" s="923"/>
      <c r="U7019" s="742"/>
    </row>
    <row r="7020" spans="12:21" s="508" customFormat="1" x14ac:dyDescent="0.2">
      <c r="L7020" s="469"/>
      <c r="M7020" s="469"/>
      <c r="N7020" s="469"/>
      <c r="O7020" s="469"/>
      <c r="P7020" s="923"/>
      <c r="Q7020" s="923"/>
      <c r="R7020" s="923"/>
      <c r="S7020" s="923"/>
      <c r="U7020" s="742"/>
    </row>
    <row r="7021" spans="12:21" s="508" customFormat="1" x14ac:dyDescent="0.2">
      <c r="L7021" s="469"/>
      <c r="M7021" s="469"/>
      <c r="N7021" s="469"/>
      <c r="O7021" s="469"/>
      <c r="P7021" s="923"/>
      <c r="Q7021" s="923"/>
      <c r="R7021" s="923"/>
      <c r="S7021" s="923"/>
      <c r="U7021" s="742"/>
    </row>
    <row r="7022" spans="12:21" s="508" customFormat="1" x14ac:dyDescent="0.2">
      <c r="L7022" s="469"/>
      <c r="M7022" s="469"/>
      <c r="N7022" s="469"/>
      <c r="O7022" s="469"/>
      <c r="P7022" s="923"/>
      <c r="Q7022" s="923"/>
      <c r="R7022" s="923"/>
      <c r="S7022" s="923"/>
      <c r="U7022" s="742"/>
    </row>
    <row r="7023" spans="12:21" s="508" customFormat="1" x14ac:dyDescent="0.2">
      <c r="L7023" s="469"/>
      <c r="M7023" s="469"/>
      <c r="N7023" s="469"/>
      <c r="O7023" s="469"/>
      <c r="P7023" s="923"/>
      <c r="Q7023" s="923"/>
      <c r="R7023" s="923"/>
      <c r="S7023" s="923"/>
      <c r="U7023" s="742"/>
    </row>
    <row r="7024" spans="12:21" s="508" customFormat="1" x14ac:dyDescent="0.2">
      <c r="L7024" s="469"/>
      <c r="M7024" s="469"/>
      <c r="N7024" s="469"/>
      <c r="O7024" s="469"/>
      <c r="P7024" s="923"/>
      <c r="Q7024" s="923"/>
      <c r="R7024" s="923"/>
      <c r="S7024" s="923"/>
      <c r="U7024" s="742"/>
    </row>
    <row r="7025" spans="12:21" s="508" customFormat="1" x14ac:dyDescent="0.2">
      <c r="L7025" s="469"/>
      <c r="M7025" s="469"/>
      <c r="N7025" s="469"/>
      <c r="O7025" s="469"/>
      <c r="P7025" s="923"/>
      <c r="Q7025" s="923"/>
      <c r="R7025" s="923"/>
      <c r="S7025" s="923"/>
      <c r="U7025" s="742"/>
    </row>
    <row r="7026" spans="12:21" s="508" customFormat="1" x14ac:dyDescent="0.2">
      <c r="L7026" s="469"/>
      <c r="M7026" s="469"/>
      <c r="N7026" s="469"/>
      <c r="O7026" s="469"/>
      <c r="P7026" s="923"/>
      <c r="Q7026" s="923"/>
      <c r="R7026" s="923"/>
      <c r="S7026" s="923"/>
      <c r="U7026" s="742"/>
    </row>
    <row r="7027" spans="12:21" s="508" customFormat="1" x14ac:dyDescent="0.2">
      <c r="L7027" s="469"/>
      <c r="M7027" s="469"/>
      <c r="N7027" s="469"/>
      <c r="O7027" s="469"/>
      <c r="P7027" s="923"/>
      <c r="Q7027" s="923"/>
      <c r="R7027" s="923"/>
      <c r="S7027" s="923"/>
      <c r="U7027" s="742"/>
    </row>
    <row r="7028" spans="12:21" s="508" customFormat="1" x14ac:dyDescent="0.2">
      <c r="L7028" s="469"/>
      <c r="M7028" s="469"/>
      <c r="N7028" s="469"/>
      <c r="O7028" s="469"/>
      <c r="P7028" s="923"/>
      <c r="Q7028" s="923"/>
      <c r="R7028" s="923"/>
      <c r="S7028" s="923"/>
      <c r="U7028" s="742"/>
    </row>
    <row r="7029" spans="12:21" s="508" customFormat="1" x14ac:dyDescent="0.2">
      <c r="L7029" s="469"/>
      <c r="M7029" s="469"/>
      <c r="N7029" s="469"/>
      <c r="O7029" s="469"/>
      <c r="P7029" s="923"/>
      <c r="Q7029" s="923"/>
      <c r="R7029" s="923"/>
      <c r="S7029" s="923"/>
      <c r="U7029" s="742"/>
    </row>
    <row r="7030" spans="12:21" s="508" customFormat="1" x14ac:dyDescent="0.2">
      <c r="L7030" s="469"/>
      <c r="M7030" s="469"/>
      <c r="N7030" s="469"/>
      <c r="O7030" s="469"/>
      <c r="P7030" s="923"/>
      <c r="Q7030" s="923"/>
      <c r="R7030" s="923"/>
      <c r="S7030" s="923"/>
      <c r="U7030" s="742"/>
    </row>
    <row r="7031" spans="12:21" s="508" customFormat="1" x14ac:dyDescent="0.2">
      <c r="L7031" s="469"/>
      <c r="M7031" s="469"/>
      <c r="N7031" s="469"/>
      <c r="O7031" s="469"/>
      <c r="P7031" s="923"/>
      <c r="Q7031" s="923"/>
      <c r="R7031" s="923"/>
      <c r="S7031" s="923"/>
      <c r="U7031" s="742"/>
    </row>
    <row r="7032" spans="12:21" s="508" customFormat="1" x14ac:dyDescent="0.2">
      <c r="L7032" s="469"/>
      <c r="M7032" s="469"/>
      <c r="N7032" s="469"/>
      <c r="O7032" s="469"/>
      <c r="P7032" s="923"/>
      <c r="Q7032" s="923"/>
      <c r="R7032" s="923"/>
      <c r="S7032" s="923"/>
      <c r="U7032" s="742"/>
    </row>
    <row r="7033" spans="12:21" s="508" customFormat="1" x14ac:dyDescent="0.2">
      <c r="L7033" s="469"/>
      <c r="M7033" s="469"/>
      <c r="N7033" s="469"/>
      <c r="O7033" s="469"/>
      <c r="P7033" s="923"/>
      <c r="Q7033" s="923"/>
      <c r="R7033" s="923"/>
      <c r="S7033" s="923"/>
      <c r="U7033" s="742"/>
    </row>
    <row r="7034" spans="12:21" s="508" customFormat="1" x14ac:dyDescent="0.2">
      <c r="L7034" s="469"/>
      <c r="M7034" s="469"/>
      <c r="N7034" s="469"/>
      <c r="O7034" s="469"/>
      <c r="P7034" s="923"/>
      <c r="Q7034" s="923"/>
      <c r="R7034" s="923"/>
      <c r="S7034" s="923"/>
      <c r="U7034" s="742"/>
    </row>
    <row r="7035" spans="12:21" s="508" customFormat="1" x14ac:dyDescent="0.2">
      <c r="L7035" s="469"/>
      <c r="M7035" s="469"/>
      <c r="N7035" s="469"/>
      <c r="O7035" s="469"/>
      <c r="P7035" s="923"/>
      <c r="Q7035" s="923"/>
      <c r="R7035" s="923"/>
      <c r="S7035" s="923"/>
      <c r="U7035" s="742"/>
    </row>
    <row r="7036" spans="12:21" s="508" customFormat="1" x14ac:dyDescent="0.2">
      <c r="L7036" s="469"/>
      <c r="M7036" s="469"/>
      <c r="N7036" s="469"/>
      <c r="O7036" s="469"/>
      <c r="P7036" s="923"/>
      <c r="Q7036" s="923"/>
      <c r="R7036" s="923"/>
      <c r="S7036" s="923"/>
      <c r="U7036" s="742"/>
    </row>
    <row r="7037" spans="12:21" s="508" customFormat="1" x14ac:dyDescent="0.2">
      <c r="L7037" s="469"/>
      <c r="M7037" s="469"/>
      <c r="N7037" s="469"/>
      <c r="O7037" s="469"/>
      <c r="P7037" s="923"/>
      <c r="Q7037" s="923"/>
      <c r="R7037" s="923"/>
      <c r="S7037" s="923"/>
      <c r="U7037" s="742"/>
    </row>
    <row r="7038" spans="12:21" s="508" customFormat="1" x14ac:dyDescent="0.2">
      <c r="L7038" s="469"/>
      <c r="M7038" s="469"/>
      <c r="N7038" s="469"/>
      <c r="O7038" s="469"/>
      <c r="P7038" s="923"/>
      <c r="Q7038" s="923"/>
      <c r="R7038" s="923"/>
      <c r="S7038" s="923"/>
      <c r="U7038" s="742"/>
    </row>
    <row r="7039" spans="12:21" s="508" customFormat="1" x14ac:dyDescent="0.2">
      <c r="L7039" s="469"/>
      <c r="M7039" s="469"/>
      <c r="N7039" s="469"/>
      <c r="O7039" s="469"/>
      <c r="P7039" s="923"/>
      <c r="Q7039" s="923"/>
      <c r="R7039" s="923"/>
      <c r="S7039" s="923"/>
      <c r="U7039" s="742"/>
    </row>
    <row r="7040" spans="12:21" s="508" customFormat="1" x14ac:dyDescent="0.2">
      <c r="L7040" s="469"/>
      <c r="M7040" s="469"/>
      <c r="N7040" s="469"/>
      <c r="O7040" s="469"/>
      <c r="P7040" s="923"/>
      <c r="Q7040" s="923"/>
      <c r="R7040" s="923"/>
      <c r="S7040" s="923"/>
      <c r="U7040" s="742"/>
    </row>
    <row r="7041" spans="12:21" s="508" customFormat="1" x14ac:dyDescent="0.2">
      <c r="L7041" s="469"/>
      <c r="M7041" s="469"/>
      <c r="N7041" s="469"/>
      <c r="O7041" s="469"/>
      <c r="P7041" s="923"/>
      <c r="Q7041" s="923"/>
      <c r="R7041" s="923"/>
      <c r="S7041" s="923"/>
      <c r="U7041" s="742"/>
    </row>
    <row r="7042" spans="12:21" s="508" customFormat="1" x14ac:dyDescent="0.2">
      <c r="L7042" s="469"/>
      <c r="M7042" s="469"/>
      <c r="N7042" s="469"/>
      <c r="O7042" s="469"/>
      <c r="P7042" s="923"/>
      <c r="Q7042" s="923"/>
      <c r="R7042" s="923"/>
      <c r="S7042" s="923"/>
      <c r="U7042" s="742"/>
    </row>
    <row r="7043" spans="12:21" s="508" customFormat="1" x14ac:dyDescent="0.2">
      <c r="L7043" s="469"/>
      <c r="M7043" s="469"/>
      <c r="N7043" s="469"/>
      <c r="O7043" s="469"/>
      <c r="P7043" s="923"/>
      <c r="Q7043" s="923"/>
      <c r="R7043" s="923"/>
      <c r="S7043" s="923"/>
      <c r="U7043" s="742"/>
    </row>
    <row r="7044" spans="12:21" s="508" customFormat="1" x14ac:dyDescent="0.2">
      <c r="L7044" s="469"/>
      <c r="M7044" s="469"/>
      <c r="N7044" s="469"/>
      <c r="O7044" s="469"/>
      <c r="P7044" s="923"/>
      <c r="Q7044" s="923"/>
      <c r="R7044" s="923"/>
      <c r="S7044" s="923"/>
      <c r="U7044" s="742"/>
    </row>
    <row r="7045" spans="12:21" s="508" customFormat="1" x14ac:dyDescent="0.2">
      <c r="L7045" s="469"/>
      <c r="M7045" s="469"/>
      <c r="N7045" s="469"/>
      <c r="O7045" s="469"/>
      <c r="P7045" s="923"/>
      <c r="Q7045" s="923"/>
      <c r="R7045" s="923"/>
      <c r="S7045" s="923"/>
      <c r="U7045" s="742"/>
    </row>
    <row r="7046" spans="12:21" s="508" customFormat="1" x14ac:dyDescent="0.2">
      <c r="L7046" s="469"/>
      <c r="M7046" s="469"/>
      <c r="N7046" s="469"/>
      <c r="O7046" s="469"/>
      <c r="P7046" s="923"/>
      <c r="Q7046" s="923"/>
      <c r="R7046" s="923"/>
      <c r="S7046" s="923"/>
      <c r="U7046" s="742"/>
    </row>
    <row r="7047" spans="12:21" s="508" customFormat="1" x14ac:dyDescent="0.2">
      <c r="L7047" s="469"/>
      <c r="M7047" s="469"/>
      <c r="N7047" s="469"/>
      <c r="O7047" s="469"/>
      <c r="P7047" s="923"/>
      <c r="Q7047" s="923"/>
      <c r="R7047" s="923"/>
      <c r="S7047" s="923"/>
      <c r="U7047" s="742"/>
    </row>
    <row r="7048" spans="12:21" s="508" customFormat="1" x14ac:dyDescent="0.2">
      <c r="L7048" s="469"/>
      <c r="M7048" s="469"/>
      <c r="N7048" s="469"/>
      <c r="O7048" s="469"/>
      <c r="P7048" s="923"/>
      <c r="Q7048" s="923"/>
      <c r="R7048" s="923"/>
      <c r="S7048" s="923"/>
      <c r="U7048" s="742"/>
    </row>
    <row r="7049" spans="12:21" s="508" customFormat="1" x14ac:dyDescent="0.2">
      <c r="L7049" s="469"/>
      <c r="M7049" s="469"/>
      <c r="N7049" s="469"/>
      <c r="O7049" s="469"/>
      <c r="P7049" s="923"/>
      <c r="Q7049" s="923"/>
      <c r="R7049" s="923"/>
      <c r="S7049" s="923"/>
      <c r="U7049" s="742"/>
    </row>
    <row r="7050" spans="12:21" s="508" customFormat="1" x14ac:dyDescent="0.2">
      <c r="L7050" s="469"/>
      <c r="M7050" s="469"/>
      <c r="N7050" s="469"/>
      <c r="O7050" s="469"/>
      <c r="P7050" s="923"/>
      <c r="Q7050" s="923"/>
      <c r="R7050" s="923"/>
      <c r="S7050" s="923"/>
      <c r="U7050" s="742"/>
    </row>
    <row r="7051" spans="12:21" s="508" customFormat="1" x14ac:dyDescent="0.2">
      <c r="L7051" s="469"/>
      <c r="M7051" s="469"/>
      <c r="N7051" s="469"/>
      <c r="O7051" s="469"/>
      <c r="P7051" s="923"/>
      <c r="Q7051" s="923"/>
      <c r="R7051" s="923"/>
      <c r="S7051" s="923"/>
      <c r="U7051" s="742"/>
    </row>
    <row r="7052" spans="12:21" s="508" customFormat="1" x14ac:dyDescent="0.2">
      <c r="L7052" s="469"/>
      <c r="M7052" s="469"/>
      <c r="N7052" s="469"/>
      <c r="O7052" s="469"/>
      <c r="P7052" s="923"/>
      <c r="Q7052" s="923"/>
      <c r="R7052" s="923"/>
      <c r="S7052" s="923"/>
      <c r="U7052" s="742"/>
    </row>
    <row r="7053" spans="12:21" s="508" customFormat="1" x14ac:dyDescent="0.2">
      <c r="L7053" s="469"/>
      <c r="M7053" s="469"/>
      <c r="N7053" s="469"/>
      <c r="O7053" s="469"/>
      <c r="P7053" s="923"/>
      <c r="Q7053" s="923"/>
      <c r="R7053" s="923"/>
      <c r="S7053" s="923"/>
      <c r="U7053" s="742"/>
    </row>
    <row r="7054" spans="12:21" s="508" customFormat="1" x14ac:dyDescent="0.2">
      <c r="L7054" s="469"/>
      <c r="M7054" s="469"/>
      <c r="N7054" s="469"/>
      <c r="O7054" s="469"/>
      <c r="P7054" s="923"/>
      <c r="Q7054" s="923"/>
      <c r="R7054" s="923"/>
      <c r="S7054" s="923"/>
      <c r="U7054" s="742"/>
    </row>
    <row r="7055" spans="12:21" s="508" customFormat="1" x14ac:dyDescent="0.2">
      <c r="L7055" s="469"/>
      <c r="M7055" s="469"/>
      <c r="N7055" s="469"/>
      <c r="O7055" s="469"/>
      <c r="P7055" s="923"/>
      <c r="Q7055" s="923"/>
      <c r="R7055" s="923"/>
      <c r="S7055" s="923"/>
      <c r="U7055" s="742"/>
    </row>
    <row r="7056" spans="12:21" s="508" customFormat="1" x14ac:dyDescent="0.2">
      <c r="L7056" s="469"/>
      <c r="M7056" s="469"/>
      <c r="N7056" s="469"/>
      <c r="O7056" s="469"/>
      <c r="P7056" s="923"/>
      <c r="Q7056" s="923"/>
      <c r="R7056" s="923"/>
      <c r="S7056" s="923"/>
      <c r="U7056" s="742"/>
    </row>
    <row r="7057" spans="12:21" s="508" customFormat="1" x14ac:dyDescent="0.2">
      <c r="L7057" s="469"/>
      <c r="M7057" s="469"/>
      <c r="N7057" s="469"/>
      <c r="O7057" s="469"/>
      <c r="P7057" s="923"/>
      <c r="Q7057" s="923"/>
      <c r="R7057" s="923"/>
      <c r="S7057" s="923"/>
      <c r="U7057" s="742"/>
    </row>
    <row r="7058" spans="12:21" s="508" customFormat="1" x14ac:dyDescent="0.2">
      <c r="L7058" s="469"/>
      <c r="M7058" s="469"/>
      <c r="N7058" s="469"/>
      <c r="O7058" s="469"/>
      <c r="P7058" s="923"/>
      <c r="Q7058" s="923"/>
      <c r="R7058" s="923"/>
      <c r="S7058" s="923"/>
      <c r="U7058" s="742"/>
    </row>
    <row r="7059" spans="12:21" s="508" customFormat="1" x14ac:dyDescent="0.2">
      <c r="L7059" s="469"/>
      <c r="M7059" s="469"/>
      <c r="N7059" s="469"/>
      <c r="O7059" s="469"/>
      <c r="P7059" s="923"/>
      <c r="Q7059" s="923"/>
      <c r="R7059" s="923"/>
      <c r="S7059" s="923"/>
      <c r="U7059" s="742"/>
    </row>
    <row r="7060" spans="12:21" s="508" customFormat="1" x14ac:dyDescent="0.2">
      <c r="L7060" s="469"/>
      <c r="M7060" s="469"/>
      <c r="N7060" s="469"/>
      <c r="O7060" s="469"/>
      <c r="P7060" s="923"/>
      <c r="Q7060" s="923"/>
      <c r="R7060" s="923"/>
      <c r="S7060" s="923"/>
      <c r="U7060" s="742"/>
    </row>
    <row r="7061" spans="12:21" s="508" customFormat="1" x14ac:dyDescent="0.2">
      <c r="L7061" s="469"/>
      <c r="M7061" s="469"/>
      <c r="N7061" s="469"/>
      <c r="O7061" s="469"/>
      <c r="P7061" s="923"/>
      <c r="Q7061" s="923"/>
      <c r="R7061" s="923"/>
      <c r="S7061" s="923"/>
      <c r="U7061" s="742"/>
    </row>
    <row r="7062" spans="12:21" s="508" customFormat="1" x14ac:dyDescent="0.2">
      <c r="L7062" s="469"/>
      <c r="M7062" s="469"/>
      <c r="N7062" s="469"/>
      <c r="O7062" s="469"/>
      <c r="P7062" s="923"/>
      <c r="Q7062" s="923"/>
      <c r="R7062" s="923"/>
      <c r="S7062" s="923"/>
      <c r="U7062" s="742"/>
    </row>
    <row r="7063" spans="12:21" s="508" customFormat="1" x14ac:dyDescent="0.2">
      <c r="L7063" s="469"/>
      <c r="M7063" s="469"/>
      <c r="N7063" s="469"/>
      <c r="O7063" s="469"/>
      <c r="P7063" s="923"/>
      <c r="Q7063" s="923"/>
      <c r="R7063" s="923"/>
      <c r="S7063" s="923"/>
      <c r="U7063" s="742"/>
    </row>
    <row r="7064" spans="12:21" s="508" customFormat="1" x14ac:dyDescent="0.2">
      <c r="L7064" s="469"/>
      <c r="M7064" s="469"/>
      <c r="N7064" s="469"/>
      <c r="O7064" s="469"/>
      <c r="P7064" s="923"/>
      <c r="Q7064" s="923"/>
      <c r="R7064" s="923"/>
      <c r="S7064" s="923"/>
      <c r="U7064" s="742"/>
    </row>
    <row r="7065" spans="12:21" s="508" customFormat="1" x14ac:dyDescent="0.2">
      <c r="L7065" s="469"/>
      <c r="M7065" s="469"/>
      <c r="N7065" s="469"/>
      <c r="O7065" s="469"/>
      <c r="P7065" s="923"/>
      <c r="Q7065" s="923"/>
      <c r="R7065" s="923"/>
      <c r="S7065" s="923"/>
      <c r="U7065" s="742"/>
    </row>
    <row r="7066" spans="12:21" s="508" customFormat="1" x14ac:dyDescent="0.2">
      <c r="L7066" s="469"/>
      <c r="M7066" s="469"/>
      <c r="N7066" s="469"/>
      <c r="O7066" s="469"/>
      <c r="P7066" s="923"/>
      <c r="Q7066" s="923"/>
      <c r="R7066" s="923"/>
      <c r="S7066" s="923"/>
      <c r="U7066" s="742"/>
    </row>
    <row r="7067" spans="12:21" s="508" customFormat="1" x14ac:dyDescent="0.2">
      <c r="L7067" s="469"/>
      <c r="M7067" s="469"/>
      <c r="N7067" s="469"/>
      <c r="O7067" s="469"/>
      <c r="P7067" s="923"/>
      <c r="Q7067" s="923"/>
      <c r="R7067" s="923"/>
      <c r="S7067" s="923"/>
      <c r="U7067" s="742"/>
    </row>
    <row r="7068" spans="12:21" s="508" customFormat="1" x14ac:dyDescent="0.2">
      <c r="L7068" s="469"/>
      <c r="M7068" s="469"/>
      <c r="N7068" s="469"/>
      <c r="O7068" s="469"/>
      <c r="P7068" s="923"/>
      <c r="Q7068" s="923"/>
      <c r="R7068" s="923"/>
      <c r="S7068" s="923"/>
      <c r="U7068" s="742"/>
    </row>
    <row r="7069" spans="12:21" s="508" customFormat="1" x14ac:dyDescent="0.2">
      <c r="L7069" s="469"/>
      <c r="M7069" s="469"/>
      <c r="N7069" s="469"/>
      <c r="O7069" s="469"/>
      <c r="P7069" s="923"/>
      <c r="Q7069" s="923"/>
      <c r="R7069" s="923"/>
      <c r="S7069" s="923"/>
      <c r="U7069" s="742"/>
    </row>
    <row r="7070" spans="12:21" s="508" customFormat="1" x14ac:dyDescent="0.2">
      <c r="L7070" s="469"/>
      <c r="M7070" s="469"/>
      <c r="N7070" s="469"/>
      <c r="O7070" s="469"/>
      <c r="P7070" s="923"/>
      <c r="Q7070" s="923"/>
      <c r="R7070" s="923"/>
      <c r="S7070" s="923"/>
      <c r="U7070" s="742"/>
    </row>
    <row r="7071" spans="12:21" s="508" customFormat="1" x14ac:dyDescent="0.2">
      <c r="L7071" s="469"/>
      <c r="M7071" s="469"/>
      <c r="N7071" s="469"/>
      <c r="O7071" s="469"/>
      <c r="P7071" s="923"/>
      <c r="Q7071" s="923"/>
      <c r="R7071" s="923"/>
      <c r="S7071" s="923"/>
      <c r="U7071" s="742"/>
    </row>
    <row r="7072" spans="12:21" s="508" customFormat="1" x14ac:dyDescent="0.2">
      <c r="L7072" s="469"/>
      <c r="M7072" s="469"/>
      <c r="N7072" s="469"/>
      <c r="O7072" s="469"/>
      <c r="P7072" s="923"/>
      <c r="Q7072" s="923"/>
      <c r="R7072" s="923"/>
      <c r="S7072" s="923"/>
      <c r="U7072" s="742"/>
    </row>
    <row r="7073" spans="12:21" s="508" customFormat="1" x14ac:dyDescent="0.2">
      <c r="L7073" s="469"/>
      <c r="M7073" s="469"/>
      <c r="N7073" s="469"/>
      <c r="O7073" s="469"/>
      <c r="P7073" s="923"/>
      <c r="Q7073" s="923"/>
      <c r="R7073" s="923"/>
      <c r="S7073" s="923"/>
      <c r="U7073" s="742"/>
    </row>
    <row r="7074" spans="12:21" s="508" customFormat="1" x14ac:dyDescent="0.2">
      <c r="L7074" s="469"/>
      <c r="M7074" s="469"/>
      <c r="N7074" s="469"/>
      <c r="O7074" s="469"/>
      <c r="P7074" s="923"/>
      <c r="Q7074" s="923"/>
      <c r="R7074" s="923"/>
      <c r="S7074" s="923"/>
      <c r="U7074" s="742"/>
    </row>
    <row r="7075" spans="12:21" s="508" customFormat="1" x14ac:dyDescent="0.2">
      <c r="L7075" s="469"/>
      <c r="M7075" s="469"/>
      <c r="N7075" s="469"/>
      <c r="O7075" s="469"/>
      <c r="P7075" s="923"/>
      <c r="Q7075" s="923"/>
      <c r="R7075" s="923"/>
      <c r="S7075" s="923"/>
      <c r="U7075" s="742"/>
    </row>
    <row r="7076" spans="12:21" s="508" customFormat="1" x14ac:dyDescent="0.2">
      <c r="L7076" s="469"/>
      <c r="M7076" s="469"/>
      <c r="N7076" s="469"/>
      <c r="O7076" s="469"/>
      <c r="P7076" s="923"/>
      <c r="Q7076" s="923"/>
      <c r="R7076" s="923"/>
      <c r="S7076" s="923"/>
      <c r="U7076" s="742"/>
    </row>
    <row r="7077" spans="12:21" s="508" customFormat="1" x14ac:dyDescent="0.2">
      <c r="L7077" s="469"/>
      <c r="M7077" s="469"/>
      <c r="N7077" s="469"/>
      <c r="O7077" s="469"/>
      <c r="P7077" s="923"/>
      <c r="Q7077" s="923"/>
      <c r="R7077" s="923"/>
      <c r="S7077" s="923"/>
      <c r="U7077" s="742"/>
    </row>
    <row r="7078" spans="12:21" s="508" customFormat="1" x14ac:dyDescent="0.2">
      <c r="L7078" s="469"/>
      <c r="M7078" s="469"/>
      <c r="N7078" s="469"/>
      <c r="O7078" s="469"/>
      <c r="P7078" s="923"/>
      <c r="Q7078" s="923"/>
      <c r="R7078" s="923"/>
      <c r="S7078" s="923"/>
      <c r="U7078" s="742"/>
    </row>
    <row r="7079" spans="12:21" s="508" customFormat="1" x14ac:dyDescent="0.2">
      <c r="L7079" s="469"/>
      <c r="M7079" s="469"/>
      <c r="N7079" s="469"/>
      <c r="O7079" s="469"/>
      <c r="P7079" s="923"/>
      <c r="Q7079" s="923"/>
      <c r="R7079" s="923"/>
      <c r="S7079" s="923"/>
      <c r="U7079" s="742"/>
    </row>
    <row r="7080" spans="12:21" s="508" customFormat="1" x14ac:dyDescent="0.2">
      <c r="L7080" s="469"/>
      <c r="M7080" s="469"/>
      <c r="N7080" s="469"/>
      <c r="O7080" s="469"/>
      <c r="P7080" s="923"/>
      <c r="Q7080" s="923"/>
      <c r="R7080" s="923"/>
      <c r="S7080" s="923"/>
      <c r="U7080" s="742"/>
    </row>
    <row r="7081" spans="12:21" s="508" customFormat="1" x14ac:dyDescent="0.2">
      <c r="L7081" s="469"/>
      <c r="M7081" s="469"/>
      <c r="N7081" s="469"/>
      <c r="O7081" s="469"/>
      <c r="P7081" s="923"/>
      <c r="Q7081" s="923"/>
      <c r="R7081" s="923"/>
      <c r="S7081" s="923"/>
      <c r="U7081" s="742"/>
    </row>
    <row r="7082" spans="12:21" s="508" customFormat="1" x14ac:dyDescent="0.2">
      <c r="L7082" s="469"/>
      <c r="M7082" s="469"/>
      <c r="N7082" s="469"/>
      <c r="O7082" s="469"/>
      <c r="P7082" s="923"/>
      <c r="Q7082" s="923"/>
      <c r="R7082" s="923"/>
      <c r="S7082" s="923"/>
      <c r="U7082" s="742"/>
    </row>
    <row r="7083" spans="12:21" s="508" customFormat="1" x14ac:dyDescent="0.2">
      <c r="L7083" s="469"/>
      <c r="M7083" s="469"/>
      <c r="N7083" s="469"/>
      <c r="O7083" s="469"/>
      <c r="P7083" s="923"/>
      <c r="Q7083" s="923"/>
      <c r="R7083" s="923"/>
      <c r="S7083" s="923"/>
      <c r="U7083" s="742"/>
    </row>
    <row r="7084" spans="12:21" s="508" customFormat="1" x14ac:dyDescent="0.2">
      <c r="L7084" s="469"/>
      <c r="M7084" s="469"/>
      <c r="N7084" s="469"/>
      <c r="O7084" s="469"/>
      <c r="P7084" s="923"/>
      <c r="Q7084" s="923"/>
      <c r="R7084" s="923"/>
      <c r="S7084" s="923"/>
      <c r="U7084" s="742"/>
    </row>
    <row r="7085" spans="12:21" s="508" customFormat="1" x14ac:dyDescent="0.2">
      <c r="L7085" s="469"/>
      <c r="M7085" s="469"/>
      <c r="N7085" s="469"/>
      <c r="O7085" s="469"/>
      <c r="P7085" s="923"/>
      <c r="Q7085" s="923"/>
      <c r="R7085" s="923"/>
      <c r="S7085" s="923"/>
      <c r="U7085" s="742"/>
    </row>
    <row r="7086" spans="12:21" s="508" customFormat="1" x14ac:dyDescent="0.2">
      <c r="L7086" s="469"/>
      <c r="M7086" s="469"/>
      <c r="N7086" s="469"/>
      <c r="O7086" s="469"/>
      <c r="P7086" s="923"/>
      <c r="Q7086" s="923"/>
      <c r="R7086" s="923"/>
      <c r="S7086" s="923"/>
      <c r="U7086" s="742"/>
    </row>
    <row r="7087" spans="12:21" s="508" customFormat="1" x14ac:dyDescent="0.2">
      <c r="L7087" s="469"/>
      <c r="M7087" s="469"/>
      <c r="N7087" s="469"/>
      <c r="O7087" s="469"/>
      <c r="P7087" s="923"/>
      <c r="Q7087" s="923"/>
      <c r="R7087" s="923"/>
      <c r="S7087" s="923"/>
      <c r="U7087" s="742"/>
    </row>
    <row r="7088" spans="12:21" s="508" customFormat="1" x14ac:dyDescent="0.2">
      <c r="L7088" s="469"/>
      <c r="M7088" s="469"/>
      <c r="N7088" s="469"/>
      <c r="O7088" s="469"/>
      <c r="P7088" s="923"/>
      <c r="Q7088" s="923"/>
      <c r="R7088" s="923"/>
      <c r="S7088" s="923"/>
      <c r="U7088" s="742"/>
    </row>
    <row r="7089" spans="12:21" s="508" customFormat="1" x14ac:dyDescent="0.2">
      <c r="L7089" s="469"/>
      <c r="M7089" s="469"/>
      <c r="N7089" s="469"/>
      <c r="O7089" s="469"/>
      <c r="P7089" s="923"/>
      <c r="Q7089" s="923"/>
      <c r="R7089" s="923"/>
      <c r="S7089" s="923"/>
      <c r="U7089" s="742"/>
    </row>
    <row r="7090" spans="12:21" s="508" customFormat="1" x14ac:dyDescent="0.2">
      <c r="L7090" s="469"/>
      <c r="M7090" s="469"/>
      <c r="N7090" s="469"/>
      <c r="O7090" s="469"/>
      <c r="P7090" s="923"/>
      <c r="Q7090" s="923"/>
      <c r="R7090" s="923"/>
      <c r="S7090" s="923"/>
      <c r="U7090" s="742"/>
    </row>
    <row r="7091" spans="12:21" s="508" customFormat="1" x14ac:dyDescent="0.2">
      <c r="L7091" s="469"/>
      <c r="M7091" s="469"/>
      <c r="N7091" s="469"/>
      <c r="O7091" s="469"/>
      <c r="P7091" s="923"/>
      <c r="Q7091" s="923"/>
      <c r="R7091" s="923"/>
      <c r="S7091" s="923"/>
      <c r="U7091" s="742"/>
    </row>
    <row r="7092" spans="12:21" s="508" customFormat="1" x14ac:dyDescent="0.2">
      <c r="L7092" s="469"/>
      <c r="M7092" s="469"/>
      <c r="N7092" s="469"/>
      <c r="O7092" s="469"/>
      <c r="P7092" s="923"/>
      <c r="Q7092" s="923"/>
      <c r="R7092" s="923"/>
      <c r="S7092" s="923"/>
      <c r="U7092" s="742"/>
    </row>
    <row r="7093" spans="12:21" s="508" customFormat="1" x14ac:dyDescent="0.2">
      <c r="L7093" s="469"/>
      <c r="M7093" s="469"/>
      <c r="N7093" s="469"/>
      <c r="O7093" s="469"/>
      <c r="P7093" s="923"/>
      <c r="Q7093" s="923"/>
      <c r="R7093" s="923"/>
      <c r="S7093" s="923"/>
      <c r="U7093" s="742"/>
    </row>
    <row r="7094" spans="12:21" s="508" customFormat="1" x14ac:dyDescent="0.2">
      <c r="L7094" s="469"/>
      <c r="M7094" s="469"/>
      <c r="N7094" s="469"/>
      <c r="O7094" s="469"/>
      <c r="P7094" s="923"/>
      <c r="Q7094" s="923"/>
      <c r="R7094" s="923"/>
      <c r="S7094" s="923"/>
      <c r="U7094" s="742"/>
    </row>
    <row r="7095" spans="12:21" s="508" customFormat="1" x14ac:dyDescent="0.2">
      <c r="L7095" s="469"/>
      <c r="M7095" s="469"/>
      <c r="N7095" s="469"/>
      <c r="O7095" s="469"/>
      <c r="P7095" s="923"/>
      <c r="Q7095" s="923"/>
      <c r="R7095" s="923"/>
      <c r="S7095" s="923"/>
      <c r="U7095" s="742"/>
    </row>
    <row r="7096" spans="12:21" s="508" customFormat="1" x14ac:dyDescent="0.2">
      <c r="L7096" s="469"/>
      <c r="M7096" s="469"/>
      <c r="N7096" s="469"/>
      <c r="O7096" s="469"/>
      <c r="P7096" s="923"/>
      <c r="Q7096" s="923"/>
      <c r="R7096" s="923"/>
      <c r="S7096" s="923"/>
      <c r="U7096" s="742"/>
    </row>
    <row r="7097" spans="12:21" s="508" customFormat="1" x14ac:dyDescent="0.2">
      <c r="L7097" s="469"/>
      <c r="M7097" s="469"/>
      <c r="N7097" s="469"/>
      <c r="O7097" s="469"/>
      <c r="P7097" s="923"/>
      <c r="Q7097" s="923"/>
      <c r="R7097" s="923"/>
      <c r="S7097" s="923"/>
      <c r="U7097" s="742"/>
    </row>
    <row r="7098" spans="12:21" s="508" customFormat="1" x14ac:dyDescent="0.2">
      <c r="L7098" s="469"/>
      <c r="M7098" s="469"/>
      <c r="N7098" s="469"/>
      <c r="O7098" s="469"/>
      <c r="P7098" s="923"/>
      <c r="Q7098" s="923"/>
      <c r="R7098" s="923"/>
      <c r="S7098" s="923"/>
      <c r="U7098" s="742"/>
    </row>
    <row r="7099" spans="12:21" s="508" customFormat="1" x14ac:dyDescent="0.2">
      <c r="L7099" s="469"/>
      <c r="M7099" s="469"/>
      <c r="N7099" s="469"/>
      <c r="O7099" s="469"/>
      <c r="P7099" s="923"/>
      <c r="Q7099" s="923"/>
      <c r="R7099" s="923"/>
      <c r="S7099" s="923"/>
      <c r="U7099" s="742"/>
    </row>
    <row r="7100" spans="12:21" s="508" customFormat="1" x14ac:dyDescent="0.2">
      <c r="L7100" s="469"/>
      <c r="M7100" s="469"/>
      <c r="N7100" s="469"/>
      <c r="O7100" s="469"/>
      <c r="P7100" s="923"/>
      <c r="Q7100" s="923"/>
      <c r="R7100" s="923"/>
      <c r="S7100" s="923"/>
      <c r="U7100" s="742"/>
    </row>
    <row r="7101" spans="12:21" s="508" customFormat="1" x14ac:dyDescent="0.2">
      <c r="L7101" s="469"/>
      <c r="M7101" s="469"/>
      <c r="N7101" s="469"/>
      <c r="O7101" s="469"/>
      <c r="P7101" s="923"/>
      <c r="Q7101" s="923"/>
      <c r="R7101" s="923"/>
      <c r="S7101" s="923"/>
      <c r="U7101" s="742"/>
    </row>
    <row r="7102" spans="12:21" s="508" customFormat="1" x14ac:dyDescent="0.2">
      <c r="L7102" s="469"/>
      <c r="M7102" s="469"/>
      <c r="N7102" s="469"/>
      <c r="O7102" s="469"/>
      <c r="P7102" s="923"/>
      <c r="Q7102" s="923"/>
      <c r="R7102" s="923"/>
      <c r="S7102" s="923"/>
      <c r="U7102" s="742"/>
    </row>
    <row r="7103" spans="12:21" s="508" customFormat="1" x14ac:dyDescent="0.2">
      <c r="L7103" s="469"/>
      <c r="M7103" s="469"/>
      <c r="N7103" s="469"/>
      <c r="O7103" s="469"/>
      <c r="P7103" s="923"/>
      <c r="Q7103" s="923"/>
      <c r="R7103" s="923"/>
      <c r="S7103" s="923"/>
      <c r="U7103" s="742"/>
    </row>
    <row r="7104" spans="12:21" s="508" customFormat="1" x14ac:dyDescent="0.2">
      <c r="L7104" s="469"/>
      <c r="M7104" s="469"/>
      <c r="N7104" s="469"/>
      <c r="O7104" s="469"/>
      <c r="P7104" s="923"/>
      <c r="Q7104" s="923"/>
      <c r="R7104" s="923"/>
      <c r="S7104" s="923"/>
      <c r="U7104" s="742"/>
    </row>
    <row r="7105" spans="12:21" s="508" customFormat="1" x14ac:dyDescent="0.2">
      <c r="L7105" s="469"/>
      <c r="M7105" s="469"/>
      <c r="N7105" s="469"/>
      <c r="O7105" s="469"/>
      <c r="P7105" s="923"/>
      <c r="Q7105" s="923"/>
      <c r="R7105" s="923"/>
      <c r="S7105" s="923"/>
      <c r="U7105" s="742"/>
    </row>
    <row r="7106" spans="12:21" s="508" customFormat="1" x14ac:dyDescent="0.2">
      <c r="L7106" s="469"/>
      <c r="M7106" s="469"/>
      <c r="N7106" s="469"/>
      <c r="O7106" s="469"/>
      <c r="P7106" s="923"/>
      <c r="Q7106" s="923"/>
      <c r="R7106" s="923"/>
      <c r="S7106" s="923"/>
      <c r="U7106" s="742"/>
    </row>
    <row r="7107" spans="12:21" s="508" customFormat="1" x14ac:dyDescent="0.2">
      <c r="L7107" s="469"/>
      <c r="M7107" s="469"/>
      <c r="N7107" s="469"/>
      <c r="O7107" s="469"/>
      <c r="P7107" s="923"/>
      <c r="Q7107" s="923"/>
      <c r="R7107" s="923"/>
      <c r="S7107" s="923"/>
      <c r="U7107" s="742"/>
    </row>
    <row r="7108" spans="12:21" s="508" customFormat="1" x14ac:dyDescent="0.2">
      <c r="L7108" s="469"/>
      <c r="M7108" s="469"/>
      <c r="N7108" s="469"/>
      <c r="O7108" s="469"/>
      <c r="P7108" s="923"/>
      <c r="Q7108" s="923"/>
      <c r="R7108" s="923"/>
      <c r="S7108" s="923"/>
      <c r="U7108" s="742"/>
    </row>
    <row r="7109" spans="12:21" s="508" customFormat="1" x14ac:dyDescent="0.2">
      <c r="L7109" s="469"/>
      <c r="M7109" s="469"/>
      <c r="N7109" s="469"/>
      <c r="O7109" s="469"/>
      <c r="P7109" s="923"/>
      <c r="Q7109" s="923"/>
      <c r="R7109" s="923"/>
      <c r="S7109" s="923"/>
      <c r="U7109" s="742"/>
    </row>
    <row r="7110" spans="12:21" s="508" customFormat="1" x14ac:dyDescent="0.2">
      <c r="L7110" s="469"/>
      <c r="M7110" s="469"/>
      <c r="N7110" s="469"/>
      <c r="O7110" s="469"/>
      <c r="P7110" s="923"/>
      <c r="Q7110" s="923"/>
      <c r="R7110" s="923"/>
      <c r="S7110" s="923"/>
      <c r="U7110" s="742"/>
    </row>
    <row r="7111" spans="12:21" s="508" customFormat="1" x14ac:dyDescent="0.2">
      <c r="L7111" s="469"/>
      <c r="M7111" s="469"/>
      <c r="N7111" s="469"/>
      <c r="O7111" s="469"/>
      <c r="P7111" s="923"/>
      <c r="Q7111" s="923"/>
      <c r="R7111" s="923"/>
      <c r="S7111" s="923"/>
      <c r="U7111" s="742"/>
    </row>
    <row r="7112" spans="12:21" s="508" customFormat="1" x14ac:dyDescent="0.2">
      <c r="L7112" s="469"/>
      <c r="M7112" s="469"/>
      <c r="N7112" s="469"/>
      <c r="O7112" s="469"/>
      <c r="P7112" s="923"/>
      <c r="Q7112" s="923"/>
      <c r="R7112" s="923"/>
      <c r="S7112" s="923"/>
      <c r="U7112" s="742"/>
    </row>
    <row r="7113" spans="12:21" s="508" customFormat="1" x14ac:dyDescent="0.2">
      <c r="L7113" s="469"/>
      <c r="M7113" s="469"/>
      <c r="N7113" s="469"/>
      <c r="O7113" s="469"/>
      <c r="P7113" s="923"/>
      <c r="Q7113" s="923"/>
      <c r="R7113" s="923"/>
      <c r="S7113" s="923"/>
      <c r="U7113" s="742"/>
    </row>
    <row r="7114" spans="12:21" s="508" customFormat="1" x14ac:dyDescent="0.2">
      <c r="L7114" s="469"/>
      <c r="M7114" s="469"/>
      <c r="N7114" s="469"/>
      <c r="O7114" s="469"/>
      <c r="P7114" s="923"/>
      <c r="Q7114" s="923"/>
      <c r="R7114" s="923"/>
      <c r="S7114" s="923"/>
      <c r="U7114" s="742"/>
    </row>
    <row r="7115" spans="12:21" s="508" customFormat="1" x14ac:dyDescent="0.2">
      <c r="L7115" s="469"/>
      <c r="M7115" s="469"/>
      <c r="N7115" s="469"/>
      <c r="O7115" s="469"/>
      <c r="P7115" s="923"/>
      <c r="Q7115" s="923"/>
      <c r="R7115" s="923"/>
      <c r="S7115" s="923"/>
      <c r="U7115" s="742"/>
    </row>
    <row r="7116" spans="12:21" s="508" customFormat="1" x14ac:dyDescent="0.2">
      <c r="L7116" s="469"/>
      <c r="M7116" s="469"/>
      <c r="N7116" s="469"/>
      <c r="O7116" s="469"/>
      <c r="P7116" s="923"/>
      <c r="Q7116" s="923"/>
      <c r="R7116" s="923"/>
      <c r="S7116" s="923"/>
      <c r="U7116" s="742"/>
    </row>
    <row r="7117" spans="12:21" s="508" customFormat="1" x14ac:dyDescent="0.2">
      <c r="L7117" s="469"/>
      <c r="M7117" s="469"/>
      <c r="N7117" s="469"/>
      <c r="O7117" s="469"/>
      <c r="P7117" s="923"/>
      <c r="Q7117" s="923"/>
      <c r="R7117" s="923"/>
      <c r="S7117" s="923"/>
      <c r="U7117" s="742"/>
    </row>
    <row r="7118" spans="12:21" s="508" customFormat="1" x14ac:dyDescent="0.2">
      <c r="L7118" s="469"/>
      <c r="M7118" s="469"/>
      <c r="N7118" s="469"/>
      <c r="O7118" s="469"/>
      <c r="P7118" s="923"/>
      <c r="Q7118" s="923"/>
      <c r="R7118" s="923"/>
      <c r="S7118" s="923"/>
      <c r="U7118" s="742"/>
    </row>
    <row r="7119" spans="12:21" s="508" customFormat="1" x14ac:dyDescent="0.2">
      <c r="L7119" s="469"/>
      <c r="M7119" s="469"/>
      <c r="N7119" s="469"/>
      <c r="O7119" s="469"/>
      <c r="P7119" s="923"/>
      <c r="Q7119" s="923"/>
      <c r="R7119" s="923"/>
      <c r="S7119" s="923"/>
      <c r="U7119" s="742"/>
    </row>
    <row r="7120" spans="12:21" s="508" customFormat="1" x14ac:dyDescent="0.2">
      <c r="L7120" s="469"/>
      <c r="M7120" s="469"/>
      <c r="N7120" s="469"/>
      <c r="O7120" s="469"/>
      <c r="P7120" s="923"/>
      <c r="Q7120" s="923"/>
      <c r="R7120" s="923"/>
      <c r="S7120" s="923"/>
      <c r="U7120" s="742"/>
    </row>
    <row r="7121" spans="12:21" s="508" customFormat="1" x14ac:dyDescent="0.2">
      <c r="L7121" s="469"/>
      <c r="M7121" s="469"/>
      <c r="N7121" s="469"/>
      <c r="O7121" s="469"/>
      <c r="P7121" s="923"/>
      <c r="Q7121" s="923"/>
      <c r="R7121" s="923"/>
      <c r="S7121" s="923"/>
      <c r="U7121" s="742"/>
    </row>
    <row r="7122" spans="12:21" s="508" customFormat="1" x14ac:dyDescent="0.2">
      <c r="L7122" s="469"/>
      <c r="M7122" s="469"/>
      <c r="N7122" s="469"/>
      <c r="O7122" s="469"/>
      <c r="P7122" s="923"/>
      <c r="Q7122" s="923"/>
      <c r="R7122" s="923"/>
      <c r="S7122" s="923"/>
      <c r="U7122" s="742"/>
    </row>
    <row r="7123" spans="12:21" s="508" customFormat="1" x14ac:dyDescent="0.2">
      <c r="L7123" s="469"/>
      <c r="M7123" s="469"/>
      <c r="N7123" s="469"/>
      <c r="O7123" s="469"/>
      <c r="P7123" s="923"/>
      <c r="Q7123" s="923"/>
      <c r="R7123" s="923"/>
      <c r="S7123" s="923"/>
      <c r="U7123" s="742"/>
    </row>
    <row r="7124" spans="12:21" s="508" customFormat="1" x14ac:dyDescent="0.2">
      <c r="L7124" s="469"/>
      <c r="M7124" s="469"/>
      <c r="N7124" s="469"/>
      <c r="O7124" s="469"/>
      <c r="P7124" s="923"/>
      <c r="Q7124" s="923"/>
      <c r="R7124" s="923"/>
      <c r="S7124" s="923"/>
      <c r="U7124" s="742"/>
    </row>
    <row r="7125" spans="12:21" s="508" customFormat="1" x14ac:dyDescent="0.2">
      <c r="L7125" s="469"/>
      <c r="M7125" s="469"/>
      <c r="N7125" s="469"/>
      <c r="O7125" s="469"/>
      <c r="P7125" s="923"/>
      <c r="Q7125" s="923"/>
      <c r="R7125" s="923"/>
      <c r="S7125" s="923"/>
      <c r="U7125" s="742"/>
    </row>
    <row r="7126" spans="12:21" s="508" customFormat="1" x14ac:dyDescent="0.2">
      <c r="L7126" s="469"/>
      <c r="M7126" s="469"/>
      <c r="N7126" s="469"/>
      <c r="O7126" s="469"/>
      <c r="P7126" s="923"/>
      <c r="Q7126" s="923"/>
      <c r="R7126" s="923"/>
      <c r="S7126" s="923"/>
      <c r="U7126" s="742"/>
    </row>
    <row r="7127" spans="12:21" s="508" customFormat="1" x14ac:dyDescent="0.2">
      <c r="L7127" s="469"/>
      <c r="M7127" s="469"/>
      <c r="N7127" s="469"/>
      <c r="O7127" s="469"/>
      <c r="P7127" s="923"/>
      <c r="Q7127" s="923"/>
      <c r="R7127" s="923"/>
      <c r="S7127" s="923"/>
      <c r="U7127" s="742"/>
    </row>
    <row r="7128" spans="12:21" s="508" customFormat="1" x14ac:dyDescent="0.2">
      <c r="L7128" s="469"/>
      <c r="M7128" s="469"/>
      <c r="N7128" s="469"/>
      <c r="O7128" s="469"/>
      <c r="P7128" s="923"/>
      <c r="Q7128" s="923"/>
      <c r="R7128" s="923"/>
      <c r="S7128" s="923"/>
      <c r="U7128" s="742"/>
    </row>
    <row r="7129" spans="12:21" s="508" customFormat="1" x14ac:dyDescent="0.2">
      <c r="L7129" s="469"/>
      <c r="M7129" s="469"/>
      <c r="N7129" s="469"/>
      <c r="O7129" s="469"/>
      <c r="P7129" s="923"/>
      <c r="Q7129" s="923"/>
      <c r="R7129" s="923"/>
      <c r="S7129" s="923"/>
      <c r="U7129" s="742"/>
    </row>
    <row r="7130" spans="12:21" s="508" customFormat="1" x14ac:dyDescent="0.2">
      <c r="L7130" s="469"/>
      <c r="M7130" s="469"/>
      <c r="N7130" s="469"/>
      <c r="O7130" s="469"/>
      <c r="P7130" s="923"/>
      <c r="Q7130" s="923"/>
      <c r="R7130" s="923"/>
      <c r="S7130" s="923"/>
      <c r="U7130" s="742"/>
    </row>
    <row r="7131" spans="12:21" s="508" customFormat="1" x14ac:dyDescent="0.2">
      <c r="L7131" s="469"/>
      <c r="M7131" s="469"/>
      <c r="N7131" s="469"/>
      <c r="O7131" s="469"/>
      <c r="P7131" s="923"/>
      <c r="Q7131" s="923"/>
      <c r="R7131" s="923"/>
      <c r="S7131" s="923"/>
      <c r="U7131" s="742"/>
    </row>
    <row r="7132" spans="12:21" s="508" customFormat="1" x14ac:dyDescent="0.2">
      <c r="L7132" s="469"/>
      <c r="M7132" s="469"/>
      <c r="N7132" s="469"/>
      <c r="O7132" s="469"/>
      <c r="P7132" s="923"/>
      <c r="Q7132" s="923"/>
      <c r="R7132" s="923"/>
      <c r="S7132" s="923"/>
      <c r="U7132" s="742"/>
    </row>
    <row r="7133" spans="12:21" s="508" customFormat="1" x14ac:dyDescent="0.2">
      <c r="L7133" s="469"/>
      <c r="M7133" s="469"/>
      <c r="N7133" s="469"/>
      <c r="O7133" s="469"/>
      <c r="P7133" s="923"/>
      <c r="Q7133" s="923"/>
      <c r="R7133" s="923"/>
      <c r="S7133" s="923"/>
      <c r="U7133" s="742"/>
    </row>
    <row r="7134" spans="12:21" s="508" customFormat="1" x14ac:dyDescent="0.2">
      <c r="L7134" s="469"/>
      <c r="M7134" s="469"/>
      <c r="N7134" s="469"/>
      <c r="O7134" s="469"/>
      <c r="P7134" s="923"/>
      <c r="Q7134" s="923"/>
      <c r="R7134" s="923"/>
      <c r="S7134" s="923"/>
      <c r="U7134" s="742"/>
    </row>
    <row r="7135" spans="12:21" s="508" customFormat="1" x14ac:dyDescent="0.2">
      <c r="L7135" s="469"/>
      <c r="M7135" s="469"/>
      <c r="N7135" s="469"/>
      <c r="O7135" s="469"/>
      <c r="P7135" s="923"/>
      <c r="Q7135" s="923"/>
      <c r="R7135" s="923"/>
      <c r="S7135" s="923"/>
      <c r="U7135" s="742"/>
    </row>
    <row r="7136" spans="12:21" s="508" customFormat="1" x14ac:dyDescent="0.2">
      <c r="L7136" s="469"/>
      <c r="M7136" s="469"/>
      <c r="N7136" s="469"/>
      <c r="O7136" s="469"/>
      <c r="P7136" s="923"/>
      <c r="Q7136" s="923"/>
      <c r="R7136" s="923"/>
      <c r="S7136" s="923"/>
      <c r="U7136" s="742"/>
    </row>
    <row r="7137" spans="12:21" s="508" customFormat="1" x14ac:dyDescent="0.2">
      <c r="L7137" s="469"/>
      <c r="M7137" s="469"/>
      <c r="N7137" s="469"/>
      <c r="O7137" s="469"/>
      <c r="P7137" s="923"/>
      <c r="Q7137" s="923"/>
      <c r="R7137" s="923"/>
      <c r="S7137" s="923"/>
      <c r="U7137" s="742"/>
    </row>
    <row r="7138" spans="12:21" s="508" customFormat="1" x14ac:dyDescent="0.2">
      <c r="L7138" s="469"/>
      <c r="M7138" s="469"/>
      <c r="N7138" s="469"/>
      <c r="O7138" s="469"/>
      <c r="P7138" s="923"/>
      <c r="Q7138" s="923"/>
      <c r="R7138" s="923"/>
      <c r="S7138" s="923"/>
      <c r="U7138" s="742"/>
    </row>
    <row r="7139" spans="12:21" s="508" customFormat="1" x14ac:dyDescent="0.2">
      <c r="L7139" s="469"/>
      <c r="M7139" s="469"/>
      <c r="N7139" s="469"/>
      <c r="O7139" s="469"/>
      <c r="P7139" s="923"/>
      <c r="Q7139" s="923"/>
      <c r="R7139" s="923"/>
      <c r="S7139" s="923"/>
      <c r="U7139" s="742"/>
    </row>
    <row r="7140" spans="12:21" s="508" customFormat="1" x14ac:dyDescent="0.2">
      <c r="L7140" s="469"/>
      <c r="M7140" s="469"/>
      <c r="N7140" s="469"/>
      <c r="O7140" s="469"/>
      <c r="P7140" s="923"/>
      <c r="Q7140" s="923"/>
      <c r="R7140" s="923"/>
      <c r="S7140" s="923"/>
      <c r="U7140" s="742"/>
    </row>
    <row r="7141" spans="12:21" s="508" customFormat="1" x14ac:dyDescent="0.2">
      <c r="L7141" s="469"/>
      <c r="M7141" s="469"/>
      <c r="N7141" s="469"/>
      <c r="O7141" s="469"/>
      <c r="P7141" s="923"/>
      <c r="Q7141" s="923"/>
      <c r="R7141" s="923"/>
      <c r="S7141" s="923"/>
      <c r="U7141" s="742"/>
    </row>
    <row r="7142" spans="12:21" s="508" customFormat="1" x14ac:dyDescent="0.2">
      <c r="L7142" s="469"/>
      <c r="M7142" s="469"/>
      <c r="N7142" s="469"/>
      <c r="O7142" s="469"/>
      <c r="P7142" s="923"/>
      <c r="Q7142" s="923"/>
      <c r="R7142" s="923"/>
      <c r="S7142" s="923"/>
      <c r="U7142" s="742"/>
    </row>
    <row r="7143" spans="12:21" s="508" customFormat="1" x14ac:dyDescent="0.2">
      <c r="L7143" s="469"/>
      <c r="M7143" s="469"/>
      <c r="N7143" s="469"/>
      <c r="O7143" s="469"/>
      <c r="P7143" s="923"/>
      <c r="Q7143" s="923"/>
      <c r="R7143" s="923"/>
      <c r="S7143" s="923"/>
      <c r="U7143" s="742"/>
    </row>
    <row r="7144" spans="12:21" s="508" customFormat="1" x14ac:dyDescent="0.2">
      <c r="L7144" s="469"/>
      <c r="M7144" s="469"/>
      <c r="N7144" s="469"/>
      <c r="O7144" s="469"/>
      <c r="P7144" s="923"/>
      <c r="Q7144" s="923"/>
      <c r="R7144" s="923"/>
      <c r="S7144" s="923"/>
      <c r="U7144" s="742"/>
    </row>
    <row r="7145" spans="12:21" s="508" customFormat="1" x14ac:dyDescent="0.2">
      <c r="L7145" s="469"/>
      <c r="M7145" s="469"/>
      <c r="N7145" s="469"/>
      <c r="O7145" s="469"/>
      <c r="P7145" s="923"/>
      <c r="Q7145" s="923"/>
      <c r="R7145" s="923"/>
      <c r="S7145" s="923"/>
      <c r="U7145" s="742"/>
    </row>
    <row r="7146" spans="12:21" s="508" customFormat="1" x14ac:dyDescent="0.2">
      <c r="L7146" s="469"/>
      <c r="M7146" s="469"/>
      <c r="N7146" s="469"/>
      <c r="O7146" s="469"/>
      <c r="P7146" s="923"/>
      <c r="Q7146" s="923"/>
      <c r="R7146" s="923"/>
      <c r="S7146" s="923"/>
      <c r="U7146" s="742"/>
    </row>
    <row r="7147" spans="12:21" s="508" customFormat="1" x14ac:dyDescent="0.2">
      <c r="L7147" s="469"/>
      <c r="M7147" s="469"/>
      <c r="N7147" s="469"/>
      <c r="O7147" s="469"/>
      <c r="P7147" s="923"/>
      <c r="Q7147" s="923"/>
      <c r="R7147" s="923"/>
      <c r="S7147" s="923"/>
      <c r="U7147" s="742"/>
    </row>
    <row r="7148" spans="12:21" s="508" customFormat="1" x14ac:dyDescent="0.2">
      <c r="L7148" s="469"/>
      <c r="M7148" s="469"/>
      <c r="N7148" s="469"/>
      <c r="O7148" s="469"/>
      <c r="P7148" s="923"/>
      <c r="Q7148" s="923"/>
      <c r="R7148" s="923"/>
      <c r="S7148" s="923"/>
      <c r="U7148" s="742"/>
    </row>
    <row r="7149" spans="12:21" s="508" customFormat="1" x14ac:dyDescent="0.2">
      <c r="L7149" s="469"/>
      <c r="M7149" s="469"/>
      <c r="N7149" s="469"/>
      <c r="O7149" s="469"/>
      <c r="P7149" s="923"/>
      <c r="Q7149" s="923"/>
      <c r="R7149" s="923"/>
      <c r="S7149" s="923"/>
      <c r="U7149" s="742"/>
    </row>
    <row r="7150" spans="12:21" s="508" customFormat="1" x14ac:dyDescent="0.2">
      <c r="L7150" s="469"/>
      <c r="M7150" s="469"/>
      <c r="N7150" s="469"/>
      <c r="O7150" s="469"/>
      <c r="P7150" s="923"/>
      <c r="Q7150" s="923"/>
      <c r="R7150" s="923"/>
      <c r="S7150" s="923"/>
      <c r="U7150" s="742"/>
    </row>
    <row r="7151" spans="12:21" s="508" customFormat="1" x14ac:dyDescent="0.2">
      <c r="L7151" s="469"/>
      <c r="M7151" s="469"/>
      <c r="N7151" s="469"/>
      <c r="O7151" s="469"/>
      <c r="P7151" s="923"/>
      <c r="Q7151" s="923"/>
      <c r="R7151" s="923"/>
      <c r="S7151" s="923"/>
      <c r="U7151" s="742"/>
    </row>
    <row r="7152" spans="12:21" s="508" customFormat="1" x14ac:dyDescent="0.2">
      <c r="L7152" s="469"/>
      <c r="M7152" s="469"/>
      <c r="N7152" s="469"/>
      <c r="O7152" s="469"/>
      <c r="P7152" s="923"/>
      <c r="Q7152" s="923"/>
      <c r="R7152" s="923"/>
      <c r="S7152" s="923"/>
      <c r="U7152" s="742"/>
    </row>
    <row r="7153" spans="12:21" s="508" customFormat="1" x14ac:dyDescent="0.2">
      <c r="L7153" s="469"/>
      <c r="M7153" s="469"/>
      <c r="N7153" s="469"/>
      <c r="O7153" s="469"/>
      <c r="P7153" s="923"/>
      <c r="Q7153" s="923"/>
      <c r="R7153" s="923"/>
      <c r="S7153" s="923"/>
      <c r="U7153" s="742"/>
    </row>
    <row r="7154" spans="12:21" s="508" customFormat="1" x14ac:dyDescent="0.2">
      <c r="L7154" s="469"/>
      <c r="M7154" s="469"/>
      <c r="N7154" s="469"/>
      <c r="O7154" s="469"/>
      <c r="P7154" s="923"/>
      <c r="Q7154" s="923"/>
      <c r="R7154" s="923"/>
      <c r="S7154" s="923"/>
      <c r="U7154" s="742"/>
    </row>
    <row r="7155" spans="12:21" s="508" customFormat="1" x14ac:dyDescent="0.2">
      <c r="L7155" s="469"/>
      <c r="M7155" s="469"/>
      <c r="N7155" s="469"/>
      <c r="O7155" s="469"/>
      <c r="P7155" s="923"/>
      <c r="Q7155" s="923"/>
      <c r="R7155" s="923"/>
      <c r="S7155" s="923"/>
      <c r="U7155" s="742"/>
    </row>
    <row r="7156" spans="12:21" s="508" customFormat="1" x14ac:dyDescent="0.2">
      <c r="L7156" s="469"/>
      <c r="M7156" s="469"/>
      <c r="N7156" s="469"/>
      <c r="O7156" s="469"/>
      <c r="P7156" s="923"/>
      <c r="Q7156" s="923"/>
      <c r="R7156" s="923"/>
      <c r="S7156" s="923"/>
      <c r="U7156" s="742"/>
    </row>
    <row r="7157" spans="12:21" s="508" customFormat="1" x14ac:dyDescent="0.2">
      <c r="L7157" s="469"/>
      <c r="M7157" s="469"/>
      <c r="N7157" s="469"/>
      <c r="O7157" s="469"/>
      <c r="P7157" s="923"/>
      <c r="Q7157" s="923"/>
      <c r="R7157" s="923"/>
      <c r="S7157" s="923"/>
      <c r="U7157" s="742"/>
    </row>
    <row r="7158" spans="12:21" s="508" customFormat="1" x14ac:dyDescent="0.2">
      <c r="L7158" s="469"/>
      <c r="M7158" s="469"/>
      <c r="N7158" s="469"/>
      <c r="O7158" s="469"/>
      <c r="P7158" s="923"/>
      <c r="Q7158" s="923"/>
      <c r="R7158" s="923"/>
      <c r="S7158" s="923"/>
      <c r="U7158" s="742"/>
    </row>
    <row r="7159" spans="12:21" s="508" customFormat="1" x14ac:dyDescent="0.2">
      <c r="L7159" s="469"/>
      <c r="M7159" s="469"/>
      <c r="N7159" s="469"/>
      <c r="O7159" s="469"/>
      <c r="P7159" s="923"/>
      <c r="Q7159" s="923"/>
      <c r="R7159" s="923"/>
      <c r="S7159" s="923"/>
      <c r="U7159" s="742"/>
    </row>
    <row r="7160" spans="12:21" s="508" customFormat="1" x14ac:dyDescent="0.2">
      <c r="L7160" s="469"/>
      <c r="M7160" s="469"/>
      <c r="N7160" s="469"/>
      <c r="O7160" s="469"/>
      <c r="P7160" s="923"/>
      <c r="Q7160" s="923"/>
      <c r="R7160" s="923"/>
      <c r="S7160" s="923"/>
      <c r="U7160" s="742"/>
    </row>
    <row r="7161" spans="12:21" s="508" customFormat="1" x14ac:dyDescent="0.2">
      <c r="L7161" s="469"/>
      <c r="M7161" s="469"/>
      <c r="N7161" s="469"/>
      <c r="O7161" s="469"/>
      <c r="P7161" s="923"/>
      <c r="Q7161" s="923"/>
      <c r="R7161" s="923"/>
      <c r="S7161" s="923"/>
      <c r="U7161" s="742"/>
    </row>
    <row r="7162" spans="12:21" s="508" customFormat="1" x14ac:dyDescent="0.2">
      <c r="L7162" s="469"/>
      <c r="M7162" s="469"/>
      <c r="N7162" s="469"/>
      <c r="O7162" s="469"/>
      <c r="P7162" s="923"/>
      <c r="Q7162" s="923"/>
      <c r="R7162" s="923"/>
      <c r="S7162" s="923"/>
      <c r="U7162" s="742"/>
    </row>
    <row r="7163" spans="12:21" s="508" customFormat="1" x14ac:dyDescent="0.2">
      <c r="L7163" s="469"/>
      <c r="M7163" s="469"/>
      <c r="N7163" s="469"/>
      <c r="O7163" s="469"/>
      <c r="P7163" s="923"/>
      <c r="Q7163" s="923"/>
      <c r="R7163" s="923"/>
      <c r="S7163" s="923"/>
      <c r="U7163" s="742"/>
    </row>
    <row r="7164" spans="12:21" s="508" customFormat="1" x14ac:dyDescent="0.2">
      <c r="L7164" s="469"/>
      <c r="M7164" s="469"/>
      <c r="N7164" s="469"/>
      <c r="O7164" s="469"/>
      <c r="P7164" s="923"/>
      <c r="Q7164" s="923"/>
      <c r="R7164" s="923"/>
      <c r="S7164" s="923"/>
      <c r="U7164" s="742"/>
    </row>
    <row r="7165" spans="12:21" s="508" customFormat="1" x14ac:dyDescent="0.2">
      <c r="L7165" s="469"/>
      <c r="M7165" s="469"/>
      <c r="N7165" s="469"/>
      <c r="O7165" s="469"/>
      <c r="P7165" s="923"/>
      <c r="Q7165" s="923"/>
      <c r="R7165" s="923"/>
      <c r="S7165" s="923"/>
      <c r="U7165" s="742"/>
    </row>
    <row r="7166" spans="12:21" s="508" customFormat="1" x14ac:dyDescent="0.2">
      <c r="L7166" s="469"/>
      <c r="M7166" s="469"/>
      <c r="N7166" s="469"/>
      <c r="O7166" s="469"/>
      <c r="P7166" s="923"/>
      <c r="Q7166" s="923"/>
      <c r="R7166" s="923"/>
      <c r="S7166" s="923"/>
      <c r="U7166" s="742"/>
    </row>
    <row r="7167" spans="12:21" s="508" customFormat="1" x14ac:dyDescent="0.2">
      <c r="L7167" s="469"/>
      <c r="M7167" s="469"/>
      <c r="N7167" s="469"/>
      <c r="O7167" s="469"/>
      <c r="P7167" s="923"/>
      <c r="Q7167" s="923"/>
      <c r="R7167" s="923"/>
      <c r="S7167" s="923"/>
      <c r="U7167" s="742"/>
    </row>
    <row r="7168" spans="12:21" s="508" customFormat="1" x14ac:dyDescent="0.2">
      <c r="L7168" s="469"/>
      <c r="M7168" s="469"/>
      <c r="N7168" s="469"/>
      <c r="O7168" s="469"/>
      <c r="P7168" s="923"/>
      <c r="Q7168" s="923"/>
      <c r="R7168" s="923"/>
      <c r="S7168" s="923"/>
      <c r="U7168" s="742"/>
    </row>
    <row r="7169" spans="12:21" s="508" customFormat="1" x14ac:dyDescent="0.2">
      <c r="L7169" s="469"/>
      <c r="M7169" s="469"/>
      <c r="N7169" s="469"/>
      <c r="O7169" s="469"/>
      <c r="P7169" s="923"/>
      <c r="Q7169" s="923"/>
      <c r="R7169" s="923"/>
      <c r="S7169" s="923"/>
      <c r="U7169" s="742"/>
    </row>
    <row r="7170" spans="12:21" s="508" customFormat="1" x14ac:dyDescent="0.2">
      <c r="L7170" s="469"/>
      <c r="M7170" s="469"/>
      <c r="N7170" s="469"/>
      <c r="O7170" s="469"/>
      <c r="P7170" s="923"/>
      <c r="Q7170" s="923"/>
      <c r="R7170" s="923"/>
      <c r="S7170" s="923"/>
      <c r="U7170" s="742"/>
    </row>
    <row r="7171" spans="12:21" s="508" customFormat="1" x14ac:dyDescent="0.2">
      <c r="L7171" s="469"/>
      <c r="M7171" s="469"/>
      <c r="N7171" s="469"/>
      <c r="O7171" s="469"/>
      <c r="P7171" s="923"/>
      <c r="Q7171" s="923"/>
      <c r="R7171" s="923"/>
      <c r="S7171" s="923"/>
      <c r="U7171" s="742"/>
    </row>
    <row r="7172" spans="12:21" s="508" customFormat="1" x14ac:dyDescent="0.2">
      <c r="L7172" s="469"/>
      <c r="M7172" s="469"/>
      <c r="N7172" s="469"/>
      <c r="O7172" s="469"/>
      <c r="P7172" s="923"/>
      <c r="Q7172" s="923"/>
      <c r="R7172" s="923"/>
      <c r="S7172" s="923"/>
      <c r="U7172" s="742"/>
    </row>
    <row r="7173" spans="12:21" s="508" customFormat="1" x14ac:dyDescent="0.2">
      <c r="L7173" s="469"/>
      <c r="M7173" s="469"/>
      <c r="N7173" s="469"/>
      <c r="O7173" s="469"/>
      <c r="P7173" s="923"/>
      <c r="Q7173" s="923"/>
      <c r="R7173" s="923"/>
      <c r="S7173" s="923"/>
      <c r="U7173" s="742"/>
    </row>
    <row r="7174" spans="12:21" s="508" customFormat="1" x14ac:dyDescent="0.2">
      <c r="L7174" s="469"/>
      <c r="M7174" s="469"/>
      <c r="N7174" s="469"/>
      <c r="O7174" s="469"/>
      <c r="P7174" s="923"/>
      <c r="Q7174" s="923"/>
      <c r="R7174" s="923"/>
      <c r="S7174" s="923"/>
      <c r="U7174" s="742"/>
    </row>
    <row r="7175" spans="12:21" s="508" customFormat="1" x14ac:dyDescent="0.2">
      <c r="L7175" s="469"/>
      <c r="M7175" s="469"/>
      <c r="N7175" s="469"/>
      <c r="O7175" s="469"/>
      <c r="P7175" s="923"/>
      <c r="Q7175" s="923"/>
      <c r="R7175" s="923"/>
      <c r="S7175" s="923"/>
      <c r="U7175" s="742"/>
    </row>
    <row r="7176" spans="12:21" s="508" customFormat="1" x14ac:dyDescent="0.2">
      <c r="L7176" s="469"/>
      <c r="M7176" s="469"/>
      <c r="N7176" s="469"/>
      <c r="O7176" s="469"/>
      <c r="P7176" s="923"/>
      <c r="Q7176" s="923"/>
      <c r="R7176" s="923"/>
      <c r="S7176" s="923"/>
      <c r="U7176" s="742"/>
    </row>
    <row r="7177" spans="12:21" s="508" customFormat="1" x14ac:dyDescent="0.2">
      <c r="L7177" s="469"/>
      <c r="M7177" s="469"/>
      <c r="N7177" s="469"/>
      <c r="O7177" s="469"/>
      <c r="P7177" s="923"/>
      <c r="Q7177" s="923"/>
      <c r="R7177" s="923"/>
      <c r="S7177" s="923"/>
      <c r="U7177" s="742"/>
    </row>
    <row r="7178" spans="12:21" s="508" customFormat="1" x14ac:dyDescent="0.2">
      <c r="L7178" s="469"/>
      <c r="M7178" s="469"/>
      <c r="N7178" s="469"/>
      <c r="O7178" s="469"/>
      <c r="P7178" s="923"/>
      <c r="Q7178" s="923"/>
      <c r="R7178" s="923"/>
      <c r="S7178" s="923"/>
      <c r="U7178" s="742"/>
    </row>
    <row r="7179" spans="12:21" s="508" customFormat="1" x14ac:dyDescent="0.2">
      <c r="L7179" s="469"/>
      <c r="M7179" s="469"/>
      <c r="N7179" s="469"/>
      <c r="O7179" s="469"/>
      <c r="P7179" s="923"/>
      <c r="Q7179" s="923"/>
      <c r="R7179" s="923"/>
      <c r="S7179" s="923"/>
      <c r="U7179" s="742"/>
    </row>
    <row r="7180" spans="12:21" s="508" customFormat="1" x14ac:dyDescent="0.2">
      <c r="L7180" s="469"/>
      <c r="M7180" s="469"/>
      <c r="N7180" s="469"/>
      <c r="O7180" s="469"/>
      <c r="P7180" s="923"/>
      <c r="Q7180" s="923"/>
      <c r="R7180" s="923"/>
      <c r="S7180" s="923"/>
      <c r="U7180" s="742"/>
    </row>
    <row r="7181" spans="12:21" s="508" customFormat="1" x14ac:dyDescent="0.2">
      <c r="L7181" s="469"/>
      <c r="M7181" s="469"/>
      <c r="N7181" s="469"/>
      <c r="O7181" s="469"/>
      <c r="P7181" s="923"/>
      <c r="Q7181" s="923"/>
      <c r="R7181" s="923"/>
      <c r="S7181" s="923"/>
      <c r="U7181" s="742"/>
    </row>
    <row r="7182" spans="12:21" s="508" customFormat="1" x14ac:dyDescent="0.2">
      <c r="L7182" s="469"/>
      <c r="M7182" s="469"/>
      <c r="N7182" s="469"/>
      <c r="O7182" s="469"/>
      <c r="P7182" s="923"/>
      <c r="Q7182" s="923"/>
      <c r="R7182" s="923"/>
      <c r="S7182" s="923"/>
      <c r="U7182" s="742"/>
    </row>
    <row r="7183" spans="12:21" s="508" customFormat="1" x14ac:dyDescent="0.2">
      <c r="L7183" s="469"/>
      <c r="M7183" s="469"/>
      <c r="N7183" s="469"/>
      <c r="O7183" s="469"/>
      <c r="P7183" s="923"/>
      <c r="Q7183" s="923"/>
      <c r="R7183" s="923"/>
      <c r="S7183" s="923"/>
      <c r="U7183" s="742"/>
    </row>
    <row r="7184" spans="12:21" s="508" customFormat="1" x14ac:dyDescent="0.2">
      <c r="L7184" s="469"/>
      <c r="M7184" s="469"/>
      <c r="N7184" s="469"/>
      <c r="O7184" s="469"/>
      <c r="P7184" s="923"/>
      <c r="Q7184" s="923"/>
      <c r="R7184" s="923"/>
      <c r="S7184" s="923"/>
      <c r="U7184" s="742"/>
    </row>
    <row r="7185" spans="12:21" s="508" customFormat="1" x14ac:dyDescent="0.2">
      <c r="L7185" s="469"/>
      <c r="M7185" s="469"/>
      <c r="N7185" s="469"/>
      <c r="O7185" s="469"/>
      <c r="P7185" s="923"/>
      <c r="Q7185" s="923"/>
      <c r="R7185" s="923"/>
      <c r="S7185" s="923"/>
      <c r="U7185" s="742"/>
    </row>
    <row r="7186" spans="12:21" s="508" customFormat="1" x14ac:dyDescent="0.2">
      <c r="L7186" s="469"/>
      <c r="M7186" s="469"/>
      <c r="N7186" s="469"/>
      <c r="O7186" s="469"/>
      <c r="P7186" s="923"/>
      <c r="Q7186" s="923"/>
      <c r="R7186" s="923"/>
      <c r="S7186" s="923"/>
      <c r="U7186" s="742"/>
    </row>
    <row r="7187" spans="12:21" s="508" customFormat="1" x14ac:dyDescent="0.2">
      <c r="L7187" s="469"/>
      <c r="M7187" s="469"/>
      <c r="N7187" s="469"/>
      <c r="O7187" s="469"/>
      <c r="P7187" s="923"/>
      <c r="Q7187" s="923"/>
      <c r="R7187" s="923"/>
      <c r="S7187" s="923"/>
      <c r="U7187" s="742"/>
    </row>
    <row r="7188" spans="12:21" s="508" customFormat="1" x14ac:dyDescent="0.2">
      <c r="L7188" s="469"/>
      <c r="M7188" s="469"/>
      <c r="N7188" s="469"/>
      <c r="O7188" s="469"/>
      <c r="P7188" s="923"/>
      <c r="Q7188" s="923"/>
      <c r="R7188" s="923"/>
      <c r="S7188" s="923"/>
      <c r="U7188" s="742"/>
    </row>
    <row r="7189" spans="12:21" s="508" customFormat="1" x14ac:dyDescent="0.2">
      <c r="L7189" s="469"/>
      <c r="M7189" s="469"/>
      <c r="N7189" s="469"/>
      <c r="O7189" s="469"/>
      <c r="P7189" s="923"/>
      <c r="Q7189" s="923"/>
      <c r="R7189" s="923"/>
      <c r="S7189" s="923"/>
      <c r="U7189" s="742"/>
    </row>
    <row r="7190" spans="12:21" s="508" customFormat="1" x14ac:dyDescent="0.2">
      <c r="L7190" s="469"/>
      <c r="M7190" s="469"/>
      <c r="N7190" s="469"/>
      <c r="O7190" s="469"/>
      <c r="P7190" s="923"/>
      <c r="Q7190" s="923"/>
      <c r="R7190" s="923"/>
      <c r="S7190" s="923"/>
      <c r="U7190" s="742"/>
    </row>
    <row r="7191" spans="12:21" s="508" customFormat="1" x14ac:dyDescent="0.2">
      <c r="L7191" s="469"/>
      <c r="M7191" s="469"/>
      <c r="N7191" s="469"/>
      <c r="O7191" s="469"/>
      <c r="P7191" s="923"/>
      <c r="Q7191" s="923"/>
      <c r="R7191" s="923"/>
      <c r="S7191" s="923"/>
      <c r="U7191" s="742"/>
    </row>
    <row r="7192" spans="12:21" s="508" customFormat="1" x14ac:dyDescent="0.2">
      <c r="L7192" s="469"/>
      <c r="M7192" s="469"/>
      <c r="N7192" s="469"/>
      <c r="O7192" s="469"/>
      <c r="P7192" s="923"/>
      <c r="Q7192" s="923"/>
      <c r="R7192" s="923"/>
      <c r="S7192" s="923"/>
      <c r="U7192" s="742"/>
    </row>
    <row r="7193" spans="12:21" s="508" customFormat="1" x14ac:dyDescent="0.2">
      <c r="L7193" s="469"/>
      <c r="M7193" s="469"/>
      <c r="N7193" s="469"/>
      <c r="O7193" s="469"/>
      <c r="P7193" s="923"/>
      <c r="Q7193" s="923"/>
      <c r="R7193" s="923"/>
      <c r="S7193" s="923"/>
      <c r="U7193" s="742"/>
    </row>
    <row r="7194" spans="12:21" s="508" customFormat="1" x14ac:dyDescent="0.2">
      <c r="L7194" s="469"/>
      <c r="M7194" s="469"/>
      <c r="N7194" s="469"/>
      <c r="O7194" s="469"/>
      <c r="P7194" s="923"/>
      <c r="Q7194" s="923"/>
      <c r="R7194" s="923"/>
      <c r="S7194" s="923"/>
      <c r="U7194" s="742"/>
    </row>
    <row r="7195" spans="12:21" s="508" customFormat="1" x14ac:dyDescent="0.2">
      <c r="L7195" s="469"/>
      <c r="M7195" s="469"/>
      <c r="N7195" s="469"/>
      <c r="O7195" s="469"/>
      <c r="P7195" s="923"/>
      <c r="Q7195" s="923"/>
      <c r="R7195" s="923"/>
      <c r="S7195" s="923"/>
      <c r="U7195" s="742"/>
    </row>
    <row r="7196" spans="12:21" s="508" customFormat="1" x14ac:dyDescent="0.2">
      <c r="L7196" s="469"/>
      <c r="M7196" s="469"/>
      <c r="N7196" s="469"/>
      <c r="O7196" s="469"/>
      <c r="P7196" s="923"/>
      <c r="Q7196" s="923"/>
      <c r="R7196" s="923"/>
      <c r="S7196" s="923"/>
      <c r="U7196" s="742"/>
    </row>
    <row r="7197" spans="12:21" s="508" customFormat="1" x14ac:dyDescent="0.2">
      <c r="L7197" s="469"/>
      <c r="M7197" s="469"/>
      <c r="N7197" s="469"/>
      <c r="O7197" s="469"/>
      <c r="P7197" s="923"/>
      <c r="Q7197" s="923"/>
      <c r="R7197" s="923"/>
      <c r="S7197" s="923"/>
      <c r="U7197" s="742"/>
    </row>
    <row r="7198" spans="12:21" s="508" customFormat="1" x14ac:dyDescent="0.2">
      <c r="L7198" s="469"/>
      <c r="M7198" s="469"/>
      <c r="N7198" s="469"/>
      <c r="O7198" s="469"/>
      <c r="P7198" s="923"/>
      <c r="Q7198" s="923"/>
      <c r="R7198" s="923"/>
      <c r="S7198" s="923"/>
      <c r="U7198" s="742"/>
    </row>
    <row r="7199" spans="12:21" s="508" customFormat="1" x14ac:dyDescent="0.2">
      <c r="L7199" s="469"/>
      <c r="M7199" s="469"/>
      <c r="N7199" s="469"/>
      <c r="O7199" s="469"/>
      <c r="P7199" s="923"/>
      <c r="Q7199" s="923"/>
      <c r="R7199" s="923"/>
      <c r="S7199" s="923"/>
      <c r="U7199" s="742"/>
    </row>
    <row r="7200" spans="12:21" s="508" customFormat="1" x14ac:dyDescent="0.2">
      <c r="L7200" s="469"/>
      <c r="M7200" s="469"/>
      <c r="N7200" s="469"/>
      <c r="O7200" s="469"/>
      <c r="P7200" s="923"/>
      <c r="Q7200" s="923"/>
      <c r="R7200" s="923"/>
      <c r="S7200" s="923"/>
      <c r="U7200" s="742"/>
    </row>
    <row r="7201" spans="12:21" s="508" customFormat="1" x14ac:dyDescent="0.2">
      <c r="L7201" s="469"/>
      <c r="M7201" s="469"/>
      <c r="N7201" s="469"/>
      <c r="O7201" s="469"/>
      <c r="P7201" s="923"/>
      <c r="Q7201" s="923"/>
      <c r="R7201" s="923"/>
      <c r="S7201" s="923"/>
      <c r="U7201" s="742"/>
    </row>
    <row r="7202" spans="12:21" s="508" customFormat="1" x14ac:dyDescent="0.2">
      <c r="L7202" s="469"/>
      <c r="M7202" s="469"/>
      <c r="N7202" s="469"/>
      <c r="O7202" s="469"/>
      <c r="P7202" s="923"/>
      <c r="Q7202" s="923"/>
      <c r="R7202" s="923"/>
      <c r="S7202" s="923"/>
      <c r="U7202" s="742"/>
    </row>
    <row r="7203" spans="12:21" s="508" customFormat="1" x14ac:dyDescent="0.2">
      <c r="L7203" s="469"/>
      <c r="M7203" s="469"/>
      <c r="N7203" s="469"/>
      <c r="O7203" s="469"/>
      <c r="P7203" s="923"/>
      <c r="Q7203" s="923"/>
      <c r="R7203" s="923"/>
      <c r="S7203" s="923"/>
      <c r="U7203" s="742"/>
    </row>
    <row r="7204" spans="12:21" s="508" customFormat="1" x14ac:dyDescent="0.2">
      <c r="L7204" s="469"/>
      <c r="M7204" s="469"/>
      <c r="N7204" s="469"/>
      <c r="O7204" s="469"/>
      <c r="P7204" s="923"/>
      <c r="Q7204" s="923"/>
      <c r="R7204" s="923"/>
      <c r="S7204" s="923"/>
      <c r="U7204" s="742"/>
    </row>
    <row r="7205" spans="12:21" s="508" customFormat="1" x14ac:dyDescent="0.2">
      <c r="L7205" s="469"/>
      <c r="M7205" s="469"/>
      <c r="N7205" s="469"/>
      <c r="O7205" s="469"/>
      <c r="P7205" s="923"/>
      <c r="Q7205" s="923"/>
      <c r="R7205" s="923"/>
      <c r="S7205" s="923"/>
      <c r="U7205" s="742"/>
    </row>
    <row r="7206" spans="12:21" s="508" customFormat="1" x14ac:dyDescent="0.2">
      <c r="L7206" s="469"/>
      <c r="M7206" s="469"/>
      <c r="N7206" s="469"/>
      <c r="O7206" s="469"/>
      <c r="P7206" s="923"/>
      <c r="Q7206" s="923"/>
      <c r="R7206" s="923"/>
      <c r="S7206" s="923"/>
      <c r="U7206" s="742"/>
    </row>
    <row r="7207" spans="12:21" s="508" customFormat="1" x14ac:dyDescent="0.2">
      <c r="L7207" s="469"/>
      <c r="M7207" s="469"/>
      <c r="N7207" s="469"/>
      <c r="O7207" s="469"/>
      <c r="P7207" s="923"/>
      <c r="Q7207" s="923"/>
      <c r="R7207" s="923"/>
      <c r="S7207" s="923"/>
      <c r="U7207" s="742"/>
    </row>
    <row r="7208" spans="12:21" s="508" customFormat="1" x14ac:dyDescent="0.2">
      <c r="L7208" s="469"/>
      <c r="M7208" s="469"/>
      <c r="N7208" s="469"/>
      <c r="O7208" s="469"/>
      <c r="P7208" s="923"/>
      <c r="Q7208" s="923"/>
      <c r="R7208" s="923"/>
      <c r="S7208" s="923"/>
      <c r="U7208" s="742"/>
    </row>
    <row r="7209" spans="12:21" s="508" customFormat="1" x14ac:dyDescent="0.2">
      <c r="L7209" s="469"/>
      <c r="M7209" s="469"/>
      <c r="N7209" s="469"/>
      <c r="O7209" s="469"/>
      <c r="P7209" s="923"/>
      <c r="Q7209" s="923"/>
      <c r="R7209" s="923"/>
      <c r="S7209" s="923"/>
      <c r="U7209" s="742"/>
    </row>
    <row r="7210" spans="12:21" s="508" customFormat="1" x14ac:dyDescent="0.2">
      <c r="L7210" s="469"/>
      <c r="M7210" s="469"/>
      <c r="N7210" s="469"/>
      <c r="O7210" s="469"/>
      <c r="P7210" s="923"/>
      <c r="Q7210" s="923"/>
      <c r="R7210" s="923"/>
      <c r="S7210" s="923"/>
      <c r="U7210" s="742"/>
    </row>
    <row r="7211" spans="12:21" s="508" customFormat="1" x14ac:dyDescent="0.2">
      <c r="L7211" s="469"/>
      <c r="M7211" s="469"/>
      <c r="N7211" s="469"/>
      <c r="O7211" s="469"/>
      <c r="P7211" s="923"/>
      <c r="Q7211" s="923"/>
      <c r="R7211" s="923"/>
      <c r="S7211" s="923"/>
      <c r="U7211" s="742"/>
    </row>
    <row r="7212" spans="12:21" s="508" customFormat="1" x14ac:dyDescent="0.2">
      <c r="L7212" s="469"/>
      <c r="M7212" s="469"/>
      <c r="N7212" s="469"/>
      <c r="O7212" s="469"/>
      <c r="P7212" s="923"/>
      <c r="Q7212" s="923"/>
      <c r="R7212" s="923"/>
      <c r="S7212" s="923"/>
      <c r="U7212" s="742"/>
    </row>
    <row r="7213" spans="12:21" s="508" customFormat="1" x14ac:dyDescent="0.2">
      <c r="L7213" s="469"/>
      <c r="M7213" s="469"/>
      <c r="N7213" s="469"/>
      <c r="O7213" s="469"/>
      <c r="P7213" s="923"/>
      <c r="Q7213" s="923"/>
      <c r="R7213" s="923"/>
      <c r="S7213" s="923"/>
      <c r="U7213" s="742"/>
    </row>
    <row r="7214" spans="12:21" s="508" customFormat="1" x14ac:dyDescent="0.2">
      <c r="L7214" s="469"/>
      <c r="M7214" s="469"/>
      <c r="N7214" s="469"/>
      <c r="O7214" s="469"/>
      <c r="P7214" s="923"/>
      <c r="Q7214" s="923"/>
      <c r="R7214" s="923"/>
      <c r="S7214" s="923"/>
      <c r="U7214" s="742"/>
    </row>
    <row r="7215" spans="12:21" s="508" customFormat="1" x14ac:dyDescent="0.2">
      <c r="L7215" s="469"/>
      <c r="M7215" s="469"/>
      <c r="N7215" s="469"/>
      <c r="O7215" s="469"/>
      <c r="P7215" s="923"/>
      <c r="Q7215" s="923"/>
      <c r="R7215" s="923"/>
      <c r="S7215" s="923"/>
      <c r="U7215" s="742"/>
    </row>
    <row r="7216" spans="12:21" s="508" customFormat="1" x14ac:dyDescent="0.2">
      <c r="L7216" s="469"/>
      <c r="M7216" s="469"/>
      <c r="N7216" s="469"/>
      <c r="O7216" s="469"/>
      <c r="P7216" s="923"/>
      <c r="Q7216" s="923"/>
      <c r="R7216" s="923"/>
      <c r="S7216" s="923"/>
      <c r="U7216" s="742"/>
    </row>
    <row r="7217" spans="12:21" s="508" customFormat="1" x14ac:dyDescent="0.2">
      <c r="L7217" s="469"/>
      <c r="M7217" s="469"/>
      <c r="N7217" s="469"/>
      <c r="O7217" s="469"/>
      <c r="P7217" s="923"/>
      <c r="Q7217" s="923"/>
      <c r="R7217" s="923"/>
      <c r="S7217" s="923"/>
      <c r="U7217" s="742"/>
    </row>
    <row r="7218" spans="12:21" s="508" customFormat="1" x14ac:dyDescent="0.2">
      <c r="L7218" s="469"/>
      <c r="M7218" s="469"/>
      <c r="N7218" s="469"/>
      <c r="O7218" s="469"/>
      <c r="P7218" s="923"/>
      <c r="Q7218" s="923"/>
      <c r="R7218" s="923"/>
      <c r="S7218" s="923"/>
      <c r="U7218" s="742"/>
    </row>
    <row r="7219" spans="12:21" s="508" customFormat="1" x14ac:dyDescent="0.2">
      <c r="L7219" s="469"/>
      <c r="M7219" s="469"/>
      <c r="N7219" s="469"/>
      <c r="O7219" s="469"/>
      <c r="P7219" s="923"/>
      <c r="Q7219" s="923"/>
      <c r="R7219" s="923"/>
      <c r="S7219" s="923"/>
      <c r="U7219" s="742"/>
    </row>
    <row r="7220" spans="12:21" s="508" customFormat="1" x14ac:dyDescent="0.2">
      <c r="L7220" s="469"/>
      <c r="M7220" s="469"/>
      <c r="N7220" s="469"/>
      <c r="O7220" s="469"/>
      <c r="P7220" s="923"/>
      <c r="Q7220" s="923"/>
      <c r="R7220" s="923"/>
      <c r="S7220" s="923"/>
      <c r="U7220" s="742"/>
    </row>
    <row r="7221" spans="12:21" s="508" customFormat="1" x14ac:dyDescent="0.2">
      <c r="L7221" s="469"/>
      <c r="M7221" s="469"/>
      <c r="N7221" s="469"/>
      <c r="O7221" s="469"/>
      <c r="P7221" s="923"/>
      <c r="Q7221" s="923"/>
      <c r="R7221" s="923"/>
      <c r="S7221" s="923"/>
      <c r="U7221" s="742"/>
    </row>
    <row r="7222" spans="12:21" s="508" customFormat="1" x14ac:dyDescent="0.2">
      <c r="L7222" s="469"/>
      <c r="M7222" s="469"/>
      <c r="N7222" s="469"/>
      <c r="O7222" s="469"/>
      <c r="P7222" s="923"/>
      <c r="Q7222" s="923"/>
      <c r="R7222" s="923"/>
      <c r="S7222" s="923"/>
      <c r="U7222" s="742"/>
    </row>
    <row r="7223" spans="12:21" s="508" customFormat="1" x14ac:dyDescent="0.2">
      <c r="L7223" s="469"/>
      <c r="M7223" s="469"/>
      <c r="N7223" s="469"/>
      <c r="O7223" s="469"/>
      <c r="P7223" s="923"/>
      <c r="Q7223" s="923"/>
      <c r="R7223" s="923"/>
      <c r="S7223" s="923"/>
      <c r="U7223" s="742"/>
    </row>
    <row r="7224" spans="12:21" s="508" customFormat="1" x14ac:dyDescent="0.2">
      <c r="L7224" s="469"/>
      <c r="M7224" s="469"/>
      <c r="N7224" s="469"/>
      <c r="O7224" s="469"/>
      <c r="P7224" s="923"/>
      <c r="Q7224" s="923"/>
      <c r="R7224" s="923"/>
      <c r="S7224" s="923"/>
      <c r="U7224" s="742"/>
    </row>
    <row r="7225" spans="12:21" s="508" customFormat="1" x14ac:dyDescent="0.2">
      <c r="L7225" s="469"/>
      <c r="M7225" s="469"/>
      <c r="N7225" s="469"/>
      <c r="O7225" s="469"/>
      <c r="P7225" s="923"/>
      <c r="Q7225" s="923"/>
      <c r="R7225" s="923"/>
      <c r="S7225" s="923"/>
      <c r="U7225" s="742"/>
    </row>
    <row r="7226" spans="12:21" s="508" customFormat="1" x14ac:dyDescent="0.2">
      <c r="L7226" s="469"/>
      <c r="M7226" s="469"/>
      <c r="N7226" s="469"/>
      <c r="O7226" s="469"/>
      <c r="P7226" s="923"/>
      <c r="Q7226" s="923"/>
      <c r="R7226" s="923"/>
      <c r="S7226" s="923"/>
      <c r="U7226" s="742"/>
    </row>
    <row r="7227" spans="12:21" s="508" customFormat="1" x14ac:dyDescent="0.2">
      <c r="L7227" s="469"/>
      <c r="M7227" s="469"/>
      <c r="N7227" s="469"/>
      <c r="O7227" s="469"/>
      <c r="P7227" s="923"/>
      <c r="Q7227" s="923"/>
      <c r="R7227" s="923"/>
      <c r="S7227" s="923"/>
      <c r="U7227" s="742"/>
    </row>
    <row r="7228" spans="12:21" s="508" customFormat="1" x14ac:dyDescent="0.2">
      <c r="L7228" s="469"/>
      <c r="M7228" s="469"/>
      <c r="N7228" s="469"/>
      <c r="O7228" s="469"/>
      <c r="P7228" s="923"/>
      <c r="Q7228" s="923"/>
      <c r="R7228" s="923"/>
      <c r="S7228" s="923"/>
      <c r="U7228" s="742"/>
    </row>
    <row r="7229" spans="12:21" s="508" customFormat="1" x14ac:dyDescent="0.2">
      <c r="L7229" s="469"/>
      <c r="M7229" s="469"/>
      <c r="N7229" s="469"/>
      <c r="O7229" s="469"/>
      <c r="P7229" s="923"/>
      <c r="Q7229" s="923"/>
      <c r="R7229" s="923"/>
      <c r="S7229" s="923"/>
      <c r="U7229" s="742"/>
    </row>
    <row r="7230" spans="12:21" s="508" customFormat="1" x14ac:dyDescent="0.2">
      <c r="L7230" s="469"/>
      <c r="M7230" s="469"/>
      <c r="N7230" s="469"/>
      <c r="O7230" s="469"/>
      <c r="P7230" s="923"/>
      <c r="Q7230" s="923"/>
      <c r="R7230" s="923"/>
      <c r="S7230" s="923"/>
      <c r="U7230" s="742"/>
    </row>
    <row r="7231" spans="12:21" s="508" customFormat="1" x14ac:dyDescent="0.2">
      <c r="L7231" s="469"/>
      <c r="M7231" s="469"/>
      <c r="N7231" s="469"/>
      <c r="O7231" s="469"/>
      <c r="P7231" s="923"/>
      <c r="Q7231" s="923"/>
      <c r="R7231" s="923"/>
      <c r="S7231" s="923"/>
      <c r="U7231" s="742"/>
    </row>
    <row r="7232" spans="12:21" s="508" customFormat="1" x14ac:dyDescent="0.2">
      <c r="L7232" s="469"/>
      <c r="M7232" s="469"/>
      <c r="N7232" s="469"/>
      <c r="O7232" s="469"/>
      <c r="P7232" s="923"/>
      <c r="Q7232" s="923"/>
      <c r="R7232" s="923"/>
      <c r="S7232" s="923"/>
      <c r="U7232" s="742"/>
    </row>
    <row r="7233" spans="12:21" s="508" customFormat="1" x14ac:dyDescent="0.2">
      <c r="L7233" s="469"/>
      <c r="M7233" s="469"/>
      <c r="N7233" s="469"/>
      <c r="O7233" s="469"/>
      <c r="P7233" s="923"/>
      <c r="Q7233" s="923"/>
      <c r="R7233" s="923"/>
      <c r="S7233" s="923"/>
      <c r="U7233" s="742"/>
    </row>
    <row r="7234" spans="12:21" s="508" customFormat="1" x14ac:dyDescent="0.2">
      <c r="L7234" s="469"/>
      <c r="M7234" s="469"/>
      <c r="N7234" s="469"/>
      <c r="O7234" s="469"/>
      <c r="P7234" s="923"/>
      <c r="Q7234" s="923"/>
      <c r="R7234" s="923"/>
      <c r="S7234" s="923"/>
      <c r="U7234" s="742"/>
    </row>
    <row r="7235" spans="12:21" s="508" customFormat="1" x14ac:dyDescent="0.2">
      <c r="L7235" s="469"/>
      <c r="M7235" s="469"/>
      <c r="N7235" s="469"/>
      <c r="O7235" s="469"/>
      <c r="P7235" s="923"/>
      <c r="Q7235" s="923"/>
      <c r="R7235" s="923"/>
      <c r="S7235" s="923"/>
      <c r="U7235" s="742"/>
    </row>
    <row r="7236" spans="12:21" s="508" customFormat="1" x14ac:dyDescent="0.2">
      <c r="L7236" s="469"/>
      <c r="M7236" s="469"/>
      <c r="N7236" s="469"/>
      <c r="O7236" s="469"/>
      <c r="P7236" s="923"/>
      <c r="Q7236" s="923"/>
      <c r="R7236" s="923"/>
      <c r="S7236" s="923"/>
      <c r="U7236" s="742"/>
    </row>
    <row r="7237" spans="12:21" s="508" customFormat="1" x14ac:dyDescent="0.2">
      <c r="L7237" s="469"/>
      <c r="M7237" s="469"/>
      <c r="N7237" s="469"/>
      <c r="O7237" s="469"/>
      <c r="P7237" s="923"/>
      <c r="Q7237" s="923"/>
      <c r="R7237" s="923"/>
      <c r="S7237" s="923"/>
      <c r="U7237" s="742"/>
    </row>
    <row r="7238" spans="12:21" s="508" customFormat="1" x14ac:dyDescent="0.2">
      <c r="L7238" s="469"/>
      <c r="M7238" s="469"/>
      <c r="N7238" s="469"/>
      <c r="O7238" s="469"/>
      <c r="P7238" s="923"/>
      <c r="Q7238" s="923"/>
      <c r="R7238" s="923"/>
      <c r="S7238" s="923"/>
      <c r="U7238" s="742"/>
    </row>
    <row r="7239" spans="12:21" s="508" customFormat="1" x14ac:dyDescent="0.2">
      <c r="L7239" s="469"/>
      <c r="M7239" s="469"/>
      <c r="N7239" s="469"/>
      <c r="O7239" s="469"/>
      <c r="P7239" s="923"/>
      <c r="Q7239" s="923"/>
      <c r="R7239" s="923"/>
      <c r="S7239" s="923"/>
      <c r="U7239" s="742"/>
    </row>
    <row r="7240" spans="12:21" s="508" customFormat="1" x14ac:dyDescent="0.2">
      <c r="L7240" s="469"/>
      <c r="M7240" s="469"/>
      <c r="N7240" s="469"/>
      <c r="O7240" s="469"/>
      <c r="P7240" s="923"/>
      <c r="Q7240" s="923"/>
      <c r="R7240" s="923"/>
      <c r="S7240" s="923"/>
      <c r="U7240" s="742"/>
    </row>
    <row r="7241" spans="12:21" s="508" customFormat="1" x14ac:dyDescent="0.2">
      <c r="L7241" s="469"/>
      <c r="M7241" s="469"/>
      <c r="N7241" s="469"/>
      <c r="O7241" s="469"/>
      <c r="P7241" s="923"/>
      <c r="Q7241" s="923"/>
      <c r="R7241" s="923"/>
      <c r="S7241" s="923"/>
      <c r="U7241" s="742"/>
    </row>
    <row r="7242" spans="12:21" s="508" customFormat="1" x14ac:dyDescent="0.2">
      <c r="L7242" s="469"/>
      <c r="M7242" s="469"/>
      <c r="N7242" s="469"/>
      <c r="O7242" s="469"/>
      <c r="P7242" s="923"/>
      <c r="Q7242" s="923"/>
      <c r="R7242" s="923"/>
      <c r="S7242" s="923"/>
      <c r="U7242" s="742"/>
    </row>
    <row r="7243" spans="12:21" s="508" customFormat="1" x14ac:dyDescent="0.2">
      <c r="L7243" s="469"/>
      <c r="M7243" s="469"/>
      <c r="N7243" s="469"/>
      <c r="O7243" s="469"/>
      <c r="P7243" s="923"/>
      <c r="Q7243" s="923"/>
      <c r="R7243" s="923"/>
      <c r="S7243" s="923"/>
      <c r="U7243" s="742"/>
    </row>
    <row r="7244" spans="12:21" s="508" customFormat="1" x14ac:dyDescent="0.2">
      <c r="L7244" s="469"/>
      <c r="M7244" s="469"/>
      <c r="N7244" s="469"/>
      <c r="O7244" s="469"/>
      <c r="P7244" s="923"/>
      <c r="Q7244" s="923"/>
      <c r="R7244" s="923"/>
      <c r="S7244" s="923"/>
      <c r="U7244" s="742"/>
    </row>
    <row r="7245" spans="12:21" s="508" customFormat="1" x14ac:dyDescent="0.2">
      <c r="L7245" s="469"/>
      <c r="M7245" s="469"/>
      <c r="N7245" s="469"/>
      <c r="O7245" s="469"/>
      <c r="P7245" s="923"/>
      <c r="Q7245" s="923"/>
      <c r="R7245" s="923"/>
      <c r="S7245" s="923"/>
      <c r="U7245" s="742"/>
    </row>
    <row r="7246" spans="12:21" s="508" customFormat="1" x14ac:dyDescent="0.2">
      <c r="L7246" s="469"/>
      <c r="M7246" s="469"/>
      <c r="N7246" s="469"/>
      <c r="O7246" s="469"/>
      <c r="P7246" s="923"/>
      <c r="Q7246" s="923"/>
      <c r="R7246" s="923"/>
      <c r="S7246" s="923"/>
      <c r="U7246" s="742"/>
    </row>
    <row r="7247" spans="12:21" s="508" customFormat="1" x14ac:dyDescent="0.2">
      <c r="L7247" s="469"/>
      <c r="M7247" s="469"/>
      <c r="N7247" s="469"/>
      <c r="O7247" s="469"/>
      <c r="P7247" s="923"/>
      <c r="Q7247" s="923"/>
      <c r="R7247" s="923"/>
      <c r="S7247" s="923"/>
      <c r="U7247" s="742"/>
    </row>
    <row r="7248" spans="12:21" s="508" customFormat="1" x14ac:dyDescent="0.2">
      <c r="L7248" s="469"/>
      <c r="M7248" s="469"/>
      <c r="N7248" s="469"/>
      <c r="O7248" s="469"/>
      <c r="P7248" s="923"/>
      <c r="Q7248" s="923"/>
      <c r="R7248" s="923"/>
      <c r="S7248" s="923"/>
      <c r="U7248" s="742"/>
    </row>
    <row r="7249" spans="12:21" s="508" customFormat="1" x14ac:dyDescent="0.2">
      <c r="L7249" s="469"/>
      <c r="M7249" s="469"/>
      <c r="N7249" s="469"/>
      <c r="O7249" s="469"/>
      <c r="P7249" s="923"/>
      <c r="Q7249" s="923"/>
      <c r="R7249" s="923"/>
      <c r="S7249" s="923"/>
      <c r="U7249" s="742"/>
    </row>
    <row r="7250" spans="12:21" s="508" customFormat="1" x14ac:dyDescent="0.2">
      <c r="L7250" s="469"/>
      <c r="M7250" s="469"/>
      <c r="N7250" s="469"/>
      <c r="O7250" s="469"/>
      <c r="P7250" s="923"/>
      <c r="Q7250" s="923"/>
      <c r="R7250" s="923"/>
      <c r="S7250" s="923"/>
      <c r="U7250" s="742"/>
    </row>
    <row r="7251" spans="12:21" s="508" customFormat="1" x14ac:dyDescent="0.2">
      <c r="L7251" s="469"/>
      <c r="M7251" s="469"/>
      <c r="N7251" s="469"/>
      <c r="O7251" s="469"/>
      <c r="P7251" s="923"/>
      <c r="Q7251" s="923"/>
      <c r="R7251" s="923"/>
      <c r="S7251" s="923"/>
      <c r="U7251" s="742"/>
    </row>
    <row r="7252" spans="12:21" s="508" customFormat="1" x14ac:dyDescent="0.2">
      <c r="L7252" s="469"/>
      <c r="M7252" s="469"/>
      <c r="N7252" s="469"/>
      <c r="O7252" s="469"/>
      <c r="P7252" s="923"/>
      <c r="Q7252" s="923"/>
      <c r="R7252" s="923"/>
      <c r="S7252" s="923"/>
      <c r="U7252" s="742"/>
    </row>
    <row r="7253" spans="12:21" s="508" customFormat="1" x14ac:dyDescent="0.2">
      <c r="L7253" s="469"/>
      <c r="M7253" s="469"/>
      <c r="N7253" s="469"/>
      <c r="O7253" s="469"/>
      <c r="P7253" s="923"/>
      <c r="Q7253" s="923"/>
      <c r="R7253" s="923"/>
      <c r="S7253" s="923"/>
      <c r="U7253" s="742"/>
    </row>
    <row r="7254" spans="12:21" s="508" customFormat="1" x14ac:dyDescent="0.2">
      <c r="L7254" s="469"/>
      <c r="M7254" s="469"/>
      <c r="N7254" s="469"/>
      <c r="O7254" s="469"/>
      <c r="P7254" s="923"/>
      <c r="Q7254" s="923"/>
      <c r="R7254" s="923"/>
      <c r="S7254" s="923"/>
      <c r="U7254" s="742"/>
    </row>
    <row r="7255" spans="12:21" s="508" customFormat="1" x14ac:dyDescent="0.2">
      <c r="L7255" s="469"/>
      <c r="M7255" s="469"/>
      <c r="N7255" s="469"/>
      <c r="O7255" s="469"/>
      <c r="P7255" s="923"/>
      <c r="Q7255" s="923"/>
      <c r="R7255" s="923"/>
      <c r="S7255" s="923"/>
      <c r="U7255" s="742"/>
    </row>
    <row r="7256" spans="12:21" s="508" customFormat="1" x14ac:dyDescent="0.2">
      <c r="L7256" s="469"/>
      <c r="M7256" s="469"/>
      <c r="N7256" s="469"/>
      <c r="O7256" s="469"/>
      <c r="P7256" s="923"/>
      <c r="Q7256" s="923"/>
      <c r="R7256" s="923"/>
      <c r="S7256" s="923"/>
      <c r="U7256" s="742"/>
    </row>
    <row r="7257" spans="12:21" s="508" customFormat="1" x14ac:dyDescent="0.2">
      <c r="L7257" s="469"/>
      <c r="M7257" s="469"/>
      <c r="N7257" s="469"/>
      <c r="O7257" s="469"/>
      <c r="P7257" s="923"/>
      <c r="Q7257" s="923"/>
      <c r="R7257" s="923"/>
      <c r="S7257" s="923"/>
      <c r="U7257" s="742"/>
    </row>
    <row r="7258" spans="12:21" s="508" customFormat="1" x14ac:dyDescent="0.2">
      <c r="L7258" s="469"/>
      <c r="M7258" s="469"/>
      <c r="N7258" s="469"/>
      <c r="O7258" s="469"/>
      <c r="P7258" s="923"/>
      <c r="Q7258" s="923"/>
      <c r="R7258" s="923"/>
      <c r="S7258" s="923"/>
      <c r="U7258" s="742"/>
    </row>
    <row r="7259" spans="12:21" s="508" customFormat="1" x14ac:dyDescent="0.2">
      <c r="L7259" s="469"/>
      <c r="M7259" s="469"/>
      <c r="N7259" s="469"/>
      <c r="O7259" s="469"/>
      <c r="P7259" s="923"/>
      <c r="Q7259" s="923"/>
      <c r="R7259" s="923"/>
      <c r="S7259" s="923"/>
      <c r="U7259" s="742"/>
    </row>
    <row r="7260" spans="12:21" s="508" customFormat="1" x14ac:dyDescent="0.2">
      <c r="L7260" s="469"/>
      <c r="M7260" s="469"/>
      <c r="N7260" s="469"/>
      <c r="O7260" s="469"/>
      <c r="P7260" s="923"/>
      <c r="Q7260" s="923"/>
      <c r="R7260" s="923"/>
      <c r="S7260" s="923"/>
      <c r="U7260" s="742"/>
    </row>
    <row r="7261" spans="12:21" s="508" customFormat="1" x14ac:dyDescent="0.2">
      <c r="L7261" s="469"/>
      <c r="M7261" s="469"/>
      <c r="N7261" s="469"/>
      <c r="O7261" s="469"/>
      <c r="P7261" s="923"/>
      <c r="Q7261" s="923"/>
      <c r="R7261" s="923"/>
      <c r="S7261" s="923"/>
      <c r="U7261" s="742"/>
    </row>
    <row r="7262" spans="12:21" s="508" customFormat="1" x14ac:dyDescent="0.2">
      <c r="L7262" s="469"/>
      <c r="M7262" s="469"/>
      <c r="N7262" s="469"/>
      <c r="O7262" s="469"/>
      <c r="P7262" s="923"/>
      <c r="Q7262" s="923"/>
      <c r="R7262" s="923"/>
      <c r="S7262" s="923"/>
      <c r="U7262" s="742"/>
    </row>
    <row r="7263" spans="12:21" s="508" customFormat="1" x14ac:dyDescent="0.2">
      <c r="L7263" s="469"/>
      <c r="M7263" s="469"/>
      <c r="N7263" s="469"/>
      <c r="O7263" s="469"/>
      <c r="P7263" s="923"/>
      <c r="Q7263" s="923"/>
      <c r="R7263" s="923"/>
      <c r="S7263" s="923"/>
      <c r="U7263" s="742"/>
    </row>
    <row r="7264" spans="12:21" s="508" customFormat="1" x14ac:dyDescent="0.2">
      <c r="L7264" s="469"/>
      <c r="M7264" s="469"/>
      <c r="N7264" s="469"/>
      <c r="O7264" s="469"/>
      <c r="P7264" s="923"/>
      <c r="Q7264" s="923"/>
      <c r="R7264" s="923"/>
      <c r="S7264" s="923"/>
      <c r="U7264" s="742"/>
    </row>
    <row r="7265" spans="12:21" s="508" customFormat="1" x14ac:dyDescent="0.2">
      <c r="L7265" s="469"/>
      <c r="M7265" s="469"/>
      <c r="N7265" s="469"/>
      <c r="O7265" s="469"/>
      <c r="P7265" s="923"/>
      <c r="Q7265" s="923"/>
      <c r="R7265" s="923"/>
      <c r="S7265" s="923"/>
      <c r="U7265" s="742"/>
    </row>
    <row r="7266" spans="12:21" s="508" customFormat="1" x14ac:dyDescent="0.2">
      <c r="L7266" s="469"/>
      <c r="M7266" s="469"/>
      <c r="N7266" s="469"/>
      <c r="O7266" s="469"/>
      <c r="P7266" s="923"/>
      <c r="Q7266" s="923"/>
      <c r="R7266" s="923"/>
      <c r="S7266" s="923"/>
      <c r="U7266" s="742"/>
    </row>
    <row r="7267" spans="12:21" s="508" customFormat="1" x14ac:dyDescent="0.2">
      <c r="L7267" s="469"/>
      <c r="M7267" s="469"/>
      <c r="N7267" s="469"/>
      <c r="O7267" s="469"/>
      <c r="P7267" s="923"/>
      <c r="Q7267" s="923"/>
      <c r="R7267" s="923"/>
      <c r="S7267" s="923"/>
      <c r="U7267" s="742"/>
    </row>
    <row r="7268" spans="12:21" s="508" customFormat="1" x14ac:dyDescent="0.2">
      <c r="L7268" s="469"/>
      <c r="M7268" s="469"/>
      <c r="N7268" s="469"/>
      <c r="O7268" s="469"/>
      <c r="P7268" s="923"/>
      <c r="Q7268" s="923"/>
      <c r="R7268" s="923"/>
      <c r="S7268" s="923"/>
      <c r="U7268" s="742"/>
    </row>
    <row r="7269" spans="12:21" s="508" customFormat="1" x14ac:dyDescent="0.2">
      <c r="L7269" s="469"/>
      <c r="M7269" s="469"/>
      <c r="N7269" s="469"/>
      <c r="O7269" s="469"/>
      <c r="P7269" s="923"/>
      <c r="Q7269" s="923"/>
      <c r="R7269" s="923"/>
      <c r="S7269" s="923"/>
      <c r="U7269" s="742"/>
    </row>
    <row r="7270" spans="12:21" s="508" customFormat="1" x14ac:dyDescent="0.2">
      <c r="L7270" s="469"/>
      <c r="M7270" s="469"/>
      <c r="N7270" s="469"/>
      <c r="O7270" s="469"/>
      <c r="P7270" s="923"/>
      <c r="Q7270" s="923"/>
      <c r="R7270" s="923"/>
      <c r="S7270" s="923"/>
      <c r="U7270" s="742"/>
    </row>
    <row r="7271" spans="12:21" s="508" customFormat="1" x14ac:dyDescent="0.2">
      <c r="L7271" s="469"/>
      <c r="M7271" s="469"/>
      <c r="N7271" s="469"/>
      <c r="O7271" s="469"/>
      <c r="P7271" s="923"/>
      <c r="Q7271" s="923"/>
      <c r="R7271" s="923"/>
      <c r="S7271" s="923"/>
      <c r="U7271" s="742"/>
    </row>
    <row r="7272" spans="12:21" s="508" customFormat="1" x14ac:dyDescent="0.2">
      <c r="L7272" s="469"/>
      <c r="M7272" s="469"/>
      <c r="N7272" s="469"/>
      <c r="O7272" s="469"/>
      <c r="P7272" s="923"/>
      <c r="Q7272" s="923"/>
      <c r="R7272" s="923"/>
      <c r="S7272" s="923"/>
      <c r="U7272" s="742"/>
    </row>
    <row r="7273" spans="12:21" s="508" customFormat="1" x14ac:dyDescent="0.2">
      <c r="L7273" s="469"/>
      <c r="M7273" s="469"/>
      <c r="N7273" s="469"/>
      <c r="O7273" s="469"/>
      <c r="P7273" s="923"/>
      <c r="Q7273" s="923"/>
      <c r="R7273" s="923"/>
      <c r="S7273" s="923"/>
      <c r="U7273" s="742"/>
    </row>
    <row r="7274" spans="12:21" s="508" customFormat="1" x14ac:dyDescent="0.2">
      <c r="L7274" s="469"/>
      <c r="M7274" s="469"/>
      <c r="N7274" s="469"/>
      <c r="O7274" s="469"/>
      <c r="P7274" s="923"/>
      <c r="Q7274" s="923"/>
      <c r="R7274" s="923"/>
      <c r="S7274" s="923"/>
      <c r="U7274" s="742"/>
    </row>
    <row r="7275" spans="12:21" s="508" customFormat="1" x14ac:dyDescent="0.2">
      <c r="L7275" s="469"/>
      <c r="M7275" s="469"/>
      <c r="N7275" s="469"/>
      <c r="O7275" s="469"/>
      <c r="P7275" s="923"/>
      <c r="Q7275" s="923"/>
      <c r="R7275" s="923"/>
      <c r="S7275" s="923"/>
      <c r="U7275" s="742"/>
    </row>
    <row r="7276" spans="12:21" s="508" customFormat="1" x14ac:dyDescent="0.2">
      <c r="L7276" s="469"/>
      <c r="M7276" s="469"/>
      <c r="N7276" s="469"/>
      <c r="O7276" s="469"/>
      <c r="P7276" s="923"/>
      <c r="Q7276" s="923"/>
      <c r="R7276" s="923"/>
      <c r="S7276" s="923"/>
      <c r="U7276" s="742"/>
    </row>
    <row r="7277" spans="12:21" s="508" customFormat="1" x14ac:dyDescent="0.2">
      <c r="L7277" s="469"/>
      <c r="M7277" s="469"/>
      <c r="N7277" s="469"/>
      <c r="O7277" s="469"/>
      <c r="P7277" s="923"/>
      <c r="Q7277" s="923"/>
      <c r="R7277" s="923"/>
      <c r="S7277" s="923"/>
      <c r="U7277" s="742"/>
    </row>
    <row r="7278" spans="12:21" s="508" customFormat="1" x14ac:dyDescent="0.2">
      <c r="L7278" s="469"/>
      <c r="M7278" s="469"/>
      <c r="N7278" s="469"/>
      <c r="O7278" s="469"/>
      <c r="P7278" s="923"/>
      <c r="Q7278" s="923"/>
      <c r="R7278" s="923"/>
      <c r="S7278" s="923"/>
      <c r="U7278" s="742"/>
    </row>
    <row r="7279" spans="12:21" s="508" customFormat="1" x14ac:dyDescent="0.2">
      <c r="L7279" s="469"/>
      <c r="M7279" s="469"/>
      <c r="N7279" s="469"/>
      <c r="O7279" s="469"/>
      <c r="P7279" s="923"/>
      <c r="Q7279" s="923"/>
      <c r="R7279" s="923"/>
      <c r="S7279" s="923"/>
      <c r="U7279" s="742"/>
    </row>
    <row r="7280" spans="12:21" s="508" customFormat="1" x14ac:dyDescent="0.2">
      <c r="L7280" s="469"/>
      <c r="M7280" s="469"/>
      <c r="N7280" s="469"/>
      <c r="O7280" s="469"/>
      <c r="P7280" s="923"/>
      <c r="Q7280" s="923"/>
      <c r="R7280" s="923"/>
      <c r="S7280" s="923"/>
      <c r="U7280" s="742"/>
    </row>
    <row r="7281" spans="12:21" s="508" customFormat="1" x14ac:dyDescent="0.2">
      <c r="L7281" s="469"/>
      <c r="M7281" s="469"/>
      <c r="N7281" s="469"/>
      <c r="O7281" s="469"/>
      <c r="P7281" s="923"/>
      <c r="Q7281" s="923"/>
      <c r="R7281" s="923"/>
      <c r="S7281" s="923"/>
      <c r="U7281" s="742"/>
    </row>
    <row r="7282" spans="12:21" s="508" customFormat="1" x14ac:dyDescent="0.2">
      <c r="L7282" s="469"/>
      <c r="M7282" s="469"/>
      <c r="N7282" s="469"/>
      <c r="O7282" s="469"/>
      <c r="P7282" s="923"/>
      <c r="Q7282" s="923"/>
      <c r="R7282" s="923"/>
      <c r="S7282" s="923"/>
      <c r="U7282" s="742"/>
    </row>
    <row r="7283" spans="12:21" s="508" customFormat="1" x14ac:dyDescent="0.2">
      <c r="L7283" s="469"/>
      <c r="M7283" s="469"/>
      <c r="N7283" s="469"/>
      <c r="O7283" s="469"/>
      <c r="P7283" s="923"/>
      <c r="Q7283" s="923"/>
      <c r="R7283" s="923"/>
      <c r="S7283" s="923"/>
      <c r="U7283" s="742"/>
    </row>
    <row r="7284" spans="12:21" s="508" customFormat="1" x14ac:dyDescent="0.2">
      <c r="L7284" s="469"/>
      <c r="M7284" s="469"/>
      <c r="N7284" s="469"/>
      <c r="O7284" s="469"/>
      <c r="P7284" s="923"/>
      <c r="Q7284" s="923"/>
      <c r="R7284" s="923"/>
      <c r="S7284" s="923"/>
      <c r="U7284" s="742"/>
    </row>
    <row r="7285" spans="12:21" s="508" customFormat="1" x14ac:dyDescent="0.2">
      <c r="L7285" s="469"/>
      <c r="M7285" s="469"/>
      <c r="N7285" s="469"/>
      <c r="O7285" s="469"/>
      <c r="P7285" s="923"/>
      <c r="Q7285" s="923"/>
      <c r="R7285" s="923"/>
      <c r="S7285" s="923"/>
      <c r="U7285" s="742"/>
    </row>
    <row r="7286" spans="12:21" s="508" customFormat="1" x14ac:dyDescent="0.2">
      <c r="L7286" s="469"/>
      <c r="M7286" s="469"/>
      <c r="N7286" s="469"/>
      <c r="O7286" s="469"/>
      <c r="P7286" s="923"/>
      <c r="Q7286" s="923"/>
      <c r="R7286" s="923"/>
      <c r="S7286" s="923"/>
      <c r="U7286" s="742"/>
    </row>
    <row r="7287" spans="12:21" s="508" customFormat="1" x14ac:dyDescent="0.2">
      <c r="L7287" s="469"/>
      <c r="M7287" s="469"/>
      <c r="N7287" s="469"/>
      <c r="O7287" s="469"/>
      <c r="P7287" s="923"/>
      <c r="Q7287" s="923"/>
      <c r="R7287" s="923"/>
      <c r="S7287" s="923"/>
      <c r="U7287" s="742"/>
    </row>
    <row r="7288" spans="12:21" s="508" customFormat="1" x14ac:dyDescent="0.2">
      <c r="L7288" s="469"/>
      <c r="M7288" s="469"/>
      <c r="N7288" s="469"/>
      <c r="O7288" s="469"/>
      <c r="P7288" s="923"/>
      <c r="Q7288" s="923"/>
      <c r="R7288" s="923"/>
      <c r="S7288" s="923"/>
      <c r="U7288" s="742"/>
    </row>
    <row r="7289" spans="12:21" s="508" customFormat="1" x14ac:dyDescent="0.2">
      <c r="L7289" s="469"/>
      <c r="M7289" s="469"/>
      <c r="N7289" s="469"/>
      <c r="O7289" s="469"/>
      <c r="P7289" s="923"/>
      <c r="Q7289" s="923"/>
      <c r="R7289" s="923"/>
      <c r="S7289" s="923"/>
      <c r="U7289" s="742"/>
    </row>
    <row r="7290" spans="12:21" s="508" customFormat="1" x14ac:dyDescent="0.2">
      <c r="L7290" s="469"/>
      <c r="M7290" s="469"/>
      <c r="N7290" s="469"/>
      <c r="O7290" s="469"/>
      <c r="P7290" s="923"/>
      <c r="Q7290" s="923"/>
      <c r="R7290" s="923"/>
      <c r="S7290" s="923"/>
      <c r="U7290" s="742"/>
    </row>
    <row r="7291" spans="12:21" s="508" customFormat="1" x14ac:dyDescent="0.2">
      <c r="L7291" s="469"/>
      <c r="M7291" s="469"/>
      <c r="N7291" s="469"/>
      <c r="O7291" s="469"/>
      <c r="P7291" s="923"/>
      <c r="Q7291" s="923"/>
      <c r="R7291" s="923"/>
      <c r="S7291" s="923"/>
      <c r="U7291" s="742"/>
    </row>
    <row r="7292" spans="12:21" s="508" customFormat="1" x14ac:dyDescent="0.2">
      <c r="L7292" s="469"/>
      <c r="M7292" s="469"/>
      <c r="N7292" s="469"/>
      <c r="O7292" s="469"/>
      <c r="P7292" s="923"/>
      <c r="Q7292" s="923"/>
      <c r="R7292" s="923"/>
      <c r="S7292" s="923"/>
      <c r="U7292" s="742"/>
    </row>
    <row r="7293" spans="12:21" s="508" customFormat="1" x14ac:dyDescent="0.2">
      <c r="L7293" s="469"/>
      <c r="M7293" s="469"/>
      <c r="N7293" s="469"/>
      <c r="O7293" s="469"/>
      <c r="P7293" s="923"/>
      <c r="Q7293" s="923"/>
      <c r="R7293" s="923"/>
      <c r="S7293" s="923"/>
      <c r="U7293" s="742"/>
    </row>
    <row r="7294" spans="12:21" s="508" customFormat="1" x14ac:dyDescent="0.2">
      <c r="L7294" s="469"/>
      <c r="M7294" s="469"/>
      <c r="N7294" s="469"/>
      <c r="O7294" s="469"/>
      <c r="P7294" s="923"/>
      <c r="Q7294" s="923"/>
      <c r="R7294" s="923"/>
      <c r="S7294" s="923"/>
      <c r="U7294" s="742"/>
    </row>
    <row r="7295" spans="12:21" s="508" customFormat="1" x14ac:dyDescent="0.2">
      <c r="L7295" s="469"/>
      <c r="M7295" s="469"/>
      <c r="N7295" s="469"/>
      <c r="O7295" s="469"/>
      <c r="P7295" s="923"/>
      <c r="Q7295" s="923"/>
      <c r="R7295" s="923"/>
      <c r="S7295" s="923"/>
      <c r="U7295" s="742"/>
    </row>
    <row r="7296" spans="12:21" s="508" customFormat="1" x14ac:dyDescent="0.2">
      <c r="L7296" s="469"/>
      <c r="M7296" s="469"/>
      <c r="N7296" s="469"/>
      <c r="O7296" s="469"/>
      <c r="P7296" s="923"/>
      <c r="Q7296" s="923"/>
      <c r="R7296" s="923"/>
      <c r="S7296" s="923"/>
      <c r="U7296" s="742"/>
    </row>
    <row r="7297" spans="12:21" s="508" customFormat="1" x14ac:dyDescent="0.2">
      <c r="L7297" s="469"/>
      <c r="M7297" s="469"/>
      <c r="N7297" s="469"/>
      <c r="O7297" s="469"/>
      <c r="P7297" s="923"/>
      <c r="Q7297" s="923"/>
      <c r="R7297" s="923"/>
      <c r="S7297" s="923"/>
      <c r="U7297" s="742"/>
    </row>
    <row r="7298" spans="12:21" s="508" customFormat="1" x14ac:dyDescent="0.2">
      <c r="L7298" s="469"/>
      <c r="M7298" s="469"/>
      <c r="N7298" s="469"/>
      <c r="O7298" s="469"/>
      <c r="P7298" s="923"/>
      <c r="Q7298" s="923"/>
      <c r="R7298" s="923"/>
      <c r="S7298" s="923"/>
      <c r="U7298" s="742"/>
    </row>
    <row r="7299" spans="12:21" s="508" customFormat="1" x14ac:dyDescent="0.2">
      <c r="L7299" s="469"/>
      <c r="M7299" s="469"/>
      <c r="N7299" s="469"/>
      <c r="O7299" s="469"/>
      <c r="P7299" s="923"/>
      <c r="Q7299" s="923"/>
      <c r="R7299" s="923"/>
      <c r="S7299" s="923"/>
      <c r="U7299" s="742"/>
    </row>
    <row r="7300" spans="12:21" s="508" customFormat="1" x14ac:dyDescent="0.2">
      <c r="L7300" s="469"/>
      <c r="M7300" s="469"/>
      <c r="N7300" s="469"/>
      <c r="O7300" s="469"/>
      <c r="P7300" s="923"/>
      <c r="Q7300" s="923"/>
      <c r="R7300" s="923"/>
      <c r="S7300" s="923"/>
      <c r="U7300" s="742"/>
    </row>
    <row r="7301" spans="12:21" s="508" customFormat="1" x14ac:dyDescent="0.2">
      <c r="L7301" s="469"/>
      <c r="M7301" s="469"/>
      <c r="N7301" s="469"/>
      <c r="O7301" s="469"/>
      <c r="P7301" s="923"/>
      <c r="Q7301" s="923"/>
      <c r="R7301" s="923"/>
      <c r="S7301" s="923"/>
      <c r="U7301" s="742"/>
    </row>
    <row r="7302" spans="12:21" s="508" customFormat="1" x14ac:dyDescent="0.2">
      <c r="L7302" s="469"/>
      <c r="M7302" s="469"/>
      <c r="N7302" s="469"/>
      <c r="O7302" s="469"/>
      <c r="P7302" s="923"/>
      <c r="Q7302" s="923"/>
      <c r="R7302" s="923"/>
      <c r="S7302" s="923"/>
      <c r="U7302" s="742"/>
    </row>
    <row r="7303" spans="12:21" s="508" customFormat="1" x14ac:dyDescent="0.2">
      <c r="L7303" s="469"/>
      <c r="M7303" s="469"/>
      <c r="N7303" s="469"/>
      <c r="O7303" s="469"/>
      <c r="P7303" s="923"/>
      <c r="Q7303" s="923"/>
      <c r="R7303" s="923"/>
      <c r="S7303" s="923"/>
      <c r="U7303" s="742"/>
    </row>
    <row r="7304" spans="12:21" s="508" customFormat="1" x14ac:dyDescent="0.2">
      <c r="L7304" s="469"/>
      <c r="M7304" s="469"/>
      <c r="N7304" s="469"/>
      <c r="O7304" s="469"/>
      <c r="P7304" s="923"/>
      <c r="Q7304" s="923"/>
      <c r="R7304" s="923"/>
      <c r="S7304" s="923"/>
      <c r="U7304" s="742"/>
    </row>
    <row r="7305" spans="12:21" s="508" customFormat="1" x14ac:dyDescent="0.2">
      <c r="L7305" s="469"/>
      <c r="M7305" s="469"/>
      <c r="N7305" s="469"/>
      <c r="O7305" s="469"/>
      <c r="P7305" s="923"/>
      <c r="Q7305" s="923"/>
      <c r="R7305" s="923"/>
      <c r="S7305" s="923"/>
      <c r="U7305" s="742"/>
    </row>
    <row r="7306" spans="12:21" s="508" customFormat="1" x14ac:dyDescent="0.2">
      <c r="L7306" s="469"/>
      <c r="M7306" s="469"/>
      <c r="N7306" s="469"/>
      <c r="O7306" s="469"/>
      <c r="P7306" s="923"/>
      <c r="Q7306" s="923"/>
      <c r="R7306" s="923"/>
      <c r="S7306" s="923"/>
      <c r="U7306" s="742"/>
    </row>
    <row r="7307" spans="12:21" s="508" customFormat="1" x14ac:dyDescent="0.2">
      <c r="L7307" s="469"/>
      <c r="M7307" s="469"/>
      <c r="N7307" s="469"/>
      <c r="O7307" s="469"/>
      <c r="P7307" s="923"/>
      <c r="Q7307" s="923"/>
      <c r="R7307" s="923"/>
      <c r="S7307" s="923"/>
      <c r="U7307" s="742"/>
    </row>
    <row r="7308" spans="12:21" s="508" customFormat="1" x14ac:dyDescent="0.2">
      <c r="L7308" s="469"/>
      <c r="M7308" s="469"/>
      <c r="N7308" s="469"/>
      <c r="O7308" s="469"/>
      <c r="P7308" s="923"/>
      <c r="Q7308" s="923"/>
      <c r="R7308" s="923"/>
      <c r="S7308" s="923"/>
      <c r="U7308" s="742"/>
    </row>
    <row r="7309" spans="12:21" s="508" customFormat="1" x14ac:dyDescent="0.2">
      <c r="L7309" s="469"/>
      <c r="M7309" s="469"/>
      <c r="N7309" s="469"/>
      <c r="O7309" s="469"/>
      <c r="P7309" s="923"/>
      <c r="Q7309" s="923"/>
      <c r="R7309" s="923"/>
      <c r="S7309" s="923"/>
      <c r="U7309" s="742"/>
    </row>
    <row r="7310" spans="12:21" s="508" customFormat="1" x14ac:dyDescent="0.2">
      <c r="L7310" s="469"/>
      <c r="M7310" s="469"/>
      <c r="N7310" s="469"/>
      <c r="O7310" s="469"/>
      <c r="P7310" s="923"/>
      <c r="Q7310" s="923"/>
      <c r="R7310" s="923"/>
      <c r="S7310" s="923"/>
      <c r="U7310" s="742"/>
    </row>
    <row r="7311" spans="12:21" s="508" customFormat="1" x14ac:dyDescent="0.2">
      <c r="L7311" s="469"/>
      <c r="M7311" s="469"/>
      <c r="N7311" s="469"/>
      <c r="O7311" s="469"/>
      <c r="P7311" s="923"/>
      <c r="Q7311" s="923"/>
      <c r="R7311" s="923"/>
      <c r="S7311" s="923"/>
      <c r="U7311" s="742"/>
    </row>
    <row r="7312" spans="12:21" s="508" customFormat="1" x14ac:dyDescent="0.2">
      <c r="L7312" s="469"/>
      <c r="M7312" s="469"/>
      <c r="N7312" s="469"/>
      <c r="O7312" s="469"/>
      <c r="P7312" s="923"/>
      <c r="Q7312" s="923"/>
      <c r="R7312" s="923"/>
      <c r="S7312" s="923"/>
      <c r="U7312" s="742"/>
    </row>
    <row r="7313" spans="12:21" s="508" customFormat="1" x14ac:dyDescent="0.2">
      <c r="L7313" s="469"/>
      <c r="M7313" s="469"/>
      <c r="N7313" s="469"/>
      <c r="O7313" s="469"/>
      <c r="P7313" s="923"/>
      <c r="Q7313" s="923"/>
      <c r="R7313" s="923"/>
      <c r="S7313" s="923"/>
      <c r="U7313" s="742"/>
    </row>
    <row r="7314" spans="12:21" s="508" customFormat="1" x14ac:dyDescent="0.2">
      <c r="L7314" s="469"/>
      <c r="M7314" s="469"/>
      <c r="N7314" s="469"/>
      <c r="O7314" s="469"/>
      <c r="P7314" s="923"/>
      <c r="Q7314" s="923"/>
      <c r="R7314" s="923"/>
      <c r="S7314" s="923"/>
      <c r="U7314" s="742"/>
    </row>
    <row r="7315" spans="12:21" s="508" customFormat="1" x14ac:dyDescent="0.2">
      <c r="L7315" s="469"/>
      <c r="M7315" s="469"/>
      <c r="N7315" s="469"/>
      <c r="O7315" s="469"/>
      <c r="P7315" s="923"/>
      <c r="Q7315" s="923"/>
      <c r="R7315" s="923"/>
      <c r="S7315" s="923"/>
      <c r="U7315" s="742"/>
    </row>
    <row r="7316" spans="12:21" s="508" customFormat="1" x14ac:dyDescent="0.2">
      <c r="L7316" s="469"/>
      <c r="M7316" s="469"/>
      <c r="N7316" s="469"/>
      <c r="O7316" s="469"/>
      <c r="P7316" s="923"/>
      <c r="Q7316" s="923"/>
      <c r="R7316" s="923"/>
      <c r="S7316" s="923"/>
      <c r="U7316" s="742"/>
    </row>
    <row r="7317" spans="12:21" s="508" customFormat="1" x14ac:dyDescent="0.2">
      <c r="L7317" s="469"/>
      <c r="M7317" s="469"/>
      <c r="N7317" s="469"/>
      <c r="O7317" s="469"/>
      <c r="P7317" s="923"/>
      <c r="Q7317" s="923"/>
      <c r="R7317" s="923"/>
      <c r="S7317" s="923"/>
      <c r="U7317" s="742"/>
    </row>
    <row r="7318" spans="12:21" s="508" customFormat="1" x14ac:dyDescent="0.2">
      <c r="L7318" s="469"/>
      <c r="M7318" s="469"/>
      <c r="N7318" s="469"/>
      <c r="O7318" s="469"/>
      <c r="P7318" s="923"/>
      <c r="Q7318" s="923"/>
      <c r="R7318" s="923"/>
      <c r="S7318" s="923"/>
      <c r="U7318" s="742"/>
    </row>
    <row r="7319" spans="12:21" s="508" customFormat="1" x14ac:dyDescent="0.2">
      <c r="L7319" s="469"/>
      <c r="M7319" s="469"/>
      <c r="N7319" s="469"/>
      <c r="O7319" s="469"/>
      <c r="P7319" s="923"/>
      <c r="Q7319" s="923"/>
      <c r="R7319" s="923"/>
      <c r="S7319" s="923"/>
      <c r="U7319" s="742"/>
    </row>
    <row r="7320" spans="12:21" s="508" customFormat="1" x14ac:dyDescent="0.2">
      <c r="L7320" s="469"/>
      <c r="M7320" s="469"/>
      <c r="N7320" s="469"/>
      <c r="O7320" s="469"/>
      <c r="P7320" s="923"/>
      <c r="Q7320" s="923"/>
      <c r="R7320" s="923"/>
      <c r="S7320" s="923"/>
      <c r="U7320" s="742"/>
    </row>
    <row r="7321" spans="12:21" s="508" customFormat="1" x14ac:dyDescent="0.2">
      <c r="L7321" s="469"/>
      <c r="M7321" s="469"/>
      <c r="N7321" s="469"/>
      <c r="O7321" s="469"/>
      <c r="P7321" s="923"/>
      <c r="Q7321" s="923"/>
      <c r="R7321" s="923"/>
      <c r="S7321" s="923"/>
      <c r="U7321" s="742"/>
    </row>
    <row r="7322" spans="12:21" s="508" customFormat="1" x14ac:dyDescent="0.2">
      <c r="L7322" s="469"/>
      <c r="M7322" s="469"/>
      <c r="N7322" s="469"/>
      <c r="O7322" s="469"/>
      <c r="P7322" s="923"/>
      <c r="Q7322" s="923"/>
      <c r="R7322" s="923"/>
      <c r="S7322" s="923"/>
      <c r="U7322" s="742"/>
    </row>
    <row r="7323" spans="12:21" s="508" customFormat="1" x14ac:dyDescent="0.2">
      <c r="L7323" s="469"/>
      <c r="M7323" s="469"/>
      <c r="N7323" s="469"/>
      <c r="O7323" s="469"/>
      <c r="P7323" s="923"/>
      <c r="Q7323" s="923"/>
      <c r="R7323" s="923"/>
      <c r="S7323" s="923"/>
      <c r="U7323" s="742"/>
    </row>
    <row r="7324" spans="12:21" s="508" customFormat="1" x14ac:dyDescent="0.2">
      <c r="L7324" s="469"/>
      <c r="M7324" s="469"/>
      <c r="N7324" s="469"/>
      <c r="O7324" s="469"/>
      <c r="P7324" s="923"/>
      <c r="Q7324" s="923"/>
      <c r="R7324" s="923"/>
      <c r="S7324" s="923"/>
      <c r="U7324" s="742"/>
    </row>
    <row r="7325" spans="12:21" s="508" customFormat="1" x14ac:dyDescent="0.2">
      <c r="L7325" s="469"/>
      <c r="M7325" s="469"/>
      <c r="N7325" s="469"/>
      <c r="O7325" s="469"/>
      <c r="P7325" s="923"/>
      <c r="Q7325" s="923"/>
      <c r="R7325" s="923"/>
      <c r="S7325" s="923"/>
      <c r="U7325" s="742"/>
    </row>
    <row r="7326" spans="12:21" s="508" customFormat="1" x14ac:dyDescent="0.2">
      <c r="L7326" s="469"/>
      <c r="M7326" s="469"/>
      <c r="N7326" s="469"/>
      <c r="O7326" s="469"/>
      <c r="P7326" s="923"/>
      <c r="Q7326" s="923"/>
      <c r="R7326" s="923"/>
      <c r="S7326" s="923"/>
      <c r="U7326" s="742"/>
    </row>
    <row r="7327" spans="12:21" s="508" customFormat="1" x14ac:dyDescent="0.2">
      <c r="L7327" s="469"/>
      <c r="M7327" s="469"/>
      <c r="N7327" s="469"/>
      <c r="O7327" s="469"/>
      <c r="P7327" s="923"/>
      <c r="Q7327" s="923"/>
      <c r="R7327" s="923"/>
      <c r="S7327" s="923"/>
      <c r="U7327" s="742"/>
    </row>
    <row r="7328" spans="12:21" s="508" customFormat="1" x14ac:dyDescent="0.2">
      <c r="L7328" s="469"/>
      <c r="M7328" s="469"/>
      <c r="N7328" s="469"/>
      <c r="O7328" s="469"/>
      <c r="P7328" s="923"/>
      <c r="Q7328" s="923"/>
      <c r="R7328" s="923"/>
      <c r="S7328" s="923"/>
      <c r="U7328" s="742"/>
    </row>
    <row r="7329" spans="12:21" s="508" customFormat="1" x14ac:dyDescent="0.2">
      <c r="L7329" s="469"/>
      <c r="M7329" s="469"/>
      <c r="N7329" s="469"/>
      <c r="O7329" s="469"/>
      <c r="P7329" s="923"/>
      <c r="Q7329" s="923"/>
      <c r="R7329" s="923"/>
      <c r="S7329" s="923"/>
      <c r="U7329" s="742"/>
    </row>
    <row r="7330" spans="12:21" s="508" customFormat="1" x14ac:dyDescent="0.2">
      <c r="L7330" s="469"/>
      <c r="M7330" s="469"/>
      <c r="N7330" s="469"/>
      <c r="O7330" s="469"/>
      <c r="P7330" s="923"/>
      <c r="Q7330" s="923"/>
      <c r="R7330" s="923"/>
      <c r="S7330" s="923"/>
      <c r="U7330" s="742"/>
    </row>
    <row r="7331" spans="12:21" s="508" customFormat="1" x14ac:dyDescent="0.2">
      <c r="L7331" s="469"/>
      <c r="M7331" s="469"/>
      <c r="N7331" s="469"/>
      <c r="O7331" s="469"/>
      <c r="P7331" s="923"/>
      <c r="Q7331" s="923"/>
      <c r="R7331" s="923"/>
      <c r="S7331" s="923"/>
      <c r="U7331" s="742"/>
    </row>
    <row r="7332" spans="12:21" s="508" customFormat="1" x14ac:dyDescent="0.2">
      <c r="L7332" s="469"/>
      <c r="M7332" s="469"/>
      <c r="N7332" s="469"/>
      <c r="O7332" s="469"/>
      <c r="P7332" s="923"/>
      <c r="Q7332" s="923"/>
      <c r="R7332" s="923"/>
      <c r="S7332" s="923"/>
      <c r="U7332" s="742"/>
    </row>
    <row r="7333" spans="12:21" s="508" customFormat="1" x14ac:dyDescent="0.2">
      <c r="L7333" s="469"/>
      <c r="M7333" s="469"/>
      <c r="N7333" s="469"/>
      <c r="O7333" s="469"/>
      <c r="P7333" s="923"/>
      <c r="Q7333" s="923"/>
      <c r="R7333" s="923"/>
      <c r="S7333" s="923"/>
      <c r="U7333" s="742"/>
    </row>
    <row r="7334" spans="12:21" s="508" customFormat="1" x14ac:dyDescent="0.2">
      <c r="L7334" s="469"/>
      <c r="M7334" s="469"/>
      <c r="N7334" s="469"/>
      <c r="O7334" s="469"/>
      <c r="P7334" s="923"/>
      <c r="Q7334" s="923"/>
      <c r="R7334" s="923"/>
      <c r="S7334" s="923"/>
      <c r="U7334" s="742"/>
    </row>
    <row r="7335" spans="12:21" s="508" customFormat="1" x14ac:dyDescent="0.2">
      <c r="L7335" s="469"/>
      <c r="M7335" s="469"/>
      <c r="N7335" s="469"/>
      <c r="O7335" s="469"/>
      <c r="P7335" s="923"/>
      <c r="Q7335" s="923"/>
      <c r="R7335" s="923"/>
      <c r="S7335" s="923"/>
      <c r="U7335" s="742"/>
    </row>
    <row r="7336" spans="12:21" s="508" customFormat="1" x14ac:dyDescent="0.2">
      <c r="L7336" s="469"/>
      <c r="M7336" s="469"/>
      <c r="N7336" s="469"/>
      <c r="O7336" s="469"/>
      <c r="P7336" s="923"/>
      <c r="Q7336" s="923"/>
      <c r="R7336" s="923"/>
      <c r="S7336" s="923"/>
      <c r="U7336" s="742"/>
    </row>
    <row r="7337" spans="12:21" s="508" customFormat="1" x14ac:dyDescent="0.2">
      <c r="L7337" s="469"/>
      <c r="M7337" s="469"/>
      <c r="N7337" s="469"/>
      <c r="O7337" s="469"/>
      <c r="P7337" s="923"/>
      <c r="Q7337" s="923"/>
      <c r="R7337" s="923"/>
      <c r="S7337" s="923"/>
      <c r="U7337" s="742"/>
    </row>
    <row r="7338" spans="12:21" s="508" customFormat="1" x14ac:dyDescent="0.2">
      <c r="L7338" s="469"/>
      <c r="M7338" s="469"/>
      <c r="N7338" s="469"/>
      <c r="O7338" s="469"/>
      <c r="P7338" s="923"/>
      <c r="Q7338" s="923"/>
      <c r="R7338" s="923"/>
      <c r="S7338" s="923"/>
      <c r="U7338" s="742"/>
    </row>
    <row r="7339" spans="12:21" s="508" customFormat="1" x14ac:dyDescent="0.2">
      <c r="L7339" s="469"/>
      <c r="M7339" s="469"/>
      <c r="N7339" s="469"/>
      <c r="O7339" s="469"/>
      <c r="P7339" s="923"/>
      <c r="Q7339" s="923"/>
      <c r="R7339" s="923"/>
      <c r="S7339" s="923"/>
      <c r="U7339" s="742"/>
    </row>
    <row r="7340" spans="12:21" s="508" customFormat="1" x14ac:dyDescent="0.2">
      <c r="L7340" s="469"/>
      <c r="M7340" s="469"/>
      <c r="N7340" s="469"/>
      <c r="O7340" s="469"/>
      <c r="P7340" s="923"/>
      <c r="Q7340" s="923"/>
      <c r="R7340" s="923"/>
      <c r="S7340" s="923"/>
      <c r="U7340" s="742"/>
    </row>
    <row r="7341" spans="12:21" s="508" customFormat="1" x14ac:dyDescent="0.2">
      <c r="L7341" s="469"/>
      <c r="M7341" s="469"/>
      <c r="N7341" s="469"/>
      <c r="O7341" s="469"/>
      <c r="P7341" s="923"/>
      <c r="Q7341" s="923"/>
      <c r="R7341" s="923"/>
      <c r="S7341" s="923"/>
      <c r="U7341" s="742"/>
    </row>
    <row r="7342" spans="12:21" s="508" customFormat="1" x14ac:dyDescent="0.2">
      <c r="L7342" s="469"/>
      <c r="M7342" s="469"/>
      <c r="N7342" s="469"/>
      <c r="O7342" s="469"/>
      <c r="P7342" s="923"/>
      <c r="Q7342" s="923"/>
      <c r="R7342" s="923"/>
      <c r="S7342" s="923"/>
      <c r="U7342" s="742"/>
    </row>
    <row r="7343" spans="12:21" s="508" customFormat="1" x14ac:dyDescent="0.2">
      <c r="L7343" s="469"/>
      <c r="M7343" s="469"/>
      <c r="N7343" s="469"/>
      <c r="O7343" s="469"/>
      <c r="P7343" s="923"/>
      <c r="Q7343" s="923"/>
      <c r="R7343" s="923"/>
      <c r="S7343" s="923"/>
      <c r="U7343" s="742"/>
    </row>
    <row r="7344" spans="12:21" s="508" customFormat="1" x14ac:dyDescent="0.2">
      <c r="L7344" s="469"/>
      <c r="M7344" s="469"/>
      <c r="N7344" s="469"/>
      <c r="O7344" s="469"/>
      <c r="P7344" s="923"/>
      <c r="Q7344" s="923"/>
      <c r="R7344" s="923"/>
      <c r="S7344" s="923"/>
      <c r="U7344" s="742"/>
    </row>
    <row r="7345" spans="12:21" s="508" customFormat="1" x14ac:dyDescent="0.2">
      <c r="L7345" s="469"/>
      <c r="M7345" s="469"/>
      <c r="N7345" s="469"/>
      <c r="O7345" s="469"/>
      <c r="P7345" s="923"/>
      <c r="Q7345" s="923"/>
      <c r="R7345" s="923"/>
      <c r="S7345" s="923"/>
      <c r="U7345" s="742"/>
    </row>
    <row r="7346" spans="12:21" s="508" customFormat="1" x14ac:dyDescent="0.2">
      <c r="L7346" s="469"/>
      <c r="M7346" s="469"/>
      <c r="N7346" s="469"/>
      <c r="O7346" s="469"/>
      <c r="P7346" s="923"/>
      <c r="Q7346" s="923"/>
      <c r="R7346" s="923"/>
      <c r="S7346" s="923"/>
      <c r="U7346" s="742"/>
    </row>
    <row r="7347" spans="12:21" s="508" customFormat="1" x14ac:dyDescent="0.2">
      <c r="L7347" s="469"/>
      <c r="M7347" s="469"/>
      <c r="N7347" s="469"/>
      <c r="O7347" s="469"/>
      <c r="P7347" s="923"/>
      <c r="Q7347" s="923"/>
      <c r="R7347" s="923"/>
      <c r="S7347" s="923"/>
      <c r="U7347" s="742"/>
    </row>
    <row r="7348" spans="12:21" s="508" customFormat="1" x14ac:dyDescent="0.2">
      <c r="L7348" s="469"/>
      <c r="M7348" s="469"/>
      <c r="N7348" s="469"/>
      <c r="O7348" s="469"/>
      <c r="P7348" s="923"/>
      <c r="Q7348" s="923"/>
      <c r="R7348" s="923"/>
      <c r="S7348" s="923"/>
      <c r="U7348" s="742"/>
    </row>
    <row r="7349" spans="12:21" s="508" customFormat="1" x14ac:dyDescent="0.2">
      <c r="L7349" s="469"/>
      <c r="M7349" s="469"/>
      <c r="N7349" s="469"/>
      <c r="O7349" s="469"/>
      <c r="P7349" s="923"/>
      <c r="Q7349" s="923"/>
      <c r="R7349" s="923"/>
      <c r="S7349" s="923"/>
      <c r="U7349" s="742"/>
    </row>
    <row r="7350" spans="12:21" s="508" customFormat="1" x14ac:dyDescent="0.2">
      <c r="L7350" s="469"/>
      <c r="M7350" s="469"/>
      <c r="N7350" s="469"/>
      <c r="O7350" s="469"/>
      <c r="P7350" s="923"/>
      <c r="Q7350" s="923"/>
      <c r="R7350" s="923"/>
      <c r="S7350" s="923"/>
      <c r="U7350" s="742"/>
    </row>
    <row r="7351" spans="12:21" s="508" customFormat="1" x14ac:dyDescent="0.2">
      <c r="L7351" s="469"/>
      <c r="M7351" s="469"/>
      <c r="N7351" s="469"/>
      <c r="O7351" s="469"/>
      <c r="P7351" s="923"/>
      <c r="Q7351" s="923"/>
      <c r="R7351" s="923"/>
      <c r="S7351" s="923"/>
      <c r="U7351" s="742"/>
    </row>
    <row r="7352" spans="12:21" s="508" customFormat="1" x14ac:dyDescent="0.2">
      <c r="L7352" s="469"/>
      <c r="M7352" s="469"/>
      <c r="N7352" s="469"/>
      <c r="O7352" s="469"/>
      <c r="P7352" s="923"/>
      <c r="Q7352" s="923"/>
      <c r="R7352" s="923"/>
      <c r="S7352" s="923"/>
      <c r="U7352" s="742"/>
    </row>
    <row r="7353" spans="12:21" s="508" customFormat="1" x14ac:dyDescent="0.2">
      <c r="L7353" s="469"/>
      <c r="M7353" s="469"/>
      <c r="N7353" s="469"/>
      <c r="O7353" s="469"/>
      <c r="P7353" s="923"/>
      <c r="Q7353" s="923"/>
      <c r="R7353" s="923"/>
      <c r="S7353" s="923"/>
      <c r="U7353" s="742"/>
    </row>
    <row r="7354" spans="12:21" s="508" customFormat="1" x14ac:dyDescent="0.2">
      <c r="L7354" s="469"/>
      <c r="M7354" s="469"/>
      <c r="N7354" s="469"/>
      <c r="O7354" s="469"/>
      <c r="P7354" s="923"/>
      <c r="Q7354" s="923"/>
      <c r="R7354" s="923"/>
      <c r="S7354" s="923"/>
      <c r="U7354" s="742"/>
    </row>
    <row r="7355" spans="12:21" s="508" customFormat="1" x14ac:dyDescent="0.2">
      <c r="L7355" s="469"/>
      <c r="M7355" s="469"/>
      <c r="N7355" s="469"/>
      <c r="O7355" s="469"/>
      <c r="P7355" s="923"/>
      <c r="Q7355" s="923"/>
      <c r="R7355" s="923"/>
      <c r="S7355" s="923"/>
      <c r="U7355" s="742"/>
    </row>
    <row r="7356" spans="12:21" s="508" customFormat="1" x14ac:dyDescent="0.2">
      <c r="L7356" s="469"/>
      <c r="M7356" s="469"/>
      <c r="N7356" s="469"/>
      <c r="O7356" s="469"/>
      <c r="P7356" s="923"/>
      <c r="Q7356" s="923"/>
      <c r="R7356" s="923"/>
      <c r="S7356" s="923"/>
      <c r="U7356" s="742"/>
    </row>
    <row r="7357" spans="12:21" s="508" customFormat="1" x14ac:dyDescent="0.2">
      <c r="L7357" s="469"/>
      <c r="M7357" s="469"/>
      <c r="N7357" s="469"/>
      <c r="O7357" s="469"/>
      <c r="P7357" s="923"/>
      <c r="Q7357" s="923"/>
      <c r="R7357" s="923"/>
      <c r="S7357" s="923"/>
      <c r="U7357" s="742"/>
    </row>
    <row r="7358" spans="12:21" s="508" customFormat="1" x14ac:dyDescent="0.2">
      <c r="L7358" s="469"/>
      <c r="M7358" s="469"/>
      <c r="N7358" s="469"/>
      <c r="O7358" s="469"/>
      <c r="P7358" s="923"/>
      <c r="Q7358" s="923"/>
      <c r="R7358" s="923"/>
      <c r="S7358" s="923"/>
      <c r="U7358" s="742"/>
    </row>
    <row r="7359" spans="12:21" s="508" customFormat="1" x14ac:dyDescent="0.2">
      <c r="L7359" s="469"/>
      <c r="M7359" s="469"/>
      <c r="N7359" s="469"/>
      <c r="O7359" s="469"/>
      <c r="P7359" s="923"/>
      <c r="Q7359" s="923"/>
      <c r="R7359" s="923"/>
      <c r="S7359" s="923"/>
      <c r="U7359" s="742"/>
    </row>
    <row r="7360" spans="12:21" s="508" customFormat="1" x14ac:dyDescent="0.2">
      <c r="L7360" s="469"/>
      <c r="M7360" s="469"/>
      <c r="N7360" s="469"/>
      <c r="O7360" s="469"/>
      <c r="P7360" s="923"/>
      <c r="Q7360" s="923"/>
      <c r="R7360" s="923"/>
      <c r="S7360" s="923"/>
      <c r="U7360" s="742"/>
    </row>
    <row r="7361" spans="12:21" s="508" customFormat="1" x14ac:dyDescent="0.2">
      <c r="L7361" s="469"/>
      <c r="M7361" s="469"/>
      <c r="N7361" s="469"/>
      <c r="O7361" s="469"/>
      <c r="P7361" s="923"/>
      <c r="Q7361" s="923"/>
      <c r="R7361" s="923"/>
      <c r="S7361" s="923"/>
      <c r="U7361" s="742"/>
    </row>
    <row r="7362" spans="12:21" s="508" customFormat="1" x14ac:dyDescent="0.2">
      <c r="L7362" s="469"/>
      <c r="M7362" s="469"/>
      <c r="N7362" s="469"/>
      <c r="O7362" s="469"/>
      <c r="P7362" s="923"/>
      <c r="Q7362" s="923"/>
      <c r="R7362" s="923"/>
      <c r="S7362" s="923"/>
      <c r="U7362" s="742"/>
    </row>
    <row r="7363" spans="12:21" s="508" customFormat="1" x14ac:dyDescent="0.2">
      <c r="L7363" s="469"/>
      <c r="M7363" s="469"/>
      <c r="N7363" s="469"/>
      <c r="O7363" s="469"/>
      <c r="P7363" s="923"/>
      <c r="Q7363" s="923"/>
      <c r="R7363" s="923"/>
      <c r="S7363" s="923"/>
      <c r="U7363" s="742"/>
    </row>
    <row r="7364" spans="12:21" s="508" customFormat="1" x14ac:dyDescent="0.2">
      <c r="L7364" s="469"/>
      <c r="M7364" s="469"/>
      <c r="N7364" s="469"/>
      <c r="O7364" s="469"/>
      <c r="P7364" s="923"/>
      <c r="Q7364" s="923"/>
      <c r="R7364" s="923"/>
      <c r="S7364" s="923"/>
      <c r="U7364" s="742"/>
    </row>
    <row r="7365" spans="12:21" s="508" customFormat="1" x14ac:dyDescent="0.2">
      <c r="L7365" s="469"/>
      <c r="M7365" s="469"/>
      <c r="N7365" s="469"/>
      <c r="O7365" s="469"/>
      <c r="P7365" s="923"/>
      <c r="Q7365" s="923"/>
      <c r="R7365" s="923"/>
      <c r="S7365" s="923"/>
      <c r="U7365" s="742"/>
    </row>
    <row r="7366" spans="12:21" s="508" customFormat="1" x14ac:dyDescent="0.2">
      <c r="L7366" s="469"/>
      <c r="M7366" s="469"/>
      <c r="N7366" s="469"/>
      <c r="O7366" s="469"/>
      <c r="P7366" s="923"/>
      <c r="Q7366" s="923"/>
      <c r="R7366" s="923"/>
      <c r="S7366" s="923"/>
      <c r="U7366" s="742"/>
    </row>
    <row r="7367" spans="12:21" s="508" customFormat="1" x14ac:dyDescent="0.2">
      <c r="L7367" s="469"/>
      <c r="M7367" s="469"/>
      <c r="N7367" s="469"/>
      <c r="O7367" s="469"/>
      <c r="P7367" s="923"/>
      <c r="Q7367" s="923"/>
      <c r="R7367" s="923"/>
      <c r="S7367" s="923"/>
      <c r="U7367" s="742"/>
    </row>
    <row r="7368" spans="12:21" s="508" customFormat="1" x14ac:dyDescent="0.2">
      <c r="L7368" s="469"/>
      <c r="M7368" s="469"/>
      <c r="N7368" s="469"/>
      <c r="O7368" s="469"/>
      <c r="P7368" s="923"/>
      <c r="Q7368" s="923"/>
      <c r="R7368" s="923"/>
      <c r="S7368" s="923"/>
      <c r="U7368" s="742"/>
    </row>
    <row r="7369" spans="12:21" s="508" customFormat="1" x14ac:dyDescent="0.2">
      <c r="L7369" s="469"/>
      <c r="M7369" s="469"/>
      <c r="N7369" s="469"/>
      <c r="O7369" s="469"/>
      <c r="P7369" s="923"/>
      <c r="Q7369" s="923"/>
      <c r="R7369" s="923"/>
      <c r="S7369" s="923"/>
      <c r="U7369" s="742"/>
    </row>
    <row r="7370" spans="12:21" s="508" customFormat="1" x14ac:dyDescent="0.2">
      <c r="L7370" s="469"/>
      <c r="M7370" s="469"/>
      <c r="N7370" s="469"/>
      <c r="O7370" s="469"/>
      <c r="P7370" s="923"/>
      <c r="Q7370" s="923"/>
      <c r="R7370" s="923"/>
      <c r="S7370" s="923"/>
      <c r="U7370" s="742"/>
    </row>
    <row r="7371" spans="12:21" s="508" customFormat="1" x14ac:dyDescent="0.2">
      <c r="L7371" s="469"/>
      <c r="M7371" s="469"/>
      <c r="N7371" s="469"/>
      <c r="O7371" s="469"/>
      <c r="P7371" s="923"/>
      <c r="Q7371" s="923"/>
      <c r="R7371" s="923"/>
      <c r="S7371" s="923"/>
      <c r="U7371" s="742"/>
    </row>
    <row r="7372" spans="12:21" s="508" customFormat="1" x14ac:dyDescent="0.2">
      <c r="L7372" s="469"/>
      <c r="M7372" s="469"/>
      <c r="N7372" s="469"/>
      <c r="O7372" s="469"/>
      <c r="P7372" s="923"/>
      <c r="Q7372" s="923"/>
      <c r="R7372" s="923"/>
      <c r="S7372" s="923"/>
      <c r="U7372" s="742"/>
    </row>
    <row r="7373" spans="12:21" s="508" customFormat="1" x14ac:dyDescent="0.2">
      <c r="L7373" s="469"/>
      <c r="M7373" s="469"/>
      <c r="N7373" s="469"/>
      <c r="O7373" s="469"/>
      <c r="P7373" s="923"/>
      <c r="Q7373" s="923"/>
      <c r="R7373" s="923"/>
      <c r="S7373" s="923"/>
      <c r="U7373" s="742"/>
    </row>
    <row r="7374" spans="12:21" s="508" customFormat="1" x14ac:dyDescent="0.2">
      <c r="L7374" s="469"/>
      <c r="M7374" s="469"/>
      <c r="N7374" s="469"/>
      <c r="O7374" s="469"/>
      <c r="P7374" s="923"/>
      <c r="Q7374" s="923"/>
      <c r="R7374" s="923"/>
      <c r="S7374" s="923"/>
      <c r="U7374" s="742"/>
    </row>
    <row r="7375" spans="12:21" s="508" customFormat="1" x14ac:dyDescent="0.2">
      <c r="L7375" s="469"/>
      <c r="M7375" s="469"/>
      <c r="N7375" s="469"/>
      <c r="O7375" s="469"/>
      <c r="P7375" s="923"/>
      <c r="Q7375" s="923"/>
      <c r="R7375" s="923"/>
      <c r="S7375" s="923"/>
      <c r="U7375" s="742"/>
    </row>
    <row r="7376" spans="12:21" s="508" customFormat="1" x14ac:dyDescent="0.2">
      <c r="L7376" s="469"/>
      <c r="M7376" s="469"/>
      <c r="N7376" s="469"/>
      <c r="O7376" s="469"/>
      <c r="P7376" s="923"/>
      <c r="Q7376" s="923"/>
      <c r="R7376" s="923"/>
      <c r="S7376" s="923"/>
      <c r="U7376" s="742"/>
    </row>
    <row r="7377" spans="12:21" s="508" customFormat="1" x14ac:dyDescent="0.2">
      <c r="L7377" s="469"/>
      <c r="M7377" s="469"/>
      <c r="N7377" s="469"/>
      <c r="O7377" s="469"/>
      <c r="P7377" s="923"/>
      <c r="Q7377" s="923"/>
      <c r="R7377" s="923"/>
      <c r="S7377" s="923"/>
      <c r="U7377" s="742"/>
    </row>
    <row r="7378" spans="12:21" s="508" customFormat="1" x14ac:dyDescent="0.2">
      <c r="L7378" s="469"/>
      <c r="M7378" s="469"/>
      <c r="N7378" s="469"/>
      <c r="O7378" s="469"/>
      <c r="P7378" s="923"/>
      <c r="Q7378" s="923"/>
      <c r="R7378" s="923"/>
      <c r="S7378" s="923"/>
      <c r="U7378" s="742"/>
    </row>
    <row r="7379" spans="12:21" s="508" customFormat="1" x14ac:dyDescent="0.2">
      <c r="L7379" s="469"/>
      <c r="M7379" s="469"/>
      <c r="N7379" s="469"/>
      <c r="O7379" s="469"/>
      <c r="P7379" s="923"/>
      <c r="Q7379" s="923"/>
      <c r="R7379" s="923"/>
      <c r="S7379" s="923"/>
      <c r="U7379" s="742"/>
    </row>
    <row r="7380" spans="12:21" s="508" customFormat="1" x14ac:dyDescent="0.2">
      <c r="L7380" s="469"/>
      <c r="M7380" s="469"/>
      <c r="N7380" s="469"/>
      <c r="O7380" s="469"/>
      <c r="P7380" s="923"/>
      <c r="Q7380" s="923"/>
      <c r="R7380" s="923"/>
      <c r="S7380" s="923"/>
      <c r="U7380" s="742"/>
    </row>
    <row r="7381" spans="12:21" s="508" customFormat="1" x14ac:dyDescent="0.2">
      <c r="L7381" s="469"/>
      <c r="M7381" s="469"/>
      <c r="N7381" s="469"/>
      <c r="O7381" s="469"/>
      <c r="P7381" s="923"/>
      <c r="Q7381" s="923"/>
      <c r="R7381" s="923"/>
      <c r="S7381" s="923"/>
      <c r="U7381" s="742"/>
    </row>
    <row r="7382" spans="12:21" s="508" customFormat="1" x14ac:dyDescent="0.2">
      <c r="L7382" s="469"/>
      <c r="M7382" s="469"/>
      <c r="N7382" s="469"/>
      <c r="O7382" s="469"/>
      <c r="P7382" s="923"/>
      <c r="Q7382" s="923"/>
      <c r="R7382" s="923"/>
      <c r="S7382" s="923"/>
      <c r="U7382" s="742"/>
    </row>
    <row r="7383" spans="12:21" s="508" customFormat="1" x14ac:dyDescent="0.2">
      <c r="L7383" s="469"/>
      <c r="M7383" s="469"/>
      <c r="N7383" s="469"/>
      <c r="O7383" s="469"/>
      <c r="P7383" s="923"/>
      <c r="Q7383" s="923"/>
      <c r="R7383" s="923"/>
      <c r="S7383" s="923"/>
      <c r="U7383" s="742"/>
    </row>
    <row r="7384" spans="12:21" s="508" customFormat="1" x14ac:dyDescent="0.2">
      <c r="L7384" s="469"/>
      <c r="M7384" s="469"/>
      <c r="N7384" s="469"/>
      <c r="O7384" s="469"/>
      <c r="P7384" s="923"/>
      <c r="Q7384" s="923"/>
      <c r="R7384" s="923"/>
      <c r="S7384" s="923"/>
      <c r="U7384" s="742"/>
    </row>
    <row r="7385" spans="12:21" s="508" customFormat="1" x14ac:dyDescent="0.2">
      <c r="L7385" s="469"/>
      <c r="M7385" s="469"/>
      <c r="N7385" s="469"/>
      <c r="O7385" s="469"/>
      <c r="P7385" s="923"/>
      <c r="Q7385" s="923"/>
      <c r="R7385" s="923"/>
      <c r="S7385" s="923"/>
      <c r="U7385" s="742"/>
    </row>
    <row r="7386" spans="12:21" s="508" customFormat="1" x14ac:dyDescent="0.2">
      <c r="L7386" s="469"/>
      <c r="M7386" s="469"/>
      <c r="N7386" s="469"/>
      <c r="O7386" s="469"/>
      <c r="P7386" s="923"/>
      <c r="Q7386" s="923"/>
      <c r="R7386" s="923"/>
      <c r="S7386" s="923"/>
      <c r="U7386" s="742"/>
    </row>
    <row r="7387" spans="12:21" s="508" customFormat="1" x14ac:dyDescent="0.2">
      <c r="L7387" s="469"/>
      <c r="M7387" s="469"/>
      <c r="N7387" s="469"/>
      <c r="O7387" s="469"/>
      <c r="P7387" s="923"/>
      <c r="Q7387" s="923"/>
      <c r="R7387" s="923"/>
      <c r="S7387" s="923"/>
      <c r="U7387" s="742"/>
    </row>
    <row r="7388" spans="12:21" s="508" customFormat="1" x14ac:dyDescent="0.2">
      <c r="L7388" s="469"/>
      <c r="M7388" s="469"/>
      <c r="N7388" s="469"/>
      <c r="O7388" s="469"/>
      <c r="P7388" s="923"/>
      <c r="Q7388" s="923"/>
      <c r="R7388" s="923"/>
      <c r="S7388" s="923"/>
      <c r="U7388" s="742"/>
    </row>
    <row r="7389" spans="12:21" s="508" customFormat="1" x14ac:dyDescent="0.2">
      <c r="L7389" s="469"/>
      <c r="M7389" s="469"/>
      <c r="N7389" s="469"/>
      <c r="O7389" s="469"/>
      <c r="P7389" s="923"/>
      <c r="Q7389" s="923"/>
      <c r="R7389" s="923"/>
      <c r="S7389" s="923"/>
      <c r="U7389" s="742"/>
    </row>
    <row r="7390" spans="12:21" s="508" customFormat="1" x14ac:dyDescent="0.2">
      <c r="L7390" s="469"/>
      <c r="M7390" s="469"/>
      <c r="N7390" s="469"/>
      <c r="O7390" s="469"/>
      <c r="P7390" s="923"/>
      <c r="Q7390" s="923"/>
      <c r="R7390" s="923"/>
      <c r="S7390" s="923"/>
      <c r="U7390" s="742"/>
    </row>
    <row r="7391" spans="12:21" s="508" customFormat="1" x14ac:dyDescent="0.2">
      <c r="L7391" s="469"/>
      <c r="M7391" s="469"/>
      <c r="N7391" s="469"/>
      <c r="O7391" s="469"/>
      <c r="P7391" s="923"/>
      <c r="Q7391" s="923"/>
      <c r="R7391" s="923"/>
      <c r="S7391" s="923"/>
      <c r="U7391" s="742"/>
    </row>
    <row r="7392" spans="12:21" s="508" customFormat="1" x14ac:dyDescent="0.2">
      <c r="L7392" s="469"/>
      <c r="M7392" s="469"/>
      <c r="N7392" s="469"/>
      <c r="O7392" s="469"/>
      <c r="P7392" s="923"/>
      <c r="Q7392" s="923"/>
      <c r="R7392" s="923"/>
      <c r="S7392" s="923"/>
      <c r="U7392" s="742"/>
    </row>
    <row r="7393" spans="12:21" s="508" customFormat="1" x14ac:dyDescent="0.2">
      <c r="L7393" s="469"/>
      <c r="M7393" s="469"/>
      <c r="N7393" s="469"/>
      <c r="O7393" s="469"/>
      <c r="P7393" s="923"/>
      <c r="Q7393" s="923"/>
      <c r="R7393" s="923"/>
      <c r="S7393" s="923"/>
      <c r="U7393" s="742"/>
    </row>
    <row r="7394" spans="12:21" s="508" customFormat="1" x14ac:dyDescent="0.2">
      <c r="L7394" s="469"/>
      <c r="M7394" s="469"/>
      <c r="N7394" s="469"/>
      <c r="O7394" s="469"/>
      <c r="P7394" s="923"/>
      <c r="Q7394" s="923"/>
      <c r="R7394" s="923"/>
      <c r="S7394" s="923"/>
      <c r="U7394" s="742"/>
    </row>
    <row r="7395" spans="12:21" s="508" customFormat="1" x14ac:dyDescent="0.2">
      <c r="L7395" s="469"/>
      <c r="M7395" s="469"/>
      <c r="N7395" s="469"/>
      <c r="O7395" s="469"/>
      <c r="P7395" s="923"/>
      <c r="Q7395" s="923"/>
      <c r="R7395" s="923"/>
      <c r="S7395" s="923"/>
      <c r="U7395" s="742"/>
    </row>
    <row r="7396" spans="12:21" s="508" customFormat="1" x14ac:dyDescent="0.2">
      <c r="L7396" s="469"/>
      <c r="M7396" s="469"/>
      <c r="N7396" s="469"/>
      <c r="O7396" s="469"/>
      <c r="P7396" s="923"/>
      <c r="Q7396" s="923"/>
      <c r="R7396" s="923"/>
      <c r="S7396" s="923"/>
      <c r="U7396" s="742"/>
    </row>
    <row r="7397" spans="12:21" s="508" customFormat="1" x14ac:dyDescent="0.2">
      <c r="L7397" s="469"/>
      <c r="M7397" s="469"/>
      <c r="N7397" s="469"/>
      <c r="O7397" s="469"/>
      <c r="P7397" s="923"/>
      <c r="Q7397" s="923"/>
      <c r="R7397" s="923"/>
      <c r="S7397" s="923"/>
      <c r="U7397" s="742"/>
    </row>
    <row r="7398" spans="12:21" s="508" customFormat="1" x14ac:dyDescent="0.2">
      <c r="L7398" s="469"/>
      <c r="M7398" s="469"/>
      <c r="N7398" s="469"/>
      <c r="O7398" s="469"/>
      <c r="P7398" s="923"/>
      <c r="Q7398" s="923"/>
      <c r="R7398" s="923"/>
      <c r="S7398" s="923"/>
      <c r="U7398" s="742"/>
    </row>
    <row r="7399" spans="12:21" s="508" customFormat="1" x14ac:dyDescent="0.2">
      <c r="L7399" s="469"/>
      <c r="M7399" s="469"/>
      <c r="N7399" s="469"/>
      <c r="O7399" s="469"/>
      <c r="P7399" s="923"/>
      <c r="Q7399" s="923"/>
      <c r="R7399" s="923"/>
      <c r="S7399" s="923"/>
      <c r="U7399" s="742"/>
    </row>
    <row r="7400" spans="12:21" s="508" customFormat="1" x14ac:dyDescent="0.2">
      <c r="L7400" s="469"/>
      <c r="M7400" s="469"/>
      <c r="N7400" s="469"/>
      <c r="O7400" s="469"/>
      <c r="P7400" s="923"/>
      <c r="Q7400" s="923"/>
      <c r="R7400" s="923"/>
      <c r="S7400" s="923"/>
      <c r="U7400" s="742"/>
    </row>
    <row r="7401" spans="12:21" s="508" customFormat="1" x14ac:dyDescent="0.2">
      <c r="L7401" s="469"/>
      <c r="M7401" s="469"/>
      <c r="N7401" s="469"/>
      <c r="O7401" s="469"/>
      <c r="P7401" s="923"/>
      <c r="Q7401" s="923"/>
      <c r="R7401" s="923"/>
      <c r="S7401" s="923"/>
      <c r="U7401" s="742"/>
    </row>
    <row r="7402" spans="12:21" s="508" customFormat="1" x14ac:dyDescent="0.2">
      <c r="L7402" s="469"/>
      <c r="M7402" s="469"/>
      <c r="N7402" s="469"/>
      <c r="O7402" s="469"/>
      <c r="P7402" s="923"/>
      <c r="Q7402" s="923"/>
      <c r="R7402" s="923"/>
      <c r="S7402" s="923"/>
      <c r="U7402" s="742"/>
    </row>
    <row r="7403" spans="12:21" s="508" customFormat="1" x14ac:dyDescent="0.2">
      <c r="L7403" s="469"/>
      <c r="M7403" s="469"/>
      <c r="N7403" s="469"/>
      <c r="O7403" s="469"/>
      <c r="P7403" s="923"/>
      <c r="Q7403" s="923"/>
      <c r="R7403" s="923"/>
      <c r="S7403" s="923"/>
      <c r="U7403" s="742"/>
    </row>
    <row r="7404" spans="12:21" s="508" customFormat="1" x14ac:dyDescent="0.2">
      <c r="L7404" s="469"/>
      <c r="M7404" s="469"/>
      <c r="N7404" s="469"/>
      <c r="O7404" s="469"/>
      <c r="P7404" s="923"/>
      <c r="Q7404" s="923"/>
      <c r="R7404" s="923"/>
      <c r="S7404" s="923"/>
      <c r="U7404" s="742"/>
    </row>
    <row r="7405" spans="12:21" s="508" customFormat="1" x14ac:dyDescent="0.2">
      <c r="L7405" s="469"/>
      <c r="M7405" s="469"/>
      <c r="N7405" s="469"/>
      <c r="O7405" s="469"/>
      <c r="P7405" s="923"/>
      <c r="Q7405" s="923"/>
      <c r="R7405" s="923"/>
      <c r="S7405" s="923"/>
      <c r="U7405" s="742"/>
    </row>
    <row r="7406" spans="12:21" s="508" customFormat="1" x14ac:dyDescent="0.2">
      <c r="L7406" s="469"/>
      <c r="M7406" s="469"/>
      <c r="N7406" s="469"/>
      <c r="O7406" s="469"/>
      <c r="P7406" s="923"/>
      <c r="Q7406" s="923"/>
      <c r="R7406" s="923"/>
      <c r="S7406" s="923"/>
      <c r="U7406" s="742"/>
    </row>
    <row r="7407" spans="12:21" s="508" customFormat="1" x14ac:dyDescent="0.2">
      <c r="L7407" s="469"/>
      <c r="M7407" s="469"/>
      <c r="N7407" s="469"/>
      <c r="O7407" s="469"/>
      <c r="P7407" s="923"/>
      <c r="Q7407" s="923"/>
      <c r="R7407" s="923"/>
      <c r="S7407" s="923"/>
      <c r="U7407" s="742"/>
    </row>
    <row r="7408" spans="12:21" s="508" customFormat="1" x14ac:dyDescent="0.2">
      <c r="L7408" s="469"/>
      <c r="M7408" s="469"/>
      <c r="N7408" s="469"/>
      <c r="O7408" s="469"/>
      <c r="P7408" s="923"/>
      <c r="Q7408" s="923"/>
      <c r="R7408" s="923"/>
      <c r="S7408" s="923"/>
      <c r="U7408" s="742"/>
    </row>
    <row r="7409" spans="12:21" s="508" customFormat="1" x14ac:dyDescent="0.2">
      <c r="L7409" s="469"/>
      <c r="M7409" s="469"/>
      <c r="N7409" s="469"/>
      <c r="O7409" s="469"/>
      <c r="P7409" s="923"/>
      <c r="Q7409" s="923"/>
      <c r="R7409" s="923"/>
      <c r="S7409" s="923"/>
      <c r="U7409" s="742"/>
    </row>
    <row r="7410" spans="12:21" s="508" customFormat="1" x14ac:dyDescent="0.2">
      <c r="L7410" s="469"/>
      <c r="M7410" s="469"/>
      <c r="N7410" s="469"/>
      <c r="O7410" s="469"/>
      <c r="P7410" s="923"/>
      <c r="Q7410" s="923"/>
      <c r="R7410" s="923"/>
      <c r="S7410" s="923"/>
      <c r="U7410" s="742"/>
    </row>
    <row r="7411" spans="12:21" s="508" customFormat="1" x14ac:dyDescent="0.2">
      <c r="L7411" s="469"/>
      <c r="M7411" s="469"/>
      <c r="N7411" s="469"/>
      <c r="O7411" s="469"/>
      <c r="P7411" s="923"/>
      <c r="Q7411" s="923"/>
      <c r="R7411" s="923"/>
      <c r="S7411" s="923"/>
      <c r="U7411" s="742"/>
    </row>
    <row r="7412" spans="12:21" s="508" customFormat="1" x14ac:dyDescent="0.2">
      <c r="L7412" s="469"/>
      <c r="M7412" s="469"/>
      <c r="N7412" s="469"/>
      <c r="O7412" s="469"/>
      <c r="P7412" s="923"/>
      <c r="Q7412" s="923"/>
      <c r="R7412" s="923"/>
      <c r="S7412" s="923"/>
      <c r="U7412" s="742"/>
    </row>
    <row r="7413" spans="12:21" s="508" customFormat="1" x14ac:dyDescent="0.2">
      <c r="L7413" s="469"/>
      <c r="M7413" s="469"/>
      <c r="N7413" s="469"/>
      <c r="O7413" s="469"/>
      <c r="P7413" s="923"/>
      <c r="Q7413" s="923"/>
      <c r="R7413" s="923"/>
      <c r="S7413" s="923"/>
      <c r="U7413" s="742"/>
    </row>
    <row r="7414" spans="12:21" s="508" customFormat="1" x14ac:dyDescent="0.2">
      <c r="L7414" s="469"/>
      <c r="M7414" s="469"/>
      <c r="N7414" s="469"/>
      <c r="O7414" s="469"/>
      <c r="P7414" s="923"/>
      <c r="Q7414" s="923"/>
      <c r="R7414" s="923"/>
      <c r="S7414" s="923"/>
      <c r="U7414" s="742"/>
    </row>
    <row r="7415" spans="12:21" s="508" customFormat="1" x14ac:dyDescent="0.2">
      <c r="L7415" s="469"/>
      <c r="M7415" s="469"/>
      <c r="N7415" s="469"/>
      <c r="O7415" s="469"/>
      <c r="P7415" s="923"/>
      <c r="Q7415" s="923"/>
      <c r="R7415" s="923"/>
      <c r="S7415" s="923"/>
      <c r="U7415" s="742"/>
    </row>
    <row r="7416" spans="12:21" s="508" customFormat="1" x14ac:dyDescent="0.2">
      <c r="L7416" s="469"/>
      <c r="M7416" s="469"/>
      <c r="N7416" s="469"/>
      <c r="O7416" s="469"/>
      <c r="P7416" s="923"/>
      <c r="Q7416" s="923"/>
      <c r="R7416" s="923"/>
      <c r="S7416" s="923"/>
      <c r="U7416" s="742"/>
    </row>
    <row r="7417" spans="12:21" s="508" customFormat="1" x14ac:dyDescent="0.2">
      <c r="L7417" s="469"/>
      <c r="M7417" s="469"/>
      <c r="N7417" s="469"/>
      <c r="O7417" s="469"/>
      <c r="P7417" s="923"/>
      <c r="Q7417" s="923"/>
      <c r="R7417" s="923"/>
      <c r="S7417" s="923"/>
      <c r="U7417" s="742"/>
    </row>
    <row r="7418" spans="12:21" s="508" customFormat="1" x14ac:dyDescent="0.2">
      <c r="L7418" s="469"/>
      <c r="M7418" s="469"/>
      <c r="N7418" s="469"/>
      <c r="O7418" s="469"/>
      <c r="P7418" s="923"/>
      <c r="Q7418" s="923"/>
      <c r="R7418" s="923"/>
      <c r="S7418" s="923"/>
      <c r="U7418" s="742"/>
    </row>
    <row r="7419" spans="12:21" s="508" customFormat="1" x14ac:dyDescent="0.2">
      <c r="L7419" s="469"/>
      <c r="M7419" s="469"/>
      <c r="N7419" s="469"/>
      <c r="O7419" s="469"/>
      <c r="P7419" s="923"/>
      <c r="Q7419" s="923"/>
      <c r="R7419" s="923"/>
      <c r="S7419" s="923"/>
      <c r="U7419" s="742"/>
    </row>
    <row r="7420" spans="12:21" s="508" customFormat="1" x14ac:dyDescent="0.2">
      <c r="L7420" s="469"/>
      <c r="M7420" s="469"/>
      <c r="N7420" s="469"/>
      <c r="O7420" s="469"/>
      <c r="P7420" s="923"/>
      <c r="Q7420" s="923"/>
      <c r="R7420" s="923"/>
      <c r="S7420" s="923"/>
      <c r="U7420" s="742"/>
    </row>
    <row r="7421" spans="12:21" s="508" customFormat="1" x14ac:dyDescent="0.2">
      <c r="L7421" s="469"/>
      <c r="M7421" s="469"/>
      <c r="N7421" s="469"/>
      <c r="O7421" s="469"/>
      <c r="P7421" s="923"/>
      <c r="Q7421" s="923"/>
      <c r="R7421" s="923"/>
      <c r="S7421" s="923"/>
      <c r="U7421" s="742"/>
    </row>
    <row r="7422" spans="12:21" s="508" customFormat="1" x14ac:dyDescent="0.2">
      <c r="L7422" s="469"/>
      <c r="M7422" s="469"/>
      <c r="N7422" s="469"/>
      <c r="O7422" s="469"/>
      <c r="P7422" s="923"/>
      <c r="Q7422" s="923"/>
      <c r="R7422" s="923"/>
      <c r="S7422" s="923"/>
      <c r="U7422" s="742"/>
    </row>
    <row r="7423" spans="12:21" s="508" customFormat="1" x14ac:dyDescent="0.2">
      <c r="L7423" s="469"/>
      <c r="M7423" s="469"/>
      <c r="N7423" s="469"/>
      <c r="O7423" s="469"/>
      <c r="P7423" s="923"/>
      <c r="Q7423" s="923"/>
      <c r="R7423" s="923"/>
      <c r="S7423" s="923"/>
      <c r="U7423" s="742"/>
    </row>
    <row r="7424" spans="12:21" s="508" customFormat="1" x14ac:dyDescent="0.2">
      <c r="L7424" s="469"/>
      <c r="M7424" s="469"/>
      <c r="N7424" s="469"/>
      <c r="O7424" s="469"/>
      <c r="P7424" s="923"/>
      <c r="Q7424" s="923"/>
      <c r="R7424" s="923"/>
      <c r="S7424" s="923"/>
      <c r="U7424" s="742"/>
    </row>
    <row r="7425" spans="12:21" s="508" customFormat="1" x14ac:dyDescent="0.2">
      <c r="L7425" s="469"/>
      <c r="M7425" s="469"/>
      <c r="N7425" s="469"/>
      <c r="O7425" s="469"/>
      <c r="P7425" s="923"/>
      <c r="Q7425" s="923"/>
      <c r="R7425" s="923"/>
      <c r="S7425" s="923"/>
      <c r="U7425" s="742"/>
    </row>
    <row r="7426" spans="12:21" s="508" customFormat="1" x14ac:dyDescent="0.2">
      <c r="L7426" s="469"/>
      <c r="M7426" s="469"/>
      <c r="N7426" s="469"/>
      <c r="O7426" s="469"/>
      <c r="P7426" s="923"/>
      <c r="Q7426" s="923"/>
      <c r="R7426" s="923"/>
      <c r="S7426" s="923"/>
      <c r="U7426" s="742"/>
    </row>
    <row r="7427" spans="12:21" s="508" customFormat="1" x14ac:dyDescent="0.2">
      <c r="L7427" s="469"/>
      <c r="M7427" s="469"/>
      <c r="N7427" s="469"/>
      <c r="O7427" s="469"/>
      <c r="P7427" s="923"/>
      <c r="Q7427" s="923"/>
      <c r="R7427" s="923"/>
      <c r="S7427" s="923"/>
      <c r="U7427" s="742"/>
    </row>
    <row r="7428" spans="12:21" s="508" customFormat="1" x14ac:dyDescent="0.2">
      <c r="L7428" s="469"/>
      <c r="M7428" s="469"/>
      <c r="N7428" s="469"/>
      <c r="O7428" s="469"/>
      <c r="P7428" s="923"/>
      <c r="Q7428" s="923"/>
      <c r="R7428" s="923"/>
      <c r="S7428" s="923"/>
      <c r="U7428" s="742"/>
    </row>
    <row r="7429" spans="12:21" s="508" customFormat="1" x14ac:dyDescent="0.2">
      <c r="L7429" s="469"/>
      <c r="M7429" s="469"/>
      <c r="N7429" s="469"/>
      <c r="O7429" s="469"/>
      <c r="P7429" s="923"/>
      <c r="Q7429" s="923"/>
      <c r="R7429" s="923"/>
      <c r="S7429" s="923"/>
      <c r="U7429" s="742"/>
    </row>
    <row r="7430" spans="12:21" s="508" customFormat="1" x14ac:dyDescent="0.2">
      <c r="L7430" s="469"/>
      <c r="M7430" s="469"/>
      <c r="N7430" s="469"/>
      <c r="O7430" s="469"/>
      <c r="P7430" s="923"/>
      <c r="Q7430" s="923"/>
      <c r="R7430" s="923"/>
      <c r="S7430" s="923"/>
      <c r="U7430" s="742"/>
    </row>
    <row r="7431" spans="12:21" s="508" customFormat="1" x14ac:dyDescent="0.2">
      <c r="L7431" s="469"/>
      <c r="M7431" s="469"/>
      <c r="N7431" s="469"/>
      <c r="O7431" s="469"/>
      <c r="P7431" s="923"/>
      <c r="Q7431" s="923"/>
      <c r="R7431" s="923"/>
      <c r="S7431" s="923"/>
      <c r="U7431" s="742"/>
    </row>
    <row r="7432" spans="12:21" s="508" customFormat="1" x14ac:dyDescent="0.2">
      <c r="L7432" s="469"/>
      <c r="M7432" s="469"/>
      <c r="N7432" s="469"/>
      <c r="O7432" s="469"/>
      <c r="P7432" s="923"/>
      <c r="Q7432" s="923"/>
      <c r="R7432" s="923"/>
      <c r="S7432" s="923"/>
      <c r="U7432" s="742"/>
    </row>
    <row r="7433" spans="12:21" s="508" customFormat="1" x14ac:dyDescent="0.2">
      <c r="L7433" s="469"/>
      <c r="M7433" s="469"/>
      <c r="N7433" s="469"/>
      <c r="O7433" s="469"/>
      <c r="P7433" s="923"/>
      <c r="Q7433" s="923"/>
      <c r="R7433" s="923"/>
      <c r="S7433" s="923"/>
      <c r="U7433" s="742"/>
    </row>
    <row r="7434" spans="12:21" s="508" customFormat="1" x14ac:dyDescent="0.2">
      <c r="L7434" s="469"/>
      <c r="M7434" s="469"/>
      <c r="N7434" s="469"/>
      <c r="O7434" s="469"/>
      <c r="P7434" s="923"/>
      <c r="Q7434" s="923"/>
      <c r="R7434" s="923"/>
      <c r="S7434" s="923"/>
      <c r="U7434" s="742"/>
    </row>
    <row r="7435" spans="12:21" s="508" customFormat="1" x14ac:dyDescent="0.2">
      <c r="L7435" s="469"/>
      <c r="M7435" s="469"/>
      <c r="N7435" s="469"/>
      <c r="O7435" s="469"/>
      <c r="P7435" s="923"/>
      <c r="Q7435" s="923"/>
      <c r="R7435" s="923"/>
      <c r="S7435" s="923"/>
      <c r="U7435" s="742"/>
    </row>
    <row r="7436" spans="12:21" s="508" customFormat="1" x14ac:dyDescent="0.2">
      <c r="L7436" s="469"/>
      <c r="M7436" s="469"/>
      <c r="N7436" s="469"/>
      <c r="O7436" s="469"/>
      <c r="P7436" s="923"/>
      <c r="Q7436" s="923"/>
      <c r="R7436" s="923"/>
      <c r="S7436" s="923"/>
      <c r="U7436" s="742"/>
    </row>
    <row r="7437" spans="12:21" s="508" customFormat="1" x14ac:dyDescent="0.2">
      <c r="L7437" s="469"/>
      <c r="M7437" s="469"/>
      <c r="N7437" s="469"/>
      <c r="O7437" s="469"/>
      <c r="P7437" s="923"/>
      <c r="Q7437" s="923"/>
      <c r="R7437" s="923"/>
      <c r="S7437" s="923"/>
      <c r="U7437" s="742"/>
    </row>
    <row r="7438" spans="12:21" s="508" customFormat="1" x14ac:dyDescent="0.2">
      <c r="L7438" s="469"/>
      <c r="M7438" s="469"/>
      <c r="N7438" s="469"/>
      <c r="O7438" s="469"/>
      <c r="P7438" s="923"/>
      <c r="Q7438" s="923"/>
      <c r="R7438" s="923"/>
      <c r="S7438" s="923"/>
      <c r="U7438" s="742"/>
    </row>
    <row r="7439" spans="12:21" s="508" customFormat="1" x14ac:dyDescent="0.2">
      <c r="L7439" s="469"/>
      <c r="M7439" s="469"/>
      <c r="N7439" s="469"/>
      <c r="O7439" s="469"/>
      <c r="P7439" s="923"/>
      <c r="Q7439" s="923"/>
      <c r="R7439" s="923"/>
      <c r="S7439" s="923"/>
      <c r="U7439" s="742"/>
    </row>
    <row r="7440" spans="12:21" s="508" customFormat="1" x14ac:dyDescent="0.2">
      <c r="L7440" s="469"/>
      <c r="M7440" s="469"/>
      <c r="N7440" s="469"/>
      <c r="O7440" s="469"/>
      <c r="P7440" s="923"/>
      <c r="Q7440" s="923"/>
      <c r="R7440" s="923"/>
      <c r="S7440" s="923"/>
      <c r="U7440" s="742"/>
    </row>
    <row r="7441" spans="12:21" s="508" customFormat="1" x14ac:dyDescent="0.2">
      <c r="L7441" s="469"/>
      <c r="M7441" s="469"/>
      <c r="N7441" s="469"/>
      <c r="O7441" s="469"/>
      <c r="P7441" s="923"/>
      <c r="Q7441" s="923"/>
      <c r="R7441" s="923"/>
      <c r="S7441" s="923"/>
      <c r="U7441" s="742"/>
    </row>
    <row r="7442" spans="12:21" s="508" customFormat="1" x14ac:dyDescent="0.2">
      <c r="L7442" s="469"/>
      <c r="M7442" s="469"/>
      <c r="N7442" s="469"/>
      <c r="O7442" s="469"/>
      <c r="P7442" s="923"/>
      <c r="Q7442" s="923"/>
      <c r="R7442" s="923"/>
      <c r="S7442" s="923"/>
      <c r="U7442" s="742"/>
    </row>
    <row r="7443" spans="12:21" s="508" customFormat="1" x14ac:dyDescent="0.2">
      <c r="L7443" s="469"/>
      <c r="M7443" s="469"/>
      <c r="N7443" s="469"/>
      <c r="O7443" s="469"/>
      <c r="P7443" s="923"/>
      <c r="Q7443" s="923"/>
      <c r="R7443" s="923"/>
      <c r="S7443" s="923"/>
      <c r="U7443" s="742"/>
    </row>
    <row r="7444" spans="12:21" s="508" customFormat="1" x14ac:dyDescent="0.2">
      <c r="L7444" s="469"/>
      <c r="M7444" s="469"/>
      <c r="N7444" s="469"/>
      <c r="O7444" s="469"/>
      <c r="P7444" s="923"/>
      <c r="Q7444" s="923"/>
      <c r="R7444" s="923"/>
      <c r="S7444" s="923"/>
      <c r="U7444" s="742"/>
    </row>
    <row r="7445" spans="12:21" s="508" customFormat="1" x14ac:dyDescent="0.2">
      <c r="L7445" s="469"/>
      <c r="M7445" s="469"/>
      <c r="N7445" s="469"/>
      <c r="O7445" s="469"/>
      <c r="P7445" s="923"/>
      <c r="Q7445" s="923"/>
      <c r="R7445" s="923"/>
      <c r="S7445" s="923"/>
      <c r="U7445" s="742"/>
    </row>
    <row r="7446" spans="12:21" s="508" customFormat="1" x14ac:dyDescent="0.2">
      <c r="L7446" s="469"/>
      <c r="M7446" s="469"/>
      <c r="N7446" s="469"/>
      <c r="O7446" s="469"/>
      <c r="P7446" s="923"/>
      <c r="Q7446" s="923"/>
      <c r="R7446" s="923"/>
      <c r="S7446" s="923"/>
      <c r="U7446" s="742"/>
    </row>
    <row r="7447" spans="12:21" s="508" customFormat="1" x14ac:dyDescent="0.2">
      <c r="L7447" s="469"/>
      <c r="M7447" s="469"/>
      <c r="N7447" s="469"/>
      <c r="O7447" s="469"/>
      <c r="P7447" s="923"/>
      <c r="Q7447" s="923"/>
      <c r="R7447" s="923"/>
      <c r="S7447" s="923"/>
      <c r="U7447" s="742"/>
    </row>
    <row r="7448" spans="12:21" s="508" customFormat="1" x14ac:dyDescent="0.2">
      <c r="L7448" s="469"/>
      <c r="M7448" s="469"/>
      <c r="N7448" s="469"/>
      <c r="O7448" s="469"/>
      <c r="P7448" s="923"/>
      <c r="Q7448" s="923"/>
      <c r="R7448" s="923"/>
      <c r="S7448" s="923"/>
      <c r="U7448" s="742"/>
    </row>
    <row r="7449" spans="12:21" s="508" customFormat="1" x14ac:dyDescent="0.2">
      <c r="L7449" s="469"/>
      <c r="M7449" s="469"/>
      <c r="N7449" s="469"/>
      <c r="O7449" s="469"/>
      <c r="P7449" s="923"/>
      <c r="Q7449" s="923"/>
      <c r="R7449" s="923"/>
      <c r="S7449" s="923"/>
      <c r="U7449" s="742"/>
    </row>
    <row r="7450" spans="12:21" s="508" customFormat="1" x14ac:dyDescent="0.2">
      <c r="L7450" s="469"/>
      <c r="M7450" s="469"/>
      <c r="N7450" s="469"/>
      <c r="O7450" s="469"/>
      <c r="P7450" s="923"/>
      <c r="Q7450" s="923"/>
      <c r="R7450" s="923"/>
      <c r="S7450" s="923"/>
      <c r="U7450" s="742"/>
    </row>
    <row r="7451" spans="12:21" s="508" customFormat="1" x14ac:dyDescent="0.2">
      <c r="L7451" s="469"/>
      <c r="M7451" s="469"/>
      <c r="N7451" s="469"/>
      <c r="O7451" s="469"/>
      <c r="P7451" s="923"/>
      <c r="Q7451" s="923"/>
      <c r="R7451" s="923"/>
      <c r="S7451" s="923"/>
      <c r="U7451" s="742"/>
    </row>
    <row r="7452" spans="12:21" s="508" customFormat="1" x14ac:dyDescent="0.2">
      <c r="L7452" s="469"/>
      <c r="M7452" s="469"/>
      <c r="N7452" s="469"/>
      <c r="O7452" s="469"/>
      <c r="P7452" s="923"/>
      <c r="Q7452" s="923"/>
      <c r="R7452" s="923"/>
      <c r="S7452" s="923"/>
      <c r="U7452" s="742"/>
    </row>
    <row r="7453" spans="12:21" s="508" customFormat="1" x14ac:dyDescent="0.2">
      <c r="L7453" s="469"/>
      <c r="M7453" s="469"/>
      <c r="N7453" s="469"/>
      <c r="O7453" s="469"/>
      <c r="P7453" s="923"/>
      <c r="Q7453" s="923"/>
      <c r="R7453" s="923"/>
      <c r="S7453" s="923"/>
      <c r="U7453" s="742"/>
    </row>
    <row r="7454" spans="12:21" s="508" customFormat="1" x14ac:dyDescent="0.2">
      <c r="L7454" s="469"/>
      <c r="M7454" s="469"/>
      <c r="N7454" s="469"/>
      <c r="O7454" s="469"/>
      <c r="P7454" s="923"/>
      <c r="Q7454" s="923"/>
      <c r="R7454" s="923"/>
      <c r="S7454" s="923"/>
      <c r="U7454" s="742"/>
    </row>
    <row r="7455" spans="12:21" s="508" customFormat="1" x14ac:dyDescent="0.2">
      <c r="L7455" s="469"/>
      <c r="M7455" s="469"/>
      <c r="N7455" s="469"/>
      <c r="O7455" s="469"/>
      <c r="P7455" s="923"/>
      <c r="Q7455" s="923"/>
      <c r="R7455" s="923"/>
      <c r="S7455" s="923"/>
      <c r="U7455" s="742"/>
    </row>
    <row r="7456" spans="12:21" s="508" customFormat="1" x14ac:dyDescent="0.2">
      <c r="L7456" s="469"/>
      <c r="M7456" s="469"/>
      <c r="N7456" s="469"/>
      <c r="O7456" s="469"/>
      <c r="P7456" s="923"/>
      <c r="Q7456" s="923"/>
      <c r="R7456" s="923"/>
      <c r="S7456" s="923"/>
      <c r="U7456" s="742"/>
    </row>
    <row r="7457" spans="12:21" s="508" customFormat="1" x14ac:dyDescent="0.2">
      <c r="L7457" s="469"/>
      <c r="M7457" s="469"/>
      <c r="N7457" s="469"/>
      <c r="O7457" s="469"/>
      <c r="P7457" s="923"/>
      <c r="Q7457" s="923"/>
      <c r="R7457" s="923"/>
      <c r="S7457" s="923"/>
      <c r="U7457" s="742"/>
    </row>
    <row r="7458" spans="12:21" s="508" customFormat="1" x14ac:dyDescent="0.2">
      <c r="L7458" s="469"/>
      <c r="M7458" s="469"/>
      <c r="N7458" s="469"/>
      <c r="O7458" s="469"/>
      <c r="P7458" s="923"/>
      <c r="Q7458" s="923"/>
      <c r="R7458" s="923"/>
      <c r="S7458" s="923"/>
      <c r="U7458" s="742"/>
    </row>
    <row r="7459" spans="12:21" s="508" customFormat="1" x14ac:dyDescent="0.2">
      <c r="L7459" s="469"/>
      <c r="M7459" s="469"/>
      <c r="N7459" s="469"/>
      <c r="O7459" s="469"/>
      <c r="P7459" s="923"/>
      <c r="Q7459" s="923"/>
      <c r="R7459" s="923"/>
      <c r="S7459" s="923"/>
      <c r="U7459" s="742"/>
    </row>
    <row r="7460" spans="12:21" s="508" customFormat="1" x14ac:dyDescent="0.2">
      <c r="L7460" s="469"/>
      <c r="M7460" s="469"/>
      <c r="N7460" s="469"/>
      <c r="O7460" s="469"/>
      <c r="P7460" s="923"/>
      <c r="Q7460" s="923"/>
      <c r="R7460" s="923"/>
      <c r="S7460" s="923"/>
      <c r="U7460" s="742"/>
    </row>
    <row r="7461" spans="12:21" s="508" customFormat="1" x14ac:dyDescent="0.2">
      <c r="L7461" s="469"/>
      <c r="M7461" s="469"/>
      <c r="N7461" s="469"/>
      <c r="O7461" s="469"/>
      <c r="P7461" s="923"/>
      <c r="Q7461" s="923"/>
      <c r="R7461" s="923"/>
      <c r="S7461" s="923"/>
      <c r="U7461" s="742"/>
    </row>
    <row r="7462" spans="12:21" s="508" customFormat="1" x14ac:dyDescent="0.2">
      <c r="L7462" s="469"/>
      <c r="M7462" s="469"/>
      <c r="N7462" s="469"/>
      <c r="O7462" s="469"/>
      <c r="P7462" s="923"/>
      <c r="Q7462" s="923"/>
      <c r="R7462" s="923"/>
      <c r="S7462" s="923"/>
      <c r="U7462" s="742"/>
    </row>
    <row r="7463" spans="12:21" s="508" customFormat="1" x14ac:dyDescent="0.2">
      <c r="L7463" s="469"/>
      <c r="M7463" s="469"/>
      <c r="N7463" s="469"/>
      <c r="O7463" s="469"/>
      <c r="P7463" s="923"/>
      <c r="Q7463" s="923"/>
      <c r="R7463" s="923"/>
      <c r="S7463" s="923"/>
      <c r="U7463" s="742"/>
    </row>
    <row r="7464" spans="12:21" s="508" customFormat="1" x14ac:dyDescent="0.2">
      <c r="L7464" s="469"/>
      <c r="M7464" s="469"/>
      <c r="N7464" s="469"/>
      <c r="O7464" s="469"/>
      <c r="P7464" s="923"/>
      <c r="Q7464" s="923"/>
      <c r="R7464" s="923"/>
      <c r="S7464" s="923"/>
      <c r="U7464" s="742"/>
    </row>
    <row r="7465" spans="12:21" s="508" customFormat="1" x14ac:dyDescent="0.2">
      <c r="L7465" s="469"/>
      <c r="M7465" s="469"/>
      <c r="N7465" s="469"/>
      <c r="O7465" s="469"/>
      <c r="P7465" s="923"/>
      <c r="Q7465" s="923"/>
      <c r="R7465" s="923"/>
      <c r="S7465" s="923"/>
      <c r="U7465" s="742"/>
    </row>
    <row r="7466" spans="12:21" s="508" customFormat="1" x14ac:dyDescent="0.2">
      <c r="L7466" s="469"/>
      <c r="M7466" s="469"/>
      <c r="N7466" s="469"/>
      <c r="O7466" s="469"/>
      <c r="P7466" s="923"/>
      <c r="Q7466" s="923"/>
      <c r="R7466" s="923"/>
      <c r="S7466" s="923"/>
      <c r="U7466" s="742"/>
    </row>
    <row r="7467" spans="12:21" s="508" customFormat="1" x14ac:dyDescent="0.2">
      <c r="L7467" s="469"/>
      <c r="M7467" s="469"/>
      <c r="N7467" s="469"/>
      <c r="O7467" s="469"/>
      <c r="P7467" s="923"/>
      <c r="Q7467" s="923"/>
      <c r="R7467" s="923"/>
      <c r="S7467" s="923"/>
      <c r="U7467" s="742"/>
    </row>
    <row r="7468" spans="12:21" s="508" customFormat="1" x14ac:dyDescent="0.2">
      <c r="L7468" s="469"/>
      <c r="M7468" s="469"/>
      <c r="N7468" s="469"/>
      <c r="O7468" s="469"/>
      <c r="P7468" s="923"/>
      <c r="Q7468" s="923"/>
      <c r="R7468" s="923"/>
      <c r="S7468" s="923"/>
      <c r="U7468" s="742"/>
    </row>
    <row r="7469" spans="12:21" s="508" customFormat="1" x14ac:dyDescent="0.2">
      <c r="L7469" s="469"/>
      <c r="M7469" s="469"/>
      <c r="N7469" s="469"/>
      <c r="O7469" s="469"/>
      <c r="P7469" s="923"/>
      <c r="Q7469" s="923"/>
      <c r="R7469" s="923"/>
      <c r="S7469" s="923"/>
      <c r="U7469" s="742"/>
    </row>
    <row r="7470" spans="12:21" s="508" customFormat="1" x14ac:dyDescent="0.2">
      <c r="L7470" s="469"/>
      <c r="M7470" s="469"/>
      <c r="N7470" s="469"/>
      <c r="O7470" s="469"/>
      <c r="P7470" s="923"/>
      <c r="Q7470" s="923"/>
      <c r="R7470" s="923"/>
      <c r="S7470" s="923"/>
      <c r="U7470" s="742"/>
    </row>
    <row r="7471" spans="12:21" s="508" customFormat="1" x14ac:dyDescent="0.2">
      <c r="L7471" s="469"/>
      <c r="M7471" s="469"/>
      <c r="N7471" s="469"/>
      <c r="O7471" s="469"/>
      <c r="P7471" s="923"/>
      <c r="Q7471" s="923"/>
      <c r="R7471" s="923"/>
      <c r="S7471" s="923"/>
      <c r="U7471" s="742"/>
    </row>
    <row r="7472" spans="12:21" s="508" customFormat="1" x14ac:dyDescent="0.2">
      <c r="L7472" s="469"/>
      <c r="M7472" s="469"/>
      <c r="N7472" s="469"/>
      <c r="O7472" s="469"/>
      <c r="P7472" s="923"/>
      <c r="Q7472" s="923"/>
      <c r="R7472" s="923"/>
      <c r="S7472" s="923"/>
      <c r="U7472" s="742"/>
    </row>
    <row r="7473" spans="12:21" s="508" customFormat="1" x14ac:dyDescent="0.2">
      <c r="L7473" s="469"/>
      <c r="M7473" s="469"/>
      <c r="N7473" s="469"/>
      <c r="O7473" s="469"/>
      <c r="P7473" s="923"/>
      <c r="Q7473" s="923"/>
      <c r="R7473" s="923"/>
      <c r="S7473" s="923"/>
      <c r="U7473" s="742"/>
    </row>
    <row r="7474" spans="12:21" s="508" customFormat="1" x14ac:dyDescent="0.2">
      <c r="L7474" s="469"/>
      <c r="M7474" s="469"/>
      <c r="N7474" s="469"/>
      <c r="O7474" s="469"/>
      <c r="P7474" s="923"/>
      <c r="Q7474" s="923"/>
      <c r="R7474" s="923"/>
      <c r="S7474" s="923"/>
      <c r="U7474" s="742"/>
    </row>
    <row r="7475" spans="12:21" s="508" customFormat="1" x14ac:dyDescent="0.2">
      <c r="L7475" s="469"/>
      <c r="M7475" s="469"/>
      <c r="N7475" s="469"/>
      <c r="O7475" s="469"/>
      <c r="P7475" s="923"/>
      <c r="Q7475" s="923"/>
      <c r="R7475" s="923"/>
      <c r="S7475" s="923"/>
      <c r="U7475" s="742"/>
    </row>
    <row r="7476" spans="12:21" s="508" customFormat="1" x14ac:dyDescent="0.2">
      <c r="L7476" s="469"/>
      <c r="M7476" s="469"/>
      <c r="N7476" s="469"/>
      <c r="O7476" s="469"/>
      <c r="P7476" s="923"/>
      <c r="Q7476" s="923"/>
      <c r="R7476" s="923"/>
      <c r="S7476" s="923"/>
      <c r="U7476" s="742"/>
    </row>
    <row r="7477" spans="12:21" s="508" customFormat="1" x14ac:dyDescent="0.2">
      <c r="L7477" s="469"/>
      <c r="M7477" s="469"/>
      <c r="N7477" s="469"/>
      <c r="O7477" s="469"/>
      <c r="P7477" s="923"/>
      <c r="Q7477" s="923"/>
      <c r="R7477" s="923"/>
      <c r="S7477" s="923"/>
      <c r="U7477" s="742"/>
    </row>
    <row r="7478" spans="12:21" s="508" customFormat="1" x14ac:dyDescent="0.2">
      <c r="L7478" s="469"/>
      <c r="M7478" s="469"/>
      <c r="N7478" s="469"/>
      <c r="O7478" s="469"/>
      <c r="P7478" s="923"/>
      <c r="Q7478" s="923"/>
      <c r="R7478" s="923"/>
      <c r="S7478" s="923"/>
      <c r="U7478" s="742"/>
    </row>
    <row r="7479" spans="12:21" s="508" customFormat="1" x14ac:dyDescent="0.2">
      <c r="L7479" s="469"/>
      <c r="M7479" s="469"/>
      <c r="N7479" s="469"/>
      <c r="O7479" s="469"/>
      <c r="P7479" s="923"/>
      <c r="Q7479" s="923"/>
      <c r="R7479" s="923"/>
      <c r="S7479" s="923"/>
      <c r="U7479" s="742"/>
    </row>
    <row r="7480" spans="12:21" s="508" customFormat="1" x14ac:dyDescent="0.2">
      <c r="L7480" s="469"/>
      <c r="M7480" s="469"/>
      <c r="N7480" s="469"/>
      <c r="O7480" s="469"/>
      <c r="P7480" s="923"/>
      <c r="Q7480" s="923"/>
      <c r="R7480" s="923"/>
      <c r="S7480" s="923"/>
      <c r="U7480" s="742"/>
    </row>
    <row r="7481" spans="12:21" s="508" customFormat="1" x14ac:dyDescent="0.2">
      <c r="L7481" s="469"/>
      <c r="M7481" s="469"/>
      <c r="N7481" s="469"/>
      <c r="O7481" s="469"/>
      <c r="P7481" s="923"/>
      <c r="Q7481" s="923"/>
      <c r="R7481" s="923"/>
      <c r="S7481" s="923"/>
      <c r="U7481" s="742"/>
    </row>
    <row r="7482" spans="12:21" s="508" customFormat="1" x14ac:dyDescent="0.2">
      <c r="L7482" s="469"/>
      <c r="M7482" s="469"/>
      <c r="N7482" s="469"/>
      <c r="O7482" s="469"/>
      <c r="P7482" s="923"/>
      <c r="Q7482" s="923"/>
      <c r="R7482" s="923"/>
      <c r="S7482" s="923"/>
      <c r="U7482" s="742"/>
    </row>
    <row r="7483" spans="12:21" s="508" customFormat="1" x14ac:dyDescent="0.2">
      <c r="L7483" s="469"/>
      <c r="M7483" s="469"/>
      <c r="N7483" s="469"/>
      <c r="O7483" s="469"/>
      <c r="P7483" s="923"/>
      <c r="Q7483" s="923"/>
      <c r="R7483" s="923"/>
      <c r="S7483" s="923"/>
      <c r="U7483" s="742"/>
    </row>
    <row r="7484" spans="12:21" s="508" customFormat="1" x14ac:dyDescent="0.2">
      <c r="L7484" s="469"/>
      <c r="M7484" s="469"/>
      <c r="N7484" s="469"/>
      <c r="O7484" s="469"/>
      <c r="P7484" s="923"/>
      <c r="Q7484" s="923"/>
      <c r="R7484" s="923"/>
      <c r="S7484" s="923"/>
      <c r="U7484" s="742"/>
    </row>
    <row r="7485" spans="12:21" s="508" customFormat="1" x14ac:dyDescent="0.2">
      <c r="L7485" s="469"/>
      <c r="M7485" s="469"/>
      <c r="N7485" s="469"/>
      <c r="O7485" s="469"/>
      <c r="P7485" s="923"/>
      <c r="Q7485" s="923"/>
      <c r="R7485" s="923"/>
      <c r="S7485" s="923"/>
      <c r="U7485" s="742"/>
    </row>
    <row r="7486" spans="12:21" s="508" customFormat="1" x14ac:dyDescent="0.2">
      <c r="L7486" s="469"/>
      <c r="M7486" s="469"/>
      <c r="N7486" s="469"/>
      <c r="O7486" s="469"/>
      <c r="P7486" s="923"/>
      <c r="Q7486" s="923"/>
      <c r="R7486" s="923"/>
      <c r="S7486" s="923"/>
      <c r="U7486" s="742"/>
    </row>
    <row r="7487" spans="12:21" s="508" customFormat="1" x14ac:dyDescent="0.2">
      <c r="L7487" s="469"/>
      <c r="M7487" s="469"/>
      <c r="N7487" s="469"/>
      <c r="O7487" s="469"/>
      <c r="P7487" s="923"/>
      <c r="Q7487" s="923"/>
      <c r="R7487" s="923"/>
      <c r="S7487" s="923"/>
      <c r="U7487" s="742"/>
    </row>
    <row r="7488" spans="12:21" s="508" customFormat="1" x14ac:dyDescent="0.2">
      <c r="L7488" s="469"/>
      <c r="M7488" s="469"/>
      <c r="N7488" s="469"/>
      <c r="O7488" s="469"/>
      <c r="P7488" s="923"/>
      <c r="Q7488" s="923"/>
      <c r="R7488" s="923"/>
      <c r="S7488" s="923"/>
      <c r="U7488" s="742"/>
    </row>
    <row r="7489" spans="12:21" s="508" customFormat="1" x14ac:dyDescent="0.2">
      <c r="L7489" s="469"/>
      <c r="M7489" s="469"/>
      <c r="N7489" s="469"/>
      <c r="O7489" s="469"/>
      <c r="P7489" s="923"/>
      <c r="Q7489" s="923"/>
      <c r="R7489" s="923"/>
      <c r="S7489" s="923"/>
      <c r="U7489" s="742"/>
    </row>
    <row r="7490" spans="12:21" s="508" customFormat="1" x14ac:dyDescent="0.2">
      <c r="L7490" s="469"/>
      <c r="M7490" s="469"/>
      <c r="N7490" s="469"/>
      <c r="O7490" s="469"/>
      <c r="P7490" s="923"/>
      <c r="Q7490" s="923"/>
      <c r="R7490" s="923"/>
      <c r="S7490" s="923"/>
      <c r="U7490" s="742"/>
    </row>
    <row r="7491" spans="12:21" s="508" customFormat="1" x14ac:dyDescent="0.2">
      <c r="L7491" s="469"/>
      <c r="M7491" s="469"/>
      <c r="N7491" s="469"/>
      <c r="O7491" s="469"/>
      <c r="P7491" s="923"/>
      <c r="Q7491" s="923"/>
      <c r="R7491" s="923"/>
      <c r="S7491" s="923"/>
      <c r="U7491" s="742"/>
    </row>
    <row r="7492" spans="12:21" s="508" customFormat="1" x14ac:dyDescent="0.2">
      <c r="L7492" s="469"/>
      <c r="M7492" s="469"/>
      <c r="N7492" s="469"/>
      <c r="O7492" s="469"/>
      <c r="P7492" s="923"/>
      <c r="Q7492" s="923"/>
      <c r="R7492" s="923"/>
      <c r="S7492" s="923"/>
      <c r="U7492" s="742"/>
    </row>
    <row r="7493" spans="12:21" s="508" customFormat="1" x14ac:dyDescent="0.2">
      <c r="L7493" s="469"/>
      <c r="M7493" s="469"/>
      <c r="N7493" s="469"/>
      <c r="O7493" s="469"/>
      <c r="P7493" s="923"/>
      <c r="Q7493" s="923"/>
      <c r="R7493" s="923"/>
      <c r="S7493" s="923"/>
      <c r="U7493" s="742"/>
    </row>
    <row r="7494" spans="12:21" s="508" customFormat="1" x14ac:dyDescent="0.2">
      <c r="L7494" s="469"/>
      <c r="M7494" s="469"/>
      <c r="N7494" s="469"/>
      <c r="O7494" s="469"/>
      <c r="P7494" s="923"/>
      <c r="Q7494" s="923"/>
      <c r="R7494" s="923"/>
      <c r="S7494" s="923"/>
      <c r="U7494" s="742"/>
    </row>
    <row r="7495" spans="12:21" s="508" customFormat="1" x14ac:dyDescent="0.2">
      <c r="L7495" s="469"/>
      <c r="M7495" s="469"/>
      <c r="N7495" s="469"/>
      <c r="O7495" s="469"/>
      <c r="P7495" s="923"/>
      <c r="Q7495" s="923"/>
      <c r="R7495" s="923"/>
      <c r="S7495" s="923"/>
      <c r="U7495" s="742"/>
    </row>
    <row r="7496" spans="12:21" s="508" customFormat="1" x14ac:dyDescent="0.2">
      <c r="L7496" s="469"/>
      <c r="M7496" s="469"/>
      <c r="N7496" s="469"/>
      <c r="O7496" s="469"/>
      <c r="P7496" s="923"/>
      <c r="Q7496" s="923"/>
      <c r="R7496" s="923"/>
      <c r="S7496" s="923"/>
      <c r="U7496" s="742"/>
    </row>
    <row r="7497" spans="12:21" s="508" customFormat="1" x14ac:dyDescent="0.2">
      <c r="L7497" s="469"/>
      <c r="M7497" s="469"/>
      <c r="N7497" s="469"/>
      <c r="O7497" s="469"/>
      <c r="P7497" s="923"/>
      <c r="Q7497" s="923"/>
      <c r="R7497" s="923"/>
      <c r="S7497" s="923"/>
      <c r="U7497" s="742"/>
    </row>
    <row r="7498" spans="12:21" s="508" customFormat="1" x14ac:dyDescent="0.2">
      <c r="L7498" s="469"/>
      <c r="M7498" s="469"/>
      <c r="N7498" s="469"/>
      <c r="O7498" s="469"/>
      <c r="P7498" s="923"/>
      <c r="Q7498" s="923"/>
      <c r="R7498" s="923"/>
      <c r="S7498" s="923"/>
      <c r="U7498" s="742"/>
    </row>
    <row r="7499" spans="12:21" s="508" customFormat="1" x14ac:dyDescent="0.2">
      <c r="L7499" s="469"/>
      <c r="M7499" s="469"/>
      <c r="N7499" s="469"/>
      <c r="O7499" s="469"/>
      <c r="P7499" s="923"/>
      <c r="Q7499" s="923"/>
      <c r="R7499" s="923"/>
      <c r="S7499" s="923"/>
      <c r="U7499" s="742"/>
    </row>
    <row r="7500" spans="12:21" s="508" customFormat="1" x14ac:dyDescent="0.2">
      <c r="L7500" s="469"/>
      <c r="M7500" s="469"/>
      <c r="N7500" s="469"/>
      <c r="O7500" s="469"/>
      <c r="P7500" s="923"/>
      <c r="Q7500" s="923"/>
      <c r="R7500" s="923"/>
      <c r="S7500" s="923"/>
      <c r="U7500" s="742"/>
    </row>
    <row r="7501" spans="12:21" s="508" customFormat="1" x14ac:dyDescent="0.2">
      <c r="L7501" s="469"/>
      <c r="M7501" s="469"/>
      <c r="N7501" s="469"/>
      <c r="O7501" s="469"/>
      <c r="P7501" s="923"/>
      <c r="Q7501" s="923"/>
      <c r="R7501" s="923"/>
      <c r="S7501" s="923"/>
      <c r="U7501" s="742"/>
    </row>
    <row r="7502" spans="12:21" s="508" customFormat="1" x14ac:dyDescent="0.2">
      <c r="L7502" s="469"/>
      <c r="M7502" s="469"/>
      <c r="N7502" s="469"/>
      <c r="O7502" s="469"/>
      <c r="P7502" s="923"/>
      <c r="Q7502" s="923"/>
      <c r="R7502" s="923"/>
      <c r="S7502" s="923"/>
      <c r="U7502" s="742"/>
    </row>
    <row r="7503" spans="12:21" s="508" customFormat="1" x14ac:dyDescent="0.2">
      <c r="L7503" s="469"/>
      <c r="M7503" s="469"/>
      <c r="N7503" s="469"/>
      <c r="O7503" s="469"/>
      <c r="P7503" s="923"/>
      <c r="Q7503" s="923"/>
      <c r="R7503" s="923"/>
      <c r="S7503" s="923"/>
      <c r="U7503" s="742"/>
    </row>
    <row r="7504" spans="12:21" s="508" customFormat="1" x14ac:dyDescent="0.2">
      <c r="L7504" s="469"/>
      <c r="M7504" s="469"/>
      <c r="N7504" s="469"/>
      <c r="O7504" s="469"/>
      <c r="P7504" s="923"/>
      <c r="Q7504" s="923"/>
      <c r="R7504" s="923"/>
      <c r="S7504" s="923"/>
      <c r="U7504" s="742"/>
    </row>
    <row r="7505" spans="12:21" s="508" customFormat="1" x14ac:dyDescent="0.2">
      <c r="L7505" s="469"/>
      <c r="M7505" s="469"/>
      <c r="N7505" s="469"/>
      <c r="O7505" s="469"/>
      <c r="P7505" s="923"/>
      <c r="Q7505" s="923"/>
      <c r="R7505" s="923"/>
      <c r="S7505" s="923"/>
      <c r="U7505" s="742"/>
    </row>
    <row r="7506" spans="12:21" s="508" customFormat="1" x14ac:dyDescent="0.2">
      <c r="L7506" s="469"/>
      <c r="M7506" s="469"/>
      <c r="N7506" s="469"/>
      <c r="O7506" s="469"/>
      <c r="P7506" s="923"/>
      <c r="Q7506" s="923"/>
      <c r="R7506" s="923"/>
      <c r="S7506" s="923"/>
      <c r="U7506" s="742"/>
    </row>
    <row r="7507" spans="12:21" s="508" customFormat="1" x14ac:dyDescent="0.2">
      <c r="L7507" s="469"/>
      <c r="M7507" s="469"/>
      <c r="N7507" s="469"/>
      <c r="O7507" s="469"/>
      <c r="P7507" s="923"/>
      <c r="Q7507" s="923"/>
      <c r="R7507" s="923"/>
      <c r="S7507" s="923"/>
      <c r="U7507" s="742"/>
    </row>
    <row r="7508" spans="12:21" s="508" customFormat="1" x14ac:dyDescent="0.2">
      <c r="L7508" s="469"/>
      <c r="M7508" s="469"/>
      <c r="N7508" s="469"/>
      <c r="O7508" s="469"/>
      <c r="P7508" s="923"/>
      <c r="Q7508" s="923"/>
      <c r="R7508" s="923"/>
      <c r="S7508" s="923"/>
      <c r="U7508" s="742"/>
    </row>
    <row r="7509" spans="12:21" s="508" customFormat="1" x14ac:dyDescent="0.2">
      <c r="L7509" s="469"/>
      <c r="M7509" s="469"/>
      <c r="N7509" s="469"/>
      <c r="O7509" s="469"/>
      <c r="P7509" s="923"/>
      <c r="Q7509" s="923"/>
      <c r="R7509" s="923"/>
      <c r="S7509" s="923"/>
      <c r="U7509" s="742"/>
    </row>
    <row r="7510" spans="12:21" s="508" customFormat="1" x14ac:dyDescent="0.2">
      <c r="L7510" s="469"/>
      <c r="M7510" s="469"/>
      <c r="N7510" s="469"/>
      <c r="O7510" s="469"/>
      <c r="P7510" s="923"/>
      <c r="Q7510" s="923"/>
      <c r="R7510" s="923"/>
      <c r="S7510" s="923"/>
      <c r="U7510" s="742"/>
    </row>
    <row r="7511" spans="12:21" s="508" customFormat="1" x14ac:dyDescent="0.2">
      <c r="L7511" s="469"/>
      <c r="M7511" s="469"/>
      <c r="N7511" s="469"/>
      <c r="O7511" s="469"/>
      <c r="P7511" s="923"/>
      <c r="Q7511" s="923"/>
      <c r="R7511" s="923"/>
      <c r="S7511" s="923"/>
      <c r="U7511" s="742"/>
    </row>
    <row r="7512" spans="12:21" s="508" customFormat="1" x14ac:dyDescent="0.2">
      <c r="L7512" s="469"/>
      <c r="M7512" s="469"/>
      <c r="N7512" s="469"/>
      <c r="O7512" s="469"/>
      <c r="P7512" s="923"/>
      <c r="Q7512" s="923"/>
      <c r="R7512" s="923"/>
      <c r="S7512" s="923"/>
      <c r="U7512" s="742"/>
    </row>
    <row r="7513" spans="12:21" s="508" customFormat="1" x14ac:dyDescent="0.2">
      <c r="L7513" s="469"/>
      <c r="M7513" s="469"/>
      <c r="N7513" s="469"/>
      <c r="O7513" s="469"/>
      <c r="P7513" s="923"/>
      <c r="Q7513" s="923"/>
      <c r="R7513" s="923"/>
      <c r="S7513" s="923"/>
      <c r="U7513" s="742"/>
    </row>
    <row r="7514" spans="12:21" s="508" customFormat="1" x14ac:dyDescent="0.2">
      <c r="L7514" s="469"/>
      <c r="M7514" s="469"/>
      <c r="N7514" s="469"/>
      <c r="O7514" s="469"/>
      <c r="P7514" s="923"/>
      <c r="Q7514" s="923"/>
      <c r="R7514" s="923"/>
      <c r="S7514" s="923"/>
      <c r="U7514" s="742"/>
    </row>
    <row r="7515" spans="12:21" s="508" customFormat="1" x14ac:dyDescent="0.2">
      <c r="L7515" s="469"/>
      <c r="M7515" s="469"/>
      <c r="N7515" s="469"/>
      <c r="O7515" s="469"/>
      <c r="P7515" s="923"/>
      <c r="Q7515" s="923"/>
      <c r="R7515" s="923"/>
      <c r="S7515" s="923"/>
      <c r="U7515" s="742"/>
    </row>
    <row r="7516" spans="12:21" s="508" customFormat="1" x14ac:dyDescent="0.2">
      <c r="L7516" s="469"/>
      <c r="M7516" s="469"/>
      <c r="N7516" s="469"/>
      <c r="O7516" s="469"/>
      <c r="P7516" s="923"/>
      <c r="Q7516" s="923"/>
      <c r="R7516" s="923"/>
      <c r="S7516" s="923"/>
      <c r="U7516" s="742"/>
    </row>
    <row r="7517" spans="12:21" s="508" customFormat="1" x14ac:dyDescent="0.2">
      <c r="L7517" s="469"/>
      <c r="M7517" s="469"/>
      <c r="N7517" s="469"/>
      <c r="O7517" s="469"/>
      <c r="P7517" s="923"/>
      <c r="Q7517" s="923"/>
      <c r="R7517" s="923"/>
      <c r="S7517" s="923"/>
      <c r="U7517" s="742"/>
    </row>
    <row r="7518" spans="12:21" s="508" customFormat="1" x14ac:dyDescent="0.2">
      <c r="L7518" s="469"/>
      <c r="M7518" s="469"/>
      <c r="N7518" s="469"/>
      <c r="O7518" s="469"/>
      <c r="P7518" s="923"/>
      <c r="Q7518" s="923"/>
      <c r="R7518" s="923"/>
      <c r="S7518" s="923"/>
      <c r="U7518" s="742"/>
    </row>
    <row r="7519" spans="12:21" s="508" customFormat="1" x14ac:dyDescent="0.2">
      <c r="L7519" s="469"/>
      <c r="M7519" s="469"/>
      <c r="N7519" s="469"/>
      <c r="O7519" s="469"/>
      <c r="P7519" s="923"/>
      <c r="Q7519" s="923"/>
      <c r="R7519" s="923"/>
      <c r="S7519" s="923"/>
      <c r="U7519" s="742"/>
    </row>
    <row r="7520" spans="12:21" s="508" customFormat="1" x14ac:dyDescent="0.2">
      <c r="L7520" s="469"/>
      <c r="M7520" s="469"/>
      <c r="N7520" s="469"/>
      <c r="O7520" s="469"/>
      <c r="P7520" s="923"/>
      <c r="Q7520" s="923"/>
      <c r="R7520" s="923"/>
      <c r="S7520" s="923"/>
      <c r="U7520" s="742"/>
    </row>
    <row r="7521" spans="12:21" s="508" customFormat="1" x14ac:dyDescent="0.2">
      <c r="L7521" s="469"/>
      <c r="M7521" s="469"/>
      <c r="N7521" s="469"/>
      <c r="O7521" s="469"/>
      <c r="P7521" s="923"/>
      <c r="Q7521" s="923"/>
      <c r="R7521" s="923"/>
      <c r="S7521" s="923"/>
      <c r="U7521" s="742"/>
    </row>
    <row r="7522" spans="12:21" s="508" customFormat="1" x14ac:dyDescent="0.2">
      <c r="L7522" s="469"/>
      <c r="M7522" s="469"/>
      <c r="N7522" s="469"/>
      <c r="O7522" s="469"/>
      <c r="P7522" s="923"/>
      <c r="Q7522" s="923"/>
      <c r="R7522" s="923"/>
      <c r="S7522" s="923"/>
      <c r="U7522" s="742"/>
    </row>
    <row r="7523" spans="12:21" s="508" customFormat="1" x14ac:dyDescent="0.2">
      <c r="L7523" s="469"/>
      <c r="M7523" s="469"/>
      <c r="N7523" s="469"/>
      <c r="O7523" s="469"/>
      <c r="P7523" s="923"/>
      <c r="Q7523" s="923"/>
      <c r="R7523" s="923"/>
      <c r="S7523" s="923"/>
      <c r="U7523" s="742"/>
    </row>
    <row r="7524" spans="12:21" s="508" customFormat="1" x14ac:dyDescent="0.2">
      <c r="L7524" s="469"/>
      <c r="M7524" s="469"/>
      <c r="N7524" s="469"/>
      <c r="O7524" s="469"/>
      <c r="P7524" s="923"/>
      <c r="Q7524" s="923"/>
      <c r="R7524" s="923"/>
      <c r="S7524" s="923"/>
      <c r="U7524" s="742"/>
    </row>
    <row r="7525" spans="12:21" s="508" customFormat="1" x14ac:dyDescent="0.2">
      <c r="L7525" s="469"/>
      <c r="M7525" s="469"/>
      <c r="N7525" s="469"/>
      <c r="O7525" s="469"/>
      <c r="P7525" s="923"/>
      <c r="Q7525" s="923"/>
      <c r="R7525" s="923"/>
      <c r="S7525" s="923"/>
      <c r="U7525" s="742"/>
    </row>
    <row r="7526" spans="12:21" s="508" customFormat="1" x14ac:dyDescent="0.2">
      <c r="L7526" s="469"/>
      <c r="M7526" s="469"/>
      <c r="N7526" s="469"/>
      <c r="O7526" s="469"/>
      <c r="P7526" s="923"/>
      <c r="Q7526" s="923"/>
      <c r="R7526" s="923"/>
      <c r="S7526" s="923"/>
      <c r="U7526" s="742"/>
    </row>
    <row r="7527" spans="12:21" s="508" customFormat="1" x14ac:dyDescent="0.2">
      <c r="L7527" s="469"/>
      <c r="M7527" s="469"/>
      <c r="N7527" s="469"/>
      <c r="O7527" s="469"/>
      <c r="P7527" s="923"/>
      <c r="Q7527" s="923"/>
      <c r="R7527" s="923"/>
      <c r="S7527" s="923"/>
      <c r="U7527" s="742"/>
    </row>
    <row r="7528" spans="12:21" s="508" customFormat="1" x14ac:dyDescent="0.2">
      <c r="L7528" s="469"/>
      <c r="M7528" s="469"/>
      <c r="N7528" s="469"/>
      <c r="O7528" s="469"/>
      <c r="P7528" s="923"/>
      <c r="Q7528" s="923"/>
      <c r="R7528" s="923"/>
      <c r="S7528" s="923"/>
      <c r="U7528" s="742"/>
    </row>
    <row r="7529" spans="12:21" s="508" customFormat="1" x14ac:dyDescent="0.2">
      <c r="L7529" s="469"/>
      <c r="M7529" s="469"/>
      <c r="N7529" s="469"/>
      <c r="O7529" s="469"/>
      <c r="P7529" s="923"/>
      <c r="Q7529" s="923"/>
      <c r="R7529" s="923"/>
      <c r="S7529" s="923"/>
      <c r="U7529" s="742"/>
    </row>
    <row r="7530" spans="12:21" s="508" customFormat="1" x14ac:dyDescent="0.2">
      <c r="L7530" s="469"/>
      <c r="M7530" s="469"/>
      <c r="N7530" s="469"/>
      <c r="O7530" s="469"/>
      <c r="P7530" s="923"/>
      <c r="Q7530" s="923"/>
      <c r="R7530" s="923"/>
      <c r="S7530" s="923"/>
      <c r="U7530" s="742"/>
    </row>
    <row r="7531" spans="12:21" s="508" customFormat="1" x14ac:dyDescent="0.2">
      <c r="L7531" s="469"/>
      <c r="M7531" s="469"/>
      <c r="N7531" s="469"/>
      <c r="O7531" s="469"/>
      <c r="P7531" s="923"/>
      <c r="Q7531" s="923"/>
      <c r="R7531" s="923"/>
      <c r="S7531" s="923"/>
      <c r="U7531" s="742"/>
    </row>
    <row r="7532" spans="12:21" s="508" customFormat="1" x14ac:dyDescent="0.2">
      <c r="L7532" s="469"/>
      <c r="M7532" s="469"/>
      <c r="N7532" s="469"/>
      <c r="O7532" s="469"/>
      <c r="P7532" s="923"/>
      <c r="Q7532" s="923"/>
      <c r="R7532" s="923"/>
      <c r="S7532" s="923"/>
      <c r="U7532" s="742"/>
    </row>
    <row r="7533" spans="12:21" s="508" customFormat="1" x14ac:dyDescent="0.2">
      <c r="L7533" s="469"/>
      <c r="M7533" s="469"/>
      <c r="N7533" s="469"/>
      <c r="O7533" s="469"/>
      <c r="P7533" s="923"/>
      <c r="Q7533" s="923"/>
      <c r="R7533" s="923"/>
      <c r="S7533" s="923"/>
      <c r="U7533" s="742"/>
    </row>
    <row r="7534" spans="12:21" s="508" customFormat="1" x14ac:dyDescent="0.2">
      <c r="L7534" s="469"/>
      <c r="M7534" s="469"/>
      <c r="N7534" s="469"/>
      <c r="O7534" s="469"/>
      <c r="P7534" s="923"/>
      <c r="Q7534" s="923"/>
      <c r="R7534" s="923"/>
      <c r="S7534" s="923"/>
      <c r="U7534" s="742"/>
    </row>
    <row r="7535" spans="12:21" s="508" customFormat="1" x14ac:dyDescent="0.2">
      <c r="L7535" s="469"/>
      <c r="M7535" s="469"/>
      <c r="N7535" s="469"/>
      <c r="O7535" s="469"/>
      <c r="P7535" s="923"/>
      <c r="Q7535" s="923"/>
      <c r="R7535" s="923"/>
      <c r="S7535" s="923"/>
      <c r="U7535" s="742"/>
    </row>
    <row r="7536" spans="12:21" s="508" customFormat="1" x14ac:dyDescent="0.2">
      <c r="L7536" s="469"/>
      <c r="M7536" s="469"/>
      <c r="N7536" s="469"/>
      <c r="O7536" s="469"/>
      <c r="P7536" s="923"/>
      <c r="Q7536" s="923"/>
      <c r="R7536" s="923"/>
      <c r="S7536" s="923"/>
      <c r="U7536" s="742"/>
    </row>
    <row r="7537" spans="12:21" s="508" customFormat="1" x14ac:dyDescent="0.2">
      <c r="L7537" s="469"/>
      <c r="M7537" s="469"/>
      <c r="N7537" s="469"/>
      <c r="O7537" s="469"/>
      <c r="P7537" s="923"/>
      <c r="Q7537" s="923"/>
      <c r="R7537" s="923"/>
      <c r="S7537" s="923"/>
      <c r="U7537" s="742"/>
    </row>
    <row r="7538" spans="12:21" s="508" customFormat="1" x14ac:dyDescent="0.2">
      <c r="L7538" s="469"/>
      <c r="M7538" s="469"/>
      <c r="N7538" s="469"/>
      <c r="O7538" s="469"/>
      <c r="P7538" s="923"/>
      <c r="Q7538" s="923"/>
      <c r="R7538" s="923"/>
      <c r="S7538" s="923"/>
      <c r="U7538" s="742"/>
    </row>
    <row r="7539" spans="12:21" s="508" customFormat="1" x14ac:dyDescent="0.2">
      <c r="L7539" s="469"/>
      <c r="M7539" s="469"/>
      <c r="N7539" s="469"/>
      <c r="O7539" s="469"/>
      <c r="P7539" s="923"/>
      <c r="Q7539" s="923"/>
      <c r="R7539" s="923"/>
      <c r="S7539" s="923"/>
      <c r="U7539" s="742"/>
    </row>
    <row r="7540" spans="12:21" s="508" customFormat="1" x14ac:dyDescent="0.2">
      <c r="L7540" s="469"/>
      <c r="M7540" s="469"/>
      <c r="N7540" s="469"/>
      <c r="O7540" s="469"/>
      <c r="P7540" s="923"/>
      <c r="Q7540" s="923"/>
      <c r="R7540" s="923"/>
      <c r="S7540" s="923"/>
      <c r="U7540" s="742"/>
    </row>
    <row r="7541" spans="12:21" s="508" customFormat="1" x14ac:dyDescent="0.2">
      <c r="L7541" s="469"/>
      <c r="M7541" s="469"/>
      <c r="N7541" s="469"/>
      <c r="O7541" s="469"/>
      <c r="P7541" s="923"/>
      <c r="Q7541" s="923"/>
      <c r="R7541" s="923"/>
      <c r="S7541" s="923"/>
      <c r="U7541" s="742"/>
    </row>
    <row r="7542" spans="12:21" s="508" customFormat="1" x14ac:dyDescent="0.2">
      <c r="L7542" s="469"/>
      <c r="M7542" s="469"/>
      <c r="N7542" s="469"/>
      <c r="O7542" s="469"/>
      <c r="P7542" s="923"/>
      <c r="Q7542" s="923"/>
      <c r="R7542" s="923"/>
      <c r="S7542" s="923"/>
      <c r="U7542" s="742"/>
    </row>
    <row r="7543" spans="12:21" s="508" customFormat="1" x14ac:dyDescent="0.2">
      <c r="L7543" s="469"/>
      <c r="M7543" s="469"/>
      <c r="N7543" s="469"/>
      <c r="O7543" s="469"/>
      <c r="P7543" s="923"/>
      <c r="Q7543" s="923"/>
      <c r="R7543" s="923"/>
      <c r="S7543" s="923"/>
      <c r="U7543" s="742"/>
    </row>
    <row r="7544" spans="12:21" s="508" customFormat="1" x14ac:dyDescent="0.2">
      <c r="L7544" s="469"/>
      <c r="M7544" s="469"/>
      <c r="N7544" s="469"/>
      <c r="O7544" s="469"/>
      <c r="P7544" s="923"/>
      <c r="Q7544" s="923"/>
      <c r="R7544" s="923"/>
      <c r="S7544" s="923"/>
      <c r="U7544" s="742"/>
    </row>
    <row r="7545" spans="12:21" s="508" customFormat="1" x14ac:dyDescent="0.2">
      <c r="L7545" s="469"/>
      <c r="M7545" s="469"/>
      <c r="N7545" s="469"/>
      <c r="O7545" s="469"/>
      <c r="P7545" s="923"/>
      <c r="Q7545" s="923"/>
      <c r="R7545" s="923"/>
      <c r="S7545" s="923"/>
      <c r="U7545" s="742"/>
    </row>
    <row r="7546" spans="12:21" s="508" customFormat="1" x14ac:dyDescent="0.2">
      <c r="L7546" s="469"/>
      <c r="M7546" s="469"/>
      <c r="N7546" s="469"/>
      <c r="O7546" s="469"/>
      <c r="P7546" s="923"/>
      <c r="Q7546" s="923"/>
      <c r="R7546" s="923"/>
      <c r="S7546" s="923"/>
      <c r="U7546" s="742"/>
    </row>
    <row r="7547" spans="12:21" s="508" customFormat="1" x14ac:dyDescent="0.2">
      <c r="L7547" s="469"/>
      <c r="M7547" s="469"/>
      <c r="N7547" s="469"/>
      <c r="O7547" s="469"/>
      <c r="P7547" s="923"/>
      <c r="Q7547" s="923"/>
      <c r="R7547" s="923"/>
      <c r="S7547" s="923"/>
      <c r="U7547" s="742"/>
    </row>
    <row r="7548" spans="12:21" s="508" customFormat="1" x14ac:dyDescent="0.2">
      <c r="L7548" s="469"/>
      <c r="M7548" s="469"/>
      <c r="N7548" s="469"/>
      <c r="O7548" s="469"/>
      <c r="P7548" s="923"/>
      <c r="Q7548" s="923"/>
      <c r="R7548" s="923"/>
      <c r="S7548" s="923"/>
      <c r="U7548" s="742"/>
    </row>
    <row r="7549" spans="12:21" s="508" customFormat="1" x14ac:dyDescent="0.2">
      <c r="L7549" s="469"/>
      <c r="M7549" s="469"/>
      <c r="N7549" s="469"/>
      <c r="O7549" s="469"/>
      <c r="P7549" s="923"/>
      <c r="Q7549" s="923"/>
      <c r="R7549" s="923"/>
      <c r="S7549" s="923"/>
      <c r="U7549" s="742"/>
    </row>
    <row r="7550" spans="12:21" s="508" customFormat="1" x14ac:dyDescent="0.2">
      <c r="L7550" s="469"/>
      <c r="M7550" s="469"/>
      <c r="N7550" s="469"/>
      <c r="O7550" s="469"/>
      <c r="P7550" s="923"/>
      <c r="Q7550" s="923"/>
      <c r="R7550" s="923"/>
      <c r="S7550" s="923"/>
      <c r="U7550" s="742"/>
    </row>
    <row r="7551" spans="12:21" s="508" customFormat="1" x14ac:dyDescent="0.2">
      <c r="L7551" s="469"/>
      <c r="M7551" s="469"/>
      <c r="N7551" s="469"/>
      <c r="O7551" s="469"/>
      <c r="P7551" s="923"/>
      <c r="Q7551" s="923"/>
      <c r="R7551" s="923"/>
      <c r="S7551" s="923"/>
      <c r="U7551" s="742"/>
    </row>
    <row r="7552" spans="12:21" s="508" customFormat="1" x14ac:dyDescent="0.2">
      <c r="L7552" s="469"/>
      <c r="M7552" s="469"/>
      <c r="N7552" s="469"/>
      <c r="O7552" s="469"/>
      <c r="P7552" s="923"/>
      <c r="Q7552" s="923"/>
      <c r="R7552" s="923"/>
      <c r="S7552" s="923"/>
      <c r="U7552" s="742"/>
    </row>
    <row r="7553" spans="12:21" s="508" customFormat="1" x14ac:dyDescent="0.2">
      <c r="L7553" s="469"/>
      <c r="M7553" s="469"/>
      <c r="N7553" s="469"/>
      <c r="O7553" s="469"/>
      <c r="P7553" s="923"/>
      <c r="Q7553" s="923"/>
      <c r="R7553" s="923"/>
      <c r="S7553" s="923"/>
      <c r="U7553" s="742"/>
    </row>
    <row r="7554" spans="12:21" s="508" customFormat="1" x14ac:dyDescent="0.2">
      <c r="L7554" s="469"/>
      <c r="M7554" s="469"/>
      <c r="N7554" s="469"/>
      <c r="O7554" s="469"/>
      <c r="P7554" s="923"/>
      <c r="Q7554" s="923"/>
      <c r="R7554" s="923"/>
      <c r="S7554" s="923"/>
      <c r="U7554" s="742"/>
    </row>
    <row r="7555" spans="12:21" s="508" customFormat="1" x14ac:dyDescent="0.2">
      <c r="L7555" s="469"/>
      <c r="M7555" s="469"/>
      <c r="N7555" s="469"/>
      <c r="O7555" s="469"/>
      <c r="P7555" s="923"/>
      <c r="Q7555" s="923"/>
      <c r="R7555" s="923"/>
      <c r="S7555" s="923"/>
      <c r="U7555" s="742"/>
    </row>
    <row r="7556" spans="12:21" s="508" customFormat="1" x14ac:dyDescent="0.2">
      <c r="L7556" s="469"/>
      <c r="M7556" s="469"/>
      <c r="N7556" s="469"/>
      <c r="O7556" s="469"/>
      <c r="P7556" s="923"/>
      <c r="Q7556" s="923"/>
      <c r="R7556" s="923"/>
      <c r="S7556" s="923"/>
      <c r="U7556" s="742"/>
    </row>
    <row r="7557" spans="12:21" s="508" customFormat="1" x14ac:dyDescent="0.2">
      <c r="L7557" s="469"/>
      <c r="M7557" s="469"/>
      <c r="N7557" s="469"/>
      <c r="O7557" s="469"/>
      <c r="P7557" s="923"/>
      <c r="Q7557" s="923"/>
      <c r="R7557" s="923"/>
      <c r="S7557" s="923"/>
      <c r="U7557" s="742"/>
    </row>
    <row r="7558" spans="12:21" s="508" customFormat="1" x14ac:dyDescent="0.2">
      <c r="L7558" s="469"/>
      <c r="M7558" s="469"/>
      <c r="N7558" s="469"/>
      <c r="O7558" s="469"/>
      <c r="P7558" s="923"/>
      <c r="Q7558" s="923"/>
      <c r="R7558" s="923"/>
      <c r="S7558" s="923"/>
      <c r="U7558" s="742"/>
    </row>
    <row r="7559" spans="12:21" s="508" customFormat="1" x14ac:dyDescent="0.2">
      <c r="L7559" s="469"/>
      <c r="M7559" s="469"/>
      <c r="N7559" s="469"/>
      <c r="O7559" s="469"/>
      <c r="P7559" s="923"/>
      <c r="Q7559" s="923"/>
      <c r="R7559" s="923"/>
      <c r="S7559" s="923"/>
      <c r="U7559" s="742"/>
    </row>
    <row r="7560" spans="12:21" s="508" customFormat="1" x14ac:dyDescent="0.2">
      <c r="L7560" s="469"/>
      <c r="M7560" s="469"/>
      <c r="N7560" s="469"/>
      <c r="O7560" s="469"/>
      <c r="P7560" s="923"/>
      <c r="Q7560" s="923"/>
      <c r="R7560" s="923"/>
      <c r="S7560" s="923"/>
      <c r="U7560" s="742"/>
    </row>
    <row r="7561" spans="12:21" s="508" customFormat="1" x14ac:dyDescent="0.2">
      <c r="L7561" s="469"/>
      <c r="M7561" s="469"/>
      <c r="N7561" s="469"/>
      <c r="O7561" s="469"/>
      <c r="P7561" s="923"/>
      <c r="Q7561" s="923"/>
      <c r="R7561" s="923"/>
      <c r="S7561" s="923"/>
      <c r="U7561" s="742"/>
    </row>
    <row r="7562" spans="12:21" s="508" customFormat="1" x14ac:dyDescent="0.2">
      <c r="L7562" s="469"/>
      <c r="M7562" s="469"/>
      <c r="N7562" s="469"/>
      <c r="O7562" s="469"/>
      <c r="P7562" s="923"/>
      <c r="Q7562" s="923"/>
      <c r="R7562" s="923"/>
      <c r="S7562" s="923"/>
      <c r="U7562" s="742"/>
    </row>
    <row r="7563" spans="12:21" s="508" customFormat="1" x14ac:dyDescent="0.2">
      <c r="L7563" s="469"/>
      <c r="M7563" s="469"/>
      <c r="N7563" s="469"/>
      <c r="O7563" s="469"/>
      <c r="P7563" s="923"/>
      <c r="Q7563" s="923"/>
      <c r="R7563" s="923"/>
      <c r="S7563" s="923"/>
      <c r="U7563" s="742"/>
    </row>
    <row r="7564" spans="12:21" s="508" customFormat="1" x14ac:dyDescent="0.2">
      <c r="L7564" s="469"/>
      <c r="M7564" s="469"/>
      <c r="N7564" s="469"/>
      <c r="O7564" s="469"/>
      <c r="P7564" s="923"/>
      <c r="Q7564" s="923"/>
      <c r="R7564" s="923"/>
      <c r="S7564" s="923"/>
      <c r="U7564" s="742"/>
    </row>
    <row r="7565" spans="12:21" s="508" customFormat="1" x14ac:dyDescent="0.2">
      <c r="L7565" s="469"/>
      <c r="M7565" s="469"/>
      <c r="N7565" s="469"/>
      <c r="O7565" s="469"/>
      <c r="P7565" s="923"/>
      <c r="Q7565" s="923"/>
      <c r="R7565" s="923"/>
      <c r="S7565" s="923"/>
      <c r="U7565" s="742"/>
    </row>
    <row r="7566" spans="12:21" s="508" customFormat="1" x14ac:dyDescent="0.2">
      <c r="L7566" s="469"/>
      <c r="M7566" s="469"/>
      <c r="N7566" s="469"/>
      <c r="O7566" s="469"/>
      <c r="P7566" s="923"/>
      <c r="Q7566" s="923"/>
      <c r="R7566" s="923"/>
      <c r="S7566" s="923"/>
      <c r="U7566" s="742"/>
    </row>
    <row r="7567" spans="12:21" s="508" customFormat="1" x14ac:dyDescent="0.2">
      <c r="L7567" s="469"/>
      <c r="M7567" s="469"/>
      <c r="N7567" s="469"/>
      <c r="O7567" s="469"/>
      <c r="P7567" s="923"/>
      <c r="Q7567" s="923"/>
      <c r="R7567" s="923"/>
      <c r="S7567" s="923"/>
      <c r="U7567" s="742"/>
    </row>
    <row r="7568" spans="12:21" s="508" customFormat="1" x14ac:dyDescent="0.2">
      <c r="L7568" s="469"/>
      <c r="M7568" s="469"/>
      <c r="N7568" s="469"/>
      <c r="O7568" s="469"/>
      <c r="P7568" s="923"/>
      <c r="Q7568" s="923"/>
      <c r="R7568" s="923"/>
      <c r="S7568" s="923"/>
      <c r="U7568" s="742"/>
    </row>
    <row r="7569" spans="12:21" s="508" customFormat="1" x14ac:dyDescent="0.2">
      <c r="L7569" s="469"/>
      <c r="M7569" s="469"/>
      <c r="N7569" s="469"/>
      <c r="O7569" s="469"/>
      <c r="P7569" s="923"/>
      <c r="Q7569" s="923"/>
      <c r="R7569" s="923"/>
      <c r="S7569" s="923"/>
      <c r="U7569" s="742"/>
    </row>
    <row r="7570" spans="12:21" s="508" customFormat="1" x14ac:dyDescent="0.2">
      <c r="L7570" s="469"/>
      <c r="M7570" s="469"/>
      <c r="N7570" s="469"/>
      <c r="O7570" s="469"/>
      <c r="P7570" s="923"/>
      <c r="Q7570" s="923"/>
      <c r="R7570" s="923"/>
      <c r="S7570" s="923"/>
      <c r="U7570" s="742"/>
    </row>
    <row r="7571" spans="12:21" s="508" customFormat="1" x14ac:dyDescent="0.2">
      <c r="L7571" s="469"/>
      <c r="M7571" s="469"/>
      <c r="N7571" s="469"/>
      <c r="O7571" s="469"/>
      <c r="P7571" s="923"/>
      <c r="Q7571" s="923"/>
      <c r="R7571" s="923"/>
      <c r="S7571" s="923"/>
      <c r="U7571" s="742"/>
    </row>
    <row r="7572" spans="12:21" s="508" customFormat="1" x14ac:dyDescent="0.2">
      <c r="L7572" s="469"/>
      <c r="M7572" s="469"/>
      <c r="N7572" s="469"/>
      <c r="O7572" s="469"/>
      <c r="P7572" s="923"/>
      <c r="Q7572" s="923"/>
      <c r="R7572" s="923"/>
      <c r="S7572" s="923"/>
      <c r="U7572" s="742"/>
    </row>
    <row r="7573" spans="12:21" s="508" customFormat="1" x14ac:dyDescent="0.2">
      <c r="L7573" s="469"/>
      <c r="M7573" s="469"/>
      <c r="N7573" s="469"/>
      <c r="O7573" s="469"/>
      <c r="P7573" s="923"/>
      <c r="Q7573" s="923"/>
      <c r="R7573" s="923"/>
      <c r="S7573" s="923"/>
      <c r="U7573" s="742"/>
    </row>
    <row r="7574" spans="12:21" s="508" customFormat="1" x14ac:dyDescent="0.2">
      <c r="L7574" s="469"/>
      <c r="M7574" s="469"/>
      <c r="N7574" s="469"/>
      <c r="O7574" s="469"/>
      <c r="P7574" s="923"/>
      <c r="Q7574" s="923"/>
      <c r="R7574" s="923"/>
      <c r="S7574" s="923"/>
      <c r="U7574" s="742"/>
    </row>
    <row r="7575" spans="12:21" s="508" customFormat="1" x14ac:dyDescent="0.2">
      <c r="L7575" s="469"/>
      <c r="M7575" s="469"/>
      <c r="N7575" s="469"/>
      <c r="O7575" s="469"/>
      <c r="P7575" s="923"/>
      <c r="Q7575" s="923"/>
      <c r="R7575" s="923"/>
      <c r="S7575" s="923"/>
      <c r="U7575" s="742"/>
    </row>
    <row r="7576" spans="12:21" s="508" customFormat="1" x14ac:dyDescent="0.2">
      <c r="L7576" s="469"/>
      <c r="M7576" s="469"/>
      <c r="N7576" s="469"/>
      <c r="O7576" s="469"/>
      <c r="P7576" s="923"/>
      <c r="Q7576" s="923"/>
      <c r="R7576" s="923"/>
      <c r="S7576" s="923"/>
      <c r="U7576" s="742"/>
    </row>
    <row r="7577" spans="12:21" s="508" customFormat="1" x14ac:dyDescent="0.2">
      <c r="L7577" s="469"/>
      <c r="M7577" s="469"/>
      <c r="N7577" s="469"/>
      <c r="O7577" s="469"/>
      <c r="P7577" s="923"/>
      <c r="Q7577" s="923"/>
      <c r="R7577" s="923"/>
      <c r="S7577" s="923"/>
      <c r="U7577" s="742"/>
    </row>
    <row r="7578" spans="12:21" s="508" customFormat="1" x14ac:dyDescent="0.2">
      <c r="L7578" s="469"/>
      <c r="M7578" s="469"/>
      <c r="N7578" s="469"/>
      <c r="O7578" s="469"/>
      <c r="P7578" s="923"/>
      <c r="Q7578" s="923"/>
      <c r="R7578" s="923"/>
      <c r="S7578" s="923"/>
      <c r="U7578" s="742"/>
    </row>
    <row r="7579" spans="12:21" s="508" customFormat="1" x14ac:dyDescent="0.2">
      <c r="L7579" s="469"/>
      <c r="M7579" s="469"/>
      <c r="N7579" s="469"/>
      <c r="O7579" s="469"/>
      <c r="P7579" s="923"/>
      <c r="Q7579" s="923"/>
      <c r="R7579" s="923"/>
      <c r="S7579" s="923"/>
      <c r="U7579" s="742"/>
    </row>
    <row r="7580" spans="12:21" s="508" customFormat="1" x14ac:dyDescent="0.2">
      <c r="L7580" s="469"/>
      <c r="M7580" s="469"/>
      <c r="N7580" s="469"/>
      <c r="O7580" s="469"/>
      <c r="P7580" s="923"/>
      <c r="Q7580" s="923"/>
      <c r="R7580" s="923"/>
      <c r="S7580" s="923"/>
      <c r="U7580" s="742"/>
    </row>
    <row r="7581" spans="12:21" s="508" customFormat="1" x14ac:dyDescent="0.2">
      <c r="L7581" s="469"/>
      <c r="M7581" s="469"/>
      <c r="N7581" s="469"/>
      <c r="O7581" s="469"/>
      <c r="P7581" s="923"/>
      <c r="Q7581" s="923"/>
      <c r="R7581" s="923"/>
      <c r="S7581" s="923"/>
      <c r="U7581" s="742"/>
    </row>
    <row r="7582" spans="12:21" s="508" customFormat="1" x14ac:dyDescent="0.2">
      <c r="L7582" s="469"/>
      <c r="M7582" s="469"/>
      <c r="N7582" s="469"/>
      <c r="O7582" s="469"/>
      <c r="P7582" s="923"/>
      <c r="Q7582" s="923"/>
      <c r="R7582" s="923"/>
      <c r="S7582" s="923"/>
      <c r="U7582" s="742"/>
    </row>
    <row r="7583" spans="12:21" s="508" customFormat="1" x14ac:dyDescent="0.2">
      <c r="L7583" s="469"/>
      <c r="M7583" s="469"/>
      <c r="N7583" s="469"/>
      <c r="O7583" s="469"/>
      <c r="P7583" s="923"/>
      <c r="Q7583" s="923"/>
      <c r="R7583" s="923"/>
      <c r="S7583" s="923"/>
      <c r="U7583" s="742"/>
    </row>
    <row r="7584" spans="12:21" s="508" customFormat="1" x14ac:dyDescent="0.2">
      <c r="L7584" s="469"/>
      <c r="M7584" s="469"/>
      <c r="N7584" s="469"/>
      <c r="O7584" s="469"/>
      <c r="P7584" s="923"/>
      <c r="Q7584" s="923"/>
      <c r="R7584" s="923"/>
      <c r="S7584" s="923"/>
      <c r="U7584" s="742"/>
    </row>
    <row r="7585" spans="12:21" s="508" customFormat="1" x14ac:dyDescent="0.2">
      <c r="L7585" s="469"/>
      <c r="M7585" s="469"/>
      <c r="N7585" s="469"/>
      <c r="O7585" s="469"/>
      <c r="P7585" s="923"/>
      <c r="Q7585" s="923"/>
      <c r="R7585" s="923"/>
      <c r="S7585" s="923"/>
      <c r="U7585" s="742"/>
    </row>
    <row r="7586" spans="12:21" s="508" customFormat="1" x14ac:dyDescent="0.2">
      <c r="L7586" s="469"/>
      <c r="M7586" s="469"/>
      <c r="N7586" s="469"/>
      <c r="O7586" s="469"/>
      <c r="P7586" s="923"/>
      <c r="Q7586" s="923"/>
      <c r="R7586" s="923"/>
      <c r="S7586" s="923"/>
      <c r="U7586" s="742"/>
    </row>
    <row r="7587" spans="12:21" s="508" customFormat="1" x14ac:dyDescent="0.2">
      <c r="L7587" s="469"/>
      <c r="M7587" s="469"/>
      <c r="N7587" s="469"/>
      <c r="O7587" s="469"/>
      <c r="P7587" s="923"/>
      <c r="Q7587" s="923"/>
      <c r="R7587" s="923"/>
      <c r="S7587" s="923"/>
      <c r="U7587" s="742"/>
    </row>
    <row r="7588" spans="12:21" s="508" customFormat="1" x14ac:dyDescent="0.2">
      <c r="L7588" s="469"/>
      <c r="M7588" s="469"/>
      <c r="N7588" s="469"/>
      <c r="O7588" s="469"/>
      <c r="P7588" s="923"/>
      <c r="Q7588" s="923"/>
      <c r="R7588" s="923"/>
      <c r="S7588" s="923"/>
      <c r="U7588" s="742"/>
    </row>
    <row r="7589" spans="12:21" s="508" customFormat="1" x14ac:dyDescent="0.2">
      <c r="L7589" s="469"/>
      <c r="M7589" s="469"/>
      <c r="N7589" s="469"/>
      <c r="O7589" s="469"/>
      <c r="P7589" s="923"/>
      <c r="Q7589" s="923"/>
      <c r="R7589" s="923"/>
      <c r="S7589" s="923"/>
      <c r="U7589" s="742"/>
    </row>
    <row r="7590" spans="12:21" s="508" customFormat="1" x14ac:dyDescent="0.2">
      <c r="L7590" s="469"/>
      <c r="M7590" s="469"/>
      <c r="N7590" s="469"/>
      <c r="O7590" s="469"/>
      <c r="P7590" s="923"/>
      <c r="Q7590" s="923"/>
      <c r="R7590" s="923"/>
      <c r="S7590" s="923"/>
      <c r="U7590" s="742"/>
    </row>
    <row r="7591" spans="12:21" s="508" customFormat="1" x14ac:dyDescent="0.2">
      <c r="L7591" s="469"/>
      <c r="M7591" s="469"/>
      <c r="N7591" s="469"/>
      <c r="O7591" s="469"/>
      <c r="P7591" s="923"/>
      <c r="Q7591" s="923"/>
      <c r="R7591" s="923"/>
      <c r="S7591" s="923"/>
      <c r="U7591" s="742"/>
    </row>
    <row r="7592" spans="12:21" s="508" customFormat="1" x14ac:dyDescent="0.2">
      <c r="L7592" s="469"/>
      <c r="M7592" s="469"/>
      <c r="N7592" s="469"/>
      <c r="O7592" s="469"/>
      <c r="P7592" s="923"/>
      <c r="Q7592" s="923"/>
      <c r="R7592" s="923"/>
      <c r="S7592" s="923"/>
      <c r="U7592" s="742"/>
    </row>
    <row r="7593" spans="12:21" s="508" customFormat="1" x14ac:dyDescent="0.2">
      <c r="L7593" s="469"/>
      <c r="M7593" s="469"/>
      <c r="N7593" s="469"/>
      <c r="O7593" s="469"/>
      <c r="P7593" s="923"/>
      <c r="Q7593" s="923"/>
      <c r="R7593" s="923"/>
      <c r="S7593" s="923"/>
      <c r="U7593" s="742"/>
    </row>
    <row r="7594" spans="12:21" s="508" customFormat="1" x14ac:dyDescent="0.2">
      <c r="L7594" s="469"/>
      <c r="M7594" s="469"/>
      <c r="N7594" s="469"/>
      <c r="O7594" s="469"/>
      <c r="P7594" s="923"/>
      <c r="Q7594" s="923"/>
      <c r="R7594" s="923"/>
      <c r="S7594" s="923"/>
      <c r="U7594" s="742"/>
    </row>
    <row r="7595" spans="12:21" s="508" customFormat="1" x14ac:dyDescent="0.2">
      <c r="L7595" s="469"/>
      <c r="M7595" s="469"/>
      <c r="N7595" s="469"/>
      <c r="O7595" s="469"/>
      <c r="P7595" s="923"/>
      <c r="Q7595" s="923"/>
      <c r="R7595" s="923"/>
      <c r="S7595" s="923"/>
      <c r="U7595" s="742"/>
    </row>
    <row r="7596" spans="12:21" s="508" customFormat="1" x14ac:dyDescent="0.2">
      <c r="L7596" s="469"/>
      <c r="M7596" s="469"/>
      <c r="N7596" s="469"/>
      <c r="O7596" s="469"/>
      <c r="P7596" s="923"/>
      <c r="Q7596" s="923"/>
      <c r="R7596" s="923"/>
      <c r="S7596" s="923"/>
      <c r="U7596" s="742"/>
    </row>
    <row r="7597" spans="12:21" s="508" customFormat="1" x14ac:dyDescent="0.2">
      <c r="L7597" s="469"/>
      <c r="M7597" s="469"/>
      <c r="N7597" s="469"/>
      <c r="O7597" s="469"/>
      <c r="P7597" s="923"/>
      <c r="Q7597" s="923"/>
      <c r="R7597" s="923"/>
      <c r="S7597" s="923"/>
      <c r="U7597" s="742"/>
    </row>
    <row r="7598" spans="12:21" s="508" customFormat="1" x14ac:dyDescent="0.2">
      <c r="L7598" s="469"/>
      <c r="M7598" s="469"/>
      <c r="N7598" s="469"/>
      <c r="O7598" s="469"/>
      <c r="P7598" s="923"/>
      <c r="Q7598" s="923"/>
      <c r="R7598" s="923"/>
      <c r="S7598" s="923"/>
      <c r="U7598" s="742"/>
    </row>
    <row r="7599" spans="12:21" s="508" customFormat="1" x14ac:dyDescent="0.2">
      <c r="L7599" s="469"/>
      <c r="M7599" s="469"/>
      <c r="N7599" s="469"/>
      <c r="O7599" s="469"/>
      <c r="P7599" s="923"/>
      <c r="Q7599" s="923"/>
      <c r="R7599" s="923"/>
      <c r="S7599" s="923"/>
      <c r="U7599" s="742"/>
    </row>
    <row r="7600" spans="12:21" s="508" customFormat="1" x14ac:dyDescent="0.2">
      <c r="L7600" s="469"/>
      <c r="M7600" s="469"/>
      <c r="N7600" s="469"/>
      <c r="O7600" s="469"/>
      <c r="P7600" s="923"/>
      <c r="Q7600" s="923"/>
      <c r="R7600" s="923"/>
      <c r="S7600" s="923"/>
      <c r="U7600" s="742"/>
    </row>
    <row r="7601" spans="12:21" s="508" customFormat="1" x14ac:dyDescent="0.2">
      <c r="L7601" s="469"/>
      <c r="M7601" s="469"/>
      <c r="N7601" s="469"/>
      <c r="O7601" s="469"/>
      <c r="P7601" s="923"/>
      <c r="Q7601" s="923"/>
      <c r="R7601" s="923"/>
      <c r="S7601" s="923"/>
      <c r="U7601" s="742"/>
    </row>
    <row r="7602" spans="12:21" s="508" customFormat="1" x14ac:dyDescent="0.2">
      <c r="L7602" s="469"/>
      <c r="M7602" s="469"/>
      <c r="N7602" s="469"/>
      <c r="O7602" s="469"/>
      <c r="P7602" s="923"/>
      <c r="Q7602" s="923"/>
      <c r="R7602" s="923"/>
      <c r="S7602" s="923"/>
      <c r="U7602" s="742"/>
    </row>
    <row r="7603" spans="12:21" s="508" customFormat="1" x14ac:dyDescent="0.2">
      <c r="L7603" s="469"/>
      <c r="M7603" s="469"/>
      <c r="N7603" s="469"/>
      <c r="O7603" s="469"/>
      <c r="P7603" s="923"/>
      <c r="Q7603" s="923"/>
      <c r="R7603" s="923"/>
      <c r="S7603" s="923"/>
      <c r="U7603" s="742"/>
    </row>
    <row r="7604" spans="12:21" s="508" customFormat="1" x14ac:dyDescent="0.2">
      <c r="L7604" s="469"/>
      <c r="M7604" s="469"/>
      <c r="N7604" s="469"/>
      <c r="O7604" s="469"/>
      <c r="P7604" s="923"/>
      <c r="Q7604" s="923"/>
      <c r="R7604" s="923"/>
      <c r="S7604" s="923"/>
      <c r="U7604" s="742"/>
    </row>
    <row r="7605" spans="12:21" s="508" customFormat="1" x14ac:dyDescent="0.2">
      <c r="L7605" s="469"/>
      <c r="M7605" s="469"/>
      <c r="N7605" s="469"/>
      <c r="O7605" s="469"/>
      <c r="P7605" s="923"/>
      <c r="Q7605" s="923"/>
      <c r="R7605" s="923"/>
      <c r="S7605" s="923"/>
      <c r="U7605" s="742"/>
    </row>
    <row r="7606" spans="12:21" s="508" customFormat="1" x14ac:dyDescent="0.2">
      <c r="L7606" s="469"/>
      <c r="M7606" s="469"/>
      <c r="N7606" s="469"/>
      <c r="O7606" s="469"/>
      <c r="P7606" s="923"/>
      <c r="Q7606" s="923"/>
      <c r="R7606" s="923"/>
      <c r="S7606" s="923"/>
      <c r="U7606" s="742"/>
    </row>
    <row r="7607" spans="12:21" s="508" customFormat="1" x14ac:dyDescent="0.2">
      <c r="L7607" s="469"/>
      <c r="M7607" s="469"/>
      <c r="N7607" s="469"/>
      <c r="O7607" s="469"/>
      <c r="P7607" s="923"/>
      <c r="Q7607" s="923"/>
      <c r="R7607" s="923"/>
      <c r="S7607" s="923"/>
      <c r="U7607" s="742"/>
    </row>
    <row r="7608" spans="12:21" s="508" customFormat="1" x14ac:dyDescent="0.2">
      <c r="L7608" s="469"/>
      <c r="M7608" s="469"/>
      <c r="N7608" s="469"/>
      <c r="O7608" s="469"/>
      <c r="P7608" s="923"/>
      <c r="Q7608" s="923"/>
      <c r="R7608" s="923"/>
      <c r="S7608" s="923"/>
      <c r="U7608" s="742"/>
    </row>
    <row r="7609" spans="12:21" s="508" customFormat="1" x14ac:dyDescent="0.2">
      <c r="L7609" s="469"/>
      <c r="M7609" s="469"/>
      <c r="N7609" s="469"/>
      <c r="O7609" s="469"/>
      <c r="P7609" s="923"/>
      <c r="Q7609" s="923"/>
      <c r="R7609" s="923"/>
      <c r="S7609" s="923"/>
      <c r="U7609" s="742"/>
    </row>
    <row r="7610" spans="12:21" s="508" customFormat="1" x14ac:dyDescent="0.2">
      <c r="L7610" s="469"/>
      <c r="M7610" s="469"/>
      <c r="N7610" s="469"/>
      <c r="O7610" s="469"/>
      <c r="P7610" s="923"/>
      <c r="Q7610" s="923"/>
      <c r="R7610" s="923"/>
      <c r="S7610" s="923"/>
      <c r="U7610" s="742"/>
    </row>
    <row r="7611" spans="12:21" s="508" customFormat="1" x14ac:dyDescent="0.2">
      <c r="L7611" s="469"/>
      <c r="M7611" s="469"/>
      <c r="N7611" s="469"/>
      <c r="O7611" s="469"/>
      <c r="P7611" s="923"/>
      <c r="Q7611" s="923"/>
      <c r="R7611" s="923"/>
      <c r="S7611" s="923"/>
      <c r="U7611" s="742"/>
    </row>
    <row r="7612" spans="12:21" s="508" customFormat="1" x14ac:dyDescent="0.2">
      <c r="L7612" s="469"/>
      <c r="M7612" s="469"/>
      <c r="N7612" s="469"/>
      <c r="O7612" s="469"/>
      <c r="P7612" s="923"/>
      <c r="Q7612" s="923"/>
      <c r="R7612" s="923"/>
      <c r="S7612" s="923"/>
      <c r="U7612" s="742"/>
    </row>
    <row r="7613" spans="12:21" s="508" customFormat="1" x14ac:dyDescent="0.2">
      <c r="L7613" s="469"/>
      <c r="M7613" s="469"/>
      <c r="N7613" s="469"/>
      <c r="O7613" s="469"/>
      <c r="P7613" s="923"/>
      <c r="Q7613" s="923"/>
      <c r="R7613" s="923"/>
      <c r="S7613" s="923"/>
      <c r="U7613" s="742"/>
    </row>
    <row r="7614" spans="12:21" s="508" customFormat="1" x14ac:dyDescent="0.2">
      <c r="L7614" s="469"/>
      <c r="M7614" s="469"/>
      <c r="N7614" s="469"/>
      <c r="O7614" s="469"/>
      <c r="P7614" s="923"/>
      <c r="Q7614" s="923"/>
      <c r="R7614" s="923"/>
      <c r="S7614" s="923"/>
      <c r="U7614" s="742"/>
    </row>
    <row r="7615" spans="12:21" s="508" customFormat="1" x14ac:dyDescent="0.2">
      <c r="L7615" s="469"/>
      <c r="M7615" s="469"/>
      <c r="N7615" s="469"/>
      <c r="O7615" s="469"/>
      <c r="P7615" s="923"/>
      <c r="Q7615" s="923"/>
      <c r="R7615" s="923"/>
      <c r="S7615" s="923"/>
      <c r="U7615" s="742"/>
    </row>
    <row r="7616" spans="12:21" s="508" customFormat="1" x14ac:dyDescent="0.2">
      <c r="L7616" s="469"/>
      <c r="M7616" s="469"/>
      <c r="N7616" s="469"/>
      <c r="O7616" s="469"/>
      <c r="P7616" s="923"/>
      <c r="Q7616" s="923"/>
      <c r="R7616" s="923"/>
      <c r="S7616" s="923"/>
      <c r="U7616" s="742"/>
    </row>
    <row r="7617" spans="12:21" s="508" customFormat="1" x14ac:dyDescent="0.2">
      <c r="L7617" s="469"/>
      <c r="M7617" s="469"/>
      <c r="N7617" s="469"/>
      <c r="O7617" s="469"/>
      <c r="P7617" s="923"/>
      <c r="Q7617" s="923"/>
      <c r="R7617" s="923"/>
      <c r="S7617" s="923"/>
      <c r="U7617" s="742"/>
    </row>
    <row r="7618" spans="12:21" s="508" customFormat="1" x14ac:dyDescent="0.2">
      <c r="L7618" s="469"/>
      <c r="M7618" s="469"/>
      <c r="N7618" s="469"/>
      <c r="O7618" s="469"/>
      <c r="P7618" s="923"/>
      <c r="Q7618" s="923"/>
      <c r="R7618" s="923"/>
      <c r="S7618" s="923"/>
      <c r="U7618" s="742"/>
    </row>
    <row r="7619" spans="12:21" s="508" customFormat="1" x14ac:dyDescent="0.2">
      <c r="L7619" s="469"/>
      <c r="M7619" s="469"/>
      <c r="N7619" s="469"/>
      <c r="O7619" s="469"/>
      <c r="P7619" s="923"/>
      <c r="Q7619" s="923"/>
      <c r="R7619" s="923"/>
      <c r="S7619" s="923"/>
      <c r="U7619" s="742"/>
    </row>
    <row r="7620" spans="12:21" s="508" customFormat="1" x14ac:dyDescent="0.2">
      <c r="L7620" s="469"/>
      <c r="M7620" s="469"/>
      <c r="N7620" s="469"/>
      <c r="O7620" s="469"/>
      <c r="P7620" s="923"/>
      <c r="Q7620" s="923"/>
      <c r="R7620" s="923"/>
      <c r="S7620" s="923"/>
      <c r="U7620" s="742"/>
    </row>
    <row r="7621" spans="12:21" s="508" customFormat="1" x14ac:dyDescent="0.2">
      <c r="L7621" s="469"/>
      <c r="M7621" s="469"/>
      <c r="N7621" s="469"/>
      <c r="O7621" s="469"/>
      <c r="P7621" s="923"/>
      <c r="Q7621" s="923"/>
      <c r="R7621" s="923"/>
      <c r="S7621" s="923"/>
      <c r="U7621" s="742"/>
    </row>
    <row r="7622" spans="12:21" s="508" customFormat="1" x14ac:dyDescent="0.2">
      <c r="L7622" s="469"/>
      <c r="M7622" s="469"/>
      <c r="N7622" s="469"/>
      <c r="O7622" s="469"/>
      <c r="P7622" s="923"/>
      <c r="Q7622" s="923"/>
      <c r="R7622" s="923"/>
      <c r="S7622" s="923"/>
      <c r="U7622" s="742"/>
    </row>
    <row r="7623" spans="12:21" s="508" customFormat="1" x14ac:dyDescent="0.2">
      <c r="L7623" s="469"/>
      <c r="M7623" s="469"/>
      <c r="N7623" s="469"/>
      <c r="O7623" s="469"/>
      <c r="P7623" s="923"/>
      <c r="Q7623" s="923"/>
      <c r="R7623" s="923"/>
      <c r="S7623" s="923"/>
      <c r="U7623" s="742"/>
    </row>
    <row r="7624" spans="12:21" s="508" customFormat="1" x14ac:dyDescent="0.2">
      <c r="L7624" s="469"/>
      <c r="M7624" s="469"/>
      <c r="N7624" s="469"/>
      <c r="O7624" s="469"/>
      <c r="P7624" s="923"/>
      <c r="Q7624" s="923"/>
      <c r="R7624" s="923"/>
      <c r="S7624" s="923"/>
      <c r="U7624" s="742"/>
    </row>
    <row r="7625" spans="12:21" s="508" customFormat="1" x14ac:dyDescent="0.2">
      <c r="L7625" s="469"/>
      <c r="M7625" s="469"/>
      <c r="N7625" s="469"/>
      <c r="O7625" s="469"/>
      <c r="P7625" s="923"/>
      <c r="Q7625" s="923"/>
      <c r="R7625" s="923"/>
      <c r="S7625" s="923"/>
      <c r="U7625" s="742"/>
    </row>
    <row r="7626" spans="12:21" s="508" customFormat="1" x14ac:dyDescent="0.2">
      <c r="L7626" s="469"/>
      <c r="M7626" s="469"/>
      <c r="N7626" s="469"/>
      <c r="O7626" s="469"/>
      <c r="P7626" s="923"/>
      <c r="Q7626" s="923"/>
      <c r="R7626" s="923"/>
      <c r="S7626" s="923"/>
      <c r="U7626" s="742"/>
    </row>
    <row r="7627" spans="12:21" s="508" customFormat="1" x14ac:dyDescent="0.2">
      <c r="L7627" s="469"/>
      <c r="M7627" s="469"/>
      <c r="N7627" s="469"/>
      <c r="O7627" s="469"/>
      <c r="P7627" s="923"/>
      <c r="Q7627" s="923"/>
      <c r="R7627" s="923"/>
      <c r="S7627" s="923"/>
      <c r="U7627" s="742"/>
    </row>
    <row r="7628" spans="12:21" s="508" customFormat="1" x14ac:dyDescent="0.2">
      <c r="L7628" s="469"/>
      <c r="M7628" s="469"/>
      <c r="N7628" s="469"/>
      <c r="O7628" s="469"/>
      <c r="P7628" s="923"/>
      <c r="Q7628" s="923"/>
      <c r="R7628" s="923"/>
      <c r="S7628" s="923"/>
      <c r="U7628" s="742"/>
    </row>
    <row r="7629" spans="12:21" s="508" customFormat="1" x14ac:dyDescent="0.2">
      <c r="L7629" s="469"/>
      <c r="M7629" s="469"/>
      <c r="N7629" s="469"/>
      <c r="O7629" s="469"/>
      <c r="P7629" s="923"/>
      <c r="Q7629" s="923"/>
      <c r="R7629" s="923"/>
      <c r="S7629" s="923"/>
      <c r="U7629" s="742"/>
    </row>
    <row r="7630" spans="12:21" s="508" customFormat="1" x14ac:dyDescent="0.2">
      <c r="L7630" s="469"/>
      <c r="M7630" s="469"/>
      <c r="N7630" s="469"/>
      <c r="O7630" s="469"/>
      <c r="P7630" s="923"/>
      <c r="Q7630" s="923"/>
      <c r="R7630" s="923"/>
      <c r="S7630" s="923"/>
      <c r="U7630" s="742"/>
    </row>
    <row r="7631" spans="12:21" s="508" customFormat="1" x14ac:dyDescent="0.2">
      <c r="L7631" s="469"/>
      <c r="M7631" s="469"/>
      <c r="N7631" s="469"/>
      <c r="O7631" s="469"/>
      <c r="P7631" s="923"/>
      <c r="Q7631" s="923"/>
      <c r="R7631" s="923"/>
      <c r="S7631" s="923"/>
      <c r="U7631" s="742"/>
    </row>
    <row r="7632" spans="12:21" s="508" customFormat="1" x14ac:dyDescent="0.2">
      <c r="L7632" s="469"/>
      <c r="M7632" s="469"/>
      <c r="N7632" s="469"/>
      <c r="O7632" s="469"/>
      <c r="P7632" s="923"/>
      <c r="Q7632" s="923"/>
      <c r="R7632" s="923"/>
      <c r="S7632" s="923"/>
      <c r="U7632" s="742"/>
    </row>
    <row r="7633" spans="12:21" s="508" customFormat="1" x14ac:dyDescent="0.2">
      <c r="L7633" s="469"/>
      <c r="M7633" s="469"/>
      <c r="N7633" s="469"/>
      <c r="O7633" s="469"/>
      <c r="P7633" s="923"/>
      <c r="Q7633" s="923"/>
      <c r="R7633" s="923"/>
      <c r="S7633" s="923"/>
      <c r="U7633" s="742"/>
    </row>
    <row r="7634" spans="12:21" s="508" customFormat="1" x14ac:dyDescent="0.2">
      <c r="L7634" s="469"/>
      <c r="M7634" s="469"/>
      <c r="N7634" s="469"/>
      <c r="O7634" s="469"/>
      <c r="P7634" s="923"/>
      <c r="Q7634" s="923"/>
      <c r="R7634" s="923"/>
      <c r="S7634" s="923"/>
      <c r="U7634" s="742"/>
    </row>
    <row r="7635" spans="12:21" s="508" customFormat="1" x14ac:dyDescent="0.2">
      <c r="L7635" s="469"/>
      <c r="M7635" s="469"/>
      <c r="N7635" s="469"/>
      <c r="O7635" s="469"/>
      <c r="P7635" s="923"/>
      <c r="Q7635" s="923"/>
      <c r="R7635" s="923"/>
      <c r="S7635" s="923"/>
      <c r="U7635" s="742"/>
    </row>
    <row r="7636" spans="12:21" s="508" customFormat="1" x14ac:dyDescent="0.2">
      <c r="L7636" s="469"/>
      <c r="M7636" s="469"/>
      <c r="N7636" s="469"/>
      <c r="O7636" s="469"/>
      <c r="P7636" s="923"/>
      <c r="Q7636" s="923"/>
      <c r="R7636" s="923"/>
      <c r="S7636" s="923"/>
      <c r="U7636" s="742"/>
    </row>
    <row r="7637" spans="12:21" s="508" customFormat="1" x14ac:dyDescent="0.2">
      <c r="L7637" s="469"/>
      <c r="M7637" s="469"/>
      <c r="N7637" s="469"/>
      <c r="O7637" s="469"/>
      <c r="P7637" s="923"/>
      <c r="Q7637" s="923"/>
      <c r="R7637" s="923"/>
      <c r="S7637" s="923"/>
      <c r="U7637" s="742"/>
    </row>
    <row r="7638" spans="12:21" s="508" customFormat="1" x14ac:dyDescent="0.2">
      <c r="L7638" s="469"/>
      <c r="M7638" s="469"/>
      <c r="N7638" s="469"/>
      <c r="O7638" s="469"/>
      <c r="P7638" s="923"/>
      <c r="Q7638" s="923"/>
      <c r="R7638" s="923"/>
      <c r="S7638" s="923"/>
      <c r="U7638" s="742"/>
    </row>
    <row r="7639" spans="12:21" s="508" customFormat="1" x14ac:dyDescent="0.2">
      <c r="L7639" s="469"/>
      <c r="M7639" s="469"/>
      <c r="N7639" s="469"/>
      <c r="O7639" s="469"/>
      <c r="P7639" s="923"/>
      <c r="Q7639" s="923"/>
      <c r="R7639" s="923"/>
      <c r="S7639" s="923"/>
      <c r="U7639" s="742"/>
    </row>
    <row r="7640" spans="12:21" s="508" customFormat="1" x14ac:dyDescent="0.2">
      <c r="L7640" s="469"/>
      <c r="M7640" s="469"/>
      <c r="N7640" s="469"/>
      <c r="O7640" s="469"/>
      <c r="P7640" s="923"/>
      <c r="Q7640" s="923"/>
      <c r="R7640" s="923"/>
      <c r="S7640" s="923"/>
      <c r="U7640" s="742"/>
    </row>
    <row r="7641" spans="12:21" s="508" customFormat="1" x14ac:dyDescent="0.2">
      <c r="L7641" s="469"/>
      <c r="M7641" s="469"/>
      <c r="N7641" s="469"/>
      <c r="O7641" s="469"/>
      <c r="P7641" s="923"/>
      <c r="Q7641" s="923"/>
      <c r="R7641" s="923"/>
      <c r="S7641" s="923"/>
      <c r="U7641" s="742"/>
    </row>
    <row r="7642" spans="12:21" s="508" customFormat="1" x14ac:dyDescent="0.2">
      <c r="L7642" s="469"/>
      <c r="M7642" s="469"/>
      <c r="N7642" s="469"/>
      <c r="O7642" s="469"/>
      <c r="P7642" s="923"/>
      <c r="Q7642" s="923"/>
      <c r="R7642" s="923"/>
      <c r="S7642" s="923"/>
      <c r="U7642" s="742"/>
    </row>
    <row r="7643" spans="12:21" s="508" customFormat="1" x14ac:dyDescent="0.2">
      <c r="L7643" s="469"/>
      <c r="M7643" s="469"/>
      <c r="N7643" s="469"/>
      <c r="O7643" s="469"/>
      <c r="P7643" s="923"/>
      <c r="Q7643" s="923"/>
      <c r="R7643" s="923"/>
      <c r="S7643" s="923"/>
      <c r="U7643" s="742"/>
    </row>
    <row r="7644" spans="12:21" s="508" customFormat="1" x14ac:dyDescent="0.2">
      <c r="L7644" s="469"/>
      <c r="M7644" s="469"/>
      <c r="N7644" s="469"/>
      <c r="O7644" s="469"/>
      <c r="P7644" s="923"/>
      <c r="Q7644" s="923"/>
      <c r="R7644" s="923"/>
      <c r="S7644" s="923"/>
      <c r="U7644" s="742"/>
    </row>
    <row r="7645" spans="12:21" s="508" customFormat="1" x14ac:dyDescent="0.2">
      <c r="L7645" s="469"/>
      <c r="M7645" s="469"/>
      <c r="N7645" s="469"/>
      <c r="O7645" s="469"/>
      <c r="P7645" s="923"/>
      <c r="Q7645" s="923"/>
      <c r="R7645" s="923"/>
      <c r="S7645" s="923"/>
      <c r="U7645" s="742"/>
    </row>
    <row r="7646" spans="12:21" s="508" customFormat="1" x14ac:dyDescent="0.2">
      <c r="L7646" s="469"/>
      <c r="M7646" s="469"/>
      <c r="N7646" s="469"/>
      <c r="O7646" s="469"/>
      <c r="P7646" s="923"/>
      <c r="Q7646" s="923"/>
      <c r="R7646" s="923"/>
      <c r="S7646" s="923"/>
      <c r="U7646" s="742"/>
    </row>
    <row r="7647" spans="12:21" s="508" customFormat="1" x14ac:dyDescent="0.2">
      <c r="L7647" s="469"/>
      <c r="M7647" s="469"/>
      <c r="N7647" s="469"/>
      <c r="O7647" s="469"/>
      <c r="P7647" s="923"/>
      <c r="Q7647" s="923"/>
      <c r="R7647" s="923"/>
      <c r="S7647" s="923"/>
      <c r="U7647" s="742"/>
    </row>
    <row r="7648" spans="12:21" s="508" customFormat="1" x14ac:dyDescent="0.2">
      <c r="L7648" s="469"/>
      <c r="M7648" s="469"/>
      <c r="N7648" s="469"/>
      <c r="O7648" s="469"/>
      <c r="P7648" s="923"/>
      <c r="Q7648" s="923"/>
      <c r="R7648" s="923"/>
      <c r="S7648" s="923"/>
      <c r="U7648" s="742"/>
    </row>
    <row r="7649" spans="12:21" s="508" customFormat="1" x14ac:dyDescent="0.2">
      <c r="L7649" s="469"/>
      <c r="M7649" s="469"/>
      <c r="N7649" s="469"/>
      <c r="O7649" s="469"/>
      <c r="P7649" s="923"/>
      <c r="Q7649" s="923"/>
      <c r="R7649" s="923"/>
      <c r="S7649" s="923"/>
      <c r="U7649" s="742"/>
    </row>
    <row r="7650" spans="12:21" s="508" customFormat="1" x14ac:dyDescent="0.2">
      <c r="L7650" s="469"/>
      <c r="M7650" s="469"/>
      <c r="N7650" s="469"/>
      <c r="O7650" s="469"/>
      <c r="P7650" s="923"/>
      <c r="Q7650" s="923"/>
      <c r="R7650" s="923"/>
      <c r="S7650" s="923"/>
      <c r="U7650" s="742"/>
    </row>
    <row r="7651" spans="12:21" s="508" customFormat="1" x14ac:dyDescent="0.2">
      <c r="L7651" s="469"/>
      <c r="M7651" s="469"/>
      <c r="N7651" s="469"/>
      <c r="O7651" s="469"/>
      <c r="P7651" s="923"/>
      <c r="Q7651" s="923"/>
      <c r="R7651" s="923"/>
      <c r="S7651" s="923"/>
      <c r="U7651" s="742"/>
    </row>
    <row r="7652" spans="12:21" s="508" customFormat="1" x14ac:dyDescent="0.2">
      <c r="L7652" s="469"/>
      <c r="M7652" s="469"/>
      <c r="N7652" s="469"/>
      <c r="O7652" s="469"/>
      <c r="P7652" s="923"/>
      <c r="Q7652" s="923"/>
      <c r="R7652" s="923"/>
      <c r="S7652" s="923"/>
      <c r="U7652" s="742"/>
    </row>
    <row r="7653" spans="12:21" s="508" customFormat="1" x14ac:dyDescent="0.2">
      <c r="L7653" s="469"/>
      <c r="M7653" s="469"/>
      <c r="N7653" s="469"/>
      <c r="O7653" s="469"/>
      <c r="P7653" s="923"/>
      <c r="Q7653" s="923"/>
      <c r="R7653" s="923"/>
      <c r="S7653" s="923"/>
      <c r="U7653" s="742"/>
    </row>
    <row r="7654" spans="12:21" s="508" customFormat="1" x14ac:dyDescent="0.2">
      <c r="L7654" s="469"/>
      <c r="M7654" s="469"/>
      <c r="N7654" s="469"/>
      <c r="O7654" s="469"/>
      <c r="P7654" s="923"/>
      <c r="Q7654" s="923"/>
      <c r="R7654" s="923"/>
      <c r="S7654" s="923"/>
      <c r="U7654" s="742"/>
    </row>
    <row r="7655" spans="12:21" s="508" customFormat="1" x14ac:dyDescent="0.2">
      <c r="L7655" s="469"/>
      <c r="M7655" s="469"/>
      <c r="N7655" s="469"/>
      <c r="O7655" s="469"/>
      <c r="P7655" s="923"/>
      <c r="Q7655" s="923"/>
      <c r="R7655" s="923"/>
      <c r="S7655" s="923"/>
      <c r="U7655" s="742"/>
    </row>
    <row r="7656" spans="12:21" s="508" customFormat="1" x14ac:dyDescent="0.2">
      <c r="L7656" s="469"/>
      <c r="M7656" s="469"/>
      <c r="N7656" s="469"/>
      <c r="O7656" s="469"/>
      <c r="P7656" s="923"/>
      <c r="Q7656" s="923"/>
      <c r="R7656" s="923"/>
      <c r="S7656" s="923"/>
      <c r="U7656" s="742"/>
    </row>
    <row r="7657" spans="12:21" s="508" customFormat="1" x14ac:dyDescent="0.2">
      <c r="L7657" s="469"/>
      <c r="M7657" s="469"/>
      <c r="N7657" s="469"/>
      <c r="O7657" s="469"/>
      <c r="P7657" s="923"/>
      <c r="Q7657" s="923"/>
      <c r="R7657" s="923"/>
      <c r="S7657" s="923"/>
      <c r="U7657" s="742"/>
    </row>
    <row r="7658" spans="12:21" s="508" customFormat="1" x14ac:dyDescent="0.2">
      <c r="L7658" s="469"/>
      <c r="M7658" s="469"/>
      <c r="N7658" s="469"/>
      <c r="O7658" s="469"/>
      <c r="P7658" s="923"/>
      <c r="Q7658" s="923"/>
      <c r="R7658" s="923"/>
      <c r="S7658" s="923"/>
      <c r="U7658" s="742"/>
    </row>
    <row r="7659" spans="12:21" s="508" customFormat="1" x14ac:dyDescent="0.2">
      <c r="L7659" s="469"/>
      <c r="M7659" s="469"/>
      <c r="N7659" s="469"/>
      <c r="O7659" s="469"/>
      <c r="P7659" s="923"/>
      <c r="Q7659" s="923"/>
      <c r="R7659" s="923"/>
      <c r="S7659" s="923"/>
      <c r="U7659" s="742"/>
    </row>
    <row r="7660" spans="12:21" s="508" customFormat="1" x14ac:dyDescent="0.2">
      <c r="L7660" s="469"/>
      <c r="M7660" s="469"/>
      <c r="N7660" s="469"/>
      <c r="O7660" s="469"/>
      <c r="P7660" s="923"/>
      <c r="Q7660" s="923"/>
      <c r="R7660" s="923"/>
      <c r="S7660" s="923"/>
      <c r="U7660" s="742"/>
    </row>
    <row r="7661" spans="12:21" s="508" customFormat="1" x14ac:dyDescent="0.2">
      <c r="L7661" s="469"/>
      <c r="M7661" s="469"/>
      <c r="N7661" s="469"/>
      <c r="O7661" s="469"/>
      <c r="P7661" s="923"/>
      <c r="Q7661" s="923"/>
      <c r="R7661" s="923"/>
      <c r="S7661" s="923"/>
      <c r="U7661" s="742"/>
    </row>
    <row r="7662" spans="12:21" s="508" customFormat="1" x14ac:dyDescent="0.2">
      <c r="L7662" s="469"/>
      <c r="M7662" s="469"/>
      <c r="N7662" s="469"/>
      <c r="O7662" s="469"/>
      <c r="P7662" s="923"/>
      <c r="Q7662" s="923"/>
      <c r="R7662" s="923"/>
      <c r="S7662" s="923"/>
      <c r="U7662" s="742"/>
    </row>
    <row r="7663" spans="12:21" s="508" customFormat="1" x14ac:dyDescent="0.2">
      <c r="L7663" s="469"/>
      <c r="M7663" s="469"/>
      <c r="N7663" s="469"/>
      <c r="O7663" s="469"/>
      <c r="P7663" s="923"/>
      <c r="Q7663" s="923"/>
      <c r="R7663" s="923"/>
      <c r="S7663" s="923"/>
      <c r="U7663" s="742"/>
    </row>
    <row r="7664" spans="12:21" s="508" customFormat="1" x14ac:dyDescent="0.2">
      <c r="L7664" s="469"/>
      <c r="M7664" s="469"/>
      <c r="N7664" s="469"/>
      <c r="O7664" s="469"/>
      <c r="P7664" s="923"/>
      <c r="Q7664" s="923"/>
      <c r="R7664" s="923"/>
      <c r="S7664" s="923"/>
      <c r="U7664" s="742"/>
    </row>
    <row r="7665" spans="12:21" s="508" customFormat="1" x14ac:dyDescent="0.2">
      <c r="L7665" s="469"/>
      <c r="M7665" s="469"/>
      <c r="N7665" s="469"/>
      <c r="O7665" s="469"/>
      <c r="P7665" s="923"/>
      <c r="Q7665" s="923"/>
      <c r="R7665" s="923"/>
      <c r="S7665" s="923"/>
      <c r="U7665" s="742"/>
    </row>
    <row r="7666" spans="12:21" s="508" customFormat="1" x14ac:dyDescent="0.2">
      <c r="L7666" s="469"/>
      <c r="M7666" s="469"/>
      <c r="N7666" s="469"/>
      <c r="O7666" s="469"/>
      <c r="P7666" s="923"/>
      <c r="Q7666" s="923"/>
      <c r="R7666" s="923"/>
      <c r="S7666" s="923"/>
      <c r="U7666" s="742"/>
    </row>
    <row r="7667" spans="12:21" s="508" customFormat="1" x14ac:dyDescent="0.2">
      <c r="L7667" s="469"/>
      <c r="M7667" s="469"/>
      <c r="N7667" s="469"/>
      <c r="O7667" s="469"/>
      <c r="P7667" s="923"/>
      <c r="Q7667" s="923"/>
      <c r="R7667" s="923"/>
      <c r="S7667" s="923"/>
      <c r="U7667" s="742"/>
    </row>
    <row r="7668" spans="12:21" s="508" customFormat="1" x14ac:dyDescent="0.2">
      <c r="L7668" s="469"/>
      <c r="M7668" s="469"/>
      <c r="N7668" s="469"/>
      <c r="O7668" s="469"/>
      <c r="P7668" s="923"/>
      <c r="Q7668" s="923"/>
      <c r="R7668" s="923"/>
      <c r="S7668" s="923"/>
      <c r="U7668" s="742"/>
    </row>
    <row r="7669" spans="12:21" s="508" customFormat="1" x14ac:dyDescent="0.2">
      <c r="L7669" s="469"/>
      <c r="M7669" s="469"/>
      <c r="N7669" s="469"/>
      <c r="O7669" s="469"/>
      <c r="P7669" s="923"/>
      <c r="Q7669" s="923"/>
      <c r="R7669" s="923"/>
      <c r="S7669" s="923"/>
      <c r="U7669" s="742"/>
    </row>
    <row r="7670" spans="12:21" s="508" customFormat="1" x14ac:dyDescent="0.2">
      <c r="L7670" s="469"/>
      <c r="M7670" s="469"/>
      <c r="N7670" s="469"/>
      <c r="O7670" s="469"/>
      <c r="P7670" s="923"/>
      <c r="Q7670" s="923"/>
      <c r="R7670" s="923"/>
      <c r="S7670" s="923"/>
      <c r="U7670" s="742"/>
    </row>
    <row r="7671" spans="12:21" s="508" customFormat="1" x14ac:dyDescent="0.2">
      <c r="L7671" s="469"/>
      <c r="M7671" s="469"/>
      <c r="N7671" s="469"/>
      <c r="O7671" s="469"/>
      <c r="P7671" s="923"/>
      <c r="Q7671" s="923"/>
      <c r="R7671" s="923"/>
      <c r="S7671" s="923"/>
      <c r="U7671" s="742"/>
    </row>
    <row r="7672" spans="12:21" s="508" customFormat="1" x14ac:dyDescent="0.2">
      <c r="L7672" s="469"/>
      <c r="M7672" s="469"/>
      <c r="N7672" s="469"/>
      <c r="O7672" s="469"/>
      <c r="P7672" s="923"/>
      <c r="Q7672" s="923"/>
      <c r="R7672" s="923"/>
      <c r="S7672" s="923"/>
      <c r="U7672" s="742"/>
    </row>
    <row r="7673" spans="12:21" s="508" customFormat="1" x14ac:dyDescent="0.2">
      <c r="L7673" s="469"/>
      <c r="M7673" s="469"/>
      <c r="N7673" s="469"/>
      <c r="O7673" s="469"/>
      <c r="P7673" s="923"/>
      <c r="Q7673" s="923"/>
      <c r="R7673" s="923"/>
      <c r="S7673" s="923"/>
      <c r="U7673" s="742"/>
    </row>
    <row r="7674" spans="12:21" s="508" customFormat="1" x14ac:dyDescent="0.2">
      <c r="L7674" s="469"/>
      <c r="M7674" s="469"/>
      <c r="N7674" s="469"/>
      <c r="O7674" s="469"/>
      <c r="P7674" s="923"/>
      <c r="Q7674" s="923"/>
      <c r="R7674" s="923"/>
      <c r="S7674" s="923"/>
      <c r="U7674" s="742"/>
    </row>
    <row r="7675" spans="12:21" s="508" customFormat="1" x14ac:dyDescent="0.2">
      <c r="L7675" s="469"/>
      <c r="M7675" s="469"/>
      <c r="N7675" s="469"/>
      <c r="O7675" s="469"/>
      <c r="P7675" s="923"/>
      <c r="Q7675" s="923"/>
      <c r="R7675" s="923"/>
      <c r="S7675" s="923"/>
      <c r="U7675" s="742"/>
    </row>
    <row r="7676" spans="12:21" s="508" customFormat="1" x14ac:dyDescent="0.2">
      <c r="L7676" s="469"/>
      <c r="M7676" s="469"/>
      <c r="N7676" s="469"/>
      <c r="O7676" s="469"/>
      <c r="P7676" s="923"/>
      <c r="Q7676" s="923"/>
      <c r="R7676" s="923"/>
      <c r="S7676" s="923"/>
      <c r="U7676" s="742"/>
    </row>
    <row r="7677" spans="12:21" s="508" customFormat="1" x14ac:dyDescent="0.2">
      <c r="L7677" s="469"/>
      <c r="M7677" s="469"/>
      <c r="N7677" s="469"/>
      <c r="O7677" s="469"/>
      <c r="P7677" s="923"/>
      <c r="Q7677" s="923"/>
      <c r="R7677" s="923"/>
      <c r="S7677" s="923"/>
      <c r="U7677" s="742"/>
    </row>
    <row r="7678" spans="12:21" s="508" customFormat="1" x14ac:dyDescent="0.2">
      <c r="L7678" s="469"/>
      <c r="M7678" s="469"/>
      <c r="N7678" s="469"/>
      <c r="O7678" s="469"/>
      <c r="P7678" s="923"/>
      <c r="Q7678" s="923"/>
      <c r="R7678" s="923"/>
      <c r="S7678" s="923"/>
      <c r="U7678" s="742"/>
    </row>
    <row r="7679" spans="12:21" s="508" customFormat="1" x14ac:dyDescent="0.2">
      <c r="L7679" s="469"/>
      <c r="M7679" s="469"/>
      <c r="N7679" s="469"/>
      <c r="O7679" s="469"/>
      <c r="P7679" s="923"/>
      <c r="Q7679" s="923"/>
      <c r="R7679" s="923"/>
      <c r="S7679" s="923"/>
      <c r="U7679" s="742"/>
    </row>
    <row r="7680" spans="12:21" s="508" customFormat="1" x14ac:dyDescent="0.2">
      <c r="L7680" s="469"/>
      <c r="M7680" s="469"/>
      <c r="N7680" s="469"/>
      <c r="O7680" s="469"/>
      <c r="P7680" s="923"/>
      <c r="Q7680" s="923"/>
      <c r="R7680" s="923"/>
      <c r="S7680" s="923"/>
      <c r="U7680" s="742"/>
    </row>
    <row r="7681" spans="12:21" s="508" customFormat="1" x14ac:dyDescent="0.2">
      <c r="L7681" s="469"/>
      <c r="M7681" s="469"/>
      <c r="N7681" s="469"/>
      <c r="O7681" s="469"/>
      <c r="P7681" s="923"/>
      <c r="Q7681" s="923"/>
      <c r="R7681" s="923"/>
      <c r="S7681" s="923"/>
      <c r="U7681" s="742"/>
    </row>
    <row r="7682" spans="12:21" s="508" customFormat="1" x14ac:dyDescent="0.2">
      <c r="L7682" s="469"/>
      <c r="M7682" s="469"/>
      <c r="N7682" s="469"/>
      <c r="O7682" s="469"/>
      <c r="P7682" s="923"/>
      <c r="Q7682" s="923"/>
      <c r="R7682" s="923"/>
      <c r="S7682" s="923"/>
      <c r="U7682" s="742"/>
    </row>
    <row r="7683" spans="12:21" s="508" customFormat="1" x14ac:dyDescent="0.2">
      <c r="L7683" s="469"/>
      <c r="M7683" s="469"/>
      <c r="N7683" s="469"/>
      <c r="O7683" s="469"/>
      <c r="P7683" s="923"/>
      <c r="Q7683" s="923"/>
      <c r="R7683" s="923"/>
      <c r="S7683" s="923"/>
      <c r="U7683" s="742"/>
    </row>
    <row r="7684" spans="12:21" s="508" customFormat="1" x14ac:dyDescent="0.2">
      <c r="L7684" s="469"/>
      <c r="M7684" s="469"/>
      <c r="N7684" s="469"/>
      <c r="O7684" s="469"/>
      <c r="P7684" s="923"/>
      <c r="Q7684" s="923"/>
      <c r="R7684" s="923"/>
      <c r="S7684" s="923"/>
      <c r="U7684" s="742"/>
    </row>
    <row r="7685" spans="12:21" s="508" customFormat="1" x14ac:dyDescent="0.2">
      <c r="L7685" s="469"/>
      <c r="M7685" s="469"/>
      <c r="N7685" s="469"/>
      <c r="O7685" s="469"/>
      <c r="P7685" s="923"/>
      <c r="Q7685" s="923"/>
      <c r="R7685" s="923"/>
      <c r="S7685" s="923"/>
      <c r="U7685" s="742"/>
    </row>
    <row r="7686" spans="12:21" s="508" customFormat="1" x14ac:dyDescent="0.2">
      <c r="L7686" s="469"/>
      <c r="M7686" s="469"/>
      <c r="N7686" s="469"/>
      <c r="O7686" s="469"/>
      <c r="P7686" s="923"/>
      <c r="Q7686" s="923"/>
      <c r="R7686" s="923"/>
      <c r="S7686" s="923"/>
      <c r="U7686" s="742"/>
    </row>
    <row r="7687" spans="12:21" s="508" customFormat="1" x14ac:dyDescent="0.2">
      <c r="L7687" s="469"/>
      <c r="M7687" s="469"/>
      <c r="N7687" s="469"/>
      <c r="O7687" s="469"/>
      <c r="P7687" s="923"/>
      <c r="Q7687" s="923"/>
      <c r="R7687" s="923"/>
      <c r="S7687" s="923"/>
      <c r="U7687" s="742"/>
    </row>
    <row r="7688" spans="12:21" s="508" customFormat="1" x14ac:dyDescent="0.2">
      <c r="L7688" s="469"/>
      <c r="M7688" s="469"/>
      <c r="N7688" s="469"/>
      <c r="O7688" s="469"/>
      <c r="P7688" s="923"/>
      <c r="Q7688" s="923"/>
      <c r="R7688" s="923"/>
      <c r="S7688" s="923"/>
      <c r="U7688" s="742"/>
    </row>
    <row r="7689" spans="12:21" s="508" customFormat="1" x14ac:dyDescent="0.2">
      <c r="L7689" s="469"/>
      <c r="M7689" s="469"/>
      <c r="N7689" s="469"/>
      <c r="O7689" s="469"/>
      <c r="P7689" s="923"/>
      <c r="Q7689" s="923"/>
      <c r="R7689" s="923"/>
      <c r="S7689" s="923"/>
      <c r="U7689" s="742"/>
    </row>
    <row r="7690" spans="12:21" s="508" customFormat="1" x14ac:dyDescent="0.2">
      <c r="L7690" s="469"/>
      <c r="M7690" s="469"/>
      <c r="N7690" s="469"/>
      <c r="O7690" s="469"/>
      <c r="P7690" s="923"/>
      <c r="Q7690" s="923"/>
      <c r="R7690" s="923"/>
      <c r="S7690" s="923"/>
      <c r="U7690" s="742"/>
    </row>
    <row r="7691" spans="12:21" s="508" customFormat="1" x14ac:dyDescent="0.2">
      <c r="L7691" s="469"/>
      <c r="M7691" s="469"/>
      <c r="N7691" s="469"/>
      <c r="O7691" s="469"/>
      <c r="P7691" s="923"/>
      <c r="Q7691" s="923"/>
      <c r="R7691" s="923"/>
      <c r="S7691" s="923"/>
      <c r="U7691" s="742"/>
    </row>
    <row r="7692" spans="12:21" s="508" customFormat="1" x14ac:dyDescent="0.2">
      <c r="L7692" s="469"/>
      <c r="M7692" s="469"/>
      <c r="N7692" s="469"/>
      <c r="O7692" s="469"/>
      <c r="P7692" s="923"/>
      <c r="Q7692" s="923"/>
      <c r="R7692" s="923"/>
      <c r="S7692" s="923"/>
      <c r="U7692" s="742"/>
    </row>
    <row r="7693" spans="12:21" s="508" customFormat="1" x14ac:dyDescent="0.2">
      <c r="L7693" s="469"/>
      <c r="M7693" s="469"/>
      <c r="N7693" s="469"/>
      <c r="O7693" s="469"/>
      <c r="P7693" s="923"/>
      <c r="Q7693" s="923"/>
      <c r="R7693" s="923"/>
      <c r="S7693" s="923"/>
      <c r="U7693" s="742"/>
    </row>
    <row r="7694" spans="12:21" s="508" customFormat="1" x14ac:dyDescent="0.2">
      <c r="L7694" s="469"/>
      <c r="M7694" s="469"/>
      <c r="N7694" s="469"/>
      <c r="O7694" s="469"/>
      <c r="P7694" s="923"/>
      <c r="Q7694" s="923"/>
      <c r="R7694" s="923"/>
      <c r="S7694" s="923"/>
      <c r="U7694" s="742"/>
    </row>
    <row r="7695" spans="12:21" s="508" customFormat="1" x14ac:dyDescent="0.2">
      <c r="L7695" s="469"/>
      <c r="M7695" s="469"/>
      <c r="N7695" s="469"/>
      <c r="O7695" s="469"/>
      <c r="P7695" s="923"/>
      <c r="Q7695" s="923"/>
      <c r="R7695" s="923"/>
      <c r="S7695" s="923"/>
      <c r="U7695" s="742"/>
    </row>
    <row r="7696" spans="12:21" s="508" customFormat="1" x14ac:dyDescent="0.2">
      <c r="L7696" s="469"/>
      <c r="M7696" s="469"/>
      <c r="N7696" s="469"/>
      <c r="O7696" s="469"/>
      <c r="P7696" s="923"/>
      <c r="Q7696" s="923"/>
      <c r="R7696" s="923"/>
      <c r="S7696" s="923"/>
      <c r="U7696" s="742"/>
    </row>
    <row r="7697" spans="12:21" s="508" customFormat="1" x14ac:dyDescent="0.2">
      <c r="L7697" s="469"/>
      <c r="M7697" s="469"/>
      <c r="N7697" s="469"/>
      <c r="O7697" s="469"/>
      <c r="P7697" s="923"/>
      <c r="Q7697" s="923"/>
      <c r="R7697" s="923"/>
      <c r="S7697" s="923"/>
      <c r="U7697" s="742"/>
    </row>
    <row r="7698" spans="12:21" s="508" customFormat="1" x14ac:dyDescent="0.2">
      <c r="L7698" s="469"/>
      <c r="M7698" s="469"/>
      <c r="N7698" s="469"/>
      <c r="O7698" s="469"/>
      <c r="P7698" s="923"/>
      <c r="Q7698" s="923"/>
      <c r="R7698" s="923"/>
      <c r="S7698" s="923"/>
      <c r="U7698" s="742"/>
    </row>
    <row r="7699" spans="12:21" s="508" customFormat="1" x14ac:dyDescent="0.2">
      <c r="L7699" s="469"/>
      <c r="M7699" s="469"/>
      <c r="N7699" s="469"/>
      <c r="O7699" s="469"/>
      <c r="P7699" s="923"/>
      <c r="Q7699" s="923"/>
      <c r="R7699" s="923"/>
      <c r="S7699" s="923"/>
      <c r="U7699" s="742"/>
    </row>
    <row r="7700" spans="12:21" s="508" customFormat="1" x14ac:dyDescent="0.2">
      <c r="L7700" s="469"/>
      <c r="M7700" s="469"/>
      <c r="N7700" s="469"/>
      <c r="O7700" s="469"/>
      <c r="P7700" s="923"/>
      <c r="Q7700" s="923"/>
      <c r="R7700" s="923"/>
      <c r="S7700" s="923"/>
      <c r="U7700" s="742"/>
    </row>
    <row r="7701" spans="12:21" s="508" customFormat="1" x14ac:dyDescent="0.2">
      <c r="L7701" s="469"/>
      <c r="M7701" s="469"/>
      <c r="N7701" s="469"/>
      <c r="O7701" s="469"/>
      <c r="P7701" s="923"/>
      <c r="Q7701" s="923"/>
      <c r="R7701" s="923"/>
      <c r="S7701" s="923"/>
      <c r="U7701" s="742"/>
    </row>
    <row r="7702" spans="12:21" s="508" customFormat="1" x14ac:dyDescent="0.2">
      <c r="L7702" s="469"/>
      <c r="M7702" s="469"/>
      <c r="N7702" s="469"/>
      <c r="O7702" s="469"/>
      <c r="P7702" s="923"/>
      <c r="Q7702" s="923"/>
      <c r="R7702" s="923"/>
      <c r="S7702" s="923"/>
      <c r="U7702" s="742"/>
    </row>
    <row r="7703" spans="12:21" s="508" customFormat="1" x14ac:dyDescent="0.2">
      <c r="L7703" s="469"/>
      <c r="M7703" s="469"/>
      <c r="N7703" s="469"/>
      <c r="O7703" s="469"/>
      <c r="P7703" s="923"/>
      <c r="Q7703" s="923"/>
      <c r="R7703" s="923"/>
      <c r="S7703" s="923"/>
      <c r="U7703" s="742"/>
    </row>
    <row r="7704" spans="12:21" s="508" customFormat="1" x14ac:dyDescent="0.2">
      <c r="L7704" s="469"/>
      <c r="M7704" s="469"/>
      <c r="N7704" s="469"/>
      <c r="O7704" s="469"/>
      <c r="P7704" s="923"/>
      <c r="Q7704" s="923"/>
      <c r="R7704" s="923"/>
      <c r="S7704" s="923"/>
      <c r="U7704" s="742"/>
    </row>
    <row r="7705" spans="12:21" s="508" customFormat="1" x14ac:dyDescent="0.2">
      <c r="L7705" s="469"/>
      <c r="M7705" s="469"/>
      <c r="N7705" s="469"/>
      <c r="O7705" s="469"/>
      <c r="P7705" s="923"/>
      <c r="Q7705" s="923"/>
      <c r="R7705" s="923"/>
      <c r="S7705" s="923"/>
      <c r="U7705" s="742"/>
    </row>
    <row r="7706" spans="12:21" s="508" customFormat="1" x14ac:dyDescent="0.2">
      <c r="L7706" s="469"/>
      <c r="M7706" s="469"/>
      <c r="N7706" s="469"/>
      <c r="O7706" s="469"/>
      <c r="P7706" s="923"/>
      <c r="Q7706" s="923"/>
      <c r="R7706" s="923"/>
      <c r="S7706" s="923"/>
      <c r="U7706" s="742"/>
    </row>
    <row r="7707" spans="12:21" s="508" customFormat="1" x14ac:dyDescent="0.2">
      <c r="L7707" s="469"/>
      <c r="M7707" s="469"/>
      <c r="N7707" s="469"/>
      <c r="O7707" s="469"/>
      <c r="P7707" s="923"/>
      <c r="Q7707" s="923"/>
      <c r="R7707" s="923"/>
      <c r="S7707" s="923"/>
      <c r="U7707" s="742"/>
    </row>
    <row r="7708" spans="12:21" s="508" customFormat="1" x14ac:dyDescent="0.2">
      <c r="L7708" s="469"/>
      <c r="M7708" s="469"/>
      <c r="N7708" s="469"/>
      <c r="O7708" s="469"/>
      <c r="P7708" s="923"/>
      <c r="Q7708" s="923"/>
      <c r="R7708" s="923"/>
      <c r="S7708" s="923"/>
      <c r="U7708" s="742"/>
    </row>
    <row r="7709" spans="12:21" s="508" customFormat="1" x14ac:dyDescent="0.2">
      <c r="L7709" s="469"/>
      <c r="M7709" s="469"/>
      <c r="N7709" s="469"/>
      <c r="O7709" s="469"/>
      <c r="P7709" s="923"/>
      <c r="Q7709" s="923"/>
      <c r="R7709" s="923"/>
      <c r="S7709" s="923"/>
      <c r="U7709" s="742"/>
    </row>
    <row r="7710" spans="12:21" s="508" customFormat="1" x14ac:dyDescent="0.2">
      <c r="L7710" s="469"/>
      <c r="M7710" s="469"/>
      <c r="N7710" s="469"/>
      <c r="O7710" s="469"/>
      <c r="P7710" s="923"/>
      <c r="Q7710" s="923"/>
      <c r="R7710" s="923"/>
      <c r="S7710" s="923"/>
      <c r="U7710" s="742"/>
    </row>
    <row r="7711" spans="12:21" s="508" customFormat="1" x14ac:dyDescent="0.2">
      <c r="L7711" s="469"/>
      <c r="M7711" s="469"/>
      <c r="N7711" s="469"/>
      <c r="O7711" s="469"/>
      <c r="P7711" s="923"/>
      <c r="Q7711" s="923"/>
      <c r="R7711" s="923"/>
      <c r="S7711" s="923"/>
      <c r="U7711" s="742"/>
    </row>
    <row r="7712" spans="12:21" s="508" customFormat="1" x14ac:dyDescent="0.2">
      <c r="L7712" s="469"/>
      <c r="M7712" s="469"/>
      <c r="N7712" s="469"/>
      <c r="O7712" s="469"/>
      <c r="P7712" s="923"/>
      <c r="Q7712" s="923"/>
      <c r="R7712" s="923"/>
      <c r="S7712" s="923"/>
      <c r="U7712" s="742"/>
    </row>
    <row r="7713" spans="12:21" s="508" customFormat="1" x14ac:dyDescent="0.2">
      <c r="L7713" s="469"/>
      <c r="M7713" s="469"/>
      <c r="N7713" s="469"/>
      <c r="O7713" s="469"/>
      <c r="P7713" s="923"/>
      <c r="Q7713" s="923"/>
      <c r="R7713" s="923"/>
      <c r="S7713" s="923"/>
      <c r="U7713" s="742"/>
    </row>
    <row r="7714" spans="12:21" s="508" customFormat="1" x14ac:dyDescent="0.2">
      <c r="L7714" s="469"/>
      <c r="M7714" s="469"/>
      <c r="N7714" s="469"/>
      <c r="O7714" s="469"/>
      <c r="P7714" s="923"/>
      <c r="Q7714" s="923"/>
      <c r="R7714" s="923"/>
      <c r="S7714" s="923"/>
      <c r="U7714" s="742"/>
    </row>
    <row r="7715" spans="12:21" s="508" customFormat="1" x14ac:dyDescent="0.2">
      <c r="L7715" s="469"/>
      <c r="M7715" s="469"/>
      <c r="N7715" s="469"/>
      <c r="O7715" s="469"/>
      <c r="P7715" s="923"/>
      <c r="Q7715" s="923"/>
      <c r="R7715" s="923"/>
      <c r="S7715" s="923"/>
      <c r="U7715" s="742"/>
    </row>
    <row r="7716" spans="12:21" s="508" customFormat="1" x14ac:dyDescent="0.2">
      <c r="L7716" s="469"/>
      <c r="M7716" s="469"/>
      <c r="N7716" s="469"/>
      <c r="O7716" s="469"/>
      <c r="P7716" s="923"/>
      <c r="Q7716" s="923"/>
      <c r="R7716" s="923"/>
      <c r="S7716" s="923"/>
      <c r="U7716" s="742"/>
    </row>
    <row r="7717" spans="12:21" s="508" customFormat="1" x14ac:dyDescent="0.2">
      <c r="L7717" s="469"/>
      <c r="M7717" s="469"/>
      <c r="N7717" s="469"/>
      <c r="O7717" s="469"/>
      <c r="P7717" s="923"/>
      <c r="Q7717" s="923"/>
      <c r="R7717" s="923"/>
      <c r="S7717" s="923"/>
      <c r="U7717" s="742"/>
    </row>
    <row r="7718" spans="12:21" s="508" customFormat="1" x14ac:dyDescent="0.2">
      <c r="L7718" s="469"/>
      <c r="M7718" s="469"/>
      <c r="N7718" s="469"/>
      <c r="O7718" s="469"/>
      <c r="P7718" s="923"/>
      <c r="Q7718" s="923"/>
      <c r="R7718" s="923"/>
      <c r="S7718" s="923"/>
      <c r="U7718" s="742"/>
    </row>
    <row r="7719" spans="12:21" s="508" customFormat="1" x14ac:dyDescent="0.2">
      <c r="L7719" s="469"/>
      <c r="M7719" s="469"/>
      <c r="N7719" s="469"/>
      <c r="O7719" s="469"/>
      <c r="P7719" s="923"/>
      <c r="Q7719" s="923"/>
      <c r="R7719" s="923"/>
      <c r="S7719" s="923"/>
      <c r="U7719" s="742"/>
    </row>
    <row r="7720" spans="12:21" s="508" customFormat="1" x14ac:dyDescent="0.2">
      <c r="L7720" s="469"/>
      <c r="M7720" s="469"/>
      <c r="N7720" s="469"/>
      <c r="O7720" s="469"/>
      <c r="P7720" s="923"/>
      <c r="Q7720" s="923"/>
      <c r="R7720" s="923"/>
      <c r="S7720" s="923"/>
      <c r="U7720" s="742"/>
    </row>
    <row r="7721" spans="12:21" s="508" customFormat="1" x14ac:dyDescent="0.2">
      <c r="L7721" s="469"/>
      <c r="M7721" s="469"/>
      <c r="N7721" s="469"/>
      <c r="O7721" s="469"/>
      <c r="P7721" s="923"/>
      <c r="Q7721" s="923"/>
      <c r="R7721" s="923"/>
      <c r="S7721" s="923"/>
      <c r="U7721" s="742"/>
    </row>
    <row r="7722" spans="12:21" s="508" customFormat="1" x14ac:dyDescent="0.2">
      <c r="L7722" s="469"/>
      <c r="M7722" s="469"/>
      <c r="N7722" s="469"/>
      <c r="O7722" s="469"/>
      <c r="P7722" s="923"/>
      <c r="Q7722" s="923"/>
      <c r="R7722" s="923"/>
      <c r="S7722" s="923"/>
      <c r="U7722" s="742"/>
    </row>
    <row r="7723" spans="12:21" s="508" customFormat="1" x14ac:dyDescent="0.2">
      <c r="L7723" s="469"/>
      <c r="M7723" s="469"/>
      <c r="N7723" s="469"/>
      <c r="O7723" s="469"/>
      <c r="P7723" s="923"/>
      <c r="Q7723" s="923"/>
      <c r="R7723" s="923"/>
      <c r="S7723" s="923"/>
      <c r="U7723" s="742"/>
    </row>
    <row r="7724" spans="12:21" s="508" customFormat="1" x14ac:dyDescent="0.2">
      <c r="L7724" s="469"/>
      <c r="M7724" s="469"/>
      <c r="N7724" s="469"/>
      <c r="O7724" s="469"/>
      <c r="P7724" s="923"/>
      <c r="Q7724" s="923"/>
      <c r="R7724" s="923"/>
      <c r="S7724" s="923"/>
      <c r="U7724" s="742"/>
    </row>
    <row r="7725" spans="12:21" s="508" customFormat="1" x14ac:dyDescent="0.2">
      <c r="L7725" s="469"/>
      <c r="M7725" s="469"/>
      <c r="N7725" s="469"/>
      <c r="O7725" s="469"/>
      <c r="P7725" s="923"/>
      <c r="Q7725" s="923"/>
      <c r="R7725" s="923"/>
      <c r="S7725" s="923"/>
      <c r="U7725" s="742"/>
    </row>
    <row r="7726" spans="12:21" s="508" customFormat="1" x14ac:dyDescent="0.2">
      <c r="L7726" s="469"/>
      <c r="M7726" s="469"/>
      <c r="N7726" s="469"/>
      <c r="O7726" s="469"/>
      <c r="P7726" s="923"/>
      <c r="Q7726" s="923"/>
      <c r="R7726" s="923"/>
      <c r="S7726" s="923"/>
      <c r="U7726" s="742"/>
    </row>
    <row r="7727" spans="12:21" s="508" customFormat="1" x14ac:dyDescent="0.2">
      <c r="L7727" s="469"/>
      <c r="M7727" s="469"/>
      <c r="N7727" s="469"/>
      <c r="O7727" s="469"/>
      <c r="P7727" s="923"/>
      <c r="Q7727" s="923"/>
      <c r="R7727" s="923"/>
      <c r="S7727" s="923"/>
      <c r="U7727" s="742"/>
    </row>
    <row r="7728" spans="12:21" s="508" customFormat="1" x14ac:dyDescent="0.2">
      <c r="L7728" s="469"/>
      <c r="M7728" s="469"/>
      <c r="N7728" s="469"/>
      <c r="O7728" s="469"/>
      <c r="P7728" s="923"/>
      <c r="Q7728" s="923"/>
      <c r="R7728" s="923"/>
      <c r="S7728" s="923"/>
      <c r="U7728" s="742"/>
    </row>
    <row r="7729" spans="12:21" s="508" customFormat="1" x14ac:dyDescent="0.2">
      <c r="L7729" s="469"/>
      <c r="M7729" s="469"/>
      <c r="N7729" s="469"/>
      <c r="O7729" s="469"/>
      <c r="P7729" s="923"/>
      <c r="Q7729" s="923"/>
      <c r="R7729" s="923"/>
      <c r="S7729" s="923"/>
      <c r="U7729" s="742"/>
    </row>
    <row r="7730" spans="12:21" s="508" customFormat="1" x14ac:dyDescent="0.2">
      <c r="L7730" s="469"/>
      <c r="M7730" s="469"/>
      <c r="N7730" s="469"/>
      <c r="O7730" s="469"/>
      <c r="P7730" s="923"/>
      <c r="Q7730" s="923"/>
      <c r="R7730" s="923"/>
      <c r="S7730" s="923"/>
      <c r="U7730" s="742"/>
    </row>
    <row r="7731" spans="12:21" s="508" customFormat="1" x14ac:dyDescent="0.2">
      <c r="L7731" s="469"/>
      <c r="M7731" s="469"/>
      <c r="N7731" s="469"/>
      <c r="O7731" s="469"/>
      <c r="P7731" s="923"/>
      <c r="Q7731" s="923"/>
      <c r="R7731" s="923"/>
      <c r="S7731" s="923"/>
      <c r="U7731" s="742"/>
    </row>
    <row r="7732" spans="12:21" s="508" customFormat="1" x14ac:dyDescent="0.2">
      <c r="L7732" s="469"/>
      <c r="M7732" s="469"/>
      <c r="N7732" s="469"/>
      <c r="O7732" s="469"/>
      <c r="P7732" s="923"/>
      <c r="Q7732" s="923"/>
      <c r="R7732" s="923"/>
      <c r="S7732" s="923"/>
      <c r="U7732" s="742"/>
    </row>
    <row r="7733" spans="12:21" s="508" customFormat="1" x14ac:dyDescent="0.2">
      <c r="L7733" s="469"/>
      <c r="M7733" s="469"/>
      <c r="N7733" s="469"/>
      <c r="O7733" s="469"/>
      <c r="P7733" s="923"/>
      <c r="Q7733" s="923"/>
      <c r="R7733" s="923"/>
      <c r="S7733" s="923"/>
      <c r="U7733" s="742"/>
    </row>
    <row r="7734" spans="12:21" s="508" customFormat="1" x14ac:dyDescent="0.2">
      <c r="L7734" s="469"/>
      <c r="M7734" s="469"/>
      <c r="N7734" s="469"/>
      <c r="O7734" s="469"/>
      <c r="P7734" s="923"/>
      <c r="Q7734" s="923"/>
      <c r="R7734" s="923"/>
      <c r="S7734" s="923"/>
      <c r="U7734" s="742"/>
    </row>
    <row r="7735" spans="12:21" s="508" customFormat="1" x14ac:dyDescent="0.2">
      <c r="L7735" s="469"/>
      <c r="M7735" s="469"/>
      <c r="N7735" s="469"/>
      <c r="O7735" s="469"/>
      <c r="P7735" s="923"/>
      <c r="Q7735" s="923"/>
      <c r="R7735" s="923"/>
      <c r="S7735" s="923"/>
      <c r="U7735" s="742"/>
    </row>
    <row r="7736" spans="12:21" s="508" customFormat="1" x14ac:dyDescent="0.2">
      <c r="L7736" s="469"/>
      <c r="M7736" s="469"/>
      <c r="N7736" s="469"/>
      <c r="O7736" s="469"/>
      <c r="P7736" s="923"/>
      <c r="Q7736" s="923"/>
      <c r="R7736" s="923"/>
      <c r="S7736" s="923"/>
      <c r="U7736" s="742"/>
    </row>
    <row r="7737" spans="12:21" s="508" customFormat="1" x14ac:dyDescent="0.2">
      <c r="L7737" s="469"/>
      <c r="M7737" s="469"/>
      <c r="N7737" s="469"/>
      <c r="O7737" s="469"/>
      <c r="P7737" s="923"/>
      <c r="Q7737" s="923"/>
      <c r="R7737" s="923"/>
      <c r="S7737" s="923"/>
      <c r="U7737" s="742"/>
    </row>
    <row r="7738" spans="12:21" s="508" customFormat="1" x14ac:dyDescent="0.2">
      <c r="L7738" s="469"/>
      <c r="M7738" s="469"/>
      <c r="N7738" s="469"/>
      <c r="O7738" s="469"/>
      <c r="P7738" s="923"/>
      <c r="Q7738" s="923"/>
      <c r="R7738" s="923"/>
      <c r="S7738" s="923"/>
      <c r="U7738" s="742"/>
    </row>
    <row r="7739" spans="12:21" s="508" customFormat="1" x14ac:dyDescent="0.2">
      <c r="L7739" s="469"/>
      <c r="M7739" s="469"/>
      <c r="N7739" s="469"/>
      <c r="O7739" s="469"/>
      <c r="P7739" s="923"/>
      <c r="Q7739" s="923"/>
      <c r="R7739" s="923"/>
      <c r="S7739" s="923"/>
      <c r="U7739" s="742"/>
    </row>
    <row r="7740" spans="12:21" s="508" customFormat="1" x14ac:dyDescent="0.2">
      <c r="L7740" s="469"/>
      <c r="M7740" s="469"/>
      <c r="N7740" s="469"/>
      <c r="O7740" s="469"/>
      <c r="P7740" s="923"/>
      <c r="Q7740" s="923"/>
      <c r="R7740" s="923"/>
      <c r="S7740" s="923"/>
      <c r="U7740" s="742"/>
    </row>
    <row r="7741" spans="12:21" s="508" customFormat="1" x14ac:dyDescent="0.2">
      <c r="L7741" s="469"/>
      <c r="M7741" s="469"/>
      <c r="N7741" s="469"/>
      <c r="O7741" s="469"/>
      <c r="P7741" s="923"/>
      <c r="Q7741" s="923"/>
      <c r="R7741" s="923"/>
      <c r="S7741" s="923"/>
      <c r="U7741" s="742"/>
    </row>
    <row r="7742" spans="12:21" s="508" customFormat="1" x14ac:dyDescent="0.2">
      <c r="L7742" s="469"/>
      <c r="M7742" s="469"/>
      <c r="N7742" s="469"/>
      <c r="O7742" s="469"/>
      <c r="P7742" s="923"/>
      <c r="Q7742" s="923"/>
      <c r="R7742" s="923"/>
      <c r="S7742" s="923"/>
      <c r="U7742" s="742"/>
    </row>
    <row r="7743" spans="12:21" s="508" customFormat="1" x14ac:dyDescent="0.2">
      <c r="L7743" s="469"/>
      <c r="M7743" s="469"/>
      <c r="N7743" s="469"/>
      <c r="O7743" s="469"/>
      <c r="P7743" s="923"/>
      <c r="Q7743" s="923"/>
      <c r="R7743" s="923"/>
      <c r="S7743" s="923"/>
      <c r="U7743" s="742"/>
    </row>
    <row r="7744" spans="12:21" s="508" customFormat="1" x14ac:dyDescent="0.2">
      <c r="L7744" s="469"/>
      <c r="M7744" s="469"/>
      <c r="N7744" s="469"/>
      <c r="O7744" s="469"/>
      <c r="P7744" s="923"/>
      <c r="Q7744" s="923"/>
      <c r="R7744" s="923"/>
      <c r="S7744" s="923"/>
      <c r="U7744" s="742"/>
    </row>
    <row r="7745" spans="12:21" s="508" customFormat="1" x14ac:dyDescent="0.2">
      <c r="L7745" s="469"/>
      <c r="M7745" s="469"/>
      <c r="N7745" s="469"/>
      <c r="O7745" s="469"/>
      <c r="P7745" s="923"/>
      <c r="Q7745" s="923"/>
      <c r="R7745" s="923"/>
      <c r="S7745" s="923"/>
      <c r="U7745" s="742"/>
    </row>
    <row r="7746" spans="12:21" s="508" customFormat="1" x14ac:dyDescent="0.2">
      <c r="L7746" s="469"/>
      <c r="M7746" s="469"/>
      <c r="N7746" s="469"/>
      <c r="O7746" s="469"/>
      <c r="P7746" s="923"/>
      <c r="Q7746" s="923"/>
      <c r="R7746" s="923"/>
      <c r="S7746" s="923"/>
      <c r="U7746" s="742"/>
    </row>
    <row r="7747" spans="12:21" s="508" customFormat="1" x14ac:dyDescent="0.2">
      <c r="L7747" s="469"/>
      <c r="M7747" s="469"/>
      <c r="N7747" s="469"/>
      <c r="O7747" s="469"/>
      <c r="P7747" s="923"/>
      <c r="Q7747" s="923"/>
      <c r="R7747" s="923"/>
      <c r="S7747" s="923"/>
      <c r="U7747" s="742"/>
    </row>
    <row r="7748" spans="12:21" s="508" customFormat="1" x14ac:dyDescent="0.2">
      <c r="L7748" s="469"/>
      <c r="M7748" s="469"/>
      <c r="N7748" s="469"/>
      <c r="O7748" s="469"/>
      <c r="P7748" s="923"/>
      <c r="Q7748" s="923"/>
      <c r="R7748" s="923"/>
      <c r="S7748" s="923"/>
      <c r="U7748" s="742"/>
    </row>
    <row r="7749" spans="12:21" s="508" customFormat="1" x14ac:dyDescent="0.2">
      <c r="L7749" s="469"/>
      <c r="M7749" s="469"/>
      <c r="N7749" s="469"/>
      <c r="O7749" s="469"/>
      <c r="P7749" s="923"/>
      <c r="Q7749" s="923"/>
      <c r="R7749" s="923"/>
      <c r="S7749" s="923"/>
      <c r="U7749" s="742"/>
    </row>
    <row r="7750" spans="12:21" s="508" customFormat="1" x14ac:dyDescent="0.2">
      <c r="L7750" s="469"/>
      <c r="M7750" s="469"/>
      <c r="N7750" s="469"/>
      <c r="O7750" s="469"/>
      <c r="P7750" s="923"/>
      <c r="Q7750" s="923"/>
      <c r="R7750" s="923"/>
      <c r="S7750" s="923"/>
      <c r="U7750" s="742"/>
    </row>
    <row r="7751" spans="12:21" s="508" customFormat="1" x14ac:dyDescent="0.2">
      <c r="L7751" s="469"/>
      <c r="M7751" s="469"/>
      <c r="N7751" s="469"/>
      <c r="O7751" s="469"/>
      <c r="P7751" s="923"/>
      <c r="Q7751" s="923"/>
      <c r="R7751" s="923"/>
      <c r="S7751" s="923"/>
      <c r="U7751" s="742"/>
    </row>
    <row r="7752" spans="12:21" s="508" customFormat="1" x14ac:dyDescent="0.2">
      <c r="L7752" s="469"/>
      <c r="M7752" s="469"/>
      <c r="N7752" s="469"/>
      <c r="O7752" s="469"/>
      <c r="P7752" s="923"/>
      <c r="Q7752" s="923"/>
      <c r="R7752" s="923"/>
      <c r="S7752" s="923"/>
      <c r="U7752" s="742"/>
    </row>
    <row r="7753" spans="12:21" s="508" customFormat="1" x14ac:dyDescent="0.2">
      <c r="L7753" s="469"/>
      <c r="M7753" s="469"/>
      <c r="N7753" s="469"/>
      <c r="O7753" s="469"/>
      <c r="P7753" s="923"/>
      <c r="Q7753" s="923"/>
      <c r="R7753" s="923"/>
      <c r="S7753" s="923"/>
      <c r="U7753" s="742"/>
    </row>
    <row r="7754" spans="12:21" s="508" customFormat="1" x14ac:dyDescent="0.2">
      <c r="L7754" s="469"/>
      <c r="M7754" s="469"/>
      <c r="N7754" s="469"/>
      <c r="O7754" s="469"/>
      <c r="P7754" s="923"/>
      <c r="Q7754" s="923"/>
      <c r="R7754" s="923"/>
      <c r="S7754" s="923"/>
      <c r="U7754" s="742"/>
    </row>
    <row r="7755" spans="12:21" s="508" customFormat="1" x14ac:dyDescent="0.2">
      <c r="L7755" s="469"/>
      <c r="M7755" s="469"/>
      <c r="N7755" s="469"/>
      <c r="O7755" s="469"/>
      <c r="P7755" s="923"/>
      <c r="Q7755" s="923"/>
      <c r="R7755" s="923"/>
      <c r="S7755" s="923"/>
      <c r="U7755" s="742"/>
    </row>
    <row r="7756" spans="12:21" s="508" customFormat="1" x14ac:dyDescent="0.2">
      <c r="L7756" s="469"/>
      <c r="M7756" s="469"/>
      <c r="N7756" s="469"/>
      <c r="O7756" s="469"/>
      <c r="P7756" s="923"/>
      <c r="Q7756" s="923"/>
      <c r="R7756" s="923"/>
      <c r="S7756" s="923"/>
      <c r="U7756" s="742"/>
    </row>
    <row r="7757" spans="12:21" s="508" customFormat="1" x14ac:dyDescent="0.2">
      <c r="L7757" s="469"/>
      <c r="M7757" s="469"/>
      <c r="N7757" s="469"/>
      <c r="O7757" s="469"/>
      <c r="P7757" s="923"/>
      <c r="Q7757" s="923"/>
      <c r="R7757" s="923"/>
      <c r="S7757" s="923"/>
      <c r="U7757" s="742"/>
    </row>
    <row r="7758" spans="12:21" s="508" customFormat="1" x14ac:dyDescent="0.2">
      <c r="L7758" s="469"/>
      <c r="M7758" s="469"/>
      <c r="N7758" s="469"/>
      <c r="O7758" s="469"/>
      <c r="P7758" s="923"/>
      <c r="Q7758" s="923"/>
      <c r="R7758" s="923"/>
      <c r="S7758" s="923"/>
      <c r="U7758" s="742"/>
    </row>
    <row r="7759" spans="12:21" s="508" customFormat="1" x14ac:dyDescent="0.2">
      <c r="L7759" s="469"/>
      <c r="M7759" s="469"/>
      <c r="N7759" s="469"/>
      <c r="O7759" s="469"/>
      <c r="P7759" s="923"/>
      <c r="Q7759" s="923"/>
      <c r="R7759" s="923"/>
      <c r="S7759" s="923"/>
      <c r="U7759" s="742"/>
    </row>
    <row r="7760" spans="12:21" s="508" customFormat="1" x14ac:dyDescent="0.2">
      <c r="L7760" s="469"/>
      <c r="M7760" s="469"/>
      <c r="N7760" s="469"/>
      <c r="O7760" s="469"/>
      <c r="P7760" s="923"/>
      <c r="Q7760" s="923"/>
      <c r="R7760" s="923"/>
      <c r="S7760" s="923"/>
      <c r="U7760" s="742"/>
    </row>
    <row r="7761" spans="12:21" s="508" customFormat="1" x14ac:dyDescent="0.2">
      <c r="L7761" s="469"/>
      <c r="M7761" s="469"/>
      <c r="N7761" s="469"/>
      <c r="O7761" s="469"/>
      <c r="P7761" s="923"/>
      <c r="Q7761" s="923"/>
      <c r="R7761" s="923"/>
      <c r="S7761" s="923"/>
      <c r="U7761" s="742"/>
    </row>
    <row r="7762" spans="12:21" s="508" customFormat="1" x14ac:dyDescent="0.2">
      <c r="L7762" s="469"/>
      <c r="M7762" s="469"/>
      <c r="N7762" s="469"/>
      <c r="O7762" s="469"/>
      <c r="P7762" s="923"/>
      <c r="Q7762" s="923"/>
      <c r="R7762" s="923"/>
      <c r="S7762" s="923"/>
      <c r="U7762" s="742"/>
    </row>
    <row r="7763" spans="12:21" s="508" customFormat="1" x14ac:dyDescent="0.2">
      <c r="L7763" s="469"/>
      <c r="M7763" s="469"/>
      <c r="N7763" s="469"/>
      <c r="O7763" s="469"/>
      <c r="P7763" s="923"/>
      <c r="Q7763" s="923"/>
      <c r="R7763" s="923"/>
      <c r="S7763" s="923"/>
      <c r="U7763" s="742"/>
    </row>
    <row r="7764" spans="12:21" s="508" customFormat="1" x14ac:dyDescent="0.2">
      <c r="L7764" s="469"/>
      <c r="M7764" s="469"/>
      <c r="N7764" s="469"/>
      <c r="O7764" s="469"/>
      <c r="P7764" s="923"/>
      <c r="Q7764" s="923"/>
      <c r="R7764" s="923"/>
      <c r="S7764" s="923"/>
      <c r="U7764" s="742"/>
    </row>
    <row r="7765" spans="12:21" s="508" customFormat="1" x14ac:dyDescent="0.2">
      <c r="L7765" s="469"/>
      <c r="M7765" s="469"/>
      <c r="N7765" s="469"/>
      <c r="O7765" s="469"/>
      <c r="P7765" s="923"/>
      <c r="Q7765" s="923"/>
      <c r="R7765" s="923"/>
      <c r="S7765" s="923"/>
      <c r="U7765" s="742"/>
    </row>
    <row r="7766" spans="12:21" s="508" customFormat="1" x14ac:dyDescent="0.2">
      <c r="L7766" s="469"/>
      <c r="M7766" s="469"/>
      <c r="N7766" s="469"/>
      <c r="O7766" s="469"/>
      <c r="P7766" s="923"/>
      <c r="Q7766" s="923"/>
      <c r="R7766" s="923"/>
      <c r="S7766" s="923"/>
      <c r="U7766" s="742"/>
    </row>
    <row r="7767" spans="12:21" s="508" customFormat="1" x14ac:dyDescent="0.2">
      <c r="L7767" s="469"/>
      <c r="M7767" s="469"/>
      <c r="N7767" s="469"/>
      <c r="O7767" s="469"/>
      <c r="P7767" s="923"/>
      <c r="Q7767" s="923"/>
      <c r="R7767" s="923"/>
      <c r="S7767" s="923"/>
      <c r="U7767" s="742"/>
    </row>
    <row r="7768" spans="12:21" s="508" customFormat="1" x14ac:dyDescent="0.2">
      <c r="L7768" s="469"/>
      <c r="M7768" s="469"/>
      <c r="N7768" s="469"/>
      <c r="O7768" s="469"/>
      <c r="P7768" s="923"/>
      <c r="Q7768" s="923"/>
      <c r="R7768" s="923"/>
      <c r="S7768" s="923"/>
      <c r="U7768" s="742"/>
    </row>
    <row r="7769" spans="12:21" s="508" customFormat="1" x14ac:dyDescent="0.2">
      <c r="L7769" s="469"/>
      <c r="M7769" s="469"/>
      <c r="N7769" s="469"/>
      <c r="O7769" s="469"/>
      <c r="P7769" s="923"/>
      <c r="Q7769" s="923"/>
      <c r="R7769" s="923"/>
      <c r="S7769" s="923"/>
      <c r="U7769" s="742"/>
    </row>
    <row r="7770" spans="12:21" s="508" customFormat="1" x14ac:dyDescent="0.2">
      <c r="L7770" s="469"/>
      <c r="M7770" s="469"/>
      <c r="N7770" s="469"/>
      <c r="O7770" s="469"/>
      <c r="P7770" s="923"/>
      <c r="Q7770" s="923"/>
      <c r="R7770" s="923"/>
      <c r="S7770" s="923"/>
      <c r="U7770" s="742"/>
    </row>
    <row r="7771" spans="12:21" s="508" customFormat="1" x14ac:dyDescent="0.2">
      <c r="L7771" s="469"/>
      <c r="M7771" s="469"/>
      <c r="N7771" s="469"/>
      <c r="O7771" s="469"/>
      <c r="P7771" s="923"/>
      <c r="Q7771" s="923"/>
      <c r="R7771" s="923"/>
      <c r="S7771" s="923"/>
      <c r="U7771" s="742"/>
    </row>
    <row r="7772" spans="12:21" s="508" customFormat="1" x14ac:dyDescent="0.2">
      <c r="L7772" s="469"/>
      <c r="M7772" s="469"/>
      <c r="N7772" s="469"/>
      <c r="O7772" s="469"/>
      <c r="P7772" s="923"/>
      <c r="Q7772" s="923"/>
      <c r="R7772" s="923"/>
      <c r="S7772" s="923"/>
      <c r="U7772" s="742"/>
    </row>
    <row r="7773" spans="12:21" s="508" customFormat="1" x14ac:dyDescent="0.2">
      <c r="L7773" s="469"/>
      <c r="M7773" s="469"/>
      <c r="N7773" s="469"/>
      <c r="O7773" s="469"/>
      <c r="P7773" s="923"/>
      <c r="Q7773" s="923"/>
      <c r="R7773" s="923"/>
      <c r="S7773" s="923"/>
      <c r="U7773" s="742"/>
    </row>
    <row r="7774" spans="12:21" s="508" customFormat="1" x14ac:dyDescent="0.2">
      <c r="L7774" s="469"/>
      <c r="M7774" s="469"/>
      <c r="N7774" s="469"/>
      <c r="O7774" s="469"/>
      <c r="P7774" s="923"/>
      <c r="Q7774" s="923"/>
      <c r="R7774" s="923"/>
      <c r="S7774" s="923"/>
      <c r="U7774" s="742"/>
    </row>
    <row r="7775" spans="12:21" s="508" customFormat="1" x14ac:dyDescent="0.2">
      <c r="L7775" s="469"/>
      <c r="M7775" s="469"/>
      <c r="N7775" s="469"/>
      <c r="O7775" s="469"/>
      <c r="P7775" s="923"/>
      <c r="Q7775" s="923"/>
      <c r="R7775" s="923"/>
      <c r="S7775" s="923"/>
      <c r="U7775" s="742"/>
    </row>
    <row r="7776" spans="12:21" s="508" customFormat="1" x14ac:dyDescent="0.2">
      <c r="L7776" s="469"/>
      <c r="M7776" s="469"/>
      <c r="N7776" s="469"/>
      <c r="O7776" s="469"/>
      <c r="P7776" s="923"/>
      <c r="Q7776" s="923"/>
      <c r="R7776" s="923"/>
      <c r="S7776" s="923"/>
      <c r="U7776" s="742"/>
    </row>
    <row r="7777" spans="12:21" s="508" customFormat="1" x14ac:dyDescent="0.2">
      <c r="L7777" s="469"/>
      <c r="M7777" s="469"/>
      <c r="N7777" s="469"/>
      <c r="O7777" s="469"/>
      <c r="P7777" s="923"/>
      <c r="Q7777" s="923"/>
      <c r="R7777" s="923"/>
      <c r="S7777" s="923"/>
      <c r="U7777" s="742"/>
    </row>
    <row r="7778" spans="12:21" s="508" customFormat="1" x14ac:dyDescent="0.2">
      <c r="L7778" s="469"/>
      <c r="M7778" s="469"/>
      <c r="N7778" s="469"/>
      <c r="O7778" s="469"/>
      <c r="P7778" s="923"/>
      <c r="Q7778" s="923"/>
      <c r="R7778" s="923"/>
      <c r="S7778" s="923"/>
      <c r="U7778" s="742"/>
    </row>
    <row r="7779" spans="12:21" s="508" customFormat="1" x14ac:dyDescent="0.2">
      <c r="L7779" s="469"/>
      <c r="M7779" s="469"/>
      <c r="N7779" s="469"/>
      <c r="O7779" s="469"/>
      <c r="P7779" s="923"/>
      <c r="Q7779" s="923"/>
      <c r="R7779" s="923"/>
      <c r="S7779" s="923"/>
      <c r="U7779" s="742"/>
    </row>
    <row r="7780" spans="12:21" s="508" customFormat="1" x14ac:dyDescent="0.2">
      <c r="L7780" s="469"/>
      <c r="M7780" s="469"/>
      <c r="N7780" s="469"/>
      <c r="O7780" s="469"/>
      <c r="P7780" s="923"/>
      <c r="Q7780" s="923"/>
      <c r="R7780" s="923"/>
      <c r="S7780" s="923"/>
      <c r="U7780" s="742"/>
    </row>
    <row r="7781" spans="12:21" s="508" customFormat="1" x14ac:dyDescent="0.2">
      <c r="L7781" s="469"/>
      <c r="M7781" s="469"/>
      <c r="N7781" s="469"/>
      <c r="O7781" s="469"/>
      <c r="P7781" s="923"/>
      <c r="Q7781" s="923"/>
      <c r="R7781" s="923"/>
      <c r="S7781" s="923"/>
      <c r="U7781" s="742"/>
    </row>
    <row r="7782" spans="12:21" s="508" customFormat="1" x14ac:dyDescent="0.2">
      <c r="L7782" s="469"/>
      <c r="M7782" s="469"/>
      <c r="N7782" s="469"/>
      <c r="O7782" s="469"/>
      <c r="P7782" s="923"/>
      <c r="Q7782" s="923"/>
      <c r="R7782" s="923"/>
      <c r="S7782" s="923"/>
      <c r="U7782" s="742"/>
    </row>
    <row r="7783" spans="12:21" s="508" customFormat="1" x14ac:dyDescent="0.2">
      <c r="L7783" s="469"/>
      <c r="M7783" s="469"/>
      <c r="N7783" s="469"/>
      <c r="O7783" s="469"/>
      <c r="P7783" s="923"/>
      <c r="Q7783" s="923"/>
      <c r="R7783" s="923"/>
      <c r="S7783" s="923"/>
      <c r="U7783" s="742"/>
    </row>
    <row r="7784" spans="12:21" s="508" customFormat="1" x14ac:dyDescent="0.2">
      <c r="L7784" s="469"/>
      <c r="M7784" s="469"/>
      <c r="N7784" s="469"/>
      <c r="O7784" s="469"/>
      <c r="P7784" s="923"/>
      <c r="Q7784" s="923"/>
      <c r="R7784" s="923"/>
      <c r="S7784" s="923"/>
      <c r="U7784" s="742"/>
    </row>
    <row r="7785" spans="12:21" s="508" customFormat="1" x14ac:dyDescent="0.2">
      <c r="L7785" s="469"/>
      <c r="M7785" s="469"/>
      <c r="N7785" s="469"/>
      <c r="O7785" s="469"/>
      <c r="P7785" s="923"/>
      <c r="Q7785" s="923"/>
      <c r="R7785" s="923"/>
      <c r="S7785" s="923"/>
      <c r="U7785" s="742"/>
    </row>
    <row r="7786" spans="12:21" s="508" customFormat="1" x14ac:dyDescent="0.2">
      <c r="L7786" s="469"/>
      <c r="M7786" s="469"/>
      <c r="N7786" s="469"/>
      <c r="O7786" s="469"/>
      <c r="P7786" s="923"/>
      <c r="Q7786" s="923"/>
      <c r="R7786" s="923"/>
      <c r="S7786" s="923"/>
      <c r="U7786" s="742"/>
    </row>
    <row r="7787" spans="12:21" s="508" customFormat="1" x14ac:dyDescent="0.2">
      <c r="L7787" s="469"/>
      <c r="M7787" s="469"/>
      <c r="N7787" s="469"/>
      <c r="O7787" s="469"/>
      <c r="P7787" s="923"/>
      <c r="Q7787" s="923"/>
      <c r="R7787" s="923"/>
      <c r="S7787" s="923"/>
      <c r="U7787" s="742"/>
    </row>
    <row r="7788" spans="12:21" s="508" customFormat="1" x14ac:dyDescent="0.2">
      <c r="L7788" s="469"/>
      <c r="M7788" s="469"/>
      <c r="N7788" s="469"/>
      <c r="O7788" s="469"/>
      <c r="P7788" s="923"/>
      <c r="Q7788" s="923"/>
      <c r="R7788" s="923"/>
      <c r="S7788" s="923"/>
      <c r="U7788" s="742"/>
    </row>
    <row r="7789" spans="12:21" s="508" customFormat="1" x14ac:dyDescent="0.2">
      <c r="L7789" s="469"/>
      <c r="M7789" s="469"/>
      <c r="N7789" s="469"/>
      <c r="O7789" s="469"/>
      <c r="P7789" s="923"/>
      <c r="Q7789" s="923"/>
      <c r="R7789" s="923"/>
      <c r="S7789" s="923"/>
      <c r="U7789" s="742"/>
    </row>
    <row r="7790" spans="12:21" s="508" customFormat="1" x14ac:dyDescent="0.2">
      <c r="L7790" s="469"/>
      <c r="M7790" s="469"/>
      <c r="N7790" s="469"/>
      <c r="O7790" s="469"/>
      <c r="P7790" s="923"/>
      <c r="Q7790" s="923"/>
      <c r="R7790" s="923"/>
      <c r="S7790" s="923"/>
      <c r="U7790" s="742"/>
    </row>
    <row r="7791" spans="12:21" s="508" customFormat="1" x14ac:dyDescent="0.2">
      <c r="L7791" s="469"/>
      <c r="M7791" s="469"/>
      <c r="N7791" s="469"/>
      <c r="O7791" s="469"/>
      <c r="P7791" s="923"/>
      <c r="Q7791" s="923"/>
      <c r="R7791" s="923"/>
      <c r="S7791" s="923"/>
      <c r="U7791" s="742"/>
    </row>
    <row r="7792" spans="12:21" s="508" customFormat="1" x14ac:dyDescent="0.2">
      <c r="L7792" s="469"/>
      <c r="M7792" s="469"/>
      <c r="N7792" s="469"/>
      <c r="O7792" s="469"/>
      <c r="P7792" s="923"/>
      <c r="Q7792" s="923"/>
      <c r="R7792" s="923"/>
      <c r="S7792" s="923"/>
      <c r="U7792" s="742"/>
    </row>
    <row r="7793" spans="12:21" s="508" customFormat="1" x14ac:dyDescent="0.2">
      <c r="L7793" s="469"/>
      <c r="M7793" s="469"/>
      <c r="N7793" s="469"/>
      <c r="O7793" s="469"/>
      <c r="P7793" s="923"/>
      <c r="Q7793" s="923"/>
      <c r="R7793" s="923"/>
      <c r="S7793" s="923"/>
      <c r="U7793" s="742"/>
    </row>
    <row r="7794" spans="12:21" s="508" customFormat="1" x14ac:dyDescent="0.2">
      <c r="L7794" s="469"/>
      <c r="M7794" s="469"/>
      <c r="N7794" s="469"/>
      <c r="O7794" s="469"/>
      <c r="P7794" s="923"/>
      <c r="Q7794" s="923"/>
      <c r="R7794" s="923"/>
      <c r="S7794" s="923"/>
      <c r="U7794" s="742"/>
    </row>
    <row r="7795" spans="12:21" s="508" customFormat="1" x14ac:dyDescent="0.2">
      <c r="L7795" s="469"/>
      <c r="M7795" s="469"/>
      <c r="N7795" s="469"/>
      <c r="O7795" s="469"/>
      <c r="P7795" s="923"/>
      <c r="Q7795" s="923"/>
      <c r="R7795" s="923"/>
      <c r="S7795" s="923"/>
      <c r="U7795" s="742"/>
    </row>
    <row r="7796" spans="12:21" s="508" customFormat="1" x14ac:dyDescent="0.2">
      <c r="L7796" s="469"/>
      <c r="M7796" s="469"/>
      <c r="N7796" s="469"/>
      <c r="O7796" s="469"/>
      <c r="P7796" s="923"/>
      <c r="Q7796" s="923"/>
      <c r="R7796" s="923"/>
      <c r="S7796" s="923"/>
      <c r="U7796" s="742"/>
    </row>
    <row r="7797" spans="12:21" s="508" customFormat="1" x14ac:dyDescent="0.2">
      <c r="L7797" s="469"/>
      <c r="M7797" s="469"/>
      <c r="N7797" s="469"/>
      <c r="O7797" s="469"/>
      <c r="P7797" s="923"/>
      <c r="Q7797" s="923"/>
      <c r="R7797" s="923"/>
      <c r="S7797" s="923"/>
      <c r="U7797" s="742"/>
    </row>
    <row r="7798" spans="12:21" s="508" customFormat="1" x14ac:dyDescent="0.2">
      <c r="L7798" s="469"/>
      <c r="M7798" s="469"/>
      <c r="N7798" s="469"/>
      <c r="O7798" s="469"/>
      <c r="P7798" s="923"/>
      <c r="Q7798" s="923"/>
      <c r="R7798" s="923"/>
      <c r="S7798" s="923"/>
      <c r="U7798" s="742"/>
    </row>
    <row r="7799" spans="12:21" s="508" customFormat="1" x14ac:dyDescent="0.2">
      <c r="L7799" s="469"/>
      <c r="M7799" s="469"/>
      <c r="N7799" s="469"/>
      <c r="O7799" s="469"/>
      <c r="P7799" s="923"/>
      <c r="Q7799" s="923"/>
      <c r="R7799" s="923"/>
      <c r="S7799" s="923"/>
      <c r="U7799" s="742"/>
    </row>
    <row r="7800" spans="12:21" s="508" customFormat="1" x14ac:dyDescent="0.2">
      <c r="L7800" s="469"/>
      <c r="M7800" s="469"/>
      <c r="N7800" s="469"/>
      <c r="O7800" s="469"/>
      <c r="P7800" s="923"/>
      <c r="Q7800" s="923"/>
      <c r="R7800" s="923"/>
      <c r="S7800" s="923"/>
      <c r="U7800" s="742"/>
    </row>
    <row r="7801" spans="12:21" s="508" customFormat="1" x14ac:dyDescent="0.2">
      <c r="L7801" s="469"/>
      <c r="M7801" s="469"/>
      <c r="N7801" s="469"/>
      <c r="O7801" s="469"/>
      <c r="P7801" s="923"/>
      <c r="Q7801" s="923"/>
      <c r="R7801" s="923"/>
      <c r="S7801" s="923"/>
      <c r="U7801" s="742"/>
    </row>
    <row r="7802" spans="12:21" s="508" customFormat="1" x14ac:dyDescent="0.2">
      <c r="L7802" s="469"/>
      <c r="M7802" s="469"/>
      <c r="N7802" s="469"/>
      <c r="O7802" s="469"/>
      <c r="P7802" s="923"/>
      <c r="Q7802" s="923"/>
      <c r="R7802" s="923"/>
      <c r="S7802" s="923"/>
      <c r="U7802" s="742"/>
    </row>
    <row r="7803" spans="12:21" s="508" customFormat="1" x14ac:dyDescent="0.2">
      <c r="L7803" s="469"/>
      <c r="M7803" s="469"/>
      <c r="N7803" s="469"/>
      <c r="O7803" s="469"/>
      <c r="P7803" s="923"/>
      <c r="Q7803" s="923"/>
      <c r="R7803" s="923"/>
      <c r="S7803" s="923"/>
      <c r="U7803" s="742"/>
    </row>
    <row r="7804" spans="12:21" s="508" customFormat="1" x14ac:dyDescent="0.2">
      <c r="L7804" s="469"/>
      <c r="M7804" s="469"/>
      <c r="N7804" s="469"/>
      <c r="O7804" s="469"/>
      <c r="P7804" s="923"/>
      <c r="Q7804" s="923"/>
      <c r="R7804" s="923"/>
      <c r="S7804" s="923"/>
      <c r="U7804" s="742"/>
    </row>
    <row r="7805" spans="12:21" s="508" customFormat="1" x14ac:dyDescent="0.2">
      <c r="L7805" s="469"/>
      <c r="M7805" s="469"/>
      <c r="N7805" s="469"/>
      <c r="O7805" s="469"/>
      <c r="P7805" s="923"/>
      <c r="Q7805" s="923"/>
      <c r="R7805" s="923"/>
      <c r="S7805" s="923"/>
      <c r="U7805" s="742"/>
    </row>
    <row r="7806" spans="12:21" s="508" customFormat="1" x14ac:dyDescent="0.2">
      <c r="L7806" s="469"/>
      <c r="M7806" s="469"/>
      <c r="N7806" s="469"/>
      <c r="O7806" s="469"/>
      <c r="P7806" s="923"/>
      <c r="Q7806" s="923"/>
      <c r="R7806" s="923"/>
      <c r="S7806" s="923"/>
      <c r="U7806" s="742"/>
    </row>
    <row r="7807" spans="12:21" s="508" customFormat="1" x14ac:dyDescent="0.2">
      <c r="L7807" s="469"/>
      <c r="M7807" s="469"/>
      <c r="N7807" s="469"/>
      <c r="O7807" s="469"/>
      <c r="P7807" s="923"/>
      <c r="Q7807" s="923"/>
      <c r="R7807" s="923"/>
      <c r="S7807" s="923"/>
      <c r="U7807" s="742"/>
    </row>
    <row r="7808" spans="12:21" s="508" customFormat="1" x14ac:dyDescent="0.2">
      <c r="L7808" s="469"/>
      <c r="M7808" s="469"/>
      <c r="N7808" s="469"/>
      <c r="O7808" s="469"/>
      <c r="P7808" s="923"/>
      <c r="Q7808" s="923"/>
      <c r="R7808" s="923"/>
      <c r="S7808" s="923"/>
      <c r="U7808" s="742"/>
    </row>
    <row r="7809" spans="12:21" s="508" customFormat="1" x14ac:dyDescent="0.2">
      <c r="L7809" s="469"/>
      <c r="M7809" s="469"/>
      <c r="N7809" s="469"/>
      <c r="O7809" s="469"/>
      <c r="P7809" s="923"/>
      <c r="Q7809" s="923"/>
      <c r="R7809" s="923"/>
      <c r="S7809" s="923"/>
      <c r="U7809" s="742"/>
    </row>
    <row r="7810" spans="12:21" s="508" customFormat="1" x14ac:dyDescent="0.2">
      <c r="L7810" s="469"/>
      <c r="M7810" s="469"/>
      <c r="N7810" s="469"/>
      <c r="O7810" s="469"/>
      <c r="P7810" s="923"/>
      <c r="Q7810" s="923"/>
      <c r="R7810" s="923"/>
      <c r="S7810" s="923"/>
      <c r="U7810" s="742"/>
    </row>
    <row r="7811" spans="12:21" s="508" customFormat="1" x14ac:dyDescent="0.2">
      <c r="L7811" s="469"/>
      <c r="M7811" s="469"/>
      <c r="N7811" s="469"/>
      <c r="O7811" s="469"/>
      <c r="P7811" s="923"/>
      <c r="Q7811" s="923"/>
      <c r="R7811" s="923"/>
      <c r="S7811" s="923"/>
      <c r="U7811" s="742"/>
    </row>
    <row r="7812" spans="12:21" s="508" customFormat="1" x14ac:dyDescent="0.2">
      <c r="L7812" s="469"/>
      <c r="M7812" s="469"/>
      <c r="N7812" s="469"/>
      <c r="O7812" s="469"/>
      <c r="P7812" s="923"/>
      <c r="Q7812" s="923"/>
      <c r="R7812" s="923"/>
      <c r="S7812" s="923"/>
      <c r="U7812" s="742"/>
    </row>
    <row r="7813" spans="12:21" s="508" customFormat="1" x14ac:dyDescent="0.2">
      <c r="L7813" s="469"/>
      <c r="M7813" s="469"/>
      <c r="N7813" s="469"/>
      <c r="O7813" s="469"/>
      <c r="P7813" s="923"/>
      <c r="Q7813" s="923"/>
      <c r="R7813" s="923"/>
      <c r="S7813" s="923"/>
      <c r="U7813" s="742"/>
    </row>
    <row r="7814" spans="12:21" s="508" customFormat="1" x14ac:dyDescent="0.2">
      <c r="L7814" s="469"/>
      <c r="M7814" s="469"/>
      <c r="N7814" s="469"/>
      <c r="O7814" s="469"/>
      <c r="P7814" s="923"/>
      <c r="Q7814" s="923"/>
      <c r="R7814" s="923"/>
      <c r="S7814" s="923"/>
      <c r="U7814" s="742"/>
    </row>
    <row r="7815" spans="12:21" s="508" customFormat="1" x14ac:dyDescent="0.2">
      <c r="L7815" s="469"/>
      <c r="M7815" s="469"/>
      <c r="N7815" s="469"/>
      <c r="O7815" s="469"/>
      <c r="P7815" s="923"/>
      <c r="Q7815" s="923"/>
      <c r="R7815" s="923"/>
      <c r="S7815" s="923"/>
      <c r="U7815" s="742"/>
    </row>
    <row r="7816" spans="12:21" s="508" customFormat="1" x14ac:dyDescent="0.2">
      <c r="L7816" s="469"/>
      <c r="M7816" s="469"/>
      <c r="N7816" s="469"/>
      <c r="O7816" s="469"/>
      <c r="P7816" s="923"/>
      <c r="Q7816" s="923"/>
      <c r="R7816" s="923"/>
      <c r="S7816" s="923"/>
      <c r="U7816" s="742"/>
    </row>
    <row r="7817" spans="12:21" s="508" customFormat="1" x14ac:dyDescent="0.2">
      <c r="L7817" s="469"/>
      <c r="M7817" s="469"/>
      <c r="N7817" s="469"/>
      <c r="O7817" s="469"/>
      <c r="P7817" s="923"/>
      <c r="Q7817" s="923"/>
      <c r="R7817" s="923"/>
      <c r="S7817" s="923"/>
      <c r="U7817" s="742"/>
    </row>
    <row r="7818" spans="12:21" s="508" customFormat="1" x14ac:dyDescent="0.2">
      <c r="L7818" s="469"/>
      <c r="M7818" s="469"/>
      <c r="N7818" s="469"/>
      <c r="O7818" s="469"/>
      <c r="P7818" s="923"/>
      <c r="Q7818" s="923"/>
      <c r="R7818" s="923"/>
      <c r="S7818" s="923"/>
      <c r="U7818" s="742"/>
    </row>
    <row r="7819" spans="12:21" s="508" customFormat="1" x14ac:dyDescent="0.2">
      <c r="L7819" s="469"/>
      <c r="M7819" s="469"/>
      <c r="N7819" s="469"/>
      <c r="O7819" s="469"/>
      <c r="P7819" s="923"/>
      <c r="Q7819" s="923"/>
      <c r="R7819" s="923"/>
      <c r="S7819" s="923"/>
      <c r="U7819" s="742"/>
    </row>
    <row r="7820" spans="12:21" s="508" customFormat="1" x14ac:dyDescent="0.2">
      <c r="L7820" s="469"/>
      <c r="M7820" s="469"/>
      <c r="N7820" s="469"/>
      <c r="O7820" s="469"/>
      <c r="P7820" s="923"/>
      <c r="Q7820" s="923"/>
      <c r="R7820" s="923"/>
      <c r="S7820" s="923"/>
      <c r="U7820" s="742"/>
    </row>
    <row r="7821" spans="12:21" s="508" customFormat="1" x14ac:dyDescent="0.2">
      <c r="L7821" s="469"/>
      <c r="M7821" s="469"/>
      <c r="N7821" s="469"/>
      <c r="O7821" s="469"/>
      <c r="P7821" s="923"/>
      <c r="Q7821" s="923"/>
      <c r="R7821" s="923"/>
      <c r="S7821" s="923"/>
      <c r="U7821" s="742"/>
    </row>
    <row r="7822" spans="12:21" s="508" customFormat="1" x14ac:dyDescent="0.2">
      <c r="L7822" s="469"/>
      <c r="M7822" s="469"/>
      <c r="N7822" s="469"/>
      <c r="O7822" s="469"/>
      <c r="P7822" s="923"/>
      <c r="Q7822" s="923"/>
      <c r="R7822" s="923"/>
      <c r="S7822" s="923"/>
      <c r="U7822" s="742"/>
    </row>
    <row r="7823" spans="12:21" s="508" customFormat="1" x14ac:dyDescent="0.2">
      <c r="L7823" s="469"/>
      <c r="M7823" s="469"/>
      <c r="N7823" s="469"/>
      <c r="O7823" s="469"/>
      <c r="P7823" s="923"/>
      <c r="Q7823" s="923"/>
      <c r="R7823" s="923"/>
      <c r="S7823" s="923"/>
      <c r="U7823" s="742"/>
    </row>
    <row r="7824" spans="12:21" s="508" customFormat="1" x14ac:dyDescent="0.2">
      <c r="L7824" s="469"/>
      <c r="M7824" s="469"/>
      <c r="N7824" s="469"/>
      <c r="O7824" s="469"/>
      <c r="P7824" s="923"/>
      <c r="Q7824" s="923"/>
      <c r="R7824" s="923"/>
      <c r="S7824" s="923"/>
      <c r="U7824" s="742"/>
    </row>
    <row r="7825" spans="12:21" s="508" customFormat="1" x14ac:dyDescent="0.2">
      <c r="L7825" s="469"/>
      <c r="M7825" s="469"/>
      <c r="N7825" s="469"/>
      <c r="O7825" s="469"/>
      <c r="P7825" s="923"/>
      <c r="Q7825" s="923"/>
      <c r="R7825" s="923"/>
      <c r="S7825" s="923"/>
      <c r="U7825" s="742"/>
    </row>
    <row r="7826" spans="12:21" s="508" customFormat="1" x14ac:dyDescent="0.2">
      <c r="L7826" s="469"/>
      <c r="M7826" s="469"/>
      <c r="N7826" s="469"/>
      <c r="O7826" s="469"/>
      <c r="P7826" s="923"/>
      <c r="Q7826" s="923"/>
      <c r="R7826" s="923"/>
      <c r="S7826" s="923"/>
      <c r="U7826" s="742"/>
    </row>
    <row r="7827" spans="12:21" s="508" customFormat="1" x14ac:dyDescent="0.2">
      <c r="L7827" s="469"/>
      <c r="M7827" s="469"/>
      <c r="N7827" s="469"/>
      <c r="O7827" s="469"/>
      <c r="P7827" s="923"/>
      <c r="Q7827" s="923"/>
      <c r="R7827" s="923"/>
      <c r="S7827" s="923"/>
      <c r="U7827" s="742"/>
    </row>
    <row r="7828" spans="12:21" s="508" customFormat="1" x14ac:dyDescent="0.2">
      <c r="L7828" s="469"/>
      <c r="M7828" s="469"/>
      <c r="N7828" s="469"/>
      <c r="O7828" s="469"/>
      <c r="P7828" s="923"/>
      <c r="Q7828" s="923"/>
      <c r="R7828" s="923"/>
      <c r="S7828" s="923"/>
      <c r="U7828" s="742"/>
    </row>
    <row r="7829" spans="12:21" s="508" customFormat="1" x14ac:dyDescent="0.2">
      <c r="L7829" s="469"/>
      <c r="M7829" s="469"/>
      <c r="N7829" s="469"/>
      <c r="O7829" s="469"/>
      <c r="P7829" s="923"/>
      <c r="Q7829" s="923"/>
      <c r="R7829" s="923"/>
      <c r="S7829" s="923"/>
      <c r="U7829" s="742"/>
    </row>
    <row r="7830" spans="12:21" s="508" customFormat="1" x14ac:dyDescent="0.2">
      <c r="L7830" s="469"/>
      <c r="M7830" s="469"/>
      <c r="N7830" s="469"/>
      <c r="O7830" s="469"/>
      <c r="P7830" s="923"/>
      <c r="Q7830" s="923"/>
      <c r="R7830" s="923"/>
      <c r="S7830" s="923"/>
      <c r="U7830" s="742"/>
    </row>
    <row r="7831" spans="12:21" s="508" customFormat="1" x14ac:dyDescent="0.2">
      <c r="L7831" s="469"/>
      <c r="M7831" s="469"/>
      <c r="N7831" s="469"/>
      <c r="O7831" s="469"/>
      <c r="P7831" s="923"/>
      <c r="Q7831" s="923"/>
      <c r="R7831" s="923"/>
      <c r="S7831" s="923"/>
      <c r="U7831" s="742"/>
    </row>
    <row r="7832" spans="12:21" s="508" customFormat="1" x14ac:dyDescent="0.2">
      <c r="L7832" s="469"/>
      <c r="M7832" s="469"/>
      <c r="N7832" s="469"/>
      <c r="O7832" s="469"/>
      <c r="P7832" s="923"/>
      <c r="Q7832" s="923"/>
      <c r="R7832" s="923"/>
      <c r="S7832" s="923"/>
      <c r="U7832" s="742"/>
    </row>
    <row r="7833" spans="12:21" s="508" customFormat="1" x14ac:dyDescent="0.2">
      <c r="L7833" s="469"/>
      <c r="M7833" s="469"/>
      <c r="N7833" s="469"/>
      <c r="O7833" s="469"/>
      <c r="P7833" s="923"/>
      <c r="Q7833" s="923"/>
      <c r="R7833" s="923"/>
      <c r="S7833" s="923"/>
      <c r="U7833" s="742"/>
    </row>
    <row r="7834" spans="12:21" s="508" customFormat="1" x14ac:dyDescent="0.2">
      <c r="L7834" s="469"/>
      <c r="M7834" s="469"/>
      <c r="N7834" s="469"/>
      <c r="O7834" s="469"/>
      <c r="P7834" s="923"/>
      <c r="Q7834" s="923"/>
      <c r="R7834" s="923"/>
      <c r="S7834" s="923"/>
      <c r="U7834" s="742"/>
    </row>
    <row r="7835" spans="12:21" s="508" customFormat="1" x14ac:dyDescent="0.2">
      <c r="L7835" s="469"/>
      <c r="M7835" s="469"/>
      <c r="N7835" s="469"/>
      <c r="O7835" s="469"/>
      <c r="P7835" s="923"/>
      <c r="Q7835" s="923"/>
      <c r="R7835" s="923"/>
      <c r="S7835" s="923"/>
      <c r="U7835" s="742"/>
    </row>
    <row r="7836" spans="12:21" s="508" customFormat="1" x14ac:dyDescent="0.2">
      <c r="L7836" s="469"/>
      <c r="M7836" s="469"/>
      <c r="N7836" s="469"/>
      <c r="O7836" s="469"/>
      <c r="P7836" s="923"/>
      <c r="Q7836" s="923"/>
      <c r="R7836" s="923"/>
      <c r="S7836" s="923"/>
      <c r="U7836" s="742"/>
    </row>
    <row r="7837" spans="12:21" s="508" customFormat="1" x14ac:dyDescent="0.2">
      <c r="L7837" s="469"/>
      <c r="M7837" s="469"/>
      <c r="N7837" s="469"/>
      <c r="O7837" s="469"/>
      <c r="P7837" s="923"/>
      <c r="Q7837" s="923"/>
      <c r="R7837" s="923"/>
      <c r="S7837" s="923"/>
      <c r="U7837" s="742"/>
    </row>
    <row r="7838" spans="12:21" s="508" customFormat="1" x14ac:dyDescent="0.2">
      <c r="L7838" s="469"/>
      <c r="M7838" s="469"/>
      <c r="N7838" s="469"/>
      <c r="O7838" s="469"/>
      <c r="P7838" s="923"/>
      <c r="Q7838" s="923"/>
      <c r="R7838" s="923"/>
      <c r="S7838" s="923"/>
      <c r="U7838" s="742"/>
    </row>
    <row r="7839" spans="12:21" s="508" customFormat="1" x14ac:dyDescent="0.2">
      <c r="L7839" s="469"/>
      <c r="M7839" s="469"/>
      <c r="N7839" s="469"/>
      <c r="O7839" s="469"/>
      <c r="P7839" s="923"/>
      <c r="Q7839" s="923"/>
      <c r="R7839" s="923"/>
      <c r="S7839" s="923"/>
      <c r="U7839" s="742"/>
    </row>
    <row r="7840" spans="12:21" s="508" customFormat="1" x14ac:dyDescent="0.2">
      <c r="L7840" s="469"/>
      <c r="M7840" s="469"/>
      <c r="N7840" s="469"/>
      <c r="O7840" s="469"/>
      <c r="P7840" s="923"/>
      <c r="Q7840" s="923"/>
      <c r="R7840" s="923"/>
      <c r="S7840" s="923"/>
      <c r="U7840" s="742"/>
    </row>
    <row r="7841" spans="12:21" s="508" customFormat="1" x14ac:dyDescent="0.2">
      <c r="L7841" s="469"/>
      <c r="M7841" s="469"/>
      <c r="N7841" s="469"/>
      <c r="O7841" s="469"/>
      <c r="P7841" s="923"/>
      <c r="Q7841" s="923"/>
      <c r="R7841" s="923"/>
      <c r="S7841" s="923"/>
      <c r="U7841" s="742"/>
    </row>
    <row r="7842" spans="12:21" s="508" customFormat="1" x14ac:dyDescent="0.2">
      <c r="L7842" s="469"/>
      <c r="M7842" s="469"/>
      <c r="N7842" s="469"/>
      <c r="O7842" s="469"/>
      <c r="P7842" s="923"/>
      <c r="Q7842" s="923"/>
      <c r="R7842" s="923"/>
      <c r="S7842" s="923"/>
      <c r="U7842" s="742"/>
    </row>
    <row r="7843" spans="12:21" s="508" customFormat="1" x14ac:dyDescent="0.2">
      <c r="L7843" s="469"/>
      <c r="M7843" s="469"/>
      <c r="N7843" s="469"/>
      <c r="O7843" s="469"/>
      <c r="P7843" s="923"/>
      <c r="Q7843" s="923"/>
      <c r="R7843" s="923"/>
      <c r="S7843" s="923"/>
      <c r="U7843" s="742"/>
    </row>
    <row r="7844" spans="12:21" s="508" customFormat="1" x14ac:dyDescent="0.2">
      <c r="L7844" s="469"/>
      <c r="M7844" s="469"/>
      <c r="N7844" s="469"/>
      <c r="O7844" s="469"/>
      <c r="P7844" s="923"/>
      <c r="Q7844" s="923"/>
      <c r="R7844" s="923"/>
      <c r="S7844" s="923"/>
      <c r="U7844" s="742"/>
    </row>
    <row r="7845" spans="12:21" s="508" customFormat="1" x14ac:dyDescent="0.2">
      <c r="L7845" s="469"/>
      <c r="M7845" s="469"/>
      <c r="N7845" s="469"/>
      <c r="O7845" s="469"/>
      <c r="P7845" s="923"/>
      <c r="Q7845" s="923"/>
      <c r="R7845" s="923"/>
      <c r="S7845" s="923"/>
      <c r="U7845" s="742"/>
    </row>
    <row r="7846" spans="12:21" s="508" customFormat="1" x14ac:dyDescent="0.2">
      <c r="L7846" s="469"/>
      <c r="M7846" s="469"/>
      <c r="N7846" s="469"/>
      <c r="O7846" s="469"/>
      <c r="P7846" s="923"/>
      <c r="Q7846" s="923"/>
      <c r="R7846" s="923"/>
      <c r="S7846" s="923"/>
      <c r="U7846" s="742"/>
    </row>
    <row r="7847" spans="12:21" s="508" customFormat="1" x14ac:dyDescent="0.2">
      <c r="L7847" s="469"/>
      <c r="M7847" s="469"/>
      <c r="N7847" s="469"/>
      <c r="O7847" s="469"/>
      <c r="P7847" s="923"/>
      <c r="Q7847" s="923"/>
      <c r="R7847" s="923"/>
      <c r="S7847" s="923"/>
      <c r="U7847" s="742"/>
    </row>
    <row r="7848" spans="12:21" s="508" customFormat="1" x14ac:dyDescent="0.2">
      <c r="L7848" s="469"/>
      <c r="M7848" s="469"/>
      <c r="N7848" s="469"/>
      <c r="O7848" s="469"/>
      <c r="P7848" s="923"/>
      <c r="Q7848" s="923"/>
      <c r="R7848" s="923"/>
      <c r="S7848" s="923"/>
      <c r="U7848" s="742"/>
    </row>
    <row r="7849" spans="12:21" s="508" customFormat="1" x14ac:dyDescent="0.2">
      <c r="L7849" s="469"/>
      <c r="M7849" s="469"/>
      <c r="N7849" s="469"/>
      <c r="O7849" s="469"/>
      <c r="P7849" s="923"/>
      <c r="Q7849" s="923"/>
      <c r="R7849" s="923"/>
      <c r="S7849" s="923"/>
      <c r="U7849" s="742"/>
    </row>
    <row r="7850" spans="12:21" s="508" customFormat="1" x14ac:dyDescent="0.2">
      <c r="L7850" s="469"/>
      <c r="M7850" s="469"/>
      <c r="N7850" s="469"/>
      <c r="O7850" s="469"/>
      <c r="P7850" s="923"/>
      <c r="Q7850" s="923"/>
      <c r="R7850" s="923"/>
      <c r="S7850" s="923"/>
      <c r="U7850" s="742"/>
    </row>
    <row r="7851" spans="12:21" s="508" customFormat="1" x14ac:dyDescent="0.2">
      <c r="L7851" s="469"/>
      <c r="M7851" s="469"/>
      <c r="N7851" s="469"/>
      <c r="O7851" s="469"/>
      <c r="P7851" s="923"/>
      <c r="Q7851" s="923"/>
      <c r="R7851" s="923"/>
      <c r="S7851" s="923"/>
      <c r="U7851" s="742"/>
    </row>
    <row r="7852" spans="12:21" s="508" customFormat="1" x14ac:dyDescent="0.2">
      <c r="L7852" s="469"/>
      <c r="M7852" s="469"/>
      <c r="N7852" s="469"/>
      <c r="O7852" s="469"/>
      <c r="P7852" s="923"/>
      <c r="Q7852" s="923"/>
      <c r="R7852" s="923"/>
      <c r="S7852" s="923"/>
      <c r="U7852" s="742"/>
    </row>
    <row r="7853" spans="12:21" s="508" customFormat="1" x14ac:dyDescent="0.2">
      <c r="L7853" s="469"/>
      <c r="M7853" s="469"/>
      <c r="N7853" s="469"/>
      <c r="O7853" s="469"/>
      <c r="P7853" s="923"/>
      <c r="Q7853" s="923"/>
      <c r="R7853" s="923"/>
      <c r="S7853" s="923"/>
      <c r="U7853" s="742"/>
    </row>
    <row r="7854" spans="12:21" s="508" customFormat="1" x14ac:dyDescent="0.2">
      <c r="L7854" s="469"/>
      <c r="M7854" s="469"/>
      <c r="N7854" s="469"/>
      <c r="O7854" s="469"/>
      <c r="P7854" s="923"/>
      <c r="Q7854" s="923"/>
      <c r="R7854" s="923"/>
      <c r="S7854" s="923"/>
      <c r="U7854" s="742"/>
    </row>
    <row r="7855" spans="12:21" s="508" customFormat="1" x14ac:dyDescent="0.2">
      <c r="L7855" s="469"/>
      <c r="M7855" s="469"/>
      <c r="N7855" s="469"/>
      <c r="O7855" s="469"/>
      <c r="P7855" s="923"/>
      <c r="Q7855" s="923"/>
      <c r="R7855" s="923"/>
      <c r="S7855" s="923"/>
      <c r="U7855" s="742"/>
    </row>
    <row r="7856" spans="12:21" s="508" customFormat="1" x14ac:dyDescent="0.2">
      <c r="L7856" s="469"/>
      <c r="M7856" s="469"/>
      <c r="N7856" s="469"/>
      <c r="O7856" s="469"/>
      <c r="P7856" s="923"/>
      <c r="Q7856" s="923"/>
      <c r="R7856" s="923"/>
      <c r="S7856" s="923"/>
      <c r="U7856" s="742"/>
    </row>
    <row r="7857" spans="12:21" s="508" customFormat="1" x14ac:dyDescent="0.2">
      <c r="L7857" s="469"/>
      <c r="M7857" s="469"/>
      <c r="N7857" s="469"/>
      <c r="O7857" s="469"/>
      <c r="P7857" s="923"/>
      <c r="Q7857" s="923"/>
      <c r="R7857" s="923"/>
      <c r="S7857" s="923"/>
      <c r="U7857" s="742"/>
    </row>
    <row r="7858" spans="12:21" s="508" customFormat="1" x14ac:dyDescent="0.2">
      <c r="L7858" s="469"/>
      <c r="M7858" s="469"/>
      <c r="N7858" s="469"/>
      <c r="O7858" s="469"/>
      <c r="P7858" s="923"/>
      <c r="Q7858" s="923"/>
      <c r="R7858" s="923"/>
      <c r="S7858" s="923"/>
      <c r="U7858" s="742"/>
    </row>
    <row r="7859" spans="12:21" s="508" customFormat="1" x14ac:dyDescent="0.2">
      <c r="L7859" s="469"/>
      <c r="M7859" s="469"/>
      <c r="N7859" s="469"/>
      <c r="O7859" s="469"/>
      <c r="P7859" s="923"/>
      <c r="Q7859" s="923"/>
      <c r="R7859" s="923"/>
      <c r="S7859" s="923"/>
      <c r="U7859" s="742"/>
    </row>
    <row r="7860" spans="12:21" s="508" customFormat="1" x14ac:dyDescent="0.2">
      <c r="L7860" s="469"/>
      <c r="M7860" s="469"/>
      <c r="N7860" s="469"/>
      <c r="O7860" s="469"/>
      <c r="P7860" s="923"/>
      <c r="Q7860" s="923"/>
      <c r="R7860" s="923"/>
      <c r="S7860" s="923"/>
      <c r="U7860" s="742"/>
    </row>
    <row r="7861" spans="12:21" s="508" customFormat="1" x14ac:dyDescent="0.2">
      <c r="L7861" s="469"/>
      <c r="M7861" s="469"/>
      <c r="N7861" s="469"/>
      <c r="O7861" s="469"/>
      <c r="P7861" s="923"/>
      <c r="Q7861" s="923"/>
      <c r="R7861" s="923"/>
      <c r="S7861" s="923"/>
      <c r="U7861" s="742"/>
    </row>
    <row r="7862" spans="12:21" s="508" customFormat="1" x14ac:dyDescent="0.2">
      <c r="L7862" s="469"/>
      <c r="M7862" s="469"/>
      <c r="N7862" s="469"/>
      <c r="O7862" s="469"/>
      <c r="P7862" s="923"/>
      <c r="Q7862" s="923"/>
      <c r="R7862" s="923"/>
      <c r="S7862" s="923"/>
      <c r="U7862" s="742"/>
    </row>
    <row r="7863" spans="12:21" s="508" customFormat="1" x14ac:dyDescent="0.2">
      <c r="L7863" s="469"/>
      <c r="M7863" s="469"/>
      <c r="N7863" s="469"/>
      <c r="O7863" s="469"/>
      <c r="P7863" s="923"/>
      <c r="Q7863" s="923"/>
      <c r="R7863" s="923"/>
      <c r="S7863" s="923"/>
      <c r="U7863" s="742"/>
    </row>
    <row r="7864" spans="12:21" s="508" customFormat="1" x14ac:dyDescent="0.2">
      <c r="L7864" s="469"/>
      <c r="M7864" s="469"/>
      <c r="N7864" s="469"/>
      <c r="O7864" s="469"/>
      <c r="P7864" s="923"/>
      <c r="Q7864" s="923"/>
      <c r="R7864" s="923"/>
      <c r="S7864" s="923"/>
      <c r="U7864" s="742"/>
    </row>
    <row r="7865" spans="12:21" s="508" customFormat="1" x14ac:dyDescent="0.2">
      <c r="L7865" s="469"/>
      <c r="M7865" s="469"/>
      <c r="N7865" s="469"/>
      <c r="O7865" s="469"/>
      <c r="P7865" s="923"/>
      <c r="Q7865" s="923"/>
      <c r="R7865" s="923"/>
      <c r="S7865" s="923"/>
      <c r="U7865" s="742"/>
    </row>
    <row r="7866" spans="12:21" s="508" customFormat="1" x14ac:dyDescent="0.2">
      <c r="L7866" s="469"/>
      <c r="M7866" s="469"/>
      <c r="N7866" s="469"/>
      <c r="O7866" s="469"/>
      <c r="P7866" s="923"/>
      <c r="Q7866" s="923"/>
      <c r="R7866" s="923"/>
      <c r="S7866" s="923"/>
      <c r="U7866" s="742"/>
    </row>
    <row r="7867" spans="12:21" s="508" customFormat="1" x14ac:dyDescent="0.2">
      <c r="L7867" s="469"/>
      <c r="M7867" s="469"/>
      <c r="N7867" s="469"/>
      <c r="O7867" s="469"/>
      <c r="P7867" s="923"/>
      <c r="Q7867" s="923"/>
      <c r="R7867" s="923"/>
      <c r="S7867" s="923"/>
      <c r="U7867" s="742"/>
    </row>
    <row r="7868" spans="12:21" s="508" customFormat="1" x14ac:dyDescent="0.2">
      <c r="L7868" s="469"/>
      <c r="M7868" s="469"/>
      <c r="N7868" s="469"/>
      <c r="O7868" s="469"/>
      <c r="P7868" s="923"/>
      <c r="Q7868" s="923"/>
      <c r="R7868" s="923"/>
      <c r="S7868" s="923"/>
      <c r="U7868" s="742"/>
    </row>
    <row r="7869" spans="12:21" s="508" customFormat="1" x14ac:dyDescent="0.2">
      <c r="L7869" s="469"/>
      <c r="M7869" s="469"/>
      <c r="N7869" s="469"/>
      <c r="O7869" s="469"/>
      <c r="P7869" s="923"/>
      <c r="Q7869" s="923"/>
      <c r="R7869" s="923"/>
      <c r="S7869" s="923"/>
      <c r="U7869" s="742"/>
    </row>
    <row r="7870" spans="12:21" s="508" customFormat="1" x14ac:dyDescent="0.2">
      <c r="L7870" s="469"/>
      <c r="M7870" s="469"/>
      <c r="N7870" s="469"/>
      <c r="O7870" s="469"/>
      <c r="P7870" s="923"/>
      <c r="Q7870" s="923"/>
      <c r="R7870" s="923"/>
      <c r="S7870" s="923"/>
      <c r="U7870" s="742"/>
    </row>
    <row r="7871" spans="12:21" s="508" customFormat="1" x14ac:dyDescent="0.2">
      <c r="L7871" s="469"/>
      <c r="M7871" s="469"/>
      <c r="N7871" s="469"/>
      <c r="O7871" s="469"/>
      <c r="P7871" s="923"/>
      <c r="Q7871" s="923"/>
      <c r="R7871" s="923"/>
      <c r="S7871" s="923"/>
      <c r="U7871" s="742"/>
    </row>
    <row r="7872" spans="12:21" s="508" customFormat="1" x14ac:dyDescent="0.2">
      <c r="L7872" s="469"/>
      <c r="M7872" s="469"/>
      <c r="N7872" s="469"/>
      <c r="O7872" s="469"/>
      <c r="P7872" s="923"/>
      <c r="Q7872" s="923"/>
      <c r="R7872" s="923"/>
      <c r="S7872" s="923"/>
      <c r="U7872" s="742"/>
    </row>
    <row r="7873" spans="12:21" s="508" customFormat="1" x14ac:dyDescent="0.2">
      <c r="L7873" s="469"/>
      <c r="M7873" s="469"/>
      <c r="N7873" s="469"/>
      <c r="O7873" s="469"/>
      <c r="P7873" s="923"/>
      <c r="Q7873" s="923"/>
      <c r="R7873" s="923"/>
      <c r="S7873" s="923"/>
      <c r="U7873" s="742"/>
    </row>
    <row r="7874" spans="12:21" s="508" customFormat="1" x14ac:dyDescent="0.2">
      <c r="L7874" s="469"/>
      <c r="M7874" s="469"/>
      <c r="N7874" s="469"/>
      <c r="O7874" s="469"/>
      <c r="P7874" s="923"/>
      <c r="Q7874" s="923"/>
      <c r="R7874" s="923"/>
      <c r="S7874" s="923"/>
      <c r="U7874" s="742"/>
    </row>
    <row r="7875" spans="12:21" s="508" customFormat="1" x14ac:dyDescent="0.2">
      <c r="L7875" s="469"/>
      <c r="M7875" s="469"/>
      <c r="N7875" s="469"/>
      <c r="O7875" s="469"/>
      <c r="P7875" s="923"/>
      <c r="Q7875" s="923"/>
      <c r="R7875" s="923"/>
      <c r="S7875" s="923"/>
      <c r="U7875" s="742"/>
    </row>
    <row r="7876" spans="12:21" s="508" customFormat="1" x14ac:dyDescent="0.2">
      <c r="L7876" s="469"/>
      <c r="M7876" s="469"/>
      <c r="N7876" s="469"/>
      <c r="O7876" s="469"/>
      <c r="P7876" s="923"/>
      <c r="Q7876" s="923"/>
      <c r="R7876" s="923"/>
      <c r="S7876" s="923"/>
      <c r="U7876" s="742"/>
    </row>
    <row r="7877" spans="12:21" s="508" customFormat="1" x14ac:dyDescent="0.2">
      <c r="L7877" s="469"/>
      <c r="M7877" s="469"/>
      <c r="N7877" s="469"/>
      <c r="O7877" s="469"/>
      <c r="P7877" s="923"/>
      <c r="Q7877" s="923"/>
      <c r="R7877" s="923"/>
      <c r="S7877" s="923"/>
      <c r="U7877" s="742"/>
    </row>
    <row r="7878" spans="12:21" s="508" customFormat="1" x14ac:dyDescent="0.2">
      <c r="L7878" s="469"/>
      <c r="M7878" s="469"/>
      <c r="N7878" s="469"/>
      <c r="O7878" s="469"/>
      <c r="P7878" s="923"/>
      <c r="Q7878" s="923"/>
      <c r="R7878" s="923"/>
      <c r="S7878" s="923"/>
      <c r="U7878" s="742"/>
    </row>
    <row r="7879" spans="12:21" s="508" customFormat="1" x14ac:dyDescent="0.2">
      <c r="L7879" s="469"/>
      <c r="M7879" s="469"/>
      <c r="N7879" s="469"/>
      <c r="O7879" s="469"/>
      <c r="P7879" s="923"/>
      <c r="Q7879" s="923"/>
      <c r="R7879" s="923"/>
      <c r="S7879" s="923"/>
      <c r="U7879" s="742"/>
    </row>
    <row r="7880" spans="12:21" s="508" customFormat="1" x14ac:dyDescent="0.2">
      <c r="L7880" s="469"/>
      <c r="M7880" s="469"/>
      <c r="N7880" s="469"/>
      <c r="O7880" s="469"/>
      <c r="P7880" s="923"/>
      <c r="Q7880" s="923"/>
      <c r="R7880" s="923"/>
      <c r="S7880" s="923"/>
      <c r="U7880" s="742"/>
    </row>
    <row r="7881" spans="12:21" s="508" customFormat="1" x14ac:dyDescent="0.2">
      <c r="L7881" s="469"/>
      <c r="M7881" s="469"/>
      <c r="N7881" s="469"/>
      <c r="O7881" s="469"/>
      <c r="P7881" s="923"/>
      <c r="Q7881" s="923"/>
      <c r="R7881" s="923"/>
      <c r="S7881" s="923"/>
      <c r="U7881" s="742"/>
    </row>
    <row r="7882" spans="12:21" s="508" customFormat="1" x14ac:dyDescent="0.2">
      <c r="L7882" s="469"/>
      <c r="M7882" s="469"/>
      <c r="N7882" s="469"/>
      <c r="O7882" s="469"/>
      <c r="P7882" s="923"/>
      <c r="Q7882" s="923"/>
      <c r="R7882" s="923"/>
      <c r="S7882" s="923"/>
      <c r="U7882" s="742"/>
    </row>
    <row r="7883" spans="12:21" s="508" customFormat="1" x14ac:dyDescent="0.2">
      <c r="L7883" s="469"/>
      <c r="M7883" s="469"/>
      <c r="N7883" s="469"/>
      <c r="O7883" s="469"/>
      <c r="P7883" s="923"/>
      <c r="Q7883" s="923"/>
      <c r="R7883" s="923"/>
      <c r="S7883" s="923"/>
      <c r="U7883" s="742"/>
    </row>
    <row r="7884" spans="12:21" s="508" customFormat="1" x14ac:dyDescent="0.2">
      <c r="L7884" s="469"/>
      <c r="M7884" s="469"/>
      <c r="N7884" s="469"/>
      <c r="O7884" s="469"/>
      <c r="P7884" s="923"/>
      <c r="Q7884" s="923"/>
      <c r="R7884" s="923"/>
      <c r="S7884" s="923"/>
      <c r="U7884" s="742"/>
    </row>
    <row r="7885" spans="12:21" s="508" customFormat="1" x14ac:dyDescent="0.2">
      <c r="L7885" s="469"/>
      <c r="M7885" s="469"/>
      <c r="N7885" s="469"/>
      <c r="O7885" s="469"/>
      <c r="P7885" s="923"/>
      <c r="Q7885" s="923"/>
      <c r="R7885" s="923"/>
      <c r="S7885" s="923"/>
      <c r="U7885" s="742"/>
    </row>
    <row r="7886" spans="12:21" s="508" customFormat="1" x14ac:dyDescent="0.2">
      <c r="L7886" s="469"/>
      <c r="M7886" s="469"/>
      <c r="N7886" s="469"/>
      <c r="O7886" s="469"/>
      <c r="P7886" s="923"/>
      <c r="Q7886" s="923"/>
      <c r="R7886" s="923"/>
      <c r="S7886" s="923"/>
      <c r="U7886" s="742"/>
    </row>
    <row r="7887" spans="12:21" s="508" customFormat="1" x14ac:dyDescent="0.2">
      <c r="L7887" s="469"/>
      <c r="M7887" s="469"/>
      <c r="N7887" s="469"/>
      <c r="O7887" s="469"/>
      <c r="P7887" s="923"/>
      <c r="Q7887" s="923"/>
      <c r="R7887" s="923"/>
      <c r="S7887" s="923"/>
      <c r="U7887" s="742"/>
    </row>
    <row r="7888" spans="12:21" s="508" customFormat="1" x14ac:dyDescent="0.2">
      <c r="L7888" s="469"/>
      <c r="M7888" s="469"/>
      <c r="N7888" s="469"/>
      <c r="O7888" s="469"/>
      <c r="P7888" s="923"/>
      <c r="Q7888" s="923"/>
      <c r="R7888" s="923"/>
      <c r="S7888" s="923"/>
      <c r="U7888" s="742"/>
    </row>
    <row r="7889" spans="12:21" s="508" customFormat="1" x14ac:dyDescent="0.2">
      <c r="L7889" s="469"/>
      <c r="M7889" s="469"/>
      <c r="N7889" s="469"/>
      <c r="O7889" s="469"/>
      <c r="P7889" s="923"/>
      <c r="Q7889" s="923"/>
      <c r="R7889" s="923"/>
      <c r="S7889" s="923"/>
      <c r="U7889" s="742"/>
    </row>
    <row r="7890" spans="12:21" s="508" customFormat="1" x14ac:dyDescent="0.2">
      <c r="L7890" s="469"/>
      <c r="M7890" s="469"/>
      <c r="N7890" s="469"/>
      <c r="O7890" s="469"/>
      <c r="P7890" s="923"/>
      <c r="Q7890" s="923"/>
      <c r="R7890" s="923"/>
      <c r="S7890" s="923"/>
      <c r="U7890" s="742"/>
    </row>
    <row r="7891" spans="12:21" s="508" customFormat="1" x14ac:dyDescent="0.2">
      <c r="L7891" s="469"/>
      <c r="M7891" s="469"/>
      <c r="N7891" s="469"/>
      <c r="O7891" s="469"/>
      <c r="P7891" s="923"/>
      <c r="Q7891" s="923"/>
      <c r="R7891" s="923"/>
      <c r="S7891" s="923"/>
      <c r="U7891" s="742"/>
    </row>
    <row r="7892" spans="12:21" s="508" customFormat="1" x14ac:dyDescent="0.2">
      <c r="L7892" s="469"/>
      <c r="M7892" s="469"/>
      <c r="N7892" s="469"/>
      <c r="O7892" s="469"/>
      <c r="P7892" s="923"/>
      <c r="Q7892" s="923"/>
      <c r="R7892" s="923"/>
      <c r="S7892" s="923"/>
      <c r="U7892" s="742"/>
    </row>
    <row r="7893" spans="12:21" s="508" customFormat="1" x14ac:dyDescent="0.2">
      <c r="L7893" s="469"/>
      <c r="M7893" s="469"/>
      <c r="N7893" s="469"/>
      <c r="O7893" s="469"/>
      <c r="P7893" s="923"/>
      <c r="Q7893" s="923"/>
      <c r="R7893" s="923"/>
      <c r="S7893" s="923"/>
      <c r="U7893" s="742"/>
    </row>
    <row r="7894" spans="12:21" s="508" customFormat="1" x14ac:dyDescent="0.2">
      <c r="L7894" s="469"/>
      <c r="M7894" s="469"/>
      <c r="N7894" s="469"/>
      <c r="O7894" s="469"/>
      <c r="P7894" s="923"/>
      <c r="Q7894" s="923"/>
      <c r="R7894" s="923"/>
      <c r="S7894" s="923"/>
      <c r="U7894" s="742"/>
    </row>
    <row r="7895" spans="12:21" s="508" customFormat="1" x14ac:dyDescent="0.2">
      <c r="L7895" s="469"/>
      <c r="M7895" s="469"/>
      <c r="N7895" s="469"/>
      <c r="O7895" s="469"/>
      <c r="P7895" s="923"/>
      <c r="Q7895" s="923"/>
      <c r="R7895" s="923"/>
      <c r="S7895" s="923"/>
      <c r="U7895" s="742"/>
    </row>
    <row r="7896" spans="12:21" s="508" customFormat="1" x14ac:dyDescent="0.2">
      <c r="L7896" s="469"/>
      <c r="M7896" s="469"/>
      <c r="N7896" s="469"/>
      <c r="O7896" s="469"/>
      <c r="P7896" s="923"/>
      <c r="Q7896" s="923"/>
      <c r="R7896" s="923"/>
      <c r="S7896" s="923"/>
      <c r="U7896" s="742"/>
    </row>
    <row r="7897" spans="12:21" s="508" customFormat="1" x14ac:dyDescent="0.2">
      <c r="L7897" s="469"/>
      <c r="M7897" s="469"/>
      <c r="N7897" s="469"/>
      <c r="O7897" s="469"/>
      <c r="P7897" s="923"/>
      <c r="Q7897" s="923"/>
      <c r="R7897" s="923"/>
      <c r="S7897" s="923"/>
      <c r="U7897" s="742"/>
    </row>
    <row r="7898" spans="12:21" s="508" customFormat="1" x14ac:dyDescent="0.2">
      <c r="L7898" s="469"/>
      <c r="M7898" s="469"/>
      <c r="N7898" s="469"/>
      <c r="O7898" s="469"/>
      <c r="P7898" s="923"/>
      <c r="Q7898" s="923"/>
      <c r="R7898" s="923"/>
      <c r="S7898" s="923"/>
      <c r="U7898" s="742"/>
    </row>
    <row r="7899" spans="12:21" s="508" customFormat="1" x14ac:dyDescent="0.2">
      <c r="L7899" s="469"/>
      <c r="M7899" s="469"/>
      <c r="N7899" s="469"/>
      <c r="O7899" s="469"/>
      <c r="P7899" s="923"/>
      <c r="Q7899" s="923"/>
      <c r="R7899" s="923"/>
      <c r="S7899" s="923"/>
      <c r="U7899" s="742"/>
    </row>
    <row r="7900" spans="12:21" s="508" customFormat="1" x14ac:dyDescent="0.2">
      <c r="L7900" s="469"/>
      <c r="M7900" s="469"/>
      <c r="N7900" s="469"/>
      <c r="O7900" s="469"/>
      <c r="P7900" s="923"/>
      <c r="Q7900" s="923"/>
      <c r="R7900" s="923"/>
      <c r="S7900" s="923"/>
      <c r="U7900" s="742"/>
    </row>
    <row r="7901" spans="12:21" s="508" customFormat="1" x14ac:dyDescent="0.2">
      <c r="L7901" s="469"/>
      <c r="M7901" s="469"/>
      <c r="N7901" s="469"/>
      <c r="O7901" s="469"/>
      <c r="P7901" s="923"/>
      <c r="Q7901" s="923"/>
      <c r="R7901" s="923"/>
      <c r="S7901" s="923"/>
      <c r="U7901" s="742"/>
    </row>
    <row r="7902" spans="12:21" s="508" customFormat="1" x14ac:dyDescent="0.2">
      <c r="L7902" s="469"/>
      <c r="M7902" s="469"/>
      <c r="N7902" s="469"/>
      <c r="O7902" s="469"/>
      <c r="P7902" s="923"/>
      <c r="Q7902" s="923"/>
      <c r="R7902" s="923"/>
      <c r="S7902" s="923"/>
      <c r="U7902" s="742"/>
    </row>
    <row r="7903" spans="12:21" s="508" customFormat="1" x14ac:dyDescent="0.2">
      <c r="L7903" s="469"/>
      <c r="M7903" s="469"/>
      <c r="N7903" s="469"/>
      <c r="O7903" s="469"/>
      <c r="P7903" s="923"/>
      <c r="Q7903" s="923"/>
      <c r="R7903" s="923"/>
      <c r="S7903" s="923"/>
      <c r="U7903" s="742"/>
    </row>
    <row r="7904" spans="12:21" s="508" customFormat="1" x14ac:dyDescent="0.2">
      <c r="L7904" s="469"/>
      <c r="M7904" s="469"/>
      <c r="N7904" s="469"/>
      <c r="O7904" s="469"/>
      <c r="P7904" s="923"/>
      <c r="Q7904" s="923"/>
      <c r="R7904" s="923"/>
      <c r="S7904" s="923"/>
      <c r="U7904" s="742"/>
    </row>
    <row r="7905" spans="12:21" s="508" customFormat="1" x14ac:dyDescent="0.2">
      <c r="L7905" s="469"/>
      <c r="M7905" s="469"/>
      <c r="N7905" s="469"/>
      <c r="O7905" s="469"/>
      <c r="P7905" s="923"/>
      <c r="Q7905" s="923"/>
      <c r="R7905" s="923"/>
      <c r="S7905" s="923"/>
      <c r="U7905" s="742"/>
    </row>
    <row r="7906" spans="12:21" s="508" customFormat="1" x14ac:dyDescent="0.2">
      <c r="L7906" s="469"/>
      <c r="M7906" s="469"/>
      <c r="N7906" s="469"/>
      <c r="O7906" s="469"/>
      <c r="P7906" s="923"/>
      <c r="Q7906" s="923"/>
      <c r="R7906" s="923"/>
      <c r="S7906" s="923"/>
      <c r="U7906" s="742"/>
    </row>
    <row r="7907" spans="12:21" s="508" customFormat="1" x14ac:dyDescent="0.2">
      <c r="L7907" s="469"/>
      <c r="M7907" s="469"/>
      <c r="N7907" s="469"/>
      <c r="O7907" s="469"/>
      <c r="P7907" s="923"/>
      <c r="Q7907" s="923"/>
      <c r="R7907" s="923"/>
      <c r="S7907" s="923"/>
      <c r="U7907" s="742"/>
    </row>
    <row r="7908" spans="12:21" s="508" customFormat="1" x14ac:dyDescent="0.2">
      <c r="L7908" s="469"/>
      <c r="M7908" s="469"/>
      <c r="N7908" s="469"/>
      <c r="O7908" s="469"/>
      <c r="P7908" s="923"/>
      <c r="Q7908" s="923"/>
      <c r="R7908" s="923"/>
      <c r="S7908" s="923"/>
      <c r="U7908" s="742"/>
    </row>
    <row r="7909" spans="12:21" s="508" customFormat="1" x14ac:dyDescent="0.2">
      <c r="L7909" s="469"/>
      <c r="M7909" s="469"/>
      <c r="N7909" s="469"/>
      <c r="O7909" s="469"/>
      <c r="P7909" s="923"/>
      <c r="Q7909" s="923"/>
      <c r="R7909" s="923"/>
      <c r="S7909" s="923"/>
      <c r="U7909" s="742"/>
    </row>
    <row r="7910" spans="12:21" s="508" customFormat="1" x14ac:dyDescent="0.2">
      <c r="L7910" s="469"/>
      <c r="M7910" s="469"/>
      <c r="N7910" s="469"/>
      <c r="O7910" s="469"/>
      <c r="P7910" s="923"/>
      <c r="Q7910" s="923"/>
      <c r="R7910" s="923"/>
      <c r="S7910" s="923"/>
      <c r="U7910" s="742"/>
    </row>
    <row r="7911" spans="12:21" s="508" customFormat="1" x14ac:dyDescent="0.2">
      <c r="L7911" s="469"/>
      <c r="M7911" s="469"/>
      <c r="N7911" s="469"/>
      <c r="O7911" s="469"/>
      <c r="P7911" s="923"/>
      <c r="Q7911" s="923"/>
      <c r="R7911" s="923"/>
      <c r="S7911" s="923"/>
      <c r="U7911" s="742"/>
    </row>
    <row r="7912" spans="12:21" s="508" customFormat="1" x14ac:dyDescent="0.2">
      <c r="L7912" s="469"/>
      <c r="M7912" s="469"/>
      <c r="N7912" s="469"/>
      <c r="O7912" s="469"/>
      <c r="P7912" s="923"/>
      <c r="Q7912" s="923"/>
      <c r="R7912" s="923"/>
      <c r="S7912" s="923"/>
      <c r="U7912" s="742"/>
    </row>
    <row r="7913" spans="12:21" s="508" customFormat="1" x14ac:dyDescent="0.2">
      <c r="L7913" s="469"/>
      <c r="M7913" s="469"/>
      <c r="N7913" s="469"/>
      <c r="O7913" s="469"/>
      <c r="P7913" s="923"/>
      <c r="Q7913" s="923"/>
      <c r="R7913" s="923"/>
      <c r="S7913" s="923"/>
      <c r="U7913" s="742"/>
    </row>
    <row r="7914" spans="12:21" s="508" customFormat="1" x14ac:dyDescent="0.2">
      <c r="L7914" s="469"/>
      <c r="M7914" s="469"/>
      <c r="N7914" s="469"/>
      <c r="O7914" s="469"/>
      <c r="P7914" s="923"/>
      <c r="Q7914" s="923"/>
      <c r="R7914" s="923"/>
      <c r="S7914" s="923"/>
      <c r="U7914" s="742"/>
    </row>
    <row r="7915" spans="12:21" s="508" customFormat="1" x14ac:dyDescent="0.2">
      <c r="L7915" s="469"/>
      <c r="M7915" s="469"/>
      <c r="N7915" s="469"/>
      <c r="O7915" s="469"/>
      <c r="P7915" s="923"/>
      <c r="Q7915" s="923"/>
      <c r="R7915" s="923"/>
      <c r="S7915" s="923"/>
      <c r="U7915" s="742"/>
    </row>
    <row r="7916" spans="12:21" s="508" customFormat="1" x14ac:dyDescent="0.2">
      <c r="L7916" s="469"/>
      <c r="M7916" s="469"/>
      <c r="N7916" s="469"/>
      <c r="O7916" s="469"/>
      <c r="P7916" s="923"/>
      <c r="Q7916" s="923"/>
      <c r="R7916" s="923"/>
      <c r="S7916" s="923"/>
      <c r="U7916" s="742"/>
    </row>
    <row r="7917" spans="12:21" s="508" customFormat="1" x14ac:dyDescent="0.2">
      <c r="L7917" s="469"/>
      <c r="M7917" s="469"/>
      <c r="N7917" s="469"/>
      <c r="O7917" s="469"/>
      <c r="P7917" s="923"/>
      <c r="Q7917" s="923"/>
      <c r="R7917" s="923"/>
      <c r="S7917" s="923"/>
      <c r="U7917" s="742"/>
    </row>
    <row r="7918" spans="12:21" s="508" customFormat="1" x14ac:dyDescent="0.2">
      <c r="L7918" s="469"/>
      <c r="M7918" s="469"/>
      <c r="N7918" s="469"/>
      <c r="O7918" s="469"/>
      <c r="P7918" s="923"/>
      <c r="Q7918" s="923"/>
      <c r="R7918" s="923"/>
      <c r="S7918" s="923"/>
      <c r="U7918" s="742"/>
    </row>
    <row r="7919" spans="12:21" s="508" customFormat="1" x14ac:dyDescent="0.2">
      <c r="L7919" s="469"/>
      <c r="M7919" s="469"/>
      <c r="N7919" s="469"/>
      <c r="O7919" s="469"/>
      <c r="P7919" s="923"/>
      <c r="Q7919" s="923"/>
      <c r="R7919" s="923"/>
      <c r="S7919" s="923"/>
      <c r="U7919" s="742"/>
    </row>
    <row r="7920" spans="12:21" s="508" customFormat="1" x14ac:dyDescent="0.2">
      <c r="L7920" s="469"/>
      <c r="M7920" s="469"/>
      <c r="N7920" s="469"/>
      <c r="O7920" s="469"/>
      <c r="P7920" s="923"/>
      <c r="Q7920" s="923"/>
      <c r="R7920" s="923"/>
      <c r="S7920" s="923"/>
      <c r="U7920" s="742"/>
    </row>
    <row r="7921" spans="12:21" s="508" customFormat="1" x14ac:dyDescent="0.2">
      <c r="L7921" s="469"/>
      <c r="M7921" s="469"/>
      <c r="N7921" s="469"/>
      <c r="O7921" s="469"/>
      <c r="P7921" s="923"/>
      <c r="Q7921" s="923"/>
      <c r="R7921" s="923"/>
      <c r="S7921" s="923"/>
      <c r="U7921" s="742"/>
    </row>
    <row r="7922" spans="12:21" s="508" customFormat="1" x14ac:dyDescent="0.2">
      <c r="L7922" s="469"/>
      <c r="M7922" s="469"/>
      <c r="N7922" s="469"/>
      <c r="O7922" s="469"/>
      <c r="P7922" s="923"/>
      <c r="Q7922" s="923"/>
      <c r="R7922" s="923"/>
      <c r="S7922" s="923"/>
      <c r="U7922" s="742"/>
    </row>
    <row r="7923" spans="12:21" s="508" customFormat="1" x14ac:dyDescent="0.2">
      <c r="L7923" s="469"/>
      <c r="M7923" s="469"/>
      <c r="N7923" s="469"/>
      <c r="O7923" s="469"/>
      <c r="P7923" s="923"/>
      <c r="Q7923" s="923"/>
      <c r="R7923" s="923"/>
      <c r="S7923" s="923"/>
      <c r="U7923" s="742"/>
    </row>
    <row r="7924" spans="12:21" s="508" customFormat="1" x14ac:dyDescent="0.2">
      <c r="L7924" s="469"/>
      <c r="M7924" s="469"/>
      <c r="N7924" s="469"/>
      <c r="O7924" s="469"/>
      <c r="P7924" s="923"/>
      <c r="Q7924" s="923"/>
      <c r="R7924" s="923"/>
      <c r="S7924" s="923"/>
      <c r="U7924" s="742"/>
    </row>
    <row r="7925" spans="12:21" s="508" customFormat="1" x14ac:dyDescent="0.2">
      <c r="L7925" s="469"/>
      <c r="M7925" s="469"/>
      <c r="N7925" s="469"/>
      <c r="O7925" s="469"/>
      <c r="P7925" s="923"/>
      <c r="Q7925" s="923"/>
      <c r="R7925" s="923"/>
      <c r="S7925" s="923"/>
      <c r="U7925" s="742"/>
    </row>
    <row r="7926" spans="12:21" s="508" customFormat="1" x14ac:dyDescent="0.2">
      <c r="L7926" s="469"/>
      <c r="M7926" s="469"/>
      <c r="N7926" s="469"/>
      <c r="O7926" s="469"/>
      <c r="P7926" s="923"/>
      <c r="Q7926" s="923"/>
      <c r="R7926" s="923"/>
      <c r="S7926" s="923"/>
      <c r="U7926" s="742"/>
    </row>
    <row r="7927" spans="12:21" s="508" customFormat="1" x14ac:dyDescent="0.2">
      <c r="L7927" s="469"/>
      <c r="M7927" s="469"/>
      <c r="N7927" s="469"/>
      <c r="O7927" s="469"/>
      <c r="P7927" s="923"/>
      <c r="Q7927" s="923"/>
      <c r="R7927" s="923"/>
      <c r="S7927" s="923"/>
      <c r="U7927" s="742"/>
    </row>
    <row r="7928" spans="12:21" s="508" customFormat="1" x14ac:dyDescent="0.2">
      <c r="L7928" s="469"/>
      <c r="M7928" s="469"/>
      <c r="N7928" s="469"/>
      <c r="O7928" s="469"/>
      <c r="P7928" s="923"/>
      <c r="Q7928" s="923"/>
      <c r="R7928" s="923"/>
      <c r="S7928" s="923"/>
      <c r="U7928" s="742"/>
    </row>
    <row r="7929" spans="12:21" s="508" customFormat="1" x14ac:dyDescent="0.2">
      <c r="L7929" s="469"/>
      <c r="M7929" s="469"/>
      <c r="N7929" s="469"/>
      <c r="O7929" s="469"/>
      <c r="P7929" s="923"/>
      <c r="Q7929" s="923"/>
      <c r="R7929" s="923"/>
      <c r="S7929" s="923"/>
      <c r="U7929" s="742"/>
    </row>
    <row r="7930" spans="12:21" s="508" customFormat="1" x14ac:dyDescent="0.2">
      <c r="L7930" s="469"/>
      <c r="M7930" s="469"/>
      <c r="N7930" s="469"/>
      <c r="O7930" s="469"/>
      <c r="P7930" s="923"/>
      <c r="Q7930" s="923"/>
      <c r="R7930" s="923"/>
      <c r="S7930" s="923"/>
      <c r="U7930" s="742"/>
    </row>
    <row r="7931" spans="12:21" s="508" customFormat="1" x14ac:dyDescent="0.2">
      <c r="L7931" s="469"/>
      <c r="M7931" s="469"/>
      <c r="N7931" s="469"/>
      <c r="O7931" s="469"/>
      <c r="P7931" s="923"/>
      <c r="Q7931" s="923"/>
      <c r="R7931" s="923"/>
      <c r="S7931" s="923"/>
      <c r="U7931" s="742"/>
    </row>
    <row r="7932" spans="12:21" s="508" customFormat="1" x14ac:dyDescent="0.2">
      <c r="L7932" s="469"/>
      <c r="M7932" s="469"/>
      <c r="N7932" s="469"/>
      <c r="O7932" s="469"/>
      <c r="P7932" s="923"/>
      <c r="Q7932" s="923"/>
      <c r="R7932" s="923"/>
      <c r="S7932" s="923"/>
      <c r="U7932" s="742"/>
    </row>
    <row r="7933" spans="12:21" s="508" customFormat="1" x14ac:dyDescent="0.2">
      <c r="L7933" s="469"/>
      <c r="M7933" s="469"/>
      <c r="N7933" s="469"/>
      <c r="O7933" s="469"/>
      <c r="P7933" s="923"/>
      <c r="Q7933" s="923"/>
      <c r="R7933" s="923"/>
      <c r="S7933" s="923"/>
      <c r="U7933" s="742"/>
    </row>
    <row r="7934" spans="12:21" s="508" customFormat="1" x14ac:dyDescent="0.2">
      <c r="L7934" s="469"/>
      <c r="M7934" s="469"/>
      <c r="N7934" s="469"/>
      <c r="O7934" s="469"/>
      <c r="P7934" s="923"/>
      <c r="Q7934" s="923"/>
      <c r="R7934" s="923"/>
      <c r="S7934" s="923"/>
      <c r="U7934" s="742"/>
    </row>
    <row r="7935" spans="12:21" s="508" customFormat="1" x14ac:dyDescent="0.2">
      <c r="L7935" s="469"/>
      <c r="M7935" s="469"/>
      <c r="N7935" s="469"/>
      <c r="O7935" s="469"/>
      <c r="P7935" s="923"/>
      <c r="Q7935" s="923"/>
      <c r="R7935" s="923"/>
      <c r="S7935" s="923"/>
      <c r="U7935" s="742"/>
    </row>
    <row r="7936" spans="12:21" s="508" customFormat="1" x14ac:dyDescent="0.2">
      <c r="L7936" s="469"/>
      <c r="M7936" s="469"/>
      <c r="N7936" s="469"/>
      <c r="O7936" s="469"/>
      <c r="P7936" s="923"/>
      <c r="Q7936" s="923"/>
      <c r="R7936" s="923"/>
      <c r="S7936" s="923"/>
      <c r="U7936" s="742"/>
    </row>
    <row r="7937" spans="12:21" s="508" customFormat="1" x14ac:dyDescent="0.2">
      <c r="L7937" s="469"/>
      <c r="M7937" s="469"/>
      <c r="N7937" s="469"/>
      <c r="O7937" s="469"/>
      <c r="P7937" s="923"/>
      <c r="Q7937" s="923"/>
      <c r="R7937" s="923"/>
      <c r="S7937" s="923"/>
      <c r="U7937" s="742"/>
    </row>
    <row r="7938" spans="12:21" s="508" customFormat="1" x14ac:dyDescent="0.2">
      <c r="L7938" s="469"/>
      <c r="M7938" s="469"/>
      <c r="N7938" s="469"/>
      <c r="O7938" s="469"/>
      <c r="P7938" s="923"/>
      <c r="Q7938" s="923"/>
      <c r="R7938" s="923"/>
      <c r="S7938" s="923"/>
      <c r="U7938" s="742"/>
    </row>
    <row r="7939" spans="12:21" s="508" customFormat="1" x14ac:dyDescent="0.2">
      <c r="L7939" s="469"/>
      <c r="M7939" s="469"/>
      <c r="N7939" s="469"/>
      <c r="O7939" s="469"/>
      <c r="P7939" s="923"/>
      <c r="Q7939" s="923"/>
      <c r="R7939" s="923"/>
      <c r="S7939" s="923"/>
      <c r="U7939" s="742"/>
    </row>
    <row r="7940" spans="12:21" s="508" customFormat="1" x14ac:dyDescent="0.2">
      <c r="L7940" s="469"/>
      <c r="M7940" s="469"/>
      <c r="N7940" s="469"/>
      <c r="O7940" s="469"/>
      <c r="P7940" s="923"/>
      <c r="Q7940" s="923"/>
      <c r="R7940" s="923"/>
      <c r="S7940" s="923"/>
      <c r="U7940" s="742"/>
    </row>
    <row r="7941" spans="12:21" s="508" customFormat="1" x14ac:dyDescent="0.2">
      <c r="L7941" s="469"/>
      <c r="M7941" s="469"/>
      <c r="N7941" s="469"/>
      <c r="O7941" s="469"/>
      <c r="P7941" s="923"/>
      <c r="Q7941" s="923"/>
      <c r="R7941" s="923"/>
      <c r="S7941" s="923"/>
      <c r="U7941" s="742"/>
    </row>
    <row r="7942" spans="12:21" s="508" customFormat="1" x14ac:dyDescent="0.2">
      <c r="L7942" s="469"/>
      <c r="M7942" s="469"/>
      <c r="N7942" s="469"/>
      <c r="O7942" s="469"/>
      <c r="P7942" s="923"/>
      <c r="Q7942" s="923"/>
      <c r="R7942" s="923"/>
      <c r="S7942" s="923"/>
      <c r="U7942" s="742"/>
    </row>
    <row r="7943" spans="12:21" s="508" customFormat="1" x14ac:dyDescent="0.2">
      <c r="L7943" s="469"/>
      <c r="M7943" s="469"/>
      <c r="N7943" s="469"/>
      <c r="O7943" s="469"/>
      <c r="P7943" s="923"/>
      <c r="Q7943" s="923"/>
      <c r="R7943" s="923"/>
      <c r="S7943" s="923"/>
      <c r="U7943" s="742"/>
    </row>
    <row r="7944" spans="12:21" s="508" customFormat="1" x14ac:dyDescent="0.2">
      <c r="L7944" s="469"/>
      <c r="M7944" s="469"/>
      <c r="N7944" s="469"/>
      <c r="O7944" s="469"/>
      <c r="P7944" s="923"/>
      <c r="Q7944" s="923"/>
      <c r="R7944" s="923"/>
      <c r="S7944" s="923"/>
      <c r="U7944" s="742"/>
    </row>
    <row r="7945" spans="12:21" s="508" customFormat="1" x14ac:dyDescent="0.2">
      <c r="L7945" s="469"/>
      <c r="M7945" s="469"/>
      <c r="N7945" s="469"/>
      <c r="O7945" s="469"/>
      <c r="P7945" s="923"/>
      <c r="Q7945" s="923"/>
      <c r="R7945" s="923"/>
      <c r="S7945" s="923"/>
      <c r="U7945" s="742"/>
    </row>
    <row r="7946" spans="12:21" s="508" customFormat="1" x14ac:dyDescent="0.2">
      <c r="L7946" s="469"/>
      <c r="M7946" s="469"/>
      <c r="N7946" s="469"/>
      <c r="O7946" s="469"/>
      <c r="P7946" s="923"/>
      <c r="Q7946" s="923"/>
      <c r="R7946" s="923"/>
      <c r="S7946" s="923"/>
      <c r="U7946" s="742"/>
    </row>
    <row r="7947" spans="12:21" s="508" customFormat="1" x14ac:dyDescent="0.2">
      <c r="L7947" s="469"/>
      <c r="M7947" s="469"/>
      <c r="N7947" s="469"/>
      <c r="O7947" s="469"/>
      <c r="P7947" s="923"/>
      <c r="Q7947" s="923"/>
      <c r="R7947" s="923"/>
      <c r="S7947" s="923"/>
      <c r="U7947" s="742"/>
    </row>
    <row r="7948" spans="12:21" s="508" customFormat="1" x14ac:dyDescent="0.2">
      <c r="L7948" s="469"/>
      <c r="M7948" s="469"/>
      <c r="N7948" s="469"/>
      <c r="O7948" s="469"/>
      <c r="P7948" s="923"/>
      <c r="Q7948" s="923"/>
      <c r="R7948" s="923"/>
      <c r="S7948" s="923"/>
      <c r="U7948" s="742"/>
    </row>
    <row r="7949" spans="12:21" s="508" customFormat="1" x14ac:dyDescent="0.2">
      <c r="L7949" s="469"/>
      <c r="M7949" s="469"/>
      <c r="N7949" s="469"/>
      <c r="O7949" s="469"/>
      <c r="P7949" s="923"/>
      <c r="Q7949" s="923"/>
      <c r="R7949" s="923"/>
      <c r="S7949" s="923"/>
      <c r="U7949" s="742"/>
    </row>
    <row r="7950" spans="12:21" s="508" customFormat="1" x14ac:dyDescent="0.2">
      <c r="L7950" s="469"/>
      <c r="M7950" s="469"/>
      <c r="N7950" s="469"/>
      <c r="O7950" s="469"/>
      <c r="P7950" s="923"/>
      <c r="Q7950" s="923"/>
      <c r="R7950" s="923"/>
      <c r="S7950" s="923"/>
      <c r="U7950" s="742"/>
    </row>
    <row r="7951" spans="12:21" s="508" customFormat="1" x14ac:dyDescent="0.2">
      <c r="L7951" s="469"/>
      <c r="M7951" s="469"/>
      <c r="N7951" s="469"/>
      <c r="O7951" s="469"/>
      <c r="P7951" s="923"/>
      <c r="Q7951" s="923"/>
      <c r="R7951" s="923"/>
      <c r="S7951" s="923"/>
      <c r="U7951" s="742"/>
    </row>
    <row r="7952" spans="12:21" s="508" customFormat="1" x14ac:dyDescent="0.2">
      <c r="L7952" s="469"/>
      <c r="M7952" s="469"/>
      <c r="N7952" s="469"/>
      <c r="O7952" s="469"/>
      <c r="P7952" s="923"/>
      <c r="Q7952" s="923"/>
      <c r="R7952" s="923"/>
      <c r="S7952" s="923"/>
      <c r="U7952" s="742"/>
    </row>
    <row r="7953" spans="12:21" s="508" customFormat="1" x14ac:dyDescent="0.2">
      <c r="L7953" s="469"/>
      <c r="M7953" s="469"/>
      <c r="N7953" s="469"/>
      <c r="O7953" s="469"/>
      <c r="P7953" s="923"/>
      <c r="Q7953" s="923"/>
      <c r="R7953" s="923"/>
      <c r="S7953" s="923"/>
      <c r="U7953" s="742"/>
    </row>
    <row r="7954" spans="12:21" s="508" customFormat="1" x14ac:dyDescent="0.2">
      <c r="L7954" s="469"/>
      <c r="M7954" s="469"/>
      <c r="N7954" s="469"/>
      <c r="O7954" s="469"/>
      <c r="P7954" s="923"/>
      <c r="Q7954" s="923"/>
      <c r="R7954" s="923"/>
      <c r="S7954" s="923"/>
      <c r="U7954" s="742"/>
    </row>
    <row r="7955" spans="12:21" s="508" customFormat="1" x14ac:dyDescent="0.2">
      <c r="L7955" s="469"/>
      <c r="M7955" s="469"/>
      <c r="N7955" s="469"/>
      <c r="O7955" s="469"/>
      <c r="P7955" s="923"/>
      <c r="Q7955" s="923"/>
      <c r="R7955" s="923"/>
      <c r="S7955" s="923"/>
      <c r="U7955" s="742"/>
    </row>
    <row r="7956" spans="12:21" s="508" customFormat="1" x14ac:dyDescent="0.2">
      <c r="L7956" s="469"/>
      <c r="M7956" s="469"/>
      <c r="N7956" s="469"/>
      <c r="O7956" s="469"/>
      <c r="P7956" s="923"/>
      <c r="Q7956" s="923"/>
      <c r="R7956" s="923"/>
      <c r="S7956" s="923"/>
      <c r="U7956" s="742"/>
    </row>
    <row r="7957" spans="12:21" s="508" customFormat="1" x14ac:dyDescent="0.2">
      <c r="L7957" s="469"/>
      <c r="M7957" s="469"/>
      <c r="N7957" s="469"/>
      <c r="O7957" s="469"/>
      <c r="P7957" s="923"/>
      <c r="Q7957" s="923"/>
      <c r="R7957" s="923"/>
      <c r="S7957" s="923"/>
      <c r="U7957" s="742"/>
    </row>
    <row r="7958" spans="12:21" s="508" customFormat="1" x14ac:dyDescent="0.2">
      <c r="L7958" s="469"/>
      <c r="M7958" s="469"/>
      <c r="N7958" s="469"/>
      <c r="O7958" s="469"/>
      <c r="P7958" s="923"/>
      <c r="Q7958" s="923"/>
      <c r="R7958" s="923"/>
      <c r="S7958" s="923"/>
      <c r="U7958" s="742"/>
    </row>
    <row r="7959" spans="12:21" s="508" customFormat="1" x14ac:dyDescent="0.2">
      <c r="L7959" s="469"/>
      <c r="M7959" s="469"/>
      <c r="N7959" s="469"/>
      <c r="O7959" s="469"/>
      <c r="P7959" s="923"/>
      <c r="Q7959" s="923"/>
      <c r="R7959" s="923"/>
      <c r="S7959" s="923"/>
      <c r="U7959" s="742"/>
    </row>
    <row r="7960" spans="12:21" s="508" customFormat="1" x14ac:dyDescent="0.2">
      <c r="L7960" s="469"/>
      <c r="M7960" s="469"/>
      <c r="N7960" s="469"/>
      <c r="O7960" s="469"/>
      <c r="P7960" s="923"/>
      <c r="Q7960" s="923"/>
      <c r="R7960" s="923"/>
      <c r="S7960" s="923"/>
      <c r="U7960" s="742"/>
    </row>
    <row r="7961" spans="12:21" s="508" customFormat="1" x14ac:dyDescent="0.2">
      <c r="L7961" s="469"/>
      <c r="M7961" s="469"/>
      <c r="N7961" s="469"/>
      <c r="O7961" s="469"/>
      <c r="P7961" s="923"/>
      <c r="Q7961" s="923"/>
      <c r="R7961" s="923"/>
      <c r="S7961" s="923"/>
      <c r="U7961" s="742"/>
    </row>
    <row r="7962" spans="12:21" s="508" customFormat="1" x14ac:dyDescent="0.2">
      <c r="L7962" s="469"/>
      <c r="M7962" s="469"/>
      <c r="N7962" s="469"/>
      <c r="O7962" s="469"/>
      <c r="P7962" s="923"/>
      <c r="Q7962" s="923"/>
      <c r="R7962" s="923"/>
      <c r="S7962" s="923"/>
      <c r="U7962" s="742"/>
    </row>
    <row r="7963" spans="12:21" s="508" customFormat="1" x14ac:dyDescent="0.2">
      <c r="L7963" s="469"/>
      <c r="M7963" s="469"/>
      <c r="N7963" s="469"/>
      <c r="O7963" s="469"/>
      <c r="P7963" s="923"/>
      <c r="Q7963" s="923"/>
      <c r="R7963" s="923"/>
      <c r="S7963" s="923"/>
      <c r="U7963" s="742"/>
    </row>
    <row r="7964" spans="12:21" s="508" customFormat="1" x14ac:dyDescent="0.2">
      <c r="L7964" s="469"/>
      <c r="M7964" s="469"/>
      <c r="N7964" s="469"/>
      <c r="O7964" s="469"/>
      <c r="P7964" s="923"/>
      <c r="Q7964" s="923"/>
      <c r="R7964" s="923"/>
      <c r="S7964" s="923"/>
      <c r="U7964" s="742"/>
    </row>
    <row r="7965" spans="12:21" s="508" customFormat="1" x14ac:dyDescent="0.2">
      <c r="L7965" s="469"/>
      <c r="M7965" s="469"/>
      <c r="N7965" s="469"/>
      <c r="O7965" s="469"/>
      <c r="P7965" s="923"/>
      <c r="Q7965" s="923"/>
      <c r="R7965" s="923"/>
      <c r="S7965" s="923"/>
      <c r="U7965" s="742"/>
    </row>
    <row r="7966" spans="12:21" s="508" customFormat="1" x14ac:dyDescent="0.2">
      <c r="L7966" s="469"/>
      <c r="M7966" s="469"/>
      <c r="N7966" s="469"/>
      <c r="O7966" s="469"/>
      <c r="P7966" s="923"/>
      <c r="Q7966" s="923"/>
      <c r="R7966" s="923"/>
      <c r="S7966" s="923"/>
      <c r="U7966" s="742"/>
    </row>
    <row r="7967" spans="12:21" s="508" customFormat="1" x14ac:dyDescent="0.2">
      <c r="L7967" s="469"/>
      <c r="M7967" s="469"/>
      <c r="N7967" s="469"/>
      <c r="O7967" s="469"/>
      <c r="P7967" s="923"/>
      <c r="Q7967" s="923"/>
      <c r="R7967" s="923"/>
      <c r="S7967" s="923"/>
      <c r="U7967" s="742"/>
    </row>
    <row r="7968" spans="12:21" s="508" customFormat="1" x14ac:dyDescent="0.2">
      <c r="L7968" s="469"/>
      <c r="M7968" s="469"/>
      <c r="N7968" s="469"/>
      <c r="O7968" s="469"/>
      <c r="P7968" s="923"/>
      <c r="Q7968" s="923"/>
      <c r="R7968" s="923"/>
      <c r="S7968" s="923"/>
      <c r="U7968" s="742"/>
    </row>
    <row r="7969" spans="12:21" s="508" customFormat="1" x14ac:dyDescent="0.2">
      <c r="L7969" s="469"/>
      <c r="M7969" s="469"/>
      <c r="N7969" s="469"/>
      <c r="O7969" s="469"/>
      <c r="P7969" s="923"/>
      <c r="Q7969" s="923"/>
      <c r="R7969" s="923"/>
      <c r="S7969" s="923"/>
      <c r="U7969" s="742"/>
    </row>
    <row r="7970" spans="12:21" s="508" customFormat="1" x14ac:dyDescent="0.2">
      <c r="L7970" s="469"/>
      <c r="M7970" s="469"/>
      <c r="N7970" s="469"/>
      <c r="O7970" s="469"/>
      <c r="P7970" s="923"/>
      <c r="Q7970" s="923"/>
      <c r="R7970" s="923"/>
      <c r="S7970" s="923"/>
      <c r="U7970" s="742"/>
    </row>
    <row r="7971" spans="12:21" s="508" customFormat="1" x14ac:dyDescent="0.2">
      <c r="L7971" s="469"/>
      <c r="M7971" s="469"/>
      <c r="N7971" s="469"/>
      <c r="O7971" s="469"/>
      <c r="P7971" s="923"/>
      <c r="Q7971" s="923"/>
      <c r="R7971" s="923"/>
      <c r="S7971" s="923"/>
      <c r="U7971" s="742"/>
    </row>
    <row r="7972" spans="12:21" s="508" customFormat="1" x14ac:dyDescent="0.2">
      <c r="L7972" s="469"/>
      <c r="M7972" s="469"/>
      <c r="N7972" s="469"/>
      <c r="O7972" s="469"/>
      <c r="P7972" s="923"/>
      <c r="Q7972" s="923"/>
      <c r="R7972" s="923"/>
      <c r="S7972" s="923"/>
      <c r="U7972" s="742"/>
    </row>
    <row r="7973" spans="12:21" s="508" customFormat="1" x14ac:dyDescent="0.2">
      <c r="L7973" s="469"/>
      <c r="M7973" s="469"/>
      <c r="N7973" s="469"/>
      <c r="O7973" s="469"/>
      <c r="P7973" s="923"/>
      <c r="Q7973" s="923"/>
      <c r="R7973" s="923"/>
      <c r="S7973" s="923"/>
      <c r="U7973" s="742"/>
    </row>
    <row r="7974" spans="12:21" s="508" customFormat="1" x14ac:dyDescent="0.2">
      <c r="L7974" s="469"/>
      <c r="M7974" s="469"/>
      <c r="N7974" s="469"/>
      <c r="O7974" s="469"/>
      <c r="P7974" s="923"/>
      <c r="Q7974" s="923"/>
      <c r="R7974" s="923"/>
      <c r="S7974" s="923"/>
      <c r="U7974" s="742"/>
    </row>
    <row r="7975" spans="12:21" s="508" customFormat="1" x14ac:dyDescent="0.2">
      <c r="L7975" s="469"/>
      <c r="M7975" s="469"/>
      <c r="N7975" s="469"/>
      <c r="O7975" s="469"/>
      <c r="P7975" s="923"/>
      <c r="Q7975" s="923"/>
      <c r="R7975" s="923"/>
      <c r="S7975" s="923"/>
      <c r="U7975" s="742"/>
    </row>
    <row r="7976" spans="12:21" s="508" customFormat="1" x14ac:dyDescent="0.2">
      <c r="L7976" s="469"/>
      <c r="M7976" s="469"/>
      <c r="N7976" s="469"/>
      <c r="O7976" s="469"/>
      <c r="P7976" s="923"/>
      <c r="Q7976" s="923"/>
      <c r="R7976" s="923"/>
      <c r="S7976" s="923"/>
      <c r="U7976" s="742"/>
    </row>
    <row r="7977" spans="12:21" s="508" customFormat="1" x14ac:dyDescent="0.2">
      <c r="L7977" s="469"/>
      <c r="M7977" s="469"/>
      <c r="N7977" s="469"/>
      <c r="O7977" s="469"/>
      <c r="P7977" s="923"/>
      <c r="Q7977" s="923"/>
      <c r="R7977" s="923"/>
      <c r="S7977" s="923"/>
      <c r="U7977" s="742"/>
    </row>
    <row r="7978" spans="12:21" s="508" customFormat="1" x14ac:dyDescent="0.2">
      <c r="L7978" s="469"/>
      <c r="M7978" s="469"/>
      <c r="N7978" s="469"/>
      <c r="O7978" s="469"/>
      <c r="P7978" s="923"/>
      <c r="Q7978" s="923"/>
      <c r="R7978" s="923"/>
      <c r="S7978" s="923"/>
      <c r="U7978" s="742"/>
    </row>
    <row r="7979" spans="12:21" s="508" customFormat="1" x14ac:dyDescent="0.2">
      <c r="L7979" s="469"/>
      <c r="M7979" s="469"/>
      <c r="N7979" s="469"/>
      <c r="O7979" s="469"/>
      <c r="P7979" s="923"/>
      <c r="Q7979" s="923"/>
      <c r="R7979" s="923"/>
      <c r="S7979" s="923"/>
      <c r="U7979" s="742"/>
    </row>
    <row r="7980" spans="12:21" s="508" customFormat="1" x14ac:dyDescent="0.2">
      <c r="L7980" s="469"/>
      <c r="M7980" s="469"/>
      <c r="N7980" s="469"/>
      <c r="O7980" s="469"/>
      <c r="P7980" s="923"/>
      <c r="Q7980" s="923"/>
      <c r="R7980" s="923"/>
      <c r="S7980" s="923"/>
      <c r="U7980" s="742"/>
    </row>
    <row r="7981" spans="12:21" s="508" customFormat="1" x14ac:dyDescent="0.2">
      <c r="L7981" s="469"/>
      <c r="M7981" s="469"/>
      <c r="N7981" s="469"/>
      <c r="O7981" s="469"/>
      <c r="P7981" s="923"/>
      <c r="Q7981" s="923"/>
      <c r="R7981" s="923"/>
      <c r="S7981" s="923"/>
      <c r="U7981" s="742"/>
    </row>
    <row r="7982" spans="12:21" s="508" customFormat="1" x14ac:dyDescent="0.2">
      <c r="L7982" s="469"/>
      <c r="M7982" s="469"/>
      <c r="N7982" s="469"/>
      <c r="O7982" s="469"/>
      <c r="P7982" s="923"/>
      <c r="Q7982" s="923"/>
      <c r="R7982" s="923"/>
      <c r="S7982" s="923"/>
      <c r="U7982" s="742"/>
    </row>
    <row r="7983" spans="12:21" s="508" customFormat="1" x14ac:dyDescent="0.2">
      <c r="L7983" s="469"/>
      <c r="M7983" s="469"/>
      <c r="N7983" s="469"/>
      <c r="O7983" s="469"/>
      <c r="P7983" s="923"/>
      <c r="Q7983" s="923"/>
      <c r="R7983" s="923"/>
      <c r="S7983" s="923"/>
      <c r="U7983" s="742"/>
    </row>
    <row r="7984" spans="12:21" s="508" customFormat="1" x14ac:dyDescent="0.2">
      <c r="L7984" s="469"/>
      <c r="M7984" s="469"/>
      <c r="N7984" s="469"/>
      <c r="O7984" s="469"/>
      <c r="P7984" s="923"/>
      <c r="Q7984" s="923"/>
      <c r="R7984" s="923"/>
      <c r="S7984" s="923"/>
      <c r="U7984" s="742"/>
    </row>
    <row r="7985" spans="12:21" s="508" customFormat="1" x14ac:dyDescent="0.2">
      <c r="L7985" s="469"/>
      <c r="M7985" s="469"/>
      <c r="N7985" s="469"/>
      <c r="O7985" s="469"/>
      <c r="P7985" s="923"/>
      <c r="Q7985" s="923"/>
      <c r="R7985" s="923"/>
      <c r="S7985" s="923"/>
      <c r="U7985" s="742"/>
    </row>
    <row r="7986" spans="12:21" s="508" customFormat="1" x14ac:dyDescent="0.2">
      <c r="L7986" s="469"/>
      <c r="M7986" s="469"/>
      <c r="N7986" s="469"/>
      <c r="O7986" s="469"/>
      <c r="P7986" s="923"/>
      <c r="Q7986" s="923"/>
      <c r="R7986" s="923"/>
      <c r="S7986" s="923"/>
      <c r="U7986" s="742"/>
    </row>
    <row r="7987" spans="12:21" s="508" customFormat="1" x14ac:dyDescent="0.2">
      <c r="L7987" s="469"/>
      <c r="M7987" s="469"/>
      <c r="N7987" s="469"/>
      <c r="O7987" s="469"/>
      <c r="P7987" s="923"/>
      <c r="Q7987" s="923"/>
      <c r="R7987" s="923"/>
      <c r="S7987" s="923"/>
      <c r="U7987" s="742"/>
    </row>
    <row r="7988" spans="12:21" s="508" customFormat="1" x14ac:dyDescent="0.2">
      <c r="L7988" s="469"/>
      <c r="M7988" s="469"/>
      <c r="N7988" s="469"/>
      <c r="O7988" s="469"/>
      <c r="P7988" s="923"/>
      <c r="Q7988" s="923"/>
      <c r="R7988" s="923"/>
      <c r="S7988" s="923"/>
      <c r="U7988" s="742"/>
    </row>
    <row r="7989" spans="12:21" s="508" customFormat="1" x14ac:dyDescent="0.2">
      <c r="L7989" s="469"/>
      <c r="M7989" s="469"/>
      <c r="N7989" s="469"/>
      <c r="O7989" s="469"/>
      <c r="P7989" s="923"/>
      <c r="Q7989" s="923"/>
      <c r="R7989" s="923"/>
      <c r="S7989" s="923"/>
      <c r="U7989" s="742"/>
    </row>
    <row r="7990" spans="12:21" s="508" customFormat="1" x14ac:dyDescent="0.2">
      <c r="L7990" s="469"/>
      <c r="M7990" s="469"/>
      <c r="N7990" s="469"/>
      <c r="O7990" s="469"/>
      <c r="P7990" s="923"/>
      <c r="Q7990" s="923"/>
      <c r="R7990" s="923"/>
      <c r="S7990" s="923"/>
      <c r="U7990" s="742"/>
    </row>
    <row r="7991" spans="12:21" s="508" customFormat="1" x14ac:dyDescent="0.2">
      <c r="L7991" s="469"/>
      <c r="M7991" s="469"/>
      <c r="N7991" s="469"/>
      <c r="O7991" s="469"/>
      <c r="P7991" s="923"/>
      <c r="Q7991" s="923"/>
      <c r="R7991" s="923"/>
      <c r="S7991" s="923"/>
      <c r="U7991" s="742"/>
    </row>
    <row r="7992" spans="12:21" s="508" customFormat="1" x14ac:dyDescent="0.2">
      <c r="L7992" s="469"/>
      <c r="M7992" s="469"/>
      <c r="N7992" s="469"/>
      <c r="O7992" s="469"/>
      <c r="P7992" s="923"/>
      <c r="Q7992" s="923"/>
      <c r="R7992" s="923"/>
      <c r="S7992" s="923"/>
      <c r="U7992" s="742"/>
    </row>
    <row r="7993" spans="12:21" s="508" customFormat="1" x14ac:dyDescent="0.2">
      <c r="L7993" s="469"/>
      <c r="M7993" s="469"/>
      <c r="N7993" s="469"/>
      <c r="O7993" s="469"/>
      <c r="P7993" s="923"/>
      <c r="Q7993" s="923"/>
      <c r="R7993" s="923"/>
      <c r="S7993" s="923"/>
      <c r="U7993" s="742"/>
    </row>
    <row r="7994" spans="12:21" s="508" customFormat="1" x14ac:dyDescent="0.2">
      <c r="L7994" s="469"/>
      <c r="M7994" s="469"/>
      <c r="N7994" s="469"/>
      <c r="O7994" s="469"/>
      <c r="P7994" s="923"/>
      <c r="Q7994" s="923"/>
      <c r="R7994" s="923"/>
      <c r="S7994" s="923"/>
      <c r="U7994" s="742"/>
    </row>
    <row r="7995" spans="12:21" s="508" customFormat="1" x14ac:dyDescent="0.2">
      <c r="L7995" s="469"/>
      <c r="M7995" s="469"/>
      <c r="N7995" s="469"/>
      <c r="O7995" s="469"/>
      <c r="P7995" s="923"/>
      <c r="Q7995" s="923"/>
      <c r="R7995" s="923"/>
      <c r="S7995" s="923"/>
      <c r="U7995" s="742"/>
    </row>
    <row r="7996" spans="12:21" s="508" customFormat="1" x14ac:dyDescent="0.2">
      <c r="L7996" s="469"/>
      <c r="M7996" s="469"/>
      <c r="N7996" s="469"/>
      <c r="O7996" s="469"/>
      <c r="P7996" s="923"/>
      <c r="Q7996" s="923"/>
      <c r="R7996" s="923"/>
      <c r="S7996" s="923"/>
      <c r="U7996" s="742"/>
    </row>
    <row r="7997" spans="12:21" s="508" customFormat="1" x14ac:dyDescent="0.2">
      <c r="L7997" s="469"/>
      <c r="M7997" s="469"/>
      <c r="N7997" s="469"/>
      <c r="O7997" s="469"/>
      <c r="P7997" s="923"/>
      <c r="Q7997" s="923"/>
      <c r="R7997" s="923"/>
      <c r="S7997" s="923"/>
      <c r="U7997" s="742"/>
    </row>
    <row r="7998" spans="12:21" s="508" customFormat="1" x14ac:dyDescent="0.2">
      <c r="L7998" s="469"/>
      <c r="M7998" s="469"/>
      <c r="N7998" s="469"/>
      <c r="O7998" s="469"/>
      <c r="P7998" s="923"/>
      <c r="Q7998" s="923"/>
      <c r="R7998" s="923"/>
      <c r="S7998" s="923"/>
      <c r="U7998" s="742"/>
    </row>
    <row r="7999" spans="12:21" s="508" customFormat="1" x14ac:dyDescent="0.2">
      <c r="L7999" s="469"/>
      <c r="M7999" s="469"/>
      <c r="N7999" s="469"/>
      <c r="O7999" s="469"/>
      <c r="P7999" s="923"/>
      <c r="Q7999" s="923"/>
      <c r="R7999" s="923"/>
      <c r="S7999" s="923"/>
      <c r="U7999" s="742"/>
    </row>
    <row r="8000" spans="12:21" s="508" customFormat="1" x14ac:dyDescent="0.2">
      <c r="L8000" s="469"/>
      <c r="M8000" s="469"/>
      <c r="N8000" s="469"/>
      <c r="O8000" s="469"/>
      <c r="P8000" s="923"/>
      <c r="Q8000" s="923"/>
      <c r="R8000" s="923"/>
      <c r="S8000" s="923"/>
      <c r="U8000" s="742"/>
    </row>
    <row r="8001" spans="12:21" s="508" customFormat="1" x14ac:dyDescent="0.2">
      <c r="L8001" s="469"/>
      <c r="M8001" s="469"/>
      <c r="N8001" s="469"/>
      <c r="O8001" s="469"/>
      <c r="P8001" s="923"/>
      <c r="Q8001" s="923"/>
      <c r="R8001" s="923"/>
      <c r="S8001" s="923"/>
      <c r="U8001" s="742"/>
    </row>
    <row r="8002" spans="12:21" s="508" customFormat="1" x14ac:dyDescent="0.2">
      <c r="L8002" s="469"/>
      <c r="M8002" s="469"/>
      <c r="N8002" s="469"/>
      <c r="O8002" s="469"/>
      <c r="P8002" s="923"/>
      <c r="Q8002" s="923"/>
      <c r="R8002" s="923"/>
      <c r="S8002" s="923"/>
      <c r="U8002" s="742"/>
    </row>
    <row r="8003" spans="12:21" s="508" customFormat="1" x14ac:dyDescent="0.2">
      <c r="L8003" s="469"/>
      <c r="M8003" s="469"/>
      <c r="N8003" s="469"/>
      <c r="O8003" s="469"/>
      <c r="P8003" s="923"/>
      <c r="Q8003" s="923"/>
      <c r="R8003" s="923"/>
      <c r="S8003" s="923"/>
      <c r="U8003" s="742"/>
    </row>
    <row r="8004" spans="12:21" s="508" customFormat="1" x14ac:dyDescent="0.2">
      <c r="L8004" s="469"/>
      <c r="M8004" s="469"/>
      <c r="N8004" s="469"/>
      <c r="O8004" s="469"/>
      <c r="P8004" s="923"/>
      <c r="Q8004" s="923"/>
      <c r="R8004" s="923"/>
      <c r="S8004" s="923"/>
      <c r="U8004" s="742"/>
    </row>
    <row r="8005" spans="12:21" s="508" customFormat="1" x14ac:dyDescent="0.2">
      <c r="L8005" s="469"/>
      <c r="M8005" s="469"/>
      <c r="N8005" s="469"/>
      <c r="O8005" s="469"/>
      <c r="P8005" s="923"/>
      <c r="Q8005" s="923"/>
      <c r="R8005" s="923"/>
      <c r="S8005" s="923"/>
      <c r="U8005" s="742"/>
    </row>
    <row r="8006" spans="12:21" s="508" customFormat="1" x14ac:dyDescent="0.2">
      <c r="L8006" s="469"/>
      <c r="M8006" s="469"/>
      <c r="N8006" s="469"/>
      <c r="O8006" s="469"/>
      <c r="P8006" s="923"/>
      <c r="Q8006" s="923"/>
      <c r="R8006" s="923"/>
      <c r="S8006" s="923"/>
      <c r="U8006" s="742"/>
    </row>
    <row r="8007" spans="12:21" s="508" customFormat="1" x14ac:dyDescent="0.2">
      <c r="L8007" s="469"/>
      <c r="M8007" s="469"/>
      <c r="N8007" s="469"/>
      <c r="O8007" s="469"/>
      <c r="P8007" s="923"/>
      <c r="Q8007" s="923"/>
      <c r="R8007" s="923"/>
      <c r="S8007" s="923"/>
      <c r="U8007" s="742"/>
    </row>
    <row r="8008" spans="12:21" s="508" customFormat="1" x14ac:dyDescent="0.2">
      <c r="L8008" s="469"/>
      <c r="M8008" s="469"/>
      <c r="N8008" s="469"/>
      <c r="O8008" s="469"/>
      <c r="P8008" s="923"/>
      <c r="Q8008" s="923"/>
      <c r="R8008" s="923"/>
      <c r="S8008" s="923"/>
      <c r="U8008" s="742"/>
    </row>
    <row r="8009" spans="12:21" s="508" customFormat="1" x14ac:dyDescent="0.2">
      <c r="L8009" s="469"/>
      <c r="M8009" s="469"/>
      <c r="N8009" s="469"/>
      <c r="O8009" s="469"/>
      <c r="P8009" s="923"/>
      <c r="Q8009" s="923"/>
      <c r="R8009" s="923"/>
      <c r="S8009" s="923"/>
      <c r="U8009" s="742"/>
    </row>
    <row r="8010" spans="12:21" s="508" customFormat="1" x14ac:dyDescent="0.2">
      <c r="L8010" s="469"/>
      <c r="M8010" s="469"/>
      <c r="N8010" s="469"/>
      <c r="O8010" s="469"/>
      <c r="P8010" s="923"/>
      <c r="Q8010" s="923"/>
      <c r="R8010" s="923"/>
      <c r="S8010" s="923"/>
      <c r="U8010" s="742"/>
    </row>
    <row r="8011" spans="12:21" s="508" customFormat="1" x14ac:dyDescent="0.2">
      <c r="L8011" s="469"/>
      <c r="M8011" s="469"/>
      <c r="N8011" s="469"/>
      <c r="O8011" s="469"/>
      <c r="P8011" s="923"/>
      <c r="Q8011" s="923"/>
      <c r="R8011" s="923"/>
      <c r="S8011" s="923"/>
      <c r="U8011" s="742"/>
    </row>
    <row r="8012" spans="12:21" s="508" customFormat="1" x14ac:dyDescent="0.2">
      <c r="L8012" s="469"/>
      <c r="M8012" s="469"/>
      <c r="N8012" s="469"/>
      <c r="O8012" s="469"/>
      <c r="P8012" s="923"/>
      <c r="Q8012" s="923"/>
      <c r="R8012" s="923"/>
      <c r="S8012" s="923"/>
      <c r="U8012" s="742"/>
    </row>
    <row r="8013" spans="12:21" s="508" customFormat="1" x14ac:dyDescent="0.2">
      <c r="L8013" s="469"/>
      <c r="M8013" s="469"/>
      <c r="N8013" s="469"/>
      <c r="O8013" s="469"/>
      <c r="P8013" s="923"/>
      <c r="Q8013" s="923"/>
      <c r="R8013" s="923"/>
      <c r="S8013" s="923"/>
      <c r="U8013" s="742"/>
    </row>
    <row r="8014" spans="12:21" s="508" customFormat="1" x14ac:dyDescent="0.2">
      <c r="L8014" s="469"/>
      <c r="M8014" s="469"/>
      <c r="N8014" s="469"/>
      <c r="O8014" s="469"/>
      <c r="P8014" s="923"/>
      <c r="Q8014" s="923"/>
      <c r="R8014" s="923"/>
      <c r="S8014" s="923"/>
      <c r="U8014" s="742"/>
    </row>
    <row r="8015" spans="12:21" s="508" customFormat="1" x14ac:dyDescent="0.2">
      <c r="L8015" s="469"/>
      <c r="M8015" s="469"/>
      <c r="N8015" s="469"/>
      <c r="O8015" s="469"/>
      <c r="P8015" s="923"/>
      <c r="Q8015" s="923"/>
      <c r="R8015" s="923"/>
      <c r="S8015" s="923"/>
      <c r="U8015" s="742"/>
    </row>
    <row r="8016" spans="12:21" s="508" customFormat="1" x14ac:dyDescent="0.2">
      <c r="L8016" s="469"/>
      <c r="M8016" s="469"/>
      <c r="N8016" s="469"/>
      <c r="O8016" s="469"/>
      <c r="P8016" s="923"/>
      <c r="Q8016" s="923"/>
      <c r="R8016" s="923"/>
      <c r="S8016" s="923"/>
      <c r="U8016" s="742"/>
    </row>
    <row r="8017" spans="12:21" s="508" customFormat="1" x14ac:dyDescent="0.2">
      <c r="L8017" s="469"/>
      <c r="M8017" s="469"/>
      <c r="N8017" s="469"/>
      <c r="O8017" s="469"/>
      <c r="P8017" s="923"/>
      <c r="Q8017" s="923"/>
      <c r="R8017" s="923"/>
      <c r="S8017" s="923"/>
      <c r="U8017" s="742"/>
    </row>
    <row r="8018" spans="12:21" s="508" customFormat="1" x14ac:dyDescent="0.2">
      <c r="L8018" s="469"/>
      <c r="M8018" s="469"/>
      <c r="N8018" s="469"/>
      <c r="O8018" s="469"/>
      <c r="P8018" s="923"/>
      <c r="Q8018" s="923"/>
      <c r="R8018" s="923"/>
      <c r="S8018" s="923"/>
      <c r="U8018" s="742"/>
    </row>
    <row r="8019" spans="12:21" s="508" customFormat="1" x14ac:dyDescent="0.2">
      <c r="L8019" s="469"/>
      <c r="M8019" s="469"/>
      <c r="N8019" s="469"/>
      <c r="O8019" s="469"/>
      <c r="P8019" s="923"/>
      <c r="Q8019" s="923"/>
      <c r="R8019" s="923"/>
      <c r="S8019" s="923"/>
      <c r="U8019" s="742"/>
    </row>
    <row r="8020" spans="12:21" s="508" customFormat="1" x14ac:dyDescent="0.2">
      <c r="L8020" s="469"/>
      <c r="M8020" s="469"/>
      <c r="N8020" s="469"/>
      <c r="O8020" s="469"/>
      <c r="P8020" s="923"/>
      <c r="Q8020" s="923"/>
      <c r="R8020" s="923"/>
      <c r="S8020" s="923"/>
      <c r="U8020" s="742"/>
    </row>
    <row r="8021" spans="12:21" s="508" customFormat="1" x14ac:dyDescent="0.2">
      <c r="L8021" s="469"/>
      <c r="M8021" s="469"/>
      <c r="N8021" s="469"/>
      <c r="O8021" s="469"/>
      <c r="P8021" s="923"/>
      <c r="Q8021" s="923"/>
      <c r="R8021" s="923"/>
      <c r="S8021" s="923"/>
      <c r="U8021" s="742"/>
    </row>
    <row r="8022" spans="12:21" s="508" customFormat="1" x14ac:dyDescent="0.2">
      <c r="L8022" s="469"/>
      <c r="M8022" s="469"/>
      <c r="N8022" s="469"/>
      <c r="O8022" s="469"/>
      <c r="P8022" s="923"/>
      <c r="Q8022" s="923"/>
      <c r="R8022" s="923"/>
      <c r="S8022" s="923"/>
      <c r="U8022" s="742"/>
    </row>
    <row r="8023" spans="12:21" s="508" customFormat="1" x14ac:dyDescent="0.2">
      <c r="L8023" s="469"/>
      <c r="M8023" s="469"/>
      <c r="N8023" s="469"/>
      <c r="O8023" s="469"/>
      <c r="P8023" s="923"/>
      <c r="Q8023" s="923"/>
      <c r="R8023" s="923"/>
      <c r="S8023" s="923"/>
      <c r="U8023" s="742"/>
    </row>
    <row r="8024" spans="12:21" s="508" customFormat="1" x14ac:dyDescent="0.2">
      <c r="L8024" s="469"/>
      <c r="M8024" s="469"/>
      <c r="N8024" s="469"/>
      <c r="O8024" s="469"/>
      <c r="P8024" s="923"/>
      <c r="Q8024" s="923"/>
      <c r="R8024" s="923"/>
      <c r="S8024" s="923"/>
      <c r="U8024" s="742"/>
    </row>
    <row r="8025" spans="12:21" s="508" customFormat="1" x14ac:dyDescent="0.2">
      <c r="L8025" s="469"/>
      <c r="M8025" s="469"/>
      <c r="N8025" s="469"/>
      <c r="O8025" s="469"/>
      <c r="P8025" s="923"/>
      <c r="Q8025" s="923"/>
      <c r="R8025" s="923"/>
      <c r="S8025" s="923"/>
      <c r="U8025" s="742"/>
    </row>
    <row r="8026" spans="12:21" s="508" customFormat="1" x14ac:dyDescent="0.2">
      <c r="L8026" s="469"/>
      <c r="M8026" s="469"/>
      <c r="N8026" s="469"/>
      <c r="O8026" s="469"/>
      <c r="P8026" s="923"/>
      <c r="Q8026" s="923"/>
      <c r="R8026" s="923"/>
      <c r="S8026" s="923"/>
      <c r="U8026" s="742"/>
    </row>
    <row r="8027" spans="12:21" s="508" customFormat="1" x14ac:dyDescent="0.2">
      <c r="L8027" s="469"/>
      <c r="M8027" s="469"/>
      <c r="N8027" s="469"/>
      <c r="O8027" s="469"/>
      <c r="P8027" s="923"/>
      <c r="Q8027" s="923"/>
      <c r="R8027" s="923"/>
      <c r="S8027" s="923"/>
      <c r="U8027" s="742"/>
    </row>
    <row r="8028" spans="12:21" s="508" customFormat="1" x14ac:dyDescent="0.2">
      <c r="L8028" s="469"/>
      <c r="M8028" s="469"/>
      <c r="N8028" s="469"/>
      <c r="O8028" s="469"/>
      <c r="P8028" s="923"/>
      <c r="Q8028" s="923"/>
      <c r="R8028" s="923"/>
      <c r="S8028" s="923"/>
      <c r="U8028" s="742"/>
    </row>
    <row r="8029" spans="12:21" s="508" customFormat="1" x14ac:dyDescent="0.2">
      <c r="L8029" s="469"/>
      <c r="M8029" s="469"/>
      <c r="N8029" s="469"/>
      <c r="O8029" s="469"/>
      <c r="P8029" s="923"/>
      <c r="Q8029" s="923"/>
      <c r="R8029" s="923"/>
      <c r="S8029" s="923"/>
      <c r="U8029" s="742"/>
    </row>
    <row r="8030" spans="12:21" s="508" customFormat="1" x14ac:dyDescent="0.2">
      <c r="L8030" s="469"/>
      <c r="M8030" s="469"/>
      <c r="N8030" s="469"/>
      <c r="O8030" s="469"/>
      <c r="P8030" s="923"/>
      <c r="Q8030" s="923"/>
      <c r="R8030" s="923"/>
      <c r="S8030" s="923"/>
      <c r="U8030" s="742"/>
    </row>
    <row r="8031" spans="12:21" s="508" customFormat="1" x14ac:dyDescent="0.2">
      <c r="L8031" s="469"/>
      <c r="M8031" s="469"/>
      <c r="N8031" s="469"/>
      <c r="O8031" s="469"/>
      <c r="P8031" s="923"/>
      <c r="Q8031" s="923"/>
      <c r="R8031" s="923"/>
      <c r="S8031" s="923"/>
      <c r="U8031" s="742"/>
    </row>
    <row r="8032" spans="12:21" s="508" customFormat="1" x14ac:dyDescent="0.2">
      <c r="L8032" s="469"/>
      <c r="M8032" s="469"/>
      <c r="N8032" s="469"/>
      <c r="O8032" s="469"/>
      <c r="P8032" s="923"/>
      <c r="Q8032" s="923"/>
      <c r="R8032" s="923"/>
      <c r="S8032" s="923"/>
      <c r="U8032" s="742"/>
    </row>
    <row r="8033" spans="12:21" s="508" customFormat="1" x14ac:dyDescent="0.2">
      <c r="L8033" s="469"/>
      <c r="M8033" s="469"/>
      <c r="N8033" s="469"/>
      <c r="O8033" s="469"/>
      <c r="P8033" s="923"/>
      <c r="Q8033" s="923"/>
      <c r="R8033" s="923"/>
      <c r="S8033" s="923"/>
      <c r="U8033" s="742"/>
    </row>
    <row r="8034" spans="12:21" s="508" customFormat="1" x14ac:dyDescent="0.2">
      <c r="L8034" s="469"/>
      <c r="M8034" s="469"/>
      <c r="N8034" s="469"/>
      <c r="O8034" s="469"/>
      <c r="P8034" s="923"/>
      <c r="Q8034" s="923"/>
      <c r="R8034" s="923"/>
      <c r="S8034" s="923"/>
      <c r="U8034" s="742"/>
    </row>
    <row r="8035" spans="12:21" s="508" customFormat="1" x14ac:dyDescent="0.2">
      <c r="L8035" s="469"/>
      <c r="M8035" s="469"/>
      <c r="N8035" s="469"/>
      <c r="O8035" s="469"/>
      <c r="P8035" s="923"/>
      <c r="Q8035" s="923"/>
      <c r="R8035" s="923"/>
      <c r="S8035" s="923"/>
      <c r="U8035" s="742"/>
    </row>
    <row r="8036" spans="12:21" s="508" customFormat="1" x14ac:dyDescent="0.2">
      <c r="L8036" s="469"/>
      <c r="M8036" s="469"/>
      <c r="N8036" s="469"/>
      <c r="O8036" s="469"/>
      <c r="P8036" s="923"/>
      <c r="Q8036" s="923"/>
      <c r="R8036" s="923"/>
      <c r="S8036" s="923"/>
      <c r="U8036" s="742"/>
    </row>
    <row r="8037" spans="12:21" s="508" customFormat="1" x14ac:dyDescent="0.2">
      <c r="L8037" s="469"/>
      <c r="M8037" s="469"/>
      <c r="N8037" s="469"/>
      <c r="O8037" s="469"/>
      <c r="P8037" s="923"/>
      <c r="Q8037" s="923"/>
      <c r="R8037" s="923"/>
      <c r="S8037" s="923"/>
      <c r="U8037" s="742"/>
    </row>
    <row r="8038" spans="12:21" s="508" customFormat="1" x14ac:dyDescent="0.2">
      <c r="L8038" s="469"/>
      <c r="M8038" s="469"/>
      <c r="N8038" s="469"/>
      <c r="O8038" s="469"/>
      <c r="P8038" s="923"/>
      <c r="Q8038" s="923"/>
      <c r="R8038" s="923"/>
      <c r="S8038" s="923"/>
      <c r="U8038" s="742"/>
    </row>
    <row r="8039" spans="12:21" s="508" customFormat="1" x14ac:dyDescent="0.2">
      <c r="L8039" s="469"/>
      <c r="M8039" s="469"/>
      <c r="N8039" s="469"/>
      <c r="O8039" s="469"/>
      <c r="P8039" s="923"/>
      <c r="Q8039" s="923"/>
      <c r="R8039" s="923"/>
      <c r="S8039" s="923"/>
      <c r="U8039" s="742"/>
    </row>
    <row r="8040" spans="12:21" s="508" customFormat="1" x14ac:dyDescent="0.2">
      <c r="L8040" s="469"/>
      <c r="M8040" s="469"/>
      <c r="N8040" s="469"/>
      <c r="O8040" s="469"/>
      <c r="P8040" s="923"/>
      <c r="Q8040" s="923"/>
      <c r="R8040" s="923"/>
      <c r="S8040" s="923"/>
      <c r="U8040" s="742"/>
    </row>
    <row r="8041" spans="12:21" s="508" customFormat="1" x14ac:dyDescent="0.2">
      <c r="L8041" s="469"/>
      <c r="M8041" s="469"/>
      <c r="N8041" s="469"/>
      <c r="O8041" s="469"/>
      <c r="P8041" s="923"/>
      <c r="Q8041" s="923"/>
      <c r="R8041" s="923"/>
      <c r="S8041" s="923"/>
      <c r="U8041" s="742"/>
    </row>
    <row r="8042" spans="12:21" s="508" customFormat="1" x14ac:dyDescent="0.2">
      <c r="L8042" s="469"/>
      <c r="M8042" s="469"/>
      <c r="N8042" s="469"/>
      <c r="O8042" s="469"/>
      <c r="P8042" s="923"/>
      <c r="Q8042" s="923"/>
      <c r="R8042" s="923"/>
      <c r="S8042" s="923"/>
      <c r="U8042" s="742"/>
    </row>
    <row r="8043" spans="12:21" s="508" customFormat="1" x14ac:dyDescent="0.2">
      <c r="L8043" s="469"/>
      <c r="M8043" s="469"/>
      <c r="N8043" s="469"/>
      <c r="O8043" s="469"/>
      <c r="P8043" s="923"/>
      <c r="Q8043" s="923"/>
      <c r="R8043" s="923"/>
      <c r="S8043" s="923"/>
      <c r="U8043" s="742"/>
    </row>
    <row r="8044" spans="12:21" s="508" customFormat="1" x14ac:dyDescent="0.2">
      <c r="L8044" s="469"/>
      <c r="M8044" s="469"/>
      <c r="N8044" s="469"/>
      <c r="O8044" s="469"/>
      <c r="P8044" s="923"/>
      <c r="Q8044" s="923"/>
      <c r="R8044" s="923"/>
      <c r="S8044" s="923"/>
      <c r="U8044" s="742"/>
    </row>
    <row r="8045" spans="12:21" s="508" customFormat="1" x14ac:dyDescent="0.2">
      <c r="L8045" s="469"/>
      <c r="M8045" s="469"/>
      <c r="N8045" s="469"/>
      <c r="O8045" s="469"/>
      <c r="P8045" s="923"/>
      <c r="Q8045" s="923"/>
      <c r="R8045" s="923"/>
      <c r="S8045" s="923"/>
      <c r="U8045" s="742"/>
    </row>
    <row r="8046" spans="12:21" s="508" customFormat="1" x14ac:dyDescent="0.2">
      <c r="L8046" s="469"/>
      <c r="M8046" s="469"/>
      <c r="N8046" s="469"/>
      <c r="O8046" s="469"/>
      <c r="P8046" s="923"/>
      <c r="Q8046" s="923"/>
      <c r="R8046" s="923"/>
      <c r="S8046" s="923"/>
      <c r="U8046" s="742"/>
    </row>
    <row r="8047" spans="12:21" s="508" customFormat="1" x14ac:dyDescent="0.2">
      <c r="L8047" s="469"/>
      <c r="M8047" s="469"/>
      <c r="N8047" s="469"/>
      <c r="O8047" s="469"/>
      <c r="P8047" s="923"/>
      <c r="Q8047" s="923"/>
      <c r="R8047" s="923"/>
      <c r="S8047" s="923"/>
      <c r="U8047" s="742"/>
    </row>
    <row r="8048" spans="12:21" s="508" customFormat="1" x14ac:dyDescent="0.2">
      <c r="L8048" s="469"/>
      <c r="M8048" s="469"/>
      <c r="N8048" s="469"/>
      <c r="O8048" s="469"/>
      <c r="P8048" s="923"/>
      <c r="Q8048" s="923"/>
      <c r="R8048" s="923"/>
      <c r="S8048" s="923"/>
      <c r="U8048" s="742"/>
    </row>
    <row r="8049" spans="12:21" s="508" customFormat="1" x14ac:dyDescent="0.2">
      <c r="L8049" s="469"/>
      <c r="M8049" s="469"/>
      <c r="N8049" s="469"/>
      <c r="O8049" s="469"/>
      <c r="P8049" s="923"/>
      <c r="Q8049" s="923"/>
      <c r="R8049" s="923"/>
      <c r="S8049" s="923"/>
      <c r="U8049" s="742"/>
    </row>
    <row r="8050" spans="12:21" s="508" customFormat="1" x14ac:dyDescent="0.2">
      <c r="L8050" s="469"/>
      <c r="M8050" s="469"/>
      <c r="N8050" s="469"/>
      <c r="O8050" s="469"/>
      <c r="P8050" s="923"/>
      <c r="Q8050" s="923"/>
      <c r="R8050" s="923"/>
      <c r="S8050" s="923"/>
      <c r="U8050" s="742"/>
    </row>
    <row r="8051" spans="12:21" s="508" customFormat="1" x14ac:dyDescent="0.2">
      <c r="L8051" s="469"/>
      <c r="M8051" s="469"/>
      <c r="N8051" s="469"/>
      <c r="O8051" s="469"/>
      <c r="P8051" s="923"/>
      <c r="Q8051" s="923"/>
      <c r="R8051" s="923"/>
      <c r="S8051" s="923"/>
      <c r="U8051" s="742"/>
    </row>
    <row r="8052" spans="12:21" s="508" customFormat="1" x14ac:dyDescent="0.2">
      <c r="L8052" s="469"/>
      <c r="M8052" s="469"/>
      <c r="N8052" s="469"/>
      <c r="O8052" s="469"/>
      <c r="P8052" s="923"/>
      <c r="Q8052" s="923"/>
      <c r="R8052" s="923"/>
      <c r="S8052" s="923"/>
      <c r="U8052" s="742"/>
    </row>
    <row r="8053" spans="12:21" s="508" customFormat="1" x14ac:dyDescent="0.2">
      <c r="L8053" s="469"/>
      <c r="M8053" s="469"/>
      <c r="N8053" s="469"/>
      <c r="O8053" s="469"/>
      <c r="P8053" s="923"/>
      <c r="Q8053" s="923"/>
      <c r="R8053" s="923"/>
      <c r="S8053" s="923"/>
      <c r="U8053" s="742"/>
    </row>
    <row r="8054" spans="12:21" s="508" customFormat="1" x14ac:dyDescent="0.2">
      <c r="L8054" s="469"/>
      <c r="M8054" s="469"/>
      <c r="N8054" s="469"/>
      <c r="O8054" s="469"/>
      <c r="P8054" s="923"/>
      <c r="Q8054" s="923"/>
      <c r="R8054" s="923"/>
      <c r="S8054" s="923"/>
      <c r="U8054" s="742"/>
    </row>
    <row r="8055" spans="12:21" s="508" customFormat="1" x14ac:dyDescent="0.2">
      <c r="L8055" s="469"/>
      <c r="M8055" s="469"/>
      <c r="N8055" s="469"/>
      <c r="O8055" s="469"/>
      <c r="P8055" s="923"/>
      <c r="Q8055" s="923"/>
      <c r="R8055" s="923"/>
      <c r="S8055" s="923"/>
      <c r="U8055" s="742"/>
    </row>
    <row r="8056" spans="12:21" s="508" customFormat="1" x14ac:dyDescent="0.2">
      <c r="L8056" s="469"/>
      <c r="M8056" s="469"/>
      <c r="N8056" s="469"/>
      <c r="O8056" s="469"/>
      <c r="P8056" s="923"/>
      <c r="Q8056" s="923"/>
      <c r="R8056" s="923"/>
      <c r="S8056" s="923"/>
      <c r="U8056" s="742"/>
    </row>
    <row r="8057" spans="12:21" s="508" customFormat="1" x14ac:dyDescent="0.2">
      <c r="L8057" s="469"/>
      <c r="M8057" s="469"/>
      <c r="N8057" s="469"/>
      <c r="O8057" s="469"/>
      <c r="P8057" s="923"/>
      <c r="Q8057" s="923"/>
      <c r="R8057" s="923"/>
      <c r="S8057" s="923"/>
      <c r="U8057" s="742"/>
    </row>
    <row r="8058" spans="12:21" s="508" customFormat="1" x14ac:dyDescent="0.2">
      <c r="L8058" s="469"/>
      <c r="M8058" s="469"/>
      <c r="N8058" s="469"/>
      <c r="O8058" s="469"/>
      <c r="P8058" s="923"/>
      <c r="Q8058" s="923"/>
      <c r="R8058" s="923"/>
      <c r="S8058" s="923"/>
      <c r="U8058" s="742"/>
    </row>
    <row r="8059" spans="12:21" s="508" customFormat="1" x14ac:dyDescent="0.2">
      <c r="L8059" s="469"/>
      <c r="M8059" s="469"/>
      <c r="N8059" s="469"/>
      <c r="O8059" s="469"/>
      <c r="P8059" s="923"/>
      <c r="Q8059" s="923"/>
      <c r="R8059" s="923"/>
      <c r="S8059" s="923"/>
      <c r="U8059" s="742"/>
    </row>
    <row r="8060" spans="12:21" s="508" customFormat="1" x14ac:dyDescent="0.2">
      <c r="L8060" s="469"/>
      <c r="M8060" s="469"/>
      <c r="N8060" s="469"/>
      <c r="O8060" s="469"/>
      <c r="P8060" s="923"/>
      <c r="Q8060" s="923"/>
      <c r="R8060" s="923"/>
      <c r="S8060" s="923"/>
      <c r="U8060" s="742"/>
    </row>
    <row r="8061" spans="12:21" s="508" customFormat="1" x14ac:dyDescent="0.2">
      <c r="L8061" s="469"/>
      <c r="M8061" s="469"/>
      <c r="N8061" s="469"/>
      <c r="O8061" s="469"/>
      <c r="P8061" s="923"/>
      <c r="Q8061" s="923"/>
      <c r="R8061" s="923"/>
      <c r="S8061" s="923"/>
      <c r="U8061" s="742"/>
    </row>
    <row r="8062" spans="12:21" s="508" customFormat="1" x14ac:dyDescent="0.2">
      <c r="L8062" s="469"/>
      <c r="M8062" s="469"/>
      <c r="N8062" s="469"/>
      <c r="O8062" s="469"/>
      <c r="P8062" s="923"/>
      <c r="Q8062" s="923"/>
      <c r="R8062" s="923"/>
      <c r="S8062" s="923"/>
      <c r="U8062" s="742"/>
    </row>
    <row r="8063" spans="12:21" s="508" customFormat="1" x14ac:dyDescent="0.2">
      <c r="L8063" s="469"/>
      <c r="M8063" s="469"/>
      <c r="N8063" s="469"/>
      <c r="O8063" s="469"/>
      <c r="P8063" s="923"/>
      <c r="Q8063" s="923"/>
      <c r="R8063" s="923"/>
      <c r="S8063" s="923"/>
      <c r="U8063" s="742"/>
    </row>
    <row r="8064" spans="12:21" s="508" customFormat="1" x14ac:dyDescent="0.2">
      <c r="L8064" s="469"/>
      <c r="M8064" s="469"/>
      <c r="N8064" s="469"/>
      <c r="O8064" s="469"/>
      <c r="P8064" s="923"/>
      <c r="Q8064" s="923"/>
      <c r="R8064" s="923"/>
      <c r="S8064" s="923"/>
      <c r="U8064" s="742"/>
    </row>
    <row r="8065" spans="12:21" s="508" customFormat="1" x14ac:dyDescent="0.2">
      <c r="L8065" s="469"/>
      <c r="M8065" s="469"/>
      <c r="N8065" s="469"/>
      <c r="O8065" s="469"/>
      <c r="P8065" s="923"/>
      <c r="Q8065" s="923"/>
      <c r="R8065" s="923"/>
      <c r="S8065" s="923"/>
      <c r="U8065" s="742"/>
    </row>
    <row r="8066" spans="12:21" s="508" customFormat="1" x14ac:dyDescent="0.2">
      <c r="L8066" s="469"/>
      <c r="M8066" s="469"/>
      <c r="N8066" s="469"/>
      <c r="O8066" s="469"/>
      <c r="P8066" s="923"/>
      <c r="Q8066" s="923"/>
      <c r="R8066" s="923"/>
      <c r="S8066" s="923"/>
      <c r="U8066" s="742"/>
    </row>
    <row r="8067" spans="12:21" s="508" customFormat="1" x14ac:dyDescent="0.2">
      <c r="L8067" s="469"/>
      <c r="M8067" s="469"/>
      <c r="N8067" s="469"/>
      <c r="O8067" s="469"/>
      <c r="P8067" s="923"/>
      <c r="Q8067" s="923"/>
      <c r="R8067" s="923"/>
      <c r="S8067" s="923"/>
      <c r="U8067" s="742"/>
    </row>
    <row r="8068" spans="12:21" s="508" customFormat="1" x14ac:dyDescent="0.2">
      <c r="L8068" s="469"/>
      <c r="M8068" s="469"/>
      <c r="N8068" s="469"/>
      <c r="O8068" s="469"/>
      <c r="P8068" s="923"/>
      <c r="Q8068" s="923"/>
      <c r="R8068" s="923"/>
      <c r="S8068" s="923"/>
      <c r="U8068" s="742"/>
    </row>
    <row r="8069" spans="12:21" s="508" customFormat="1" x14ac:dyDescent="0.2">
      <c r="L8069" s="469"/>
      <c r="M8069" s="469"/>
      <c r="N8069" s="469"/>
      <c r="O8069" s="469"/>
      <c r="P8069" s="923"/>
      <c r="Q8069" s="923"/>
      <c r="R8069" s="923"/>
      <c r="S8069" s="923"/>
      <c r="U8069" s="742"/>
    </row>
    <row r="8070" spans="12:21" s="508" customFormat="1" x14ac:dyDescent="0.2">
      <c r="L8070" s="469"/>
      <c r="M8070" s="469"/>
      <c r="N8070" s="469"/>
      <c r="O8070" s="469"/>
      <c r="P8070" s="923"/>
      <c r="Q8070" s="923"/>
      <c r="R8070" s="923"/>
      <c r="S8070" s="923"/>
      <c r="U8070" s="742"/>
    </row>
    <row r="8071" spans="12:21" s="508" customFormat="1" x14ac:dyDescent="0.2">
      <c r="L8071" s="469"/>
      <c r="M8071" s="469"/>
      <c r="N8071" s="469"/>
      <c r="O8071" s="469"/>
      <c r="P8071" s="923"/>
      <c r="Q8071" s="923"/>
      <c r="R8071" s="923"/>
      <c r="S8071" s="923"/>
      <c r="U8071" s="742"/>
    </row>
    <row r="8072" spans="12:21" s="508" customFormat="1" x14ac:dyDescent="0.2">
      <c r="L8072" s="469"/>
      <c r="M8072" s="469"/>
      <c r="N8072" s="469"/>
      <c r="O8072" s="469"/>
      <c r="P8072" s="923"/>
      <c r="Q8072" s="923"/>
      <c r="R8072" s="923"/>
      <c r="S8072" s="923"/>
      <c r="U8072" s="742"/>
    </row>
    <row r="8073" spans="12:21" s="508" customFormat="1" x14ac:dyDescent="0.2">
      <c r="L8073" s="469"/>
      <c r="M8073" s="469"/>
      <c r="N8073" s="469"/>
      <c r="O8073" s="469"/>
      <c r="P8073" s="923"/>
      <c r="Q8073" s="923"/>
      <c r="R8073" s="923"/>
      <c r="S8073" s="923"/>
      <c r="U8073" s="742"/>
    </row>
    <row r="8074" spans="12:21" s="508" customFormat="1" x14ac:dyDescent="0.2">
      <c r="L8074" s="469"/>
      <c r="M8074" s="469"/>
      <c r="N8074" s="469"/>
      <c r="O8074" s="469"/>
      <c r="P8074" s="923"/>
      <c r="Q8074" s="923"/>
      <c r="R8074" s="923"/>
      <c r="S8074" s="923"/>
      <c r="U8074" s="742"/>
    </row>
    <row r="8075" spans="12:21" s="508" customFormat="1" x14ac:dyDescent="0.2">
      <c r="L8075" s="469"/>
      <c r="M8075" s="469"/>
      <c r="N8075" s="469"/>
      <c r="O8075" s="469"/>
      <c r="P8075" s="923"/>
      <c r="Q8075" s="923"/>
      <c r="R8075" s="923"/>
      <c r="S8075" s="923"/>
      <c r="U8075" s="742"/>
    </row>
    <row r="8076" spans="12:21" s="508" customFormat="1" x14ac:dyDescent="0.2">
      <c r="L8076" s="469"/>
      <c r="M8076" s="469"/>
      <c r="N8076" s="469"/>
      <c r="O8076" s="469"/>
      <c r="P8076" s="923"/>
      <c r="Q8076" s="923"/>
      <c r="R8076" s="923"/>
      <c r="S8076" s="923"/>
      <c r="U8076" s="742"/>
    </row>
    <row r="8077" spans="12:21" s="508" customFormat="1" x14ac:dyDescent="0.2">
      <c r="L8077" s="469"/>
      <c r="M8077" s="469"/>
      <c r="N8077" s="469"/>
      <c r="O8077" s="469"/>
      <c r="P8077" s="923"/>
      <c r="Q8077" s="923"/>
      <c r="R8077" s="923"/>
      <c r="S8077" s="923"/>
      <c r="U8077" s="742"/>
    </row>
    <row r="8078" spans="12:21" s="508" customFormat="1" x14ac:dyDescent="0.2">
      <c r="L8078" s="469"/>
      <c r="M8078" s="469"/>
      <c r="N8078" s="469"/>
      <c r="O8078" s="469"/>
      <c r="P8078" s="923"/>
      <c r="Q8078" s="923"/>
      <c r="R8078" s="923"/>
      <c r="S8078" s="923"/>
      <c r="U8078" s="742"/>
    </row>
    <row r="8079" spans="12:21" s="508" customFormat="1" x14ac:dyDescent="0.2">
      <c r="L8079" s="469"/>
      <c r="M8079" s="469"/>
      <c r="N8079" s="469"/>
      <c r="O8079" s="469"/>
      <c r="P8079" s="923"/>
      <c r="Q8079" s="923"/>
      <c r="R8079" s="923"/>
      <c r="S8079" s="923"/>
      <c r="U8079" s="742"/>
    </row>
    <row r="8080" spans="12:21" s="508" customFormat="1" x14ac:dyDescent="0.2">
      <c r="L8080" s="469"/>
      <c r="M8080" s="469"/>
      <c r="N8080" s="469"/>
      <c r="O8080" s="469"/>
      <c r="P8080" s="923"/>
      <c r="Q8080" s="923"/>
      <c r="R8080" s="923"/>
      <c r="S8080" s="923"/>
      <c r="U8080" s="742"/>
    </row>
    <row r="8081" spans="12:21" s="508" customFormat="1" x14ac:dyDescent="0.2">
      <c r="L8081" s="469"/>
      <c r="M8081" s="469"/>
      <c r="N8081" s="469"/>
      <c r="O8081" s="469"/>
      <c r="P8081" s="923"/>
      <c r="Q8081" s="923"/>
      <c r="R8081" s="923"/>
      <c r="S8081" s="923"/>
      <c r="U8081" s="742"/>
    </row>
    <row r="8082" spans="12:21" s="508" customFormat="1" x14ac:dyDescent="0.2">
      <c r="L8082" s="469"/>
      <c r="M8082" s="469"/>
      <c r="N8082" s="469"/>
      <c r="O8082" s="469"/>
      <c r="P8082" s="923"/>
      <c r="Q8082" s="923"/>
      <c r="R8082" s="923"/>
      <c r="S8082" s="923"/>
      <c r="U8082" s="742"/>
    </row>
    <row r="8083" spans="12:21" s="508" customFormat="1" x14ac:dyDescent="0.2">
      <c r="L8083" s="469"/>
      <c r="M8083" s="469"/>
      <c r="N8083" s="469"/>
      <c r="O8083" s="469"/>
      <c r="P8083" s="923"/>
      <c r="Q8083" s="923"/>
      <c r="R8083" s="923"/>
      <c r="S8083" s="923"/>
      <c r="U8083" s="742"/>
    </row>
    <row r="8084" spans="12:21" s="508" customFormat="1" x14ac:dyDescent="0.2">
      <c r="L8084" s="469"/>
      <c r="M8084" s="469"/>
      <c r="N8084" s="469"/>
      <c r="O8084" s="469"/>
      <c r="P8084" s="923"/>
      <c r="Q8084" s="923"/>
      <c r="R8084" s="923"/>
      <c r="S8084" s="923"/>
      <c r="U8084" s="742"/>
    </row>
    <row r="8085" spans="12:21" s="508" customFormat="1" x14ac:dyDescent="0.2">
      <c r="L8085" s="469"/>
      <c r="M8085" s="469"/>
      <c r="N8085" s="469"/>
      <c r="O8085" s="469"/>
      <c r="P8085" s="923"/>
      <c r="Q8085" s="923"/>
      <c r="R8085" s="923"/>
      <c r="S8085" s="923"/>
      <c r="U8085" s="742"/>
    </row>
    <row r="8086" spans="12:21" s="508" customFormat="1" x14ac:dyDescent="0.2">
      <c r="L8086" s="469"/>
      <c r="M8086" s="469"/>
      <c r="N8086" s="469"/>
      <c r="O8086" s="469"/>
      <c r="P8086" s="923"/>
      <c r="Q8086" s="923"/>
      <c r="R8086" s="923"/>
      <c r="S8086" s="923"/>
      <c r="U8086" s="742"/>
    </row>
    <row r="8087" spans="12:21" s="508" customFormat="1" x14ac:dyDescent="0.2">
      <c r="L8087" s="469"/>
      <c r="M8087" s="469"/>
      <c r="N8087" s="469"/>
      <c r="O8087" s="469"/>
      <c r="P8087" s="923"/>
      <c r="Q8087" s="923"/>
      <c r="R8087" s="923"/>
      <c r="S8087" s="923"/>
      <c r="U8087" s="742"/>
    </row>
    <row r="8088" spans="12:21" s="508" customFormat="1" x14ac:dyDescent="0.2">
      <c r="L8088" s="469"/>
      <c r="M8088" s="469"/>
      <c r="N8088" s="469"/>
      <c r="O8088" s="469"/>
      <c r="P8088" s="923"/>
      <c r="Q8088" s="923"/>
      <c r="R8088" s="923"/>
      <c r="S8088" s="923"/>
      <c r="U8088" s="742"/>
    </row>
    <row r="8089" spans="12:21" s="508" customFormat="1" x14ac:dyDescent="0.2">
      <c r="L8089" s="469"/>
      <c r="M8089" s="469"/>
      <c r="N8089" s="469"/>
      <c r="O8089" s="469"/>
      <c r="P8089" s="923"/>
      <c r="Q8089" s="923"/>
      <c r="R8089" s="923"/>
      <c r="S8089" s="923"/>
      <c r="U8089" s="742"/>
    </row>
    <row r="8090" spans="12:21" s="508" customFormat="1" x14ac:dyDescent="0.2">
      <c r="L8090" s="469"/>
      <c r="M8090" s="469"/>
      <c r="N8090" s="469"/>
      <c r="O8090" s="469"/>
      <c r="P8090" s="923"/>
      <c r="Q8090" s="923"/>
      <c r="R8090" s="923"/>
      <c r="S8090" s="923"/>
      <c r="U8090" s="742"/>
    </row>
    <row r="8091" spans="12:21" s="508" customFormat="1" x14ac:dyDescent="0.2">
      <c r="L8091" s="469"/>
      <c r="M8091" s="469"/>
      <c r="N8091" s="469"/>
      <c r="O8091" s="469"/>
      <c r="P8091" s="923"/>
      <c r="Q8091" s="923"/>
      <c r="R8091" s="923"/>
      <c r="S8091" s="923"/>
      <c r="U8091" s="742"/>
    </row>
    <row r="8092" spans="12:21" s="508" customFormat="1" x14ac:dyDescent="0.2">
      <c r="L8092" s="469"/>
      <c r="M8092" s="469"/>
      <c r="N8092" s="469"/>
      <c r="O8092" s="469"/>
      <c r="P8092" s="923"/>
      <c r="Q8092" s="923"/>
      <c r="R8092" s="923"/>
      <c r="S8092" s="923"/>
      <c r="U8092" s="742"/>
    </row>
    <row r="8093" spans="12:21" s="508" customFormat="1" x14ac:dyDescent="0.2">
      <c r="L8093" s="469"/>
      <c r="M8093" s="469"/>
      <c r="N8093" s="469"/>
      <c r="O8093" s="469"/>
      <c r="P8093" s="923"/>
      <c r="Q8093" s="923"/>
      <c r="R8093" s="923"/>
      <c r="S8093" s="923"/>
      <c r="U8093" s="742"/>
    </row>
    <row r="8094" spans="12:21" s="508" customFormat="1" x14ac:dyDescent="0.2">
      <c r="L8094" s="469"/>
      <c r="M8094" s="469"/>
      <c r="N8094" s="469"/>
      <c r="O8094" s="469"/>
      <c r="P8094" s="923"/>
      <c r="Q8094" s="923"/>
      <c r="R8094" s="923"/>
      <c r="S8094" s="923"/>
      <c r="U8094" s="742"/>
    </row>
    <row r="8095" spans="12:21" s="508" customFormat="1" x14ac:dyDescent="0.2">
      <c r="L8095" s="469"/>
      <c r="M8095" s="469"/>
      <c r="N8095" s="469"/>
      <c r="O8095" s="469"/>
      <c r="P8095" s="923"/>
      <c r="Q8095" s="923"/>
      <c r="R8095" s="923"/>
      <c r="S8095" s="923"/>
      <c r="U8095" s="742"/>
    </row>
    <row r="8096" spans="12:21" s="508" customFormat="1" x14ac:dyDescent="0.2">
      <c r="L8096" s="469"/>
      <c r="M8096" s="469"/>
      <c r="N8096" s="469"/>
      <c r="O8096" s="469"/>
      <c r="P8096" s="923"/>
      <c r="Q8096" s="923"/>
      <c r="R8096" s="923"/>
      <c r="S8096" s="923"/>
      <c r="U8096" s="742"/>
    </row>
    <row r="8097" spans="12:21" s="508" customFormat="1" x14ac:dyDescent="0.2">
      <c r="L8097" s="469"/>
      <c r="M8097" s="469"/>
      <c r="N8097" s="469"/>
      <c r="O8097" s="469"/>
      <c r="P8097" s="923"/>
      <c r="Q8097" s="923"/>
      <c r="R8097" s="923"/>
      <c r="S8097" s="923"/>
      <c r="U8097" s="742"/>
    </row>
    <row r="8098" spans="12:21" s="508" customFormat="1" x14ac:dyDescent="0.2">
      <c r="L8098" s="469"/>
      <c r="M8098" s="469"/>
      <c r="N8098" s="469"/>
      <c r="O8098" s="469"/>
      <c r="P8098" s="923"/>
      <c r="Q8098" s="923"/>
      <c r="R8098" s="923"/>
      <c r="S8098" s="923"/>
      <c r="U8098" s="742"/>
    </row>
    <row r="8099" spans="12:21" s="508" customFormat="1" x14ac:dyDescent="0.2">
      <c r="L8099" s="469"/>
      <c r="M8099" s="469"/>
      <c r="N8099" s="469"/>
      <c r="O8099" s="469"/>
      <c r="P8099" s="923"/>
      <c r="Q8099" s="923"/>
      <c r="R8099" s="923"/>
      <c r="S8099" s="923"/>
      <c r="U8099" s="742"/>
    </row>
    <row r="8100" spans="12:21" s="508" customFormat="1" x14ac:dyDescent="0.2">
      <c r="L8100" s="469"/>
      <c r="M8100" s="469"/>
      <c r="N8100" s="469"/>
      <c r="O8100" s="469"/>
      <c r="P8100" s="923"/>
      <c r="Q8100" s="923"/>
      <c r="R8100" s="923"/>
      <c r="S8100" s="923"/>
      <c r="U8100" s="742"/>
    </row>
    <row r="8101" spans="12:21" s="508" customFormat="1" x14ac:dyDescent="0.2">
      <c r="L8101" s="469"/>
      <c r="M8101" s="469"/>
      <c r="N8101" s="469"/>
      <c r="O8101" s="469"/>
      <c r="P8101" s="923"/>
      <c r="Q8101" s="923"/>
      <c r="R8101" s="923"/>
      <c r="S8101" s="923"/>
      <c r="U8101" s="742"/>
    </row>
    <row r="8102" spans="12:21" s="508" customFormat="1" x14ac:dyDescent="0.2">
      <c r="L8102" s="469"/>
      <c r="M8102" s="469"/>
      <c r="N8102" s="469"/>
      <c r="O8102" s="469"/>
      <c r="P8102" s="923"/>
      <c r="Q8102" s="923"/>
      <c r="R8102" s="923"/>
      <c r="S8102" s="923"/>
      <c r="U8102" s="742"/>
    </row>
    <row r="8103" spans="12:21" s="508" customFormat="1" x14ac:dyDescent="0.2">
      <c r="L8103" s="469"/>
      <c r="M8103" s="469"/>
      <c r="N8103" s="469"/>
      <c r="O8103" s="469"/>
      <c r="P8103" s="923"/>
      <c r="Q8103" s="923"/>
      <c r="R8103" s="923"/>
      <c r="S8103" s="923"/>
      <c r="U8103" s="742"/>
    </row>
    <row r="8104" spans="12:21" s="508" customFormat="1" x14ac:dyDescent="0.2">
      <c r="L8104" s="469"/>
      <c r="M8104" s="469"/>
      <c r="N8104" s="469"/>
      <c r="O8104" s="469"/>
      <c r="P8104" s="923"/>
      <c r="Q8104" s="923"/>
      <c r="R8104" s="923"/>
      <c r="S8104" s="923"/>
      <c r="U8104" s="742"/>
    </row>
    <row r="8105" spans="12:21" s="508" customFormat="1" x14ac:dyDescent="0.2">
      <c r="L8105" s="469"/>
      <c r="M8105" s="469"/>
      <c r="N8105" s="469"/>
      <c r="O8105" s="469"/>
      <c r="P8105" s="923"/>
      <c r="Q8105" s="923"/>
      <c r="R8105" s="923"/>
      <c r="S8105" s="923"/>
      <c r="U8105" s="742"/>
    </row>
    <row r="8106" spans="12:21" s="508" customFormat="1" x14ac:dyDescent="0.2">
      <c r="L8106" s="469"/>
      <c r="M8106" s="469"/>
      <c r="N8106" s="469"/>
      <c r="O8106" s="469"/>
      <c r="P8106" s="923"/>
      <c r="Q8106" s="923"/>
      <c r="R8106" s="923"/>
      <c r="S8106" s="923"/>
      <c r="U8106" s="742"/>
    </row>
    <row r="8107" spans="12:21" s="508" customFormat="1" x14ac:dyDescent="0.2">
      <c r="L8107" s="469"/>
      <c r="M8107" s="469"/>
      <c r="N8107" s="469"/>
      <c r="O8107" s="469"/>
      <c r="P8107" s="923"/>
      <c r="Q8107" s="923"/>
      <c r="R8107" s="923"/>
      <c r="S8107" s="923"/>
      <c r="U8107" s="742"/>
    </row>
    <row r="8108" spans="12:21" s="508" customFormat="1" x14ac:dyDescent="0.2">
      <c r="L8108" s="469"/>
      <c r="M8108" s="469"/>
      <c r="N8108" s="469"/>
      <c r="O8108" s="469"/>
      <c r="P8108" s="923"/>
      <c r="Q8108" s="923"/>
      <c r="R8108" s="923"/>
      <c r="S8108" s="923"/>
      <c r="U8108" s="742"/>
    </row>
    <row r="8109" spans="12:21" s="508" customFormat="1" x14ac:dyDescent="0.2">
      <c r="L8109" s="469"/>
      <c r="M8109" s="469"/>
      <c r="N8109" s="469"/>
      <c r="O8109" s="469"/>
      <c r="P8109" s="923"/>
      <c r="Q8109" s="923"/>
      <c r="R8109" s="923"/>
      <c r="S8109" s="923"/>
      <c r="U8109" s="742"/>
    </row>
    <row r="8110" spans="12:21" s="508" customFormat="1" x14ac:dyDescent="0.2">
      <c r="L8110" s="469"/>
      <c r="M8110" s="469"/>
      <c r="N8110" s="469"/>
      <c r="O8110" s="469"/>
      <c r="P8110" s="923"/>
      <c r="Q8110" s="923"/>
      <c r="R8110" s="923"/>
      <c r="S8110" s="923"/>
      <c r="U8110" s="742"/>
    </row>
    <row r="8111" spans="12:21" s="508" customFormat="1" x14ac:dyDescent="0.2">
      <c r="L8111" s="469"/>
      <c r="M8111" s="469"/>
      <c r="N8111" s="469"/>
      <c r="O8111" s="469"/>
      <c r="P8111" s="923"/>
      <c r="Q8111" s="923"/>
      <c r="R8111" s="923"/>
      <c r="S8111" s="923"/>
      <c r="U8111" s="742"/>
    </row>
    <row r="8112" spans="12:21" s="508" customFormat="1" x14ac:dyDescent="0.2">
      <c r="L8112" s="469"/>
      <c r="M8112" s="469"/>
      <c r="N8112" s="469"/>
      <c r="O8112" s="469"/>
      <c r="P8112" s="923"/>
      <c r="Q8112" s="923"/>
      <c r="R8112" s="923"/>
      <c r="S8112" s="923"/>
      <c r="U8112" s="742"/>
    </row>
    <row r="8113" spans="12:21" s="508" customFormat="1" x14ac:dyDescent="0.2">
      <c r="L8113" s="469"/>
      <c r="M8113" s="469"/>
      <c r="N8113" s="469"/>
      <c r="O8113" s="469"/>
      <c r="P8113" s="923"/>
      <c r="Q8113" s="923"/>
      <c r="R8113" s="923"/>
      <c r="S8113" s="923"/>
      <c r="U8113" s="742"/>
    </row>
    <row r="8114" spans="12:21" s="508" customFormat="1" x14ac:dyDescent="0.2">
      <c r="L8114" s="469"/>
      <c r="M8114" s="469"/>
      <c r="N8114" s="469"/>
      <c r="O8114" s="469"/>
      <c r="P8114" s="923"/>
      <c r="Q8114" s="923"/>
      <c r="R8114" s="923"/>
      <c r="S8114" s="923"/>
      <c r="U8114" s="742"/>
    </row>
    <row r="8115" spans="12:21" s="508" customFormat="1" x14ac:dyDescent="0.2">
      <c r="L8115" s="469"/>
      <c r="M8115" s="469"/>
      <c r="N8115" s="469"/>
      <c r="O8115" s="469"/>
      <c r="P8115" s="923"/>
      <c r="Q8115" s="923"/>
      <c r="R8115" s="923"/>
      <c r="S8115" s="923"/>
      <c r="U8115" s="742"/>
    </row>
    <row r="8116" spans="12:21" s="508" customFormat="1" x14ac:dyDescent="0.2">
      <c r="L8116" s="469"/>
      <c r="M8116" s="469"/>
      <c r="N8116" s="469"/>
      <c r="O8116" s="469"/>
      <c r="P8116" s="923"/>
      <c r="Q8116" s="923"/>
      <c r="R8116" s="923"/>
      <c r="S8116" s="923"/>
      <c r="U8116" s="742"/>
    </row>
    <row r="8117" spans="12:21" s="508" customFormat="1" x14ac:dyDescent="0.2">
      <c r="L8117" s="469"/>
      <c r="M8117" s="469"/>
      <c r="N8117" s="469"/>
      <c r="O8117" s="469"/>
      <c r="P8117" s="923"/>
      <c r="Q8117" s="923"/>
      <c r="R8117" s="923"/>
      <c r="S8117" s="923"/>
      <c r="U8117" s="742"/>
    </row>
    <row r="8118" spans="12:21" s="508" customFormat="1" x14ac:dyDescent="0.2">
      <c r="L8118" s="469"/>
      <c r="M8118" s="469"/>
      <c r="N8118" s="469"/>
      <c r="O8118" s="469"/>
      <c r="P8118" s="923"/>
      <c r="Q8118" s="923"/>
      <c r="R8118" s="923"/>
      <c r="S8118" s="923"/>
      <c r="U8118" s="742"/>
    </row>
    <row r="8119" spans="12:21" s="508" customFormat="1" x14ac:dyDescent="0.2">
      <c r="L8119" s="469"/>
      <c r="M8119" s="469"/>
      <c r="N8119" s="469"/>
      <c r="O8119" s="469"/>
      <c r="P8119" s="923"/>
      <c r="Q8119" s="923"/>
      <c r="R8119" s="923"/>
      <c r="S8119" s="923"/>
      <c r="U8119" s="742"/>
    </row>
    <row r="8120" spans="12:21" s="508" customFormat="1" x14ac:dyDescent="0.2">
      <c r="L8120" s="469"/>
      <c r="M8120" s="469"/>
      <c r="N8120" s="469"/>
      <c r="O8120" s="469"/>
      <c r="P8120" s="923"/>
      <c r="Q8120" s="923"/>
      <c r="R8120" s="923"/>
      <c r="S8120" s="923"/>
      <c r="U8120" s="742"/>
    </row>
    <row r="8121" spans="12:21" s="508" customFormat="1" x14ac:dyDescent="0.2">
      <c r="L8121" s="469"/>
      <c r="M8121" s="469"/>
      <c r="N8121" s="469"/>
      <c r="O8121" s="469"/>
      <c r="P8121" s="923"/>
      <c r="Q8121" s="923"/>
      <c r="R8121" s="923"/>
      <c r="S8121" s="923"/>
      <c r="U8121" s="742"/>
    </row>
    <row r="8122" spans="12:21" s="508" customFormat="1" x14ac:dyDescent="0.2">
      <c r="L8122" s="469"/>
      <c r="M8122" s="469"/>
      <c r="N8122" s="469"/>
      <c r="O8122" s="469"/>
      <c r="P8122" s="923"/>
      <c r="Q8122" s="923"/>
      <c r="R8122" s="923"/>
      <c r="S8122" s="923"/>
      <c r="U8122" s="742"/>
    </row>
    <row r="8123" spans="12:21" s="508" customFormat="1" x14ac:dyDescent="0.2">
      <c r="L8123" s="469"/>
      <c r="M8123" s="469"/>
      <c r="N8123" s="469"/>
      <c r="O8123" s="469"/>
      <c r="P8123" s="923"/>
      <c r="Q8123" s="923"/>
      <c r="R8123" s="923"/>
      <c r="S8123" s="923"/>
      <c r="U8123" s="742"/>
    </row>
    <row r="8124" spans="12:21" s="508" customFormat="1" x14ac:dyDescent="0.2">
      <c r="L8124" s="469"/>
      <c r="M8124" s="469"/>
      <c r="N8124" s="469"/>
      <c r="O8124" s="469"/>
      <c r="P8124" s="923"/>
      <c r="Q8124" s="923"/>
      <c r="R8124" s="923"/>
      <c r="S8124" s="923"/>
      <c r="U8124" s="742"/>
    </row>
    <row r="8125" spans="12:21" s="508" customFormat="1" x14ac:dyDescent="0.2">
      <c r="L8125" s="469"/>
      <c r="M8125" s="469"/>
      <c r="N8125" s="469"/>
      <c r="O8125" s="469"/>
      <c r="P8125" s="923"/>
      <c r="Q8125" s="923"/>
      <c r="R8125" s="923"/>
      <c r="S8125" s="923"/>
      <c r="U8125" s="742"/>
    </row>
    <row r="8126" spans="12:21" s="508" customFormat="1" x14ac:dyDescent="0.2">
      <c r="L8126" s="469"/>
      <c r="M8126" s="469"/>
      <c r="N8126" s="469"/>
      <c r="O8126" s="469"/>
      <c r="P8126" s="923"/>
      <c r="Q8126" s="923"/>
      <c r="R8126" s="923"/>
      <c r="S8126" s="923"/>
      <c r="U8126" s="742"/>
    </row>
    <row r="8127" spans="12:21" s="508" customFormat="1" x14ac:dyDescent="0.2">
      <c r="L8127" s="469"/>
      <c r="M8127" s="469"/>
      <c r="N8127" s="469"/>
      <c r="O8127" s="469"/>
      <c r="P8127" s="923"/>
      <c r="Q8127" s="923"/>
      <c r="R8127" s="923"/>
      <c r="S8127" s="923"/>
      <c r="U8127" s="742"/>
    </row>
    <row r="8128" spans="12:21" s="508" customFormat="1" x14ac:dyDescent="0.2">
      <c r="L8128" s="469"/>
      <c r="M8128" s="469"/>
      <c r="N8128" s="469"/>
      <c r="O8128" s="469"/>
      <c r="P8128" s="923"/>
      <c r="Q8128" s="923"/>
      <c r="R8128" s="923"/>
      <c r="S8128" s="923"/>
      <c r="U8128" s="742"/>
    </row>
    <row r="8129" spans="12:21" s="508" customFormat="1" x14ac:dyDescent="0.2">
      <c r="L8129" s="469"/>
      <c r="M8129" s="469"/>
      <c r="N8129" s="469"/>
      <c r="O8129" s="469"/>
      <c r="P8129" s="923"/>
      <c r="Q8129" s="923"/>
      <c r="R8129" s="923"/>
      <c r="S8129" s="923"/>
      <c r="U8129" s="742"/>
    </row>
    <row r="8130" spans="12:21" s="508" customFormat="1" x14ac:dyDescent="0.2">
      <c r="L8130" s="469"/>
      <c r="M8130" s="469"/>
      <c r="N8130" s="469"/>
      <c r="O8130" s="469"/>
      <c r="P8130" s="923"/>
      <c r="Q8130" s="923"/>
      <c r="R8130" s="923"/>
      <c r="S8130" s="923"/>
      <c r="U8130" s="742"/>
    </row>
    <row r="8131" spans="12:21" s="508" customFormat="1" x14ac:dyDescent="0.2">
      <c r="L8131" s="469"/>
      <c r="M8131" s="469"/>
      <c r="N8131" s="469"/>
      <c r="O8131" s="469"/>
      <c r="P8131" s="923"/>
      <c r="Q8131" s="923"/>
      <c r="R8131" s="923"/>
      <c r="S8131" s="923"/>
      <c r="U8131" s="742"/>
    </row>
    <row r="8132" spans="12:21" s="508" customFormat="1" x14ac:dyDescent="0.2">
      <c r="L8132" s="469"/>
      <c r="M8132" s="469"/>
      <c r="N8132" s="469"/>
      <c r="O8132" s="469"/>
      <c r="P8132" s="923"/>
      <c r="Q8132" s="923"/>
      <c r="R8132" s="923"/>
      <c r="S8132" s="923"/>
      <c r="U8132" s="742"/>
    </row>
    <row r="8133" spans="12:21" s="508" customFormat="1" x14ac:dyDescent="0.2">
      <c r="L8133" s="469"/>
      <c r="M8133" s="469"/>
      <c r="N8133" s="469"/>
      <c r="O8133" s="469"/>
      <c r="P8133" s="923"/>
      <c r="Q8133" s="923"/>
      <c r="R8133" s="923"/>
      <c r="S8133" s="923"/>
      <c r="U8133" s="742"/>
    </row>
    <row r="8134" spans="12:21" s="508" customFormat="1" x14ac:dyDescent="0.2">
      <c r="L8134" s="469"/>
      <c r="M8134" s="469"/>
      <c r="N8134" s="469"/>
      <c r="O8134" s="469"/>
      <c r="P8134" s="923"/>
      <c r="Q8134" s="923"/>
      <c r="R8134" s="923"/>
      <c r="S8134" s="923"/>
      <c r="U8134" s="742"/>
    </row>
    <row r="8135" spans="12:21" s="508" customFormat="1" x14ac:dyDescent="0.2">
      <c r="L8135" s="469"/>
      <c r="M8135" s="469"/>
      <c r="N8135" s="469"/>
      <c r="O8135" s="469"/>
      <c r="P8135" s="923"/>
      <c r="Q8135" s="923"/>
      <c r="R8135" s="923"/>
      <c r="S8135" s="923"/>
      <c r="U8135" s="742"/>
    </row>
    <row r="8136" spans="12:21" s="508" customFormat="1" x14ac:dyDescent="0.2">
      <c r="L8136" s="469"/>
      <c r="M8136" s="469"/>
      <c r="N8136" s="469"/>
      <c r="O8136" s="469"/>
      <c r="P8136" s="923"/>
      <c r="Q8136" s="923"/>
      <c r="R8136" s="923"/>
      <c r="S8136" s="923"/>
      <c r="U8136" s="742"/>
    </row>
    <row r="8137" spans="12:21" s="508" customFormat="1" x14ac:dyDescent="0.2">
      <c r="L8137" s="469"/>
      <c r="M8137" s="469"/>
      <c r="N8137" s="469"/>
      <c r="O8137" s="469"/>
      <c r="P8137" s="923"/>
      <c r="Q8137" s="923"/>
      <c r="R8137" s="923"/>
      <c r="S8137" s="923"/>
      <c r="U8137" s="742"/>
    </row>
    <row r="8138" spans="12:21" s="508" customFormat="1" x14ac:dyDescent="0.2">
      <c r="L8138" s="469"/>
      <c r="M8138" s="469"/>
      <c r="N8138" s="469"/>
      <c r="O8138" s="469"/>
      <c r="P8138" s="923"/>
      <c r="Q8138" s="923"/>
      <c r="R8138" s="923"/>
      <c r="S8138" s="923"/>
      <c r="U8138" s="742"/>
    </row>
    <row r="8139" spans="12:21" s="508" customFormat="1" x14ac:dyDescent="0.2">
      <c r="L8139" s="469"/>
      <c r="M8139" s="469"/>
      <c r="N8139" s="469"/>
      <c r="O8139" s="469"/>
      <c r="P8139" s="923"/>
      <c r="Q8139" s="923"/>
      <c r="R8139" s="923"/>
      <c r="S8139" s="923"/>
      <c r="U8139" s="742"/>
    </row>
    <row r="8140" spans="12:21" s="508" customFormat="1" x14ac:dyDescent="0.2">
      <c r="L8140" s="469"/>
      <c r="M8140" s="469"/>
      <c r="N8140" s="469"/>
      <c r="O8140" s="469"/>
      <c r="P8140" s="923"/>
      <c r="Q8140" s="923"/>
      <c r="R8140" s="923"/>
      <c r="S8140" s="923"/>
      <c r="U8140" s="742"/>
    </row>
    <row r="8141" spans="12:21" s="508" customFormat="1" x14ac:dyDescent="0.2">
      <c r="L8141" s="469"/>
      <c r="M8141" s="469"/>
      <c r="N8141" s="469"/>
      <c r="O8141" s="469"/>
      <c r="P8141" s="923"/>
      <c r="Q8141" s="923"/>
      <c r="R8141" s="923"/>
      <c r="S8141" s="923"/>
      <c r="U8141" s="742"/>
    </row>
    <row r="8142" spans="12:21" s="508" customFormat="1" x14ac:dyDescent="0.2">
      <c r="L8142" s="469"/>
      <c r="M8142" s="469"/>
      <c r="N8142" s="469"/>
      <c r="O8142" s="469"/>
      <c r="P8142" s="923"/>
      <c r="Q8142" s="923"/>
      <c r="R8142" s="923"/>
      <c r="S8142" s="923"/>
      <c r="U8142" s="742"/>
    </row>
    <row r="8143" spans="12:21" s="508" customFormat="1" x14ac:dyDescent="0.2">
      <c r="L8143" s="469"/>
      <c r="M8143" s="469"/>
      <c r="N8143" s="469"/>
      <c r="O8143" s="469"/>
      <c r="P8143" s="923"/>
      <c r="Q8143" s="923"/>
      <c r="R8143" s="923"/>
      <c r="S8143" s="923"/>
      <c r="U8143" s="742"/>
    </row>
    <row r="8144" spans="12:21" s="508" customFormat="1" x14ac:dyDescent="0.2">
      <c r="L8144" s="469"/>
      <c r="M8144" s="469"/>
      <c r="N8144" s="469"/>
      <c r="O8144" s="469"/>
      <c r="P8144" s="923"/>
      <c r="Q8144" s="923"/>
      <c r="R8144" s="923"/>
      <c r="S8144" s="923"/>
      <c r="U8144" s="742"/>
    </row>
    <row r="8145" spans="12:21" s="508" customFormat="1" x14ac:dyDescent="0.2">
      <c r="L8145" s="469"/>
      <c r="M8145" s="469"/>
      <c r="N8145" s="469"/>
      <c r="O8145" s="469"/>
      <c r="P8145" s="923"/>
      <c r="Q8145" s="923"/>
      <c r="R8145" s="923"/>
      <c r="S8145" s="923"/>
      <c r="U8145" s="742"/>
    </row>
    <row r="8146" spans="12:21" s="508" customFormat="1" x14ac:dyDescent="0.2">
      <c r="L8146" s="469"/>
      <c r="M8146" s="469"/>
      <c r="N8146" s="469"/>
      <c r="O8146" s="469"/>
      <c r="P8146" s="923"/>
      <c r="Q8146" s="923"/>
      <c r="R8146" s="923"/>
      <c r="S8146" s="923"/>
      <c r="U8146" s="742"/>
    </row>
    <row r="8147" spans="12:21" s="508" customFormat="1" x14ac:dyDescent="0.2">
      <c r="L8147" s="469"/>
      <c r="M8147" s="469"/>
      <c r="N8147" s="469"/>
      <c r="O8147" s="469"/>
      <c r="P8147" s="923"/>
      <c r="Q8147" s="923"/>
      <c r="R8147" s="923"/>
      <c r="S8147" s="923"/>
      <c r="U8147" s="742"/>
    </row>
    <row r="8148" spans="12:21" s="508" customFormat="1" x14ac:dyDescent="0.2">
      <c r="L8148" s="469"/>
      <c r="M8148" s="469"/>
      <c r="N8148" s="469"/>
      <c r="O8148" s="469"/>
      <c r="P8148" s="923"/>
      <c r="Q8148" s="923"/>
      <c r="R8148" s="923"/>
      <c r="S8148" s="923"/>
      <c r="U8148" s="742"/>
    </row>
    <row r="8149" spans="12:21" s="508" customFormat="1" x14ac:dyDescent="0.2">
      <c r="L8149" s="469"/>
      <c r="M8149" s="469"/>
      <c r="N8149" s="469"/>
      <c r="O8149" s="469"/>
      <c r="P8149" s="923"/>
      <c r="Q8149" s="923"/>
      <c r="R8149" s="923"/>
      <c r="S8149" s="923"/>
      <c r="U8149" s="742"/>
    </row>
    <row r="8150" spans="12:21" s="508" customFormat="1" x14ac:dyDescent="0.2">
      <c r="L8150" s="469"/>
      <c r="M8150" s="469"/>
      <c r="N8150" s="469"/>
      <c r="O8150" s="469"/>
      <c r="P8150" s="923"/>
      <c r="Q8150" s="923"/>
      <c r="R8150" s="923"/>
      <c r="S8150" s="923"/>
      <c r="U8150" s="742"/>
    </row>
    <row r="8151" spans="12:21" s="508" customFormat="1" x14ac:dyDescent="0.2">
      <c r="L8151" s="469"/>
      <c r="M8151" s="469"/>
      <c r="N8151" s="469"/>
      <c r="O8151" s="469"/>
      <c r="P8151" s="923"/>
      <c r="Q8151" s="923"/>
      <c r="R8151" s="923"/>
      <c r="S8151" s="923"/>
      <c r="U8151" s="742"/>
    </row>
    <row r="8152" spans="12:21" s="508" customFormat="1" x14ac:dyDescent="0.2">
      <c r="L8152" s="469"/>
      <c r="M8152" s="469"/>
      <c r="N8152" s="469"/>
      <c r="O8152" s="469"/>
      <c r="P8152" s="923"/>
      <c r="Q8152" s="923"/>
      <c r="R8152" s="923"/>
      <c r="S8152" s="923"/>
      <c r="U8152" s="742"/>
    </row>
    <row r="8153" spans="12:21" s="508" customFormat="1" x14ac:dyDescent="0.2">
      <c r="L8153" s="469"/>
      <c r="M8153" s="469"/>
      <c r="N8153" s="469"/>
      <c r="O8153" s="469"/>
      <c r="P8153" s="923"/>
      <c r="Q8153" s="923"/>
      <c r="R8153" s="923"/>
      <c r="S8153" s="923"/>
      <c r="U8153" s="742"/>
    </row>
    <row r="8154" spans="12:21" s="508" customFormat="1" x14ac:dyDescent="0.2">
      <c r="L8154" s="469"/>
      <c r="M8154" s="469"/>
      <c r="N8154" s="469"/>
      <c r="O8154" s="469"/>
      <c r="P8154" s="923"/>
      <c r="Q8154" s="923"/>
      <c r="R8154" s="923"/>
      <c r="S8154" s="923"/>
      <c r="U8154" s="742"/>
    </row>
    <row r="8155" spans="12:21" s="508" customFormat="1" x14ac:dyDescent="0.2">
      <c r="L8155" s="469"/>
      <c r="M8155" s="469"/>
      <c r="N8155" s="469"/>
      <c r="O8155" s="469"/>
      <c r="P8155" s="923"/>
      <c r="Q8155" s="923"/>
      <c r="R8155" s="923"/>
      <c r="S8155" s="923"/>
      <c r="U8155" s="742"/>
    </row>
    <row r="8156" spans="12:21" s="508" customFormat="1" x14ac:dyDescent="0.2">
      <c r="L8156" s="469"/>
      <c r="M8156" s="469"/>
      <c r="N8156" s="469"/>
      <c r="O8156" s="469"/>
      <c r="P8156" s="923"/>
      <c r="Q8156" s="923"/>
      <c r="R8156" s="923"/>
      <c r="S8156" s="923"/>
      <c r="U8156" s="742"/>
    </row>
    <row r="8157" spans="12:21" s="508" customFormat="1" x14ac:dyDescent="0.2">
      <c r="L8157" s="469"/>
      <c r="M8157" s="469"/>
      <c r="N8157" s="469"/>
      <c r="O8157" s="469"/>
      <c r="P8157" s="923"/>
      <c r="Q8157" s="923"/>
      <c r="R8157" s="923"/>
      <c r="S8157" s="923"/>
      <c r="U8157" s="742"/>
    </row>
    <row r="8158" spans="12:21" s="508" customFormat="1" x14ac:dyDescent="0.2">
      <c r="L8158" s="469"/>
      <c r="M8158" s="469"/>
      <c r="N8158" s="469"/>
      <c r="O8158" s="469"/>
      <c r="P8158" s="923"/>
      <c r="Q8158" s="923"/>
      <c r="R8158" s="923"/>
      <c r="S8158" s="923"/>
      <c r="U8158" s="742"/>
    </row>
    <row r="8159" spans="12:21" s="508" customFormat="1" x14ac:dyDescent="0.2">
      <c r="L8159" s="469"/>
      <c r="M8159" s="469"/>
      <c r="N8159" s="469"/>
      <c r="O8159" s="469"/>
      <c r="P8159" s="923"/>
      <c r="Q8159" s="923"/>
      <c r="R8159" s="923"/>
      <c r="S8159" s="923"/>
      <c r="U8159" s="742"/>
    </row>
    <row r="8160" spans="12:21" s="508" customFormat="1" x14ac:dyDescent="0.2">
      <c r="L8160" s="469"/>
      <c r="M8160" s="469"/>
      <c r="N8160" s="469"/>
      <c r="O8160" s="469"/>
      <c r="P8160" s="923"/>
      <c r="Q8160" s="923"/>
      <c r="R8160" s="923"/>
      <c r="S8160" s="923"/>
      <c r="U8160" s="742"/>
    </row>
    <row r="8161" spans="12:21" s="508" customFormat="1" x14ac:dyDescent="0.2">
      <c r="L8161" s="469"/>
      <c r="M8161" s="469"/>
      <c r="N8161" s="469"/>
      <c r="O8161" s="469"/>
      <c r="P8161" s="923"/>
      <c r="Q8161" s="923"/>
      <c r="R8161" s="923"/>
      <c r="S8161" s="923"/>
      <c r="U8161" s="742"/>
    </row>
    <row r="8162" spans="12:21" s="508" customFormat="1" x14ac:dyDescent="0.2">
      <c r="L8162" s="469"/>
      <c r="M8162" s="469"/>
      <c r="N8162" s="469"/>
      <c r="O8162" s="469"/>
      <c r="P8162" s="923"/>
      <c r="Q8162" s="923"/>
      <c r="R8162" s="923"/>
      <c r="S8162" s="923"/>
      <c r="U8162" s="742"/>
    </row>
    <row r="8163" spans="12:21" s="508" customFormat="1" x14ac:dyDescent="0.2">
      <c r="L8163" s="469"/>
      <c r="M8163" s="469"/>
      <c r="N8163" s="469"/>
      <c r="O8163" s="469"/>
      <c r="P8163" s="923"/>
      <c r="Q8163" s="923"/>
      <c r="R8163" s="923"/>
      <c r="S8163" s="923"/>
      <c r="U8163" s="742"/>
    </row>
    <row r="8164" spans="12:21" s="508" customFormat="1" x14ac:dyDescent="0.2">
      <c r="L8164" s="469"/>
      <c r="M8164" s="469"/>
      <c r="N8164" s="469"/>
      <c r="O8164" s="469"/>
      <c r="P8164" s="923"/>
      <c r="Q8164" s="923"/>
      <c r="R8164" s="923"/>
      <c r="S8164" s="923"/>
      <c r="U8164" s="742"/>
    </row>
    <row r="8165" spans="12:21" s="508" customFormat="1" x14ac:dyDescent="0.2">
      <c r="L8165" s="469"/>
      <c r="M8165" s="469"/>
      <c r="N8165" s="469"/>
      <c r="O8165" s="469"/>
      <c r="P8165" s="923"/>
      <c r="Q8165" s="923"/>
      <c r="R8165" s="923"/>
      <c r="S8165" s="923"/>
      <c r="U8165" s="742"/>
    </row>
    <row r="8166" spans="12:21" s="508" customFormat="1" x14ac:dyDescent="0.2">
      <c r="L8166" s="469"/>
      <c r="M8166" s="469"/>
      <c r="N8166" s="469"/>
      <c r="O8166" s="469"/>
      <c r="P8166" s="923"/>
      <c r="Q8166" s="923"/>
      <c r="R8166" s="923"/>
      <c r="S8166" s="923"/>
      <c r="U8166" s="742"/>
    </row>
    <row r="8167" spans="12:21" s="508" customFormat="1" x14ac:dyDescent="0.2">
      <c r="L8167" s="469"/>
      <c r="M8167" s="469"/>
      <c r="N8167" s="469"/>
      <c r="O8167" s="469"/>
      <c r="P8167" s="923"/>
      <c r="Q8167" s="923"/>
      <c r="R8167" s="923"/>
      <c r="S8167" s="923"/>
      <c r="U8167" s="742"/>
    </row>
    <row r="8168" spans="12:21" s="508" customFormat="1" x14ac:dyDescent="0.2">
      <c r="L8168" s="469"/>
      <c r="M8168" s="469"/>
      <c r="N8168" s="469"/>
      <c r="O8168" s="469"/>
      <c r="P8168" s="923"/>
      <c r="Q8168" s="923"/>
      <c r="R8168" s="923"/>
      <c r="S8168" s="923"/>
      <c r="U8168" s="742"/>
    </row>
    <row r="8169" spans="12:21" s="508" customFormat="1" x14ac:dyDescent="0.2">
      <c r="L8169" s="469"/>
      <c r="M8169" s="469"/>
      <c r="N8169" s="469"/>
      <c r="O8169" s="469"/>
      <c r="P8169" s="923"/>
      <c r="Q8169" s="923"/>
      <c r="R8169" s="923"/>
      <c r="S8169" s="923"/>
      <c r="U8169" s="742"/>
    </row>
    <row r="8170" spans="12:21" s="508" customFormat="1" x14ac:dyDescent="0.2">
      <c r="L8170" s="469"/>
      <c r="M8170" s="469"/>
      <c r="N8170" s="469"/>
      <c r="O8170" s="469"/>
      <c r="P8170" s="923"/>
      <c r="Q8170" s="923"/>
      <c r="R8170" s="923"/>
      <c r="S8170" s="923"/>
      <c r="U8170" s="742"/>
    </row>
    <row r="8171" spans="12:21" s="508" customFormat="1" x14ac:dyDescent="0.2">
      <c r="L8171" s="469"/>
      <c r="M8171" s="469"/>
      <c r="N8171" s="469"/>
      <c r="O8171" s="469"/>
      <c r="P8171" s="923"/>
      <c r="Q8171" s="923"/>
      <c r="R8171" s="923"/>
      <c r="S8171" s="923"/>
      <c r="U8171" s="742"/>
    </row>
    <row r="8172" spans="12:21" s="508" customFormat="1" x14ac:dyDescent="0.2">
      <c r="L8172" s="469"/>
      <c r="M8172" s="469"/>
      <c r="N8172" s="469"/>
      <c r="O8172" s="469"/>
      <c r="P8172" s="923"/>
      <c r="Q8172" s="923"/>
      <c r="R8172" s="923"/>
      <c r="S8172" s="923"/>
      <c r="U8172" s="742"/>
    </row>
    <row r="8173" spans="12:21" s="508" customFormat="1" x14ac:dyDescent="0.2">
      <c r="L8173" s="469"/>
      <c r="M8173" s="469"/>
      <c r="N8173" s="469"/>
      <c r="O8173" s="469"/>
      <c r="P8173" s="923"/>
      <c r="Q8173" s="923"/>
      <c r="R8173" s="923"/>
      <c r="S8173" s="923"/>
      <c r="U8173" s="742"/>
    </row>
    <row r="8174" spans="12:21" s="508" customFormat="1" x14ac:dyDescent="0.2">
      <c r="L8174" s="469"/>
      <c r="M8174" s="469"/>
      <c r="N8174" s="469"/>
      <c r="O8174" s="469"/>
      <c r="P8174" s="923"/>
      <c r="Q8174" s="923"/>
      <c r="R8174" s="923"/>
      <c r="S8174" s="923"/>
      <c r="U8174" s="742"/>
    </row>
    <row r="8175" spans="12:21" s="508" customFormat="1" x14ac:dyDescent="0.2">
      <c r="L8175" s="469"/>
      <c r="M8175" s="469"/>
      <c r="N8175" s="469"/>
      <c r="O8175" s="469"/>
      <c r="P8175" s="923"/>
      <c r="Q8175" s="923"/>
      <c r="R8175" s="923"/>
      <c r="S8175" s="923"/>
      <c r="U8175" s="742"/>
    </row>
    <row r="8176" spans="12:21" s="508" customFormat="1" x14ac:dyDescent="0.2">
      <c r="L8176" s="469"/>
      <c r="M8176" s="469"/>
      <c r="N8176" s="469"/>
      <c r="O8176" s="469"/>
      <c r="P8176" s="923"/>
      <c r="Q8176" s="923"/>
      <c r="R8176" s="923"/>
      <c r="S8176" s="923"/>
      <c r="U8176" s="742"/>
    </row>
    <row r="8177" spans="12:21" s="508" customFormat="1" x14ac:dyDescent="0.2">
      <c r="L8177" s="469"/>
      <c r="M8177" s="469"/>
      <c r="N8177" s="469"/>
      <c r="O8177" s="469"/>
      <c r="P8177" s="923"/>
      <c r="Q8177" s="923"/>
      <c r="R8177" s="923"/>
      <c r="S8177" s="923"/>
      <c r="U8177" s="742"/>
    </row>
    <row r="8178" spans="12:21" s="508" customFormat="1" x14ac:dyDescent="0.2">
      <c r="L8178" s="469"/>
      <c r="M8178" s="469"/>
      <c r="N8178" s="469"/>
      <c r="O8178" s="469"/>
      <c r="P8178" s="923"/>
      <c r="Q8178" s="923"/>
      <c r="R8178" s="923"/>
      <c r="S8178" s="923"/>
      <c r="U8178" s="742"/>
    </row>
    <row r="8179" spans="12:21" s="508" customFormat="1" x14ac:dyDescent="0.2">
      <c r="L8179" s="469"/>
      <c r="M8179" s="469"/>
      <c r="N8179" s="469"/>
      <c r="O8179" s="469"/>
      <c r="P8179" s="923"/>
      <c r="Q8179" s="923"/>
      <c r="R8179" s="923"/>
      <c r="S8179" s="923"/>
      <c r="U8179" s="742"/>
    </row>
    <row r="8180" spans="12:21" s="508" customFormat="1" x14ac:dyDescent="0.2">
      <c r="L8180" s="469"/>
      <c r="M8180" s="469"/>
      <c r="N8180" s="469"/>
      <c r="O8180" s="469"/>
      <c r="P8180" s="923"/>
      <c r="Q8180" s="923"/>
      <c r="R8180" s="923"/>
      <c r="S8180" s="923"/>
      <c r="U8180" s="742"/>
    </row>
    <row r="8181" spans="12:21" s="508" customFormat="1" x14ac:dyDescent="0.2">
      <c r="L8181" s="469"/>
      <c r="M8181" s="469"/>
      <c r="N8181" s="469"/>
      <c r="O8181" s="469"/>
      <c r="P8181" s="923"/>
      <c r="Q8181" s="923"/>
      <c r="R8181" s="923"/>
      <c r="S8181" s="923"/>
      <c r="U8181" s="742"/>
    </row>
    <row r="8182" spans="12:21" s="508" customFormat="1" x14ac:dyDescent="0.2">
      <c r="L8182" s="469"/>
      <c r="M8182" s="469"/>
      <c r="N8182" s="469"/>
      <c r="O8182" s="469"/>
      <c r="P8182" s="923"/>
      <c r="Q8182" s="923"/>
      <c r="R8182" s="923"/>
      <c r="S8182" s="923"/>
      <c r="U8182" s="742"/>
    </row>
    <row r="8183" spans="12:21" s="508" customFormat="1" x14ac:dyDescent="0.2">
      <c r="L8183" s="469"/>
      <c r="M8183" s="469"/>
      <c r="N8183" s="469"/>
      <c r="O8183" s="469"/>
      <c r="P8183" s="923"/>
      <c r="Q8183" s="923"/>
      <c r="R8183" s="923"/>
      <c r="S8183" s="923"/>
      <c r="U8183" s="742"/>
    </row>
    <row r="8184" spans="12:21" s="508" customFormat="1" x14ac:dyDescent="0.2">
      <c r="L8184" s="469"/>
      <c r="M8184" s="469"/>
      <c r="N8184" s="469"/>
      <c r="O8184" s="469"/>
      <c r="P8184" s="923"/>
      <c r="Q8184" s="923"/>
      <c r="R8184" s="923"/>
      <c r="S8184" s="923"/>
      <c r="U8184" s="742"/>
    </row>
    <row r="8185" spans="12:21" s="508" customFormat="1" x14ac:dyDescent="0.2">
      <c r="L8185" s="469"/>
      <c r="M8185" s="469"/>
      <c r="N8185" s="469"/>
      <c r="O8185" s="469"/>
      <c r="P8185" s="923"/>
      <c r="Q8185" s="923"/>
      <c r="R8185" s="923"/>
      <c r="S8185" s="923"/>
      <c r="U8185" s="742"/>
    </row>
    <row r="8186" spans="12:21" s="508" customFormat="1" x14ac:dyDescent="0.2">
      <c r="L8186" s="469"/>
      <c r="M8186" s="469"/>
      <c r="N8186" s="469"/>
      <c r="O8186" s="469"/>
      <c r="P8186" s="923"/>
      <c r="Q8186" s="923"/>
      <c r="R8186" s="923"/>
      <c r="S8186" s="923"/>
      <c r="U8186" s="742"/>
    </row>
    <row r="8187" spans="12:21" s="508" customFormat="1" x14ac:dyDescent="0.2">
      <c r="L8187" s="469"/>
      <c r="M8187" s="469"/>
      <c r="N8187" s="469"/>
      <c r="O8187" s="469"/>
      <c r="P8187" s="923"/>
      <c r="Q8187" s="923"/>
      <c r="R8187" s="923"/>
      <c r="S8187" s="923"/>
      <c r="U8187" s="742"/>
    </row>
    <row r="8188" spans="12:21" s="508" customFormat="1" x14ac:dyDescent="0.2">
      <c r="L8188" s="469"/>
      <c r="M8188" s="469"/>
      <c r="N8188" s="469"/>
      <c r="O8188" s="469"/>
      <c r="P8188" s="923"/>
      <c r="Q8188" s="923"/>
      <c r="R8188" s="923"/>
      <c r="S8188" s="923"/>
      <c r="U8188" s="742"/>
    </row>
    <row r="8189" spans="12:21" s="508" customFormat="1" x14ac:dyDescent="0.2">
      <c r="L8189" s="469"/>
      <c r="M8189" s="469"/>
      <c r="N8189" s="469"/>
      <c r="O8189" s="469"/>
      <c r="P8189" s="923"/>
      <c r="Q8189" s="923"/>
      <c r="R8189" s="923"/>
      <c r="S8189" s="923"/>
      <c r="U8189" s="742"/>
    </row>
    <row r="8190" spans="12:21" s="508" customFormat="1" x14ac:dyDescent="0.2">
      <c r="L8190" s="469"/>
      <c r="M8190" s="469"/>
      <c r="N8190" s="469"/>
      <c r="O8190" s="469"/>
      <c r="P8190" s="923"/>
      <c r="Q8190" s="923"/>
      <c r="R8190" s="923"/>
      <c r="S8190" s="923"/>
      <c r="U8190" s="742"/>
    </row>
    <row r="8191" spans="12:21" s="508" customFormat="1" x14ac:dyDescent="0.2">
      <c r="L8191" s="469"/>
      <c r="M8191" s="469"/>
      <c r="N8191" s="469"/>
      <c r="O8191" s="469"/>
      <c r="P8191" s="923"/>
      <c r="Q8191" s="923"/>
      <c r="R8191" s="923"/>
      <c r="S8191" s="923"/>
      <c r="U8191" s="742"/>
    </row>
    <row r="8192" spans="12:21" s="508" customFormat="1" x14ac:dyDescent="0.2">
      <c r="L8192" s="469"/>
      <c r="M8192" s="469"/>
      <c r="N8192" s="469"/>
      <c r="O8192" s="469"/>
      <c r="P8192" s="923"/>
      <c r="Q8192" s="923"/>
      <c r="R8192" s="923"/>
      <c r="S8192" s="923"/>
      <c r="U8192" s="742"/>
    </row>
    <row r="8193" spans="12:21" s="508" customFormat="1" x14ac:dyDescent="0.2">
      <c r="L8193" s="469"/>
      <c r="M8193" s="469"/>
      <c r="N8193" s="469"/>
      <c r="O8193" s="469"/>
      <c r="P8193" s="923"/>
      <c r="Q8193" s="923"/>
      <c r="R8193" s="923"/>
      <c r="S8193" s="923"/>
      <c r="U8193" s="742"/>
    </row>
    <row r="8194" spans="12:21" s="508" customFormat="1" x14ac:dyDescent="0.2">
      <c r="L8194" s="469"/>
      <c r="M8194" s="469"/>
      <c r="N8194" s="469"/>
      <c r="O8194" s="469"/>
      <c r="P8194" s="923"/>
      <c r="Q8194" s="923"/>
      <c r="R8194" s="923"/>
      <c r="S8194" s="923"/>
      <c r="U8194" s="742"/>
    </row>
    <row r="8195" spans="12:21" s="508" customFormat="1" x14ac:dyDescent="0.2">
      <c r="L8195" s="469"/>
      <c r="M8195" s="469"/>
      <c r="N8195" s="469"/>
      <c r="O8195" s="469"/>
      <c r="P8195" s="923"/>
      <c r="Q8195" s="923"/>
      <c r="R8195" s="923"/>
      <c r="S8195" s="923"/>
      <c r="U8195" s="742"/>
    </row>
    <row r="8196" spans="12:21" s="508" customFormat="1" x14ac:dyDescent="0.2">
      <c r="L8196" s="469"/>
      <c r="M8196" s="469"/>
      <c r="N8196" s="469"/>
      <c r="O8196" s="469"/>
      <c r="P8196" s="923"/>
      <c r="Q8196" s="923"/>
      <c r="R8196" s="923"/>
      <c r="S8196" s="923"/>
      <c r="U8196" s="742"/>
    </row>
    <row r="8197" spans="12:21" s="508" customFormat="1" x14ac:dyDescent="0.2">
      <c r="L8197" s="469"/>
      <c r="M8197" s="469"/>
      <c r="N8197" s="469"/>
      <c r="O8197" s="469"/>
      <c r="P8197" s="923"/>
      <c r="Q8197" s="923"/>
      <c r="R8197" s="923"/>
      <c r="S8197" s="923"/>
      <c r="U8197" s="742"/>
    </row>
    <row r="8198" spans="12:21" s="508" customFormat="1" x14ac:dyDescent="0.2">
      <c r="L8198" s="469"/>
      <c r="M8198" s="469"/>
      <c r="N8198" s="469"/>
      <c r="O8198" s="469"/>
      <c r="P8198" s="923"/>
      <c r="Q8198" s="923"/>
      <c r="R8198" s="923"/>
      <c r="S8198" s="923"/>
      <c r="U8198" s="742"/>
    </row>
    <row r="8199" spans="12:21" s="508" customFormat="1" x14ac:dyDescent="0.2">
      <c r="L8199" s="469"/>
      <c r="M8199" s="469"/>
      <c r="N8199" s="469"/>
      <c r="O8199" s="469"/>
      <c r="P8199" s="923"/>
      <c r="Q8199" s="923"/>
      <c r="R8199" s="923"/>
      <c r="S8199" s="923"/>
      <c r="U8199" s="742"/>
    </row>
    <row r="8200" spans="12:21" s="508" customFormat="1" x14ac:dyDescent="0.2">
      <c r="L8200" s="469"/>
      <c r="M8200" s="469"/>
      <c r="N8200" s="469"/>
      <c r="O8200" s="469"/>
      <c r="P8200" s="923"/>
      <c r="Q8200" s="923"/>
      <c r="R8200" s="923"/>
      <c r="S8200" s="923"/>
      <c r="U8200" s="742"/>
    </row>
    <row r="8201" spans="12:21" s="508" customFormat="1" x14ac:dyDescent="0.2">
      <c r="L8201" s="469"/>
      <c r="M8201" s="469"/>
      <c r="N8201" s="469"/>
      <c r="O8201" s="469"/>
      <c r="P8201" s="923"/>
      <c r="Q8201" s="923"/>
      <c r="R8201" s="923"/>
      <c r="S8201" s="923"/>
      <c r="U8201" s="742"/>
    </row>
    <row r="8202" spans="12:21" s="508" customFormat="1" x14ac:dyDescent="0.2">
      <c r="L8202" s="469"/>
      <c r="M8202" s="469"/>
      <c r="N8202" s="469"/>
      <c r="O8202" s="469"/>
      <c r="P8202" s="923"/>
      <c r="Q8202" s="923"/>
      <c r="R8202" s="923"/>
      <c r="S8202" s="923"/>
      <c r="U8202" s="742"/>
    </row>
    <row r="8203" spans="12:21" s="508" customFormat="1" x14ac:dyDescent="0.2">
      <c r="L8203" s="469"/>
      <c r="M8203" s="469"/>
      <c r="N8203" s="469"/>
      <c r="O8203" s="469"/>
      <c r="P8203" s="923"/>
      <c r="Q8203" s="923"/>
      <c r="R8203" s="923"/>
      <c r="S8203" s="923"/>
      <c r="U8203" s="742"/>
    </row>
    <row r="8204" spans="12:21" s="508" customFormat="1" x14ac:dyDescent="0.2">
      <c r="L8204" s="469"/>
      <c r="M8204" s="469"/>
      <c r="N8204" s="469"/>
      <c r="O8204" s="469"/>
      <c r="P8204" s="923"/>
      <c r="Q8204" s="923"/>
      <c r="R8204" s="923"/>
      <c r="S8204" s="923"/>
      <c r="U8204" s="742"/>
    </row>
    <row r="8205" spans="12:21" s="508" customFormat="1" x14ac:dyDescent="0.2">
      <c r="L8205" s="469"/>
      <c r="M8205" s="469"/>
      <c r="N8205" s="469"/>
      <c r="O8205" s="469"/>
      <c r="P8205" s="923"/>
      <c r="Q8205" s="923"/>
      <c r="R8205" s="923"/>
      <c r="S8205" s="923"/>
      <c r="U8205" s="742"/>
    </row>
    <row r="8206" spans="12:21" s="508" customFormat="1" x14ac:dyDescent="0.2">
      <c r="L8206" s="469"/>
      <c r="M8206" s="469"/>
      <c r="N8206" s="469"/>
      <c r="O8206" s="469"/>
      <c r="P8206" s="923"/>
      <c r="Q8206" s="923"/>
      <c r="R8206" s="923"/>
      <c r="S8206" s="923"/>
      <c r="U8206" s="742"/>
    </row>
    <row r="8207" spans="12:21" s="508" customFormat="1" x14ac:dyDescent="0.2">
      <c r="L8207" s="469"/>
      <c r="M8207" s="469"/>
      <c r="N8207" s="469"/>
      <c r="O8207" s="469"/>
      <c r="P8207" s="923"/>
      <c r="Q8207" s="923"/>
      <c r="R8207" s="923"/>
      <c r="S8207" s="923"/>
      <c r="U8207" s="742"/>
    </row>
    <row r="8208" spans="12:21" s="508" customFormat="1" x14ac:dyDescent="0.2">
      <c r="L8208" s="469"/>
      <c r="M8208" s="469"/>
      <c r="N8208" s="469"/>
      <c r="O8208" s="469"/>
      <c r="P8208" s="923"/>
      <c r="Q8208" s="923"/>
      <c r="R8208" s="923"/>
      <c r="S8208" s="923"/>
      <c r="U8208" s="742"/>
    </row>
    <row r="8209" spans="12:21" s="508" customFormat="1" x14ac:dyDescent="0.2">
      <c r="L8209" s="469"/>
      <c r="M8209" s="469"/>
      <c r="N8209" s="469"/>
      <c r="O8209" s="469"/>
      <c r="P8209" s="923"/>
      <c r="Q8209" s="923"/>
      <c r="R8209" s="923"/>
      <c r="S8209" s="923"/>
      <c r="U8209" s="742"/>
    </row>
    <row r="8210" spans="12:21" s="508" customFormat="1" x14ac:dyDescent="0.2">
      <c r="L8210" s="469"/>
      <c r="M8210" s="469"/>
      <c r="N8210" s="469"/>
      <c r="O8210" s="469"/>
      <c r="P8210" s="923"/>
      <c r="Q8210" s="923"/>
      <c r="R8210" s="923"/>
      <c r="S8210" s="923"/>
      <c r="U8210" s="742"/>
    </row>
    <row r="8211" spans="12:21" s="508" customFormat="1" x14ac:dyDescent="0.2">
      <c r="L8211" s="469"/>
      <c r="M8211" s="469"/>
      <c r="N8211" s="469"/>
      <c r="O8211" s="469"/>
      <c r="P8211" s="923"/>
      <c r="Q8211" s="923"/>
      <c r="R8211" s="923"/>
      <c r="S8211" s="923"/>
      <c r="U8211" s="742"/>
    </row>
    <row r="8212" spans="12:21" s="508" customFormat="1" x14ac:dyDescent="0.2">
      <c r="L8212" s="469"/>
      <c r="M8212" s="469"/>
      <c r="N8212" s="469"/>
      <c r="O8212" s="469"/>
      <c r="P8212" s="923"/>
      <c r="Q8212" s="923"/>
      <c r="R8212" s="923"/>
      <c r="S8212" s="923"/>
      <c r="U8212" s="742"/>
    </row>
    <row r="8213" spans="12:21" s="508" customFormat="1" x14ac:dyDescent="0.2">
      <c r="L8213" s="469"/>
      <c r="M8213" s="469"/>
      <c r="N8213" s="469"/>
      <c r="O8213" s="469"/>
      <c r="P8213" s="923"/>
      <c r="Q8213" s="923"/>
      <c r="R8213" s="923"/>
      <c r="S8213" s="923"/>
      <c r="U8213" s="742"/>
    </row>
    <row r="8214" spans="12:21" s="508" customFormat="1" x14ac:dyDescent="0.2">
      <c r="L8214" s="469"/>
      <c r="M8214" s="469"/>
      <c r="N8214" s="469"/>
      <c r="O8214" s="469"/>
      <c r="P8214" s="923"/>
      <c r="Q8214" s="923"/>
      <c r="R8214" s="923"/>
      <c r="S8214" s="923"/>
      <c r="U8214" s="742"/>
    </row>
    <row r="8215" spans="12:21" s="508" customFormat="1" x14ac:dyDescent="0.2">
      <c r="L8215" s="469"/>
      <c r="M8215" s="469"/>
      <c r="N8215" s="469"/>
      <c r="O8215" s="469"/>
      <c r="P8215" s="923"/>
      <c r="Q8215" s="923"/>
      <c r="R8215" s="923"/>
      <c r="S8215" s="923"/>
      <c r="U8215" s="742"/>
    </row>
    <row r="8216" spans="12:21" s="508" customFormat="1" x14ac:dyDescent="0.2">
      <c r="L8216" s="469"/>
      <c r="M8216" s="469"/>
      <c r="N8216" s="469"/>
      <c r="O8216" s="469"/>
      <c r="P8216" s="923"/>
      <c r="Q8216" s="923"/>
      <c r="R8216" s="923"/>
      <c r="S8216" s="923"/>
      <c r="U8216" s="742"/>
    </row>
    <row r="8217" spans="12:21" s="508" customFormat="1" x14ac:dyDescent="0.2">
      <c r="L8217" s="469"/>
      <c r="M8217" s="469"/>
      <c r="N8217" s="469"/>
      <c r="O8217" s="469"/>
      <c r="P8217" s="923"/>
      <c r="Q8217" s="923"/>
      <c r="R8217" s="923"/>
      <c r="S8217" s="923"/>
      <c r="U8217" s="742"/>
    </row>
    <row r="8218" spans="12:21" s="508" customFormat="1" x14ac:dyDescent="0.2">
      <c r="L8218" s="469"/>
      <c r="M8218" s="469"/>
      <c r="N8218" s="469"/>
      <c r="O8218" s="469"/>
      <c r="P8218" s="923"/>
      <c r="Q8218" s="923"/>
      <c r="R8218" s="923"/>
      <c r="S8218" s="923"/>
      <c r="U8218" s="742"/>
    </row>
    <row r="8219" spans="12:21" s="508" customFormat="1" x14ac:dyDescent="0.2">
      <c r="L8219" s="469"/>
      <c r="M8219" s="469"/>
      <c r="N8219" s="469"/>
      <c r="O8219" s="469"/>
      <c r="P8219" s="923"/>
      <c r="Q8219" s="923"/>
      <c r="R8219" s="923"/>
      <c r="S8219" s="923"/>
      <c r="U8219" s="742"/>
    </row>
    <row r="8220" spans="12:21" s="508" customFormat="1" x14ac:dyDescent="0.2">
      <c r="L8220" s="469"/>
      <c r="M8220" s="469"/>
      <c r="N8220" s="469"/>
      <c r="O8220" s="469"/>
      <c r="P8220" s="923"/>
      <c r="Q8220" s="923"/>
      <c r="R8220" s="923"/>
      <c r="S8220" s="923"/>
      <c r="U8220" s="742"/>
    </row>
    <row r="8221" spans="12:21" s="508" customFormat="1" x14ac:dyDescent="0.2">
      <c r="L8221" s="469"/>
      <c r="M8221" s="469"/>
      <c r="N8221" s="469"/>
      <c r="O8221" s="469"/>
      <c r="P8221" s="923"/>
      <c r="Q8221" s="923"/>
      <c r="R8221" s="923"/>
      <c r="S8221" s="923"/>
      <c r="U8221" s="742"/>
    </row>
    <row r="8222" spans="12:21" s="508" customFormat="1" x14ac:dyDescent="0.2">
      <c r="L8222" s="469"/>
      <c r="M8222" s="469"/>
      <c r="N8222" s="469"/>
      <c r="O8222" s="469"/>
      <c r="P8222" s="923"/>
      <c r="Q8222" s="923"/>
      <c r="R8222" s="923"/>
      <c r="S8222" s="923"/>
      <c r="U8222" s="742"/>
    </row>
    <row r="8223" spans="12:21" s="508" customFormat="1" x14ac:dyDescent="0.2">
      <c r="L8223" s="469"/>
      <c r="M8223" s="469"/>
      <c r="N8223" s="469"/>
      <c r="O8223" s="469"/>
      <c r="P8223" s="923"/>
      <c r="Q8223" s="923"/>
      <c r="R8223" s="923"/>
      <c r="S8223" s="923"/>
      <c r="U8223" s="742"/>
    </row>
    <row r="8224" spans="12:21" s="508" customFormat="1" x14ac:dyDescent="0.2">
      <c r="L8224" s="469"/>
      <c r="M8224" s="469"/>
      <c r="N8224" s="469"/>
      <c r="O8224" s="469"/>
      <c r="P8224" s="923"/>
      <c r="Q8224" s="923"/>
      <c r="R8224" s="923"/>
      <c r="S8224" s="923"/>
      <c r="U8224" s="742"/>
    </row>
    <row r="8225" spans="12:21" s="508" customFormat="1" x14ac:dyDescent="0.2">
      <c r="L8225" s="469"/>
      <c r="M8225" s="469"/>
      <c r="N8225" s="469"/>
      <c r="O8225" s="469"/>
      <c r="P8225" s="923"/>
      <c r="Q8225" s="923"/>
      <c r="R8225" s="923"/>
      <c r="S8225" s="923"/>
      <c r="U8225" s="742"/>
    </row>
    <row r="8226" spans="12:21" s="508" customFormat="1" x14ac:dyDescent="0.2">
      <c r="L8226" s="469"/>
      <c r="M8226" s="469"/>
      <c r="N8226" s="469"/>
      <c r="O8226" s="469"/>
      <c r="P8226" s="923"/>
      <c r="Q8226" s="923"/>
      <c r="R8226" s="923"/>
      <c r="S8226" s="923"/>
      <c r="U8226" s="742"/>
    </row>
    <row r="8227" spans="12:21" s="508" customFormat="1" x14ac:dyDescent="0.2">
      <c r="L8227" s="469"/>
      <c r="M8227" s="469"/>
      <c r="N8227" s="469"/>
      <c r="O8227" s="469"/>
      <c r="P8227" s="923"/>
      <c r="Q8227" s="923"/>
      <c r="R8227" s="923"/>
      <c r="S8227" s="923"/>
      <c r="U8227" s="742"/>
    </row>
    <row r="8228" spans="12:21" s="508" customFormat="1" x14ac:dyDescent="0.2">
      <c r="L8228" s="469"/>
      <c r="M8228" s="469"/>
      <c r="N8228" s="469"/>
      <c r="O8228" s="469"/>
      <c r="P8228" s="923"/>
      <c r="Q8228" s="923"/>
      <c r="R8228" s="923"/>
      <c r="S8228" s="923"/>
      <c r="U8228" s="742"/>
    </row>
    <row r="8229" spans="12:21" s="508" customFormat="1" x14ac:dyDescent="0.2">
      <c r="L8229" s="469"/>
      <c r="M8229" s="469"/>
      <c r="N8229" s="469"/>
      <c r="O8229" s="469"/>
      <c r="P8229" s="923"/>
      <c r="Q8229" s="923"/>
      <c r="R8229" s="923"/>
      <c r="S8229" s="923"/>
      <c r="U8229" s="742"/>
    </row>
    <row r="8230" spans="12:21" s="508" customFormat="1" x14ac:dyDescent="0.2">
      <c r="L8230" s="469"/>
      <c r="M8230" s="469"/>
      <c r="N8230" s="469"/>
      <c r="O8230" s="469"/>
      <c r="P8230" s="923"/>
      <c r="Q8230" s="923"/>
      <c r="R8230" s="923"/>
      <c r="S8230" s="923"/>
      <c r="U8230" s="742"/>
    </row>
    <row r="8231" spans="12:21" s="508" customFormat="1" x14ac:dyDescent="0.2">
      <c r="L8231" s="469"/>
      <c r="M8231" s="469"/>
      <c r="N8231" s="469"/>
      <c r="O8231" s="469"/>
      <c r="P8231" s="923"/>
      <c r="Q8231" s="923"/>
      <c r="R8231" s="923"/>
      <c r="S8231" s="923"/>
      <c r="U8231" s="742"/>
    </row>
    <row r="8232" spans="12:21" s="508" customFormat="1" x14ac:dyDescent="0.2">
      <c r="L8232" s="469"/>
      <c r="M8232" s="469"/>
      <c r="N8232" s="469"/>
      <c r="O8232" s="469"/>
      <c r="P8232" s="923"/>
      <c r="Q8232" s="923"/>
      <c r="R8232" s="923"/>
      <c r="S8232" s="923"/>
      <c r="U8232" s="742"/>
    </row>
    <row r="8233" spans="12:21" s="508" customFormat="1" x14ac:dyDescent="0.2">
      <c r="L8233" s="469"/>
      <c r="M8233" s="469"/>
      <c r="N8233" s="469"/>
      <c r="O8233" s="469"/>
      <c r="P8233" s="923"/>
      <c r="Q8233" s="923"/>
      <c r="R8233" s="923"/>
      <c r="S8233" s="923"/>
      <c r="U8233" s="742"/>
    </row>
    <row r="8234" spans="12:21" s="508" customFormat="1" x14ac:dyDescent="0.2">
      <c r="L8234" s="469"/>
      <c r="M8234" s="469"/>
      <c r="N8234" s="469"/>
      <c r="O8234" s="469"/>
      <c r="P8234" s="923"/>
      <c r="Q8234" s="923"/>
      <c r="R8234" s="923"/>
      <c r="S8234" s="923"/>
      <c r="U8234" s="742"/>
    </row>
    <row r="8235" spans="12:21" s="508" customFormat="1" x14ac:dyDescent="0.2">
      <c r="L8235" s="469"/>
      <c r="M8235" s="469"/>
      <c r="N8235" s="469"/>
      <c r="O8235" s="469"/>
      <c r="P8235" s="923"/>
      <c r="Q8235" s="923"/>
      <c r="R8235" s="923"/>
      <c r="S8235" s="923"/>
      <c r="U8235" s="742"/>
    </row>
    <row r="8236" spans="12:21" s="508" customFormat="1" x14ac:dyDescent="0.2">
      <c r="L8236" s="469"/>
      <c r="M8236" s="469"/>
      <c r="N8236" s="469"/>
      <c r="O8236" s="469"/>
      <c r="P8236" s="923"/>
      <c r="Q8236" s="923"/>
      <c r="R8236" s="923"/>
      <c r="S8236" s="923"/>
      <c r="U8236" s="742"/>
    </row>
    <row r="8237" spans="12:21" s="508" customFormat="1" x14ac:dyDescent="0.2">
      <c r="L8237" s="469"/>
      <c r="M8237" s="469"/>
      <c r="N8237" s="469"/>
      <c r="O8237" s="469"/>
      <c r="P8237" s="923"/>
      <c r="Q8237" s="923"/>
      <c r="R8237" s="923"/>
      <c r="S8237" s="923"/>
      <c r="U8237" s="742"/>
    </row>
    <row r="8238" spans="12:21" s="508" customFormat="1" x14ac:dyDescent="0.2">
      <c r="L8238" s="469"/>
      <c r="M8238" s="469"/>
      <c r="N8238" s="469"/>
      <c r="O8238" s="469"/>
      <c r="P8238" s="923"/>
      <c r="Q8238" s="923"/>
      <c r="R8238" s="923"/>
      <c r="S8238" s="923"/>
      <c r="U8238" s="742"/>
    </row>
    <row r="8239" spans="12:21" s="508" customFormat="1" x14ac:dyDescent="0.2">
      <c r="L8239" s="469"/>
      <c r="M8239" s="469"/>
      <c r="N8239" s="469"/>
      <c r="O8239" s="469"/>
      <c r="P8239" s="923"/>
      <c r="Q8239" s="923"/>
      <c r="R8239" s="923"/>
      <c r="S8239" s="923"/>
      <c r="U8239" s="742"/>
    </row>
    <row r="8240" spans="12:21" s="508" customFormat="1" x14ac:dyDescent="0.2">
      <c r="L8240" s="469"/>
      <c r="M8240" s="469"/>
      <c r="N8240" s="469"/>
      <c r="O8240" s="469"/>
      <c r="P8240" s="923"/>
      <c r="Q8240" s="923"/>
      <c r="R8240" s="923"/>
      <c r="S8240" s="923"/>
      <c r="U8240" s="742"/>
    </row>
    <row r="8241" spans="12:21" s="508" customFormat="1" x14ac:dyDescent="0.2">
      <c r="L8241" s="469"/>
      <c r="M8241" s="469"/>
      <c r="N8241" s="469"/>
      <c r="O8241" s="469"/>
      <c r="P8241" s="923"/>
      <c r="Q8241" s="923"/>
      <c r="R8241" s="923"/>
      <c r="S8241" s="923"/>
      <c r="U8241" s="742"/>
    </row>
    <row r="8242" spans="12:21" s="508" customFormat="1" x14ac:dyDescent="0.2">
      <c r="L8242" s="469"/>
      <c r="M8242" s="469"/>
      <c r="N8242" s="469"/>
      <c r="O8242" s="469"/>
      <c r="P8242" s="923"/>
      <c r="Q8242" s="923"/>
      <c r="R8242" s="923"/>
      <c r="S8242" s="923"/>
      <c r="U8242" s="742"/>
    </row>
    <row r="8243" spans="12:21" s="508" customFormat="1" x14ac:dyDescent="0.2">
      <c r="L8243" s="469"/>
      <c r="M8243" s="469"/>
      <c r="N8243" s="469"/>
      <c r="O8243" s="469"/>
      <c r="P8243" s="923"/>
      <c r="Q8243" s="923"/>
      <c r="R8243" s="923"/>
      <c r="S8243" s="923"/>
      <c r="U8243" s="742"/>
    </row>
    <row r="8244" spans="12:21" s="508" customFormat="1" x14ac:dyDescent="0.2">
      <c r="L8244" s="469"/>
      <c r="M8244" s="469"/>
      <c r="N8244" s="469"/>
      <c r="O8244" s="469"/>
      <c r="P8244" s="923"/>
      <c r="Q8244" s="923"/>
      <c r="R8244" s="923"/>
      <c r="S8244" s="923"/>
      <c r="U8244" s="742"/>
    </row>
    <row r="8245" spans="12:21" s="508" customFormat="1" x14ac:dyDescent="0.2">
      <c r="L8245" s="469"/>
      <c r="M8245" s="469"/>
      <c r="N8245" s="469"/>
      <c r="O8245" s="469"/>
      <c r="P8245" s="923"/>
      <c r="Q8245" s="923"/>
      <c r="R8245" s="923"/>
      <c r="S8245" s="923"/>
      <c r="U8245" s="742"/>
    </row>
    <row r="8246" spans="12:21" s="508" customFormat="1" x14ac:dyDescent="0.2">
      <c r="L8246" s="469"/>
      <c r="M8246" s="469"/>
      <c r="N8246" s="469"/>
      <c r="O8246" s="469"/>
      <c r="P8246" s="923"/>
      <c r="Q8246" s="923"/>
      <c r="R8246" s="923"/>
      <c r="S8246" s="923"/>
      <c r="U8246" s="742"/>
    </row>
    <row r="8247" spans="12:21" s="508" customFormat="1" x14ac:dyDescent="0.2">
      <c r="L8247" s="469"/>
      <c r="M8247" s="469"/>
      <c r="N8247" s="469"/>
      <c r="O8247" s="469"/>
      <c r="P8247" s="923"/>
      <c r="Q8247" s="923"/>
      <c r="R8247" s="923"/>
      <c r="S8247" s="923"/>
      <c r="U8247" s="742"/>
    </row>
    <row r="8248" spans="12:21" s="508" customFormat="1" x14ac:dyDescent="0.2">
      <c r="L8248" s="469"/>
      <c r="M8248" s="469"/>
      <c r="N8248" s="469"/>
      <c r="O8248" s="469"/>
      <c r="P8248" s="923"/>
      <c r="Q8248" s="923"/>
      <c r="R8248" s="923"/>
      <c r="S8248" s="923"/>
      <c r="U8248" s="742"/>
    </row>
    <row r="8249" spans="12:21" s="508" customFormat="1" x14ac:dyDescent="0.2">
      <c r="L8249" s="469"/>
      <c r="M8249" s="469"/>
      <c r="N8249" s="469"/>
      <c r="O8249" s="469"/>
      <c r="P8249" s="923"/>
      <c r="Q8249" s="923"/>
      <c r="R8249" s="923"/>
      <c r="S8249" s="923"/>
      <c r="U8249" s="742"/>
    </row>
    <row r="8250" spans="12:21" s="508" customFormat="1" x14ac:dyDescent="0.2">
      <c r="L8250" s="469"/>
      <c r="M8250" s="469"/>
      <c r="N8250" s="469"/>
      <c r="O8250" s="469"/>
      <c r="P8250" s="923"/>
      <c r="Q8250" s="923"/>
      <c r="R8250" s="923"/>
      <c r="S8250" s="923"/>
      <c r="U8250" s="742"/>
    </row>
    <row r="8251" spans="12:21" s="508" customFormat="1" x14ac:dyDescent="0.2">
      <c r="L8251" s="469"/>
      <c r="M8251" s="469"/>
      <c r="N8251" s="469"/>
      <c r="O8251" s="469"/>
      <c r="P8251" s="923"/>
      <c r="Q8251" s="923"/>
      <c r="R8251" s="923"/>
      <c r="S8251" s="923"/>
      <c r="U8251" s="742"/>
    </row>
    <row r="8252" spans="12:21" s="508" customFormat="1" x14ac:dyDescent="0.2">
      <c r="L8252" s="469"/>
      <c r="M8252" s="469"/>
      <c r="N8252" s="469"/>
      <c r="O8252" s="469"/>
      <c r="P8252" s="923"/>
      <c r="Q8252" s="923"/>
      <c r="R8252" s="923"/>
      <c r="S8252" s="923"/>
      <c r="U8252" s="742"/>
    </row>
    <row r="8253" spans="12:21" s="508" customFormat="1" x14ac:dyDescent="0.2">
      <c r="L8253" s="469"/>
      <c r="M8253" s="469"/>
      <c r="N8253" s="469"/>
      <c r="O8253" s="469"/>
      <c r="P8253" s="923"/>
      <c r="Q8253" s="923"/>
      <c r="R8253" s="923"/>
      <c r="S8253" s="923"/>
      <c r="U8253" s="742"/>
    </row>
    <row r="8254" spans="12:21" s="508" customFormat="1" x14ac:dyDescent="0.2">
      <c r="L8254" s="469"/>
      <c r="M8254" s="469"/>
      <c r="N8254" s="469"/>
      <c r="O8254" s="469"/>
      <c r="P8254" s="923"/>
      <c r="Q8254" s="923"/>
      <c r="R8254" s="923"/>
      <c r="S8254" s="923"/>
      <c r="U8254" s="742"/>
    </row>
    <row r="8255" spans="12:21" s="508" customFormat="1" x14ac:dyDescent="0.2">
      <c r="L8255" s="469"/>
      <c r="M8255" s="469"/>
      <c r="N8255" s="469"/>
      <c r="O8255" s="469"/>
      <c r="P8255" s="923"/>
      <c r="Q8255" s="923"/>
      <c r="R8255" s="923"/>
      <c r="S8255" s="923"/>
      <c r="U8255" s="742"/>
    </row>
    <row r="8256" spans="12:21" s="508" customFormat="1" x14ac:dyDescent="0.2">
      <c r="L8256" s="469"/>
      <c r="M8256" s="469"/>
      <c r="N8256" s="469"/>
      <c r="O8256" s="469"/>
      <c r="P8256" s="923"/>
      <c r="Q8256" s="923"/>
      <c r="R8256" s="923"/>
      <c r="S8256" s="923"/>
      <c r="U8256" s="742"/>
    </row>
    <row r="8257" spans="12:21" s="508" customFormat="1" x14ac:dyDescent="0.2">
      <c r="L8257" s="469"/>
      <c r="M8257" s="469"/>
      <c r="N8257" s="469"/>
      <c r="O8257" s="469"/>
      <c r="P8257" s="923"/>
      <c r="Q8257" s="923"/>
      <c r="R8257" s="923"/>
      <c r="S8257" s="923"/>
      <c r="U8257" s="742"/>
    </row>
    <row r="8258" spans="12:21" s="508" customFormat="1" x14ac:dyDescent="0.2">
      <c r="L8258" s="469"/>
      <c r="M8258" s="469"/>
      <c r="N8258" s="469"/>
      <c r="O8258" s="469"/>
      <c r="P8258" s="923"/>
      <c r="Q8258" s="923"/>
      <c r="R8258" s="923"/>
      <c r="S8258" s="923"/>
      <c r="U8258" s="742"/>
    </row>
    <row r="8259" spans="12:21" s="508" customFormat="1" x14ac:dyDescent="0.2">
      <c r="L8259" s="469"/>
      <c r="M8259" s="469"/>
      <c r="N8259" s="469"/>
      <c r="O8259" s="469"/>
      <c r="P8259" s="923"/>
      <c r="Q8259" s="923"/>
      <c r="R8259" s="923"/>
      <c r="S8259" s="923"/>
      <c r="U8259" s="742"/>
    </row>
    <row r="8260" spans="12:21" s="508" customFormat="1" x14ac:dyDescent="0.2">
      <c r="L8260" s="469"/>
      <c r="M8260" s="469"/>
      <c r="N8260" s="469"/>
      <c r="O8260" s="469"/>
      <c r="P8260" s="923"/>
      <c r="Q8260" s="923"/>
      <c r="R8260" s="923"/>
      <c r="S8260" s="923"/>
      <c r="U8260" s="742"/>
    </row>
    <row r="8261" spans="12:21" s="508" customFormat="1" x14ac:dyDescent="0.2">
      <c r="L8261" s="469"/>
      <c r="M8261" s="469"/>
      <c r="N8261" s="469"/>
      <c r="O8261" s="469"/>
      <c r="P8261" s="923"/>
      <c r="Q8261" s="923"/>
      <c r="R8261" s="923"/>
      <c r="S8261" s="923"/>
      <c r="U8261" s="742"/>
    </row>
    <row r="8262" spans="12:21" s="508" customFormat="1" x14ac:dyDescent="0.2">
      <c r="L8262" s="469"/>
      <c r="M8262" s="469"/>
      <c r="N8262" s="469"/>
      <c r="O8262" s="469"/>
      <c r="P8262" s="923"/>
      <c r="Q8262" s="923"/>
      <c r="R8262" s="923"/>
      <c r="S8262" s="923"/>
      <c r="U8262" s="742"/>
    </row>
    <row r="8263" spans="12:21" s="508" customFormat="1" x14ac:dyDescent="0.2">
      <c r="L8263" s="469"/>
      <c r="M8263" s="469"/>
      <c r="N8263" s="469"/>
      <c r="O8263" s="469"/>
      <c r="P8263" s="923"/>
      <c r="Q8263" s="923"/>
      <c r="R8263" s="923"/>
      <c r="S8263" s="923"/>
      <c r="U8263" s="742"/>
    </row>
    <row r="8264" spans="12:21" s="508" customFormat="1" x14ac:dyDescent="0.2">
      <c r="L8264" s="469"/>
      <c r="M8264" s="469"/>
      <c r="N8264" s="469"/>
      <c r="O8264" s="469"/>
      <c r="P8264" s="923"/>
      <c r="Q8264" s="923"/>
      <c r="R8264" s="923"/>
      <c r="S8264" s="923"/>
      <c r="U8264" s="742"/>
    </row>
    <row r="8265" spans="12:21" s="508" customFormat="1" x14ac:dyDescent="0.2">
      <c r="L8265" s="469"/>
      <c r="M8265" s="469"/>
      <c r="N8265" s="469"/>
      <c r="O8265" s="469"/>
      <c r="P8265" s="923"/>
      <c r="Q8265" s="923"/>
      <c r="R8265" s="923"/>
      <c r="S8265" s="923"/>
      <c r="U8265" s="742"/>
    </row>
    <row r="8266" spans="12:21" s="508" customFormat="1" x14ac:dyDescent="0.2">
      <c r="L8266" s="469"/>
      <c r="M8266" s="469"/>
      <c r="N8266" s="469"/>
      <c r="O8266" s="469"/>
      <c r="P8266" s="923"/>
      <c r="Q8266" s="923"/>
      <c r="R8266" s="923"/>
      <c r="S8266" s="923"/>
      <c r="U8266" s="742"/>
    </row>
    <row r="8267" spans="12:21" s="508" customFormat="1" x14ac:dyDescent="0.2">
      <c r="L8267" s="469"/>
      <c r="M8267" s="469"/>
      <c r="N8267" s="469"/>
      <c r="O8267" s="469"/>
      <c r="P8267" s="923"/>
      <c r="Q8267" s="923"/>
      <c r="R8267" s="923"/>
      <c r="S8267" s="923"/>
      <c r="U8267" s="742"/>
    </row>
    <row r="8268" spans="12:21" s="508" customFormat="1" x14ac:dyDescent="0.2">
      <c r="L8268" s="469"/>
      <c r="M8268" s="469"/>
      <c r="N8268" s="469"/>
      <c r="O8268" s="469"/>
      <c r="P8268" s="923"/>
      <c r="Q8268" s="923"/>
      <c r="R8268" s="923"/>
      <c r="S8268" s="923"/>
      <c r="U8268" s="742"/>
    </row>
    <row r="8269" spans="12:21" s="508" customFormat="1" x14ac:dyDescent="0.2">
      <c r="L8269" s="469"/>
      <c r="M8269" s="469"/>
      <c r="N8269" s="469"/>
      <c r="O8269" s="469"/>
      <c r="P8269" s="923"/>
      <c r="Q8269" s="923"/>
      <c r="R8269" s="923"/>
      <c r="S8269" s="923"/>
      <c r="U8269" s="742"/>
    </row>
    <row r="8270" spans="12:21" s="508" customFormat="1" x14ac:dyDescent="0.2">
      <c r="L8270" s="469"/>
      <c r="M8270" s="469"/>
      <c r="N8270" s="469"/>
      <c r="O8270" s="469"/>
      <c r="P8270" s="923"/>
      <c r="Q8270" s="923"/>
      <c r="R8270" s="923"/>
      <c r="S8270" s="923"/>
      <c r="U8270" s="742"/>
    </row>
    <row r="8271" spans="12:21" s="508" customFormat="1" x14ac:dyDescent="0.2">
      <c r="L8271" s="469"/>
      <c r="M8271" s="469"/>
      <c r="N8271" s="469"/>
      <c r="O8271" s="469"/>
      <c r="P8271" s="923"/>
      <c r="Q8271" s="923"/>
      <c r="R8271" s="923"/>
      <c r="S8271" s="923"/>
      <c r="U8271" s="742"/>
    </row>
    <row r="8272" spans="12:21" s="508" customFormat="1" x14ac:dyDescent="0.2">
      <c r="L8272" s="469"/>
      <c r="M8272" s="469"/>
      <c r="N8272" s="469"/>
      <c r="O8272" s="469"/>
      <c r="P8272" s="923"/>
      <c r="Q8272" s="923"/>
      <c r="R8272" s="923"/>
      <c r="S8272" s="923"/>
      <c r="U8272" s="742"/>
    </row>
    <row r="8273" spans="12:21" s="508" customFormat="1" x14ac:dyDescent="0.2">
      <c r="L8273" s="469"/>
      <c r="M8273" s="469"/>
      <c r="N8273" s="469"/>
      <c r="O8273" s="469"/>
      <c r="P8273" s="923"/>
      <c r="Q8273" s="923"/>
      <c r="R8273" s="923"/>
      <c r="S8273" s="923"/>
      <c r="U8273" s="742"/>
    </row>
    <row r="8274" spans="12:21" s="508" customFormat="1" x14ac:dyDescent="0.2">
      <c r="L8274" s="469"/>
      <c r="M8274" s="469"/>
      <c r="N8274" s="469"/>
      <c r="O8274" s="469"/>
      <c r="P8274" s="923"/>
      <c r="Q8274" s="923"/>
      <c r="R8274" s="923"/>
      <c r="S8274" s="923"/>
      <c r="U8274" s="742"/>
    </row>
    <row r="8275" spans="12:21" s="508" customFormat="1" x14ac:dyDescent="0.2">
      <c r="L8275" s="469"/>
      <c r="M8275" s="469"/>
      <c r="N8275" s="469"/>
      <c r="O8275" s="469"/>
      <c r="P8275" s="923"/>
      <c r="Q8275" s="923"/>
      <c r="R8275" s="923"/>
      <c r="S8275" s="923"/>
      <c r="U8275" s="742"/>
    </row>
    <row r="8276" spans="12:21" s="508" customFormat="1" x14ac:dyDescent="0.2">
      <c r="L8276" s="469"/>
      <c r="M8276" s="469"/>
      <c r="N8276" s="469"/>
      <c r="O8276" s="469"/>
      <c r="P8276" s="923"/>
      <c r="Q8276" s="923"/>
      <c r="R8276" s="923"/>
      <c r="S8276" s="923"/>
      <c r="U8276" s="742"/>
    </row>
    <row r="8277" spans="12:21" s="508" customFormat="1" x14ac:dyDescent="0.2">
      <c r="L8277" s="469"/>
      <c r="M8277" s="469"/>
      <c r="N8277" s="469"/>
      <c r="O8277" s="469"/>
      <c r="P8277" s="923"/>
      <c r="Q8277" s="923"/>
      <c r="R8277" s="923"/>
      <c r="S8277" s="923"/>
      <c r="U8277" s="742"/>
    </row>
    <row r="8278" spans="12:21" s="508" customFormat="1" x14ac:dyDescent="0.2">
      <c r="L8278" s="469"/>
      <c r="M8278" s="469"/>
      <c r="N8278" s="469"/>
      <c r="O8278" s="469"/>
      <c r="P8278" s="923"/>
      <c r="Q8278" s="923"/>
      <c r="R8278" s="923"/>
      <c r="S8278" s="923"/>
      <c r="U8278" s="742"/>
    </row>
    <row r="8279" spans="12:21" s="508" customFormat="1" x14ac:dyDescent="0.2">
      <c r="L8279" s="469"/>
      <c r="M8279" s="469"/>
      <c r="N8279" s="469"/>
      <c r="O8279" s="469"/>
      <c r="P8279" s="923"/>
      <c r="Q8279" s="923"/>
      <c r="R8279" s="923"/>
      <c r="S8279" s="923"/>
      <c r="U8279" s="742"/>
    </row>
    <row r="8280" spans="12:21" s="508" customFormat="1" x14ac:dyDescent="0.2">
      <c r="L8280" s="469"/>
      <c r="M8280" s="469"/>
      <c r="N8280" s="469"/>
      <c r="O8280" s="469"/>
      <c r="P8280" s="923"/>
      <c r="Q8280" s="923"/>
      <c r="R8280" s="923"/>
      <c r="S8280" s="923"/>
      <c r="U8280" s="742"/>
    </row>
    <row r="8281" spans="12:21" s="508" customFormat="1" x14ac:dyDescent="0.2">
      <c r="L8281" s="469"/>
      <c r="M8281" s="469"/>
      <c r="N8281" s="469"/>
      <c r="O8281" s="469"/>
      <c r="P8281" s="923"/>
      <c r="Q8281" s="923"/>
      <c r="R8281" s="923"/>
      <c r="S8281" s="923"/>
      <c r="U8281" s="742"/>
    </row>
    <row r="8282" spans="12:21" s="508" customFormat="1" x14ac:dyDescent="0.2">
      <c r="L8282" s="469"/>
      <c r="M8282" s="469"/>
      <c r="N8282" s="469"/>
      <c r="O8282" s="469"/>
      <c r="P8282" s="923"/>
      <c r="Q8282" s="923"/>
      <c r="R8282" s="923"/>
      <c r="S8282" s="923"/>
      <c r="U8282" s="742"/>
    </row>
    <row r="8283" spans="12:21" s="508" customFormat="1" x14ac:dyDescent="0.2">
      <c r="L8283" s="469"/>
      <c r="M8283" s="469"/>
      <c r="N8283" s="469"/>
      <c r="O8283" s="469"/>
      <c r="P8283" s="923"/>
      <c r="Q8283" s="923"/>
      <c r="R8283" s="923"/>
      <c r="S8283" s="923"/>
      <c r="U8283" s="742"/>
    </row>
    <row r="8284" spans="12:21" s="508" customFormat="1" x14ac:dyDescent="0.2">
      <c r="L8284" s="469"/>
      <c r="M8284" s="469"/>
      <c r="N8284" s="469"/>
      <c r="O8284" s="469"/>
      <c r="P8284" s="923"/>
      <c r="Q8284" s="923"/>
      <c r="R8284" s="923"/>
      <c r="S8284" s="923"/>
      <c r="U8284" s="742"/>
    </row>
    <row r="8285" spans="12:21" s="508" customFormat="1" x14ac:dyDescent="0.2">
      <c r="L8285" s="469"/>
      <c r="M8285" s="469"/>
      <c r="N8285" s="469"/>
      <c r="O8285" s="469"/>
      <c r="P8285" s="923"/>
      <c r="Q8285" s="923"/>
      <c r="R8285" s="923"/>
      <c r="S8285" s="923"/>
      <c r="U8285" s="742"/>
    </row>
    <row r="8286" spans="12:21" s="508" customFormat="1" x14ac:dyDescent="0.2">
      <c r="L8286" s="469"/>
      <c r="M8286" s="469"/>
      <c r="N8286" s="469"/>
      <c r="O8286" s="469"/>
      <c r="P8286" s="923"/>
      <c r="Q8286" s="923"/>
      <c r="R8286" s="923"/>
      <c r="S8286" s="923"/>
      <c r="U8286" s="742"/>
    </row>
    <row r="8287" spans="12:21" s="508" customFormat="1" x14ac:dyDescent="0.2">
      <c r="L8287" s="469"/>
      <c r="M8287" s="469"/>
      <c r="N8287" s="469"/>
      <c r="O8287" s="469"/>
      <c r="P8287" s="923"/>
      <c r="Q8287" s="923"/>
      <c r="R8287" s="923"/>
      <c r="S8287" s="923"/>
      <c r="U8287" s="742"/>
    </row>
    <row r="8288" spans="12:21" s="508" customFormat="1" x14ac:dyDescent="0.2">
      <c r="L8288" s="469"/>
      <c r="M8288" s="469"/>
      <c r="N8288" s="469"/>
      <c r="O8288" s="469"/>
      <c r="P8288" s="923"/>
      <c r="Q8288" s="923"/>
      <c r="R8288" s="923"/>
      <c r="S8288" s="923"/>
      <c r="U8288" s="742"/>
    </row>
    <row r="8289" spans="12:21" s="508" customFormat="1" x14ac:dyDescent="0.2">
      <c r="L8289" s="469"/>
      <c r="M8289" s="469"/>
      <c r="N8289" s="469"/>
      <c r="O8289" s="469"/>
      <c r="P8289" s="923"/>
      <c r="Q8289" s="923"/>
      <c r="R8289" s="923"/>
      <c r="S8289" s="923"/>
      <c r="U8289" s="742"/>
    </row>
    <row r="8290" spans="12:21" s="508" customFormat="1" x14ac:dyDescent="0.2">
      <c r="L8290" s="469"/>
      <c r="M8290" s="469"/>
      <c r="N8290" s="469"/>
      <c r="O8290" s="469"/>
      <c r="P8290" s="923"/>
      <c r="Q8290" s="923"/>
      <c r="R8290" s="923"/>
      <c r="S8290" s="923"/>
      <c r="U8290" s="742"/>
    </row>
    <row r="8291" spans="12:21" s="508" customFormat="1" x14ac:dyDescent="0.2">
      <c r="L8291" s="469"/>
      <c r="M8291" s="469"/>
      <c r="N8291" s="469"/>
      <c r="O8291" s="469"/>
      <c r="P8291" s="923"/>
      <c r="Q8291" s="923"/>
      <c r="R8291" s="923"/>
      <c r="S8291" s="923"/>
      <c r="U8291" s="742"/>
    </row>
    <row r="8292" spans="12:21" s="508" customFormat="1" x14ac:dyDescent="0.2">
      <c r="L8292" s="469"/>
      <c r="M8292" s="469"/>
      <c r="N8292" s="469"/>
      <c r="O8292" s="469"/>
      <c r="P8292" s="923"/>
      <c r="Q8292" s="923"/>
      <c r="R8292" s="923"/>
      <c r="S8292" s="923"/>
      <c r="U8292" s="742"/>
    </row>
    <row r="8293" spans="12:21" s="508" customFormat="1" x14ac:dyDescent="0.2">
      <c r="L8293" s="469"/>
      <c r="M8293" s="469"/>
      <c r="N8293" s="469"/>
      <c r="O8293" s="469"/>
      <c r="P8293" s="923"/>
      <c r="Q8293" s="923"/>
      <c r="R8293" s="923"/>
      <c r="S8293" s="923"/>
      <c r="U8293" s="742"/>
    </row>
    <row r="8294" spans="12:21" s="508" customFormat="1" x14ac:dyDescent="0.2">
      <c r="L8294" s="469"/>
      <c r="M8294" s="469"/>
      <c r="N8294" s="469"/>
      <c r="O8294" s="469"/>
      <c r="P8294" s="923"/>
      <c r="Q8294" s="923"/>
      <c r="R8294" s="923"/>
      <c r="S8294" s="923"/>
      <c r="U8294" s="742"/>
    </row>
    <row r="8295" spans="12:21" s="508" customFormat="1" x14ac:dyDescent="0.2">
      <c r="L8295" s="469"/>
      <c r="M8295" s="469"/>
      <c r="N8295" s="469"/>
      <c r="O8295" s="469"/>
      <c r="P8295" s="923"/>
      <c r="Q8295" s="923"/>
      <c r="R8295" s="923"/>
      <c r="S8295" s="923"/>
      <c r="U8295" s="742"/>
    </row>
    <row r="8296" spans="12:21" s="508" customFormat="1" x14ac:dyDescent="0.2">
      <c r="L8296" s="469"/>
      <c r="M8296" s="469"/>
      <c r="N8296" s="469"/>
      <c r="O8296" s="469"/>
      <c r="P8296" s="923"/>
      <c r="Q8296" s="923"/>
      <c r="R8296" s="923"/>
      <c r="S8296" s="923"/>
      <c r="U8296" s="742"/>
    </row>
    <row r="8297" spans="12:21" s="508" customFormat="1" x14ac:dyDescent="0.2">
      <c r="L8297" s="469"/>
      <c r="M8297" s="469"/>
      <c r="N8297" s="469"/>
      <c r="O8297" s="469"/>
      <c r="P8297" s="923"/>
      <c r="Q8297" s="923"/>
      <c r="R8297" s="923"/>
      <c r="S8297" s="923"/>
      <c r="U8297" s="742"/>
    </row>
    <row r="8298" spans="12:21" s="508" customFormat="1" x14ac:dyDescent="0.2">
      <c r="L8298" s="469"/>
      <c r="M8298" s="469"/>
      <c r="N8298" s="469"/>
      <c r="O8298" s="469"/>
      <c r="P8298" s="923"/>
      <c r="Q8298" s="923"/>
      <c r="R8298" s="923"/>
      <c r="S8298" s="923"/>
      <c r="U8298" s="742"/>
    </row>
    <row r="8299" spans="12:21" s="508" customFormat="1" x14ac:dyDescent="0.2">
      <c r="L8299" s="469"/>
      <c r="M8299" s="469"/>
      <c r="N8299" s="469"/>
      <c r="O8299" s="469"/>
      <c r="P8299" s="923"/>
      <c r="Q8299" s="923"/>
      <c r="R8299" s="923"/>
      <c r="S8299" s="923"/>
      <c r="U8299" s="742"/>
    </row>
    <row r="8300" spans="12:21" s="508" customFormat="1" x14ac:dyDescent="0.2">
      <c r="L8300" s="469"/>
      <c r="M8300" s="469"/>
      <c r="N8300" s="469"/>
      <c r="O8300" s="469"/>
      <c r="P8300" s="923"/>
      <c r="Q8300" s="923"/>
      <c r="R8300" s="923"/>
      <c r="S8300" s="923"/>
      <c r="U8300" s="742"/>
    </row>
    <row r="8301" spans="12:21" s="508" customFormat="1" x14ac:dyDescent="0.2">
      <c r="L8301" s="469"/>
      <c r="M8301" s="469"/>
      <c r="N8301" s="469"/>
      <c r="O8301" s="469"/>
      <c r="P8301" s="923"/>
      <c r="Q8301" s="923"/>
      <c r="R8301" s="923"/>
      <c r="S8301" s="923"/>
      <c r="U8301" s="742"/>
    </row>
    <row r="8302" spans="12:21" s="508" customFormat="1" x14ac:dyDescent="0.2">
      <c r="L8302" s="469"/>
      <c r="M8302" s="469"/>
      <c r="N8302" s="469"/>
      <c r="O8302" s="469"/>
      <c r="P8302" s="923"/>
      <c r="Q8302" s="923"/>
      <c r="R8302" s="923"/>
      <c r="S8302" s="923"/>
      <c r="U8302" s="742"/>
    </row>
    <row r="8303" spans="12:21" s="508" customFormat="1" x14ac:dyDescent="0.2">
      <c r="L8303" s="469"/>
      <c r="M8303" s="469"/>
      <c r="N8303" s="469"/>
      <c r="O8303" s="469"/>
      <c r="P8303" s="923"/>
      <c r="Q8303" s="923"/>
      <c r="R8303" s="923"/>
      <c r="S8303" s="923"/>
      <c r="U8303" s="742"/>
    </row>
    <row r="8304" spans="12:21" s="508" customFormat="1" x14ac:dyDescent="0.2">
      <c r="L8304" s="469"/>
      <c r="M8304" s="469"/>
      <c r="N8304" s="469"/>
      <c r="O8304" s="469"/>
      <c r="P8304" s="923"/>
      <c r="Q8304" s="923"/>
      <c r="R8304" s="923"/>
      <c r="S8304" s="923"/>
      <c r="U8304" s="742"/>
    </row>
    <row r="8305" spans="12:21" s="508" customFormat="1" x14ac:dyDescent="0.2">
      <c r="L8305" s="469"/>
      <c r="M8305" s="469"/>
      <c r="N8305" s="469"/>
      <c r="O8305" s="469"/>
      <c r="P8305" s="923"/>
      <c r="Q8305" s="923"/>
      <c r="R8305" s="923"/>
      <c r="S8305" s="923"/>
      <c r="U8305" s="742"/>
    </row>
    <row r="8306" spans="12:21" s="508" customFormat="1" x14ac:dyDescent="0.2">
      <c r="L8306" s="469"/>
      <c r="M8306" s="469"/>
      <c r="N8306" s="469"/>
      <c r="O8306" s="469"/>
      <c r="P8306" s="923"/>
      <c r="Q8306" s="923"/>
      <c r="R8306" s="923"/>
      <c r="S8306" s="923"/>
      <c r="U8306" s="742"/>
    </row>
    <row r="8307" spans="12:21" s="508" customFormat="1" x14ac:dyDescent="0.2">
      <c r="L8307" s="469"/>
      <c r="M8307" s="469"/>
      <c r="N8307" s="469"/>
      <c r="O8307" s="469"/>
      <c r="P8307" s="923"/>
      <c r="Q8307" s="923"/>
      <c r="R8307" s="923"/>
      <c r="S8307" s="923"/>
      <c r="U8307" s="742"/>
    </row>
    <row r="8308" spans="12:21" s="508" customFormat="1" x14ac:dyDescent="0.2">
      <c r="L8308" s="469"/>
      <c r="M8308" s="469"/>
      <c r="N8308" s="469"/>
      <c r="O8308" s="469"/>
      <c r="P8308" s="923"/>
      <c r="Q8308" s="923"/>
      <c r="R8308" s="923"/>
      <c r="S8308" s="923"/>
      <c r="U8308" s="742"/>
    </row>
    <row r="8309" spans="12:21" s="508" customFormat="1" x14ac:dyDescent="0.2">
      <c r="L8309" s="469"/>
      <c r="M8309" s="469"/>
      <c r="N8309" s="469"/>
      <c r="O8309" s="469"/>
      <c r="P8309" s="923"/>
      <c r="Q8309" s="923"/>
      <c r="R8309" s="923"/>
      <c r="S8309" s="923"/>
      <c r="U8309" s="742"/>
    </row>
    <row r="8310" spans="12:21" s="508" customFormat="1" x14ac:dyDescent="0.2">
      <c r="L8310" s="469"/>
      <c r="M8310" s="469"/>
      <c r="N8310" s="469"/>
      <c r="O8310" s="469"/>
      <c r="P8310" s="923"/>
      <c r="Q8310" s="923"/>
      <c r="R8310" s="923"/>
      <c r="S8310" s="923"/>
      <c r="U8310" s="742"/>
    </row>
    <row r="8311" spans="12:21" s="508" customFormat="1" x14ac:dyDescent="0.2">
      <c r="L8311" s="469"/>
      <c r="M8311" s="469"/>
      <c r="N8311" s="469"/>
      <c r="O8311" s="469"/>
      <c r="P8311" s="923"/>
      <c r="Q8311" s="923"/>
      <c r="R8311" s="923"/>
      <c r="S8311" s="923"/>
      <c r="U8311" s="742"/>
    </row>
    <row r="8312" spans="12:21" s="508" customFormat="1" x14ac:dyDescent="0.2">
      <c r="L8312" s="469"/>
      <c r="M8312" s="469"/>
      <c r="N8312" s="469"/>
      <c r="O8312" s="469"/>
      <c r="P8312" s="923"/>
      <c r="Q8312" s="923"/>
      <c r="R8312" s="923"/>
      <c r="S8312" s="923"/>
      <c r="U8312" s="742"/>
    </row>
    <row r="8313" spans="12:21" s="508" customFormat="1" x14ac:dyDescent="0.2">
      <c r="L8313" s="469"/>
      <c r="M8313" s="469"/>
      <c r="N8313" s="469"/>
      <c r="O8313" s="469"/>
      <c r="P8313" s="923"/>
      <c r="Q8313" s="923"/>
      <c r="R8313" s="923"/>
      <c r="S8313" s="923"/>
      <c r="U8313" s="742"/>
    </row>
    <row r="8314" spans="12:21" s="508" customFormat="1" x14ac:dyDescent="0.2">
      <c r="L8314" s="469"/>
      <c r="M8314" s="469"/>
      <c r="N8314" s="469"/>
      <c r="O8314" s="469"/>
      <c r="P8314" s="923"/>
      <c r="Q8314" s="923"/>
      <c r="R8314" s="923"/>
      <c r="S8314" s="923"/>
      <c r="U8314" s="742"/>
    </row>
    <row r="8315" spans="12:21" s="508" customFormat="1" x14ac:dyDescent="0.2">
      <c r="L8315" s="469"/>
      <c r="M8315" s="469"/>
      <c r="N8315" s="469"/>
      <c r="O8315" s="469"/>
      <c r="P8315" s="923"/>
      <c r="Q8315" s="923"/>
      <c r="R8315" s="923"/>
      <c r="S8315" s="923"/>
      <c r="U8315" s="742"/>
    </row>
    <row r="8316" spans="12:21" s="508" customFormat="1" x14ac:dyDescent="0.2">
      <c r="L8316" s="469"/>
      <c r="M8316" s="469"/>
      <c r="N8316" s="469"/>
      <c r="O8316" s="469"/>
      <c r="P8316" s="923"/>
      <c r="Q8316" s="923"/>
      <c r="R8316" s="923"/>
      <c r="S8316" s="923"/>
      <c r="U8316" s="742"/>
    </row>
    <row r="8317" spans="12:21" s="508" customFormat="1" x14ac:dyDescent="0.2">
      <c r="L8317" s="469"/>
      <c r="M8317" s="469"/>
      <c r="N8317" s="469"/>
      <c r="O8317" s="469"/>
      <c r="P8317" s="923"/>
      <c r="Q8317" s="923"/>
      <c r="R8317" s="923"/>
      <c r="S8317" s="923"/>
      <c r="U8317" s="742"/>
    </row>
    <row r="8318" spans="12:21" s="508" customFormat="1" x14ac:dyDescent="0.2">
      <c r="L8318" s="469"/>
      <c r="M8318" s="469"/>
      <c r="N8318" s="469"/>
      <c r="O8318" s="469"/>
      <c r="P8318" s="923"/>
      <c r="Q8318" s="923"/>
      <c r="R8318" s="923"/>
      <c r="S8318" s="923"/>
      <c r="U8318" s="742"/>
    </row>
    <row r="8319" spans="12:21" s="508" customFormat="1" x14ac:dyDescent="0.2">
      <c r="L8319" s="469"/>
      <c r="M8319" s="469"/>
      <c r="N8319" s="469"/>
      <c r="O8319" s="469"/>
      <c r="P8319" s="923"/>
      <c r="Q8319" s="923"/>
      <c r="R8319" s="923"/>
      <c r="S8319" s="923"/>
      <c r="U8319" s="742"/>
    </row>
    <row r="8320" spans="12:21" s="508" customFormat="1" x14ac:dyDescent="0.2">
      <c r="L8320" s="469"/>
      <c r="M8320" s="469"/>
      <c r="N8320" s="469"/>
      <c r="O8320" s="469"/>
      <c r="P8320" s="923"/>
      <c r="Q8320" s="923"/>
      <c r="R8320" s="923"/>
      <c r="S8320" s="923"/>
      <c r="U8320" s="742"/>
    </row>
    <row r="8321" spans="12:21" s="508" customFormat="1" x14ac:dyDescent="0.2">
      <c r="L8321" s="469"/>
      <c r="M8321" s="469"/>
      <c r="N8321" s="469"/>
      <c r="O8321" s="469"/>
      <c r="P8321" s="923"/>
      <c r="Q8321" s="923"/>
      <c r="R8321" s="923"/>
      <c r="S8321" s="923"/>
      <c r="U8321" s="742"/>
    </row>
    <row r="8322" spans="12:21" s="508" customFormat="1" x14ac:dyDescent="0.2">
      <c r="L8322" s="469"/>
      <c r="M8322" s="469"/>
      <c r="N8322" s="469"/>
      <c r="O8322" s="469"/>
      <c r="P8322" s="923"/>
      <c r="Q8322" s="923"/>
      <c r="R8322" s="923"/>
      <c r="S8322" s="923"/>
      <c r="U8322" s="742"/>
    </row>
    <row r="8323" spans="12:21" s="508" customFormat="1" x14ac:dyDescent="0.2">
      <c r="L8323" s="469"/>
      <c r="M8323" s="469"/>
      <c r="N8323" s="469"/>
      <c r="O8323" s="469"/>
      <c r="P8323" s="923"/>
      <c r="Q8323" s="923"/>
      <c r="R8323" s="923"/>
      <c r="S8323" s="923"/>
      <c r="U8323" s="742"/>
    </row>
    <row r="8324" spans="12:21" s="508" customFormat="1" x14ac:dyDescent="0.2">
      <c r="L8324" s="469"/>
      <c r="M8324" s="469"/>
      <c r="N8324" s="469"/>
      <c r="O8324" s="469"/>
      <c r="P8324" s="923"/>
      <c r="Q8324" s="923"/>
      <c r="R8324" s="923"/>
      <c r="S8324" s="923"/>
      <c r="U8324" s="742"/>
    </row>
    <row r="8325" spans="12:21" s="508" customFormat="1" x14ac:dyDescent="0.2">
      <c r="L8325" s="469"/>
      <c r="M8325" s="469"/>
      <c r="N8325" s="469"/>
      <c r="O8325" s="469"/>
      <c r="P8325" s="923"/>
      <c r="Q8325" s="923"/>
      <c r="R8325" s="923"/>
      <c r="S8325" s="923"/>
      <c r="U8325" s="742"/>
    </row>
    <row r="8326" spans="12:21" s="508" customFormat="1" x14ac:dyDescent="0.2">
      <c r="L8326" s="469"/>
      <c r="M8326" s="469"/>
      <c r="N8326" s="469"/>
      <c r="O8326" s="469"/>
      <c r="P8326" s="923"/>
      <c r="Q8326" s="923"/>
      <c r="R8326" s="923"/>
      <c r="S8326" s="923"/>
      <c r="U8326" s="742"/>
    </row>
    <row r="8327" spans="12:21" s="508" customFormat="1" x14ac:dyDescent="0.2">
      <c r="L8327" s="469"/>
      <c r="M8327" s="469"/>
      <c r="N8327" s="469"/>
      <c r="O8327" s="469"/>
      <c r="P8327" s="923"/>
      <c r="Q8327" s="923"/>
      <c r="R8327" s="923"/>
      <c r="S8327" s="923"/>
      <c r="U8327" s="742"/>
    </row>
    <row r="8328" spans="12:21" s="508" customFormat="1" x14ac:dyDescent="0.2">
      <c r="L8328" s="469"/>
      <c r="M8328" s="469"/>
      <c r="N8328" s="469"/>
      <c r="O8328" s="469"/>
      <c r="P8328" s="923"/>
      <c r="Q8328" s="923"/>
      <c r="R8328" s="923"/>
      <c r="S8328" s="923"/>
      <c r="U8328" s="742"/>
    </row>
    <row r="8329" spans="12:21" s="508" customFormat="1" x14ac:dyDescent="0.2">
      <c r="L8329" s="469"/>
      <c r="M8329" s="469"/>
      <c r="N8329" s="469"/>
      <c r="O8329" s="469"/>
      <c r="P8329" s="923"/>
      <c r="Q8329" s="923"/>
      <c r="R8329" s="923"/>
      <c r="S8329" s="923"/>
      <c r="U8329" s="742"/>
    </row>
    <row r="8330" spans="12:21" s="508" customFormat="1" x14ac:dyDescent="0.2">
      <c r="L8330" s="469"/>
      <c r="M8330" s="469"/>
      <c r="N8330" s="469"/>
      <c r="O8330" s="469"/>
      <c r="P8330" s="923"/>
      <c r="Q8330" s="923"/>
      <c r="R8330" s="923"/>
      <c r="S8330" s="923"/>
      <c r="U8330" s="742"/>
    </row>
    <row r="8331" spans="12:21" s="508" customFormat="1" x14ac:dyDescent="0.2">
      <c r="L8331" s="469"/>
      <c r="M8331" s="469"/>
      <c r="N8331" s="469"/>
      <c r="O8331" s="469"/>
      <c r="P8331" s="923"/>
      <c r="Q8331" s="923"/>
      <c r="R8331" s="923"/>
      <c r="S8331" s="923"/>
      <c r="U8331" s="742"/>
    </row>
    <row r="8332" spans="12:21" s="508" customFormat="1" x14ac:dyDescent="0.2">
      <c r="L8332" s="469"/>
      <c r="M8332" s="469"/>
      <c r="N8332" s="469"/>
      <c r="O8332" s="469"/>
      <c r="P8332" s="923"/>
      <c r="Q8332" s="923"/>
      <c r="R8332" s="923"/>
      <c r="S8332" s="923"/>
      <c r="U8332" s="742"/>
    </row>
    <row r="8333" spans="12:21" s="508" customFormat="1" x14ac:dyDescent="0.2">
      <c r="L8333" s="469"/>
      <c r="M8333" s="469"/>
      <c r="N8333" s="469"/>
      <c r="O8333" s="469"/>
      <c r="P8333" s="923"/>
      <c r="Q8333" s="923"/>
      <c r="R8333" s="923"/>
      <c r="S8333" s="923"/>
      <c r="U8333" s="742"/>
    </row>
    <row r="8334" spans="12:21" s="508" customFormat="1" x14ac:dyDescent="0.2">
      <c r="L8334" s="469"/>
      <c r="M8334" s="469"/>
      <c r="N8334" s="469"/>
      <c r="O8334" s="469"/>
      <c r="P8334" s="923"/>
      <c r="Q8334" s="923"/>
      <c r="R8334" s="923"/>
      <c r="S8334" s="923"/>
      <c r="U8334" s="742"/>
    </row>
    <row r="8335" spans="12:21" s="508" customFormat="1" x14ac:dyDescent="0.2">
      <c r="L8335" s="469"/>
      <c r="M8335" s="469"/>
      <c r="N8335" s="469"/>
      <c r="O8335" s="469"/>
      <c r="P8335" s="923"/>
      <c r="Q8335" s="923"/>
      <c r="R8335" s="923"/>
      <c r="S8335" s="923"/>
      <c r="U8335" s="742"/>
    </row>
    <row r="8336" spans="12:21" s="508" customFormat="1" x14ac:dyDescent="0.2">
      <c r="L8336" s="469"/>
      <c r="M8336" s="469"/>
      <c r="N8336" s="469"/>
      <c r="O8336" s="469"/>
      <c r="P8336" s="923"/>
      <c r="Q8336" s="923"/>
      <c r="R8336" s="923"/>
      <c r="S8336" s="923"/>
      <c r="U8336" s="742"/>
    </row>
    <row r="8337" spans="12:21" s="508" customFormat="1" x14ac:dyDescent="0.2">
      <c r="L8337" s="469"/>
      <c r="M8337" s="469"/>
      <c r="N8337" s="469"/>
      <c r="O8337" s="469"/>
      <c r="P8337" s="923"/>
      <c r="Q8337" s="923"/>
      <c r="R8337" s="923"/>
      <c r="S8337" s="923"/>
      <c r="U8337" s="742"/>
    </row>
    <row r="8338" spans="12:21" s="508" customFormat="1" x14ac:dyDescent="0.2">
      <c r="L8338" s="469"/>
      <c r="M8338" s="469"/>
      <c r="N8338" s="469"/>
      <c r="O8338" s="469"/>
      <c r="P8338" s="923"/>
      <c r="Q8338" s="923"/>
      <c r="R8338" s="923"/>
      <c r="S8338" s="923"/>
      <c r="U8338" s="742"/>
    </row>
    <row r="8339" spans="12:21" s="508" customFormat="1" x14ac:dyDescent="0.2">
      <c r="L8339" s="469"/>
      <c r="M8339" s="469"/>
      <c r="N8339" s="469"/>
      <c r="O8339" s="469"/>
      <c r="P8339" s="923"/>
      <c r="Q8339" s="923"/>
      <c r="R8339" s="923"/>
      <c r="S8339" s="923"/>
      <c r="U8339" s="742"/>
    </row>
    <row r="8340" spans="12:21" s="508" customFormat="1" x14ac:dyDescent="0.2">
      <c r="L8340" s="469"/>
      <c r="M8340" s="469"/>
      <c r="N8340" s="469"/>
      <c r="O8340" s="469"/>
      <c r="P8340" s="923"/>
      <c r="Q8340" s="923"/>
      <c r="R8340" s="923"/>
      <c r="S8340" s="923"/>
      <c r="U8340" s="742"/>
    </row>
    <row r="8341" spans="12:21" s="508" customFormat="1" x14ac:dyDescent="0.2">
      <c r="L8341" s="469"/>
      <c r="M8341" s="469"/>
      <c r="N8341" s="469"/>
      <c r="O8341" s="469"/>
      <c r="P8341" s="923"/>
      <c r="Q8341" s="923"/>
      <c r="R8341" s="923"/>
      <c r="S8341" s="923"/>
      <c r="U8341" s="742"/>
    </row>
    <row r="8342" spans="12:21" s="508" customFormat="1" x14ac:dyDescent="0.2">
      <c r="L8342" s="469"/>
      <c r="M8342" s="469"/>
      <c r="N8342" s="469"/>
      <c r="O8342" s="469"/>
      <c r="P8342" s="923"/>
      <c r="Q8342" s="923"/>
      <c r="R8342" s="923"/>
      <c r="S8342" s="923"/>
      <c r="U8342" s="742"/>
    </row>
    <row r="8343" spans="12:21" s="508" customFormat="1" x14ac:dyDescent="0.2">
      <c r="L8343" s="469"/>
      <c r="M8343" s="469"/>
      <c r="N8343" s="469"/>
      <c r="O8343" s="469"/>
      <c r="P8343" s="923"/>
      <c r="Q8343" s="923"/>
      <c r="R8343" s="923"/>
      <c r="S8343" s="923"/>
      <c r="U8343" s="742"/>
    </row>
    <row r="8344" spans="12:21" s="508" customFormat="1" x14ac:dyDescent="0.2">
      <c r="L8344" s="469"/>
      <c r="M8344" s="469"/>
      <c r="N8344" s="469"/>
      <c r="O8344" s="469"/>
      <c r="P8344" s="923"/>
      <c r="Q8344" s="923"/>
      <c r="R8344" s="923"/>
      <c r="S8344" s="923"/>
      <c r="U8344" s="742"/>
    </row>
    <row r="8345" spans="12:21" s="508" customFormat="1" x14ac:dyDescent="0.2">
      <c r="L8345" s="469"/>
      <c r="M8345" s="469"/>
      <c r="N8345" s="469"/>
      <c r="O8345" s="469"/>
      <c r="P8345" s="923"/>
      <c r="Q8345" s="923"/>
      <c r="R8345" s="923"/>
      <c r="S8345" s="923"/>
      <c r="U8345" s="742"/>
    </row>
    <row r="8346" spans="12:21" s="508" customFormat="1" x14ac:dyDescent="0.2">
      <c r="L8346" s="469"/>
      <c r="M8346" s="469"/>
      <c r="N8346" s="469"/>
      <c r="O8346" s="469"/>
      <c r="P8346" s="923"/>
      <c r="Q8346" s="923"/>
      <c r="R8346" s="923"/>
      <c r="S8346" s="923"/>
      <c r="U8346" s="742"/>
    </row>
    <row r="8347" spans="12:21" s="508" customFormat="1" x14ac:dyDescent="0.2">
      <c r="L8347" s="469"/>
      <c r="M8347" s="469"/>
      <c r="N8347" s="469"/>
      <c r="O8347" s="469"/>
      <c r="P8347" s="923"/>
      <c r="Q8347" s="923"/>
      <c r="R8347" s="923"/>
      <c r="S8347" s="923"/>
      <c r="U8347" s="742"/>
    </row>
    <row r="8348" spans="12:21" s="508" customFormat="1" x14ac:dyDescent="0.2">
      <c r="L8348" s="469"/>
      <c r="M8348" s="469"/>
      <c r="N8348" s="469"/>
      <c r="O8348" s="469"/>
      <c r="P8348" s="923"/>
      <c r="Q8348" s="923"/>
      <c r="R8348" s="923"/>
      <c r="S8348" s="923"/>
      <c r="U8348" s="742"/>
    </row>
    <row r="8349" spans="12:21" s="508" customFormat="1" x14ac:dyDescent="0.2">
      <c r="L8349" s="469"/>
      <c r="M8349" s="469"/>
      <c r="N8349" s="469"/>
      <c r="O8349" s="469"/>
      <c r="P8349" s="923"/>
      <c r="Q8349" s="923"/>
      <c r="R8349" s="923"/>
      <c r="S8349" s="923"/>
      <c r="U8349" s="742"/>
    </row>
    <row r="8350" spans="12:21" s="508" customFormat="1" x14ac:dyDescent="0.2">
      <c r="L8350" s="469"/>
      <c r="M8350" s="469"/>
      <c r="N8350" s="469"/>
      <c r="O8350" s="469"/>
      <c r="P8350" s="923"/>
      <c r="Q8350" s="923"/>
      <c r="R8350" s="923"/>
      <c r="S8350" s="923"/>
      <c r="U8350" s="742"/>
    </row>
    <row r="8351" spans="12:21" s="508" customFormat="1" x14ac:dyDescent="0.2">
      <c r="L8351" s="469"/>
      <c r="M8351" s="469"/>
      <c r="N8351" s="469"/>
      <c r="O8351" s="469"/>
      <c r="P8351" s="923"/>
      <c r="Q8351" s="923"/>
      <c r="R8351" s="923"/>
      <c r="S8351" s="923"/>
      <c r="U8351" s="742"/>
    </row>
    <row r="8352" spans="12:21" s="508" customFormat="1" x14ac:dyDescent="0.2">
      <c r="L8352" s="469"/>
      <c r="M8352" s="469"/>
      <c r="N8352" s="469"/>
      <c r="O8352" s="469"/>
      <c r="P8352" s="923"/>
      <c r="Q8352" s="923"/>
      <c r="R8352" s="923"/>
      <c r="S8352" s="923"/>
      <c r="U8352" s="742"/>
    </row>
    <row r="8353" spans="12:21" s="508" customFormat="1" x14ac:dyDescent="0.2">
      <c r="L8353" s="469"/>
      <c r="M8353" s="469"/>
      <c r="N8353" s="469"/>
      <c r="O8353" s="469"/>
      <c r="P8353" s="923"/>
      <c r="Q8353" s="923"/>
      <c r="R8353" s="923"/>
      <c r="S8353" s="923"/>
      <c r="U8353" s="742"/>
    </row>
    <row r="8354" spans="12:21" s="508" customFormat="1" x14ac:dyDescent="0.2">
      <c r="L8354" s="469"/>
      <c r="M8354" s="469"/>
      <c r="N8354" s="469"/>
      <c r="O8354" s="469"/>
      <c r="P8354" s="923"/>
      <c r="Q8354" s="923"/>
      <c r="R8354" s="923"/>
      <c r="S8354" s="923"/>
      <c r="U8354" s="742"/>
    </row>
    <row r="8355" spans="12:21" s="508" customFormat="1" x14ac:dyDescent="0.2">
      <c r="L8355" s="469"/>
      <c r="M8355" s="469"/>
      <c r="N8355" s="469"/>
      <c r="O8355" s="469"/>
      <c r="P8355" s="923"/>
      <c r="Q8355" s="923"/>
      <c r="R8355" s="923"/>
      <c r="S8355" s="923"/>
      <c r="U8355" s="742"/>
    </row>
    <row r="8356" spans="12:21" s="508" customFormat="1" x14ac:dyDescent="0.2">
      <c r="L8356" s="469"/>
      <c r="M8356" s="469"/>
      <c r="N8356" s="469"/>
      <c r="O8356" s="469"/>
      <c r="P8356" s="923"/>
      <c r="Q8356" s="923"/>
      <c r="R8356" s="923"/>
      <c r="S8356" s="923"/>
      <c r="U8356" s="742"/>
    </row>
    <row r="8357" spans="12:21" s="508" customFormat="1" x14ac:dyDescent="0.2">
      <c r="L8357" s="469"/>
      <c r="M8357" s="469"/>
      <c r="N8357" s="469"/>
      <c r="O8357" s="469"/>
      <c r="P8357" s="923"/>
      <c r="Q8357" s="923"/>
      <c r="R8357" s="923"/>
      <c r="S8357" s="923"/>
      <c r="U8357" s="742"/>
    </row>
    <row r="8358" spans="12:21" s="508" customFormat="1" x14ac:dyDescent="0.2">
      <c r="L8358" s="469"/>
      <c r="M8358" s="469"/>
      <c r="N8358" s="469"/>
      <c r="O8358" s="469"/>
      <c r="P8358" s="923"/>
      <c r="Q8358" s="923"/>
      <c r="R8358" s="923"/>
      <c r="S8358" s="923"/>
      <c r="U8358" s="742"/>
    </row>
    <row r="8359" spans="12:21" s="508" customFormat="1" x14ac:dyDescent="0.2">
      <c r="L8359" s="469"/>
      <c r="M8359" s="469"/>
      <c r="N8359" s="469"/>
      <c r="O8359" s="469"/>
      <c r="P8359" s="923"/>
      <c r="Q8359" s="923"/>
      <c r="R8359" s="923"/>
      <c r="S8359" s="923"/>
      <c r="U8359" s="742"/>
    </row>
    <row r="8360" spans="12:21" s="508" customFormat="1" x14ac:dyDescent="0.2">
      <c r="L8360" s="469"/>
      <c r="M8360" s="469"/>
      <c r="N8360" s="469"/>
      <c r="O8360" s="469"/>
      <c r="P8360" s="923"/>
      <c r="Q8360" s="923"/>
      <c r="R8360" s="923"/>
      <c r="S8360" s="923"/>
      <c r="U8360" s="742"/>
    </row>
    <row r="8361" spans="12:21" s="508" customFormat="1" x14ac:dyDescent="0.2">
      <c r="L8361" s="469"/>
      <c r="M8361" s="469"/>
      <c r="N8361" s="469"/>
      <c r="O8361" s="469"/>
      <c r="P8361" s="923"/>
      <c r="Q8361" s="923"/>
      <c r="R8361" s="923"/>
      <c r="S8361" s="923"/>
      <c r="U8361" s="742"/>
    </row>
    <row r="8362" spans="12:21" s="508" customFormat="1" x14ac:dyDescent="0.2">
      <c r="L8362" s="469"/>
      <c r="M8362" s="469"/>
      <c r="N8362" s="469"/>
      <c r="O8362" s="469"/>
      <c r="P8362" s="923"/>
      <c r="Q8362" s="923"/>
      <c r="R8362" s="923"/>
      <c r="S8362" s="923"/>
      <c r="U8362" s="742"/>
    </row>
    <row r="8363" spans="12:21" s="508" customFormat="1" x14ac:dyDescent="0.2">
      <c r="L8363" s="469"/>
      <c r="M8363" s="469"/>
      <c r="N8363" s="469"/>
      <c r="O8363" s="469"/>
      <c r="P8363" s="923"/>
      <c r="Q8363" s="923"/>
      <c r="R8363" s="923"/>
      <c r="S8363" s="923"/>
      <c r="U8363" s="742"/>
    </row>
    <row r="8364" spans="12:21" s="508" customFormat="1" x14ac:dyDescent="0.2">
      <c r="L8364" s="469"/>
      <c r="M8364" s="469"/>
      <c r="N8364" s="469"/>
      <c r="O8364" s="469"/>
      <c r="P8364" s="923"/>
      <c r="Q8364" s="923"/>
      <c r="R8364" s="923"/>
      <c r="S8364" s="923"/>
      <c r="U8364" s="742"/>
    </row>
    <row r="8365" spans="12:21" s="508" customFormat="1" x14ac:dyDescent="0.2">
      <c r="L8365" s="469"/>
      <c r="M8365" s="469"/>
      <c r="N8365" s="469"/>
      <c r="O8365" s="469"/>
      <c r="P8365" s="923"/>
      <c r="Q8365" s="923"/>
      <c r="R8365" s="923"/>
      <c r="S8365" s="923"/>
      <c r="U8365" s="742"/>
    </row>
    <row r="8366" spans="12:21" s="508" customFormat="1" x14ac:dyDescent="0.2">
      <c r="L8366" s="469"/>
      <c r="M8366" s="469"/>
      <c r="N8366" s="469"/>
      <c r="O8366" s="469"/>
      <c r="P8366" s="923"/>
      <c r="Q8366" s="923"/>
      <c r="R8366" s="923"/>
      <c r="S8366" s="923"/>
      <c r="U8366" s="742"/>
    </row>
    <row r="8367" spans="12:21" s="508" customFormat="1" x14ac:dyDescent="0.2">
      <c r="L8367" s="469"/>
      <c r="M8367" s="469"/>
      <c r="N8367" s="469"/>
      <c r="O8367" s="469"/>
      <c r="P8367" s="923"/>
      <c r="Q8367" s="923"/>
      <c r="R8367" s="923"/>
      <c r="S8367" s="923"/>
      <c r="U8367" s="742"/>
    </row>
    <row r="8368" spans="12:21" s="508" customFormat="1" x14ac:dyDescent="0.2">
      <c r="L8368" s="469"/>
      <c r="M8368" s="469"/>
      <c r="N8368" s="469"/>
      <c r="O8368" s="469"/>
      <c r="P8368" s="923"/>
      <c r="Q8368" s="923"/>
      <c r="R8368" s="923"/>
      <c r="S8368" s="923"/>
      <c r="U8368" s="742"/>
    </row>
    <row r="8369" spans="12:21" s="508" customFormat="1" x14ac:dyDescent="0.2">
      <c r="L8369" s="469"/>
      <c r="M8369" s="469"/>
      <c r="N8369" s="469"/>
      <c r="O8369" s="469"/>
      <c r="P8369" s="923"/>
      <c r="Q8369" s="923"/>
      <c r="R8369" s="923"/>
      <c r="S8369" s="923"/>
      <c r="U8369" s="742"/>
    </row>
    <row r="8370" spans="12:21" s="508" customFormat="1" x14ac:dyDescent="0.2">
      <c r="L8370" s="469"/>
      <c r="M8370" s="469"/>
      <c r="N8370" s="469"/>
      <c r="O8370" s="469"/>
      <c r="P8370" s="923"/>
      <c r="Q8370" s="923"/>
      <c r="R8370" s="923"/>
      <c r="S8370" s="923"/>
      <c r="U8370" s="742"/>
    </row>
    <row r="8371" spans="12:21" s="508" customFormat="1" x14ac:dyDescent="0.2">
      <c r="L8371" s="469"/>
      <c r="M8371" s="469"/>
      <c r="N8371" s="469"/>
      <c r="O8371" s="469"/>
      <c r="P8371" s="923"/>
      <c r="Q8371" s="923"/>
      <c r="R8371" s="923"/>
      <c r="S8371" s="923"/>
      <c r="U8371" s="742"/>
    </row>
    <row r="8372" spans="12:21" s="508" customFormat="1" x14ac:dyDescent="0.2">
      <c r="L8372" s="469"/>
      <c r="M8372" s="469"/>
      <c r="N8372" s="469"/>
      <c r="O8372" s="469"/>
      <c r="P8372" s="923"/>
      <c r="Q8372" s="923"/>
      <c r="R8372" s="923"/>
      <c r="S8372" s="923"/>
      <c r="U8372" s="742"/>
    </row>
    <row r="8373" spans="12:21" s="508" customFormat="1" x14ac:dyDescent="0.2">
      <c r="L8373" s="469"/>
      <c r="M8373" s="469"/>
      <c r="N8373" s="469"/>
      <c r="O8373" s="469"/>
      <c r="P8373" s="923"/>
      <c r="Q8373" s="923"/>
      <c r="R8373" s="923"/>
      <c r="S8373" s="923"/>
      <c r="U8373" s="742"/>
    </row>
    <row r="8374" spans="12:21" s="508" customFormat="1" x14ac:dyDescent="0.2">
      <c r="L8374" s="469"/>
      <c r="M8374" s="469"/>
      <c r="N8374" s="469"/>
      <c r="O8374" s="469"/>
      <c r="P8374" s="923"/>
      <c r="Q8374" s="923"/>
      <c r="R8374" s="923"/>
      <c r="S8374" s="923"/>
      <c r="U8374" s="742"/>
    </row>
    <row r="8375" spans="12:21" s="508" customFormat="1" x14ac:dyDescent="0.2">
      <c r="L8375" s="469"/>
      <c r="M8375" s="469"/>
      <c r="N8375" s="469"/>
      <c r="O8375" s="469"/>
      <c r="P8375" s="923"/>
      <c r="Q8375" s="923"/>
      <c r="R8375" s="923"/>
      <c r="S8375" s="923"/>
      <c r="U8375" s="742"/>
    </row>
    <row r="8376" spans="12:21" s="508" customFormat="1" x14ac:dyDescent="0.2">
      <c r="L8376" s="469"/>
      <c r="M8376" s="469"/>
      <c r="N8376" s="469"/>
      <c r="O8376" s="469"/>
      <c r="P8376" s="923"/>
      <c r="Q8376" s="923"/>
      <c r="R8376" s="923"/>
      <c r="S8376" s="923"/>
      <c r="U8376" s="742"/>
    </row>
    <row r="8377" spans="12:21" s="508" customFormat="1" x14ac:dyDescent="0.2">
      <c r="L8377" s="469"/>
      <c r="M8377" s="469"/>
      <c r="N8377" s="469"/>
      <c r="O8377" s="469"/>
      <c r="P8377" s="923"/>
      <c r="Q8377" s="923"/>
      <c r="R8377" s="923"/>
      <c r="S8377" s="923"/>
      <c r="U8377" s="742"/>
    </row>
    <row r="8378" spans="12:21" s="508" customFormat="1" x14ac:dyDescent="0.2">
      <c r="L8378" s="469"/>
      <c r="M8378" s="469"/>
      <c r="N8378" s="469"/>
      <c r="O8378" s="469"/>
      <c r="P8378" s="923"/>
      <c r="Q8378" s="923"/>
      <c r="R8378" s="923"/>
      <c r="S8378" s="923"/>
      <c r="U8378" s="742"/>
    </row>
    <row r="8379" spans="12:21" s="508" customFormat="1" x14ac:dyDescent="0.2">
      <c r="L8379" s="469"/>
      <c r="M8379" s="469"/>
      <c r="N8379" s="469"/>
      <c r="O8379" s="469"/>
      <c r="P8379" s="923"/>
      <c r="Q8379" s="923"/>
      <c r="R8379" s="923"/>
      <c r="S8379" s="923"/>
      <c r="U8379" s="742"/>
    </row>
    <row r="8380" spans="12:21" s="508" customFormat="1" x14ac:dyDescent="0.2">
      <c r="L8380" s="469"/>
      <c r="M8380" s="469"/>
      <c r="N8380" s="469"/>
      <c r="O8380" s="469"/>
      <c r="P8380" s="923"/>
      <c r="Q8380" s="923"/>
      <c r="R8380" s="923"/>
      <c r="S8380" s="923"/>
      <c r="U8380" s="742"/>
    </row>
    <row r="8381" spans="12:21" s="508" customFormat="1" x14ac:dyDescent="0.2">
      <c r="L8381" s="469"/>
      <c r="M8381" s="469"/>
      <c r="N8381" s="469"/>
      <c r="O8381" s="469"/>
      <c r="P8381" s="923"/>
      <c r="Q8381" s="923"/>
      <c r="R8381" s="923"/>
      <c r="S8381" s="923"/>
      <c r="U8381" s="742"/>
    </row>
    <row r="8382" spans="12:21" s="508" customFormat="1" x14ac:dyDescent="0.2">
      <c r="L8382" s="469"/>
      <c r="M8382" s="469"/>
      <c r="N8382" s="469"/>
      <c r="O8382" s="469"/>
      <c r="P8382" s="923"/>
      <c r="Q8382" s="923"/>
      <c r="R8382" s="923"/>
      <c r="S8382" s="923"/>
      <c r="U8382" s="742"/>
    </row>
    <row r="8383" spans="12:21" s="508" customFormat="1" x14ac:dyDescent="0.2">
      <c r="L8383" s="469"/>
      <c r="M8383" s="469"/>
      <c r="N8383" s="469"/>
      <c r="O8383" s="469"/>
      <c r="P8383" s="923"/>
      <c r="Q8383" s="923"/>
      <c r="R8383" s="923"/>
      <c r="S8383" s="923"/>
      <c r="U8383" s="742"/>
    </row>
    <row r="8384" spans="12:21" s="508" customFormat="1" x14ac:dyDescent="0.2">
      <c r="L8384" s="469"/>
      <c r="M8384" s="469"/>
      <c r="N8384" s="469"/>
      <c r="O8384" s="469"/>
      <c r="P8384" s="923"/>
      <c r="Q8384" s="923"/>
      <c r="R8384" s="923"/>
      <c r="S8384" s="923"/>
      <c r="U8384" s="742"/>
    </row>
    <row r="8385" spans="12:21" s="508" customFormat="1" x14ac:dyDescent="0.2">
      <c r="L8385" s="469"/>
      <c r="M8385" s="469"/>
      <c r="N8385" s="469"/>
      <c r="O8385" s="469"/>
      <c r="P8385" s="923"/>
      <c r="Q8385" s="923"/>
      <c r="R8385" s="923"/>
      <c r="S8385" s="923"/>
      <c r="U8385" s="742"/>
    </row>
    <row r="8386" spans="12:21" s="508" customFormat="1" x14ac:dyDescent="0.2">
      <c r="L8386" s="469"/>
      <c r="M8386" s="469"/>
      <c r="N8386" s="469"/>
      <c r="O8386" s="469"/>
      <c r="P8386" s="923"/>
      <c r="Q8386" s="923"/>
      <c r="R8386" s="923"/>
      <c r="S8386" s="923"/>
      <c r="U8386" s="742"/>
    </row>
    <row r="8387" spans="12:21" s="508" customFormat="1" x14ac:dyDescent="0.2">
      <c r="L8387" s="469"/>
      <c r="M8387" s="469"/>
      <c r="N8387" s="469"/>
      <c r="O8387" s="469"/>
      <c r="P8387" s="923"/>
      <c r="Q8387" s="923"/>
      <c r="R8387" s="923"/>
      <c r="S8387" s="923"/>
      <c r="U8387" s="742"/>
    </row>
    <row r="8388" spans="12:21" s="508" customFormat="1" x14ac:dyDescent="0.2">
      <c r="L8388" s="469"/>
      <c r="M8388" s="469"/>
      <c r="N8388" s="469"/>
      <c r="O8388" s="469"/>
      <c r="P8388" s="923"/>
      <c r="Q8388" s="923"/>
      <c r="R8388" s="923"/>
      <c r="S8388" s="923"/>
      <c r="U8388" s="742"/>
    </row>
    <row r="8389" spans="12:21" s="508" customFormat="1" x14ac:dyDescent="0.2">
      <c r="L8389" s="469"/>
      <c r="M8389" s="469"/>
      <c r="N8389" s="469"/>
      <c r="O8389" s="469"/>
      <c r="P8389" s="923"/>
      <c r="Q8389" s="923"/>
      <c r="R8389" s="923"/>
      <c r="S8389" s="923"/>
      <c r="U8389" s="742"/>
    </row>
    <row r="8390" spans="12:21" s="508" customFormat="1" x14ac:dyDescent="0.2">
      <c r="L8390" s="469"/>
      <c r="M8390" s="469"/>
      <c r="N8390" s="469"/>
      <c r="O8390" s="469"/>
      <c r="P8390" s="923"/>
      <c r="Q8390" s="923"/>
      <c r="R8390" s="923"/>
      <c r="S8390" s="923"/>
      <c r="U8390" s="742"/>
    </row>
    <row r="8391" spans="12:21" s="508" customFormat="1" x14ac:dyDescent="0.2">
      <c r="L8391" s="469"/>
      <c r="M8391" s="469"/>
      <c r="N8391" s="469"/>
      <c r="O8391" s="469"/>
      <c r="P8391" s="923"/>
      <c r="Q8391" s="923"/>
      <c r="R8391" s="923"/>
      <c r="S8391" s="923"/>
      <c r="U8391" s="742"/>
    </row>
    <row r="8392" spans="12:21" s="508" customFormat="1" x14ac:dyDescent="0.2">
      <c r="L8392" s="469"/>
      <c r="M8392" s="469"/>
      <c r="N8392" s="469"/>
      <c r="O8392" s="469"/>
      <c r="P8392" s="923"/>
      <c r="Q8392" s="923"/>
      <c r="R8392" s="923"/>
      <c r="S8392" s="923"/>
      <c r="U8392" s="742"/>
    </row>
    <row r="8393" spans="12:21" s="508" customFormat="1" x14ac:dyDescent="0.2">
      <c r="L8393" s="469"/>
      <c r="M8393" s="469"/>
      <c r="N8393" s="469"/>
      <c r="O8393" s="469"/>
      <c r="P8393" s="923"/>
      <c r="Q8393" s="923"/>
      <c r="R8393" s="923"/>
      <c r="S8393" s="923"/>
      <c r="U8393" s="742"/>
    </row>
    <row r="8394" spans="12:21" s="508" customFormat="1" x14ac:dyDescent="0.2">
      <c r="L8394" s="469"/>
      <c r="M8394" s="469"/>
      <c r="N8394" s="469"/>
      <c r="O8394" s="469"/>
      <c r="P8394" s="923"/>
      <c r="Q8394" s="923"/>
      <c r="R8394" s="923"/>
      <c r="S8394" s="923"/>
      <c r="U8394" s="742"/>
    </row>
    <row r="8395" spans="12:21" s="508" customFormat="1" x14ac:dyDescent="0.2">
      <c r="L8395" s="469"/>
      <c r="M8395" s="469"/>
      <c r="N8395" s="469"/>
      <c r="O8395" s="469"/>
      <c r="P8395" s="923"/>
      <c r="Q8395" s="923"/>
      <c r="R8395" s="923"/>
      <c r="S8395" s="923"/>
      <c r="U8395" s="742"/>
    </row>
    <row r="8396" spans="12:21" s="508" customFormat="1" x14ac:dyDescent="0.2">
      <c r="L8396" s="469"/>
      <c r="M8396" s="469"/>
      <c r="N8396" s="469"/>
      <c r="O8396" s="469"/>
      <c r="P8396" s="923"/>
      <c r="Q8396" s="923"/>
      <c r="R8396" s="923"/>
      <c r="S8396" s="923"/>
      <c r="U8396" s="742"/>
    </row>
    <row r="8397" spans="12:21" s="508" customFormat="1" x14ac:dyDescent="0.2">
      <c r="L8397" s="469"/>
      <c r="M8397" s="469"/>
      <c r="N8397" s="469"/>
      <c r="O8397" s="469"/>
      <c r="P8397" s="923"/>
      <c r="Q8397" s="923"/>
      <c r="R8397" s="923"/>
      <c r="S8397" s="923"/>
      <c r="U8397" s="742"/>
    </row>
    <row r="8398" spans="12:21" s="508" customFormat="1" x14ac:dyDescent="0.2">
      <c r="L8398" s="469"/>
      <c r="M8398" s="469"/>
      <c r="N8398" s="469"/>
      <c r="O8398" s="469"/>
      <c r="P8398" s="923"/>
      <c r="Q8398" s="923"/>
      <c r="R8398" s="923"/>
      <c r="S8398" s="923"/>
      <c r="U8398" s="742"/>
    </row>
    <row r="8399" spans="12:21" s="508" customFormat="1" x14ac:dyDescent="0.2">
      <c r="L8399" s="469"/>
      <c r="M8399" s="469"/>
      <c r="N8399" s="469"/>
      <c r="O8399" s="469"/>
      <c r="P8399" s="923"/>
      <c r="Q8399" s="923"/>
      <c r="R8399" s="923"/>
      <c r="S8399" s="923"/>
      <c r="U8399" s="742"/>
    </row>
    <row r="8400" spans="12:21" s="508" customFormat="1" x14ac:dyDescent="0.2">
      <c r="L8400" s="469"/>
      <c r="M8400" s="469"/>
      <c r="N8400" s="469"/>
      <c r="O8400" s="469"/>
      <c r="P8400" s="923"/>
      <c r="Q8400" s="923"/>
      <c r="R8400" s="923"/>
      <c r="S8400" s="923"/>
      <c r="U8400" s="742"/>
    </row>
    <row r="8401" spans="12:21" s="508" customFormat="1" x14ac:dyDescent="0.2">
      <c r="L8401" s="469"/>
      <c r="M8401" s="469"/>
      <c r="N8401" s="469"/>
      <c r="O8401" s="469"/>
      <c r="P8401" s="923"/>
      <c r="Q8401" s="923"/>
      <c r="R8401" s="923"/>
      <c r="S8401" s="923"/>
      <c r="U8401" s="742"/>
    </row>
    <row r="8402" spans="12:21" s="508" customFormat="1" x14ac:dyDescent="0.2">
      <c r="L8402" s="469"/>
      <c r="M8402" s="469"/>
      <c r="N8402" s="469"/>
      <c r="O8402" s="469"/>
      <c r="P8402" s="923"/>
      <c r="Q8402" s="923"/>
      <c r="R8402" s="923"/>
      <c r="S8402" s="923"/>
      <c r="U8402" s="742"/>
    </row>
    <row r="8403" spans="12:21" s="508" customFormat="1" x14ac:dyDescent="0.2">
      <c r="L8403" s="469"/>
      <c r="M8403" s="469"/>
      <c r="N8403" s="469"/>
      <c r="O8403" s="469"/>
      <c r="P8403" s="923"/>
      <c r="Q8403" s="923"/>
      <c r="R8403" s="923"/>
      <c r="S8403" s="923"/>
      <c r="U8403" s="742"/>
    </row>
    <row r="8404" spans="12:21" s="508" customFormat="1" x14ac:dyDescent="0.2">
      <c r="L8404" s="469"/>
      <c r="M8404" s="469"/>
      <c r="N8404" s="469"/>
      <c r="O8404" s="469"/>
      <c r="P8404" s="923"/>
      <c r="Q8404" s="923"/>
      <c r="R8404" s="923"/>
      <c r="S8404" s="923"/>
      <c r="U8404" s="742"/>
    </row>
    <row r="8405" spans="12:21" s="508" customFormat="1" x14ac:dyDescent="0.2">
      <c r="L8405" s="469"/>
      <c r="M8405" s="469"/>
      <c r="N8405" s="469"/>
      <c r="O8405" s="469"/>
      <c r="P8405" s="923"/>
      <c r="Q8405" s="923"/>
      <c r="R8405" s="923"/>
      <c r="S8405" s="923"/>
      <c r="U8405" s="742"/>
    </row>
    <row r="8406" spans="12:21" s="508" customFormat="1" x14ac:dyDescent="0.2">
      <c r="L8406" s="469"/>
      <c r="M8406" s="469"/>
      <c r="N8406" s="469"/>
      <c r="O8406" s="469"/>
      <c r="P8406" s="923"/>
      <c r="Q8406" s="923"/>
      <c r="R8406" s="923"/>
      <c r="S8406" s="923"/>
      <c r="U8406" s="742"/>
    </row>
    <row r="8407" spans="12:21" s="508" customFormat="1" x14ac:dyDescent="0.2">
      <c r="L8407" s="469"/>
      <c r="M8407" s="469"/>
      <c r="N8407" s="469"/>
      <c r="O8407" s="469"/>
      <c r="P8407" s="923"/>
      <c r="Q8407" s="923"/>
      <c r="R8407" s="923"/>
      <c r="S8407" s="923"/>
      <c r="U8407" s="742"/>
    </row>
    <row r="8408" spans="12:21" s="508" customFormat="1" x14ac:dyDescent="0.2">
      <c r="L8408" s="469"/>
      <c r="M8408" s="469"/>
      <c r="N8408" s="469"/>
      <c r="O8408" s="469"/>
      <c r="P8408" s="923"/>
      <c r="Q8408" s="923"/>
      <c r="R8408" s="923"/>
      <c r="S8408" s="923"/>
      <c r="U8408" s="742"/>
    </row>
    <row r="8409" spans="12:21" s="508" customFormat="1" x14ac:dyDescent="0.2">
      <c r="L8409" s="469"/>
      <c r="M8409" s="469"/>
      <c r="N8409" s="469"/>
      <c r="O8409" s="469"/>
      <c r="P8409" s="923"/>
      <c r="Q8409" s="923"/>
      <c r="R8409" s="923"/>
      <c r="S8409" s="923"/>
      <c r="U8409" s="742"/>
    </row>
    <row r="8410" spans="12:21" s="508" customFormat="1" x14ac:dyDescent="0.2">
      <c r="L8410" s="469"/>
      <c r="M8410" s="469"/>
      <c r="N8410" s="469"/>
      <c r="O8410" s="469"/>
      <c r="P8410" s="923"/>
      <c r="Q8410" s="923"/>
      <c r="R8410" s="923"/>
      <c r="S8410" s="923"/>
      <c r="U8410" s="742"/>
    </row>
    <row r="8411" spans="12:21" s="508" customFormat="1" x14ac:dyDescent="0.2">
      <c r="L8411" s="469"/>
      <c r="M8411" s="469"/>
      <c r="N8411" s="469"/>
      <c r="O8411" s="469"/>
      <c r="P8411" s="923"/>
      <c r="Q8411" s="923"/>
      <c r="R8411" s="923"/>
      <c r="S8411" s="923"/>
      <c r="U8411" s="742"/>
    </row>
    <row r="8412" spans="12:21" s="508" customFormat="1" x14ac:dyDescent="0.2">
      <c r="L8412" s="469"/>
      <c r="M8412" s="469"/>
      <c r="N8412" s="469"/>
      <c r="O8412" s="469"/>
      <c r="P8412" s="923"/>
      <c r="Q8412" s="923"/>
      <c r="R8412" s="923"/>
      <c r="S8412" s="923"/>
      <c r="U8412" s="742"/>
    </row>
    <row r="8413" spans="12:21" s="508" customFormat="1" x14ac:dyDescent="0.2">
      <c r="L8413" s="469"/>
      <c r="M8413" s="469"/>
      <c r="N8413" s="469"/>
      <c r="O8413" s="469"/>
      <c r="P8413" s="923"/>
      <c r="Q8413" s="923"/>
      <c r="R8413" s="923"/>
      <c r="S8413" s="923"/>
      <c r="U8413" s="742"/>
    </row>
    <row r="8414" spans="12:21" s="508" customFormat="1" x14ac:dyDescent="0.2">
      <c r="L8414" s="469"/>
      <c r="M8414" s="469"/>
      <c r="N8414" s="469"/>
      <c r="O8414" s="469"/>
      <c r="P8414" s="923"/>
      <c r="Q8414" s="923"/>
      <c r="R8414" s="923"/>
      <c r="S8414" s="923"/>
      <c r="U8414" s="742"/>
    </row>
    <row r="8415" spans="12:21" s="508" customFormat="1" x14ac:dyDescent="0.2">
      <c r="L8415" s="469"/>
      <c r="M8415" s="469"/>
      <c r="N8415" s="469"/>
      <c r="O8415" s="469"/>
      <c r="P8415" s="923"/>
      <c r="Q8415" s="923"/>
      <c r="R8415" s="923"/>
      <c r="S8415" s="923"/>
      <c r="U8415" s="742"/>
    </row>
    <row r="8416" spans="12:21" s="508" customFormat="1" x14ac:dyDescent="0.2">
      <c r="L8416" s="469"/>
      <c r="M8416" s="469"/>
      <c r="N8416" s="469"/>
      <c r="O8416" s="469"/>
      <c r="P8416" s="923"/>
      <c r="Q8416" s="923"/>
      <c r="R8416" s="923"/>
      <c r="S8416" s="923"/>
      <c r="U8416" s="742"/>
    </row>
    <row r="8417" spans="12:21" s="508" customFormat="1" x14ac:dyDescent="0.2">
      <c r="L8417" s="469"/>
      <c r="M8417" s="469"/>
      <c r="N8417" s="469"/>
      <c r="O8417" s="469"/>
      <c r="P8417" s="923"/>
      <c r="Q8417" s="923"/>
      <c r="R8417" s="923"/>
      <c r="S8417" s="923"/>
      <c r="U8417" s="742"/>
    </row>
    <row r="8418" spans="12:21" s="508" customFormat="1" x14ac:dyDescent="0.2">
      <c r="L8418" s="469"/>
      <c r="M8418" s="469"/>
      <c r="N8418" s="469"/>
      <c r="O8418" s="469"/>
      <c r="P8418" s="923"/>
      <c r="Q8418" s="923"/>
      <c r="R8418" s="923"/>
      <c r="S8418" s="923"/>
      <c r="U8418" s="742"/>
    </row>
    <row r="8419" spans="12:21" s="508" customFormat="1" x14ac:dyDescent="0.2">
      <c r="L8419" s="469"/>
      <c r="M8419" s="469"/>
      <c r="N8419" s="469"/>
      <c r="O8419" s="469"/>
      <c r="P8419" s="923"/>
      <c r="Q8419" s="923"/>
      <c r="R8419" s="923"/>
      <c r="S8419" s="923"/>
      <c r="U8419" s="742"/>
    </row>
    <row r="8420" spans="12:21" s="508" customFormat="1" x14ac:dyDescent="0.2">
      <c r="L8420" s="469"/>
      <c r="M8420" s="469"/>
      <c r="N8420" s="469"/>
      <c r="O8420" s="469"/>
      <c r="P8420" s="923"/>
      <c r="Q8420" s="923"/>
      <c r="R8420" s="923"/>
      <c r="S8420" s="923"/>
      <c r="U8420" s="742"/>
    </row>
    <row r="8421" spans="12:21" s="508" customFormat="1" x14ac:dyDescent="0.2">
      <c r="L8421" s="469"/>
      <c r="M8421" s="469"/>
      <c r="N8421" s="469"/>
      <c r="O8421" s="469"/>
      <c r="P8421" s="923"/>
      <c r="Q8421" s="923"/>
      <c r="R8421" s="923"/>
      <c r="S8421" s="923"/>
      <c r="U8421" s="742"/>
    </row>
    <row r="8422" spans="12:21" s="508" customFormat="1" x14ac:dyDescent="0.2">
      <c r="L8422" s="469"/>
      <c r="M8422" s="469"/>
      <c r="N8422" s="469"/>
      <c r="O8422" s="469"/>
      <c r="P8422" s="923"/>
      <c r="Q8422" s="923"/>
      <c r="R8422" s="923"/>
      <c r="S8422" s="923"/>
      <c r="U8422" s="742"/>
    </row>
    <row r="8423" spans="12:21" s="508" customFormat="1" x14ac:dyDescent="0.2">
      <c r="L8423" s="469"/>
      <c r="M8423" s="469"/>
      <c r="N8423" s="469"/>
      <c r="O8423" s="469"/>
      <c r="P8423" s="923"/>
      <c r="Q8423" s="923"/>
      <c r="R8423" s="923"/>
      <c r="S8423" s="923"/>
      <c r="U8423" s="742"/>
    </row>
    <row r="8424" spans="12:21" s="508" customFormat="1" x14ac:dyDescent="0.2">
      <c r="L8424" s="469"/>
      <c r="M8424" s="469"/>
      <c r="N8424" s="469"/>
      <c r="O8424" s="469"/>
      <c r="P8424" s="923"/>
      <c r="Q8424" s="923"/>
      <c r="R8424" s="923"/>
      <c r="S8424" s="923"/>
      <c r="U8424" s="742"/>
    </row>
    <row r="8425" spans="12:21" s="508" customFormat="1" x14ac:dyDescent="0.2">
      <c r="L8425" s="469"/>
      <c r="M8425" s="469"/>
      <c r="N8425" s="469"/>
      <c r="O8425" s="469"/>
      <c r="P8425" s="923"/>
      <c r="Q8425" s="923"/>
      <c r="R8425" s="923"/>
      <c r="S8425" s="923"/>
      <c r="U8425" s="742"/>
    </row>
    <row r="8426" spans="12:21" s="508" customFormat="1" x14ac:dyDescent="0.2">
      <c r="L8426" s="469"/>
      <c r="M8426" s="469"/>
      <c r="N8426" s="469"/>
      <c r="O8426" s="469"/>
      <c r="P8426" s="923"/>
      <c r="Q8426" s="923"/>
      <c r="R8426" s="923"/>
      <c r="S8426" s="923"/>
      <c r="U8426" s="742"/>
    </row>
    <row r="8427" spans="12:21" s="508" customFormat="1" x14ac:dyDescent="0.2">
      <c r="L8427" s="469"/>
      <c r="M8427" s="469"/>
      <c r="N8427" s="469"/>
      <c r="O8427" s="469"/>
      <c r="P8427" s="923"/>
      <c r="Q8427" s="923"/>
      <c r="R8427" s="923"/>
      <c r="S8427" s="923"/>
      <c r="U8427" s="742"/>
    </row>
    <row r="8428" spans="12:21" s="508" customFormat="1" x14ac:dyDescent="0.2">
      <c r="L8428" s="469"/>
      <c r="M8428" s="469"/>
      <c r="N8428" s="469"/>
      <c r="O8428" s="469"/>
      <c r="P8428" s="923"/>
      <c r="Q8428" s="923"/>
      <c r="R8428" s="923"/>
      <c r="S8428" s="923"/>
      <c r="U8428" s="742"/>
    </row>
    <row r="8429" spans="12:21" s="508" customFormat="1" x14ac:dyDescent="0.2">
      <c r="L8429" s="469"/>
      <c r="M8429" s="469"/>
      <c r="N8429" s="469"/>
      <c r="O8429" s="469"/>
      <c r="P8429" s="923"/>
      <c r="Q8429" s="923"/>
      <c r="R8429" s="923"/>
      <c r="S8429" s="923"/>
      <c r="U8429" s="742"/>
    </row>
    <row r="8430" spans="12:21" s="508" customFormat="1" x14ac:dyDescent="0.2">
      <c r="L8430" s="469"/>
      <c r="M8430" s="469"/>
      <c r="N8430" s="469"/>
      <c r="O8430" s="469"/>
      <c r="P8430" s="923"/>
      <c r="Q8430" s="923"/>
      <c r="R8430" s="923"/>
      <c r="S8430" s="923"/>
      <c r="U8430" s="742"/>
    </row>
    <row r="8431" spans="12:21" s="508" customFormat="1" x14ac:dyDescent="0.2">
      <c r="L8431" s="469"/>
      <c r="M8431" s="469"/>
      <c r="N8431" s="469"/>
      <c r="O8431" s="469"/>
      <c r="P8431" s="923"/>
      <c r="Q8431" s="923"/>
      <c r="R8431" s="923"/>
      <c r="S8431" s="923"/>
      <c r="U8431" s="742"/>
    </row>
    <row r="8432" spans="12:21" s="508" customFormat="1" x14ac:dyDescent="0.2">
      <c r="L8432" s="469"/>
      <c r="M8432" s="469"/>
      <c r="N8432" s="469"/>
      <c r="O8432" s="469"/>
      <c r="P8432" s="923"/>
      <c r="Q8432" s="923"/>
      <c r="R8432" s="923"/>
      <c r="S8432" s="923"/>
      <c r="U8432" s="742"/>
    </row>
    <row r="8433" spans="12:21" s="508" customFormat="1" x14ac:dyDescent="0.2">
      <c r="L8433" s="469"/>
      <c r="M8433" s="469"/>
      <c r="N8433" s="469"/>
      <c r="O8433" s="469"/>
      <c r="P8433" s="923"/>
      <c r="Q8433" s="923"/>
      <c r="R8433" s="923"/>
      <c r="S8433" s="923"/>
      <c r="U8433" s="742"/>
    </row>
    <row r="8434" spans="12:21" s="508" customFormat="1" x14ac:dyDescent="0.2">
      <c r="L8434" s="469"/>
      <c r="M8434" s="469"/>
      <c r="N8434" s="469"/>
      <c r="O8434" s="469"/>
      <c r="P8434" s="923"/>
      <c r="Q8434" s="923"/>
      <c r="R8434" s="923"/>
      <c r="S8434" s="923"/>
      <c r="U8434" s="742"/>
    </row>
    <row r="8435" spans="12:21" s="508" customFormat="1" x14ac:dyDescent="0.2">
      <c r="L8435" s="469"/>
      <c r="M8435" s="469"/>
      <c r="N8435" s="469"/>
      <c r="O8435" s="469"/>
      <c r="P8435" s="923"/>
      <c r="Q8435" s="923"/>
      <c r="R8435" s="923"/>
      <c r="S8435" s="923"/>
      <c r="U8435" s="742"/>
    </row>
    <row r="8436" spans="12:21" s="508" customFormat="1" x14ac:dyDescent="0.2">
      <c r="L8436" s="469"/>
      <c r="M8436" s="469"/>
      <c r="N8436" s="469"/>
      <c r="O8436" s="469"/>
      <c r="P8436" s="923"/>
      <c r="Q8436" s="923"/>
      <c r="R8436" s="923"/>
      <c r="S8436" s="923"/>
      <c r="U8436" s="742"/>
    </row>
    <row r="8437" spans="12:21" s="508" customFormat="1" x14ac:dyDescent="0.2">
      <c r="L8437" s="469"/>
      <c r="M8437" s="469"/>
      <c r="N8437" s="469"/>
      <c r="O8437" s="469"/>
      <c r="P8437" s="923"/>
      <c r="Q8437" s="923"/>
      <c r="R8437" s="923"/>
      <c r="S8437" s="923"/>
      <c r="U8437" s="742"/>
    </row>
    <row r="8438" spans="12:21" s="508" customFormat="1" x14ac:dyDescent="0.2">
      <c r="L8438" s="469"/>
      <c r="M8438" s="469"/>
      <c r="N8438" s="469"/>
      <c r="O8438" s="469"/>
      <c r="P8438" s="923"/>
      <c r="Q8438" s="923"/>
      <c r="R8438" s="923"/>
      <c r="S8438" s="923"/>
      <c r="U8438" s="742"/>
    </row>
    <row r="8439" spans="12:21" s="508" customFormat="1" x14ac:dyDescent="0.2">
      <c r="L8439" s="469"/>
      <c r="M8439" s="469"/>
      <c r="N8439" s="469"/>
      <c r="O8439" s="469"/>
      <c r="P8439" s="923"/>
      <c r="Q8439" s="923"/>
      <c r="R8439" s="923"/>
      <c r="S8439" s="923"/>
      <c r="U8439" s="742"/>
    </row>
    <row r="8440" spans="12:21" s="508" customFormat="1" x14ac:dyDescent="0.2">
      <c r="L8440" s="469"/>
      <c r="M8440" s="469"/>
      <c r="N8440" s="469"/>
      <c r="O8440" s="469"/>
      <c r="P8440" s="923"/>
      <c r="Q8440" s="923"/>
      <c r="R8440" s="923"/>
      <c r="S8440" s="923"/>
      <c r="U8440" s="742"/>
    </row>
    <row r="8441" spans="12:21" s="508" customFormat="1" x14ac:dyDescent="0.2">
      <c r="L8441" s="469"/>
      <c r="M8441" s="469"/>
      <c r="N8441" s="469"/>
      <c r="O8441" s="469"/>
      <c r="P8441" s="923"/>
      <c r="Q8441" s="923"/>
      <c r="R8441" s="923"/>
      <c r="S8441" s="923"/>
      <c r="U8441" s="742"/>
    </row>
    <row r="8442" spans="12:21" s="508" customFormat="1" x14ac:dyDescent="0.2">
      <c r="L8442" s="469"/>
      <c r="M8442" s="469"/>
      <c r="N8442" s="469"/>
      <c r="O8442" s="469"/>
      <c r="P8442" s="923"/>
      <c r="Q8442" s="923"/>
      <c r="R8442" s="923"/>
      <c r="S8442" s="923"/>
      <c r="U8442" s="742"/>
    </row>
    <row r="8443" spans="12:21" s="508" customFormat="1" x14ac:dyDescent="0.2">
      <c r="L8443" s="469"/>
      <c r="M8443" s="469"/>
      <c r="N8443" s="469"/>
      <c r="O8443" s="469"/>
      <c r="P8443" s="923"/>
      <c r="Q8443" s="923"/>
      <c r="R8443" s="923"/>
      <c r="S8443" s="923"/>
      <c r="U8443" s="742"/>
    </row>
    <row r="8444" spans="12:21" s="508" customFormat="1" x14ac:dyDescent="0.2">
      <c r="L8444" s="469"/>
      <c r="M8444" s="469"/>
      <c r="N8444" s="469"/>
      <c r="O8444" s="469"/>
      <c r="P8444" s="923"/>
      <c r="Q8444" s="923"/>
      <c r="R8444" s="923"/>
      <c r="S8444" s="923"/>
      <c r="U8444" s="742"/>
    </row>
    <row r="8445" spans="12:21" s="508" customFormat="1" x14ac:dyDescent="0.2">
      <c r="L8445" s="469"/>
      <c r="M8445" s="469"/>
      <c r="N8445" s="469"/>
      <c r="O8445" s="469"/>
      <c r="P8445" s="923"/>
      <c r="Q8445" s="923"/>
      <c r="R8445" s="923"/>
      <c r="S8445" s="923"/>
      <c r="U8445" s="742"/>
    </row>
    <row r="8446" spans="12:21" s="508" customFormat="1" x14ac:dyDescent="0.2">
      <c r="L8446" s="469"/>
      <c r="M8446" s="469"/>
      <c r="N8446" s="469"/>
      <c r="O8446" s="469"/>
      <c r="P8446" s="923"/>
      <c r="Q8446" s="923"/>
      <c r="R8446" s="923"/>
      <c r="S8446" s="923"/>
      <c r="U8446" s="742"/>
    </row>
    <row r="8447" spans="12:21" s="508" customFormat="1" x14ac:dyDescent="0.2">
      <c r="L8447" s="469"/>
      <c r="M8447" s="469"/>
      <c r="N8447" s="469"/>
      <c r="O8447" s="469"/>
      <c r="P8447" s="923"/>
      <c r="Q8447" s="923"/>
      <c r="R8447" s="923"/>
      <c r="S8447" s="923"/>
      <c r="U8447" s="742"/>
    </row>
    <row r="8448" spans="12:21" s="508" customFormat="1" x14ac:dyDescent="0.2">
      <c r="L8448" s="469"/>
      <c r="M8448" s="469"/>
      <c r="N8448" s="469"/>
      <c r="O8448" s="469"/>
      <c r="P8448" s="923"/>
      <c r="Q8448" s="923"/>
      <c r="R8448" s="923"/>
      <c r="S8448" s="923"/>
      <c r="U8448" s="742"/>
    </row>
    <row r="8449" spans="12:21" s="508" customFormat="1" x14ac:dyDescent="0.2">
      <c r="L8449" s="469"/>
      <c r="M8449" s="469"/>
      <c r="N8449" s="469"/>
      <c r="O8449" s="469"/>
      <c r="P8449" s="923"/>
      <c r="Q8449" s="923"/>
      <c r="R8449" s="923"/>
      <c r="S8449" s="923"/>
      <c r="U8449" s="742"/>
    </row>
    <row r="8450" spans="12:21" s="508" customFormat="1" x14ac:dyDescent="0.2">
      <c r="L8450" s="469"/>
      <c r="M8450" s="469"/>
      <c r="N8450" s="469"/>
      <c r="O8450" s="469"/>
      <c r="P8450" s="923"/>
      <c r="Q8450" s="923"/>
      <c r="R8450" s="923"/>
      <c r="S8450" s="923"/>
      <c r="U8450" s="742"/>
    </row>
    <row r="8451" spans="12:21" s="508" customFormat="1" x14ac:dyDescent="0.2">
      <c r="L8451" s="469"/>
      <c r="M8451" s="469"/>
      <c r="N8451" s="469"/>
      <c r="O8451" s="469"/>
      <c r="P8451" s="923"/>
      <c r="Q8451" s="923"/>
      <c r="R8451" s="923"/>
      <c r="S8451" s="923"/>
      <c r="U8451" s="742"/>
    </row>
    <row r="8452" spans="12:21" s="508" customFormat="1" x14ac:dyDescent="0.2">
      <c r="L8452" s="469"/>
      <c r="M8452" s="469"/>
      <c r="N8452" s="469"/>
      <c r="O8452" s="469"/>
      <c r="P8452" s="923"/>
      <c r="Q8452" s="923"/>
      <c r="R8452" s="923"/>
      <c r="S8452" s="923"/>
      <c r="U8452" s="742"/>
    </row>
    <row r="8453" spans="12:21" s="508" customFormat="1" x14ac:dyDescent="0.2">
      <c r="L8453" s="469"/>
      <c r="M8453" s="469"/>
      <c r="N8453" s="469"/>
      <c r="O8453" s="469"/>
      <c r="P8453" s="923"/>
      <c r="Q8453" s="923"/>
      <c r="R8453" s="923"/>
      <c r="S8453" s="923"/>
      <c r="U8453" s="742"/>
    </row>
    <row r="8454" spans="12:21" s="508" customFormat="1" x14ac:dyDescent="0.2">
      <c r="L8454" s="469"/>
      <c r="M8454" s="469"/>
      <c r="N8454" s="469"/>
      <c r="O8454" s="469"/>
      <c r="P8454" s="923"/>
      <c r="Q8454" s="923"/>
      <c r="R8454" s="923"/>
      <c r="S8454" s="923"/>
      <c r="U8454" s="742"/>
    </row>
    <row r="8455" spans="12:21" s="508" customFormat="1" x14ac:dyDescent="0.2">
      <c r="L8455" s="469"/>
      <c r="M8455" s="469"/>
      <c r="N8455" s="469"/>
      <c r="O8455" s="469"/>
      <c r="P8455" s="923"/>
      <c r="Q8455" s="923"/>
      <c r="R8455" s="923"/>
      <c r="S8455" s="923"/>
      <c r="U8455" s="742"/>
    </row>
    <row r="8456" spans="12:21" s="508" customFormat="1" x14ac:dyDescent="0.2">
      <c r="L8456" s="469"/>
      <c r="M8456" s="469"/>
      <c r="N8456" s="469"/>
      <c r="O8456" s="469"/>
      <c r="P8456" s="923"/>
      <c r="Q8456" s="923"/>
      <c r="R8456" s="923"/>
      <c r="S8456" s="923"/>
      <c r="U8456" s="742"/>
    </row>
    <row r="8457" spans="12:21" s="508" customFormat="1" x14ac:dyDescent="0.2">
      <c r="L8457" s="469"/>
      <c r="M8457" s="469"/>
      <c r="N8457" s="469"/>
      <c r="O8457" s="469"/>
      <c r="P8457" s="923"/>
      <c r="Q8457" s="923"/>
      <c r="R8457" s="923"/>
      <c r="S8457" s="923"/>
      <c r="U8457" s="742"/>
    </row>
    <row r="8458" spans="12:21" s="508" customFormat="1" x14ac:dyDescent="0.2">
      <c r="L8458" s="469"/>
      <c r="M8458" s="469"/>
      <c r="N8458" s="469"/>
      <c r="O8458" s="469"/>
      <c r="P8458" s="923"/>
      <c r="Q8458" s="923"/>
      <c r="R8458" s="923"/>
      <c r="S8458" s="923"/>
      <c r="U8458" s="742"/>
    </row>
    <row r="8459" spans="12:21" s="508" customFormat="1" x14ac:dyDescent="0.2">
      <c r="L8459" s="469"/>
      <c r="M8459" s="469"/>
      <c r="N8459" s="469"/>
      <c r="O8459" s="469"/>
      <c r="P8459" s="923"/>
      <c r="Q8459" s="923"/>
      <c r="R8459" s="923"/>
      <c r="S8459" s="923"/>
      <c r="U8459" s="742"/>
    </row>
    <row r="8460" spans="12:21" s="508" customFormat="1" x14ac:dyDescent="0.2">
      <c r="L8460" s="469"/>
      <c r="M8460" s="469"/>
      <c r="N8460" s="469"/>
      <c r="O8460" s="469"/>
      <c r="P8460" s="923"/>
      <c r="Q8460" s="923"/>
      <c r="R8460" s="923"/>
      <c r="S8460" s="923"/>
      <c r="U8460" s="742"/>
    </row>
    <row r="8461" spans="12:21" s="508" customFormat="1" x14ac:dyDescent="0.2">
      <c r="L8461" s="469"/>
      <c r="M8461" s="469"/>
      <c r="N8461" s="469"/>
      <c r="O8461" s="469"/>
      <c r="P8461" s="923"/>
      <c r="Q8461" s="923"/>
      <c r="R8461" s="923"/>
      <c r="S8461" s="923"/>
      <c r="U8461" s="742"/>
    </row>
    <row r="8462" spans="12:21" s="508" customFormat="1" x14ac:dyDescent="0.2">
      <c r="L8462" s="469"/>
      <c r="M8462" s="469"/>
      <c r="N8462" s="469"/>
      <c r="O8462" s="469"/>
      <c r="P8462" s="923"/>
      <c r="Q8462" s="923"/>
      <c r="R8462" s="923"/>
      <c r="S8462" s="923"/>
      <c r="U8462" s="742"/>
    </row>
    <row r="8463" spans="12:21" s="508" customFormat="1" x14ac:dyDescent="0.2">
      <c r="L8463" s="469"/>
      <c r="M8463" s="469"/>
      <c r="N8463" s="469"/>
      <c r="O8463" s="469"/>
      <c r="P8463" s="923"/>
      <c r="Q8463" s="923"/>
      <c r="R8463" s="923"/>
      <c r="S8463" s="923"/>
      <c r="U8463" s="742"/>
    </row>
    <row r="8464" spans="12:21" s="508" customFormat="1" x14ac:dyDescent="0.2">
      <c r="L8464" s="469"/>
      <c r="M8464" s="469"/>
      <c r="N8464" s="469"/>
      <c r="O8464" s="469"/>
      <c r="P8464" s="923"/>
      <c r="Q8464" s="923"/>
      <c r="R8464" s="923"/>
      <c r="S8464" s="923"/>
      <c r="U8464" s="742"/>
    </row>
    <row r="8465" spans="12:21" s="508" customFormat="1" x14ac:dyDescent="0.2">
      <c r="L8465" s="469"/>
      <c r="M8465" s="469"/>
      <c r="N8465" s="469"/>
      <c r="O8465" s="469"/>
      <c r="P8465" s="923"/>
      <c r="Q8465" s="923"/>
      <c r="R8465" s="923"/>
      <c r="S8465" s="923"/>
      <c r="U8465" s="742"/>
    </row>
    <row r="8466" spans="12:21" s="508" customFormat="1" x14ac:dyDescent="0.2">
      <c r="L8466" s="469"/>
      <c r="M8466" s="469"/>
      <c r="N8466" s="469"/>
      <c r="O8466" s="469"/>
      <c r="P8466" s="923"/>
      <c r="Q8466" s="923"/>
      <c r="R8466" s="923"/>
      <c r="S8466" s="923"/>
      <c r="U8466" s="742"/>
    </row>
    <row r="8467" spans="12:21" s="508" customFormat="1" x14ac:dyDescent="0.2">
      <c r="L8467" s="469"/>
      <c r="M8467" s="469"/>
      <c r="N8467" s="469"/>
      <c r="O8467" s="469"/>
      <c r="P8467" s="923"/>
      <c r="Q8467" s="923"/>
      <c r="R8467" s="923"/>
      <c r="S8467" s="923"/>
      <c r="U8467" s="742"/>
    </row>
    <row r="8468" spans="12:21" s="508" customFormat="1" x14ac:dyDescent="0.2">
      <c r="L8468" s="469"/>
      <c r="M8468" s="469"/>
      <c r="N8468" s="469"/>
      <c r="O8468" s="469"/>
      <c r="P8468" s="923"/>
      <c r="Q8468" s="923"/>
      <c r="R8468" s="923"/>
      <c r="S8468" s="923"/>
      <c r="U8468" s="742"/>
    </row>
    <row r="8469" spans="12:21" s="508" customFormat="1" x14ac:dyDescent="0.2">
      <c r="L8469" s="469"/>
      <c r="M8469" s="469"/>
      <c r="N8469" s="469"/>
      <c r="O8469" s="469"/>
      <c r="P8469" s="923"/>
      <c r="Q8469" s="923"/>
      <c r="R8469" s="923"/>
      <c r="S8469" s="923"/>
      <c r="U8469" s="742"/>
    </row>
    <row r="8470" spans="12:21" s="508" customFormat="1" x14ac:dyDescent="0.2">
      <c r="L8470" s="469"/>
      <c r="M8470" s="469"/>
      <c r="N8470" s="469"/>
      <c r="O8470" s="469"/>
      <c r="P8470" s="923"/>
      <c r="Q8470" s="923"/>
      <c r="R8470" s="923"/>
      <c r="S8470" s="923"/>
      <c r="U8470" s="742"/>
    </row>
    <row r="8471" spans="12:21" s="508" customFormat="1" x14ac:dyDescent="0.2">
      <c r="L8471" s="469"/>
      <c r="M8471" s="469"/>
      <c r="N8471" s="469"/>
      <c r="O8471" s="469"/>
      <c r="P8471" s="923"/>
      <c r="Q8471" s="923"/>
      <c r="R8471" s="923"/>
      <c r="S8471" s="923"/>
      <c r="U8471" s="742"/>
    </row>
    <row r="8472" spans="12:21" s="508" customFormat="1" x14ac:dyDescent="0.2">
      <c r="L8472" s="469"/>
      <c r="M8472" s="469"/>
      <c r="N8472" s="469"/>
      <c r="O8472" s="469"/>
      <c r="P8472" s="923"/>
      <c r="Q8472" s="923"/>
      <c r="R8472" s="923"/>
      <c r="S8472" s="923"/>
      <c r="U8472" s="742"/>
    </row>
    <row r="8473" spans="12:21" s="508" customFormat="1" x14ac:dyDescent="0.2">
      <c r="L8473" s="469"/>
      <c r="M8473" s="469"/>
      <c r="N8473" s="469"/>
      <c r="O8473" s="469"/>
      <c r="P8473" s="923"/>
      <c r="Q8473" s="923"/>
      <c r="R8473" s="923"/>
      <c r="S8473" s="923"/>
      <c r="U8473" s="742"/>
    </row>
    <row r="8474" spans="12:21" s="508" customFormat="1" x14ac:dyDescent="0.2">
      <c r="L8474" s="469"/>
      <c r="M8474" s="469"/>
      <c r="N8474" s="469"/>
      <c r="O8474" s="469"/>
      <c r="P8474" s="923"/>
      <c r="Q8474" s="923"/>
      <c r="R8474" s="923"/>
      <c r="S8474" s="923"/>
      <c r="U8474" s="742"/>
    </row>
    <row r="8475" spans="12:21" s="508" customFormat="1" x14ac:dyDescent="0.2">
      <c r="L8475" s="469"/>
      <c r="M8475" s="469"/>
      <c r="N8475" s="469"/>
      <c r="O8475" s="469"/>
      <c r="P8475" s="923"/>
      <c r="Q8475" s="923"/>
      <c r="R8475" s="923"/>
      <c r="S8475" s="923"/>
      <c r="U8475" s="742"/>
    </row>
    <row r="8476" spans="12:21" s="508" customFormat="1" x14ac:dyDescent="0.2">
      <c r="L8476" s="469"/>
      <c r="M8476" s="469"/>
      <c r="N8476" s="469"/>
      <c r="O8476" s="469"/>
      <c r="P8476" s="923"/>
      <c r="Q8476" s="923"/>
      <c r="R8476" s="923"/>
      <c r="S8476" s="923"/>
      <c r="U8476" s="742"/>
    </row>
    <row r="8477" spans="12:21" s="508" customFormat="1" x14ac:dyDescent="0.2">
      <c r="L8477" s="469"/>
      <c r="M8477" s="469"/>
      <c r="N8477" s="469"/>
      <c r="O8477" s="469"/>
      <c r="P8477" s="923"/>
      <c r="Q8477" s="923"/>
      <c r="R8477" s="923"/>
      <c r="S8477" s="923"/>
      <c r="U8477" s="742"/>
    </row>
    <row r="8478" spans="12:21" s="508" customFormat="1" x14ac:dyDescent="0.2">
      <c r="L8478" s="469"/>
      <c r="M8478" s="469"/>
      <c r="N8478" s="469"/>
      <c r="O8478" s="469"/>
      <c r="P8478" s="923"/>
      <c r="Q8478" s="923"/>
      <c r="R8478" s="923"/>
      <c r="S8478" s="923"/>
      <c r="U8478" s="742"/>
    </row>
    <row r="8479" spans="12:21" s="508" customFormat="1" x14ac:dyDescent="0.2">
      <c r="L8479" s="469"/>
      <c r="M8479" s="469"/>
      <c r="N8479" s="469"/>
      <c r="O8479" s="469"/>
      <c r="P8479" s="923"/>
      <c r="Q8479" s="923"/>
      <c r="R8479" s="923"/>
      <c r="S8479" s="923"/>
      <c r="U8479" s="742"/>
    </row>
    <row r="8480" spans="12:21" s="508" customFormat="1" x14ac:dyDescent="0.2">
      <c r="L8480" s="469"/>
      <c r="M8480" s="469"/>
      <c r="N8480" s="469"/>
      <c r="O8480" s="469"/>
      <c r="P8480" s="923"/>
      <c r="Q8480" s="923"/>
      <c r="R8480" s="923"/>
      <c r="S8480" s="923"/>
      <c r="U8480" s="742"/>
    </row>
    <row r="8481" spans="12:21" s="508" customFormat="1" x14ac:dyDescent="0.2">
      <c r="L8481" s="469"/>
      <c r="M8481" s="469"/>
      <c r="N8481" s="469"/>
      <c r="O8481" s="469"/>
      <c r="P8481" s="923"/>
      <c r="Q8481" s="923"/>
      <c r="R8481" s="923"/>
      <c r="S8481" s="923"/>
      <c r="U8481" s="742"/>
    </row>
    <row r="8482" spans="12:21" s="508" customFormat="1" x14ac:dyDescent="0.2">
      <c r="L8482" s="469"/>
      <c r="M8482" s="469"/>
      <c r="N8482" s="469"/>
      <c r="O8482" s="469"/>
      <c r="P8482" s="923"/>
      <c r="Q8482" s="923"/>
      <c r="R8482" s="923"/>
      <c r="S8482" s="923"/>
      <c r="U8482" s="742"/>
    </row>
    <row r="8483" spans="12:21" s="508" customFormat="1" x14ac:dyDescent="0.2">
      <c r="L8483" s="469"/>
      <c r="M8483" s="469"/>
      <c r="N8483" s="469"/>
      <c r="O8483" s="469"/>
      <c r="P8483" s="923"/>
      <c r="Q8483" s="923"/>
      <c r="R8483" s="923"/>
      <c r="S8483" s="923"/>
      <c r="U8483" s="742"/>
    </row>
    <row r="8484" spans="12:21" s="508" customFormat="1" x14ac:dyDescent="0.2">
      <c r="L8484" s="469"/>
      <c r="M8484" s="469"/>
      <c r="N8484" s="469"/>
      <c r="O8484" s="469"/>
      <c r="P8484" s="923"/>
      <c r="Q8484" s="923"/>
      <c r="R8484" s="923"/>
      <c r="S8484" s="923"/>
      <c r="U8484" s="742"/>
    </row>
    <row r="8485" spans="12:21" s="508" customFormat="1" x14ac:dyDescent="0.2">
      <c r="L8485" s="469"/>
      <c r="M8485" s="469"/>
      <c r="N8485" s="469"/>
      <c r="O8485" s="469"/>
      <c r="P8485" s="923"/>
      <c r="Q8485" s="923"/>
      <c r="R8485" s="923"/>
      <c r="S8485" s="923"/>
      <c r="U8485" s="742"/>
    </row>
    <row r="8486" spans="12:21" s="508" customFormat="1" x14ac:dyDescent="0.2">
      <c r="L8486" s="469"/>
      <c r="M8486" s="469"/>
      <c r="N8486" s="469"/>
      <c r="O8486" s="469"/>
      <c r="P8486" s="923"/>
      <c r="Q8486" s="923"/>
      <c r="R8486" s="923"/>
      <c r="S8486" s="923"/>
      <c r="U8486" s="742"/>
    </row>
    <row r="8487" spans="12:21" s="508" customFormat="1" x14ac:dyDescent="0.2">
      <c r="L8487" s="469"/>
      <c r="M8487" s="469"/>
      <c r="N8487" s="469"/>
      <c r="O8487" s="469"/>
      <c r="P8487" s="923"/>
      <c r="Q8487" s="923"/>
      <c r="R8487" s="923"/>
      <c r="S8487" s="923"/>
      <c r="U8487" s="742"/>
    </row>
    <row r="8488" spans="12:21" s="508" customFormat="1" x14ac:dyDescent="0.2">
      <c r="L8488" s="469"/>
      <c r="M8488" s="469"/>
      <c r="N8488" s="469"/>
      <c r="O8488" s="469"/>
      <c r="P8488" s="923"/>
      <c r="Q8488" s="923"/>
      <c r="R8488" s="923"/>
      <c r="S8488" s="923"/>
      <c r="U8488" s="742"/>
    </row>
    <row r="8489" spans="12:21" s="508" customFormat="1" x14ac:dyDescent="0.2">
      <c r="L8489" s="469"/>
      <c r="M8489" s="469"/>
      <c r="N8489" s="469"/>
      <c r="O8489" s="469"/>
      <c r="P8489" s="923"/>
      <c r="Q8489" s="923"/>
      <c r="R8489" s="923"/>
      <c r="S8489" s="923"/>
      <c r="U8489" s="742"/>
    </row>
    <row r="8490" spans="12:21" s="508" customFormat="1" x14ac:dyDescent="0.2">
      <c r="L8490" s="469"/>
      <c r="M8490" s="469"/>
      <c r="N8490" s="469"/>
      <c r="O8490" s="469"/>
      <c r="P8490" s="923"/>
      <c r="Q8490" s="923"/>
      <c r="R8490" s="923"/>
      <c r="S8490" s="923"/>
      <c r="U8490" s="742"/>
    </row>
    <row r="8491" spans="12:21" s="508" customFormat="1" x14ac:dyDescent="0.2">
      <c r="L8491" s="469"/>
      <c r="M8491" s="469"/>
      <c r="N8491" s="469"/>
      <c r="O8491" s="469"/>
      <c r="P8491" s="923"/>
      <c r="Q8491" s="923"/>
      <c r="R8491" s="923"/>
      <c r="S8491" s="923"/>
      <c r="U8491" s="742"/>
    </row>
    <row r="8492" spans="12:21" s="508" customFormat="1" x14ac:dyDescent="0.2">
      <c r="L8492" s="469"/>
      <c r="M8492" s="469"/>
      <c r="N8492" s="469"/>
      <c r="O8492" s="469"/>
      <c r="P8492" s="923"/>
      <c r="Q8492" s="923"/>
      <c r="R8492" s="923"/>
      <c r="S8492" s="923"/>
      <c r="U8492" s="742"/>
    </row>
    <row r="8493" spans="12:21" s="508" customFormat="1" x14ac:dyDescent="0.2">
      <c r="L8493" s="469"/>
      <c r="M8493" s="469"/>
      <c r="N8493" s="469"/>
      <c r="O8493" s="469"/>
      <c r="P8493" s="923"/>
      <c r="Q8493" s="923"/>
      <c r="R8493" s="923"/>
      <c r="S8493" s="923"/>
      <c r="U8493" s="742"/>
    </row>
    <row r="8494" spans="12:21" s="508" customFormat="1" x14ac:dyDescent="0.2">
      <c r="L8494" s="469"/>
      <c r="M8494" s="469"/>
      <c r="N8494" s="469"/>
      <c r="O8494" s="469"/>
      <c r="P8494" s="923"/>
      <c r="Q8494" s="923"/>
      <c r="R8494" s="923"/>
      <c r="S8494" s="923"/>
      <c r="U8494" s="742"/>
    </row>
    <row r="8495" spans="12:21" s="508" customFormat="1" x14ac:dyDescent="0.2">
      <c r="L8495" s="469"/>
      <c r="M8495" s="469"/>
      <c r="N8495" s="469"/>
      <c r="O8495" s="469"/>
      <c r="P8495" s="923"/>
      <c r="Q8495" s="923"/>
      <c r="R8495" s="923"/>
      <c r="S8495" s="923"/>
      <c r="U8495" s="742"/>
    </row>
    <row r="8496" spans="12:21" s="508" customFormat="1" x14ac:dyDescent="0.2">
      <c r="L8496" s="469"/>
      <c r="M8496" s="469"/>
      <c r="N8496" s="469"/>
      <c r="O8496" s="469"/>
      <c r="P8496" s="923"/>
      <c r="Q8496" s="923"/>
      <c r="R8496" s="923"/>
      <c r="S8496" s="923"/>
      <c r="U8496" s="742"/>
    </row>
    <row r="8497" spans="12:21" s="508" customFormat="1" x14ac:dyDescent="0.2">
      <c r="L8497" s="469"/>
      <c r="M8497" s="469"/>
      <c r="N8497" s="469"/>
      <c r="O8497" s="469"/>
      <c r="P8497" s="923"/>
      <c r="Q8497" s="923"/>
      <c r="R8497" s="923"/>
      <c r="S8497" s="923"/>
      <c r="U8497" s="742"/>
    </row>
    <row r="8498" spans="12:21" s="508" customFormat="1" x14ac:dyDescent="0.2">
      <c r="L8498" s="469"/>
      <c r="M8498" s="469"/>
      <c r="N8498" s="469"/>
      <c r="O8498" s="469"/>
      <c r="P8498" s="923"/>
      <c r="Q8498" s="923"/>
      <c r="R8498" s="923"/>
      <c r="S8498" s="923"/>
      <c r="U8498" s="742"/>
    </row>
    <row r="8499" spans="12:21" s="508" customFormat="1" x14ac:dyDescent="0.2">
      <c r="L8499" s="469"/>
      <c r="M8499" s="469"/>
      <c r="N8499" s="469"/>
      <c r="O8499" s="469"/>
      <c r="P8499" s="923"/>
      <c r="Q8499" s="923"/>
      <c r="R8499" s="923"/>
      <c r="S8499" s="923"/>
      <c r="U8499" s="742"/>
    </row>
    <row r="8500" spans="12:21" s="508" customFormat="1" x14ac:dyDescent="0.2">
      <c r="L8500" s="469"/>
      <c r="M8500" s="469"/>
      <c r="N8500" s="469"/>
      <c r="O8500" s="469"/>
      <c r="P8500" s="923"/>
      <c r="Q8500" s="923"/>
      <c r="R8500" s="923"/>
      <c r="S8500" s="923"/>
      <c r="U8500" s="742"/>
    </row>
    <row r="8501" spans="12:21" s="508" customFormat="1" x14ac:dyDescent="0.2">
      <c r="L8501" s="469"/>
      <c r="M8501" s="469"/>
      <c r="N8501" s="469"/>
      <c r="O8501" s="469"/>
      <c r="P8501" s="923"/>
      <c r="Q8501" s="923"/>
      <c r="R8501" s="923"/>
      <c r="S8501" s="923"/>
      <c r="U8501" s="742"/>
    </row>
    <row r="8502" spans="12:21" s="508" customFormat="1" x14ac:dyDescent="0.2">
      <c r="L8502" s="469"/>
      <c r="M8502" s="469"/>
      <c r="N8502" s="469"/>
      <c r="O8502" s="469"/>
      <c r="P8502" s="923"/>
      <c r="Q8502" s="923"/>
      <c r="R8502" s="923"/>
      <c r="S8502" s="923"/>
      <c r="U8502" s="742"/>
    </row>
    <row r="8503" spans="12:21" s="508" customFormat="1" x14ac:dyDescent="0.2">
      <c r="L8503" s="469"/>
      <c r="M8503" s="469"/>
      <c r="N8503" s="469"/>
      <c r="O8503" s="469"/>
      <c r="P8503" s="923"/>
      <c r="Q8503" s="923"/>
      <c r="R8503" s="923"/>
      <c r="S8503" s="923"/>
      <c r="U8503" s="742"/>
    </row>
    <row r="8504" spans="12:21" s="508" customFormat="1" x14ac:dyDescent="0.2">
      <c r="L8504" s="469"/>
      <c r="M8504" s="469"/>
      <c r="N8504" s="469"/>
      <c r="O8504" s="469"/>
      <c r="P8504" s="923"/>
      <c r="Q8504" s="923"/>
      <c r="R8504" s="923"/>
      <c r="S8504" s="923"/>
      <c r="U8504" s="742"/>
    </row>
    <row r="8505" spans="12:21" s="508" customFormat="1" x14ac:dyDescent="0.2">
      <c r="L8505" s="469"/>
      <c r="M8505" s="469"/>
      <c r="N8505" s="469"/>
      <c r="O8505" s="469"/>
      <c r="P8505" s="923"/>
      <c r="Q8505" s="923"/>
      <c r="R8505" s="923"/>
      <c r="S8505" s="923"/>
      <c r="U8505" s="742"/>
    </row>
    <row r="8506" spans="12:21" s="508" customFormat="1" x14ac:dyDescent="0.2">
      <c r="L8506" s="469"/>
      <c r="M8506" s="469"/>
      <c r="N8506" s="469"/>
      <c r="O8506" s="469"/>
      <c r="P8506" s="923"/>
      <c r="Q8506" s="923"/>
      <c r="R8506" s="923"/>
      <c r="S8506" s="923"/>
      <c r="U8506" s="742"/>
    </row>
    <row r="8507" spans="12:21" s="508" customFormat="1" x14ac:dyDescent="0.2">
      <c r="L8507" s="469"/>
      <c r="M8507" s="469"/>
      <c r="N8507" s="469"/>
      <c r="O8507" s="469"/>
      <c r="P8507" s="923"/>
      <c r="Q8507" s="923"/>
      <c r="R8507" s="923"/>
      <c r="S8507" s="923"/>
      <c r="U8507" s="742"/>
    </row>
    <row r="8508" spans="12:21" s="508" customFormat="1" x14ac:dyDescent="0.2">
      <c r="L8508" s="469"/>
      <c r="M8508" s="469"/>
      <c r="N8508" s="469"/>
      <c r="O8508" s="469"/>
      <c r="P8508" s="923"/>
      <c r="Q8508" s="923"/>
      <c r="R8508" s="923"/>
      <c r="S8508" s="923"/>
      <c r="U8508" s="742"/>
    </row>
    <row r="8509" spans="12:21" s="508" customFormat="1" x14ac:dyDescent="0.2">
      <c r="L8509" s="469"/>
      <c r="M8509" s="469"/>
      <c r="N8509" s="469"/>
      <c r="O8509" s="469"/>
      <c r="P8509" s="923"/>
      <c r="Q8509" s="923"/>
      <c r="R8509" s="923"/>
      <c r="S8509" s="923"/>
      <c r="U8509" s="742"/>
    </row>
    <row r="8510" spans="12:21" s="508" customFormat="1" x14ac:dyDescent="0.2">
      <c r="L8510" s="469"/>
      <c r="M8510" s="469"/>
      <c r="N8510" s="469"/>
      <c r="O8510" s="469"/>
      <c r="P8510" s="923"/>
      <c r="Q8510" s="923"/>
      <c r="R8510" s="923"/>
      <c r="S8510" s="923"/>
      <c r="U8510" s="742"/>
    </row>
    <row r="8511" spans="12:21" s="508" customFormat="1" x14ac:dyDescent="0.2">
      <c r="L8511" s="469"/>
      <c r="M8511" s="469"/>
      <c r="N8511" s="469"/>
      <c r="O8511" s="469"/>
      <c r="P8511" s="923"/>
      <c r="Q8511" s="923"/>
      <c r="R8511" s="923"/>
      <c r="S8511" s="923"/>
      <c r="U8511" s="742"/>
    </row>
    <row r="8512" spans="12:21" s="508" customFormat="1" x14ac:dyDescent="0.2">
      <c r="L8512" s="469"/>
      <c r="M8512" s="469"/>
      <c r="N8512" s="469"/>
      <c r="O8512" s="469"/>
      <c r="P8512" s="923"/>
      <c r="Q8512" s="923"/>
      <c r="R8512" s="923"/>
      <c r="S8512" s="923"/>
      <c r="U8512" s="742"/>
    </row>
    <row r="8513" spans="12:21" s="508" customFormat="1" x14ac:dyDescent="0.2">
      <c r="L8513" s="469"/>
      <c r="M8513" s="469"/>
      <c r="N8513" s="469"/>
      <c r="O8513" s="469"/>
      <c r="P8513" s="923"/>
      <c r="Q8513" s="923"/>
      <c r="R8513" s="923"/>
      <c r="S8513" s="923"/>
      <c r="U8513" s="742"/>
    </row>
    <row r="8514" spans="12:21" s="508" customFormat="1" x14ac:dyDescent="0.2">
      <c r="L8514" s="469"/>
      <c r="M8514" s="469"/>
      <c r="N8514" s="469"/>
      <c r="O8514" s="469"/>
      <c r="P8514" s="923"/>
      <c r="Q8514" s="923"/>
      <c r="R8514" s="923"/>
      <c r="S8514" s="923"/>
      <c r="U8514" s="742"/>
    </row>
    <row r="8515" spans="12:21" s="508" customFormat="1" x14ac:dyDescent="0.2">
      <c r="L8515" s="469"/>
      <c r="M8515" s="469"/>
      <c r="N8515" s="469"/>
      <c r="O8515" s="469"/>
      <c r="P8515" s="923"/>
      <c r="Q8515" s="923"/>
      <c r="R8515" s="923"/>
      <c r="S8515" s="923"/>
      <c r="U8515" s="742"/>
    </row>
    <row r="8516" spans="12:21" s="508" customFormat="1" x14ac:dyDescent="0.2">
      <c r="L8516" s="469"/>
      <c r="M8516" s="469"/>
      <c r="N8516" s="469"/>
      <c r="O8516" s="469"/>
      <c r="P8516" s="923"/>
      <c r="Q8516" s="923"/>
      <c r="R8516" s="923"/>
      <c r="S8516" s="923"/>
      <c r="U8516" s="742"/>
    </row>
    <row r="8517" spans="12:21" s="508" customFormat="1" x14ac:dyDescent="0.2">
      <c r="L8517" s="469"/>
      <c r="M8517" s="469"/>
      <c r="N8517" s="469"/>
      <c r="O8517" s="469"/>
      <c r="P8517" s="923"/>
      <c r="Q8517" s="923"/>
      <c r="R8517" s="923"/>
      <c r="S8517" s="923"/>
      <c r="U8517" s="742"/>
    </row>
    <row r="8518" spans="12:21" s="508" customFormat="1" x14ac:dyDescent="0.2">
      <c r="L8518" s="469"/>
      <c r="M8518" s="469"/>
      <c r="N8518" s="469"/>
      <c r="O8518" s="469"/>
      <c r="P8518" s="923"/>
      <c r="Q8518" s="923"/>
      <c r="R8518" s="923"/>
      <c r="S8518" s="923"/>
      <c r="U8518" s="742"/>
    </row>
    <row r="8519" spans="12:21" s="508" customFormat="1" x14ac:dyDescent="0.2">
      <c r="L8519" s="469"/>
      <c r="M8519" s="469"/>
      <c r="N8519" s="469"/>
      <c r="O8519" s="469"/>
      <c r="P8519" s="923"/>
      <c r="Q8519" s="923"/>
      <c r="R8519" s="923"/>
      <c r="S8519" s="923"/>
      <c r="U8519" s="742"/>
    </row>
    <row r="8520" spans="12:21" s="508" customFormat="1" x14ac:dyDescent="0.2">
      <c r="L8520" s="469"/>
      <c r="M8520" s="469"/>
      <c r="N8520" s="469"/>
      <c r="O8520" s="469"/>
      <c r="P8520" s="923"/>
      <c r="Q8520" s="923"/>
      <c r="R8520" s="923"/>
      <c r="S8520" s="923"/>
      <c r="U8520" s="742"/>
    </row>
    <row r="8521" spans="12:21" s="508" customFormat="1" x14ac:dyDescent="0.2">
      <c r="L8521" s="469"/>
      <c r="M8521" s="469"/>
      <c r="N8521" s="469"/>
      <c r="O8521" s="469"/>
      <c r="P8521" s="923"/>
      <c r="Q8521" s="923"/>
      <c r="R8521" s="923"/>
      <c r="S8521" s="923"/>
      <c r="U8521" s="742"/>
    </row>
    <row r="8522" spans="12:21" s="508" customFormat="1" x14ac:dyDescent="0.2">
      <c r="L8522" s="469"/>
      <c r="M8522" s="469"/>
      <c r="N8522" s="469"/>
      <c r="O8522" s="469"/>
      <c r="P8522" s="923"/>
      <c r="Q8522" s="923"/>
      <c r="R8522" s="923"/>
      <c r="S8522" s="923"/>
      <c r="U8522" s="742"/>
    </row>
    <row r="8523" spans="12:21" s="508" customFormat="1" x14ac:dyDescent="0.2">
      <c r="L8523" s="469"/>
      <c r="M8523" s="469"/>
      <c r="N8523" s="469"/>
      <c r="O8523" s="469"/>
      <c r="P8523" s="923"/>
      <c r="Q8523" s="923"/>
      <c r="R8523" s="923"/>
      <c r="S8523" s="923"/>
      <c r="U8523" s="742"/>
    </row>
    <row r="8524" spans="12:21" s="508" customFormat="1" x14ac:dyDescent="0.2">
      <c r="L8524" s="469"/>
      <c r="M8524" s="469"/>
      <c r="N8524" s="469"/>
      <c r="O8524" s="469"/>
      <c r="P8524" s="923"/>
      <c r="Q8524" s="923"/>
      <c r="R8524" s="923"/>
      <c r="S8524" s="923"/>
      <c r="U8524" s="742"/>
    </row>
    <row r="8525" spans="12:21" s="508" customFormat="1" x14ac:dyDescent="0.2">
      <c r="L8525" s="469"/>
      <c r="M8525" s="469"/>
      <c r="N8525" s="469"/>
      <c r="O8525" s="469"/>
      <c r="P8525" s="923"/>
      <c r="Q8525" s="923"/>
      <c r="R8525" s="923"/>
      <c r="S8525" s="923"/>
      <c r="U8525" s="742"/>
    </row>
    <row r="8526" spans="12:21" s="508" customFormat="1" x14ac:dyDescent="0.2">
      <c r="L8526" s="469"/>
      <c r="M8526" s="469"/>
      <c r="N8526" s="469"/>
      <c r="O8526" s="469"/>
      <c r="P8526" s="923"/>
      <c r="Q8526" s="923"/>
      <c r="R8526" s="923"/>
      <c r="S8526" s="923"/>
      <c r="U8526" s="742"/>
    </row>
    <row r="8527" spans="12:21" s="508" customFormat="1" x14ac:dyDescent="0.2">
      <c r="L8527" s="469"/>
      <c r="M8527" s="469"/>
      <c r="N8527" s="469"/>
      <c r="O8527" s="469"/>
      <c r="P8527" s="923"/>
      <c r="Q8527" s="923"/>
      <c r="R8527" s="923"/>
      <c r="S8527" s="923"/>
      <c r="U8527" s="742"/>
    </row>
    <row r="8528" spans="12:21" s="508" customFormat="1" x14ac:dyDescent="0.2">
      <c r="L8528" s="469"/>
      <c r="M8528" s="469"/>
      <c r="N8528" s="469"/>
      <c r="O8528" s="469"/>
      <c r="P8528" s="923"/>
      <c r="Q8528" s="923"/>
      <c r="R8528" s="923"/>
      <c r="S8528" s="923"/>
      <c r="U8528" s="742"/>
    </row>
    <row r="8529" spans="12:21" s="508" customFormat="1" x14ac:dyDescent="0.2">
      <c r="L8529" s="469"/>
      <c r="M8529" s="469"/>
      <c r="N8529" s="469"/>
      <c r="O8529" s="469"/>
      <c r="P8529" s="923"/>
      <c r="Q8529" s="923"/>
      <c r="R8529" s="923"/>
      <c r="S8529" s="923"/>
      <c r="U8529" s="742"/>
    </row>
    <row r="8530" spans="12:21" s="508" customFormat="1" x14ac:dyDescent="0.2">
      <c r="L8530" s="469"/>
      <c r="M8530" s="469"/>
      <c r="N8530" s="469"/>
      <c r="O8530" s="469"/>
      <c r="P8530" s="923"/>
      <c r="Q8530" s="923"/>
      <c r="R8530" s="923"/>
      <c r="S8530" s="923"/>
      <c r="U8530" s="742"/>
    </row>
    <row r="8531" spans="12:21" s="508" customFormat="1" x14ac:dyDescent="0.2">
      <c r="L8531" s="469"/>
      <c r="M8531" s="469"/>
      <c r="N8531" s="469"/>
      <c r="O8531" s="469"/>
      <c r="P8531" s="923"/>
      <c r="Q8531" s="923"/>
      <c r="R8531" s="923"/>
      <c r="S8531" s="923"/>
      <c r="U8531" s="742"/>
    </row>
    <row r="8532" spans="12:21" s="508" customFormat="1" x14ac:dyDescent="0.2">
      <c r="L8532" s="469"/>
      <c r="M8532" s="469"/>
      <c r="N8532" s="469"/>
      <c r="O8532" s="469"/>
      <c r="P8532" s="923"/>
      <c r="Q8532" s="923"/>
      <c r="R8532" s="923"/>
      <c r="S8532" s="923"/>
      <c r="U8532" s="742"/>
    </row>
    <row r="8533" spans="12:21" s="508" customFormat="1" x14ac:dyDescent="0.2">
      <c r="L8533" s="469"/>
      <c r="M8533" s="469"/>
      <c r="N8533" s="469"/>
      <c r="O8533" s="469"/>
      <c r="P8533" s="923"/>
      <c r="Q8533" s="923"/>
      <c r="R8533" s="923"/>
      <c r="S8533" s="923"/>
      <c r="U8533" s="742"/>
    </row>
    <row r="8534" spans="12:21" s="508" customFormat="1" x14ac:dyDescent="0.2">
      <c r="L8534" s="469"/>
      <c r="M8534" s="469"/>
      <c r="N8534" s="469"/>
      <c r="O8534" s="469"/>
      <c r="P8534" s="923"/>
      <c r="Q8534" s="923"/>
      <c r="R8534" s="923"/>
      <c r="S8534" s="923"/>
      <c r="U8534" s="742"/>
    </row>
    <row r="8535" spans="12:21" s="508" customFormat="1" x14ac:dyDescent="0.2">
      <c r="L8535" s="469"/>
      <c r="M8535" s="469"/>
      <c r="N8535" s="469"/>
      <c r="O8535" s="469"/>
      <c r="P8535" s="923"/>
      <c r="Q8535" s="923"/>
      <c r="R8535" s="923"/>
      <c r="S8535" s="923"/>
      <c r="U8535" s="742"/>
    </row>
    <row r="8536" spans="12:21" s="508" customFormat="1" x14ac:dyDescent="0.2">
      <c r="L8536" s="469"/>
      <c r="M8536" s="469"/>
      <c r="N8536" s="469"/>
      <c r="O8536" s="469"/>
      <c r="P8536" s="923"/>
      <c r="Q8536" s="923"/>
      <c r="R8536" s="923"/>
      <c r="S8536" s="923"/>
      <c r="U8536" s="742"/>
    </row>
    <row r="8537" spans="12:21" s="508" customFormat="1" x14ac:dyDescent="0.2">
      <c r="L8537" s="469"/>
      <c r="M8537" s="469"/>
      <c r="N8537" s="469"/>
      <c r="O8537" s="469"/>
      <c r="P8537" s="923"/>
      <c r="Q8537" s="923"/>
      <c r="R8537" s="923"/>
      <c r="S8537" s="923"/>
      <c r="U8537" s="742"/>
    </row>
    <row r="8538" spans="12:21" s="508" customFormat="1" x14ac:dyDescent="0.2">
      <c r="L8538" s="469"/>
      <c r="M8538" s="469"/>
      <c r="N8538" s="469"/>
      <c r="O8538" s="469"/>
      <c r="P8538" s="923"/>
      <c r="Q8538" s="923"/>
      <c r="R8538" s="923"/>
      <c r="S8538" s="923"/>
      <c r="U8538" s="742"/>
    </row>
    <row r="8539" spans="12:21" s="508" customFormat="1" x14ac:dyDescent="0.2">
      <c r="L8539" s="469"/>
      <c r="M8539" s="469"/>
      <c r="N8539" s="469"/>
      <c r="O8539" s="469"/>
      <c r="P8539" s="923"/>
      <c r="Q8539" s="923"/>
      <c r="R8539" s="923"/>
      <c r="S8539" s="923"/>
      <c r="U8539" s="742"/>
    </row>
    <row r="8540" spans="12:21" s="508" customFormat="1" x14ac:dyDescent="0.2">
      <c r="L8540" s="469"/>
      <c r="M8540" s="469"/>
      <c r="N8540" s="469"/>
      <c r="O8540" s="469"/>
      <c r="P8540" s="923"/>
      <c r="Q8540" s="923"/>
      <c r="R8540" s="923"/>
      <c r="S8540" s="923"/>
      <c r="U8540" s="742"/>
    </row>
    <row r="8541" spans="12:21" s="508" customFormat="1" x14ac:dyDescent="0.2">
      <c r="L8541" s="469"/>
      <c r="M8541" s="469"/>
      <c r="N8541" s="469"/>
      <c r="O8541" s="469"/>
      <c r="P8541" s="923"/>
      <c r="Q8541" s="923"/>
      <c r="R8541" s="923"/>
      <c r="S8541" s="923"/>
      <c r="U8541" s="742"/>
    </row>
    <row r="8542" spans="12:21" s="508" customFormat="1" x14ac:dyDescent="0.2">
      <c r="L8542" s="469"/>
      <c r="M8542" s="469"/>
      <c r="N8542" s="469"/>
      <c r="O8542" s="469"/>
      <c r="P8542" s="923"/>
      <c r="Q8542" s="923"/>
      <c r="R8542" s="923"/>
      <c r="S8542" s="923"/>
      <c r="U8542" s="742"/>
    </row>
    <row r="8543" spans="12:21" s="508" customFormat="1" x14ac:dyDescent="0.2">
      <c r="L8543" s="469"/>
      <c r="M8543" s="469"/>
      <c r="N8543" s="469"/>
      <c r="O8543" s="469"/>
      <c r="P8543" s="923"/>
      <c r="Q8543" s="923"/>
      <c r="R8543" s="923"/>
      <c r="S8543" s="923"/>
      <c r="U8543" s="742"/>
    </row>
    <row r="8544" spans="12:21" s="508" customFormat="1" x14ac:dyDescent="0.2">
      <c r="L8544" s="469"/>
      <c r="M8544" s="469"/>
      <c r="N8544" s="469"/>
      <c r="O8544" s="469"/>
      <c r="P8544" s="923"/>
      <c r="Q8544" s="923"/>
      <c r="R8544" s="923"/>
      <c r="S8544" s="923"/>
      <c r="U8544" s="742"/>
    </row>
    <row r="8545" spans="12:21" s="508" customFormat="1" x14ac:dyDescent="0.2">
      <c r="L8545" s="469"/>
      <c r="M8545" s="469"/>
      <c r="N8545" s="469"/>
      <c r="O8545" s="469"/>
      <c r="P8545" s="923"/>
      <c r="Q8545" s="923"/>
      <c r="R8545" s="923"/>
      <c r="S8545" s="923"/>
      <c r="U8545" s="742"/>
    </row>
    <row r="8546" spans="12:21" s="508" customFormat="1" x14ac:dyDescent="0.2">
      <c r="L8546" s="469"/>
      <c r="M8546" s="469"/>
      <c r="N8546" s="469"/>
      <c r="O8546" s="469"/>
      <c r="P8546" s="923"/>
      <c r="Q8546" s="923"/>
      <c r="R8546" s="923"/>
      <c r="S8546" s="923"/>
      <c r="U8546" s="742"/>
    </row>
    <row r="8547" spans="12:21" s="508" customFormat="1" x14ac:dyDescent="0.2">
      <c r="L8547" s="469"/>
      <c r="M8547" s="469"/>
      <c r="N8547" s="469"/>
      <c r="O8547" s="469"/>
      <c r="P8547" s="923"/>
      <c r="Q8547" s="923"/>
      <c r="R8547" s="923"/>
      <c r="S8547" s="923"/>
      <c r="U8547" s="742"/>
    </row>
    <row r="8548" spans="12:21" s="508" customFormat="1" x14ac:dyDescent="0.2">
      <c r="L8548" s="469"/>
      <c r="M8548" s="469"/>
      <c r="N8548" s="469"/>
      <c r="O8548" s="469"/>
      <c r="P8548" s="923"/>
      <c r="Q8548" s="923"/>
      <c r="R8548" s="923"/>
      <c r="S8548" s="923"/>
      <c r="U8548" s="742"/>
    </row>
    <row r="8549" spans="12:21" s="508" customFormat="1" x14ac:dyDescent="0.2">
      <c r="L8549" s="469"/>
      <c r="M8549" s="469"/>
      <c r="N8549" s="469"/>
      <c r="O8549" s="469"/>
      <c r="P8549" s="923"/>
      <c r="Q8549" s="923"/>
      <c r="R8549" s="923"/>
      <c r="S8549" s="923"/>
      <c r="U8549" s="742"/>
    </row>
    <row r="8550" spans="12:21" s="508" customFormat="1" x14ac:dyDescent="0.2">
      <c r="L8550" s="469"/>
      <c r="M8550" s="469"/>
      <c r="N8550" s="469"/>
      <c r="O8550" s="469"/>
      <c r="P8550" s="923"/>
      <c r="Q8550" s="923"/>
      <c r="R8550" s="923"/>
      <c r="S8550" s="923"/>
      <c r="U8550" s="742"/>
    </row>
    <row r="8551" spans="12:21" s="508" customFormat="1" x14ac:dyDescent="0.2">
      <c r="L8551" s="469"/>
      <c r="M8551" s="469"/>
      <c r="N8551" s="469"/>
      <c r="O8551" s="469"/>
      <c r="P8551" s="923"/>
      <c r="Q8551" s="923"/>
      <c r="R8551" s="923"/>
      <c r="S8551" s="923"/>
      <c r="U8551" s="742"/>
    </row>
    <row r="8552" spans="12:21" s="508" customFormat="1" x14ac:dyDescent="0.2">
      <c r="L8552" s="469"/>
      <c r="M8552" s="469"/>
      <c r="N8552" s="469"/>
      <c r="O8552" s="469"/>
      <c r="P8552" s="923"/>
      <c r="Q8552" s="923"/>
      <c r="R8552" s="923"/>
      <c r="S8552" s="923"/>
      <c r="U8552" s="742"/>
    </row>
    <row r="8553" spans="12:21" s="508" customFormat="1" x14ac:dyDescent="0.2">
      <c r="L8553" s="469"/>
      <c r="M8553" s="469"/>
      <c r="N8553" s="469"/>
      <c r="O8553" s="469"/>
      <c r="P8553" s="923"/>
      <c r="Q8553" s="923"/>
      <c r="R8553" s="923"/>
      <c r="S8553" s="923"/>
      <c r="U8553" s="742"/>
    </row>
    <row r="8554" spans="12:21" s="508" customFormat="1" x14ac:dyDescent="0.2">
      <c r="L8554" s="469"/>
      <c r="M8554" s="469"/>
      <c r="N8554" s="469"/>
      <c r="O8554" s="469"/>
      <c r="P8554" s="923"/>
      <c r="Q8554" s="923"/>
      <c r="R8554" s="923"/>
      <c r="S8554" s="923"/>
      <c r="U8554" s="742"/>
    </row>
    <row r="8555" spans="12:21" s="508" customFormat="1" x14ac:dyDescent="0.2">
      <c r="L8555" s="469"/>
      <c r="M8555" s="469"/>
      <c r="N8555" s="469"/>
      <c r="O8555" s="469"/>
      <c r="P8555" s="923"/>
      <c r="Q8555" s="923"/>
      <c r="R8555" s="923"/>
      <c r="S8555" s="923"/>
      <c r="U8555" s="742"/>
    </row>
    <row r="8556" spans="12:21" s="508" customFormat="1" x14ac:dyDescent="0.2">
      <c r="L8556" s="469"/>
      <c r="M8556" s="469"/>
      <c r="N8556" s="469"/>
      <c r="O8556" s="469"/>
      <c r="P8556" s="923"/>
      <c r="Q8556" s="923"/>
      <c r="R8556" s="923"/>
      <c r="S8556" s="923"/>
      <c r="U8556" s="742"/>
    </row>
    <row r="8557" spans="12:21" s="508" customFormat="1" x14ac:dyDescent="0.2">
      <c r="L8557" s="469"/>
      <c r="M8557" s="469"/>
      <c r="N8557" s="469"/>
      <c r="O8557" s="469"/>
      <c r="P8557" s="923"/>
      <c r="Q8557" s="923"/>
      <c r="R8557" s="923"/>
      <c r="S8557" s="923"/>
      <c r="U8557" s="742"/>
    </row>
    <row r="8558" spans="12:21" s="508" customFormat="1" x14ac:dyDescent="0.2">
      <c r="L8558" s="469"/>
      <c r="M8558" s="469"/>
      <c r="N8558" s="469"/>
      <c r="O8558" s="469"/>
      <c r="P8558" s="923"/>
      <c r="Q8558" s="923"/>
      <c r="R8558" s="923"/>
      <c r="S8558" s="923"/>
      <c r="U8558" s="742"/>
    </row>
    <row r="8559" spans="12:21" s="508" customFormat="1" x14ac:dyDescent="0.2">
      <c r="L8559" s="469"/>
      <c r="M8559" s="469"/>
      <c r="N8559" s="469"/>
      <c r="O8559" s="469"/>
      <c r="P8559" s="923"/>
      <c r="Q8559" s="923"/>
      <c r="R8559" s="923"/>
      <c r="S8559" s="923"/>
      <c r="U8559" s="742"/>
    </row>
    <row r="8560" spans="12:21" s="508" customFormat="1" x14ac:dyDescent="0.2">
      <c r="L8560" s="469"/>
      <c r="M8560" s="469"/>
      <c r="N8560" s="469"/>
      <c r="O8560" s="469"/>
      <c r="P8560" s="923"/>
      <c r="Q8560" s="923"/>
      <c r="R8560" s="923"/>
      <c r="S8560" s="923"/>
      <c r="U8560" s="742"/>
    </row>
    <row r="8561" spans="12:21" s="508" customFormat="1" x14ac:dyDescent="0.2">
      <c r="L8561" s="469"/>
      <c r="M8561" s="469"/>
      <c r="N8561" s="469"/>
      <c r="O8561" s="469"/>
      <c r="P8561" s="923"/>
      <c r="Q8561" s="923"/>
      <c r="R8561" s="923"/>
      <c r="S8561" s="923"/>
      <c r="U8561" s="742"/>
    </row>
    <row r="8562" spans="12:21" s="508" customFormat="1" x14ac:dyDescent="0.2">
      <c r="L8562" s="469"/>
      <c r="M8562" s="469"/>
      <c r="N8562" s="469"/>
      <c r="O8562" s="469"/>
      <c r="P8562" s="923"/>
      <c r="Q8562" s="923"/>
      <c r="R8562" s="923"/>
      <c r="S8562" s="923"/>
      <c r="U8562" s="742"/>
    </row>
    <row r="8563" spans="12:21" s="508" customFormat="1" x14ac:dyDescent="0.2">
      <c r="L8563" s="469"/>
      <c r="M8563" s="469"/>
      <c r="N8563" s="469"/>
      <c r="O8563" s="469"/>
      <c r="P8563" s="923"/>
      <c r="Q8563" s="923"/>
      <c r="R8563" s="923"/>
      <c r="S8563" s="923"/>
      <c r="U8563" s="742"/>
    </row>
    <row r="8564" spans="12:21" s="508" customFormat="1" x14ac:dyDescent="0.2">
      <c r="L8564" s="469"/>
      <c r="M8564" s="469"/>
      <c r="N8564" s="469"/>
      <c r="O8564" s="469"/>
      <c r="P8564" s="923"/>
      <c r="Q8564" s="923"/>
      <c r="R8564" s="923"/>
      <c r="S8564" s="923"/>
      <c r="U8564" s="742"/>
    </row>
    <row r="8565" spans="12:21" s="508" customFormat="1" x14ac:dyDescent="0.2">
      <c r="L8565" s="469"/>
      <c r="M8565" s="469"/>
      <c r="N8565" s="469"/>
      <c r="O8565" s="469"/>
      <c r="P8565" s="923"/>
      <c r="Q8565" s="923"/>
      <c r="R8565" s="923"/>
      <c r="S8565" s="923"/>
      <c r="U8565" s="742"/>
    </row>
    <row r="8566" spans="12:21" s="508" customFormat="1" x14ac:dyDescent="0.2">
      <c r="L8566" s="469"/>
      <c r="M8566" s="469"/>
      <c r="N8566" s="469"/>
      <c r="O8566" s="469"/>
      <c r="P8566" s="923"/>
      <c r="Q8566" s="923"/>
      <c r="R8566" s="923"/>
      <c r="S8566" s="923"/>
      <c r="U8566" s="742"/>
    </row>
    <row r="8567" spans="12:21" s="508" customFormat="1" x14ac:dyDescent="0.2">
      <c r="L8567" s="469"/>
      <c r="M8567" s="469"/>
      <c r="N8567" s="469"/>
      <c r="O8567" s="469"/>
      <c r="P8567" s="923"/>
      <c r="Q8567" s="923"/>
      <c r="R8567" s="923"/>
      <c r="S8567" s="923"/>
      <c r="U8567" s="742"/>
    </row>
    <row r="8568" spans="12:21" s="508" customFormat="1" x14ac:dyDescent="0.2">
      <c r="L8568" s="469"/>
      <c r="M8568" s="469"/>
      <c r="N8568" s="469"/>
      <c r="O8568" s="469"/>
      <c r="P8568" s="923"/>
      <c r="Q8568" s="923"/>
      <c r="R8568" s="923"/>
      <c r="S8568" s="923"/>
      <c r="U8568" s="742"/>
    </row>
    <row r="8569" spans="12:21" s="508" customFormat="1" x14ac:dyDescent="0.2">
      <c r="L8569" s="469"/>
      <c r="M8569" s="469"/>
      <c r="N8569" s="469"/>
      <c r="O8569" s="469"/>
      <c r="P8569" s="923"/>
      <c r="Q8569" s="923"/>
      <c r="R8569" s="923"/>
      <c r="S8569" s="923"/>
      <c r="U8569" s="742"/>
    </row>
    <row r="8570" spans="12:21" s="508" customFormat="1" x14ac:dyDescent="0.2">
      <c r="L8570" s="469"/>
      <c r="M8570" s="469"/>
      <c r="N8570" s="469"/>
      <c r="O8570" s="469"/>
      <c r="P8570" s="923"/>
      <c r="Q8570" s="923"/>
      <c r="R8570" s="923"/>
      <c r="S8570" s="923"/>
      <c r="U8570" s="742"/>
    </row>
    <row r="8571" spans="12:21" s="508" customFormat="1" x14ac:dyDescent="0.2">
      <c r="L8571" s="469"/>
      <c r="M8571" s="469"/>
      <c r="N8571" s="469"/>
      <c r="O8571" s="469"/>
      <c r="P8571" s="923"/>
      <c r="Q8571" s="923"/>
      <c r="R8571" s="923"/>
      <c r="S8571" s="923"/>
      <c r="U8571" s="742"/>
    </row>
    <row r="8572" spans="12:21" s="508" customFormat="1" x14ac:dyDescent="0.2">
      <c r="L8572" s="469"/>
      <c r="M8572" s="469"/>
      <c r="N8572" s="469"/>
      <c r="O8572" s="469"/>
      <c r="P8572" s="923"/>
      <c r="Q8572" s="923"/>
      <c r="R8572" s="923"/>
      <c r="S8572" s="923"/>
      <c r="U8572" s="742"/>
    </row>
    <row r="8573" spans="12:21" s="508" customFormat="1" x14ac:dyDescent="0.2">
      <c r="L8573" s="469"/>
      <c r="M8573" s="469"/>
      <c r="N8573" s="469"/>
      <c r="O8573" s="469"/>
      <c r="P8573" s="923"/>
      <c r="Q8573" s="923"/>
      <c r="R8573" s="923"/>
      <c r="S8573" s="923"/>
      <c r="U8573" s="742"/>
    </row>
    <row r="8574" spans="12:21" s="508" customFormat="1" x14ac:dyDescent="0.2">
      <c r="L8574" s="469"/>
      <c r="M8574" s="469"/>
      <c r="N8574" s="469"/>
      <c r="O8574" s="469"/>
      <c r="P8574" s="923"/>
      <c r="Q8574" s="923"/>
      <c r="R8574" s="923"/>
      <c r="S8574" s="923"/>
      <c r="U8574" s="742"/>
    </row>
    <row r="8575" spans="12:21" s="508" customFormat="1" x14ac:dyDescent="0.2">
      <c r="L8575" s="469"/>
      <c r="M8575" s="469"/>
      <c r="N8575" s="469"/>
      <c r="O8575" s="469"/>
      <c r="P8575" s="923"/>
      <c r="Q8575" s="923"/>
      <c r="R8575" s="923"/>
      <c r="S8575" s="923"/>
      <c r="U8575" s="742"/>
    </row>
    <row r="8576" spans="12:21" s="508" customFormat="1" x14ac:dyDescent="0.2">
      <c r="L8576" s="469"/>
      <c r="M8576" s="469"/>
      <c r="N8576" s="469"/>
      <c r="O8576" s="469"/>
      <c r="P8576" s="923"/>
      <c r="Q8576" s="923"/>
      <c r="R8576" s="923"/>
      <c r="S8576" s="923"/>
      <c r="U8576" s="742"/>
    </row>
    <row r="8577" spans="12:21" s="508" customFormat="1" x14ac:dyDescent="0.2">
      <c r="L8577" s="469"/>
      <c r="M8577" s="469"/>
      <c r="N8577" s="469"/>
      <c r="O8577" s="469"/>
      <c r="P8577" s="923"/>
      <c r="Q8577" s="923"/>
      <c r="R8577" s="923"/>
      <c r="S8577" s="923"/>
      <c r="U8577" s="742"/>
    </row>
    <row r="8578" spans="12:21" s="508" customFormat="1" x14ac:dyDescent="0.2">
      <c r="L8578" s="469"/>
      <c r="M8578" s="469"/>
      <c r="N8578" s="469"/>
      <c r="O8578" s="469"/>
      <c r="P8578" s="923"/>
      <c r="Q8578" s="923"/>
      <c r="R8578" s="923"/>
      <c r="S8578" s="923"/>
      <c r="U8578" s="742"/>
    </row>
    <row r="8579" spans="12:21" s="508" customFormat="1" x14ac:dyDescent="0.2">
      <c r="L8579" s="469"/>
      <c r="M8579" s="469"/>
      <c r="N8579" s="469"/>
      <c r="O8579" s="469"/>
      <c r="P8579" s="923"/>
      <c r="Q8579" s="923"/>
      <c r="R8579" s="923"/>
      <c r="S8579" s="923"/>
      <c r="U8579" s="742"/>
    </row>
    <row r="8580" spans="12:21" s="508" customFormat="1" x14ac:dyDescent="0.2">
      <c r="L8580" s="469"/>
      <c r="M8580" s="469"/>
      <c r="N8580" s="469"/>
      <c r="O8580" s="469"/>
      <c r="P8580" s="923"/>
      <c r="Q8580" s="923"/>
      <c r="R8580" s="923"/>
      <c r="S8580" s="923"/>
      <c r="U8580" s="742"/>
    </row>
    <row r="8581" spans="12:21" s="508" customFormat="1" x14ac:dyDescent="0.2">
      <c r="L8581" s="469"/>
      <c r="M8581" s="469"/>
      <c r="N8581" s="469"/>
      <c r="O8581" s="469"/>
      <c r="P8581" s="923"/>
      <c r="Q8581" s="923"/>
      <c r="R8581" s="923"/>
      <c r="S8581" s="923"/>
      <c r="U8581" s="742"/>
    </row>
    <row r="8582" spans="12:21" s="508" customFormat="1" x14ac:dyDescent="0.2">
      <c r="L8582" s="469"/>
      <c r="M8582" s="469"/>
      <c r="N8582" s="469"/>
      <c r="O8582" s="469"/>
      <c r="P8582" s="923"/>
      <c r="Q8582" s="923"/>
      <c r="R8582" s="923"/>
      <c r="S8582" s="923"/>
      <c r="U8582" s="742"/>
    </row>
    <row r="8583" spans="12:21" s="508" customFormat="1" x14ac:dyDescent="0.2">
      <c r="L8583" s="469"/>
      <c r="M8583" s="469"/>
      <c r="N8583" s="469"/>
      <c r="O8583" s="469"/>
      <c r="P8583" s="923"/>
      <c r="Q8583" s="923"/>
      <c r="R8583" s="923"/>
      <c r="S8583" s="923"/>
      <c r="U8583" s="742"/>
    </row>
    <row r="8584" spans="12:21" s="508" customFormat="1" x14ac:dyDescent="0.2">
      <c r="L8584" s="469"/>
      <c r="M8584" s="469"/>
      <c r="N8584" s="469"/>
      <c r="O8584" s="469"/>
      <c r="P8584" s="923"/>
      <c r="Q8584" s="923"/>
      <c r="R8584" s="923"/>
      <c r="S8584" s="923"/>
      <c r="U8584" s="742"/>
    </row>
    <row r="8585" spans="12:21" s="508" customFormat="1" x14ac:dyDescent="0.2">
      <c r="L8585" s="469"/>
      <c r="M8585" s="469"/>
      <c r="N8585" s="469"/>
      <c r="O8585" s="469"/>
      <c r="P8585" s="923"/>
      <c r="Q8585" s="923"/>
      <c r="R8585" s="923"/>
      <c r="S8585" s="923"/>
      <c r="U8585" s="742"/>
    </row>
    <row r="8586" spans="12:21" s="508" customFormat="1" x14ac:dyDescent="0.2">
      <c r="L8586" s="469"/>
      <c r="M8586" s="469"/>
      <c r="N8586" s="469"/>
      <c r="O8586" s="469"/>
      <c r="P8586" s="923"/>
      <c r="Q8586" s="923"/>
      <c r="R8586" s="923"/>
      <c r="S8586" s="923"/>
      <c r="U8586" s="742"/>
    </row>
    <row r="8587" spans="12:21" s="508" customFormat="1" x14ac:dyDescent="0.2">
      <c r="L8587" s="469"/>
      <c r="M8587" s="469"/>
      <c r="N8587" s="469"/>
      <c r="O8587" s="469"/>
      <c r="P8587" s="923"/>
      <c r="Q8587" s="923"/>
      <c r="R8587" s="923"/>
      <c r="S8587" s="923"/>
      <c r="U8587" s="742"/>
    </row>
    <row r="8588" spans="12:21" s="508" customFormat="1" x14ac:dyDescent="0.2">
      <c r="L8588" s="469"/>
      <c r="M8588" s="469"/>
      <c r="N8588" s="469"/>
      <c r="O8588" s="469"/>
      <c r="P8588" s="923"/>
      <c r="Q8588" s="923"/>
      <c r="R8588" s="923"/>
      <c r="S8588" s="923"/>
      <c r="U8588" s="742"/>
    </row>
    <row r="8589" spans="12:21" s="508" customFormat="1" x14ac:dyDescent="0.2">
      <c r="L8589" s="469"/>
      <c r="M8589" s="469"/>
      <c r="N8589" s="469"/>
      <c r="O8589" s="469"/>
      <c r="P8589" s="923"/>
      <c r="Q8589" s="923"/>
      <c r="R8589" s="923"/>
      <c r="S8589" s="923"/>
      <c r="U8589" s="742"/>
    </row>
    <row r="8590" spans="12:21" s="508" customFormat="1" x14ac:dyDescent="0.2">
      <c r="L8590" s="469"/>
      <c r="M8590" s="469"/>
      <c r="N8590" s="469"/>
      <c r="O8590" s="469"/>
      <c r="P8590" s="923"/>
      <c r="Q8590" s="923"/>
      <c r="R8590" s="923"/>
      <c r="S8590" s="923"/>
      <c r="U8590" s="742"/>
    </row>
    <row r="8591" spans="12:21" s="508" customFormat="1" x14ac:dyDescent="0.2">
      <c r="L8591" s="469"/>
      <c r="M8591" s="469"/>
      <c r="N8591" s="469"/>
      <c r="O8591" s="469"/>
      <c r="P8591" s="923"/>
      <c r="Q8591" s="923"/>
      <c r="R8591" s="923"/>
      <c r="S8591" s="923"/>
      <c r="U8591" s="742"/>
    </row>
    <row r="8592" spans="12:21" s="508" customFormat="1" x14ac:dyDescent="0.2">
      <c r="L8592" s="469"/>
      <c r="M8592" s="469"/>
      <c r="N8592" s="469"/>
      <c r="O8592" s="469"/>
      <c r="P8592" s="923"/>
      <c r="Q8592" s="923"/>
      <c r="R8592" s="923"/>
      <c r="S8592" s="923"/>
      <c r="U8592" s="742"/>
    </row>
    <row r="8593" spans="12:21" s="508" customFormat="1" x14ac:dyDescent="0.2">
      <c r="L8593" s="469"/>
      <c r="M8593" s="469"/>
      <c r="N8593" s="469"/>
      <c r="O8593" s="469"/>
      <c r="P8593" s="923"/>
      <c r="Q8593" s="923"/>
      <c r="R8593" s="923"/>
      <c r="S8593" s="923"/>
      <c r="U8593" s="742"/>
    </row>
    <row r="8594" spans="12:21" s="508" customFormat="1" x14ac:dyDescent="0.2">
      <c r="L8594" s="469"/>
      <c r="M8594" s="469"/>
      <c r="N8594" s="469"/>
      <c r="O8594" s="469"/>
      <c r="P8594" s="923"/>
      <c r="Q8594" s="923"/>
      <c r="R8594" s="923"/>
      <c r="S8594" s="923"/>
      <c r="U8594" s="742"/>
    </row>
    <row r="8595" spans="12:21" s="508" customFormat="1" x14ac:dyDescent="0.2">
      <c r="L8595" s="469"/>
      <c r="M8595" s="469"/>
      <c r="N8595" s="469"/>
      <c r="O8595" s="469"/>
      <c r="P8595" s="923"/>
      <c r="Q8595" s="923"/>
      <c r="R8595" s="923"/>
      <c r="S8595" s="923"/>
      <c r="U8595" s="742"/>
    </row>
    <row r="8596" spans="12:21" s="508" customFormat="1" x14ac:dyDescent="0.2">
      <c r="L8596" s="469"/>
      <c r="M8596" s="469"/>
      <c r="N8596" s="469"/>
      <c r="O8596" s="469"/>
      <c r="P8596" s="923"/>
      <c r="Q8596" s="923"/>
      <c r="R8596" s="923"/>
      <c r="S8596" s="923"/>
      <c r="U8596" s="742"/>
    </row>
    <row r="8597" spans="12:21" s="508" customFormat="1" x14ac:dyDescent="0.2">
      <c r="L8597" s="469"/>
      <c r="M8597" s="469"/>
      <c r="N8597" s="469"/>
      <c r="O8597" s="469"/>
      <c r="P8597" s="923"/>
      <c r="Q8597" s="923"/>
      <c r="R8597" s="923"/>
      <c r="S8597" s="923"/>
      <c r="U8597" s="742"/>
    </row>
    <row r="8598" spans="12:21" s="508" customFormat="1" x14ac:dyDescent="0.2">
      <c r="L8598" s="469"/>
      <c r="M8598" s="469"/>
      <c r="N8598" s="469"/>
      <c r="O8598" s="469"/>
      <c r="P8598" s="923"/>
      <c r="Q8598" s="923"/>
      <c r="R8598" s="923"/>
      <c r="S8598" s="923"/>
      <c r="U8598" s="742"/>
    </row>
    <row r="8599" spans="12:21" s="508" customFormat="1" x14ac:dyDescent="0.2">
      <c r="L8599" s="469"/>
      <c r="M8599" s="469"/>
      <c r="N8599" s="469"/>
      <c r="O8599" s="469"/>
      <c r="P8599" s="923"/>
      <c r="Q8599" s="923"/>
      <c r="R8599" s="923"/>
      <c r="S8599" s="923"/>
      <c r="U8599" s="742"/>
    </row>
    <row r="8600" spans="12:21" s="508" customFormat="1" x14ac:dyDescent="0.2">
      <c r="L8600" s="469"/>
      <c r="M8600" s="469"/>
      <c r="N8600" s="469"/>
      <c r="O8600" s="469"/>
      <c r="P8600" s="923"/>
      <c r="Q8600" s="923"/>
      <c r="R8600" s="923"/>
      <c r="S8600" s="923"/>
      <c r="U8600" s="742"/>
    </row>
    <row r="8601" spans="12:21" s="508" customFormat="1" x14ac:dyDescent="0.2">
      <c r="L8601" s="469"/>
      <c r="M8601" s="469"/>
      <c r="N8601" s="469"/>
      <c r="O8601" s="469"/>
      <c r="P8601" s="923"/>
      <c r="Q8601" s="923"/>
      <c r="R8601" s="923"/>
      <c r="S8601" s="923"/>
      <c r="U8601" s="742"/>
    </row>
    <row r="8602" spans="12:21" s="508" customFormat="1" x14ac:dyDescent="0.2">
      <c r="L8602" s="469"/>
      <c r="M8602" s="469"/>
      <c r="N8602" s="469"/>
      <c r="O8602" s="469"/>
      <c r="P8602" s="923"/>
      <c r="Q8602" s="923"/>
      <c r="R8602" s="923"/>
      <c r="S8602" s="923"/>
      <c r="U8602" s="742"/>
    </row>
    <row r="8603" spans="12:21" s="508" customFormat="1" x14ac:dyDescent="0.2">
      <c r="L8603" s="469"/>
      <c r="M8603" s="469"/>
      <c r="N8603" s="469"/>
      <c r="O8603" s="469"/>
      <c r="P8603" s="923"/>
      <c r="Q8603" s="923"/>
      <c r="R8603" s="923"/>
      <c r="S8603" s="923"/>
      <c r="U8603" s="742"/>
    </row>
    <row r="8604" spans="12:21" s="508" customFormat="1" x14ac:dyDescent="0.2">
      <c r="L8604" s="469"/>
      <c r="M8604" s="469"/>
      <c r="N8604" s="469"/>
      <c r="O8604" s="469"/>
      <c r="P8604" s="923"/>
      <c r="Q8604" s="923"/>
      <c r="R8604" s="923"/>
      <c r="S8604" s="923"/>
      <c r="U8604" s="742"/>
    </row>
    <row r="8605" spans="12:21" s="508" customFormat="1" x14ac:dyDescent="0.2">
      <c r="L8605" s="469"/>
      <c r="M8605" s="469"/>
      <c r="N8605" s="469"/>
      <c r="O8605" s="469"/>
      <c r="P8605" s="923"/>
      <c r="Q8605" s="923"/>
      <c r="R8605" s="923"/>
      <c r="S8605" s="923"/>
      <c r="U8605" s="742"/>
    </row>
    <row r="8606" spans="12:21" s="508" customFormat="1" x14ac:dyDescent="0.2">
      <c r="L8606" s="469"/>
      <c r="M8606" s="469"/>
      <c r="N8606" s="469"/>
      <c r="O8606" s="469"/>
      <c r="P8606" s="923"/>
      <c r="Q8606" s="923"/>
      <c r="R8606" s="923"/>
      <c r="S8606" s="923"/>
      <c r="U8606" s="742"/>
    </row>
    <row r="8607" spans="12:21" s="508" customFormat="1" x14ac:dyDescent="0.2">
      <c r="L8607" s="469"/>
      <c r="M8607" s="469"/>
      <c r="N8607" s="469"/>
      <c r="O8607" s="469"/>
      <c r="P8607" s="923"/>
      <c r="Q8607" s="923"/>
      <c r="R8607" s="923"/>
      <c r="S8607" s="923"/>
      <c r="U8607" s="742"/>
    </row>
    <row r="8608" spans="12:21" s="508" customFormat="1" x14ac:dyDescent="0.2">
      <c r="L8608" s="469"/>
      <c r="M8608" s="469"/>
      <c r="N8608" s="469"/>
      <c r="O8608" s="469"/>
      <c r="P8608" s="923"/>
      <c r="Q8608" s="923"/>
      <c r="R8608" s="923"/>
      <c r="S8608" s="923"/>
      <c r="U8608" s="742"/>
    </row>
    <row r="8609" spans="12:21" s="508" customFormat="1" x14ac:dyDescent="0.2">
      <c r="L8609" s="469"/>
      <c r="M8609" s="469"/>
      <c r="N8609" s="469"/>
      <c r="O8609" s="469"/>
      <c r="P8609" s="923"/>
      <c r="Q8609" s="923"/>
      <c r="R8609" s="923"/>
      <c r="S8609" s="923"/>
      <c r="U8609" s="742"/>
    </row>
    <row r="8610" spans="12:21" s="508" customFormat="1" x14ac:dyDescent="0.2">
      <c r="L8610" s="469"/>
      <c r="M8610" s="469"/>
      <c r="N8610" s="469"/>
      <c r="O8610" s="469"/>
      <c r="P8610" s="923"/>
      <c r="Q8610" s="923"/>
      <c r="R8610" s="923"/>
      <c r="S8610" s="923"/>
      <c r="U8610" s="742"/>
    </row>
    <row r="8611" spans="12:21" s="508" customFormat="1" x14ac:dyDescent="0.2">
      <c r="L8611" s="469"/>
      <c r="M8611" s="469"/>
      <c r="N8611" s="469"/>
      <c r="O8611" s="469"/>
      <c r="P8611" s="923"/>
      <c r="Q8611" s="923"/>
      <c r="R8611" s="923"/>
      <c r="S8611" s="923"/>
      <c r="U8611" s="742"/>
    </row>
    <row r="8612" spans="12:21" s="508" customFormat="1" x14ac:dyDescent="0.2">
      <c r="L8612" s="469"/>
      <c r="M8612" s="469"/>
      <c r="N8612" s="469"/>
      <c r="O8612" s="469"/>
      <c r="P8612" s="923"/>
      <c r="Q8612" s="923"/>
      <c r="R8612" s="923"/>
      <c r="S8612" s="923"/>
      <c r="U8612" s="742"/>
    </row>
    <row r="8613" spans="12:21" s="508" customFormat="1" x14ac:dyDescent="0.2">
      <c r="L8613" s="469"/>
      <c r="M8613" s="469"/>
      <c r="N8613" s="469"/>
      <c r="O8613" s="469"/>
      <c r="P8613" s="923"/>
      <c r="Q8613" s="923"/>
      <c r="R8613" s="923"/>
      <c r="S8613" s="923"/>
      <c r="U8613" s="742"/>
    </row>
    <row r="8614" spans="12:21" s="508" customFormat="1" x14ac:dyDescent="0.2">
      <c r="L8614" s="469"/>
      <c r="M8614" s="469"/>
      <c r="N8614" s="469"/>
      <c r="O8614" s="469"/>
      <c r="P8614" s="923"/>
      <c r="Q8614" s="923"/>
      <c r="R8614" s="923"/>
      <c r="S8614" s="923"/>
      <c r="U8614" s="742"/>
    </row>
    <row r="8615" spans="12:21" s="508" customFormat="1" x14ac:dyDescent="0.2">
      <c r="L8615" s="469"/>
      <c r="M8615" s="469"/>
      <c r="N8615" s="469"/>
      <c r="O8615" s="469"/>
      <c r="P8615" s="923"/>
      <c r="Q8615" s="923"/>
      <c r="R8615" s="923"/>
      <c r="S8615" s="923"/>
      <c r="U8615" s="742"/>
    </row>
    <row r="8616" spans="12:21" s="508" customFormat="1" x14ac:dyDescent="0.2">
      <c r="L8616" s="469"/>
      <c r="M8616" s="469"/>
      <c r="N8616" s="469"/>
      <c r="O8616" s="469"/>
      <c r="P8616" s="923"/>
      <c r="Q8616" s="923"/>
      <c r="R8616" s="923"/>
      <c r="S8616" s="923"/>
      <c r="U8616" s="742"/>
    </row>
    <row r="8617" spans="12:21" s="508" customFormat="1" x14ac:dyDescent="0.2">
      <c r="L8617" s="469"/>
      <c r="M8617" s="469"/>
      <c r="N8617" s="469"/>
      <c r="O8617" s="469"/>
      <c r="P8617" s="923"/>
      <c r="Q8617" s="923"/>
      <c r="R8617" s="923"/>
      <c r="S8617" s="923"/>
      <c r="U8617" s="742"/>
    </row>
    <row r="8618" spans="12:21" s="508" customFormat="1" x14ac:dyDescent="0.2">
      <c r="L8618" s="469"/>
      <c r="M8618" s="469"/>
      <c r="N8618" s="469"/>
      <c r="O8618" s="469"/>
      <c r="P8618" s="923"/>
      <c r="Q8618" s="923"/>
      <c r="R8618" s="923"/>
      <c r="S8618" s="923"/>
      <c r="U8618" s="742"/>
    </row>
    <row r="8619" spans="12:21" s="508" customFormat="1" x14ac:dyDescent="0.2">
      <c r="L8619" s="469"/>
      <c r="M8619" s="469"/>
      <c r="N8619" s="469"/>
      <c r="O8619" s="469"/>
      <c r="P8619" s="923"/>
      <c r="Q8619" s="923"/>
      <c r="R8619" s="923"/>
      <c r="S8619" s="923"/>
      <c r="U8619" s="742"/>
    </row>
    <row r="8620" spans="12:21" s="508" customFormat="1" x14ac:dyDescent="0.2">
      <c r="L8620" s="469"/>
      <c r="M8620" s="469"/>
      <c r="N8620" s="469"/>
      <c r="O8620" s="469"/>
      <c r="P8620" s="923"/>
      <c r="Q8620" s="923"/>
      <c r="R8620" s="923"/>
      <c r="S8620" s="923"/>
      <c r="U8620" s="742"/>
    </row>
    <row r="8621" spans="12:21" s="508" customFormat="1" x14ac:dyDescent="0.2">
      <c r="L8621" s="469"/>
      <c r="M8621" s="469"/>
      <c r="N8621" s="469"/>
      <c r="O8621" s="469"/>
      <c r="P8621" s="923"/>
      <c r="Q8621" s="923"/>
      <c r="R8621" s="923"/>
      <c r="S8621" s="923"/>
      <c r="U8621" s="742"/>
    </row>
    <row r="8622" spans="12:21" s="508" customFormat="1" x14ac:dyDescent="0.2">
      <c r="L8622" s="469"/>
      <c r="M8622" s="469"/>
      <c r="N8622" s="469"/>
      <c r="O8622" s="469"/>
      <c r="P8622" s="923"/>
      <c r="Q8622" s="923"/>
      <c r="R8622" s="923"/>
      <c r="S8622" s="923"/>
      <c r="U8622" s="742"/>
    </row>
    <row r="8623" spans="12:21" s="508" customFormat="1" x14ac:dyDescent="0.2">
      <c r="L8623" s="469"/>
      <c r="M8623" s="469"/>
      <c r="N8623" s="469"/>
      <c r="O8623" s="469"/>
      <c r="P8623" s="923"/>
      <c r="Q8623" s="923"/>
      <c r="R8623" s="923"/>
      <c r="S8623" s="923"/>
      <c r="U8623" s="742"/>
    </row>
    <row r="8624" spans="12:21" s="508" customFormat="1" x14ac:dyDescent="0.2">
      <c r="L8624" s="469"/>
      <c r="M8624" s="469"/>
      <c r="N8624" s="469"/>
      <c r="O8624" s="469"/>
      <c r="P8624" s="923"/>
      <c r="Q8624" s="923"/>
      <c r="R8624" s="923"/>
      <c r="S8624" s="923"/>
      <c r="U8624" s="742"/>
    </row>
    <row r="8625" spans="12:21" s="508" customFormat="1" x14ac:dyDescent="0.2">
      <c r="L8625" s="469"/>
      <c r="M8625" s="469"/>
      <c r="N8625" s="469"/>
      <c r="O8625" s="469"/>
      <c r="P8625" s="923"/>
      <c r="Q8625" s="923"/>
      <c r="R8625" s="923"/>
      <c r="S8625" s="923"/>
      <c r="U8625" s="742"/>
    </row>
    <row r="8626" spans="12:21" s="508" customFormat="1" x14ac:dyDescent="0.2">
      <c r="L8626" s="469"/>
      <c r="M8626" s="469"/>
      <c r="N8626" s="469"/>
      <c r="O8626" s="469"/>
      <c r="P8626" s="923"/>
      <c r="Q8626" s="923"/>
      <c r="R8626" s="923"/>
      <c r="S8626" s="923"/>
      <c r="U8626" s="742"/>
    </row>
    <row r="8627" spans="12:21" s="508" customFormat="1" x14ac:dyDescent="0.2">
      <c r="L8627" s="469"/>
      <c r="M8627" s="469"/>
      <c r="N8627" s="469"/>
      <c r="O8627" s="469"/>
      <c r="P8627" s="923"/>
      <c r="Q8627" s="923"/>
      <c r="R8627" s="923"/>
      <c r="S8627" s="923"/>
      <c r="U8627" s="742"/>
    </row>
    <row r="8628" spans="12:21" s="508" customFormat="1" x14ac:dyDescent="0.2">
      <c r="L8628" s="469"/>
      <c r="M8628" s="469"/>
      <c r="N8628" s="469"/>
      <c r="O8628" s="469"/>
      <c r="P8628" s="923"/>
      <c r="Q8628" s="923"/>
      <c r="R8628" s="923"/>
      <c r="S8628" s="923"/>
      <c r="U8628" s="742"/>
    </row>
    <row r="8629" spans="12:21" s="508" customFormat="1" x14ac:dyDescent="0.2">
      <c r="L8629" s="469"/>
      <c r="M8629" s="469"/>
      <c r="N8629" s="469"/>
      <c r="O8629" s="469"/>
      <c r="P8629" s="923"/>
      <c r="Q8629" s="923"/>
      <c r="R8629" s="923"/>
      <c r="S8629" s="923"/>
      <c r="U8629" s="742"/>
    </row>
    <row r="8630" spans="12:21" s="508" customFormat="1" x14ac:dyDescent="0.2">
      <c r="L8630" s="469"/>
      <c r="M8630" s="469"/>
      <c r="N8630" s="469"/>
      <c r="O8630" s="469"/>
      <c r="P8630" s="923"/>
      <c r="Q8630" s="923"/>
      <c r="R8630" s="923"/>
      <c r="S8630" s="923"/>
      <c r="U8630" s="742"/>
    </row>
    <row r="8631" spans="12:21" s="508" customFormat="1" x14ac:dyDescent="0.2">
      <c r="L8631" s="469"/>
      <c r="M8631" s="469"/>
      <c r="N8631" s="469"/>
      <c r="O8631" s="469"/>
      <c r="P8631" s="923"/>
      <c r="Q8631" s="923"/>
      <c r="R8631" s="923"/>
      <c r="S8631" s="923"/>
      <c r="U8631" s="742"/>
    </row>
    <row r="8632" spans="12:21" s="508" customFormat="1" x14ac:dyDescent="0.2">
      <c r="L8632" s="469"/>
      <c r="M8632" s="469"/>
      <c r="N8632" s="469"/>
      <c r="O8632" s="469"/>
      <c r="P8632" s="923"/>
      <c r="Q8632" s="923"/>
      <c r="R8632" s="923"/>
      <c r="S8632" s="923"/>
      <c r="U8632" s="742"/>
    </row>
    <row r="8633" spans="12:21" s="508" customFormat="1" x14ac:dyDescent="0.2">
      <c r="L8633" s="469"/>
      <c r="M8633" s="469"/>
      <c r="N8633" s="469"/>
      <c r="O8633" s="469"/>
      <c r="P8633" s="923"/>
      <c r="Q8633" s="923"/>
      <c r="R8633" s="923"/>
      <c r="S8633" s="923"/>
      <c r="U8633" s="742"/>
    </row>
    <row r="8634" spans="12:21" s="508" customFormat="1" x14ac:dyDescent="0.2">
      <c r="L8634" s="469"/>
      <c r="M8634" s="469"/>
      <c r="N8634" s="469"/>
      <c r="O8634" s="469"/>
      <c r="P8634" s="923"/>
      <c r="Q8634" s="923"/>
      <c r="R8634" s="923"/>
      <c r="S8634" s="923"/>
      <c r="U8634" s="742"/>
    </row>
    <row r="8635" spans="12:21" s="508" customFormat="1" x14ac:dyDescent="0.2">
      <c r="L8635" s="469"/>
      <c r="M8635" s="469"/>
      <c r="N8635" s="469"/>
      <c r="O8635" s="469"/>
      <c r="P8635" s="923"/>
      <c r="Q8635" s="923"/>
      <c r="R8635" s="923"/>
      <c r="S8635" s="923"/>
      <c r="U8635" s="742"/>
    </row>
    <row r="8636" spans="12:21" s="508" customFormat="1" x14ac:dyDescent="0.2">
      <c r="L8636" s="469"/>
      <c r="M8636" s="469"/>
      <c r="N8636" s="469"/>
      <c r="O8636" s="469"/>
      <c r="P8636" s="923"/>
      <c r="Q8636" s="923"/>
      <c r="R8636" s="923"/>
      <c r="S8636" s="923"/>
      <c r="U8636" s="742"/>
    </row>
    <row r="8637" spans="12:21" s="508" customFormat="1" x14ac:dyDescent="0.2">
      <c r="L8637" s="469"/>
      <c r="M8637" s="469"/>
      <c r="N8637" s="469"/>
      <c r="O8637" s="469"/>
      <c r="P8637" s="923"/>
      <c r="Q8637" s="923"/>
      <c r="R8637" s="923"/>
      <c r="S8637" s="923"/>
      <c r="U8637" s="742"/>
    </row>
    <row r="8638" spans="12:21" s="508" customFormat="1" x14ac:dyDescent="0.2">
      <c r="L8638" s="469"/>
      <c r="M8638" s="469"/>
      <c r="N8638" s="469"/>
      <c r="O8638" s="469"/>
      <c r="P8638" s="923"/>
      <c r="Q8638" s="923"/>
      <c r="R8638" s="923"/>
      <c r="S8638" s="923"/>
      <c r="U8638" s="742"/>
    </row>
    <row r="8639" spans="12:21" s="508" customFormat="1" x14ac:dyDescent="0.2">
      <c r="L8639" s="469"/>
      <c r="M8639" s="469"/>
      <c r="N8639" s="469"/>
      <c r="O8639" s="469"/>
      <c r="P8639" s="923"/>
      <c r="Q8639" s="923"/>
      <c r="R8639" s="923"/>
      <c r="S8639" s="923"/>
      <c r="U8639" s="742"/>
    </row>
    <row r="8640" spans="12:21" s="508" customFormat="1" x14ac:dyDescent="0.2">
      <c r="L8640" s="469"/>
      <c r="M8640" s="469"/>
      <c r="N8640" s="469"/>
      <c r="O8640" s="469"/>
      <c r="P8640" s="923"/>
      <c r="Q8640" s="923"/>
      <c r="R8640" s="923"/>
      <c r="S8640" s="923"/>
      <c r="U8640" s="742"/>
    </row>
    <row r="8641" spans="12:21" s="508" customFormat="1" x14ac:dyDescent="0.2">
      <c r="L8641" s="469"/>
      <c r="M8641" s="469"/>
      <c r="N8641" s="469"/>
      <c r="O8641" s="469"/>
      <c r="P8641" s="923"/>
      <c r="Q8641" s="923"/>
      <c r="R8641" s="923"/>
      <c r="S8641" s="923"/>
      <c r="U8641" s="742"/>
    </row>
    <row r="8642" spans="12:21" s="508" customFormat="1" x14ac:dyDescent="0.2">
      <c r="L8642" s="469"/>
      <c r="M8642" s="469"/>
      <c r="N8642" s="469"/>
      <c r="O8642" s="469"/>
      <c r="P8642" s="923"/>
      <c r="Q8642" s="923"/>
      <c r="R8642" s="923"/>
      <c r="S8642" s="923"/>
      <c r="U8642" s="742"/>
    </row>
    <row r="8643" spans="12:21" s="508" customFormat="1" x14ac:dyDescent="0.2">
      <c r="L8643" s="469"/>
      <c r="M8643" s="469"/>
      <c r="N8643" s="469"/>
      <c r="O8643" s="469"/>
      <c r="P8643" s="923"/>
      <c r="Q8643" s="923"/>
      <c r="R8643" s="923"/>
      <c r="S8643" s="923"/>
      <c r="U8643" s="742"/>
    </row>
    <row r="8644" spans="12:21" s="508" customFormat="1" x14ac:dyDescent="0.2">
      <c r="L8644" s="469"/>
      <c r="M8644" s="469"/>
      <c r="N8644" s="469"/>
      <c r="O8644" s="469"/>
      <c r="P8644" s="923"/>
      <c r="Q8644" s="923"/>
      <c r="R8644" s="923"/>
      <c r="S8644" s="923"/>
      <c r="U8644" s="742"/>
    </row>
    <row r="8645" spans="12:21" s="508" customFormat="1" x14ac:dyDescent="0.2">
      <c r="L8645" s="469"/>
      <c r="M8645" s="469"/>
      <c r="N8645" s="469"/>
      <c r="O8645" s="469"/>
      <c r="P8645" s="923"/>
      <c r="Q8645" s="923"/>
      <c r="R8645" s="923"/>
      <c r="S8645" s="923"/>
      <c r="U8645" s="742"/>
    </row>
    <row r="8646" spans="12:21" s="508" customFormat="1" x14ac:dyDescent="0.2">
      <c r="L8646" s="469"/>
      <c r="M8646" s="469"/>
      <c r="N8646" s="469"/>
      <c r="O8646" s="469"/>
      <c r="P8646" s="923"/>
      <c r="Q8646" s="923"/>
      <c r="R8646" s="923"/>
      <c r="S8646" s="923"/>
      <c r="U8646" s="742"/>
    </row>
    <row r="8647" spans="12:21" s="508" customFormat="1" x14ac:dyDescent="0.2">
      <c r="L8647" s="469"/>
      <c r="M8647" s="469"/>
      <c r="N8647" s="469"/>
      <c r="O8647" s="469"/>
      <c r="P8647" s="923"/>
      <c r="Q8647" s="923"/>
      <c r="R8647" s="923"/>
      <c r="S8647" s="923"/>
      <c r="U8647" s="742"/>
    </row>
    <row r="8648" spans="12:21" s="508" customFormat="1" x14ac:dyDescent="0.2">
      <c r="L8648" s="469"/>
      <c r="M8648" s="469"/>
      <c r="N8648" s="469"/>
      <c r="O8648" s="469"/>
      <c r="P8648" s="923"/>
      <c r="Q8648" s="923"/>
      <c r="R8648" s="923"/>
      <c r="S8648" s="923"/>
      <c r="U8648" s="742"/>
    </row>
    <row r="8649" spans="12:21" s="508" customFormat="1" x14ac:dyDescent="0.2">
      <c r="L8649" s="469"/>
      <c r="M8649" s="469"/>
      <c r="N8649" s="469"/>
      <c r="O8649" s="469"/>
      <c r="P8649" s="923"/>
      <c r="Q8649" s="923"/>
      <c r="R8649" s="923"/>
      <c r="S8649" s="923"/>
      <c r="U8649" s="742"/>
    </row>
    <row r="8650" spans="12:21" s="508" customFormat="1" x14ac:dyDescent="0.2">
      <c r="L8650" s="469"/>
      <c r="M8650" s="469"/>
      <c r="N8650" s="469"/>
      <c r="O8650" s="469"/>
      <c r="P8650" s="923"/>
      <c r="Q8650" s="923"/>
      <c r="R8650" s="923"/>
      <c r="S8650" s="923"/>
      <c r="U8650" s="742"/>
    </row>
    <row r="8651" spans="12:21" s="508" customFormat="1" x14ac:dyDescent="0.2">
      <c r="L8651" s="469"/>
      <c r="M8651" s="469"/>
      <c r="N8651" s="469"/>
      <c r="O8651" s="469"/>
      <c r="P8651" s="923"/>
      <c r="Q8651" s="923"/>
      <c r="R8651" s="923"/>
      <c r="S8651" s="923"/>
      <c r="U8651" s="742"/>
    </row>
    <row r="8652" spans="12:21" s="508" customFormat="1" x14ac:dyDescent="0.2">
      <c r="L8652" s="469"/>
      <c r="M8652" s="469"/>
      <c r="N8652" s="469"/>
      <c r="O8652" s="469"/>
      <c r="P8652" s="923"/>
      <c r="Q8652" s="923"/>
      <c r="R8652" s="923"/>
      <c r="S8652" s="923"/>
      <c r="U8652" s="742"/>
    </row>
    <row r="8653" spans="12:21" s="508" customFormat="1" x14ac:dyDescent="0.2">
      <c r="L8653" s="469"/>
      <c r="M8653" s="469"/>
      <c r="N8653" s="469"/>
      <c r="O8653" s="469"/>
      <c r="P8653" s="923"/>
      <c r="Q8653" s="923"/>
      <c r="R8653" s="923"/>
      <c r="S8653" s="923"/>
      <c r="U8653" s="742"/>
    </row>
    <row r="8654" spans="12:21" s="508" customFormat="1" x14ac:dyDescent="0.2">
      <c r="L8654" s="469"/>
      <c r="M8654" s="469"/>
      <c r="N8654" s="469"/>
      <c r="O8654" s="469"/>
      <c r="P8654" s="923"/>
      <c r="Q8654" s="923"/>
      <c r="R8654" s="923"/>
      <c r="S8654" s="923"/>
      <c r="U8654" s="742"/>
    </row>
    <row r="8655" spans="12:21" s="508" customFormat="1" x14ac:dyDescent="0.2">
      <c r="L8655" s="469"/>
      <c r="M8655" s="469"/>
      <c r="N8655" s="469"/>
      <c r="O8655" s="469"/>
      <c r="P8655" s="923"/>
      <c r="Q8655" s="923"/>
      <c r="R8655" s="923"/>
      <c r="S8655" s="923"/>
      <c r="U8655" s="742"/>
    </row>
    <row r="8656" spans="12:21" s="508" customFormat="1" x14ac:dyDescent="0.2">
      <c r="L8656" s="469"/>
      <c r="M8656" s="469"/>
      <c r="N8656" s="469"/>
      <c r="O8656" s="469"/>
      <c r="P8656" s="923"/>
      <c r="Q8656" s="923"/>
      <c r="R8656" s="923"/>
      <c r="S8656" s="923"/>
      <c r="U8656" s="742"/>
    </row>
    <row r="8657" spans="12:21" s="508" customFormat="1" x14ac:dyDescent="0.2">
      <c r="L8657" s="469"/>
      <c r="M8657" s="469"/>
      <c r="N8657" s="469"/>
      <c r="O8657" s="469"/>
      <c r="P8657" s="923"/>
      <c r="Q8657" s="923"/>
      <c r="R8657" s="923"/>
      <c r="S8657" s="923"/>
      <c r="U8657" s="742"/>
    </row>
    <row r="8658" spans="12:21" s="508" customFormat="1" x14ac:dyDescent="0.2">
      <c r="L8658" s="469"/>
      <c r="M8658" s="469"/>
      <c r="N8658" s="469"/>
      <c r="O8658" s="469"/>
      <c r="P8658" s="923"/>
      <c r="Q8658" s="923"/>
      <c r="R8658" s="923"/>
      <c r="S8658" s="923"/>
      <c r="U8658" s="742"/>
    </row>
    <row r="8659" spans="12:21" s="508" customFormat="1" x14ac:dyDescent="0.2">
      <c r="L8659" s="469"/>
      <c r="M8659" s="469"/>
      <c r="N8659" s="469"/>
      <c r="O8659" s="469"/>
      <c r="P8659" s="923"/>
      <c r="Q8659" s="923"/>
      <c r="R8659" s="923"/>
      <c r="S8659" s="923"/>
      <c r="U8659" s="742"/>
    </row>
    <row r="8660" spans="12:21" s="508" customFormat="1" x14ac:dyDescent="0.2">
      <c r="L8660" s="469"/>
      <c r="M8660" s="469"/>
      <c r="N8660" s="469"/>
      <c r="O8660" s="469"/>
      <c r="P8660" s="923"/>
      <c r="Q8660" s="923"/>
      <c r="R8660" s="923"/>
      <c r="S8660" s="923"/>
      <c r="U8660" s="742"/>
    </row>
    <row r="8661" spans="12:21" s="508" customFormat="1" x14ac:dyDescent="0.2">
      <c r="L8661" s="469"/>
      <c r="M8661" s="469"/>
      <c r="N8661" s="469"/>
      <c r="O8661" s="469"/>
      <c r="P8661" s="923"/>
      <c r="Q8661" s="923"/>
      <c r="R8661" s="923"/>
      <c r="S8661" s="923"/>
      <c r="U8661" s="742"/>
    </row>
    <row r="8662" spans="12:21" s="508" customFormat="1" x14ac:dyDescent="0.2">
      <c r="L8662" s="469"/>
      <c r="M8662" s="469"/>
      <c r="N8662" s="469"/>
      <c r="O8662" s="469"/>
      <c r="P8662" s="923"/>
      <c r="Q8662" s="923"/>
      <c r="R8662" s="923"/>
      <c r="S8662" s="923"/>
      <c r="U8662" s="742"/>
    </row>
    <row r="8663" spans="12:21" s="508" customFormat="1" x14ac:dyDescent="0.2">
      <c r="L8663" s="469"/>
      <c r="M8663" s="469"/>
      <c r="N8663" s="469"/>
      <c r="O8663" s="469"/>
      <c r="P8663" s="923"/>
      <c r="Q8663" s="923"/>
      <c r="R8663" s="923"/>
      <c r="S8663" s="923"/>
      <c r="U8663" s="742"/>
    </row>
    <row r="8664" spans="12:21" s="508" customFormat="1" x14ac:dyDescent="0.2">
      <c r="L8664" s="469"/>
      <c r="M8664" s="469"/>
      <c r="N8664" s="469"/>
      <c r="O8664" s="469"/>
      <c r="P8664" s="923"/>
      <c r="Q8664" s="923"/>
      <c r="R8664" s="923"/>
      <c r="S8664" s="923"/>
      <c r="U8664" s="742"/>
    </row>
    <row r="8665" spans="12:21" s="508" customFormat="1" x14ac:dyDescent="0.2">
      <c r="L8665" s="469"/>
      <c r="M8665" s="469"/>
      <c r="N8665" s="469"/>
      <c r="O8665" s="469"/>
      <c r="P8665" s="923"/>
      <c r="Q8665" s="923"/>
      <c r="R8665" s="923"/>
      <c r="S8665" s="923"/>
      <c r="U8665" s="742"/>
    </row>
    <row r="8666" spans="12:21" s="508" customFormat="1" x14ac:dyDescent="0.2">
      <c r="L8666" s="469"/>
      <c r="M8666" s="469"/>
      <c r="N8666" s="469"/>
      <c r="O8666" s="469"/>
      <c r="P8666" s="923"/>
      <c r="Q8666" s="923"/>
      <c r="R8666" s="923"/>
      <c r="S8666" s="923"/>
      <c r="U8666" s="742"/>
    </row>
    <row r="8667" spans="12:21" s="508" customFormat="1" x14ac:dyDescent="0.2">
      <c r="L8667" s="469"/>
      <c r="M8667" s="469"/>
      <c r="N8667" s="469"/>
      <c r="O8667" s="469"/>
      <c r="P8667" s="923"/>
      <c r="Q8667" s="923"/>
      <c r="R8667" s="923"/>
      <c r="S8667" s="923"/>
      <c r="U8667" s="742"/>
    </row>
    <row r="8668" spans="12:21" s="508" customFormat="1" x14ac:dyDescent="0.2">
      <c r="L8668" s="469"/>
      <c r="M8668" s="469"/>
      <c r="N8668" s="469"/>
      <c r="O8668" s="469"/>
      <c r="P8668" s="923"/>
      <c r="Q8668" s="923"/>
      <c r="R8668" s="923"/>
      <c r="S8668" s="923"/>
      <c r="U8668" s="742"/>
    </row>
    <row r="8669" spans="12:21" s="508" customFormat="1" x14ac:dyDescent="0.2">
      <c r="L8669" s="469"/>
      <c r="M8669" s="469"/>
      <c r="N8669" s="469"/>
      <c r="O8669" s="469"/>
      <c r="P8669" s="923"/>
      <c r="Q8669" s="923"/>
      <c r="R8669" s="923"/>
      <c r="S8669" s="923"/>
      <c r="U8669" s="742"/>
    </row>
    <row r="8670" spans="12:21" s="508" customFormat="1" x14ac:dyDescent="0.2">
      <c r="L8670" s="469"/>
      <c r="M8670" s="469"/>
      <c r="N8670" s="469"/>
      <c r="O8670" s="469"/>
      <c r="P8670" s="923"/>
      <c r="Q8670" s="923"/>
      <c r="R8670" s="923"/>
      <c r="S8670" s="923"/>
      <c r="U8670" s="742"/>
    </row>
    <row r="8671" spans="12:21" s="508" customFormat="1" x14ac:dyDescent="0.2">
      <c r="L8671" s="469"/>
      <c r="M8671" s="469"/>
      <c r="N8671" s="469"/>
      <c r="O8671" s="469"/>
      <c r="P8671" s="923"/>
      <c r="Q8671" s="923"/>
      <c r="R8671" s="923"/>
      <c r="S8671" s="923"/>
      <c r="U8671" s="742"/>
    </row>
    <row r="8672" spans="12:21" s="508" customFormat="1" x14ac:dyDescent="0.2">
      <c r="L8672" s="469"/>
      <c r="M8672" s="469"/>
      <c r="N8672" s="469"/>
      <c r="O8672" s="469"/>
      <c r="P8672" s="923"/>
      <c r="Q8672" s="923"/>
      <c r="R8672" s="923"/>
      <c r="S8672" s="923"/>
      <c r="U8672" s="742"/>
    </row>
    <row r="8673" spans="12:21" s="508" customFormat="1" x14ac:dyDescent="0.2">
      <c r="L8673" s="469"/>
      <c r="M8673" s="469"/>
      <c r="N8673" s="469"/>
      <c r="O8673" s="469"/>
      <c r="P8673" s="923"/>
      <c r="Q8673" s="923"/>
      <c r="R8673" s="923"/>
      <c r="S8673" s="923"/>
      <c r="U8673" s="742"/>
    </row>
    <row r="8674" spans="12:21" s="508" customFormat="1" x14ac:dyDescent="0.2">
      <c r="L8674" s="469"/>
      <c r="M8674" s="469"/>
      <c r="N8674" s="469"/>
      <c r="O8674" s="469"/>
      <c r="P8674" s="923"/>
      <c r="Q8674" s="923"/>
      <c r="R8674" s="923"/>
      <c r="S8674" s="923"/>
      <c r="U8674" s="742"/>
    </row>
    <row r="8675" spans="12:21" s="508" customFormat="1" x14ac:dyDescent="0.2">
      <c r="L8675" s="469"/>
      <c r="M8675" s="469"/>
      <c r="N8675" s="469"/>
      <c r="O8675" s="469"/>
      <c r="P8675" s="923"/>
      <c r="Q8675" s="923"/>
      <c r="R8675" s="923"/>
      <c r="S8675" s="923"/>
      <c r="U8675" s="742"/>
    </row>
    <row r="8676" spans="12:21" s="508" customFormat="1" x14ac:dyDescent="0.2">
      <c r="L8676" s="469"/>
      <c r="M8676" s="469"/>
      <c r="N8676" s="469"/>
      <c r="O8676" s="469"/>
      <c r="P8676" s="923"/>
      <c r="Q8676" s="923"/>
      <c r="R8676" s="923"/>
      <c r="S8676" s="923"/>
      <c r="U8676" s="742"/>
    </row>
    <row r="8677" spans="12:21" s="508" customFormat="1" x14ac:dyDescent="0.2">
      <c r="L8677" s="469"/>
      <c r="M8677" s="469"/>
      <c r="N8677" s="469"/>
      <c r="O8677" s="469"/>
      <c r="P8677" s="923"/>
      <c r="Q8677" s="923"/>
      <c r="R8677" s="923"/>
      <c r="S8677" s="923"/>
      <c r="U8677" s="742"/>
    </row>
    <row r="8678" spans="12:21" s="508" customFormat="1" x14ac:dyDescent="0.2">
      <c r="L8678" s="469"/>
      <c r="M8678" s="469"/>
      <c r="N8678" s="469"/>
      <c r="O8678" s="469"/>
      <c r="P8678" s="923"/>
      <c r="Q8678" s="923"/>
      <c r="R8678" s="923"/>
      <c r="S8678" s="923"/>
      <c r="U8678" s="742"/>
    </row>
    <row r="8679" spans="12:21" s="508" customFormat="1" x14ac:dyDescent="0.2">
      <c r="L8679" s="469"/>
      <c r="M8679" s="469"/>
      <c r="N8679" s="469"/>
      <c r="O8679" s="469"/>
      <c r="P8679" s="923"/>
      <c r="Q8679" s="923"/>
      <c r="R8679" s="923"/>
      <c r="S8679" s="923"/>
      <c r="U8679" s="742"/>
    </row>
    <row r="8680" spans="12:21" s="508" customFormat="1" x14ac:dyDescent="0.2">
      <c r="L8680" s="469"/>
      <c r="M8680" s="469"/>
      <c r="N8680" s="469"/>
      <c r="O8680" s="469"/>
      <c r="P8680" s="923"/>
      <c r="Q8680" s="923"/>
      <c r="R8680" s="923"/>
      <c r="S8680" s="923"/>
      <c r="U8680" s="742"/>
    </row>
    <row r="8681" spans="12:21" s="508" customFormat="1" x14ac:dyDescent="0.2">
      <c r="L8681" s="469"/>
      <c r="M8681" s="469"/>
      <c r="N8681" s="469"/>
      <c r="O8681" s="469"/>
      <c r="P8681" s="923"/>
      <c r="Q8681" s="923"/>
      <c r="R8681" s="923"/>
      <c r="S8681" s="923"/>
      <c r="U8681" s="742"/>
    </row>
    <row r="8682" spans="12:21" s="508" customFormat="1" x14ac:dyDescent="0.2">
      <c r="L8682" s="469"/>
      <c r="M8682" s="469"/>
      <c r="N8682" s="469"/>
      <c r="O8682" s="469"/>
      <c r="P8682" s="923"/>
      <c r="Q8682" s="923"/>
      <c r="R8682" s="923"/>
      <c r="S8682" s="923"/>
      <c r="U8682" s="742"/>
    </row>
    <row r="8683" spans="12:21" s="508" customFormat="1" x14ac:dyDescent="0.2">
      <c r="L8683" s="469"/>
      <c r="M8683" s="469"/>
      <c r="N8683" s="469"/>
      <c r="O8683" s="469"/>
      <c r="P8683" s="923"/>
      <c r="Q8683" s="923"/>
      <c r="R8683" s="923"/>
      <c r="S8683" s="923"/>
      <c r="U8683" s="742"/>
    </row>
    <row r="8684" spans="12:21" s="508" customFormat="1" x14ac:dyDescent="0.2">
      <c r="L8684" s="469"/>
      <c r="M8684" s="469"/>
      <c r="N8684" s="469"/>
      <c r="O8684" s="469"/>
      <c r="P8684" s="923"/>
      <c r="Q8684" s="923"/>
      <c r="R8684" s="923"/>
      <c r="S8684" s="923"/>
      <c r="U8684" s="742"/>
    </row>
    <row r="8685" spans="12:21" s="508" customFormat="1" x14ac:dyDescent="0.2">
      <c r="L8685" s="469"/>
      <c r="M8685" s="469"/>
      <c r="N8685" s="469"/>
      <c r="O8685" s="469"/>
      <c r="P8685" s="923"/>
      <c r="Q8685" s="923"/>
      <c r="R8685" s="923"/>
      <c r="S8685" s="923"/>
      <c r="U8685" s="742"/>
    </row>
    <row r="8686" spans="12:21" s="508" customFormat="1" x14ac:dyDescent="0.2">
      <c r="L8686" s="469"/>
      <c r="M8686" s="469"/>
      <c r="N8686" s="469"/>
      <c r="O8686" s="469"/>
      <c r="P8686" s="923"/>
      <c r="Q8686" s="923"/>
      <c r="R8686" s="923"/>
      <c r="S8686" s="923"/>
      <c r="U8686" s="742"/>
    </row>
    <row r="8687" spans="12:21" s="508" customFormat="1" x14ac:dyDescent="0.2">
      <c r="L8687" s="469"/>
      <c r="M8687" s="469"/>
      <c r="N8687" s="469"/>
      <c r="O8687" s="469"/>
      <c r="P8687" s="923"/>
      <c r="Q8687" s="923"/>
      <c r="R8687" s="923"/>
      <c r="S8687" s="923"/>
      <c r="U8687" s="742"/>
    </row>
    <row r="8688" spans="12:21" s="508" customFormat="1" x14ac:dyDescent="0.2">
      <c r="L8688" s="469"/>
      <c r="M8688" s="469"/>
      <c r="N8688" s="469"/>
      <c r="O8688" s="469"/>
      <c r="P8688" s="923"/>
      <c r="Q8688" s="923"/>
      <c r="R8688" s="923"/>
      <c r="S8688" s="923"/>
      <c r="U8688" s="742"/>
    </row>
    <row r="8689" spans="12:21" s="508" customFormat="1" x14ac:dyDescent="0.2">
      <c r="L8689" s="469"/>
      <c r="M8689" s="469"/>
      <c r="N8689" s="469"/>
      <c r="O8689" s="469"/>
      <c r="P8689" s="923"/>
      <c r="Q8689" s="923"/>
      <c r="R8689" s="923"/>
      <c r="S8689" s="923"/>
      <c r="U8689" s="742"/>
    </row>
    <row r="8690" spans="12:21" s="508" customFormat="1" x14ac:dyDescent="0.2">
      <c r="L8690" s="469"/>
      <c r="M8690" s="469"/>
      <c r="N8690" s="469"/>
      <c r="O8690" s="469"/>
      <c r="P8690" s="923"/>
      <c r="Q8690" s="923"/>
      <c r="R8690" s="923"/>
      <c r="S8690" s="923"/>
      <c r="U8690" s="742"/>
    </row>
    <row r="8691" spans="12:21" s="508" customFormat="1" x14ac:dyDescent="0.2">
      <c r="L8691" s="469"/>
      <c r="M8691" s="469"/>
      <c r="N8691" s="469"/>
      <c r="O8691" s="469"/>
      <c r="P8691" s="923"/>
      <c r="Q8691" s="923"/>
      <c r="R8691" s="923"/>
      <c r="S8691" s="923"/>
      <c r="U8691" s="742"/>
    </row>
    <row r="8692" spans="12:21" s="508" customFormat="1" x14ac:dyDescent="0.2">
      <c r="L8692" s="469"/>
      <c r="M8692" s="469"/>
      <c r="N8692" s="469"/>
      <c r="O8692" s="469"/>
      <c r="P8692" s="923"/>
      <c r="Q8692" s="923"/>
      <c r="R8692" s="923"/>
      <c r="S8692" s="923"/>
      <c r="U8692" s="742"/>
    </row>
    <row r="8693" spans="12:21" s="508" customFormat="1" x14ac:dyDescent="0.2">
      <c r="L8693" s="469"/>
      <c r="M8693" s="469"/>
      <c r="N8693" s="469"/>
      <c r="O8693" s="469"/>
      <c r="P8693" s="923"/>
      <c r="Q8693" s="923"/>
      <c r="R8693" s="923"/>
      <c r="S8693" s="923"/>
      <c r="U8693" s="742"/>
    </row>
    <row r="8694" spans="12:21" s="508" customFormat="1" x14ac:dyDescent="0.2">
      <c r="L8694" s="469"/>
      <c r="M8694" s="469"/>
      <c r="N8694" s="469"/>
      <c r="O8694" s="469"/>
      <c r="P8694" s="923"/>
      <c r="Q8694" s="923"/>
      <c r="R8694" s="923"/>
      <c r="S8694" s="923"/>
      <c r="U8694" s="742"/>
    </row>
    <row r="8695" spans="12:21" s="508" customFormat="1" x14ac:dyDescent="0.2">
      <c r="L8695" s="469"/>
      <c r="M8695" s="469"/>
      <c r="N8695" s="469"/>
      <c r="O8695" s="469"/>
      <c r="P8695" s="923"/>
      <c r="Q8695" s="923"/>
      <c r="R8695" s="923"/>
      <c r="S8695" s="923"/>
      <c r="U8695" s="742"/>
    </row>
    <row r="8696" spans="12:21" s="508" customFormat="1" x14ac:dyDescent="0.2">
      <c r="L8696" s="469"/>
      <c r="M8696" s="469"/>
      <c r="N8696" s="469"/>
      <c r="O8696" s="469"/>
      <c r="P8696" s="923"/>
      <c r="Q8696" s="923"/>
      <c r="R8696" s="923"/>
      <c r="S8696" s="923"/>
      <c r="U8696" s="742"/>
    </row>
    <row r="8697" spans="12:21" s="508" customFormat="1" x14ac:dyDescent="0.2">
      <c r="L8697" s="469"/>
      <c r="M8697" s="469"/>
      <c r="N8697" s="469"/>
      <c r="O8697" s="469"/>
      <c r="P8697" s="923"/>
      <c r="Q8697" s="923"/>
      <c r="R8697" s="923"/>
      <c r="S8697" s="923"/>
      <c r="U8697" s="742"/>
    </row>
    <row r="8698" spans="12:21" s="508" customFormat="1" x14ac:dyDescent="0.2">
      <c r="L8698" s="469"/>
      <c r="M8698" s="469"/>
      <c r="N8698" s="469"/>
      <c r="O8698" s="469"/>
      <c r="P8698" s="923"/>
      <c r="Q8698" s="923"/>
      <c r="R8698" s="923"/>
      <c r="S8698" s="923"/>
      <c r="U8698" s="742"/>
    </row>
    <row r="8699" spans="12:21" s="508" customFormat="1" x14ac:dyDescent="0.2">
      <c r="L8699" s="469"/>
      <c r="M8699" s="469"/>
      <c r="N8699" s="469"/>
      <c r="O8699" s="469"/>
      <c r="P8699" s="923"/>
      <c r="Q8699" s="923"/>
      <c r="R8699" s="923"/>
      <c r="S8699" s="923"/>
      <c r="U8699" s="742"/>
    </row>
    <row r="8700" spans="12:21" s="508" customFormat="1" x14ac:dyDescent="0.2">
      <c r="L8700" s="469"/>
      <c r="M8700" s="469"/>
      <c r="N8700" s="469"/>
      <c r="O8700" s="469"/>
      <c r="P8700" s="923"/>
      <c r="Q8700" s="923"/>
      <c r="R8700" s="923"/>
      <c r="S8700" s="923"/>
      <c r="U8700" s="742"/>
    </row>
    <row r="8701" spans="12:21" s="508" customFormat="1" x14ac:dyDescent="0.2">
      <c r="L8701" s="469"/>
      <c r="M8701" s="469"/>
      <c r="N8701" s="469"/>
      <c r="O8701" s="469"/>
      <c r="P8701" s="923"/>
      <c r="Q8701" s="923"/>
      <c r="R8701" s="923"/>
      <c r="S8701" s="923"/>
      <c r="U8701" s="742"/>
    </row>
    <row r="8702" spans="12:21" s="508" customFormat="1" x14ac:dyDescent="0.2">
      <c r="L8702" s="469"/>
      <c r="M8702" s="469"/>
      <c r="N8702" s="469"/>
      <c r="O8702" s="469"/>
      <c r="P8702" s="923"/>
      <c r="Q8702" s="923"/>
      <c r="R8702" s="923"/>
      <c r="S8702" s="923"/>
      <c r="U8702" s="742"/>
    </row>
    <row r="8703" spans="12:21" s="508" customFormat="1" x14ac:dyDescent="0.2">
      <c r="L8703" s="469"/>
      <c r="M8703" s="469"/>
      <c r="N8703" s="469"/>
      <c r="O8703" s="469"/>
      <c r="P8703" s="923"/>
      <c r="Q8703" s="923"/>
      <c r="R8703" s="923"/>
      <c r="S8703" s="923"/>
      <c r="U8703" s="742"/>
    </row>
    <row r="8704" spans="12:21" s="508" customFormat="1" x14ac:dyDescent="0.2">
      <c r="L8704" s="469"/>
      <c r="M8704" s="469"/>
      <c r="N8704" s="469"/>
      <c r="O8704" s="469"/>
      <c r="P8704" s="923"/>
      <c r="Q8704" s="923"/>
      <c r="R8704" s="923"/>
      <c r="S8704" s="923"/>
      <c r="U8704" s="742"/>
    </row>
    <row r="8705" spans="12:21" s="508" customFormat="1" x14ac:dyDescent="0.2">
      <c r="L8705" s="469"/>
      <c r="M8705" s="469"/>
      <c r="N8705" s="469"/>
      <c r="O8705" s="469"/>
      <c r="P8705" s="923"/>
      <c r="Q8705" s="923"/>
      <c r="R8705" s="923"/>
      <c r="S8705" s="923"/>
      <c r="U8705" s="742"/>
    </row>
    <row r="8706" spans="12:21" s="508" customFormat="1" x14ac:dyDescent="0.2">
      <c r="L8706" s="469"/>
      <c r="M8706" s="469"/>
      <c r="N8706" s="469"/>
      <c r="O8706" s="469"/>
      <c r="P8706" s="923"/>
      <c r="Q8706" s="923"/>
      <c r="R8706" s="923"/>
      <c r="S8706" s="923"/>
      <c r="U8706" s="742"/>
    </row>
    <row r="8707" spans="12:21" s="508" customFormat="1" x14ac:dyDescent="0.2">
      <c r="L8707" s="469"/>
      <c r="M8707" s="469"/>
      <c r="N8707" s="469"/>
      <c r="O8707" s="469"/>
      <c r="P8707" s="923"/>
      <c r="Q8707" s="923"/>
      <c r="R8707" s="923"/>
      <c r="S8707" s="923"/>
      <c r="U8707" s="742"/>
    </row>
    <row r="8708" spans="12:21" s="508" customFormat="1" x14ac:dyDescent="0.2">
      <c r="L8708" s="469"/>
      <c r="M8708" s="469"/>
      <c r="N8708" s="469"/>
      <c r="O8708" s="469"/>
      <c r="P8708" s="923"/>
      <c r="Q8708" s="923"/>
      <c r="R8708" s="923"/>
      <c r="S8708" s="923"/>
      <c r="U8708" s="742"/>
    </row>
    <row r="8709" spans="12:21" s="508" customFormat="1" x14ac:dyDescent="0.2">
      <c r="L8709" s="469"/>
      <c r="M8709" s="469"/>
      <c r="N8709" s="469"/>
      <c r="O8709" s="469"/>
      <c r="P8709" s="923"/>
      <c r="Q8709" s="923"/>
      <c r="R8709" s="923"/>
      <c r="S8709" s="923"/>
      <c r="U8709" s="742"/>
    </row>
    <row r="8710" spans="12:21" s="508" customFormat="1" x14ac:dyDescent="0.2">
      <c r="L8710" s="469"/>
      <c r="M8710" s="469"/>
      <c r="N8710" s="469"/>
      <c r="O8710" s="469"/>
      <c r="P8710" s="923"/>
      <c r="Q8710" s="923"/>
      <c r="R8710" s="923"/>
      <c r="S8710" s="923"/>
      <c r="U8710" s="742"/>
    </row>
    <row r="8711" spans="12:21" s="508" customFormat="1" x14ac:dyDescent="0.2">
      <c r="L8711" s="469"/>
      <c r="M8711" s="469"/>
      <c r="N8711" s="469"/>
      <c r="O8711" s="469"/>
      <c r="P8711" s="923"/>
      <c r="Q8711" s="923"/>
      <c r="R8711" s="923"/>
      <c r="S8711" s="923"/>
      <c r="U8711" s="742"/>
    </row>
    <row r="8712" spans="12:21" s="508" customFormat="1" x14ac:dyDescent="0.2">
      <c r="L8712" s="469"/>
      <c r="M8712" s="469"/>
      <c r="N8712" s="469"/>
      <c r="O8712" s="469"/>
      <c r="P8712" s="923"/>
      <c r="Q8712" s="923"/>
      <c r="R8712" s="923"/>
      <c r="S8712" s="923"/>
      <c r="U8712" s="742"/>
    </row>
    <row r="8713" spans="12:21" s="508" customFormat="1" x14ac:dyDescent="0.2">
      <c r="L8713" s="469"/>
      <c r="M8713" s="469"/>
      <c r="N8713" s="469"/>
      <c r="O8713" s="469"/>
      <c r="P8713" s="923"/>
      <c r="Q8713" s="923"/>
      <c r="R8713" s="923"/>
      <c r="S8713" s="923"/>
      <c r="U8713" s="742"/>
    </row>
    <row r="8714" spans="12:21" s="508" customFormat="1" x14ac:dyDescent="0.2">
      <c r="L8714" s="469"/>
      <c r="M8714" s="469"/>
      <c r="N8714" s="469"/>
      <c r="O8714" s="469"/>
      <c r="P8714" s="923"/>
      <c r="Q8714" s="923"/>
      <c r="R8714" s="923"/>
      <c r="S8714" s="923"/>
      <c r="U8714" s="742"/>
    </row>
    <row r="8715" spans="12:21" s="508" customFormat="1" x14ac:dyDescent="0.2">
      <c r="L8715" s="469"/>
      <c r="M8715" s="469"/>
      <c r="N8715" s="469"/>
      <c r="O8715" s="469"/>
      <c r="P8715" s="923"/>
      <c r="Q8715" s="923"/>
      <c r="R8715" s="923"/>
      <c r="S8715" s="923"/>
      <c r="U8715" s="742"/>
    </row>
    <row r="8716" spans="12:21" s="508" customFormat="1" x14ac:dyDescent="0.2">
      <c r="L8716" s="469"/>
      <c r="M8716" s="469"/>
      <c r="N8716" s="469"/>
      <c r="O8716" s="469"/>
      <c r="P8716" s="923"/>
      <c r="Q8716" s="923"/>
      <c r="R8716" s="923"/>
      <c r="S8716" s="923"/>
      <c r="U8716" s="742"/>
    </row>
    <row r="8717" spans="12:21" s="508" customFormat="1" x14ac:dyDescent="0.2">
      <c r="L8717" s="469"/>
      <c r="M8717" s="469"/>
      <c r="N8717" s="469"/>
      <c r="O8717" s="469"/>
      <c r="P8717" s="923"/>
      <c r="Q8717" s="923"/>
      <c r="R8717" s="923"/>
      <c r="S8717" s="923"/>
      <c r="U8717" s="742"/>
    </row>
    <row r="8718" spans="12:21" s="508" customFormat="1" x14ac:dyDescent="0.2">
      <c r="L8718" s="469"/>
      <c r="M8718" s="469"/>
      <c r="N8718" s="469"/>
      <c r="O8718" s="469"/>
      <c r="P8718" s="923"/>
      <c r="Q8718" s="923"/>
      <c r="R8718" s="923"/>
      <c r="S8718" s="923"/>
      <c r="U8718" s="742"/>
    </row>
    <row r="8719" spans="12:21" s="508" customFormat="1" x14ac:dyDescent="0.2">
      <c r="L8719" s="469"/>
      <c r="M8719" s="469"/>
      <c r="N8719" s="469"/>
      <c r="O8719" s="469"/>
      <c r="P8719" s="923"/>
      <c r="Q8719" s="923"/>
      <c r="R8719" s="923"/>
      <c r="S8719" s="923"/>
      <c r="U8719" s="742"/>
    </row>
    <row r="8720" spans="12:21" s="508" customFormat="1" x14ac:dyDescent="0.2">
      <c r="L8720" s="469"/>
      <c r="M8720" s="469"/>
      <c r="N8720" s="469"/>
      <c r="O8720" s="469"/>
      <c r="P8720" s="923"/>
      <c r="Q8720" s="923"/>
      <c r="R8720" s="923"/>
      <c r="S8720" s="923"/>
      <c r="U8720" s="742"/>
    </row>
    <row r="8721" spans="12:21" s="508" customFormat="1" x14ac:dyDescent="0.2">
      <c r="L8721" s="469"/>
      <c r="M8721" s="469"/>
      <c r="N8721" s="469"/>
      <c r="O8721" s="469"/>
      <c r="P8721" s="923"/>
      <c r="Q8721" s="923"/>
      <c r="R8721" s="923"/>
      <c r="S8721" s="923"/>
      <c r="U8721" s="742"/>
    </row>
    <row r="8722" spans="12:21" s="508" customFormat="1" x14ac:dyDescent="0.2">
      <c r="L8722" s="469"/>
      <c r="M8722" s="469"/>
      <c r="N8722" s="469"/>
      <c r="O8722" s="469"/>
      <c r="P8722" s="923"/>
      <c r="Q8722" s="923"/>
      <c r="R8722" s="923"/>
      <c r="S8722" s="923"/>
      <c r="U8722" s="742"/>
    </row>
    <row r="8723" spans="12:21" s="508" customFormat="1" x14ac:dyDescent="0.2">
      <c r="L8723" s="469"/>
      <c r="M8723" s="469"/>
      <c r="N8723" s="469"/>
      <c r="O8723" s="469"/>
      <c r="P8723" s="923"/>
      <c r="Q8723" s="923"/>
      <c r="R8723" s="923"/>
      <c r="S8723" s="923"/>
      <c r="U8723" s="742"/>
    </row>
    <row r="8724" spans="12:21" s="508" customFormat="1" x14ac:dyDescent="0.2">
      <c r="L8724" s="469"/>
      <c r="M8724" s="469"/>
      <c r="N8724" s="469"/>
      <c r="O8724" s="469"/>
      <c r="P8724" s="923"/>
      <c r="Q8724" s="923"/>
      <c r="R8724" s="923"/>
      <c r="S8724" s="923"/>
      <c r="U8724" s="742"/>
    </row>
    <row r="8725" spans="12:21" s="508" customFormat="1" x14ac:dyDescent="0.2">
      <c r="L8725" s="469"/>
      <c r="M8725" s="469"/>
      <c r="N8725" s="469"/>
      <c r="O8725" s="469"/>
      <c r="P8725" s="923"/>
      <c r="Q8725" s="923"/>
      <c r="R8725" s="923"/>
      <c r="S8725" s="923"/>
      <c r="U8725" s="742"/>
    </row>
    <row r="8726" spans="12:21" s="508" customFormat="1" x14ac:dyDescent="0.2">
      <c r="L8726" s="469"/>
      <c r="M8726" s="469"/>
      <c r="N8726" s="469"/>
      <c r="O8726" s="469"/>
      <c r="P8726" s="923"/>
      <c r="Q8726" s="923"/>
      <c r="R8726" s="923"/>
      <c r="S8726" s="923"/>
      <c r="U8726" s="742"/>
    </row>
    <row r="8727" spans="12:21" s="508" customFormat="1" x14ac:dyDescent="0.2">
      <c r="L8727" s="469"/>
      <c r="M8727" s="469"/>
      <c r="N8727" s="469"/>
      <c r="O8727" s="469"/>
      <c r="P8727" s="923"/>
      <c r="Q8727" s="923"/>
      <c r="R8727" s="923"/>
      <c r="S8727" s="923"/>
      <c r="U8727" s="742"/>
    </row>
    <row r="8728" spans="12:21" s="508" customFormat="1" x14ac:dyDescent="0.2">
      <c r="L8728" s="469"/>
      <c r="M8728" s="469"/>
      <c r="N8728" s="469"/>
      <c r="O8728" s="469"/>
      <c r="P8728" s="923"/>
      <c r="Q8728" s="923"/>
      <c r="R8728" s="923"/>
      <c r="S8728" s="923"/>
      <c r="U8728" s="742"/>
    </row>
    <row r="8729" spans="12:21" s="508" customFormat="1" x14ac:dyDescent="0.2">
      <c r="L8729" s="469"/>
      <c r="M8729" s="469"/>
      <c r="N8729" s="469"/>
      <c r="O8729" s="469"/>
      <c r="P8729" s="923"/>
      <c r="Q8729" s="923"/>
      <c r="R8729" s="923"/>
      <c r="S8729" s="923"/>
      <c r="U8729" s="742"/>
    </row>
    <row r="8730" spans="12:21" s="508" customFormat="1" x14ac:dyDescent="0.2">
      <c r="L8730" s="469"/>
      <c r="M8730" s="469"/>
      <c r="N8730" s="469"/>
      <c r="O8730" s="469"/>
      <c r="P8730" s="923"/>
      <c r="Q8730" s="923"/>
      <c r="R8730" s="923"/>
      <c r="S8730" s="923"/>
      <c r="U8730" s="742"/>
    </row>
    <row r="8731" spans="12:21" s="508" customFormat="1" x14ac:dyDescent="0.2">
      <c r="L8731" s="469"/>
      <c r="M8731" s="469"/>
      <c r="N8731" s="469"/>
      <c r="O8731" s="469"/>
      <c r="P8731" s="923"/>
      <c r="Q8731" s="923"/>
      <c r="R8731" s="923"/>
      <c r="S8731" s="923"/>
      <c r="U8731" s="742"/>
    </row>
    <row r="8732" spans="12:21" s="508" customFormat="1" x14ac:dyDescent="0.2">
      <c r="L8732" s="469"/>
      <c r="M8732" s="469"/>
      <c r="N8732" s="469"/>
      <c r="O8732" s="469"/>
      <c r="P8732" s="923"/>
      <c r="Q8732" s="923"/>
      <c r="R8732" s="923"/>
      <c r="S8732" s="923"/>
      <c r="U8732" s="742"/>
    </row>
    <row r="8733" spans="12:21" s="508" customFormat="1" x14ac:dyDescent="0.2">
      <c r="L8733" s="469"/>
      <c r="M8733" s="469"/>
      <c r="N8733" s="469"/>
      <c r="O8733" s="469"/>
      <c r="P8733" s="923"/>
      <c r="Q8733" s="923"/>
      <c r="R8733" s="923"/>
      <c r="S8733" s="923"/>
      <c r="U8733" s="742"/>
    </row>
    <row r="8734" spans="12:21" s="508" customFormat="1" x14ac:dyDescent="0.2">
      <c r="L8734" s="469"/>
      <c r="M8734" s="469"/>
      <c r="N8734" s="469"/>
      <c r="O8734" s="469"/>
      <c r="P8734" s="923"/>
      <c r="Q8734" s="923"/>
      <c r="R8734" s="923"/>
      <c r="S8734" s="923"/>
      <c r="U8734" s="742"/>
    </row>
    <row r="8735" spans="12:21" s="508" customFormat="1" x14ac:dyDescent="0.2">
      <c r="L8735" s="469"/>
      <c r="M8735" s="469"/>
      <c r="N8735" s="469"/>
      <c r="O8735" s="469"/>
      <c r="P8735" s="923"/>
      <c r="Q8735" s="923"/>
      <c r="R8735" s="923"/>
      <c r="S8735" s="923"/>
      <c r="U8735" s="742"/>
    </row>
    <row r="8736" spans="12:21" s="508" customFormat="1" x14ac:dyDescent="0.2">
      <c r="L8736" s="469"/>
      <c r="M8736" s="469"/>
      <c r="N8736" s="469"/>
      <c r="O8736" s="469"/>
      <c r="P8736" s="923"/>
      <c r="Q8736" s="923"/>
      <c r="R8736" s="923"/>
      <c r="S8736" s="923"/>
      <c r="U8736" s="742"/>
    </row>
    <row r="8737" spans="12:21" s="508" customFormat="1" x14ac:dyDescent="0.2">
      <c r="L8737" s="469"/>
      <c r="M8737" s="469"/>
      <c r="N8737" s="469"/>
      <c r="O8737" s="469"/>
      <c r="P8737" s="923"/>
      <c r="Q8737" s="923"/>
      <c r="R8737" s="923"/>
      <c r="S8737" s="923"/>
      <c r="U8737" s="742"/>
    </row>
    <row r="8738" spans="12:21" s="508" customFormat="1" x14ac:dyDescent="0.2">
      <c r="L8738" s="469"/>
      <c r="M8738" s="469"/>
      <c r="N8738" s="469"/>
      <c r="O8738" s="469"/>
      <c r="P8738" s="923"/>
      <c r="Q8738" s="923"/>
      <c r="R8738" s="923"/>
      <c r="S8738" s="923"/>
      <c r="U8738" s="742"/>
    </row>
    <row r="8739" spans="12:21" s="508" customFormat="1" x14ac:dyDescent="0.2">
      <c r="L8739" s="469"/>
      <c r="M8739" s="469"/>
      <c r="N8739" s="469"/>
      <c r="O8739" s="469"/>
      <c r="P8739" s="923"/>
      <c r="Q8739" s="923"/>
      <c r="R8739" s="923"/>
      <c r="S8739" s="923"/>
      <c r="U8739" s="742"/>
    </row>
    <row r="8740" spans="12:21" s="508" customFormat="1" x14ac:dyDescent="0.2">
      <c r="L8740" s="469"/>
      <c r="M8740" s="469"/>
      <c r="N8740" s="469"/>
      <c r="O8740" s="469"/>
      <c r="P8740" s="923"/>
      <c r="Q8740" s="923"/>
      <c r="R8740" s="923"/>
      <c r="S8740" s="923"/>
      <c r="U8740" s="742"/>
    </row>
    <row r="8741" spans="12:21" s="508" customFormat="1" x14ac:dyDescent="0.2">
      <c r="L8741" s="469"/>
      <c r="M8741" s="469"/>
      <c r="N8741" s="469"/>
      <c r="O8741" s="469"/>
      <c r="P8741" s="923"/>
      <c r="Q8741" s="923"/>
      <c r="R8741" s="923"/>
      <c r="S8741" s="923"/>
      <c r="U8741" s="742"/>
    </row>
    <row r="8742" spans="12:21" s="508" customFormat="1" x14ac:dyDescent="0.2">
      <c r="L8742" s="469"/>
      <c r="M8742" s="469"/>
      <c r="N8742" s="469"/>
      <c r="O8742" s="469"/>
      <c r="P8742" s="923"/>
      <c r="Q8742" s="923"/>
      <c r="R8742" s="923"/>
      <c r="S8742" s="923"/>
      <c r="U8742" s="742"/>
    </row>
    <row r="8743" spans="12:21" s="508" customFormat="1" x14ac:dyDescent="0.2">
      <c r="L8743" s="469"/>
      <c r="M8743" s="469"/>
      <c r="N8743" s="469"/>
      <c r="O8743" s="469"/>
      <c r="P8743" s="923"/>
      <c r="Q8743" s="923"/>
      <c r="R8743" s="923"/>
      <c r="S8743" s="923"/>
      <c r="U8743" s="742"/>
    </row>
    <row r="8744" spans="12:21" s="508" customFormat="1" x14ac:dyDescent="0.2">
      <c r="L8744" s="469"/>
      <c r="M8744" s="469"/>
      <c r="N8744" s="469"/>
      <c r="O8744" s="469"/>
      <c r="P8744" s="923"/>
      <c r="Q8744" s="923"/>
      <c r="R8744" s="923"/>
      <c r="S8744" s="923"/>
      <c r="U8744" s="742"/>
    </row>
    <row r="8745" spans="12:21" s="508" customFormat="1" x14ac:dyDescent="0.2">
      <c r="L8745" s="469"/>
      <c r="M8745" s="469"/>
      <c r="N8745" s="469"/>
      <c r="O8745" s="469"/>
      <c r="P8745" s="923"/>
      <c r="Q8745" s="923"/>
      <c r="R8745" s="923"/>
      <c r="S8745" s="923"/>
      <c r="U8745" s="742"/>
    </row>
    <row r="8746" spans="12:21" s="508" customFormat="1" x14ac:dyDescent="0.2">
      <c r="L8746" s="469"/>
      <c r="M8746" s="469"/>
      <c r="N8746" s="469"/>
      <c r="O8746" s="469"/>
      <c r="P8746" s="923"/>
      <c r="Q8746" s="923"/>
      <c r="R8746" s="923"/>
      <c r="S8746" s="923"/>
      <c r="U8746" s="742"/>
    </row>
    <row r="8747" spans="12:21" s="508" customFormat="1" x14ac:dyDescent="0.2">
      <c r="L8747" s="469"/>
      <c r="M8747" s="469"/>
      <c r="N8747" s="469"/>
      <c r="O8747" s="469"/>
      <c r="P8747" s="923"/>
      <c r="Q8747" s="923"/>
      <c r="R8747" s="923"/>
      <c r="S8747" s="923"/>
      <c r="U8747" s="742"/>
    </row>
    <row r="8748" spans="12:21" s="508" customFormat="1" x14ac:dyDescent="0.2">
      <c r="L8748" s="469"/>
      <c r="M8748" s="469"/>
      <c r="N8748" s="469"/>
      <c r="O8748" s="469"/>
      <c r="P8748" s="923"/>
      <c r="Q8748" s="923"/>
      <c r="R8748" s="923"/>
      <c r="S8748" s="923"/>
      <c r="U8748" s="742"/>
    </row>
    <row r="8749" spans="12:21" s="508" customFormat="1" x14ac:dyDescent="0.2">
      <c r="L8749" s="469"/>
      <c r="M8749" s="469"/>
      <c r="N8749" s="469"/>
      <c r="O8749" s="469"/>
      <c r="P8749" s="923"/>
      <c r="Q8749" s="923"/>
      <c r="R8749" s="923"/>
      <c r="S8749" s="923"/>
      <c r="U8749" s="742"/>
    </row>
    <row r="8750" spans="12:21" s="508" customFormat="1" x14ac:dyDescent="0.2">
      <c r="L8750" s="469"/>
      <c r="M8750" s="469"/>
      <c r="N8750" s="469"/>
      <c r="O8750" s="469"/>
      <c r="P8750" s="923"/>
      <c r="Q8750" s="923"/>
      <c r="R8750" s="923"/>
      <c r="S8750" s="923"/>
      <c r="U8750" s="742"/>
    </row>
    <row r="8751" spans="12:21" s="508" customFormat="1" x14ac:dyDescent="0.2">
      <c r="L8751" s="469"/>
      <c r="M8751" s="469"/>
      <c r="N8751" s="469"/>
      <c r="O8751" s="469"/>
      <c r="P8751" s="923"/>
      <c r="Q8751" s="923"/>
      <c r="R8751" s="923"/>
      <c r="S8751" s="923"/>
      <c r="U8751" s="742"/>
    </row>
    <row r="8752" spans="12:21" s="508" customFormat="1" x14ac:dyDescent="0.2">
      <c r="L8752" s="469"/>
      <c r="M8752" s="469"/>
      <c r="N8752" s="469"/>
      <c r="O8752" s="469"/>
      <c r="P8752" s="923"/>
      <c r="Q8752" s="923"/>
      <c r="R8752" s="923"/>
      <c r="S8752" s="923"/>
      <c r="U8752" s="742"/>
    </row>
    <row r="8753" spans="12:21" s="508" customFormat="1" x14ac:dyDescent="0.2">
      <c r="L8753" s="469"/>
      <c r="M8753" s="469"/>
      <c r="N8753" s="469"/>
      <c r="O8753" s="469"/>
      <c r="P8753" s="923"/>
      <c r="Q8753" s="923"/>
      <c r="R8753" s="923"/>
      <c r="S8753" s="923"/>
      <c r="U8753" s="742"/>
    </row>
    <row r="8754" spans="12:21" s="508" customFormat="1" x14ac:dyDescent="0.2">
      <c r="L8754" s="469"/>
      <c r="M8754" s="469"/>
      <c r="N8754" s="469"/>
      <c r="O8754" s="469"/>
      <c r="P8754" s="923"/>
      <c r="Q8754" s="923"/>
      <c r="R8754" s="923"/>
      <c r="S8754" s="923"/>
      <c r="U8754" s="742"/>
    </row>
    <row r="8755" spans="12:21" s="508" customFormat="1" x14ac:dyDescent="0.2">
      <c r="L8755" s="469"/>
      <c r="M8755" s="469"/>
      <c r="N8755" s="469"/>
      <c r="O8755" s="469"/>
      <c r="P8755" s="923"/>
      <c r="Q8755" s="923"/>
      <c r="R8755" s="923"/>
      <c r="S8755" s="923"/>
      <c r="U8755" s="742"/>
    </row>
    <row r="8756" spans="12:21" s="508" customFormat="1" x14ac:dyDescent="0.2">
      <c r="L8756" s="469"/>
      <c r="M8756" s="469"/>
      <c r="N8756" s="469"/>
      <c r="O8756" s="469"/>
      <c r="P8756" s="923"/>
      <c r="Q8756" s="923"/>
      <c r="R8756" s="923"/>
      <c r="S8756" s="923"/>
      <c r="U8756" s="742"/>
    </row>
    <row r="8757" spans="12:21" s="508" customFormat="1" x14ac:dyDescent="0.2">
      <c r="L8757" s="469"/>
      <c r="M8757" s="469"/>
      <c r="N8757" s="469"/>
      <c r="O8757" s="469"/>
      <c r="P8757" s="923"/>
      <c r="Q8757" s="923"/>
      <c r="R8757" s="923"/>
      <c r="S8757" s="923"/>
      <c r="U8757" s="742"/>
    </row>
    <row r="8758" spans="12:21" s="508" customFormat="1" x14ac:dyDescent="0.2">
      <c r="L8758" s="469"/>
      <c r="M8758" s="469"/>
      <c r="N8758" s="469"/>
      <c r="O8758" s="469"/>
      <c r="P8758" s="923"/>
      <c r="Q8758" s="923"/>
      <c r="R8758" s="923"/>
      <c r="S8758" s="923"/>
      <c r="U8758" s="742"/>
    </row>
    <row r="8759" spans="12:21" s="508" customFormat="1" x14ac:dyDescent="0.2">
      <c r="L8759" s="469"/>
      <c r="M8759" s="469"/>
      <c r="N8759" s="469"/>
      <c r="O8759" s="469"/>
      <c r="P8759" s="923"/>
      <c r="Q8759" s="923"/>
      <c r="R8759" s="923"/>
      <c r="S8759" s="923"/>
      <c r="U8759" s="742"/>
    </row>
    <row r="8760" spans="12:21" s="508" customFormat="1" x14ac:dyDescent="0.2">
      <c r="L8760" s="469"/>
      <c r="M8760" s="469"/>
      <c r="N8760" s="469"/>
      <c r="O8760" s="469"/>
      <c r="P8760" s="923"/>
      <c r="Q8760" s="923"/>
      <c r="R8760" s="923"/>
      <c r="S8760" s="923"/>
      <c r="U8760" s="742"/>
    </row>
    <row r="8761" spans="12:21" s="508" customFormat="1" x14ac:dyDescent="0.2">
      <c r="L8761" s="469"/>
      <c r="M8761" s="469"/>
      <c r="N8761" s="469"/>
      <c r="O8761" s="469"/>
      <c r="P8761" s="923"/>
      <c r="Q8761" s="923"/>
      <c r="R8761" s="923"/>
      <c r="S8761" s="923"/>
      <c r="U8761" s="742"/>
    </row>
    <row r="8762" spans="12:21" s="508" customFormat="1" x14ac:dyDescent="0.2">
      <c r="L8762" s="469"/>
      <c r="M8762" s="469"/>
      <c r="N8762" s="469"/>
      <c r="O8762" s="469"/>
      <c r="P8762" s="923"/>
      <c r="Q8762" s="923"/>
      <c r="R8762" s="923"/>
      <c r="S8762" s="923"/>
      <c r="U8762" s="742"/>
    </row>
    <row r="8763" spans="12:21" s="508" customFormat="1" x14ac:dyDescent="0.2">
      <c r="L8763" s="469"/>
      <c r="M8763" s="469"/>
      <c r="N8763" s="469"/>
      <c r="O8763" s="469"/>
      <c r="P8763" s="923"/>
      <c r="Q8763" s="923"/>
      <c r="R8763" s="923"/>
      <c r="S8763" s="923"/>
      <c r="U8763" s="742"/>
    </row>
    <row r="8764" spans="12:21" s="508" customFormat="1" x14ac:dyDescent="0.2">
      <c r="L8764" s="469"/>
      <c r="M8764" s="469"/>
      <c r="N8764" s="469"/>
      <c r="O8764" s="469"/>
      <c r="P8764" s="923"/>
      <c r="Q8764" s="923"/>
      <c r="R8764" s="923"/>
      <c r="S8764" s="923"/>
      <c r="U8764" s="742"/>
    </row>
    <row r="8765" spans="12:21" s="508" customFormat="1" x14ac:dyDescent="0.2">
      <c r="L8765" s="469"/>
      <c r="M8765" s="469"/>
      <c r="N8765" s="469"/>
      <c r="O8765" s="469"/>
      <c r="P8765" s="923"/>
      <c r="Q8765" s="923"/>
      <c r="R8765" s="923"/>
      <c r="S8765" s="923"/>
      <c r="U8765" s="742"/>
    </row>
    <row r="8766" spans="12:21" s="508" customFormat="1" x14ac:dyDescent="0.2">
      <c r="L8766" s="469"/>
      <c r="M8766" s="469"/>
      <c r="N8766" s="469"/>
      <c r="O8766" s="469"/>
      <c r="P8766" s="923"/>
      <c r="Q8766" s="923"/>
      <c r="R8766" s="923"/>
      <c r="S8766" s="923"/>
      <c r="U8766" s="742"/>
    </row>
    <row r="8767" spans="12:21" s="508" customFormat="1" x14ac:dyDescent="0.2">
      <c r="L8767" s="469"/>
      <c r="M8767" s="469"/>
      <c r="N8767" s="469"/>
      <c r="O8767" s="469"/>
      <c r="P8767" s="923"/>
      <c r="Q8767" s="923"/>
      <c r="R8767" s="923"/>
      <c r="S8767" s="923"/>
      <c r="U8767" s="742"/>
    </row>
    <row r="8768" spans="12:21" s="508" customFormat="1" x14ac:dyDescent="0.2">
      <c r="L8768" s="469"/>
      <c r="M8768" s="469"/>
      <c r="N8768" s="469"/>
      <c r="O8768" s="469"/>
      <c r="P8768" s="923"/>
      <c r="Q8768" s="923"/>
      <c r="R8768" s="923"/>
      <c r="S8768" s="923"/>
      <c r="U8768" s="742"/>
    </row>
    <row r="8769" spans="12:21" s="508" customFormat="1" x14ac:dyDescent="0.2">
      <c r="L8769" s="469"/>
      <c r="M8769" s="469"/>
      <c r="N8769" s="469"/>
      <c r="O8769" s="469"/>
      <c r="P8769" s="923"/>
      <c r="Q8769" s="923"/>
      <c r="R8769" s="923"/>
      <c r="S8769" s="923"/>
      <c r="U8769" s="742"/>
    </row>
    <row r="8770" spans="12:21" s="508" customFormat="1" x14ac:dyDescent="0.2">
      <c r="L8770" s="469"/>
      <c r="M8770" s="469"/>
      <c r="N8770" s="469"/>
      <c r="O8770" s="469"/>
      <c r="P8770" s="923"/>
      <c r="Q8770" s="923"/>
      <c r="R8770" s="923"/>
      <c r="S8770" s="923"/>
      <c r="U8770" s="742"/>
    </row>
    <row r="8771" spans="12:21" s="508" customFormat="1" x14ac:dyDescent="0.2">
      <c r="L8771" s="469"/>
      <c r="M8771" s="469"/>
      <c r="N8771" s="469"/>
      <c r="O8771" s="469"/>
      <c r="P8771" s="923"/>
      <c r="Q8771" s="923"/>
      <c r="R8771" s="923"/>
      <c r="S8771" s="923"/>
      <c r="U8771" s="742"/>
    </row>
    <row r="8772" spans="12:21" s="508" customFormat="1" x14ac:dyDescent="0.2">
      <c r="L8772" s="469"/>
      <c r="M8772" s="469"/>
      <c r="N8772" s="469"/>
      <c r="O8772" s="469"/>
      <c r="P8772" s="923"/>
      <c r="Q8772" s="923"/>
      <c r="R8772" s="923"/>
      <c r="S8772" s="923"/>
      <c r="U8772" s="742"/>
    </row>
    <row r="8773" spans="12:21" s="508" customFormat="1" x14ac:dyDescent="0.2">
      <c r="L8773" s="469"/>
      <c r="M8773" s="469"/>
      <c r="N8773" s="469"/>
      <c r="O8773" s="469"/>
      <c r="P8773" s="923"/>
      <c r="Q8773" s="923"/>
      <c r="R8773" s="923"/>
      <c r="S8773" s="923"/>
      <c r="U8773" s="742"/>
    </row>
    <row r="8774" spans="12:21" s="508" customFormat="1" x14ac:dyDescent="0.2">
      <c r="L8774" s="469"/>
      <c r="M8774" s="469"/>
      <c r="N8774" s="469"/>
      <c r="O8774" s="469"/>
      <c r="P8774" s="923"/>
      <c r="Q8774" s="923"/>
      <c r="R8774" s="923"/>
      <c r="S8774" s="923"/>
      <c r="U8774" s="742"/>
    </row>
    <row r="8775" spans="12:21" s="508" customFormat="1" x14ac:dyDescent="0.2">
      <c r="L8775" s="469"/>
      <c r="M8775" s="469"/>
      <c r="N8775" s="469"/>
      <c r="O8775" s="469"/>
      <c r="P8775" s="923"/>
      <c r="Q8775" s="923"/>
      <c r="R8775" s="923"/>
      <c r="S8775" s="923"/>
      <c r="U8775" s="742"/>
    </row>
    <row r="8776" spans="12:21" s="508" customFormat="1" x14ac:dyDescent="0.2">
      <c r="L8776" s="469"/>
      <c r="M8776" s="469"/>
      <c r="N8776" s="469"/>
      <c r="O8776" s="469"/>
      <c r="P8776" s="923"/>
      <c r="Q8776" s="923"/>
      <c r="R8776" s="923"/>
      <c r="S8776" s="923"/>
      <c r="U8776" s="742"/>
    </row>
    <row r="8777" spans="12:21" s="508" customFormat="1" x14ac:dyDescent="0.2">
      <c r="L8777" s="469"/>
      <c r="M8777" s="469"/>
      <c r="N8777" s="469"/>
      <c r="O8777" s="469"/>
      <c r="P8777" s="923"/>
      <c r="Q8777" s="923"/>
      <c r="R8777" s="923"/>
      <c r="S8777" s="923"/>
      <c r="U8777" s="742"/>
    </row>
    <row r="8778" spans="12:21" s="508" customFormat="1" x14ac:dyDescent="0.2">
      <c r="L8778" s="469"/>
      <c r="M8778" s="469"/>
      <c r="N8778" s="469"/>
      <c r="O8778" s="469"/>
      <c r="P8778" s="923"/>
      <c r="Q8778" s="923"/>
      <c r="R8778" s="923"/>
      <c r="S8778" s="923"/>
      <c r="U8778" s="742"/>
    </row>
    <row r="8779" spans="12:21" s="508" customFormat="1" x14ac:dyDescent="0.2">
      <c r="L8779" s="469"/>
      <c r="M8779" s="469"/>
      <c r="N8779" s="469"/>
      <c r="O8779" s="469"/>
      <c r="P8779" s="923"/>
      <c r="Q8779" s="923"/>
      <c r="R8779" s="923"/>
      <c r="S8779" s="923"/>
      <c r="U8779" s="742"/>
    </row>
    <row r="8780" spans="12:21" s="508" customFormat="1" x14ac:dyDescent="0.2">
      <c r="L8780" s="469"/>
      <c r="M8780" s="469"/>
      <c r="N8780" s="469"/>
      <c r="O8780" s="469"/>
      <c r="P8780" s="923"/>
      <c r="Q8780" s="923"/>
      <c r="R8780" s="923"/>
      <c r="S8780" s="923"/>
      <c r="U8780" s="742"/>
    </row>
    <row r="8781" spans="12:21" s="508" customFormat="1" x14ac:dyDescent="0.2">
      <c r="L8781" s="469"/>
      <c r="M8781" s="469"/>
      <c r="N8781" s="469"/>
      <c r="O8781" s="469"/>
      <c r="P8781" s="923"/>
      <c r="Q8781" s="923"/>
      <c r="R8781" s="923"/>
      <c r="S8781" s="923"/>
      <c r="U8781" s="742"/>
    </row>
    <row r="8782" spans="12:21" s="508" customFormat="1" x14ac:dyDescent="0.2">
      <c r="L8782" s="469"/>
      <c r="M8782" s="469"/>
      <c r="N8782" s="469"/>
      <c r="O8782" s="469"/>
      <c r="P8782" s="923"/>
      <c r="Q8782" s="923"/>
      <c r="R8782" s="923"/>
      <c r="S8782" s="923"/>
      <c r="U8782" s="742"/>
    </row>
    <row r="8783" spans="12:21" s="508" customFormat="1" x14ac:dyDescent="0.2">
      <c r="L8783" s="469"/>
      <c r="M8783" s="469"/>
      <c r="N8783" s="469"/>
      <c r="O8783" s="469"/>
      <c r="P8783" s="923"/>
      <c r="Q8783" s="923"/>
      <c r="R8783" s="923"/>
      <c r="S8783" s="923"/>
      <c r="U8783" s="742"/>
    </row>
    <row r="8784" spans="12:21" s="508" customFormat="1" x14ac:dyDescent="0.2">
      <c r="L8784" s="469"/>
      <c r="M8784" s="469"/>
      <c r="N8784" s="469"/>
      <c r="O8784" s="469"/>
      <c r="P8784" s="923"/>
      <c r="Q8784" s="923"/>
      <c r="R8784" s="923"/>
      <c r="S8784" s="923"/>
      <c r="U8784" s="742"/>
    </row>
    <row r="8785" spans="12:21" s="508" customFormat="1" x14ac:dyDescent="0.2">
      <c r="L8785" s="469"/>
      <c r="M8785" s="469"/>
      <c r="N8785" s="469"/>
      <c r="O8785" s="469"/>
      <c r="P8785" s="923"/>
      <c r="Q8785" s="923"/>
      <c r="R8785" s="923"/>
      <c r="S8785" s="923"/>
      <c r="U8785" s="742"/>
    </row>
    <row r="8786" spans="12:21" s="508" customFormat="1" x14ac:dyDescent="0.2">
      <c r="L8786" s="469"/>
      <c r="M8786" s="469"/>
      <c r="N8786" s="469"/>
      <c r="O8786" s="469"/>
      <c r="P8786" s="923"/>
      <c r="Q8786" s="923"/>
      <c r="R8786" s="923"/>
      <c r="S8786" s="923"/>
      <c r="U8786" s="742"/>
    </row>
    <row r="8787" spans="12:21" s="508" customFormat="1" x14ac:dyDescent="0.2">
      <c r="L8787" s="469"/>
      <c r="M8787" s="469"/>
      <c r="N8787" s="469"/>
      <c r="O8787" s="469"/>
      <c r="P8787" s="923"/>
      <c r="Q8787" s="923"/>
      <c r="R8787" s="923"/>
      <c r="S8787" s="923"/>
      <c r="U8787" s="742"/>
    </row>
    <row r="8788" spans="12:21" s="508" customFormat="1" x14ac:dyDescent="0.2">
      <c r="L8788" s="469"/>
      <c r="M8788" s="469"/>
      <c r="N8788" s="469"/>
      <c r="O8788" s="469"/>
      <c r="P8788" s="923"/>
      <c r="Q8788" s="923"/>
      <c r="R8788" s="923"/>
      <c r="S8788" s="923"/>
      <c r="U8788" s="742"/>
    </row>
    <row r="8789" spans="12:21" s="508" customFormat="1" x14ac:dyDescent="0.2">
      <c r="L8789" s="469"/>
      <c r="M8789" s="469"/>
      <c r="N8789" s="469"/>
      <c r="O8789" s="469"/>
      <c r="P8789" s="923"/>
      <c r="Q8789" s="923"/>
      <c r="R8789" s="923"/>
      <c r="S8789" s="923"/>
      <c r="U8789" s="742"/>
    </row>
    <row r="8790" spans="12:21" s="508" customFormat="1" x14ac:dyDescent="0.2">
      <c r="L8790" s="469"/>
      <c r="M8790" s="469"/>
      <c r="N8790" s="469"/>
      <c r="O8790" s="469"/>
      <c r="P8790" s="923"/>
      <c r="Q8790" s="923"/>
      <c r="R8790" s="923"/>
      <c r="S8790" s="923"/>
      <c r="U8790" s="742"/>
    </row>
    <row r="8791" spans="12:21" s="508" customFormat="1" x14ac:dyDescent="0.2">
      <c r="L8791" s="469"/>
      <c r="M8791" s="469"/>
      <c r="N8791" s="469"/>
      <c r="O8791" s="469"/>
      <c r="P8791" s="923"/>
      <c r="Q8791" s="923"/>
      <c r="R8791" s="923"/>
      <c r="S8791" s="923"/>
      <c r="U8791" s="742"/>
    </row>
    <row r="8792" spans="12:21" s="508" customFormat="1" x14ac:dyDescent="0.2">
      <c r="L8792" s="469"/>
      <c r="M8792" s="469"/>
      <c r="N8792" s="469"/>
      <c r="O8792" s="469"/>
      <c r="P8792" s="923"/>
      <c r="Q8792" s="923"/>
      <c r="R8792" s="923"/>
      <c r="S8792" s="923"/>
      <c r="U8792" s="742"/>
    </row>
    <row r="8793" spans="12:21" s="508" customFormat="1" x14ac:dyDescent="0.2">
      <c r="L8793" s="469"/>
      <c r="M8793" s="469"/>
      <c r="N8793" s="469"/>
      <c r="O8793" s="469"/>
      <c r="P8793" s="923"/>
      <c r="Q8793" s="923"/>
      <c r="R8793" s="923"/>
      <c r="S8793" s="923"/>
      <c r="U8793" s="742"/>
    </row>
    <row r="8794" spans="12:21" s="508" customFormat="1" x14ac:dyDescent="0.2">
      <c r="L8794" s="469"/>
      <c r="M8794" s="469"/>
      <c r="N8794" s="469"/>
      <c r="O8794" s="469"/>
      <c r="P8794" s="923"/>
      <c r="Q8794" s="923"/>
      <c r="R8794" s="923"/>
      <c r="S8794" s="923"/>
      <c r="U8794" s="742"/>
    </row>
    <row r="8795" spans="12:21" s="508" customFormat="1" x14ac:dyDescent="0.2">
      <c r="L8795" s="469"/>
      <c r="M8795" s="469"/>
      <c r="N8795" s="469"/>
      <c r="O8795" s="469"/>
      <c r="P8795" s="923"/>
      <c r="Q8795" s="923"/>
      <c r="R8795" s="923"/>
      <c r="S8795" s="923"/>
      <c r="U8795" s="742"/>
    </row>
    <row r="8796" spans="12:21" s="508" customFormat="1" x14ac:dyDescent="0.2">
      <c r="L8796" s="469"/>
      <c r="M8796" s="469"/>
      <c r="N8796" s="469"/>
      <c r="O8796" s="469"/>
      <c r="P8796" s="923"/>
      <c r="Q8796" s="923"/>
      <c r="R8796" s="923"/>
      <c r="S8796" s="923"/>
      <c r="U8796" s="742"/>
    </row>
    <row r="8797" spans="12:21" s="508" customFormat="1" x14ac:dyDescent="0.2">
      <c r="L8797" s="469"/>
      <c r="M8797" s="469"/>
      <c r="N8797" s="469"/>
      <c r="O8797" s="469"/>
      <c r="P8797" s="923"/>
      <c r="Q8797" s="923"/>
      <c r="R8797" s="923"/>
      <c r="S8797" s="923"/>
      <c r="U8797" s="742"/>
    </row>
    <row r="8798" spans="12:21" s="508" customFormat="1" x14ac:dyDescent="0.2">
      <c r="L8798" s="469"/>
      <c r="M8798" s="469"/>
      <c r="N8798" s="469"/>
      <c r="O8798" s="469"/>
      <c r="P8798" s="923"/>
      <c r="Q8798" s="923"/>
      <c r="R8798" s="923"/>
      <c r="S8798" s="923"/>
      <c r="U8798" s="742"/>
    </row>
    <row r="8799" spans="12:21" s="508" customFormat="1" x14ac:dyDescent="0.2">
      <c r="L8799" s="469"/>
      <c r="M8799" s="469"/>
      <c r="N8799" s="469"/>
      <c r="O8799" s="469"/>
      <c r="P8799" s="923"/>
      <c r="Q8799" s="923"/>
      <c r="R8799" s="923"/>
      <c r="S8799" s="923"/>
      <c r="U8799" s="742"/>
    </row>
    <row r="8800" spans="12:21" s="508" customFormat="1" x14ac:dyDescent="0.2">
      <c r="L8800" s="469"/>
      <c r="M8800" s="469"/>
      <c r="N8800" s="469"/>
      <c r="O8800" s="469"/>
      <c r="P8800" s="923"/>
      <c r="Q8800" s="923"/>
      <c r="R8800" s="923"/>
      <c r="S8800" s="923"/>
      <c r="U8800" s="742"/>
    </row>
    <row r="8801" spans="12:21" s="508" customFormat="1" x14ac:dyDescent="0.2">
      <c r="L8801" s="469"/>
      <c r="M8801" s="469"/>
      <c r="N8801" s="469"/>
      <c r="O8801" s="469"/>
      <c r="P8801" s="923"/>
      <c r="Q8801" s="923"/>
      <c r="R8801" s="923"/>
      <c r="S8801" s="923"/>
      <c r="U8801" s="742"/>
    </row>
    <row r="8802" spans="12:21" s="508" customFormat="1" x14ac:dyDescent="0.2">
      <c r="L8802" s="469"/>
      <c r="M8802" s="469"/>
      <c r="N8802" s="469"/>
      <c r="O8802" s="469"/>
      <c r="P8802" s="923"/>
      <c r="Q8802" s="923"/>
      <c r="R8802" s="923"/>
      <c r="S8802" s="923"/>
      <c r="U8802" s="742"/>
    </row>
    <row r="8803" spans="12:21" s="508" customFormat="1" x14ac:dyDescent="0.2">
      <c r="L8803" s="469"/>
      <c r="M8803" s="469"/>
      <c r="N8803" s="469"/>
      <c r="O8803" s="469"/>
      <c r="P8803" s="923"/>
      <c r="Q8803" s="923"/>
      <c r="R8803" s="923"/>
      <c r="S8803" s="923"/>
      <c r="U8803" s="742"/>
    </row>
    <row r="8804" spans="12:21" s="508" customFormat="1" x14ac:dyDescent="0.2">
      <c r="L8804" s="469"/>
      <c r="M8804" s="469"/>
      <c r="N8804" s="469"/>
      <c r="O8804" s="469"/>
      <c r="P8804" s="923"/>
      <c r="Q8804" s="923"/>
      <c r="R8804" s="923"/>
      <c r="S8804" s="923"/>
      <c r="U8804" s="742"/>
    </row>
    <row r="8805" spans="12:21" s="508" customFormat="1" x14ac:dyDescent="0.2">
      <c r="L8805" s="469"/>
      <c r="M8805" s="469"/>
      <c r="N8805" s="469"/>
      <c r="O8805" s="469"/>
      <c r="P8805" s="923"/>
      <c r="Q8805" s="923"/>
      <c r="R8805" s="923"/>
      <c r="S8805" s="923"/>
      <c r="U8805" s="742"/>
    </row>
    <row r="8806" spans="12:21" s="508" customFormat="1" x14ac:dyDescent="0.2">
      <c r="L8806" s="469"/>
      <c r="M8806" s="469"/>
      <c r="N8806" s="469"/>
      <c r="O8806" s="469"/>
      <c r="P8806" s="923"/>
      <c r="Q8806" s="923"/>
      <c r="R8806" s="923"/>
      <c r="S8806" s="923"/>
      <c r="U8806" s="742"/>
    </row>
    <row r="8807" spans="12:21" s="508" customFormat="1" x14ac:dyDescent="0.2">
      <c r="L8807" s="469"/>
      <c r="M8807" s="469"/>
      <c r="N8807" s="469"/>
      <c r="O8807" s="469"/>
      <c r="P8807" s="923"/>
      <c r="Q8807" s="923"/>
      <c r="R8807" s="923"/>
      <c r="S8807" s="923"/>
      <c r="U8807" s="742"/>
    </row>
    <row r="8808" spans="12:21" s="508" customFormat="1" x14ac:dyDescent="0.2">
      <c r="L8808" s="469"/>
      <c r="M8808" s="469"/>
      <c r="N8808" s="469"/>
      <c r="O8808" s="469"/>
      <c r="P8808" s="923"/>
      <c r="Q8808" s="923"/>
      <c r="R8808" s="923"/>
      <c r="S8808" s="923"/>
      <c r="U8808" s="742"/>
    </row>
    <row r="8809" spans="12:21" s="508" customFormat="1" x14ac:dyDescent="0.2">
      <c r="L8809" s="469"/>
      <c r="M8809" s="469"/>
      <c r="N8809" s="469"/>
      <c r="O8809" s="469"/>
      <c r="P8809" s="923"/>
      <c r="Q8809" s="923"/>
      <c r="R8809" s="923"/>
      <c r="S8809" s="923"/>
      <c r="U8809" s="742"/>
    </row>
    <row r="8810" spans="12:21" s="508" customFormat="1" x14ac:dyDescent="0.2">
      <c r="L8810" s="469"/>
      <c r="M8810" s="469"/>
      <c r="N8810" s="469"/>
      <c r="O8810" s="469"/>
      <c r="P8810" s="923"/>
      <c r="Q8810" s="923"/>
      <c r="R8810" s="923"/>
      <c r="S8810" s="923"/>
      <c r="U8810" s="742"/>
    </row>
    <row r="8811" spans="12:21" s="508" customFormat="1" x14ac:dyDescent="0.2">
      <c r="L8811" s="469"/>
      <c r="M8811" s="469"/>
      <c r="N8811" s="469"/>
      <c r="O8811" s="469"/>
      <c r="P8811" s="923"/>
      <c r="Q8811" s="923"/>
      <c r="R8811" s="923"/>
      <c r="S8811" s="923"/>
      <c r="U8811" s="742"/>
    </row>
    <row r="8812" spans="12:21" s="508" customFormat="1" x14ac:dyDescent="0.2">
      <c r="L8812" s="469"/>
      <c r="M8812" s="469"/>
      <c r="N8812" s="469"/>
      <c r="O8812" s="469"/>
      <c r="P8812" s="923"/>
      <c r="Q8812" s="923"/>
      <c r="R8812" s="923"/>
      <c r="S8812" s="923"/>
      <c r="U8812" s="742"/>
    </row>
    <row r="8813" spans="12:21" s="508" customFormat="1" x14ac:dyDescent="0.2">
      <c r="L8813" s="469"/>
      <c r="M8813" s="469"/>
      <c r="N8813" s="469"/>
      <c r="O8813" s="469"/>
      <c r="P8813" s="923"/>
      <c r="Q8813" s="923"/>
      <c r="R8813" s="923"/>
      <c r="S8813" s="923"/>
      <c r="U8813" s="742"/>
    </row>
    <row r="8814" spans="12:21" s="508" customFormat="1" x14ac:dyDescent="0.2">
      <c r="L8814" s="469"/>
      <c r="M8814" s="469"/>
      <c r="N8814" s="469"/>
      <c r="O8814" s="469"/>
      <c r="P8814" s="923"/>
      <c r="Q8814" s="923"/>
      <c r="R8814" s="923"/>
      <c r="S8814" s="923"/>
      <c r="U8814" s="742"/>
    </row>
    <row r="8815" spans="12:21" s="508" customFormat="1" x14ac:dyDescent="0.2">
      <c r="L8815" s="469"/>
      <c r="M8815" s="469"/>
      <c r="N8815" s="469"/>
      <c r="O8815" s="469"/>
      <c r="P8815" s="923"/>
      <c r="Q8815" s="923"/>
      <c r="R8815" s="923"/>
      <c r="S8815" s="923"/>
      <c r="U8815" s="742"/>
    </row>
    <row r="8816" spans="12:21" s="508" customFormat="1" x14ac:dyDescent="0.2">
      <c r="L8816" s="469"/>
      <c r="M8816" s="469"/>
      <c r="N8816" s="469"/>
      <c r="O8816" s="469"/>
      <c r="P8816" s="923"/>
      <c r="Q8816" s="923"/>
      <c r="R8816" s="923"/>
      <c r="S8816" s="923"/>
      <c r="U8816" s="742"/>
    </row>
    <row r="8817" spans="12:21" s="508" customFormat="1" x14ac:dyDescent="0.2">
      <c r="L8817" s="469"/>
      <c r="M8817" s="469"/>
      <c r="N8817" s="469"/>
      <c r="O8817" s="469"/>
      <c r="P8817" s="923"/>
      <c r="Q8817" s="923"/>
      <c r="R8817" s="923"/>
      <c r="S8817" s="923"/>
      <c r="U8817" s="742"/>
    </row>
    <row r="8818" spans="12:21" s="508" customFormat="1" x14ac:dyDescent="0.2">
      <c r="L8818" s="469"/>
      <c r="M8818" s="469"/>
      <c r="N8818" s="469"/>
      <c r="O8818" s="469"/>
      <c r="P8818" s="923"/>
      <c r="Q8818" s="923"/>
      <c r="R8818" s="923"/>
      <c r="S8818" s="923"/>
      <c r="U8818" s="742"/>
    </row>
    <row r="8819" spans="12:21" s="508" customFormat="1" x14ac:dyDescent="0.2">
      <c r="L8819" s="469"/>
      <c r="M8819" s="469"/>
      <c r="N8819" s="469"/>
      <c r="O8819" s="469"/>
      <c r="P8819" s="923"/>
      <c r="Q8819" s="923"/>
      <c r="R8819" s="923"/>
      <c r="S8819" s="923"/>
      <c r="U8819" s="742"/>
    </row>
    <row r="8820" spans="12:21" s="508" customFormat="1" x14ac:dyDescent="0.2">
      <c r="L8820" s="469"/>
      <c r="M8820" s="469"/>
      <c r="N8820" s="469"/>
      <c r="O8820" s="469"/>
      <c r="P8820" s="923"/>
      <c r="Q8820" s="923"/>
      <c r="R8820" s="923"/>
      <c r="S8820" s="923"/>
      <c r="U8820" s="742"/>
    </row>
    <row r="8821" spans="12:21" s="508" customFormat="1" x14ac:dyDescent="0.2">
      <c r="L8821" s="469"/>
      <c r="M8821" s="469"/>
      <c r="N8821" s="469"/>
      <c r="O8821" s="469"/>
      <c r="P8821" s="923"/>
      <c r="Q8821" s="923"/>
      <c r="R8821" s="923"/>
      <c r="S8821" s="923"/>
      <c r="U8821" s="742"/>
    </row>
    <row r="8822" spans="12:21" s="508" customFormat="1" x14ac:dyDescent="0.2">
      <c r="L8822" s="469"/>
      <c r="M8822" s="469"/>
      <c r="N8822" s="469"/>
      <c r="O8822" s="469"/>
      <c r="P8822" s="923"/>
      <c r="Q8822" s="923"/>
      <c r="R8822" s="923"/>
      <c r="S8822" s="923"/>
      <c r="U8822" s="742"/>
    </row>
    <row r="8823" spans="12:21" s="508" customFormat="1" x14ac:dyDescent="0.2">
      <c r="L8823" s="469"/>
      <c r="M8823" s="469"/>
      <c r="N8823" s="469"/>
      <c r="O8823" s="469"/>
      <c r="P8823" s="923"/>
      <c r="Q8823" s="923"/>
      <c r="R8823" s="923"/>
      <c r="S8823" s="923"/>
      <c r="U8823" s="742"/>
    </row>
    <row r="8824" spans="12:21" s="508" customFormat="1" x14ac:dyDescent="0.2">
      <c r="L8824" s="469"/>
      <c r="M8824" s="469"/>
      <c r="N8824" s="469"/>
      <c r="O8824" s="469"/>
      <c r="P8824" s="923"/>
      <c r="Q8824" s="923"/>
      <c r="R8824" s="923"/>
      <c r="S8824" s="923"/>
      <c r="U8824" s="742"/>
    </row>
    <row r="8825" spans="12:21" s="508" customFormat="1" x14ac:dyDescent="0.2">
      <c r="L8825" s="469"/>
      <c r="M8825" s="469"/>
      <c r="N8825" s="469"/>
      <c r="O8825" s="469"/>
      <c r="P8825" s="923"/>
      <c r="Q8825" s="923"/>
      <c r="R8825" s="923"/>
      <c r="S8825" s="923"/>
      <c r="U8825" s="742"/>
    </row>
    <row r="8826" spans="12:21" s="508" customFormat="1" x14ac:dyDescent="0.2">
      <c r="L8826" s="469"/>
      <c r="M8826" s="469"/>
      <c r="N8826" s="469"/>
      <c r="O8826" s="469"/>
      <c r="P8826" s="923"/>
      <c r="Q8826" s="923"/>
      <c r="R8826" s="923"/>
      <c r="S8826" s="923"/>
      <c r="U8826" s="742"/>
    </row>
    <row r="8827" spans="12:21" s="508" customFormat="1" x14ac:dyDescent="0.2">
      <c r="L8827" s="469"/>
      <c r="M8827" s="469"/>
      <c r="N8827" s="469"/>
      <c r="O8827" s="469"/>
      <c r="P8827" s="923"/>
      <c r="Q8827" s="923"/>
      <c r="R8827" s="923"/>
      <c r="S8827" s="923"/>
      <c r="U8827" s="742"/>
    </row>
    <row r="8828" spans="12:21" s="508" customFormat="1" x14ac:dyDescent="0.2">
      <c r="L8828" s="469"/>
      <c r="M8828" s="469"/>
      <c r="N8828" s="469"/>
      <c r="O8828" s="469"/>
      <c r="P8828" s="923"/>
      <c r="Q8828" s="923"/>
      <c r="R8828" s="923"/>
      <c r="S8828" s="923"/>
      <c r="U8828" s="742"/>
    </row>
    <row r="8829" spans="12:21" s="508" customFormat="1" x14ac:dyDescent="0.2">
      <c r="L8829" s="469"/>
      <c r="M8829" s="469"/>
      <c r="N8829" s="469"/>
      <c r="O8829" s="469"/>
      <c r="P8829" s="923"/>
      <c r="Q8829" s="923"/>
      <c r="R8829" s="923"/>
      <c r="S8829" s="923"/>
      <c r="U8829" s="742"/>
    </row>
    <row r="8830" spans="12:21" s="508" customFormat="1" x14ac:dyDescent="0.2">
      <c r="L8830" s="469"/>
      <c r="M8830" s="469"/>
      <c r="N8830" s="469"/>
      <c r="O8830" s="469"/>
      <c r="P8830" s="923"/>
      <c r="Q8830" s="923"/>
      <c r="R8830" s="923"/>
      <c r="S8830" s="923"/>
      <c r="U8830" s="742"/>
    </row>
    <row r="8831" spans="12:21" s="508" customFormat="1" x14ac:dyDescent="0.2">
      <c r="L8831" s="469"/>
      <c r="M8831" s="469"/>
      <c r="N8831" s="469"/>
      <c r="O8831" s="469"/>
      <c r="P8831" s="923"/>
      <c r="Q8831" s="923"/>
      <c r="R8831" s="923"/>
      <c r="S8831" s="923"/>
      <c r="U8831" s="742"/>
    </row>
    <row r="8832" spans="12:21" s="508" customFormat="1" x14ac:dyDescent="0.2">
      <c r="L8832" s="469"/>
      <c r="M8832" s="469"/>
      <c r="N8832" s="469"/>
      <c r="O8832" s="469"/>
      <c r="P8832" s="923"/>
      <c r="Q8832" s="923"/>
      <c r="R8832" s="923"/>
      <c r="S8832" s="923"/>
      <c r="U8832" s="742"/>
    </row>
    <row r="8833" spans="12:21" s="508" customFormat="1" x14ac:dyDescent="0.2">
      <c r="L8833" s="469"/>
      <c r="M8833" s="469"/>
      <c r="N8833" s="469"/>
      <c r="O8833" s="469"/>
      <c r="P8833" s="923"/>
      <c r="Q8833" s="923"/>
      <c r="R8833" s="923"/>
      <c r="S8833" s="923"/>
      <c r="U8833" s="742"/>
    </row>
    <row r="8834" spans="12:21" s="508" customFormat="1" x14ac:dyDescent="0.2">
      <c r="L8834" s="469"/>
      <c r="M8834" s="469"/>
      <c r="N8834" s="469"/>
      <c r="O8834" s="469"/>
      <c r="P8834" s="923"/>
      <c r="Q8834" s="923"/>
      <c r="R8834" s="923"/>
      <c r="S8834" s="923"/>
      <c r="U8834" s="742"/>
    </row>
    <row r="8835" spans="12:21" s="508" customFormat="1" x14ac:dyDescent="0.2">
      <c r="L8835" s="469"/>
      <c r="M8835" s="469"/>
      <c r="N8835" s="469"/>
      <c r="O8835" s="469"/>
      <c r="P8835" s="923"/>
      <c r="Q8835" s="923"/>
      <c r="R8835" s="923"/>
      <c r="S8835" s="923"/>
      <c r="U8835" s="742"/>
    </row>
    <row r="8836" spans="12:21" s="508" customFormat="1" x14ac:dyDescent="0.2">
      <c r="L8836" s="469"/>
      <c r="M8836" s="469"/>
      <c r="N8836" s="469"/>
      <c r="O8836" s="469"/>
      <c r="P8836" s="923"/>
      <c r="Q8836" s="923"/>
      <c r="R8836" s="923"/>
      <c r="S8836" s="923"/>
      <c r="U8836" s="742"/>
    </row>
    <row r="8837" spans="12:21" s="508" customFormat="1" x14ac:dyDescent="0.2">
      <c r="L8837" s="469"/>
      <c r="M8837" s="469"/>
      <c r="N8837" s="469"/>
      <c r="O8837" s="469"/>
      <c r="P8837" s="923"/>
      <c r="Q8837" s="923"/>
      <c r="R8837" s="923"/>
      <c r="S8837" s="923"/>
      <c r="U8837" s="742"/>
    </row>
    <row r="8838" spans="12:21" s="508" customFormat="1" x14ac:dyDescent="0.2">
      <c r="L8838" s="469"/>
      <c r="M8838" s="469"/>
      <c r="N8838" s="469"/>
      <c r="O8838" s="469"/>
      <c r="P8838" s="923"/>
      <c r="Q8838" s="923"/>
      <c r="R8838" s="923"/>
      <c r="S8838" s="923"/>
      <c r="U8838" s="742"/>
    </row>
    <row r="8839" spans="12:21" s="508" customFormat="1" x14ac:dyDescent="0.2">
      <c r="L8839" s="469"/>
      <c r="M8839" s="469"/>
      <c r="N8839" s="469"/>
      <c r="O8839" s="469"/>
      <c r="P8839" s="923"/>
      <c r="Q8839" s="923"/>
      <c r="R8839" s="923"/>
      <c r="S8839" s="923"/>
      <c r="U8839" s="742"/>
    </row>
    <row r="8840" spans="12:21" s="508" customFormat="1" x14ac:dyDescent="0.2">
      <c r="L8840" s="469"/>
      <c r="M8840" s="469"/>
      <c r="N8840" s="469"/>
      <c r="O8840" s="469"/>
      <c r="P8840" s="923"/>
      <c r="Q8840" s="923"/>
      <c r="R8840" s="923"/>
      <c r="S8840" s="923"/>
      <c r="U8840" s="742"/>
    </row>
    <row r="8841" spans="12:21" s="508" customFormat="1" x14ac:dyDescent="0.2">
      <c r="L8841" s="469"/>
      <c r="M8841" s="469"/>
      <c r="N8841" s="469"/>
      <c r="O8841" s="469"/>
      <c r="P8841" s="923"/>
      <c r="Q8841" s="923"/>
      <c r="R8841" s="923"/>
      <c r="S8841" s="923"/>
      <c r="U8841" s="742"/>
    </row>
    <row r="8842" spans="12:21" s="508" customFormat="1" x14ac:dyDescent="0.2">
      <c r="L8842" s="469"/>
      <c r="M8842" s="469"/>
      <c r="N8842" s="469"/>
      <c r="O8842" s="469"/>
      <c r="P8842" s="923"/>
      <c r="Q8842" s="923"/>
      <c r="R8842" s="923"/>
      <c r="S8842" s="923"/>
      <c r="U8842" s="742"/>
    </row>
    <row r="8843" spans="12:21" s="508" customFormat="1" x14ac:dyDescent="0.2">
      <c r="L8843" s="469"/>
      <c r="M8843" s="469"/>
      <c r="N8843" s="469"/>
      <c r="O8843" s="469"/>
      <c r="P8843" s="923"/>
      <c r="Q8843" s="923"/>
      <c r="R8843" s="923"/>
      <c r="S8843" s="923"/>
      <c r="U8843" s="742"/>
    </row>
    <row r="8844" spans="12:21" s="508" customFormat="1" x14ac:dyDescent="0.2">
      <c r="L8844" s="469"/>
      <c r="M8844" s="469"/>
      <c r="N8844" s="469"/>
      <c r="O8844" s="469"/>
      <c r="P8844" s="923"/>
      <c r="Q8844" s="923"/>
      <c r="R8844" s="923"/>
      <c r="S8844" s="923"/>
      <c r="U8844" s="742"/>
    </row>
    <row r="8845" spans="12:21" s="508" customFormat="1" x14ac:dyDescent="0.2">
      <c r="L8845" s="469"/>
      <c r="M8845" s="469"/>
      <c r="N8845" s="469"/>
      <c r="O8845" s="469"/>
      <c r="P8845" s="923"/>
      <c r="Q8845" s="923"/>
      <c r="R8845" s="923"/>
      <c r="S8845" s="923"/>
      <c r="U8845" s="742"/>
    </row>
    <row r="8846" spans="12:21" s="508" customFormat="1" x14ac:dyDescent="0.2">
      <c r="L8846" s="469"/>
      <c r="M8846" s="469"/>
      <c r="N8846" s="469"/>
      <c r="O8846" s="469"/>
      <c r="P8846" s="923"/>
      <c r="Q8846" s="923"/>
      <c r="R8846" s="923"/>
      <c r="S8846" s="923"/>
      <c r="U8846" s="742"/>
    </row>
    <row r="8847" spans="12:21" s="508" customFormat="1" x14ac:dyDescent="0.2">
      <c r="L8847" s="469"/>
      <c r="M8847" s="469"/>
      <c r="N8847" s="469"/>
      <c r="O8847" s="469"/>
      <c r="P8847" s="923"/>
      <c r="Q8847" s="923"/>
      <c r="R8847" s="923"/>
      <c r="S8847" s="923"/>
      <c r="U8847" s="742"/>
    </row>
    <row r="8848" spans="12:21" s="508" customFormat="1" x14ac:dyDescent="0.2">
      <c r="L8848" s="469"/>
      <c r="M8848" s="469"/>
      <c r="N8848" s="469"/>
      <c r="O8848" s="469"/>
      <c r="P8848" s="923"/>
      <c r="Q8848" s="923"/>
      <c r="R8848" s="923"/>
      <c r="S8848" s="923"/>
      <c r="U8848" s="742"/>
    </row>
    <row r="8849" spans="12:21" s="508" customFormat="1" x14ac:dyDescent="0.2">
      <c r="L8849" s="469"/>
      <c r="M8849" s="469"/>
      <c r="N8849" s="469"/>
      <c r="O8849" s="469"/>
      <c r="P8849" s="923"/>
      <c r="Q8849" s="923"/>
      <c r="R8849" s="923"/>
      <c r="S8849" s="923"/>
      <c r="U8849" s="742"/>
    </row>
    <row r="8850" spans="12:21" s="508" customFormat="1" x14ac:dyDescent="0.2">
      <c r="L8850" s="469"/>
      <c r="M8850" s="469"/>
      <c r="N8850" s="469"/>
      <c r="O8850" s="469"/>
      <c r="P8850" s="923"/>
      <c r="Q8850" s="923"/>
      <c r="R8850" s="923"/>
      <c r="S8850" s="923"/>
      <c r="U8850" s="742"/>
    </row>
    <row r="8851" spans="12:21" s="508" customFormat="1" x14ac:dyDescent="0.2">
      <c r="L8851" s="469"/>
      <c r="M8851" s="469"/>
      <c r="N8851" s="469"/>
      <c r="O8851" s="469"/>
      <c r="P8851" s="923"/>
      <c r="Q8851" s="923"/>
      <c r="R8851" s="923"/>
      <c r="S8851" s="923"/>
      <c r="U8851" s="742"/>
    </row>
    <row r="8852" spans="12:21" s="508" customFormat="1" x14ac:dyDescent="0.2">
      <c r="L8852" s="469"/>
      <c r="M8852" s="469"/>
      <c r="N8852" s="469"/>
      <c r="O8852" s="469"/>
      <c r="P8852" s="923"/>
      <c r="Q8852" s="923"/>
      <c r="R8852" s="923"/>
      <c r="S8852" s="923"/>
      <c r="U8852" s="742"/>
    </row>
    <row r="8853" spans="12:21" s="508" customFormat="1" x14ac:dyDescent="0.2">
      <c r="L8853" s="469"/>
      <c r="M8853" s="469"/>
      <c r="N8853" s="469"/>
      <c r="O8853" s="469"/>
      <c r="P8853" s="923"/>
      <c r="Q8853" s="923"/>
      <c r="R8853" s="923"/>
      <c r="S8853" s="923"/>
      <c r="U8853" s="742"/>
    </row>
    <row r="8854" spans="12:21" s="508" customFormat="1" x14ac:dyDescent="0.2">
      <c r="L8854" s="469"/>
      <c r="M8854" s="469"/>
      <c r="N8854" s="469"/>
      <c r="O8854" s="469"/>
      <c r="P8854" s="923"/>
      <c r="Q8854" s="923"/>
      <c r="R8854" s="923"/>
      <c r="S8854" s="923"/>
      <c r="U8854" s="742"/>
    </row>
    <row r="8855" spans="12:21" s="508" customFormat="1" x14ac:dyDescent="0.2">
      <c r="L8855" s="469"/>
      <c r="M8855" s="469"/>
      <c r="N8855" s="469"/>
      <c r="O8855" s="469"/>
      <c r="P8855" s="923"/>
      <c r="Q8855" s="923"/>
      <c r="R8855" s="923"/>
      <c r="S8855" s="923"/>
      <c r="U8855" s="742"/>
    </row>
    <row r="8856" spans="12:21" s="508" customFormat="1" x14ac:dyDescent="0.2">
      <c r="L8856" s="469"/>
      <c r="M8856" s="469"/>
      <c r="N8856" s="469"/>
      <c r="O8856" s="469"/>
      <c r="P8856" s="923"/>
      <c r="Q8856" s="923"/>
      <c r="R8856" s="923"/>
      <c r="S8856" s="923"/>
      <c r="U8856" s="742"/>
    </row>
    <row r="8857" spans="12:21" s="508" customFormat="1" x14ac:dyDescent="0.2">
      <c r="L8857" s="469"/>
      <c r="M8857" s="469"/>
      <c r="N8857" s="469"/>
      <c r="O8857" s="469"/>
      <c r="P8857" s="923"/>
      <c r="Q8857" s="923"/>
      <c r="R8857" s="923"/>
      <c r="S8857" s="923"/>
      <c r="U8857" s="742"/>
    </row>
    <row r="8858" spans="12:21" s="508" customFormat="1" x14ac:dyDescent="0.2">
      <c r="L8858" s="469"/>
      <c r="M8858" s="469"/>
      <c r="N8858" s="469"/>
      <c r="O8858" s="469"/>
      <c r="P8858" s="923"/>
      <c r="Q8858" s="923"/>
      <c r="R8858" s="923"/>
      <c r="S8858" s="923"/>
      <c r="U8858" s="742"/>
    </row>
    <row r="8859" spans="12:21" s="508" customFormat="1" x14ac:dyDescent="0.2">
      <c r="L8859" s="469"/>
      <c r="M8859" s="469"/>
      <c r="N8859" s="469"/>
      <c r="O8859" s="469"/>
      <c r="P8859" s="923"/>
      <c r="Q8859" s="923"/>
      <c r="R8859" s="923"/>
      <c r="S8859" s="923"/>
      <c r="U8859" s="742"/>
    </row>
    <row r="8860" spans="12:21" s="508" customFormat="1" x14ac:dyDescent="0.2">
      <c r="L8860" s="469"/>
      <c r="M8860" s="469"/>
      <c r="N8860" s="469"/>
      <c r="O8860" s="469"/>
      <c r="P8860" s="923"/>
      <c r="Q8860" s="923"/>
      <c r="R8860" s="923"/>
      <c r="S8860" s="923"/>
      <c r="U8860" s="742"/>
    </row>
    <row r="8861" spans="12:21" s="508" customFormat="1" x14ac:dyDescent="0.2">
      <c r="L8861" s="469"/>
      <c r="M8861" s="469"/>
      <c r="N8861" s="469"/>
      <c r="O8861" s="469"/>
      <c r="P8861" s="923"/>
      <c r="Q8861" s="923"/>
      <c r="R8861" s="923"/>
      <c r="S8861" s="923"/>
      <c r="U8861" s="742"/>
    </row>
    <row r="8862" spans="12:21" s="508" customFormat="1" x14ac:dyDescent="0.2">
      <c r="L8862" s="469"/>
      <c r="M8862" s="469"/>
      <c r="N8862" s="469"/>
      <c r="O8862" s="469"/>
      <c r="P8862" s="923"/>
      <c r="Q8862" s="923"/>
      <c r="R8862" s="923"/>
      <c r="S8862" s="923"/>
      <c r="U8862" s="742"/>
    </row>
    <row r="8863" spans="12:21" s="508" customFormat="1" x14ac:dyDescent="0.2">
      <c r="L8863" s="469"/>
      <c r="M8863" s="469"/>
      <c r="N8863" s="469"/>
      <c r="O8863" s="469"/>
      <c r="P8863" s="923"/>
      <c r="Q8863" s="923"/>
      <c r="R8863" s="923"/>
      <c r="S8863" s="923"/>
      <c r="U8863" s="742"/>
    </row>
    <row r="8864" spans="12:21" s="508" customFormat="1" x14ac:dyDescent="0.2">
      <c r="L8864" s="469"/>
      <c r="M8864" s="469"/>
      <c r="N8864" s="469"/>
      <c r="O8864" s="469"/>
      <c r="P8864" s="923"/>
      <c r="Q8864" s="923"/>
      <c r="R8864" s="923"/>
      <c r="S8864" s="923"/>
      <c r="U8864" s="742"/>
    </row>
    <row r="8865" spans="12:21" s="508" customFormat="1" x14ac:dyDescent="0.2">
      <c r="L8865" s="469"/>
      <c r="M8865" s="469"/>
      <c r="N8865" s="469"/>
      <c r="O8865" s="469"/>
      <c r="P8865" s="923"/>
      <c r="Q8865" s="923"/>
      <c r="R8865" s="923"/>
      <c r="S8865" s="923"/>
      <c r="U8865" s="742"/>
    </row>
    <row r="8866" spans="12:21" s="508" customFormat="1" x14ac:dyDescent="0.2">
      <c r="L8866" s="469"/>
      <c r="M8866" s="469"/>
      <c r="N8866" s="469"/>
      <c r="O8866" s="469"/>
      <c r="P8866" s="923"/>
      <c r="Q8866" s="923"/>
      <c r="R8866" s="923"/>
      <c r="S8866" s="923"/>
      <c r="U8866" s="742"/>
    </row>
    <row r="8867" spans="12:21" s="508" customFormat="1" x14ac:dyDescent="0.2">
      <c r="L8867" s="469"/>
      <c r="M8867" s="469"/>
      <c r="N8867" s="469"/>
      <c r="O8867" s="469"/>
      <c r="P8867" s="923"/>
      <c r="Q8867" s="923"/>
      <c r="R8867" s="923"/>
      <c r="S8867" s="923"/>
      <c r="U8867" s="742"/>
    </row>
    <row r="8868" spans="12:21" s="508" customFormat="1" x14ac:dyDescent="0.2">
      <c r="L8868" s="469"/>
      <c r="M8868" s="469"/>
      <c r="N8868" s="469"/>
      <c r="O8868" s="469"/>
      <c r="P8868" s="923"/>
      <c r="Q8868" s="923"/>
      <c r="R8868" s="923"/>
      <c r="S8868" s="923"/>
      <c r="U8868" s="742"/>
    </row>
    <row r="8869" spans="12:21" s="508" customFormat="1" x14ac:dyDescent="0.2">
      <c r="L8869" s="469"/>
      <c r="M8869" s="469"/>
      <c r="N8869" s="469"/>
      <c r="O8869" s="469"/>
      <c r="P8869" s="923"/>
      <c r="Q8869" s="923"/>
      <c r="R8869" s="923"/>
      <c r="S8869" s="923"/>
      <c r="U8869" s="742"/>
    </row>
    <row r="8870" spans="12:21" s="508" customFormat="1" x14ac:dyDescent="0.2">
      <c r="L8870" s="469"/>
      <c r="M8870" s="469"/>
      <c r="N8870" s="469"/>
      <c r="O8870" s="469"/>
      <c r="P8870" s="923"/>
      <c r="Q8870" s="923"/>
      <c r="R8870" s="923"/>
      <c r="S8870" s="923"/>
      <c r="U8870" s="742"/>
    </row>
    <row r="8871" spans="12:21" s="508" customFormat="1" x14ac:dyDescent="0.2">
      <c r="L8871" s="469"/>
      <c r="M8871" s="469"/>
      <c r="N8871" s="469"/>
      <c r="O8871" s="469"/>
      <c r="P8871" s="923"/>
      <c r="Q8871" s="923"/>
      <c r="R8871" s="923"/>
      <c r="S8871" s="923"/>
      <c r="U8871" s="742"/>
    </row>
    <row r="8872" spans="12:21" s="508" customFormat="1" x14ac:dyDescent="0.2">
      <c r="L8872" s="469"/>
      <c r="M8872" s="469"/>
      <c r="N8872" s="469"/>
      <c r="O8872" s="469"/>
      <c r="P8872" s="923"/>
      <c r="Q8872" s="923"/>
      <c r="R8872" s="923"/>
      <c r="S8872" s="923"/>
      <c r="U8872" s="742"/>
    </row>
    <row r="8873" spans="12:21" s="508" customFormat="1" x14ac:dyDescent="0.2">
      <c r="L8873" s="469"/>
      <c r="M8873" s="469"/>
      <c r="N8873" s="469"/>
      <c r="O8873" s="469"/>
      <c r="P8873" s="923"/>
      <c r="Q8873" s="923"/>
      <c r="R8873" s="923"/>
      <c r="S8873" s="923"/>
      <c r="U8873" s="742"/>
    </row>
    <row r="8874" spans="12:21" s="508" customFormat="1" x14ac:dyDescent="0.2">
      <c r="L8874" s="469"/>
      <c r="M8874" s="469"/>
      <c r="N8874" s="469"/>
      <c r="O8874" s="469"/>
      <c r="P8874" s="923"/>
      <c r="Q8874" s="923"/>
      <c r="R8874" s="923"/>
      <c r="S8874" s="923"/>
      <c r="U8874" s="742"/>
    </row>
    <row r="8875" spans="12:21" s="508" customFormat="1" x14ac:dyDescent="0.2">
      <c r="L8875" s="469"/>
      <c r="M8875" s="469"/>
      <c r="N8875" s="469"/>
      <c r="O8875" s="469"/>
      <c r="P8875" s="923"/>
      <c r="Q8875" s="923"/>
      <c r="R8875" s="923"/>
      <c r="S8875" s="923"/>
      <c r="U8875" s="742"/>
    </row>
    <row r="8876" spans="12:21" s="508" customFormat="1" x14ac:dyDescent="0.2">
      <c r="L8876" s="469"/>
      <c r="M8876" s="469"/>
      <c r="N8876" s="469"/>
      <c r="O8876" s="469"/>
      <c r="P8876" s="923"/>
      <c r="Q8876" s="923"/>
      <c r="R8876" s="923"/>
      <c r="S8876" s="923"/>
      <c r="U8876" s="742"/>
    </row>
    <row r="8877" spans="12:21" s="508" customFormat="1" x14ac:dyDescent="0.2">
      <c r="L8877" s="469"/>
      <c r="M8877" s="469"/>
      <c r="N8877" s="469"/>
      <c r="O8877" s="469"/>
      <c r="P8877" s="923"/>
      <c r="Q8877" s="923"/>
      <c r="R8877" s="923"/>
      <c r="S8877" s="923"/>
      <c r="U8877" s="742"/>
    </row>
    <row r="8878" spans="12:21" s="508" customFormat="1" x14ac:dyDescent="0.2">
      <c r="L8878" s="469"/>
      <c r="M8878" s="469"/>
      <c r="N8878" s="469"/>
      <c r="O8878" s="469"/>
      <c r="P8878" s="923"/>
      <c r="Q8878" s="923"/>
      <c r="R8878" s="923"/>
      <c r="S8878" s="923"/>
      <c r="U8878" s="742"/>
    </row>
    <row r="8879" spans="12:21" s="508" customFormat="1" x14ac:dyDescent="0.2">
      <c r="L8879" s="469"/>
      <c r="M8879" s="469"/>
      <c r="N8879" s="469"/>
      <c r="O8879" s="469"/>
      <c r="P8879" s="923"/>
      <c r="Q8879" s="923"/>
      <c r="R8879" s="923"/>
      <c r="S8879" s="923"/>
      <c r="U8879" s="742"/>
    </row>
    <row r="8880" spans="12:21" s="508" customFormat="1" x14ac:dyDescent="0.2">
      <c r="L8880" s="469"/>
      <c r="M8880" s="469"/>
      <c r="N8880" s="469"/>
      <c r="O8880" s="469"/>
      <c r="P8880" s="923"/>
      <c r="Q8880" s="923"/>
      <c r="R8880" s="923"/>
      <c r="S8880" s="923"/>
      <c r="U8880" s="742"/>
    </row>
    <row r="8881" spans="12:21" s="508" customFormat="1" x14ac:dyDescent="0.2">
      <c r="L8881" s="469"/>
      <c r="M8881" s="469"/>
      <c r="N8881" s="469"/>
      <c r="O8881" s="469"/>
      <c r="P8881" s="923"/>
      <c r="Q8881" s="923"/>
      <c r="R8881" s="923"/>
      <c r="S8881" s="923"/>
      <c r="U8881" s="742"/>
    </row>
    <row r="8882" spans="12:21" s="508" customFormat="1" x14ac:dyDescent="0.2">
      <c r="L8882" s="469"/>
      <c r="M8882" s="469"/>
      <c r="N8882" s="469"/>
      <c r="O8882" s="469"/>
      <c r="P8882" s="923"/>
      <c r="Q8882" s="923"/>
      <c r="R8882" s="923"/>
      <c r="S8882" s="923"/>
      <c r="U8882" s="742"/>
    </row>
    <row r="8883" spans="12:21" s="508" customFormat="1" x14ac:dyDescent="0.2">
      <c r="L8883" s="469"/>
      <c r="M8883" s="469"/>
      <c r="N8883" s="469"/>
      <c r="O8883" s="469"/>
      <c r="P8883" s="923"/>
      <c r="Q8883" s="923"/>
      <c r="R8883" s="923"/>
      <c r="S8883" s="923"/>
      <c r="U8883" s="742"/>
    </row>
    <row r="8884" spans="12:21" s="508" customFormat="1" x14ac:dyDescent="0.2">
      <c r="L8884" s="469"/>
      <c r="M8884" s="469"/>
      <c r="N8884" s="469"/>
      <c r="O8884" s="469"/>
      <c r="P8884" s="923"/>
      <c r="Q8884" s="923"/>
      <c r="R8884" s="923"/>
      <c r="S8884" s="923"/>
      <c r="U8884" s="742"/>
    </row>
    <row r="8885" spans="12:21" s="508" customFormat="1" x14ac:dyDescent="0.2">
      <c r="L8885" s="469"/>
      <c r="M8885" s="469"/>
      <c r="N8885" s="469"/>
      <c r="O8885" s="469"/>
      <c r="P8885" s="923"/>
      <c r="Q8885" s="923"/>
      <c r="R8885" s="923"/>
      <c r="S8885" s="923"/>
      <c r="U8885" s="742"/>
    </row>
    <row r="8886" spans="12:21" s="508" customFormat="1" x14ac:dyDescent="0.2">
      <c r="L8886" s="469"/>
      <c r="M8886" s="469"/>
      <c r="N8886" s="469"/>
      <c r="O8886" s="469"/>
      <c r="P8886" s="923"/>
      <c r="Q8886" s="923"/>
      <c r="R8886" s="923"/>
      <c r="S8886" s="923"/>
      <c r="U8886" s="742"/>
    </row>
    <row r="8887" spans="12:21" s="508" customFormat="1" x14ac:dyDescent="0.2">
      <c r="L8887" s="469"/>
      <c r="M8887" s="469"/>
      <c r="N8887" s="469"/>
      <c r="O8887" s="469"/>
      <c r="P8887" s="923"/>
      <c r="Q8887" s="923"/>
      <c r="R8887" s="923"/>
      <c r="S8887" s="923"/>
      <c r="U8887" s="742"/>
    </row>
    <row r="8888" spans="12:21" s="508" customFormat="1" x14ac:dyDescent="0.2">
      <c r="L8888" s="469"/>
      <c r="M8888" s="469"/>
      <c r="N8888" s="469"/>
      <c r="O8888" s="469"/>
      <c r="P8888" s="923"/>
      <c r="Q8888" s="923"/>
      <c r="R8888" s="923"/>
      <c r="S8888" s="923"/>
      <c r="U8888" s="742"/>
    </row>
    <row r="8889" spans="12:21" s="508" customFormat="1" x14ac:dyDescent="0.2">
      <c r="L8889" s="469"/>
      <c r="M8889" s="469"/>
      <c r="N8889" s="469"/>
      <c r="O8889" s="469"/>
      <c r="P8889" s="923"/>
      <c r="Q8889" s="923"/>
      <c r="R8889" s="923"/>
      <c r="S8889" s="923"/>
      <c r="U8889" s="742"/>
    </row>
    <row r="8890" spans="12:21" s="508" customFormat="1" x14ac:dyDescent="0.2">
      <c r="L8890" s="469"/>
      <c r="M8890" s="469"/>
      <c r="N8890" s="469"/>
      <c r="O8890" s="469"/>
      <c r="P8890" s="923"/>
      <c r="Q8890" s="923"/>
      <c r="R8890" s="923"/>
      <c r="S8890" s="923"/>
      <c r="U8890" s="742"/>
    </row>
    <row r="8891" spans="12:21" s="508" customFormat="1" x14ac:dyDescent="0.2">
      <c r="L8891" s="469"/>
      <c r="M8891" s="469"/>
      <c r="N8891" s="469"/>
      <c r="O8891" s="469"/>
      <c r="P8891" s="923"/>
      <c r="Q8891" s="923"/>
      <c r="R8891" s="923"/>
      <c r="S8891" s="923"/>
      <c r="U8891" s="742"/>
    </row>
    <row r="8892" spans="12:21" s="508" customFormat="1" x14ac:dyDescent="0.2">
      <c r="L8892" s="469"/>
      <c r="M8892" s="469"/>
      <c r="N8892" s="469"/>
      <c r="O8892" s="469"/>
      <c r="P8892" s="923"/>
      <c r="Q8892" s="923"/>
      <c r="R8892" s="923"/>
      <c r="S8892" s="923"/>
      <c r="U8892" s="742"/>
    </row>
    <row r="8893" spans="12:21" s="508" customFormat="1" x14ac:dyDescent="0.2">
      <c r="L8893" s="469"/>
      <c r="M8893" s="469"/>
      <c r="N8893" s="469"/>
      <c r="O8893" s="469"/>
      <c r="P8893" s="923"/>
      <c r="Q8893" s="923"/>
      <c r="R8893" s="923"/>
      <c r="S8893" s="923"/>
      <c r="U8893" s="742"/>
    </row>
    <row r="8894" spans="12:21" s="508" customFormat="1" x14ac:dyDescent="0.2">
      <c r="L8894" s="469"/>
      <c r="M8894" s="469"/>
      <c r="N8894" s="469"/>
      <c r="O8894" s="469"/>
      <c r="P8894" s="923"/>
      <c r="Q8894" s="923"/>
      <c r="R8894" s="923"/>
      <c r="S8894" s="923"/>
      <c r="U8894" s="742"/>
    </row>
    <row r="8895" spans="12:21" s="508" customFormat="1" x14ac:dyDescent="0.2">
      <c r="L8895" s="469"/>
      <c r="M8895" s="469"/>
      <c r="N8895" s="469"/>
      <c r="O8895" s="469"/>
      <c r="P8895" s="923"/>
      <c r="Q8895" s="923"/>
      <c r="R8895" s="923"/>
      <c r="S8895" s="923"/>
      <c r="U8895" s="742"/>
    </row>
    <row r="8896" spans="12:21" s="508" customFormat="1" x14ac:dyDescent="0.2">
      <c r="L8896" s="469"/>
      <c r="M8896" s="469"/>
      <c r="N8896" s="469"/>
      <c r="O8896" s="469"/>
      <c r="P8896" s="923"/>
      <c r="Q8896" s="923"/>
      <c r="R8896" s="923"/>
      <c r="S8896" s="923"/>
      <c r="U8896" s="742"/>
    </row>
    <row r="8897" spans="12:21" s="508" customFormat="1" x14ac:dyDescent="0.2">
      <c r="L8897" s="469"/>
      <c r="M8897" s="469"/>
      <c r="N8897" s="469"/>
      <c r="O8897" s="469"/>
      <c r="P8897" s="923"/>
      <c r="Q8897" s="923"/>
      <c r="R8897" s="923"/>
      <c r="S8897" s="923"/>
      <c r="U8897" s="742"/>
    </row>
    <row r="8898" spans="12:21" s="508" customFormat="1" x14ac:dyDescent="0.2">
      <c r="L8898" s="469"/>
      <c r="M8898" s="469"/>
      <c r="N8898" s="469"/>
      <c r="O8898" s="469"/>
      <c r="P8898" s="923"/>
      <c r="Q8898" s="923"/>
      <c r="R8898" s="923"/>
      <c r="S8898" s="923"/>
      <c r="U8898" s="742"/>
    </row>
    <row r="8899" spans="12:21" s="508" customFormat="1" x14ac:dyDescent="0.2">
      <c r="L8899" s="469"/>
      <c r="M8899" s="469"/>
      <c r="N8899" s="469"/>
      <c r="O8899" s="469"/>
      <c r="P8899" s="923"/>
      <c r="Q8899" s="923"/>
      <c r="R8899" s="923"/>
      <c r="S8899" s="923"/>
      <c r="U8899" s="742"/>
    </row>
    <row r="8900" spans="12:21" s="508" customFormat="1" x14ac:dyDescent="0.2">
      <c r="L8900" s="469"/>
      <c r="M8900" s="469"/>
      <c r="N8900" s="469"/>
      <c r="O8900" s="469"/>
      <c r="P8900" s="923"/>
      <c r="Q8900" s="923"/>
      <c r="R8900" s="923"/>
      <c r="S8900" s="923"/>
      <c r="U8900" s="742"/>
    </row>
    <row r="8901" spans="12:21" s="508" customFormat="1" x14ac:dyDescent="0.2">
      <c r="L8901" s="469"/>
      <c r="M8901" s="469"/>
      <c r="N8901" s="469"/>
      <c r="O8901" s="469"/>
      <c r="P8901" s="923"/>
      <c r="Q8901" s="923"/>
      <c r="R8901" s="923"/>
      <c r="S8901" s="923"/>
      <c r="U8901" s="742"/>
    </row>
    <row r="8902" spans="12:21" s="508" customFormat="1" x14ac:dyDescent="0.2">
      <c r="L8902" s="469"/>
      <c r="M8902" s="469"/>
      <c r="N8902" s="469"/>
      <c r="O8902" s="469"/>
      <c r="P8902" s="923"/>
      <c r="Q8902" s="923"/>
      <c r="R8902" s="923"/>
      <c r="S8902" s="923"/>
      <c r="U8902" s="742"/>
    </row>
    <row r="8903" spans="12:21" s="508" customFormat="1" x14ac:dyDescent="0.2">
      <c r="L8903" s="469"/>
      <c r="M8903" s="469"/>
      <c r="N8903" s="469"/>
      <c r="O8903" s="469"/>
      <c r="P8903" s="923"/>
      <c r="Q8903" s="923"/>
      <c r="R8903" s="923"/>
      <c r="S8903" s="923"/>
      <c r="U8903" s="742"/>
    </row>
    <row r="8904" spans="12:21" s="508" customFormat="1" x14ac:dyDescent="0.2">
      <c r="L8904" s="469"/>
      <c r="M8904" s="469"/>
      <c r="N8904" s="469"/>
      <c r="O8904" s="469"/>
      <c r="P8904" s="923"/>
      <c r="Q8904" s="923"/>
      <c r="R8904" s="923"/>
      <c r="S8904" s="923"/>
      <c r="U8904" s="742"/>
    </row>
    <row r="8905" spans="12:21" s="508" customFormat="1" x14ac:dyDescent="0.2">
      <c r="L8905" s="469"/>
      <c r="M8905" s="469"/>
      <c r="N8905" s="469"/>
      <c r="O8905" s="469"/>
      <c r="P8905" s="923"/>
      <c r="Q8905" s="923"/>
      <c r="R8905" s="923"/>
      <c r="S8905" s="923"/>
      <c r="U8905" s="742"/>
    </row>
    <row r="8906" spans="12:21" s="508" customFormat="1" x14ac:dyDescent="0.2">
      <c r="L8906" s="469"/>
      <c r="M8906" s="469"/>
      <c r="N8906" s="469"/>
      <c r="O8906" s="469"/>
      <c r="P8906" s="923"/>
      <c r="Q8906" s="923"/>
      <c r="R8906" s="923"/>
      <c r="S8906" s="923"/>
      <c r="U8906" s="742"/>
    </row>
    <row r="8907" spans="12:21" s="508" customFormat="1" x14ac:dyDescent="0.2">
      <c r="L8907" s="469"/>
      <c r="M8907" s="469"/>
      <c r="N8907" s="469"/>
      <c r="O8907" s="469"/>
      <c r="P8907" s="923"/>
      <c r="Q8907" s="923"/>
      <c r="R8907" s="923"/>
      <c r="S8907" s="923"/>
      <c r="U8907" s="742"/>
    </row>
    <row r="8908" spans="12:21" s="508" customFormat="1" x14ac:dyDescent="0.2">
      <c r="L8908" s="469"/>
      <c r="M8908" s="469"/>
      <c r="N8908" s="469"/>
      <c r="O8908" s="469"/>
      <c r="P8908" s="923"/>
      <c r="Q8908" s="923"/>
      <c r="R8908" s="923"/>
      <c r="S8908" s="923"/>
      <c r="U8908" s="742"/>
    </row>
    <row r="8909" spans="12:21" s="508" customFormat="1" x14ac:dyDescent="0.2">
      <c r="L8909" s="469"/>
      <c r="M8909" s="469"/>
      <c r="N8909" s="469"/>
      <c r="O8909" s="469"/>
      <c r="P8909" s="923"/>
      <c r="Q8909" s="923"/>
      <c r="R8909" s="923"/>
      <c r="S8909" s="923"/>
      <c r="U8909" s="742"/>
    </row>
    <row r="8910" spans="12:21" s="508" customFormat="1" x14ac:dyDescent="0.2">
      <c r="L8910" s="469"/>
      <c r="M8910" s="469"/>
      <c r="N8910" s="469"/>
      <c r="O8910" s="469"/>
      <c r="P8910" s="923"/>
      <c r="Q8910" s="923"/>
      <c r="R8910" s="923"/>
      <c r="S8910" s="923"/>
      <c r="U8910" s="742"/>
    </row>
    <row r="8911" spans="12:21" s="508" customFormat="1" x14ac:dyDescent="0.2">
      <c r="L8911" s="469"/>
      <c r="M8911" s="469"/>
      <c r="N8911" s="469"/>
      <c r="O8911" s="469"/>
      <c r="P8911" s="923"/>
      <c r="Q8911" s="923"/>
      <c r="R8911" s="923"/>
      <c r="S8911" s="923"/>
      <c r="U8911" s="742"/>
    </row>
    <row r="8912" spans="12:21" s="508" customFormat="1" x14ac:dyDescent="0.2">
      <c r="L8912" s="469"/>
      <c r="M8912" s="469"/>
      <c r="N8912" s="469"/>
      <c r="O8912" s="469"/>
      <c r="P8912" s="923"/>
      <c r="Q8912" s="923"/>
      <c r="R8912" s="923"/>
      <c r="S8912" s="923"/>
      <c r="U8912" s="742"/>
    </row>
    <row r="8913" spans="12:21" s="508" customFormat="1" x14ac:dyDescent="0.2">
      <c r="L8913" s="469"/>
      <c r="M8913" s="469"/>
      <c r="N8913" s="469"/>
      <c r="O8913" s="469"/>
      <c r="P8913" s="923"/>
      <c r="Q8913" s="923"/>
      <c r="R8913" s="923"/>
      <c r="S8913" s="923"/>
      <c r="U8913" s="742"/>
    </row>
    <row r="8914" spans="12:21" s="508" customFormat="1" x14ac:dyDescent="0.2">
      <c r="L8914" s="469"/>
      <c r="M8914" s="469"/>
      <c r="N8914" s="469"/>
      <c r="O8914" s="469"/>
      <c r="P8914" s="923"/>
      <c r="Q8914" s="923"/>
      <c r="R8914" s="923"/>
      <c r="S8914" s="923"/>
      <c r="U8914" s="742"/>
    </row>
    <row r="8915" spans="12:21" s="508" customFormat="1" x14ac:dyDescent="0.2">
      <c r="L8915" s="469"/>
      <c r="M8915" s="469"/>
      <c r="N8915" s="469"/>
      <c r="O8915" s="469"/>
      <c r="P8915" s="923"/>
      <c r="Q8915" s="923"/>
      <c r="R8915" s="923"/>
      <c r="S8915" s="923"/>
      <c r="U8915" s="742"/>
    </row>
    <row r="8916" spans="12:21" s="508" customFormat="1" x14ac:dyDescent="0.2">
      <c r="L8916" s="469"/>
      <c r="M8916" s="469"/>
      <c r="N8916" s="469"/>
      <c r="O8916" s="469"/>
      <c r="P8916" s="923"/>
      <c r="Q8916" s="923"/>
      <c r="R8916" s="923"/>
      <c r="S8916" s="923"/>
      <c r="U8916" s="742"/>
    </row>
    <row r="8917" spans="12:21" s="508" customFormat="1" x14ac:dyDescent="0.2">
      <c r="L8917" s="469"/>
      <c r="M8917" s="469"/>
      <c r="N8917" s="469"/>
      <c r="O8917" s="469"/>
      <c r="P8917" s="923"/>
      <c r="Q8917" s="923"/>
      <c r="R8917" s="923"/>
      <c r="S8917" s="923"/>
      <c r="U8917" s="742"/>
    </row>
    <row r="8918" spans="12:21" s="508" customFormat="1" x14ac:dyDescent="0.2">
      <c r="L8918" s="469"/>
      <c r="M8918" s="469"/>
      <c r="N8918" s="469"/>
      <c r="O8918" s="469"/>
      <c r="P8918" s="923"/>
      <c r="Q8918" s="923"/>
      <c r="R8918" s="923"/>
      <c r="S8918" s="923"/>
      <c r="U8918" s="742"/>
    </row>
    <row r="8919" spans="12:21" s="508" customFormat="1" x14ac:dyDescent="0.2">
      <c r="L8919" s="469"/>
      <c r="M8919" s="469"/>
      <c r="N8919" s="469"/>
      <c r="O8919" s="469"/>
      <c r="P8919" s="923"/>
      <c r="Q8919" s="923"/>
      <c r="R8919" s="923"/>
      <c r="S8919" s="923"/>
      <c r="U8919" s="742"/>
    </row>
    <row r="8920" spans="12:21" s="508" customFormat="1" x14ac:dyDescent="0.2">
      <c r="L8920" s="469"/>
      <c r="M8920" s="469"/>
      <c r="N8920" s="469"/>
      <c r="O8920" s="469"/>
      <c r="P8920" s="923"/>
      <c r="Q8920" s="923"/>
      <c r="R8920" s="923"/>
      <c r="S8920" s="923"/>
      <c r="U8920" s="742"/>
    </row>
    <row r="8921" spans="12:21" s="508" customFormat="1" x14ac:dyDescent="0.2">
      <c r="L8921" s="469"/>
      <c r="M8921" s="469"/>
      <c r="N8921" s="469"/>
      <c r="O8921" s="469"/>
      <c r="P8921" s="923"/>
      <c r="Q8921" s="923"/>
      <c r="R8921" s="923"/>
      <c r="S8921" s="923"/>
      <c r="U8921" s="742"/>
    </row>
    <row r="8922" spans="12:21" s="508" customFormat="1" x14ac:dyDescent="0.2">
      <c r="L8922" s="469"/>
      <c r="M8922" s="469"/>
      <c r="N8922" s="469"/>
      <c r="O8922" s="469"/>
      <c r="P8922" s="923"/>
      <c r="Q8922" s="923"/>
      <c r="R8922" s="923"/>
      <c r="S8922" s="923"/>
      <c r="U8922" s="742"/>
    </row>
    <row r="8923" spans="12:21" s="508" customFormat="1" x14ac:dyDescent="0.2">
      <c r="L8923" s="469"/>
      <c r="M8923" s="469"/>
      <c r="N8923" s="469"/>
      <c r="O8923" s="469"/>
      <c r="P8923" s="923"/>
      <c r="Q8923" s="923"/>
      <c r="R8923" s="923"/>
      <c r="S8923" s="923"/>
      <c r="U8923" s="742"/>
    </row>
    <row r="8924" spans="12:21" s="508" customFormat="1" x14ac:dyDescent="0.2">
      <c r="L8924" s="469"/>
      <c r="M8924" s="469"/>
      <c r="N8924" s="469"/>
      <c r="O8924" s="469"/>
      <c r="P8924" s="923"/>
      <c r="Q8924" s="923"/>
      <c r="R8924" s="923"/>
      <c r="S8924" s="923"/>
      <c r="U8924" s="742"/>
    </row>
    <row r="8925" spans="12:21" s="508" customFormat="1" x14ac:dyDescent="0.2">
      <c r="L8925" s="469"/>
      <c r="M8925" s="469"/>
      <c r="N8925" s="469"/>
      <c r="O8925" s="469"/>
      <c r="P8925" s="923"/>
      <c r="Q8925" s="923"/>
      <c r="R8925" s="923"/>
      <c r="S8925" s="923"/>
      <c r="U8925" s="742"/>
    </row>
    <row r="8926" spans="12:21" s="508" customFormat="1" x14ac:dyDescent="0.2">
      <c r="L8926" s="469"/>
      <c r="M8926" s="469"/>
      <c r="N8926" s="469"/>
      <c r="O8926" s="469"/>
      <c r="P8926" s="923"/>
      <c r="Q8926" s="923"/>
      <c r="R8926" s="923"/>
      <c r="S8926" s="923"/>
      <c r="U8926" s="742"/>
    </row>
    <row r="8927" spans="12:21" s="508" customFormat="1" x14ac:dyDescent="0.2">
      <c r="L8927" s="469"/>
      <c r="M8927" s="469"/>
      <c r="N8927" s="469"/>
      <c r="O8927" s="469"/>
      <c r="P8927" s="923"/>
      <c r="Q8927" s="923"/>
      <c r="R8927" s="923"/>
      <c r="S8927" s="923"/>
      <c r="U8927" s="742"/>
    </row>
    <row r="8928" spans="12:21" s="508" customFormat="1" x14ac:dyDescent="0.2">
      <c r="L8928" s="469"/>
      <c r="M8928" s="469"/>
      <c r="N8928" s="469"/>
      <c r="O8928" s="469"/>
      <c r="P8928" s="923"/>
      <c r="Q8928" s="923"/>
      <c r="R8928" s="923"/>
      <c r="S8928" s="923"/>
      <c r="U8928" s="742"/>
    </row>
    <row r="8929" spans="12:21" s="508" customFormat="1" x14ac:dyDescent="0.2">
      <c r="L8929" s="469"/>
      <c r="M8929" s="469"/>
      <c r="N8929" s="469"/>
      <c r="O8929" s="469"/>
      <c r="P8929" s="923"/>
      <c r="Q8929" s="923"/>
      <c r="R8929" s="923"/>
      <c r="S8929" s="923"/>
      <c r="U8929" s="742"/>
    </row>
    <row r="8930" spans="12:21" s="508" customFormat="1" x14ac:dyDescent="0.2">
      <c r="L8930" s="469"/>
      <c r="M8930" s="469"/>
      <c r="N8930" s="469"/>
      <c r="O8930" s="469"/>
      <c r="P8930" s="923"/>
      <c r="Q8930" s="923"/>
      <c r="R8930" s="923"/>
      <c r="S8930" s="923"/>
      <c r="U8930" s="742"/>
    </row>
    <row r="8931" spans="12:21" s="508" customFormat="1" x14ac:dyDescent="0.2">
      <c r="L8931" s="469"/>
      <c r="M8931" s="469"/>
      <c r="N8931" s="469"/>
      <c r="O8931" s="469"/>
      <c r="P8931" s="923"/>
      <c r="Q8931" s="923"/>
      <c r="R8931" s="923"/>
      <c r="S8931" s="923"/>
      <c r="U8931" s="742"/>
    </row>
    <row r="8932" spans="12:21" s="508" customFormat="1" x14ac:dyDescent="0.2">
      <c r="L8932" s="469"/>
      <c r="M8932" s="469"/>
      <c r="N8932" s="469"/>
      <c r="O8932" s="469"/>
      <c r="P8932" s="923"/>
      <c r="Q8932" s="923"/>
      <c r="R8932" s="923"/>
      <c r="S8932" s="923"/>
      <c r="U8932" s="742"/>
    </row>
    <row r="8933" spans="12:21" s="508" customFormat="1" x14ac:dyDescent="0.2">
      <c r="L8933" s="469"/>
      <c r="M8933" s="469"/>
      <c r="N8933" s="469"/>
      <c r="O8933" s="469"/>
      <c r="P8933" s="923"/>
      <c r="Q8933" s="923"/>
      <c r="R8933" s="923"/>
      <c r="S8933" s="923"/>
      <c r="U8933" s="742"/>
    </row>
    <row r="8934" spans="12:21" s="508" customFormat="1" x14ac:dyDescent="0.2">
      <c r="L8934" s="469"/>
      <c r="M8934" s="469"/>
      <c r="N8934" s="469"/>
      <c r="O8934" s="469"/>
      <c r="P8934" s="923"/>
      <c r="Q8934" s="923"/>
      <c r="R8934" s="923"/>
      <c r="S8934" s="923"/>
      <c r="U8934" s="742"/>
    </row>
    <row r="8935" spans="12:21" s="508" customFormat="1" x14ac:dyDescent="0.2">
      <c r="L8935" s="469"/>
      <c r="M8935" s="469"/>
      <c r="N8935" s="469"/>
      <c r="O8935" s="469"/>
      <c r="P8935" s="923"/>
      <c r="Q8935" s="923"/>
      <c r="R8935" s="923"/>
      <c r="S8935" s="923"/>
      <c r="U8935" s="742"/>
    </row>
    <row r="8936" spans="12:21" s="508" customFormat="1" x14ac:dyDescent="0.2">
      <c r="L8936" s="469"/>
      <c r="M8936" s="469"/>
      <c r="N8936" s="469"/>
      <c r="O8936" s="469"/>
      <c r="P8936" s="923"/>
      <c r="Q8936" s="923"/>
      <c r="R8936" s="923"/>
      <c r="S8936" s="923"/>
      <c r="U8936" s="742"/>
    </row>
    <row r="8937" spans="12:21" s="508" customFormat="1" x14ac:dyDescent="0.2">
      <c r="L8937" s="469"/>
      <c r="M8937" s="469"/>
      <c r="N8937" s="469"/>
      <c r="O8937" s="469"/>
      <c r="P8937" s="923"/>
      <c r="Q8937" s="923"/>
      <c r="R8937" s="923"/>
      <c r="S8937" s="923"/>
      <c r="U8937" s="742"/>
    </row>
    <row r="8938" spans="12:21" s="508" customFormat="1" x14ac:dyDescent="0.2">
      <c r="L8938" s="469"/>
      <c r="M8938" s="469"/>
      <c r="N8938" s="469"/>
      <c r="O8938" s="469"/>
      <c r="P8938" s="923"/>
      <c r="Q8938" s="923"/>
      <c r="R8938" s="923"/>
      <c r="S8938" s="923"/>
      <c r="U8938" s="742"/>
    </row>
    <row r="8939" spans="12:21" s="508" customFormat="1" x14ac:dyDescent="0.2">
      <c r="L8939" s="469"/>
      <c r="M8939" s="469"/>
      <c r="N8939" s="469"/>
      <c r="O8939" s="469"/>
      <c r="P8939" s="923"/>
      <c r="Q8939" s="923"/>
      <c r="R8939" s="923"/>
      <c r="S8939" s="923"/>
      <c r="U8939" s="742"/>
    </row>
    <row r="8940" spans="12:21" s="508" customFormat="1" x14ac:dyDescent="0.2">
      <c r="L8940" s="469"/>
      <c r="M8940" s="469"/>
      <c r="N8940" s="469"/>
      <c r="O8940" s="469"/>
      <c r="P8940" s="923"/>
      <c r="Q8940" s="923"/>
      <c r="R8940" s="923"/>
      <c r="S8940" s="923"/>
      <c r="U8940" s="742"/>
    </row>
    <row r="8941" spans="12:21" s="508" customFormat="1" x14ac:dyDescent="0.2">
      <c r="L8941" s="469"/>
      <c r="M8941" s="469"/>
      <c r="N8941" s="469"/>
      <c r="O8941" s="469"/>
      <c r="P8941" s="923"/>
      <c r="Q8941" s="923"/>
      <c r="R8941" s="923"/>
      <c r="S8941" s="923"/>
      <c r="U8941" s="742"/>
    </row>
    <row r="8942" spans="12:21" s="508" customFormat="1" x14ac:dyDescent="0.2">
      <c r="L8942" s="469"/>
      <c r="M8942" s="469"/>
      <c r="N8942" s="469"/>
      <c r="O8942" s="469"/>
      <c r="P8942" s="923"/>
      <c r="Q8942" s="923"/>
      <c r="R8942" s="923"/>
      <c r="S8942" s="923"/>
      <c r="U8942" s="742"/>
    </row>
    <row r="8943" spans="12:21" s="508" customFormat="1" x14ac:dyDescent="0.2">
      <c r="L8943" s="469"/>
      <c r="M8943" s="469"/>
      <c r="N8943" s="469"/>
      <c r="O8943" s="469"/>
      <c r="P8943" s="923"/>
      <c r="Q8943" s="923"/>
      <c r="R8943" s="923"/>
      <c r="S8943" s="923"/>
      <c r="U8943" s="742"/>
    </row>
    <row r="8944" spans="12:21" s="508" customFormat="1" x14ac:dyDescent="0.2">
      <c r="L8944" s="469"/>
      <c r="M8944" s="469"/>
      <c r="N8944" s="469"/>
      <c r="O8944" s="469"/>
      <c r="P8944" s="923"/>
      <c r="Q8944" s="923"/>
      <c r="R8944" s="923"/>
      <c r="S8944" s="923"/>
      <c r="U8944" s="742"/>
    </row>
    <row r="8945" spans="12:21" s="508" customFormat="1" x14ac:dyDescent="0.2">
      <c r="L8945" s="469"/>
      <c r="M8945" s="469"/>
      <c r="N8945" s="469"/>
      <c r="O8945" s="469"/>
      <c r="P8945" s="923"/>
      <c r="Q8945" s="923"/>
      <c r="R8945" s="923"/>
      <c r="S8945" s="923"/>
      <c r="U8945" s="742"/>
    </row>
    <row r="8946" spans="12:21" s="508" customFormat="1" x14ac:dyDescent="0.2">
      <c r="L8946" s="469"/>
      <c r="M8946" s="469"/>
      <c r="N8946" s="469"/>
      <c r="O8946" s="469"/>
      <c r="P8946" s="923"/>
      <c r="Q8946" s="923"/>
      <c r="R8946" s="923"/>
      <c r="S8946" s="923"/>
      <c r="U8946" s="742"/>
    </row>
    <row r="8947" spans="12:21" s="508" customFormat="1" x14ac:dyDescent="0.2">
      <c r="L8947" s="469"/>
      <c r="M8947" s="469"/>
      <c r="N8947" s="469"/>
      <c r="O8947" s="469"/>
      <c r="P8947" s="923"/>
      <c r="Q8947" s="923"/>
      <c r="R8947" s="923"/>
      <c r="S8947" s="923"/>
      <c r="U8947" s="742"/>
    </row>
    <row r="8948" spans="12:21" s="508" customFormat="1" x14ac:dyDescent="0.2">
      <c r="L8948" s="469"/>
      <c r="M8948" s="469"/>
      <c r="N8948" s="469"/>
      <c r="O8948" s="469"/>
      <c r="P8948" s="923"/>
      <c r="Q8948" s="923"/>
      <c r="R8948" s="923"/>
      <c r="S8948" s="923"/>
      <c r="U8948" s="742"/>
    </row>
    <row r="8949" spans="12:21" s="508" customFormat="1" x14ac:dyDescent="0.2">
      <c r="L8949" s="469"/>
      <c r="M8949" s="469"/>
      <c r="N8949" s="469"/>
      <c r="O8949" s="469"/>
      <c r="P8949" s="923"/>
      <c r="Q8949" s="923"/>
      <c r="R8949" s="923"/>
      <c r="S8949" s="923"/>
      <c r="U8949" s="742"/>
    </row>
    <row r="8950" spans="12:21" s="508" customFormat="1" x14ac:dyDescent="0.2">
      <c r="L8950" s="469"/>
      <c r="M8950" s="469"/>
      <c r="N8950" s="469"/>
      <c r="O8950" s="469"/>
      <c r="P8950" s="923"/>
      <c r="Q8950" s="923"/>
      <c r="R8950" s="923"/>
      <c r="S8950" s="923"/>
      <c r="U8950" s="742"/>
    </row>
    <row r="8951" spans="12:21" s="508" customFormat="1" x14ac:dyDescent="0.2">
      <c r="L8951" s="469"/>
      <c r="M8951" s="469"/>
      <c r="N8951" s="469"/>
      <c r="O8951" s="469"/>
      <c r="P8951" s="923"/>
      <c r="Q8951" s="923"/>
      <c r="R8951" s="923"/>
      <c r="S8951" s="923"/>
      <c r="U8951" s="742"/>
    </row>
    <row r="8952" spans="12:21" s="508" customFormat="1" x14ac:dyDescent="0.2">
      <c r="L8952" s="469"/>
      <c r="M8952" s="469"/>
      <c r="N8952" s="469"/>
      <c r="O8952" s="469"/>
      <c r="P8952" s="923"/>
      <c r="Q8952" s="923"/>
      <c r="R8952" s="923"/>
      <c r="S8952" s="923"/>
      <c r="U8952" s="742"/>
    </row>
    <row r="8953" spans="12:21" s="508" customFormat="1" x14ac:dyDescent="0.2">
      <c r="L8953" s="469"/>
      <c r="M8953" s="469"/>
      <c r="N8953" s="469"/>
      <c r="O8953" s="469"/>
      <c r="P8953" s="923"/>
      <c r="Q8953" s="923"/>
      <c r="R8953" s="923"/>
      <c r="S8953" s="923"/>
      <c r="U8953" s="742"/>
    </row>
    <row r="8954" spans="12:21" s="508" customFormat="1" x14ac:dyDescent="0.2">
      <c r="L8954" s="469"/>
      <c r="M8954" s="469"/>
      <c r="N8954" s="469"/>
      <c r="O8954" s="469"/>
      <c r="P8954" s="923"/>
      <c r="Q8954" s="923"/>
      <c r="R8954" s="923"/>
      <c r="S8954" s="923"/>
      <c r="U8954" s="742"/>
    </row>
    <row r="8955" spans="12:21" s="508" customFormat="1" x14ac:dyDescent="0.2">
      <c r="L8955" s="469"/>
      <c r="M8955" s="469"/>
      <c r="N8955" s="469"/>
      <c r="O8955" s="469"/>
      <c r="P8955" s="923"/>
      <c r="Q8955" s="923"/>
      <c r="R8955" s="923"/>
      <c r="S8955" s="923"/>
      <c r="U8955" s="742"/>
    </row>
    <row r="8956" spans="12:21" s="508" customFormat="1" x14ac:dyDescent="0.2">
      <c r="L8956" s="469"/>
      <c r="M8956" s="469"/>
      <c r="N8956" s="469"/>
      <c r="O8956" s="469"/>
      <c r="P8956" s="923"/>
      <c r="Q8956" s="923"/>
      <c r="R8956" s="923"/>
      <c r="S8956" s="923"/>
      <c r="U8956" s="742"/>
    </row>
    <row r="8957" spans="12:21" s="508" customFormat="1" x14ac:dyDescent="0.2">
      <c r="L8957" s="469"/>
      <c r="M8957" s="469"/>
      <c r="N8957" s="469"/>
      <c r="O8957" s="469"/>
      <c r="P8957" s="923"/>
      <c r="Q8957" s="923"/>
      <c r="R8957" s="923"/>
      <c r="S8957" s="923"/>
      <c r="U8957" s="742"/>
    </row>
    <row r="8958" spans="12:21" s="508" customFormat="1" x14ac:dyDescent="0.2">
      <c r="L8958" s="469"/>
      <c r="M8958" s="469"/>
      <c r="N8958" s="469"/>
      <c r="O8958" s="469"/>
      <c r="P8958" s="923"/>
      <c r="Q8958" s="923"/>
      <c r="R8958" s="923"/>
      <c r="S8958" s="923"/>
      <c r="U8958" s="742"/>
    </row>
    <row r="8959" spans="12:21" s="508" customFormat="1" x14ac:dyDescent="0.2">
      <c r="L8959" s="469"/>
      <c r="M8959" s="469"/>
      <c r="N8959" s="469"/>
      <c r="O8959" s="469"/>
      <c r="P8959" s="923"/>
      <c r="Q8959" s="923"/>
      <c r="R8959" s="923"/>
      <c r="S8959" s="923"/>
      <c r="U8959" s="742"/>
    </row>
    <row r="8960" spans="12:21" s="508" customFormat="1" x14ac:dyDescent="0.2">
      <c r="L8960" s="469"/>
      <c r="M8960" s="469"/>
      <c r="N8960" s="469"/>
      <c r="O8960" s="469"/>
      <c r="P8960" s="923"/>
      <c r="Q8960" s="923"/>
      <c r="R8960" s="923"/>
      <c r="S8960" s="923"/>
      <c r="U8960" s="742"/>
    </row>
    <row r="8961" spans="12:21" s="508" customFormat="1" x14ac:dyDescent="0.2">
      <c r="L8961" s="469"/>
      <c r="M8961" s="469"/>
      <c r="N8961" s="469"/>
      <c r="O8961" s="469"/>
      <c r="P8961" s="923"/>
      <c r="Q8961" s="923"/>
      <c r="R8961" s="923"/>
      <c r="S8961" s="923"/>
      <c r="U8961" s="742"/>
    </row>
    <row r="8962" spans="12:21" s="508" customFormat="1" x14ac:dyDescent="0.2">
      <c r="L8962" s="469"/>
      <c r="M8962" s="469"/>
      <c r="N8962" s="469"/>
      <c r="O8962" s="469"/>
      <c r="P8962" s="923"/>
      <c r="Q8962" s="923"/>
      <c r="R8962" s="923"/>
      <c r="S8962" s="923"/>
      <c r="U8962" s="742"/>
    </row>
    <row r="8963" spans="12:21" s="508" customFormat="1" x14ac:dyDescent="0.2">
      <c r="L8963" s="469"/>
      <c r="M8963" s="469"/>
      <c r="N8963" s="469"/>
      <c r="O8963" s="469"/>
      <c r="P8963" s="923"/>
      <c r="Q8963" s="923"/>
      <c r="R8963" s="923"/>
      <c r="S8963" s="923"/>
      <c r="U8963" s="742"/>
    </row>
    <row r="8964" spans="12:21" s="508" customFormat="1" x14ac:dyDescent="0.2">
      <c r="L8964" s="469"/>
      <c r="M8964" s="469"/>
      <c r="N8964" s="469"/>
      <c r="O8964" s="469"/>
      <c r="P8964" s="923"/>
      <c r="Q8964" s="923"/>
      <c r="R8964" s="923"/>
      <c r="S8964" s="923"/>
      <c r="U8964" s="742"/>
    </row>
    <row r="8965" spans="12:21" s="508" customFormat="1" x14ac:dyDescent="0.2">
      <c r="L8965" s="469"/>
      <c r="M8965" s="469"/>
      <c r="N8965" s="469"/>
      <c r="O8965" s="469"/>
      <c r="P8965" s="923"/>
      <c r="Q8965" s="923"/>
      <c r="R8965" s="923"/>
      <c r="S8965" s="923"/>
      <c r="U8965" s="742"/>
    </row>
    <row r="8966" spans="12:21" s="508" customFormat="1" x14ac:dyDescent="0.2">
      <c r="L8966" s="469"/>
      <c r="M8966" s="469"/>
      <c r="N8966" s="469"/>
      <c r="O8966" s="469"/>
      <c r="P8966" s="923"/>
      <c r="Q8966" s="923"/>
      <c r="R8966" s="923"/>
      <c r="S8966" s="923"/>
      <c r="U8966" s="742"/>
    </row>
    <row r="8967" spans="12:21" s="508" customFormat="1" x14ac:dyDescent="0.2">
      <c r="L8967" s="469"/>
      <c r="M8967" s="469"/>
      <c r="N8967" s="469"/>
      <c r="O8967" s="469"/>
      <c r="P8967" s="923"/>
      <c r="Q8967" s="923"/>
      <c r="R8967" s="923"/>
      <c r="S8967" s="923"/>
      <c r="U8967" s="742"/>
    </row>
    <row r="8968" spans="12:21" s="508" customFormat="1" x14ac:dyDescent="0.2">
      <c r="L8968" s="469"/>
      <c r="M8968" s="469"/>
      <c r="N8968" s="469"/>
      <c r="O8968" s="469"/>
      <c r="P8968" s="923"/>
      <c r="Q8968" s="923"/>
      <c r="R8968" s="923"/>
      <c r="S8968" s="923"/>
      <c r="U8968" s="742"/>
    </row>
    <row r="8969" spans="12:21" s="508" customFormat="1" x14ac:dyDescent="0.2">
      <c r="L8969" s="469"/>
      <c r="M8969" s="469"/>
      <c r="N8969" s="469"/>
      <c r="O8969" s="469"/>
      <c r="P8969" s="923"/>
      <c r="Q8969" s="923"/>
      <c r="R8969" s="923"/>
      <c r="S8969" s="923"/>
      <c r="U8969" s="742"/>
    </row>
    <row r="8970" spans="12:21" s="508" customFormat="1" x14ac:dyDescent="0.2">
      <c r="L8970" s="469"/>
      <c r="M8970" s="469"/>
      <c r="N8970" s="469"/>
      <c r="O8970" s="469"/>
      <c r="P8970" s="923"/>
      <c r="Q8970" s="923"/>
      <c r="R8970" s="923"/>
      <c r="S8970" s="923"/>
      <c r="U8970" s="742"/>
    </row>
    <row r="8971" spans="12:21" s="508" customFormat="1" x14ac:dyDescent="0.2">
      <c r="L8971" s="469"/>
      <c r="M8971" s="469"/>
      <c r="N8971" s="469"/>
      <c r="O8971" s="469"/>
      <c r="P8971" s="923"/>
      <c r="Q8971" s="923"/>
      <c r="R8971" s="923"/>
      <c r="S8971" s="923"/>
      <c r="U8971" s="742"/>
    </row>
    <row r="8972" spans="12:21" s="508" customFormat="1" x14ac:dyDescent="0.2">
      <c r="L8972" s="469"/>
      <c r="M8972" s="469"/>
      <c r="N8972" s="469"/>
      <c r="O8972" s="469"/>
      <c r="P8972" s="923"/>
      <c r="Q8972" s="923"/>
      <c r="R8972" s="923"/>
      <c r="S8972" s="923"/>
      <c r="U8972" s="742"/>
    </row>
    <row r="8973" spans="12:21" s="508" customFormat="1" x14ac:dyDescent="0.2">
      <c r="L8973" s="469"/>
      <c r="M8973" s="469"/>
      <c r="N8973" s="469"/>
      <c r="O8973" s="469"/>
      <c r="P8973" s="923"/>
      <c r="Q8973" s="923"/>
      <c r="R8973" s="923"/>
      <c r="S8973" s="923"/>
      <c r="U8973" s="742"/>
    </row>
    <row r="8974" spans="12:21" s="508" customFormat="1" x14ac:dyDescent="0.2">
      <c r="L8974" s="469"/>
      <c r="M8974" s="469"/>
      <c r="N8974" s="469"/>
      <c r="O8974" s="469"/>
      <c r="P8974" s="923"/>
      <c r="Q8974" s="923"/>
      <c r="R8974" s="923"/>
      <c r="S8974" s="923"/>
      <c r="U8974" s="742"/>
    </row>
    <row r="8975" spans="12:21" s="508" customFormat="1" x14ac:dyDescent="0.2">
      <c r="L8975" s="469"/>
      <c r="M8975" s="469"/>
      <c r="N8975" s="469"/>
      <c r="O8975" s="469"/>
      <c r="P8975" s="923"/>
      <c r="Q8975" s="923"/>
      <c r="R8975" s="923"/>
      <c r="S8975" s="923"/>
      <c r="U8975" s="742"/>
    </row>
    <row r="8976" spans="12:21" s="508" customFormat="1" x14ac:dyDescent="0.2">
      <c r="L8976" s="469"/>
      <c r="M8976" s="469"/>
      <c r="N8976" s="469"/>
      <c r="O8976" s="469"/>
      <c r="P8976" s="923"/>
      <c r="Q8976" s="923"/>
      <c r="R8976" s="923"/>
      <c r="S8976" s="923"/>
      <c r="U8976" s="742"/>
    </row>
    <row r="8977" spans="12:21" s="508" customFormat="1" x14ac:dyDescent="0.2">
      <c r="L8977" s="469"/>
      <c r="M8977" s="469"/>
      <c r="N8977" s="469"/>
      <c r="O8977" s="469"/>
      <c r="P8977" s="923"/>
      <c r="Q8977" s="923"/>
      <c r="R8977" s="923"/>
      <c r="S8977" s="923"/>
      <c r="U8977" s="742"/>
    </row>
    <row r="8978" spans="12:21" s="508" customFormat="1" x14ac:dyDescent="0.2">
      <c r="L8978" s="469"/>
      <c r="M8978" s="469"/>
      <c r="N8978" s="469"/>
      <c r="O8978" s="469"/>
      <c r="P8978" s="923"/>
      <c r="Q8978" s="923"/>
      <c r="R8978" s="923"/>
      <c r="S8978" s="923"/>
      <c r="U8978" s="742"/>
    </row>
    <row r="8979" spans="12:21" s="508" customFormat="1" x14ac:dyDescent="0.2">
      <c r="L8979" s="469"/>
      <c r="M8979" s="469"/>
      <c r="N8979" s="469"/>
      <c r="O8979" s="469"/>
      <c r="P8979" s="923"/>
      <c r="Q8979" s="923"/>
      <c r="R8979" s="923"/>
      <c r="S8979" s="923"/>
      <c r="U8979" s="742"/>
    </row>
    <row r="8980" spans="12:21" s="508" customFormat="1" x14ac:dyDescent="0.2">
      <c r="L8980" s="469"/>
      <c r="M8980" s="469"/>
      <c r="N8980" s="469"/>
      <c r="O8980" s="469"/>
      <c r="P8980" s="923"/>
      <c r="Q8980" s="923"/>
      <c r="R8980" s="923"/>
      <c r="S8980" s="923"/>
      <c r="U8980" s="742"/>
    </row>
    <row r="8981" spans="12:21" s="508" customFormat="1" x14ac:dyDescent="0.2">
      <c r="L8981" s="469"/>
      <c r="M8981" s="469"/>
      <c r="N8981" s="469"/>
      <c r="O8981" s="469"/>
      <c r="P8981" s="923"/>
      <c r="Q8981" s="923"/>
      <c r="R8981" s="923"/>
      <c r="S8981" s="923"/>
      <c r="U8981" s="742"/>
    </row>
    <row r="8982" spans="12:21" s="508" customFormat="1" x14ac:dyDescent="0.2">
      <c r="L8982" s="469"/>
      <c r="M8982" s="469"/>
      <c r="N8982" s="469"/>
      <c r="O8982" s="469"/>
      <c r="P8982" s="923"/>
      <c r="Q8982" s="923"/>
      <c r="R8982" s="923"/>
      <c r="S8982" s="923"/>
      <c r="U8982" s="742"/>
    </row>
    <row r="8983" spans="12:21" s="508" customFormat="1" x14ac:dyDescent="0.2">
      <c r="L8983" s="469"/>
      <c r="M8983" s="469"/>
      <c r="N8983" s="469"/>
      <c r="O8983" s="469"/>
      <c r="P8983" s="923"/>
      <c r="Q8983" s="923"/>
      <c r="R8983" s="923"/>
      <c r="S8983" s="923"/>
      <c r="U8983" s="742"/>
    </row>
    <row r="8984" spans="12:21" s="508" customFormat="1" x14ac:dyDescent="0.2">
      <c r="L8984" s="469"/>
      <c r="M8984" s="469"/>
      <c r="N8984" s="469"/>
      <c r="O8984" s="469"/>
      <c r="P8984" s="923"/>
      <c r="Q8984" s="923"/>
      <c r="R8984" s="923"/>
      <c r="S8984" s="923"/>
      <c r="U8984" s="742"/>
    </row>
    <row r="8985" spans="12:21" s="508" customFormat="1" x14ac:dyDescent="0.2">
      <c r="L8985" s="469"/>
      <c r="M8985" s="469"/>
      <c r="N8985" s="469"/>
      <c r="O8985" s="469"/>
      <c r="P8985" s="923"/>
      <c r="Q8985" s="923"/>
      <c r="R8985" s="923"/>
      <c r="S8985" s="923"/>
      <c r="U8985" s="742"/>
    </row>
    <row r="8986" spans="12:21" s="508" customFormat="1" x14ac:dyDescent="0.2">
      <c r="L8986" s="469"/>
      <c r="M8986" s="469"/>
      <c r="N8986" s="469"/>
      <c r="O8986" s="469"/>
      <c r="P8986" s="923"/>
      <c r="Q8986" s="923"/>
      <c r="R8986" s="923"/>
      <c r="S8986" s="923"/>
      <c r="U8986" s="742"/>
    </row>
    <row r="8987" spans="12:21" s="508" customFormat="1" x14ac:dyDescent="0.2">
      <c r="L8987" s="469"/>
      <c r="M8987" s="469"/>
      <c r="N8987" s="469"/>
      <c r="O8987" s="469"/>
      <c r="P8987" s="923"/>
      <c r="Q8987" s="923"/>
      <c r="R8987" s="923"/>
      <c r="S8987" s="923"/>
      <c r="U8987" s="742"/>
    </row>
    <row r="8988" spans="12:21" s="508" customFormat="1" x14ac:dyDescent="0.2">
      <c r="L8988" s="469"/>
      <c r="M8988" s="469"/>
      <c r="N8988" s="469"/>
      <c r="O8988" s="469"/>
      <c r="P8988" s="923"/>
      <c r="Q8988" s="923"/>
      <c r="R8988" s="923"/>
      <c r="S8988" s="923"/>
      <c r="U8988" s="742"/>
    </row>
    <row r="8989" spans="12:21" s="508" customFormat="1" x14ac:dyDescent="0.2">
      <c r="L8989" s="469"/>
      <c r="M8989" s="469"/>
      <c r="N8989" s="469"/>
      <c r="O8989" s="469"/>
      <c r="P8989" s="923"/>
      <c r="Q8989" s="923"/>
      <c r="R8989" s="923"/>
      <c r="S8989" s="923"/>
      <c r="U8989" s="742"/>
    </row>
    <row r="8990" spans="12:21" s="508" customFormat="1" x14ac:dyDescent="0.2">
      <c r="L8990" s="469"/>
      <c r="M8990" s="469"/>
      <c r="N8990" s="469"/>
      <c r="O8990" s="469"/>
      <c r="P8990" s="923"/>
      <c r="Q8990" s="923"/>
      <c r="R8990" s="923"/>
      <c r="S8990" s="923"/>
      <c r="U8990" s="742"/>
    </row>
    <row r="8991" spans="12:21" s="508" customFormat="1" x14ac:dyDescent="0.2">
      <c r="L8991" s="469"/>
      <c r="M8991" s="469"/>
      <c r="N8991" s="469"/>
      <c r="O8991" s="469"/>
      <c r="P8991" s="923"/>
      <c r="Q8991" s="923"/>
      <c r="R8991" s="923"/>
      <c r="S8991" s="923"/>
      <c r="U8991" s="742"/>
    </row>
    <row r="8992" spans="12:21" s="508" customFormat="1" x14ac:dyDescent="0.2">
      <c r="L8992" s="469"/>
      <c r="M8992" s="469"/>
      <c r="N8992" s="469"/>
      <c r="O8992" s="469"/>
      <c r="P8992" s="923"/>
      <c r="Q8992" s="923"/>
      <c r="R8992" s="923"/>
      <c r="S8992" s="923"/>
      <c r="U8992" s="742"/>
    </row>
    <row r="8993" spans="12:21" s="508" customFormat="1" x14ac:dyDescent="0.2">
      <c r="L8993" s="469"/>
      <c r="M8993" s="469"/>
      <c r="N8993" s="469"/>
      <c r="O8993" s="469"/>
      <c r="P8993" s="923"/>
      <c r="Q8993" s="923"/>
      <c r="R8993" s="923"/>
      <c r="S8993" s="923"/>
      <c r="U8993" s="742"/>
    </row>
    <row r="8994" spans="12:21" s="508" customFormat="1" x14ac:dyDescent="0.2">
      <c r="L8994" s="469"/>
      <c r="M8994" s="469"/>
      <c r="N8994" s="469"/>
      <c r="O8994" s="469"/>
      <c r="P8994" s="923"/>
      <c r="Q8994" s="923"/>
      <c r="R8994" s="923"/>
      <c r="S8994" s="923"/>
      <c r="U8994" s="742"/>
    </row>
    <row r="8995" spans="12:21" s="508" customFormat="1" x14ac:dyDescent="0.2">
      <c r="L8995" s="469"/>
      <c r="M8995" s="469"/>
      <c r="N8995" s="469"/>
      <c r="O8995" s="469"/>
      <c r="P8995" s="923"/>
      <c r="Q8995" s="923"/>
      <c r="R8995" s="923"/>
      <c r="S8995" s="923"/>
      <c r="U8995" s="742"/>
    </row>
    <row r="8996" spans="12:21" s="508" customFormat="1" x14ac:dyDescent="0.2">
      <c r="L8996" s="469"/>
      <c r="M8996" s="469"/>
      <c r="N8996" s="469"/>
      <c r="O8996" s="469"/>
      <c r="P8996" s="923"/>
      <c r="Q8996" s="923"/>
      <c r="R8996" s="923"/>
      <c r="S8996" s="923"/>
      <c r="U8996" s="742"/>
    </row>
    <row r="8997" spans="12:21" s="508" customFormat="1" x14ac:dyDescent="0.2">
      <c r="L8997" s="469"/>
      <c r="M8997" s="469"/>
      <c r="N8997" s="469"/>
      <c r="O8997" s="469"/>
      <c r="P8997" s="923"/>
      <c r="Q8997" s="923"/>
      <c r="R8997" s="923"/>
      <c r="S8997" s="923"/>
      <c r="U8997" s="742"/>
    </row>
    <row r="8998" spans="12:21" s="508" customFormat="1" x14ac:dyDescent="0.2">
      <c r="L8998" s="469"/>
      <c r="M8998" s="469"/>
      <c r="N8998" s="469"/>
      <c r="O8998" s="469"/>
      <c r="P8998" s="923"/>
      <c r="Q8998" s="923"/>
      <c r="R8998" s="923"/>
      <c r="S8998" s="923"/>
      <c r="U8998" s="742"/>
    </row>
    <row r="8999" spans="12:21" s="508" customFormat="1" x14ac:dyDescent="0.2">
      <c r="L8999" s="469"/>
      <c r="M8999" s="469"/>
      <c r="N8999" s="469"/>
      <c r="O8999" s="469"/>
      <c r="P8999" s="923"/>
      <c r="Q8999" s="923"/>
      <c r="R8999" s="923"/>
      <c r="S8999" s="923"/>
      <c r="U8999" s="742"/>
    </row>
    <row r="9000" spans="12:21" s="508" customFormat="1" x14ac:dyDescent="0.2">
      <c r="L9000" s="469"/>
      <c r="M9000" s="469"/>
      <c r="N9000" s="469"/>
      <c r="O9000" s="469"/>
      <c r="P9000" s="923"/>
      <c r="Q9000" s="923"/>
      <c r="R9000" s="923"/>
      <c r="S9000" s="923"/>
      <c r="U9000" s="742"/>
    </row>
    <row r="9001" spans="12:21" s="508" customFormat="1" x14ac:dyDescent="0.2">
      <c r="L9001" s="469"/>
      <c r="M9001" s="469"/>
      <c r="N9001" s="469"/>
      <c r="O9001" s="469"/>
      <c r="P9001" s="923"/>
      <c r="Q9001" s="923"/>
      <c r="R9001" s="923"/>
      <c r="S9001" s="923"/>
      <c r="U9001" s="742"/>
    </row>
    <row r="9002" spans="12:21" s="508" customFormat="1" x14ac:dyDescent="0.2">
      <c r="L9002" s="469"/>
      <c r="M9002" s="469"/>
      <c r="N9002" s="469"/>
      <c r="O9002" s="469"/>
      <c r="P9002" s="923"/>
      <c r="Q9002" s="923"/>
      <c r="R9002" s="923"/>
      <c r="S9002" s="923"/>
      <c r="U9002" s="742"/>
    </row>
    <row r="9003" spans="12:21" s="508" customFormat="1" x14ac:dyDescent="0.2">
      <c r="L9003" s="469"/>
      <c r="M9003" s="469"/>
      <c r="N9003" s="469"/>
      <c r="O9003" s="469"/>
      <c r="P9003" s="923"/>
      <c r="Q9003" s="923"/>
      <c r="R9003" s="923"/>
      <c r="S9003" s="923"/>
      <c r="U9003" s="742"/>
    </row>
    <row r="9004" spans="12:21" s="508" customFormat="1" x14ac:dyDescent="0.2">
      <c r="L9004" s="469"/>
      <c r="M9004" s="469"/>
      <c r="N9004" s="469"/>
      <c r="O9004" s="469"/>
      <c r="P9004" s="923"/>
      <c r="Q9004" s="923"/>
      <c r="R9004" s="923"/>
      <c r="S9004" s="923"/>
      <c r="U9004" s="742"/>
    </row>
    <row r="9005" spans="12:21" s="508" customFormat="1" x14ac:dyDescent="0.2">
      <c r="L9005" s="469"/>
      <c r="M9005" s="469"/>
      <c r="N9005" s="469"/>
      <c r="O9005" s="469"/>
      <c r="P9005" s="923"/>
      <c r="Q9005" s="923"/>
      <c r="R9005" s="923"/>
      <c r="S9005" s="923"/>
      <c r="U9005" s="742"/>
    </row>
    <row r="9006" spans="12:21" s="508" customFormat="1" x14ac:dyDescent="0.2">
      <c r="L9006" s="469"/>
      <c r="M9006" s="469"/>
      <c r="N9006" s="469"/>
      <c r="O9006" s="469"/>
      <c r="P9006" s="923"/>
      <c r="Q9006" s="923"/>
      <c r="R9006" s="923"/>
      <c r="S9006" s="923"/>
      <c r="U9006" s="742"/>
    </row>
    <row r="9007" spans="12:21" s="508" customFormat="1" x14ac:dyDescent="0.2">
      <c r="L9007" s="469"/>
      <c r="M9007" s="469"/>
      <c r="N9007" s="469"/>
      <c r="O9007" s="469"/>
      <c r="P9007" s="923"/>
      <c r="Q9007" s="923"/>
      <c r="R9007" s="923"/>
      <c r="S9007" s="923"/>
      <c r="U9007" s="742"/>
    </row>
    <row r="9008" spans="12:21" s="508" customFormat="1" x14ac:dyDescent="0.2">
      <c r="L9008" s="469"/>
      <c r="M9008" s="469"/>
      <c r="N9008" s="469"/>
      <c r="O9008" s="469"/>
      <c r="P9008" s="923"/>
      <c r="Q9008" s="923"/>
      <c r="R9008" s="923"/>
      <c r="S9008" s="923"/>
      <c r="U9008" s="742"/>
    </row>
    <row r="9009" spans="12:21" s="508" customFormat="1" x14ac:dyDescent="0.2">
      <c r="L9009" s="469"/>
      <c r="M9009" s="469"/>
      <c r="N9009" s="469"/>
      <c r="O9009" s="469"/>
      <c r="P9009" s="923"/>
      <c r="Q9009" s="923"/>
      <c r="R9009" s="923"/>
      <c r="S9009" s="923"/>
      <c r="U9009" s="742"/>
    </row>
    <row r="9010" spans="12:21" s="508" customFormat="1" x14ac:dyDescent="0.2">
      <c r="L9010" s="469"/>
      <c r="M9010" s="469"/>
      <c r="N9010" s="469"/>
      <c r="O9010" s="469"/>
      <c r="P9010" s="923"/>
      <c r="Q9010" s="923"/>
      <c r="R9010" s="923"/>
      <c r="S9010" s="923"/>
      <c r="U9010" s="742"/>
    </row>
    <row r="9011" spans="12:21" s="508" customFormat="1" x14ac:dyDescent="0.2">
      <c r="L9011" s="469"/>
      <c r="M9011" s="469"/>
      <c r="N9011" s="469"/>
      <c r="O9011" s="469"/>
      <c r="P9011" s="923"/>
      <c r="Q9011" s="923"/>
      <c r="R9011" s="923"/>
      <c r="S9011" s="923"/>
      <c r="U9011" s="742"/>
    </row>
    <row r="9012" spans="12:21" s="508" customFormat="1" x14ac:dyDescent="0.2">
      <c r="L9012" s="469"/>
      <c r="M9012" s="469"/>
      <c r="N9012" s="469"/>
      <c r="O9012" s="469"/>
      <c r="P9012" s="923"/>
      <c r="Q9012" s="923"/>
      <c r="R9012" s="923"/>
      <c r="S9012" s="923"/>
      <c r="U9012" s="742"/>
    </row>
    <row r="9013" spans="12:21" s="508" customFormat="1" x14ac:dyDescent="0.2">
      <c r="L9013" s="469"/>
      <c r="M9013" s="469"/>
      <c r="N9013" s="469"/>
      <c r="O9013" s="469"/>
      <c r="P9013" s="923"/>
      <c r="Q9013" s="923"/>
      <c r="R9013" s="923"/>
      <c r="S9013" s="923"/>
      <c r="U9013" s="742"/>
    </row>
    <row r="9014" spans="12:21" s="508" customFormat="1" x14ac:dyDescent="0.2">
      <c r="L9014" s="469"/>
      <c r="M9014" s="469"/>
      <c r="N9014" s="469"/>
      <c r="O9014" s="469"/>
      <c r="P9014" s="923"/>
      <c r="Q9014" s="923"/>
      <c r="R9014" s="923"/>
      <c r="S9014" s="923"/>
      <c r="U9014" s="742"/>
    </row>
    <row r="9015" spans="12:21" s="508" customFormat="1" x14ac:dyDescent="0.2">
      <c r="L9015" s="469"/>
      <c r="M9015" s="469"/>
      <c r="N9015" s="469"/>
      <c r="O9015" s="469"/>
      <c r="P9015" s="923"/>
      <c r="Q9015" s="923"/>
      <c r="R9015" s="923"/>
      <c r="S9015" s="923"/>
      <c r="U9015" s="742"/>
    </row>
    <row r="9016" spans="12:21" s="508" customFormat="1" x14ac:dyDescent="0.2">
      <c r="L9016" s="469"/>
      <c r="M9016" s="469"/>
      <c r="N9016" s="469"/>
      <c r="O9016" s="469"/>
      <c r="P9016" s="923"/>
      <c r="Q9016" s="923"/>
      <c r="R9016" s="923"/>
      <c r="S9016" s="923"/>
      <c r="U9016" s="742"/>
    </row>
    <row r="9017" spans="12:21" s="508" customFormat="1" x14ac:dyDescent="0.2">
      <c r="L9017" s="469"/>
      <c r="M9017" s="469"/>
      <c r="N9017" s="469"/>
      <c r="O9017" s="469"/>
      <c r="P9017" s="923"/>
      <c r="Q9017" s="923"/>
      <c r="R9017" s="923"/>
      <c r="S9017" s="923"/>
      <c r="U9017" s="742"/>
    </row>
    <row r="9018" spans="12:21" s="508" customFormat="1" x14ac:dyDescent="0.2">
      <c r="L9018" s="469"/>
      <c r="M9018" s="469"/>
      <c r="N9018" s="469"/>
      <c r="O9018" s="469"/>
      <c r="P9018" s="923"/>
      <c r="Q9018" s="923"/>
      <c r="R9018" s="923"/>
      <c r="S9018" s="923"/>
      <c r="U9018" s="742"/>
    </row>
    <row r="9019" spans="12:21" s="508" customFormat="1" x14ac:dyDescent="0.2">
      <c r="L9019" s="469"/>
      <c r="M9019" s="469"/>
      <c r="N9019" s="469"/>
      <c r="O9019" s="469"/>
      <c r="P9019" s="923"/>
      <c r="Q9019" s="923"/>
      <c r="R9019" s="923"/>
      <c r="S9019" s="923"/>
      <c r="U9019" s="742"/>
    </row>
    <row r="9020" spans="12:21" s="508" customFormat="1" x14ac:dyDescent="0.2">
      <c r="L9020" s="469"/>
      <c r="M9020" s="469"/>
      <c r="N9020" s="469"/>
      <c r="O9020" s="469"/>
      <c r="P9020" s="923"/>
      <c r="Q9020" s="923"/>
      <c r="R9020" s="923"/>
      <c r="S9020" s="923"/>
      <c r="U9020" s="742"/>
    </row>
    <row r="9021" spans="12:21" s="508" customFormat="1" x14ac:dyDescent="0.2">
      <c r="L9021" s="469"/>
      <c r="M9021" s="469"/>
      <c r="N9021" s="469"/>
      <c r="O9021" s="469"/>
      <c r="P9021" s="923"/>
      <c r="Q9021" s="923"/>
      <c r="R9021" s="923"/>
      <c r="S9021" s="923"/>
      <c r="U9021" s="742"/>
    </row>
    <row r="9022" spans="12:21" s="508" customFormat="1" x14ac:dyDescent="0.2">
      <c r="L9022" s="469"/>
      <c r="M9022" s="469"/>
      <c r="N9022" s="469"/>
      <c r="O9022" s="469"/>
      <c r="P9022" s="923"/>
      <c r="Q9022" s="923"/>
      <c r="R9022" s="923"/>
      <c r="S9022" s="923"/>
      <c r="U9022" s="742"/>
    </row>
    <row r="9023" spans="12:21" s="508" customFormat="1" x14ac:dyDescent="0.2">
      <c r="L9023" s="469"/>
      <c r="M9023" s="469"/>
      <c r="N9023" s="469"/>
      <c r="O9023" s="469"/>
      <c r="P9023" s="923"/>
      <c r="Q9023" s="923"/>
      <c r="R9023" s="923"/>
      <c r="S9023" s="923"/>
      <c r="U9023" s="742"/>
    </row>
    <row r="9024" spans="12:21" s="508" customFormat="1" x14ac:dyDescent="0.2">
      <c r="L9024" s="469"/>
      <c r="M9024" s="469"/>
      <c r="N9024" s="469"/>
      <c r="O9024" s="469"/>
      <c r="P9024" s="923"/>
      <c r="Q9024" s="923"/>
      <c r="R9024" s="923"/>
      <c r="S9024" s="923"/>
      <c r="U9024" s="742"/>
    </row>
    <row r="9025" spans="12:21" s="508" customFormat="1" x14ac:dyDescent="0.2">
      <c r="L9025" s="469"/>
      <c r="M9025" s="469"/>
      <c r="N9025" s="469"/>
      <c r="O9025" s="469"/>
      <c r="P9025" s="923"/>
      <c r="Q9025" s="923"/>
      <c r="R9025" s="923"/>
      <c r="S9025" s="923"/>
      <c r="U9025" s="742"/>
    </row>
    <row r="9026" spans="12:21" s="508" customFormat="1" x14ac:dyDescent="0.2">
      <c r="L9026" s="469"/>
      <c r="M9026" s="469"/>
      <c r="N9026" s="469"/>
      <c r="O9026" s="469"/>
      <c r="P9026" s="923"/>
      <c r="Q9026" s="923"/>
      <c r="R9026" s="923"/>
      <c r="S9026" s="923"/>
      <c r="U9026" s="742"/>
    </row>
    <row r="9027" spans="12:21" s="508" customFormat="1" x14ac:dyDescent="0.2">
      <c r="L9027" s="469"/>
      <c r="M9027" s="469"/>
      <c r="N9027" s="469"/>
      <c r="O9027" s="469"/>
      <c r="P9027" s="923"/>
      <c r="Q9027" s="923"/>
      <c r="R9027" s="923"/>
      <c r="S9027" s="923"/>
      <c r="U9027" s="742"/>
    </row>
    <row r="9028" spans="12:21" s="508" customFormat="1" x14ac:dyDescent="0.2">
      <c r="L9028" s="469"/>
      <c r="M9028" s="469"/>
      <c r="N9028" s="469"/>
      <c r="O9028" s="469"/>
      <c r="P9028" s="923"/>
      <c r="Q9028" s="923"/>
      <c r="R9028" s="923"/>
      <c r="S9028" s="923"/>
      <c r="U9028" s="742"/>
    </row>
    <row r="9029" spans="12:21" s="508" customFormat="1" x14ac:dyDescent="0.2">
      <c r="L9029" s="469"/>
      <c r="M9029" s="469"/>
      <c r="N9029" s="469"/>
      <c r="O9029" s="469"/>
      <c r="P9029" s="923"/>
      <c r="Q9029" s="923"/>
      <c r="R9029" s="923"/>
      <c r="S9029" s="923"/>
      <c r="U9029" s="742"/>
    </row>
    <row r="9030" spans="12:21" s="508" customFormat="1" x14ac:dyDescent="0.2">
      <c r="L9030" s="469"/>
      <c r="M9030" s="469"/>
      <c r="N9030" s="469"/>
      <c r="O9030" s="469"/>
      <c r="P9030" s="923"/>
      <c r="Q9030" s="923"/>
      <c r="R9030" s="923"/>
      <c r="S9030" s="923"/>
      <c r="U9030" s="742"/>
    </row>
    <row r="9031" spans="12:21" s="508" customFormat="1" x14ac:dyDescent="0.2">
      <c r="L9031" s="469"/>
      <c r="M9031" s="469"/>
      <c r="N9031" s="469"/>
      <c r="O9031" s="469"/>
      <c r="P9031" s="923"/>
      <c r="Q9031" s="923"/>
      <c r="R9031" s="923"/>
      <c r="S9031" s="923"/>
      <c r="U9031" s="742"/>
    </row>
    <row r="9032" spans="12:21" s="508" customFormat="1" x14ac:dyDescent="0.2">
      <c r="L9032" s="469"/>
      <c r="M9032" s="469"/>
      <c r="N9032" s="469"/>
      <c r="O9032" s="469"/>
      <c r="P9032" s="923"/>
      <c r="Q9032" s="923"/>
      <c r="R9032" s="923"/>
      <c r="S9032" s="923"/>
      <c r="U9032" s="742"/>
    </row>
    <row r="9033" spans="12:21" s="508" customFormat="1" x14ac:dyDescent="0.2">
      <c r="L9033" s="469"/>
      <c r="M9033" s="469"/>
      <c r="N9033" s="469"/>
      <c r="O9033" s="469"/>
      <c r="P9033" s="923"/>
      <c r="Q9033" s="923"/>
      <c r="R9033" s="923"/>
      <c r="S9033" s="923"/>
      <c r="U9033" s="742"/>
    </row>
    <row r="9034" spans="12:21" s="508" customFormat="1" x14ac:dyDescent="0.2">
      <c r="L9034" s="469"/>
      <c r="M9034" s="469"/>
      <c r="N9034" s="469"/>
      <c r="O9034" s="469"/>
      <c r="P9034" s="923"/>
      <c r="Q9034" s="923"/>
      <c r="R9034" s="923"/>
      <c r="S9034" s="923"/>
      <c r="U9034" s="742"/>
    </row>
    <row r="9035" spans="12:21" s="508" customFormat="1" x14ac:dyDescent="0.2">
      <c r="L9035" s="469"/>
      <c r="M9035" s="469"/>
      <c r="N9035" s="469"/>
      <c r="O9035" s="469"/>
      <c r="P9035" s="923"/>
      <c r="Q9035" s="923"/>
      <c r="R9035" s="923"/>
      <c r="S9035" s="923"/>
      <c r="U9035" s="742"/>
    </row>
    <row r="9036" spans="12:21" s="508" customFormat="1" x14ac:dyDescent="0.2">
      <c r="L9036" s="469"/>
      <c r="M9036" s="469"/>
      <c r="N9036" s="469"/>
      <c r="O9036" s="469"/>
      <c r="P9036" s="923"/>
      <c r="Q9036" s="923"/>
      <c r="R9036" s="923"/>
      <c r="S9036" s="923"/>
      <c r="U9036" s="742"/>
    </row>
    <row r="9037" spans="12:21" s="508" customFormat="1" x14ac:dyDescent="0.2">
      <c r="L9037" s="469"/>
      <c r="M9037" s="469"/>
      <c r="N9037" s="469"/>
      <c r="O9037" s="469"/>
      <c r="P9037" s="923"/>
      <c r="Q9037" s="923"/>
      <c r="R9037" s="923"/>
      <c r="S9037" s="923"/>
      <c r="U9037" s="742"/>
    </row>
    <row r="9038" spans="12:21" s="508" customFormat="1" x14ac:dyDescent="0.2">
      <c r="L9038" s="469"/>
      <c r="M9038" s="469"/>
      <c r="N9038" s="469"/>
      <c r="O9038" s="469"/>
      <c r="P9038" s="923"/>
      <c r="Q9038" s="923"/>
      <c r="R9038" s="923"/>
      <c r="S9038" s="923"/>
      <c r="U9038" s="742"/>
    </row>
    <row r="9039" spans="12:21" s="508" customFormat="1" x14ac:dyDescent="0.2">
      <c r="L9039" s="469"/>
      <c r="M9039" s="469"/>
      <c r="N9039" s="469"/>
      <c r="O9039" s="469"/>
      <c r="P9039" s="923"/>
      <c r="Q9039" s="923"/>
      <c r="R9039" s="923"/>
      <c r="S9039" s="923"/>
      <c r="U9039" s="742"/>
    </row>
    <row r="9040" spans="12:21" s="508" customFormat="1" x14ac:dyDescent="0.2">
      <c r="L9040" s="469"/>
      <c r="M9040" s="469"/>
      <c r="N9040" s="469"/>
      <c r="O9040" s="469"/>
      <c r="P9040" s="923"/>
      <c r="Q9040" s="923"/>
      <c r="R9040" s="923"/>
      <c r="S9040" s="923"/>
      <c r="U9040" s="742"/>
    </row>
    <row r="9041" spans="12:21" s="508" customFormat="1" x14ac:dyDescent="0.2">
      <c r="L9041" s="469"/>
      <c r="M9041" s="469"/>
      <c r="N9041" s="469"/>
      <c r="O9041" s="469"/>
      <c r="P9041" s="923"/>
      <c r="Q9041" s="923"/>
      <c r="R9041" s="923"/>
      <c r="S9041" s="923"/>
      <c r="U9041" s="742"/>
    </row>
    <row r="9042" spans="12:21" s="508" customFormat="1" x14ac:dyDescent="0.2">
      <c r="L9042" s="469"/>
      <c r="M9042" s="469"/>
      <c r="N9042" s="469"/>
      <c r="O9042" s="469"/>
      <c r="P9042" s="923"/>
      <c r="Q9042" s="923"/>
      <c r="R9042" s="923"/>
      <c r="S9042" s="923"/>
      <c r="U9042" s="742"/>
    </row>
    <row r="9043" spans="12:21" s="508" customFormat="1" x14ac:dyDescent="0.2">
      <c r="L9043" s="469"/>
      <c r="M9043" s="469"/>
      <c r="N9043" s="469"/>
      <c r="O9043" s="469"/>
      <c r="P9043" s="923"/>
      <c r="Q9043" s="923"/>
      <c r="R9043" s="923"/>
      <c r="S9043" s="923"/>
      <c r="U9043" s="742"/>
    </row>
    <row r="9044" spans="12:21" s="508" customFormat="1" x14ac:dyDescent="0.2">
      <c r="L9044" s="469"/>
      <c r="M9044" s="469"/>
      <c r="N9044" s="469"/>
      <c r="O9044" s="469"/>
      <c r="P9044" s="923"/>
      <c r="Q9044" s="923"/>
      <c r="R9044" s="923"/>
      <c r="S9044" s="923"/>
      <c r="U9044" s="742"/>
    </row>
    <row r="9045" spans="12:21" s="508" customFormat="1" x14ac:dyDescent="0.2">
      <c r="L9045" s="469"/>
      <c r="M9045" s="469"/>
      <c r="N9045" s="469"/>
      <c r="O9045" s="469"/>
      <c r="P9045" s="923"/>
      <c r="Q9045" s="923"/>
      <c r="R9045" s="923"/>
      <c r="S9045" s="923"/>
      <c r="U9045" s="742"/>
    </row>
    <row r="9046" spans="12:21" s="508" customFormat="1" x14ac:dyDescent="0.2">
      <c r="L9046" s="469"/>
      <c r="M9046" s="469"/>
      <c r="N9046" s="469"/>
      <c r="O9046" s="469"/>
      <c r="P9046" s="923"/>
      <c r="Q9046" s="923"/>
      <c r="R9046" s="923"/>
      <c r="S9046" s="923"/>
      <c r="U9046" s="742"/>
    </row>
    <row r="9047" spans="12:21" s="508" customFormat="1" x14ac:dyDescent="0.2">
      <c r="L9047" s="469"/>
      <c r="M9047" s="469"/>
      <c r="N9047" s="469"/>
      <c r="O9047" s="469"/>
      <c r="P9047" s="923"/>
      <c r="Q9047" s="923"/>
      <c r="R9047" s="923"/>
      <c r="S9047" s="923"/>
      <c r="U9047" s="742"/>
    </row>
    <row r="9048" spans="12:21" s="508" customFormat="1" x14ac:dyDescent="0.2">
      <c r="L9048" s="469"/>
      <c r="M9048" s="469"/>
      <c r="N9048" s="469"/>
      <c r="O9048" s="469"/>
      <c r="P9048" s="923"/>
      <c r="Q9048" s="923"/>
      <c r="R9048" s="923"/>
      <c r="S9048" s="923"/>
      <c r="U9048" s="742"/>
    </row>
    <row r="9049" spans="12:21" s="508" customFormat="1" x14ac:dyDescent="0.2">
      <c r="L9049" s="469"/>
      <c r="M9049" s="469"/>
      <c r="N9049" s="469"/>
      <c r="O9049" s="469"/>
      <c r="P9049" s="923"/>
      <c r="Q9049" s="923"/>
      <c r="R9049" s="923"/>
      <c r="S9049" s="923"/>
      <c r="U9049" s="742"/>
    </row>
    <row r="9050" spans="12:21" s="508" customFormat="1" x14ac:dyDescent="0.2">
      <c r="L9050" s="469"/>
      <c r="M9050" s="469"/>
      <c r="N9050" s="469"/>
      <c r="O9050" s="469"/>
      <c r="P9050" s="923"/>
      <c r="Q9050" s="923"/>
      <c r="R9050" s="923"/>
      <c r="S9050" s="923"/>
      <c r="U9050" s="742"/>
    </row>
    <row r="9051" spans="12:21" s="508" customFormat="1" x14ac:dyDescent="0.2">
      <c r="L9051" s="469"/>
      <c r="M9051" s="469"/>
      <c r="N9051" s="469"/>
      <c r="O9051" s="469"/>
      <c r="P9051" s="923"/>
      <c r="Q9051" s="923"/>
      <c r="R9051" s="923"/>
      <c r="S9051" s="923"/>
      <c r="U9051" s="742"/>
    </row>
    <row r="9052" spans="12:21" s="508" customFormat="1" x14ac:dyDescent="0.2">
      <c r="L9052" s="469"/>
      <c r="M9052" s="469"/>
      <c r="N9052" s="469"/>
      <c r="O9052" s="469"/>
      <c r="P9052" s="923"/>
      <c r="Q9052" s="923"/>
      <c r="R9052" s="923"/>
      <c r="S9052" s="923"/>
      <c r="U9052" s="742"/>
    </row>
    <row r="9053" spans="12:21" s="508" customFormat="1" x14ac:dyDescent="0.2">
      <c r="L9053" s="469"/>
      <c r="M9053" s="469"/>
      <c r="N9053" s="469"/>
      <c r="O9053" s="469"/>
      <c r="P9053" s="923"/>
      <c r="Q9053" s="923"/>
      <c r="R9053" s="923"/>
      <c r="S9053" s="923"/>
      <c r="U9053" s="742"/>
    </row>
    <row r="9054" spans="12:21" s="508" customFormat="1" x14ac:dyDescent="0.2">
      <c r="L9054" s="469"/>
      <c r="M9054" s="469"/>
      <c r="N9054" s="469"/>
      <c r="O9054" s="469"/>
      <c r="P9054" s="923"/>
      <c r="Q9054" s="923"/>
      <c r="R9054" s="923"/>
      <c r="S9054" s="923"/>
      <c r="U9054" s="742"/>
    </row>
    <row r="9055" spans="12:21" s="508" customFormat="1" x14ac:dyDescent="0.2">
      <c r="L9055" s="469"/>
      <c r="M9055" s="469"/>
      <c r="N9055" s="469"/>
      <c r="O9055" s="469"/>
      <c r="P9055" s="923"/>
      <c r="Q9055" s="923"/>
      <c r="R9055" s="923"/>
      <c r="S9055" s="923"/>
      <c r="U9055" s="742"/>
    </row>
    <row r="9056" spans="12:21" s="508" customFormat="1" x14ac:dyDescent="0.2">
      <c r="L9056" s="469"/>
      <c r="M9056" s="469"/>
      <c r="N9056" s="469"/>
      <c r="O9056" s="469"/>
      <c r="P9056" s="923"/>
      <c r="Q9056" s="923"/>
      <c r="R9056" s="923"/>
      <c r="S9056" s="923"/>
      <c r="U9056" s="742"/>
    </row>
    <row r="9057" spans="12:21" s="508" customFormat="1" x14ac:dyDescent="0.2">
      <c r="L9057" s="469"/>
      <c r="M9057" s="469"/>
      <c r="N9057" s="469"/>
      <c r="O9057" s="469"/>
      <c r="P9057" s="923"/>
      <c r="Q9057" s="923"/>
      <c r="R9057" s="923"/>
      <c r="S9057" s="923"/>
      <c r="U9057" s="742"/>
    </row>
    <row r="9058" spans="12:21" s="508" customFormat="1" x14ac:dyDescent="0.2">
      <c r="L9058" s="469"/>
      <c r="M9058" s="469"/>
      <c r="N9058" s="469"/>
      <c r="O9058" s="469"/>
      <c r="P9058" s="923"/>
      <c r="Q9058" s="923"/>
      <c r="R9058" s="923"/>
      <c r="S9058" s="923"/>
      <c r="U9058" s="742"/>
    </row>
    <row r="9059" spans="12:21" s="508" customFormat="1" x14ac:dyDescent="0.2">
      <c r="L9059" s="469"/>
      <c r="M9059" s="469"/>
      <c r="N9059" s="469"/>
      <c r="O9059" s="469"/>
      <c r="P9059" s="923"/>
      <c r="Q9059" s="923"/>
      <c r="R9059" s="923"/>
      <c r="S9059" s="923"/>
      <c r="U9059" s="742"/>
    </row>
    <row r="9060" spans="12:21" s="508" customFormat="1" x14ac:dyDescent="0.2">
      <c r="L9060" s="469"/>
      <c r="M9060" s="469"/>
      <c r="N9060" s="469"/>
      <c r="O9060" s="469"/>
      <c r="P9060" s="923"/>
      <c r="Q9060" s="923"/>
      <c r="R9060" s="923"/>
      <c r="S9060" s="923"/>
      <c r="U9060" s="742"/>
    </row>
    <row r="9061" spans="12:21" s="508" customFormat="1" x14ac:dyDescent="0.2">
      <c r="L9061" s="469"/>
      <c r="M9061" s="469"/>
      <c r="N9061" s="469"/>
      <c r="O9061" s="469"/>
      <c r="P9061" s="923"/>
      <c r="Q9061" s="923"/>
      <c r="R9061" s="923"/>
      <c r="S9061" s="923"/>
      <c r="U9061" s="742"/>
    </row>
    <row r="9062" spans="12:21" s="508" customFormat="1" x14ac:dyDescent="0.2">
      <c r="L9062" s="469"/>
      <c r="M9062" s="469"/>
      <c r="N9062" s="469"/>
      <c r="O9062" s="469"/>
      <c r="P9062" s="923"/>
      <c r="Q9062" s="923"/>
      <c r="R9062" s="923"/>
      <c r="S9062" s="923"/>
      <c r="U9062" s="742"/>
    </row>
    <row r="9063" spans="12:21" s="508" customFormat="1" x14ac:dyDescent="0.2">
      <c r="L9063" s="469"/>
      <c r="M9063" s="469"/>
      <c r="N9063" s="469"/>
      <c r="O9063" s="469"/>
      <c r="P9063" s="923"/>
      <c r="Q9063" s="923"/>
      <c r="R9063" s="923"/>
      <c r="S9063" s="923"/>
      <c r="U9063" s="742"/>
    </row>
    <row r="9064" spans="12:21" s="508" customFormat="1" x14ac:dyDescent="0.2">
      <c r="L9064" s="469"/>
      <c r="M9064" s="469"/>
      <c r="N9064" s="469"/>
      <c r="O9064" s="469"/>
      <c r="P9064" s="923"/>
      <c r="Q9064" s="923"/>
      <c r="R9064" s="923"/>
      <c r="S9064" s="923"/>
      <c r="U9064" s="742"/>
    </row>
    <row r="9065" spans="12:21" s="508" customFormat="1" x14ac:dyDescent="0.2">
      <c r="L9065" s="469"/>
      <c r="M9065" s="469"/>
      <c r="N9065" s="469"/>
      <c r="O9065" s="469"/>
      <c r="P9065" s="923"/>
      <c r="Q9065" s="923"/>
      <c r="R9065" s="923"/>
      <c r="S9065" s="923"/>
      <c r="U9065" s="742"/>
    </row>
    <row r="9066" spans="12:21" s="508" customFormat="1" x14ac:dyDescent="0.2">
      <c r="L9066" s="469"/>
      <c r="M9066" s="469"/>
      <c r="N9066" s="469"/>
      <c r="O9066" s="469"/>
      <c r="P9066" s="923"/>
      <c r="Q9066" s="923"/>
      <c r="R9066" s="923"/>
      <c r="S9066" s="923"/>
      <c r="U9066" s="742"/>
    </row>
    <row r="9067" spans="12:21" s="508" customFormat="1" x14ac:dyDescent="0.2">
      <c r="L9067" s="469"/>
      <c r="M9067" s="469"/>
      <c r="N9067" s="469"/>
      <c r="O9067" s="469"/>
      <c r="P9067" s="923"/>
      <c r="Q9067" s="923"/>
      <c r="R9067" s="923"/>
      <c r="S9067" s="923"/>
      <c r="U9067" s="742"/>
    </row>
    <row r="9068" spans="12:21" s="508" customFormat="1" x14ac:dyDescent="0.2">
      <c r="L9068" s="469"/>
      <c r="M9068" s="469"/>
      <c r="N9068" s="469"/>
      <c r="O9068" s="469"/>
      <c r="P9068" s="923"/>
      <c r="Q9068" s="923"/>
      <c r="R9068" s="923"/>
      <c r="S9068" s="923"/>
      <c r="U9068" s="742"/>
    </row>
    <row r="9069" spans="12:21" s="508" customFormat="1" x14ac:dyDescent="0.2">
      <c r="L9069" s="469"/>
      <c r="M9069" s="469"/>
      <c r="N9069" s="469"/>
      <c r="O9069" s="469"/>
      <c r="P9069" s="923"/>
      <c r="Q9069" s="923"/>
      <c r="R9069" s="923"/>
      <c r="S9069" s="923"/>
      <c r="U9069" s="742"/>
    </row>
    <row r="9070" spans="12:21" s="508" customFormat="1" x14ac:dyDescent="0.2">
      <c r="L9070" s="469"/>
      <c r="M9070" s="469"/>
      <c r="N9070" s="469"/>
      <c r="O9070" s="469"/>
      <c r="P9070" s="923"/>
      <c r="Q9070" s="923"/>
      <c r="R9070" s="923"/>
      <c r="S9070" s="923"/>
      <c r="U9070" s="742"/>
    </row>
    <row r="9071" spans="12:21" s="508" customFormat="1" x14ac:dyDescent="0.2">
      <c r="L9071" s="469"/>
      <c r="M9071" s="469"/>
      <c r="N9071" s="469"/>
      <c r="O9071" s="469"/>
      <c r="P9071" s="923"/>
      <c r="Q9071" s="923"/>
      <c r="R9071" s="923"/>
      <c r="S9071" s="923"/>
      <c r="U9071" s="742"/>
    </row>
    <row r="9072" spans="12:21" s="508" customFormat="1" x14ac:dyDescent="0.2">
      <c r="L9072" s="469"/>
      <c r="M9072" s="469"/>
      <c r="N9072" s="469"/>
      <c r="O9072" s="469"/>
      <c r="P9072" s="923"/>
      <c r="Q9072" s="923"/>
      <c r="R9072" s="923"/>
      <c r="S9072" s="923"/>
      <c r="U9072" s="742"/>
    </row>
    <row r="9073" spans="12:21" s="508" customFormat="1" x14ac:dyDescent="0.2">
      <c r="L9073" s="469"/>
      <c r="M9073" s="469"/>
      <c r="N9073" s="469"/>
      <c r="O9073" s="469"/>
      <c r="P9073" s="923"/>
      <c r="Q9073" s="923"/>
      <c r="R9073" s="923"/>
      <c r="S9073" s="923"/>
      <c r="U9073" s="742"/>
    </row>
    <row r="9074" spans="12:21" s="508" customFormat="1" x14ac:dyDescent="0.2">
      <c r="L9074" s="469"/>
      <c r="M9074" s="469"/>
      <c r="N9074" s="469"/>
      <c r="O9074" s="469"/>
      <c r="P9074" s="923"/>
      <c r="Q9074" s="923"/>
      <c r="R9074" s="923"/>
      <c r="S9074" s="923"/>
      <c r="U9074" s="742"/>
    </row>
    <row r="9075" spans="12:21" s="508" customFormat="1" x14ac:dyDescent="0.2">
      <c r="L9075" s="469"/>
      <c r="M9075" s="469"/>
      <c r="N9075" s="469"/>
      <c r="O9075" s="469"/>
      <c r="P9075" s="923"/>
      <c r="Q9075" s="923"/>
      <c r="R9075" s="923"/>
      <c r="S9075" s="923"/>
      <c r="U9075" s="742"/>
    </row>
    <row r="9076" spans="12:21" s="508" customFormat="1" x14ac:dyDescent="0.2">
      <c r="L9076" s="469"/>
      <c r="M9076" s="469"/>
      <c r="N9076" s="469"/>
      <c r="O9076" s="469"/>
      <c r="P9076" s="923"/>
      <c r="Q9076" s="923"/>
      <c r="R9076" s="923"/>
      <c r="S9076" s="923"/>
      <c r="U9076" s="742"/>
    </row>
    <row r="9077" spans="12:21" s="508" customFormat="1" x14ac:dyDescent="0.2">
      <c r="L9077" s="469"/>
      <c r="M9077" s="469"/>
      <c r="N9077" s="469"/>
      <c r="O9077" s="469"/>
      <c r="P9077" s="923"/>
      <c r="Q9077" s="923"/>
      <c r="R9077" s="923"/>
      <c r="S9077" s="923"/>
      <c r="U9077" s="742"/>
    </row>
    <row r="9078" spans="12:21" s="508" customFormat="1" x14ac:dyDescent="0.2">
      <c r="L9078" s="469"/>
      <c r="M9078" s="469"/>
      <c r="N9078" s="469"/>
      <c r="O9078" s="469"/>
      <c r="P9078" s="923"/>
      <c r="Q9078" s="923"/>
      <c r="R9078" s="923"/>
      <c r="S9078" s="923"/>
      <c r="U9078" s="742"/>
    </row>
    <row r="9079" spans="12:21" s="508" customFormat="1" x14ac:dyDescent="0.2">
      <c r="L9079" s="469"/>
      <c r="M9079" s="469"/>
      <c r="N9079" s="469"/>
      <c r="O9079" s="469"/>
      <c r="P9079" s="923"/>
      <c r="Q9079" s="923"/>
      <c r="R9079" s="923"/>
      <c r="S9079" s="923"/>
      <c r="U9079" s="742"/>
    </row>
    <row r="9080" spans="12:21" s="508" customFormat="1" x14ac:dyDescent="0.2">
      <c r="L9080" s="469"/>
      <c r="M9080" s="469"/>
      <c r="N9080" s="469"/>
      <c r="O9080" s="469"/>
      <c r="P9080" s="923"/>
      <c r="Q9080" s="923"/>
      <c r="R9080" s="923"/>
      <c r="S9080" s="923"/>
      <c r="U9080" s="742"/>
    </row>
    <row r="9081" spans="12:21" s="508" customFormat="1" x14ac:dyDescent="0.2">
      <c r="L9081" s="469"/>
      <c r="M9081" s="469"/>
      <c r="N9081" s="469"/>
      <c r="O9081" s="469"/>
      <c r="P9081" s="923"/>
      <c r="Q9081" s="923"/>
      <c r="R9081" s="923"/>
      <c r="S9081" s="923"/>
      <c r="U9081" s="742"/>
    </row>
    <row r="9082" spans="12:21" s="508" customFormat="1" x14ac:dyDescent="0.2">
      <c r="L9082" s="469"/>
      <c r="M9082" s="469"/>
      <c r="N9082" s="469"/>
      <c r="O9082" s="469"/>
      <c r="P9082" s="923"/>
      <c r="Q9082" s="923"/>
      <c r="R9082" s="923"/>
      <c r="S9082" s="923"/>
      <c r="U9082" s="742"/>
    </row>
    <row r="9083" spans="12:21" s="508" customFormat="1" x14ac:dyDescent="0.2">
      <c r="L9083" s="469"/>
      <c r="M9083" s="469"/>
      <c r="N9083" s="469"/>
      <c r="O9083" s="469"/>
      <c r="P9083" s="923"/>
      <c r="Q9083" s="923"/>
      <c r="R9083" s="923"/>
      <c r="S9083" s="923"/>
      <c r="U9083" s="742"/>
    </row>
    <row r="9084" spans="12:21" s="508" customFormat="1" x14ac:dyDescent="0.2">
      <c r="L9084" s="469"/>
      <c r="M9084" s="469"/>
      <c r="N9084" s="469"/>
      <c r="O9084" s="469"/>
      <c r="P9084" s="923"/>
      <c r="Q9084" s="923"/>
      <c r="R9084" s="923"/>
      <c r="S9084" s="923"/>
      <c r="U9084" s="742"/>
    </row>
    <row r="9085" spans="12:21" s="508" customFormat="1" x14ac:dyDescent="0.2">
      <c r="L9085" s="469"/>
      <c r="M9085" s="469"/>
      <c r="N9085" s="469"/>
      <c r="O9085" s="469"/>
      <c r="P9085" s="923"/>
      <c r="Q9085" s="923"/>
      <c r="R9085" s="923"/>
      <c r="S9085" s="923"/>
      <c r="U9085" s="742"/>
    </row>
    <row r="9086" spans="12:21" s="508" customFormat="1" x14ac:dyDescent="0.2">
      <c r="L9086" s="469"/>
      <c r="M9086" s="469"/>
      <c r="N9086" s="469"/>
      <c r="O9086" s="469"/>
      <c r="P9086" s="923"/>
      <c r="Q9086" s="923"/>
      <c r="R9086" s="923"/>
      <c r="S9086" s="923"/>
      <c r="U9086" s="742"/>
    </row>
    <row r="9087" spans="12:21" s="508" customFormat="1" x14ac:dyDescent="0.2">
      <c r="L9087" s="469"/>
      <c r="M9087" s="469"/>
      <c r="N9087" s="469"/>
      <c r="O9087" s="469"/>
      <c r="P9087" s="923"/>
      <c r="Q9087" s="923"/>
      <c r="R9087" s="923"/>
      <c r="S9087" s="923"/>
      <c r="U9087" s="742"/>
    </row>
    <row r="9088" spans="12:21" s="508" customFormat="1" x14ac:dyDescent="0.2">
      <c r="L9088" s="469"/>
      <c r="M9088" s="469"/>
      <c r="N9088" s="469"/>
      <c r="O9088" s="469"/>
      <c r="P9088" s="923"/>
      <c r="Q9088" s="923"/>
      <c r="R9088" s="923"/>
      <c r="S9088" s="923"/>
      <c r="U9088" s="742"/>
    </row>
    <row r="9089" spans="12:21" s="508" customFormat="1" x14ac:dyDescent="0.2">
      <c r="L9089" s="469"/>
      <c r="M9089" s="469"/>
      <c r="N9089" s="469"/>
      <c r="O9089" s="469"/>
      <c r="P9089" s="923"/>
      <c r="Q9089" s="923"/>
      <c r="R9089" s="923"/>
      <c r="S9089" s="923"/>
      <c r="U9089" s="742"/>
    </row>
    <row r="9090" spans="12:21" s="508" customFormat="1" x14ac:dyDescent="0.2">
      <c r="L9090" s="469"/>
      <c r="M9090" s="469"/>
      <c r="N9090" s="469"/>
      <c r="O9090" s="469"/>
      <c r="P9090" s="923"/>
      <c r="Q9090" s="923"/>
      <c r="R9090" s="923"/>
      <c r="S9090" s="923"/>
      <c r="U9090" s="742"/>
    </row>
    <row r="9091" spans="12:21" s="508" customFormat="1" x14ac:dyDescent="0.2">
      <c r="L9091" s="469"/>
      <c r="M9091" s="469"/>
      <c r="N9091" s="469"/>
      <c r="O9091" s="469"/>
      <c r="P9091" s="923"/>
      <c r="Q9091" s="923"/>
      <c r="R9091" s="923"/>
      <c r="S9091" s="923"/>
      <c r="U9091" s="742"/>
    </row>
    <row r="9092" spans="12:21" s="508" customFormat="1" x14ac:dyDescent="0.2">
      <c r="L9092" s="469"/>
      <c r="M9092" s="469"/>
      <c r="N9092" s="469"/>
      <c r="O9092" s="469"/>
      <c r="P9092" s="923"/>
      <c r="Q9092" s="923"/>
      <c r="R9092" s="923"/>
      <c r="S9092" s="923"/>
      <c r="U9092" s="742"/>
    </row>
    <row r="9093" spans="12:21" s="508" customFormat="1" x14ac:dyDescent="0.2">
      <c r="L9093" s="469"/>
      <c r="M9093" s="469"/>
      <c r="N9093" s="469"/>
      <c r="O9093" s="469"/>
      <c r="P9093" s="923"/>
      <c r="Q9093" s="923"/>
      <c r="R9093" s="923"/>
      <c r="S9093" s="923"/>
      <c r="U9093" s="742"/>
    </row>
    <row r="9094" spans="12:21" s="508" customFormat="1" x14ac:dyDescent="0.2">
      <c r="L9094" s="469"/>
      <c r="M9094" s="469"/>
      <c r="N9094" s="469"/>
      <c r="O9094" s="469"/>
      <c r="P9094" s="923"/>
      <c r="Q9094" s="923"/>
      <c r="R9094" s="923"/>
      <c r="S9094" s="923"/>
      <c r="U9094" s="742"/>
    </row>
    <row r="9095" spans="12:21" s="508" customFormat="1" x14ac:dyDescent="0.2">
      <c r="L9095" s="469"/>
      <c r="M9095" s="469"/>
      <c r="N9095" s="469"/>
      <c r="O9095" s="469"/>
      <c r="P9095" s="923"/>
      <c r="Q9095" s="923"/>
      <c r="R9095" s="923"/>
      <c r="S9095" s="923"/>
      <c r="U9095" s="742"/>
    </row>
    <row r="9096" spans="12:21" s="508" customFormat="1" x14ac:dyDescent="0.2">
      <c r="L9096" s="469"/>
      <c r="M9096" s="469"/>
      <c r="N9096" s="469"/>
      <c r="O9096" s="469"/>
      <c r="P9096" s="923"/>
      <c r="Q9096" s="923"/>
      <c r="R9096" s="923"/>
      <c r="S9096" s="923"/>
      <c r="U9096" s="742"/>
    </row>
    <row r="9097" spans="12:21" s="508" customFormat="1" x14ac:dyDescent="0.2">
      <c r="L9097" s="469"/>
      <c r="M9097" s="469"/>
      <c r="N9097" s="469"/>
      <c r="O9097" s="469"/>
      <c r="P9097" s="923"/>
      <c r="Q9097" s="923"/>
      <c r="R9097" s="923"/>
      <c r="S9097" s="923"/>
      <c r="U9097" s="742"/>
    </row>
    <row r="9098" spans="12:21" s="508" customFormat="1" x14ac:dyDescent="0.2">
      <c r="L9098" s="469"/>
      <c r="M9098" s="469"/>
      <c r="N9098" s="469"/>
      <c r="O9098" s="469"/>
      <c r="P9098" s="923"/>
      <c r="Q9098" s="923"/>
      <c r="R9098" s="923"/>
      <c r="S9098" s="923"/>
      <c r="U9098" s="742"/>
    </row>
    <row r="9099" spans="12:21" s="508" customFormat="1" x14ac:dyDescent="0.2">
      <c r="L9099" s="469"/>
      <c r="M9099" s="469"/>
      <c r="N9099" s="469"/>
      <c r="O9099" s="469"/>
      <c r="P9099" s="923"/>
      <c r="Q9099" s="923"/>
      <c r="R9099" s="923"/>
      <c r="S9099" s="923"/>
      <c r="U9099" s="742"/>
    </row>
    <row r="9100" spans="12:21" s="508" customFormat="1" x14ac:dyDescent="0.2">
      <c r="L9100" s="469"/>
      <c r="M9100" s="469"/>
      <c r="N9100" s="469"/>
      <c r="O9100" s="469"/>
      <c r="P9100" s="923"/>
      <c r="Q9100" s="923"/>
      <c r="R9100" s="923"/>
      <c r="S9100" s="923"/>
      <c r="U9100" s="742"/>
    </row>
    <row r="9101" spans="12:21" s="508" customFormat="1" x14ac:dyDescent="0.2">
      <c r="L9101" s="469"/>
      <c r="M9101" s="469"/>
      <c r="N9101" s="469"/>
      <c r="O9101" s="469"/>
      <c r="P9101" s="923"/>
      <c r="Q9101" s="923"/>
      <c r="R9101" s="923"/>
      <c r="S9101" s="923"/>
      <c r="U9101" s="742"/>
    </row>
    <row r="9102" spans="12:21" s="508" customFormat="1" x14ac:dyDescent="0.2">
      <c r="L9102" s="469"/>
      <c r="M9102" s="469"/>
      <c r="N9102" s="469"/>
      <c r="O9102" s="469"/>
      <c r="P9102" s="923"/>
      <c r="Q9102" s="923"/>
      <c r="R9102" s="923"/>
      <c r="S9102" s="923"/>
      <c r="U9102" s="742"/>
    </row>
    <row r="9103" spans="12:21" s="508" customFormat="1" x14ac:dyDescent="0.2">
      <c r="L9103" s="469"/>
      <c r="M9103" s="469"/>
      <c r="N9103" s="469"/>
      <c r="O9103" s="469"/>
      <c r="P9103" s="923"/>
      <c r="Q9103" s="923"/>
      <c r="R9103" s="923"/>
      <c r="S9103" s="923"/>
      <c r="U9103" s="742"/>
    </row>
    <row r="9104" spans="12:21" s="508" customFormat="1" x14ac:dyDescent="0.2">
      <c r="L9104" s="469"/>
      <c r="M9104" s="469"/>
      <c r="N9104" s="469"/>
      <c r="O9104" s="469"/>
      <c r="P9104" s="923"/>
      <c r="Q9104" s="923"/>
      <c r="R9104" s="923"/>
      <c r="S9104" s="923"/>
      <c r="U9104" s="742"/>
    </row>
    <row r="9105" spans="12:21" s="508" customFormat="1" x14ac:dyDescent="0.2">
      <c r="L9105" s="469"/>
      <c r="M9105" s="469"/>
      <c r="N9105" s="469"/>
      <c r="O9105" s="469"/>
      <c r="P9105" s="923"/>
      <c r="Q9105" s="923"/>
      <c r="R9105" s="923"/>
      <c r="S9105" s="923"/>
      <c r="U9105" s="742"/>
    </row>
    <row r="9106" spans="12:21" s="508" customFormat="1" x14ac:dyDescent="0.2">
      <c r="L9106" s="469"/>
      <c r="M9106" s="469"/>
      <c r="N9106" s="469"/>
      <c r="O9106" s="469"/>
      <c r="P9106" s="923"/>
      <c r="Q9106" s="923"/>
      <c r="R9106" s="923"/>
      <c r="S9106" s="923"/>
      <c r="U9106" s="742"/>
    </row>
    <row r="9107" spans="12:21" s="508" customFormat="1" x14ac:dyDescent="0.2">
      <c r="L9107" s="469"/>
      <c r="M9107" s="469"/>
      <c r="N9107" s="469"/>
      <c r="O9107" s="469"/>
      <c r="P9107" s="923"/>
      <c r="Q9107" s="923"/>
      <c r="R9107" s="923"/>
      <c r="S9107" s="923"/>
      <c r="U9107" s="742"/>
    </row>
    <row r="9108" spans="12:21" s="508" customFormat="1" x14ac:dyDescent="0.2">
      <c r="L9108" s="469"/>
      <c r="M9108" s="469"/>
      <c r="N9108" s="469"/>
      <c r="O9108" s="469"/>
      <c r="P9108" s="923"/>
      <c r="Q9108" s="923"/>
      <c r="R9108" s="923"/>
      <c r="S9108" s="923"/>
      <c r="U9108" s="742"/>
    </row>
    <row r="9109" spans="12:21" s="508" customFormat="1" x14ac:dyDescent="0.2">
      <c r="L9109" s="469"/>
      <c r="M9109" s="469"/>
      <c r="N9109" s="469"/>
      <c r="O9109" s="469"/>
      <c r="P9109" s="923"/>
      <c r="Q9109" s="923"/>
      <c r="R9109" s="923"/>
      <c r="S9109" s="923"/>
      <c r="U9109" s="742"/>
    </row>
    <row r="9110" spans="12:21" s="508" customFormat="1" x14ac:dyDescent="0.2">
      <c r="L9110" s="469"/>
      <c r="M9110" s="469"/>
      <c r="N9110" s="469"/>
      <c r="O9110" s="469"/>
      <c r="P9110" s="923"/>
      <c r="Q9110" s="923"/>
      <c r="R9110" s="923"/>
      <c r="S9110" s="923"/>
      <c r="U9110" s="742"/>
    </row>
    <row r="9111" spans="12:21" s="508" customFormat="1" x14ac:dyDescent="0.2">
      <c r="L9111" s="469"/>
      <c r="M9111" s="469"/>
      <c r="N9111" s="469"/>
      <c r="O9111" s="469"/>
      <c r="P9111" s="923"/>
      <c r="Q9111" s="923"/>
      <c r="R9111" s="923"/>
      <c r="S9111" s="923"/>
      <c r="U9111" s="742"/>
    </row>
    <row r="9112" spans="12:21" s="508" customFormat="1" x14ac:dyDescent="0.2">
      <c r="L9112" s="469"/>
      <c r="M9112" s="469"/>
      <c r="N9112" s="469"/>
      <c r="O9112" s="469"/>
      <c r="P9112" s="923"/>
      <c r="Q9112" s="923"/>
      <c r="R9112" s="923"/>
      <c r="S9112" s="923"/>
      <c r="U9112" s="742"/>
    </row>
    <row r="9113" spans="12:21" s="508" customFormat="1" x14ac:dyDescent="0.2">
      <c r="L9113" s="469"/>
      <c r="M9113" s="469"/>
      <c r="N9113" s="469"/>
      <c r="O9113" s="469"/>
      <c r="P9113" s="923"/>
      <c r="Q9113" s="923"/>
      <c r="R9113" s="923"/>
      <c r="S9113" s="923"/>
      <c r="U9113" s="742"/>
    </row>
    <row r="9114" spans="12:21" s="508" customFormat="1" x14ac:dyDescent="0.2">
      <c r="L9114" s="469"/>
      <c r="M9114" s="469"/>
      <c r="N9114" s="469"/>
      <c r="O9114" s="469"/>
      <c r="P9114" s="923"/>
      <c r="Q9114" s="923"/>
      <c r="R9114" s="923"/>
      <c r="S9114" s="923"/>
      <c r="U9114" s="742"/>
    </row>
    <row r="9115" spans="12:21" s="508" customFormat="1" x14ac:dyDescent="0.2">
      <c r="L9115" s="469"/>
      <c r="M9115" s="469"/>
      <c r="N9115" s="469"/>
      <c r="O9115" s="469"/>
      <c r="P9115" s="923"/>
      <c r="Q9115" s="923"/>
      <c r="R9115" s="923"/>
      <c r="S9115" s="923"/>
      <c r="U9115" s="742"/>
    </row>
    <row r="9116" spans="12:21" s="508" customFormat="1" x14ac:dyDescent="0.2">
      <c r="L9116" s="469"/>
      <c r="M9116" s="469"/>
      <c r="N9116" s="469"/>
      <c r="O9116" s="469"/>
      <c r="P9116" s="923"/>
      <c r="Q9116" s="923"/>
      <c r="R9116" s="923"/>
      <c r="S9116" s="923"/>
      <c r="U9116" s="742"/>
    </row>
    <row r="9117" spans="12:21" s="508" customFormat="1" x14ac:dyDescent="0.2">
      <c r="L9117" s="469"/>
      <c r="M9117" s="469"/>
      <c r="N9117" s="469"/>
      <c r="O9117" s="469"/>
      <c r="P9117" s="923"/>
      <c r="Q9117" s="923"/>
      <c r="R9117" s="923"/>
      <c r="S9117" s="923"/>
      <c r="U9117" s="742"/>
    </row>
    <row r="9118" spans="12:21" s="508" customFormat="1" x14ac:dyDescent="0.2">
      <c r="L9118" s="469"/>
      <c r="M9118" s="469"/>
      <c r="N9118" s="469"/>
      <c r="O9118" s="469"/>
      <c r="P9118" s="923"/>
      <c r="Q9118" s="923"/>
      <c r="R9118" s="923"/>
      <c r="S9118" s="923"/>
      <c r="U9118" s="742"/>
    </row>
    <row r="9119" spans="12:21" s="508" customFormat="1" x14ac:dyDescent="0.2">
      <c r="L9119" s="469"/>
      <c r="M9119" s="469"/>
      <c r="N9119" s="469"/>
      <c r="O9119" s="469"/>
      <c r="P9119" s="923"/>
      <c r="Q9119" s="923"/>
      <c r="R9119" s="923"/>
      <c r="S9119" s="923"/>
      <c r="U9119" s="742"/>
    </row>
    <row r="9120" spans="12:21" s="508" customFormat="1" x14ac:dyDescent="0.2">
      <c r="L9120" s="469"/>
      <c r="M9120" s="469"/>
      <c r="N9120" s="469"/>
      <c r="O9120" s="469"/>
      <c r="P9120" s="923"/>
      <c r="Q9120" s="923"/>
      <c r="R9120" s="923"/>
      <c r="S9120" s="923"/>
      <c r="U9120" s="742"/>
    </row>
    <row r="9121" spans="12:21" s="508" customFormat="1" x14ac:dyDescent="0.2">
      <c r="L9121" s="469"/>
      <c r="M9121" s="469"/>
      <c r="N9121" s="469"/>
      <c r="O9121" s="469"/>
      <c r="P9121" s="923"/>
      <c r="Q9121" s="923"/>
      <c r="R9121" s="923"/>
      <c r="S9121" s="923"/>
      <c r="U9121" s="742"/>
    </row>
    <row r="9122" spans="12:21" s="508" customFormat="1" x14ac:dyDescent="0.2">
      <c r="L9122" s="469"/>
      <c r="M9122" s="469"/>
      <c r="N9122" s="469"/>
      <c r="O9122" s="469"/>
      <c r="P9122" s="923"/>
      <c r="Q9122" s="923"/>
      <c r="R9122" s="923"/>
      <c r="S9122" s="923"/>
      <c r="U9122" s="742"/>
    </row>
    <row r="9123" spans="12:21" s="508" customFormat="1" x14ac:dyDescent="0.2">
      <c r="L9123" s="469"/>
      <c r="M9123" s="469"/>
      <c r="N9123" s="469"/>
      <c r="O9123" s="469"/>
      <c r="P9123" s="923"/>
      <c r="Q9123" s="923"/>
      <c r="R9123" s="923"/>
      <c r="S9123" s="923"/>
      <c r="U9123" s="742"/>
    </row>
    <row r="9124" spans="12:21" s="508" customFormat="1" x14ac:dyDescent="0.2">
      <c r="L9124" s="469"/>
      <c r="M9124" s="469"/>
      <c r="N9124" s="469"/>
      <c r="O9124" s="469"/>
      <c r="P9124" s="923"/>
      <c r="Q9124" s="923"/>
      <c r="R9124" s="923"/>
      <c r="S9124" s="923"/>
      <c r="U9124" s="742"/>
    </row>
    <row r="9125" spans="12:21" s="508" customFormat="1" x14ac:dyDescent="0.2">
      <c r="L9125" s="469"/>
      <c r="M9125" s="469"/>
      <c r="N9125" s="469"/>
      <c r="O9125" s="469"/>
      <c r="P9125" s="923"/>
      <c r="Q9125" s="923"/>
      <c r="R9125" s="923"/>
      <c r="S9125" s="923"/>
      <c r="U9125" s="742"/>
    </row>
    <row r="9126" spans="12:21" s="508" customFormat="1" x14ac:dyDescent="0.2">
      <c r="L9126" s="469"/>
      <c r="M9126" s="469"/>
      <c r="N9126" s="469"/>
      <c r="O9126" s="469"/>
      <c r="P9126" s="923"/>
      <c r="Q9126" s="923"/>
      <c r="R9126" s="923"/>
      <c r="S9126" s="923"/>
      <c r="U9126" s="742"/>
    </row>
    <row r="9127" spans="12:21" s="508" customFormat="1" x14ac:dyDescent="0.2">
      <c r="L9127" s="469"/>
      <c r="M9127" s="469"/>
      <c r="N9127" s="469"/>
      <c r="O9127" s="469"/>
      <c r="P9127" s="923"/>
      <c r="Q9127" s="923"/>
      <c r="R9127" s="923"/>
      <c r="S9127" s="923"/>
      <c r="U9127" s="742"/>
    </row>
    <row r="9128" spans="12:21" s="508" customFormat="1" x14ac:dyDescent="0.2">
      <c r="L9128" s="469"/>
      <c r="M9128" s="469"/>
      <c r="N9128" s="469"/>
      <c r="O9128" s="469"/>
      <c r="P9128" s="923"/>
      <c r="Q9128" s="923"/>
      <c r="R9128" s="923"/>
      <c r="S9128" s="923"/>
      <c r="U9128" s="742"/>
    </row>
    <row r="9129" spans="12:21" s="508" customFormat="1" x14ac:dyDescent="0.2">
      <c r="L9129" s="469"/>
      <c r="M9129" s="469"/>
      <c r="N9129" s="469"/>
      <c r="O9129" s="469"/>
      <c r="P9129" s="923"/>
      <c r="Q9129" s="923"/>
      <c r="R9129" s="923"/>
      <c r="S9129" s="923"/>
      <c r="U9129" s="742"/>
    </row>
    <row r="9130" spans="12:21" s="508" customFormat="1" x14ac:dyDescent="0.2">
      <c r="L9130" s="469"/>
      <c r="M9130" s="469"/>
      <c r="N9130" s="469"/>
      <c r="O9130" s="469"/>
      <c r="P9130" s="923"/>
      <c r="Q9130" s="923"/>
      <c r="R9130" s="923"/>
      <c r="S9130" s="923"/>
      <c r="U9130" s="742"/>
    </row>
    <row r="9131" spans="12:21" s="508" customFormat="1" x14ac:dyDescent="0.2">
      <c r="L9131" s="469"/>
      <c r="M9131" s="469"/>
      <c r="N9131" s="469"/>
      <c r="O9131" s="469"/>
      <c r="P9131" s="923"/>
      <c r="Q9131" s="923"/>
      <c r="R9131" s="923"/>
      <c r="S9131" s="923"/>
      <c r="U9131" s="742"/>
    </row>
    <row r="9132" spans="12:21" s="508" customFormat="1" x14ac:dyDescent="0.2">
      <c r="L9132" s="469"/>
      <c r="M9132" s="469"/>
      <c r="N9132" s="469"/>
      <c r="O9132" s="469"/>
      <c r="P9132" s="923"/>
      <c r="Q9132" s="923"/>
      <c r="R9132" s="923"/>
      <c r="S9132" s="923"/>
      <c r="U9132" s="742"/>
    </row>
    <row r="9133" spans="12:21" s="508" customFormat="1" x14ac:dyDescent="0.2">
      <c r="L9133" s="469"/>
      <c r="M9133" s="469"/>
      <c r="N9133" s="469"/>
      <c r="O9133" s="469"/>
      <c r="P9133" s="923"/>
      <c r="Q9133" s="923"/>
      <c r="R9133" s="923"/>
      <c r="S9133" s="923"/>
      <c r="U9133" s="742"/>
    </row>
    <row r="9134" spans="12:21" s="508" customFormat="1" x14ac:dyDescent="0.2">
      <c r="L9134" s="469"/>
      <c r="M9134" s="469"/>
      <c r="N9134" s="469"/>
      <c r="O9134" s="469"/>
      <c r="P9134" s="923"/>
      <c r="Q9134" s="923"/>
      <c r="R9134" s="923"/>
      <c r="S9134" s="923"/>
      <c r="U9134" s="742"/>
    </row>
    <row r="9135" spans="12:21" s="508" customFormat="1" x14ac:dyDescent="0.2">
      <c r="L9135" s="469"/>
      <c r="M9135" s="469"/>
      <c r="N9135" s="469"/>
      <c r="O9135" s="469"/>
      <c r="P9135" s="923"/>
      <c r="Q9135" s="923"/>
      <c r="R9135" s="923"/>
      <c r="S9135" s="923"/>
      <c r="U9135" s="742"/>
    </row>
    <row r="9136" spans="12:21" s="508" customFormat="1" x14ac:dyDescent="0.2">
      <c r="L9136" s="469"/>
      <c r="M9136" s="469"/>
      <c r="N9136" s="469"/>
      <c r="O9136" s="469"/>
      <c r="P9136" s="923"/>
      <c r="Q9136" s="923"/>
      <c r="R9136" s="923"/>
      <c r="S9136" s="923"/>
      <c r="U9136" s="742"/>
    </row>
    <row r="9137" spans="12:21" s="508" customFormat="1" x14ac:dyDescent="0.2">
      <c r="L9137" s="469"/>
      <c r="M9137" s="469"/>
      <c r="N9137" s="469"/>
      <c r="O9137" s="469"/>
      <c r="P9137" s="923"/>
      <c r="Q9137" s="923"/>
      <c r="R9137" s="923"/>
      <c r="S9137" s="923"/>
      <c r="U9137" s="742"/>
    </row>
    <row r="9138" spans="12:21" s="508" customFormat="1" x14ac:dyDescent="0.2">
      <c r="L9138" s="469"/>
      <c r="M9138" s="469"/>
      <c r="N9138" s="469"/>
      <c r="O9138" s="469"/>
      <c r="P9138" s="923"/>
      <c r="Q9138" s="923"/>
      <c r="R9138" s="923"/>
      <c r="S9138" s="923"/>
      <c r="U9138" s="742"/>
    </row>
    <row r="9139" spans="12:21" s="508" customFormat="1" x14ac:dyDescent="0.2">
      <c r="L9139" s="469"/>
      <c r="M9139" s="469"/>
      <c r="N9139" s="469"/>
      <c r="O9139" s="469"/>
      <c r="P9139" s="923"/>
      <c r="Q9139" s="923"/>
      <c r="R9139" s="923"/>
      <c r="S9139" s="923"/>
      <c r="U9139" s="742"/>
    </row>
    <row r="9140" spans="12:21" s="508" customFormat="1" x14ac:dyDescent="0.2">
      <c r="L9140" s="469"/>
      <c r="M9140" s="469"/>
      <c r="N9140" s="469"/>
      <c r="O9140" s="469"/>
      <c r="P9140" s="923"/>
      <c r="Q9140" s="923"/>
      <c r="R9140" s="923"/>
      <c r="S9140" s="923"/>
      <c r="U9140" s="742"/>
    </row>
    <row r="9141" spans="12:21" s="508" customFormat="1" x14ac:dyDescent="0.2">
      <c r="L9141" s="469"/>
      <c r="M9141" s="469"/>
      <c r="N9141" s="469"/>
      <c r="O9141" s="469"/>
      <c r="P9141" s="923"/>
      <c r="Q9141" s="923"/>
      <c r="R9141" s="923"/>
      <c r="S9141" s="923"/>
      <c r="U9141" s="742"/>
    </row>
    <row r="9142" spans="12:21" s="508" customFormat="1" x14ac:dyDescent="0.2">
      <c r="L9142" s="469"/>
      <c r="M9142" s="469"/>
      <c r="N9142" s="469"/>
      <c r="O9142" s="469"/>
      <c r="P9142" s="923"/>
      <c r="Q9142" s="923"/>
      <c r="R9142" s="923"/>
      <c r="S9142" s="923"/>
      <c r="U9142" s="742"/>
    </row>
    <row r="9143" spans="12:21" s="508" customFormat="1" x14ac:dyDescent="0.2">
      <c r="L9143" s="469"/>
      <c r="M9143" s="469"/>
      <c r="N9143" s="469"/>
      <c r="O9143" s="469"/>
      <c r="P9143" s="923"/>
      <c r="Q9143" s="923"/>
      <c r="R9143" s="923"/>
      <c r="S9143" s="923"/>
      <c r="U9143" s="742"/>
    </row>
    <row r="9144" spans="12:21" s="508" customFormat="1" x14ac:dyDescent="0.2">
      <c r="L9144" s="469"/>
      <c r="M9144" s="469"/>
      <c r="N9144" s="469"/>
      <c r="O9144" s="469"/>
      <c r="P9144" s="923"/>
      <c r="Q9144" s="923"/>
      <c r="R9144" s="923"/>
      <c r="S9144" s="923"/>
      <c r="U9144" s="742"/>
    </row>
    <row r="9145" spans="12:21" s="508" customFormat="1" x14ac:dyDescent="0.2">
      <c r="L9145" s="469"/>
      <c r="M9145" s="469"/>
      <c r="N9145" s="469"/>
      <c r="O9145" s="469"/>
      <c r="P9145" s="923"/>
      <c r="Q9145" s="923"/>
      <c r="R9145" s="923"/>
      <c r="S9145" s="923"/>
      <c r="U9145" s="742"/>
    </row>
    <row r="9146" spans="12:21" s="508" customFormat="1" x14ac:dyDescent="0.2">
      <c r="L9146" s="469"/>
      <c r="M9146" s="469"/>
      <c r="N9146" s="469"/>
      <c r="O9146" s="469"/>
      <c r="P9146" s="923"/>
      <c r="Q9146" s="923"/>
      <c r="R9146" s="923"/>
      <c r="S9146" s="923"/>
      <c r="U9146" s="742"/>
    </row>
    <row r="9147" spans="12:21" s="508" customFormat="1" x14ac:dyDescent="0.2">
      <c r="L9147" s="469"/>
      <c r="M9147" s="469"/>
      <c r="N9147" s="469"/>
      <c r="O9147" s="469"/>
      <c r="P9147" s="923"/>
      <c r="Q9147" s="923"/>
      <c r="R9147" s="923"/>
      <c r="S9147" s="923"/>
      <c r="U9147" s="742"/>
    </row>
    <row r="9148" spans="12:21" s="508" customFormat="1" x14ac:dyDescent="0.2">
      <c r="L9148" s="469"/>
      <c r="M9148" s="469"/>
      <c r="N9148" s="469"/>
      <c r="O9148" s="469"/>
      <c r="P9148" s="923"/>
      <c r="Q9148" s="923"/>
      <c r="R9148" s="923"/>
      <c r="S9148" s="923"/>
      <c r="U9148" s="742"/>
    </row>
    <row r="9149" spans="12:21" s="508" customFormat="1" x14ac:dyDescent="0.2">
      <c r="L9149" s="469"/>
      <c r="M9149" s="469"/>
      <c r="N9149" s="469"/>
      <c r="O9149" s="469"/>
      <c r="P9149" s="923"/>
      <c r="Q9149" s="923"/>
      <c r="R9149" s="923"/>
      <c r="S9149" s="923"/>
      <c r="U9149" s="742"/>
    </row>
    <row r="9150" spans="12:21" s="508" customFormat="1" x14ac:dyDescent="0.2">
      <c r="L9150" s="469"/>
      <c r="M9150" s="469"/>
      <c r="N9150" s="469"/>
      <c r="O9150" s="469"/>
      <c r="P9150" s="923"/>
      <c r="Q9150" s="923"/>
      <c r="R9150" s="923"/>
      <c r="S9150" s="923"/>
      <c r="U9150" s="742"/>
    </row>
    <row r="9151" spans="12:21" s="508" customFormat="1" x14ac:dyDescent="0.2">
      <c r="L9151" s="469"/>
      <c r="M9151" s="469"/>
      <c r="N9151" s="469"/>
      <c r="O9151" s="469"/>
      <c r="P9151" s="923"/>
      <c r="Q9151" s="923"/>
      <c r="R9151" s="923"/>
      <c r="S9151" s="923"/>
      <c r="U9151" s="742"/>
    </row>
    <row r="9152" spans="12:21" s="508" customFormat="1" x14ac:dyDescent="0.2">
      <c r="L9152" s="469"/>
      <c r="M9152" s="469"/>
      <c r="N9152" s="469"/>
      <c r="O9152" s="469"/>
      <c r="P9152" s="923"/>
      <c r="Q9152" s="923"/>
      <c r="R9152" s="923"/>
      <c r="S9152" s="923"/>
      <c r="U9152" s="742"/>
    </row>
    <row r="9153" spans="12:21" s="508" customFormat="1" x14ac:dyDescent="0.2">
      <c r="L9153" s="469"/>
      <c r="M9153" s="469"/>
      <c r="N9153" s="469"/>
      <c r="O9153" s="469"/>
      <c r="P9153" s="923"/>
      <c r="Q9153" s="923"/>
      <c r="R9153" s="923"/>
      <c r="S9153" s="923"/>
      <c r="U9153" s="742"/>
    </row>
    <row r="9154" spans="12:21" s="508" customFormat="1" x14ac:dyDescent="0.2">
      <c r="L9154" s="469"/>
      <c r="M9154" s="469"/>
      <c r="N9154" s="469"/>
      <c r="O9154" s="469"/>
      <c r="P9154" s="923"/>
      <c r="Q9154" s="923"/>
      <c r="R9154" s="923"/>
      <c r="S9154" s="923"/>
      <c r="U9154" s="742"/>
    </row>
    <row r="9155" spans="12:21" s="508" customFormat="1" x14ac:dyDescent="0.2">
      <c r="L9155" s="469"/>
      <c r="M9155" s="469"/>
      <c r="N9155" s="469"/>
      <c r="O9155" s="469"/>
      <c r="P9155" s="923"/>
      <c r="Q9155" s="923"/>
      <c r="R9155" s="923"/>
      <c r="S9155" s="923"/>
      <c r="U9155" s="742"/>
    </row>
    <row r="9156" spans="12:21" s="508" customFormat="1" x14ac:dyDescent="0.2">
      <c r="L9156" s="469"/>
      <c r="M9156" s="469"/>
      <c r="N9156" s="469"/>
      <c r="O9156" s="469"/>
      <c r="P9156" s="923"/>
      <c r="Q9156" s="923"/>
      <c r="R9156" s="923"/>
      <c r="S9156" s="923"/>
      <c r="U9156" s="742"/>
    </row>
    <row r="9157" spans="12:21" s="508" customFormat="1" x14ac:dyDescent="0.2">
      <c r="L9157" s="469"/>
      <c r="M9157" s="469"/>
      <c r="N9157" s="469"/>
      <c r="O9157" s="469"/>
      <c r="P9157" s="923"/>
      <c r="Q9157" s="923"/>
      <c r="R9157" s="923"/>
      <c r="S9157" s="923"/>
      <c r="U9157" s="742"/>
    </row>
    <row r="9158" spans="12:21" s="508" customFormat="1" x14ac:dyDescent="0.2">
      <c r="L9158" s="469"/>
      <c r="M9158" s="469"/>
      <c r="N9158" s="469"/>
      <c r="O9158" s="469"/>
      <c r="P9158" s="923"/>
      <c r="Q9158" s="923"/>
      <c r="R9158" s="923"/>
      <c r="S9158" s="923"/>
      <c r="U9158" s="742"/>
    </row>
    <row r="9159" spans="12:21" s="508" customFormat="1" x14ac:dyDescent="0.2">
      <c r="L9159" s="469"/>
      <c r="M9159" s="469"/>
      <c r="N9159" s="469"/>
      <c r="O9159" s="469"/>
      <c r="P9159" s="923"/>
      <c r="Q9159" s="923"/>
      <c r="R9159" s="923"/>
      <c r="S9159" s="923"/>
      <c r="U9159" s="742"/>
    </row>
    <row r="9160" spans="12:21" s="508" customFormat="1" x14ac:dyDescent="0.2">
      <c r="L9160" s="469"/>
      <c r="M9160" s="469"/>
      <c r="N9160" s="469"/>
      <c r="O9160" s="469"/>
      <c r="P9160" s="923"/>
      <c r="Q9160" s="923"/>
      <c r="R9160" s="923"/>
      <c r="S9160" s="923"/>
      <c r="U9160" s="742"/>
    </row>
    <row r="9161" spans="12:21" s="508" customFormat="1" x14ac:dyDescent="0.2">
      <c r="L9161" s="469"/>
      <c r="M9161" s="469"/>
      <c r="N9161" s="469"/>
      <c r="O9161" s="469"/>
      <c r="P9161" s="923"/>
      <c r="Q9161" s="923"/>
      <c r="R9161" s="923"/>
      <c r="S9161" s="923"/>
      <c r="U9161" s="742"/>
    </row>
    <row r="9162" spans="12:21" s="508" customFormat="1" x14ac:dyDescent="0.2">
      <c r="L9162" s="469"/>
      <c r="M9162" s="469"/>
      <c r="N9162" s="469"/>
      <c r="O9162" s="469"/>
      <c r="P9162" s="923"/>
      <c r="Q9162" s="923"/>
      <c r="R9162" s="923"/>
      <c r="S9162" s="923"/>
      <c r="U9162" s="742"/>
    </row>
    <row r="9163" spans="12:21" s="508" customFormat="1" x14ac:dyDescent="0.2">
      <c r="L9163" s="469"/>
      <c r="M9163" s="469"/>
      <c r="N9163" s="469"/>
      <c r="O9163" s="469"/>
      <c r="P9163" s="923"/>
      <c r="Q9163" s="923"/>
      <c r="R9163" s="923"/>
      <c r="S9163" s="923"/>
      <c r="U9163" s="742"/>
    </row>
    <row r="9164" spans="12:21" s="508" customFormat="1" x14ac:dyDescent="0.2">
      <c r="L9164" s="469"/>
      <c r="M9164" s="469"/>
      <c r="N9164" s="469"/>
      <c r="O9164" s="469"/>
      <c r="P9164" s="923"/>
      <c r="Q9164" s="923"/>
      <c r="R9164" s="923"/>
      <c r="S9164" s="923"/>
      <c r="U9164" s="742"/>
    </row>
    <row r="9165" spans="12:21" s="508" customFormat="1" x14ac:dyDescent="0.2">
      <c r="L9165" s="469"/>
      <c r="M9165" s="469"/>
      <c r="N9165" s="469"/>
      <c r="O9165" s="469"/>
      <c r="P9165" s="923"/>
      <c r="Q9165" s="923"/>
      <c r="R9165" s="923"/>
      <c r="S9165" s="923"/>
      <c r="U9165" s="742"/>
    </row>
    <row r="9166" spans="12:21" s="508" customFormat="1" x14ac:dyDescent="0.2">
      <c r="L9166" s="469"/>
      <c r="M9166" s="469"/>
      <c r="N9166" s="469"/>
      <c r="O9166" s="469"/>
      <c r="P9166" s="923"/>
      <c r="Q9166" s="923"/>
      <c r="R9166" s="923"/>
      <c r="S9166" s="923"/>
      <c r="U9166" s="742"/>
    </row>
    <row r="9167" spans="12:21" s="508" customFormat="1" x14ac:dyDescent="0.2">
      <c r="L9167" s="469"/>
      <c r="M9167" s="469"/>
      <c r="N9167" s="469"/>
      <c r="O9167" s="469"/>
      <c r="P9167" s="923"/>
      <c r="Q9167" s="923"/>
      <c r="R9167" s="923"/>
      <c r="S9167" s="923"/>
      <c r="U9167" s="742"/>
    </row>
    <row r="9168" spans="12:21" s="508" customFormat="1" x14ac:dyDescent="0.2">
      <c r="L9168" s="469"/>
      <c r="M9168" s="469"/>
      <c r="N9168" s="469"/>
      <c r="O9168" s="469"/>
      <c r="P9168" s="923"/>
      <c r="Q9168" s="923"/>
      <c r="R9168" s="923"/>
      <c r="S9168" s="923"/>
      <c r="U9168" s="742"/>
    </row>
    <row r="9169" spans="12:21" s="508" customFormat="1" x14ac:dyDescent="0.2">
      <c r="L9169" s="469"/>
      <c r="M9169" s="469"/>
      <c r="N9169" s="469"/>
      <c r="O9169" s="469"/>
      <c r="P9169" s="923"/>
      <c r="Q9169" s="923"/>
      <c r="R9169" s="923"/>
      <c r="S9169" s="923"/>
      <c r="U9169" s="742"/>
    </row>
    <row r="9170" spans="12:21" s="508" customFormat="1" x14ac:dyDescent="0.2">
      <c r="L9170" s="469"/>
      <c r="M9170" s="469"/>
      <c r="N9170" s="469"/>
      <c r="O9170" s="469"/>
      <c r="P9170" s="923"/>
      <c r="Q9170" s="923"/>
      <c r="R9170" s="923"/>
      <c r="S9170" s="923"/>
      <c r="U9170" s="742"/>
    </row>
    <row r="9171" spans="12:21" s="508" customFormat="1" x14ac:dyDescent="0.2">
      <c r="L9171" s="469"/>
      <c r="M9171" s="469"/>
      <c r="N9171" s="469"/>
      <c r="O9171" s="469"/>
      <c r="P9171" s="923"/>
      <c r="Q9171" s="923"/>
      <c r="R9171" s="923"/>
      <c r="S9171" s="923"/>
      <c r="U9171" s="742"/>
    </row>
    <row r="9172" spans="12:21" s="508" customFormat="1" x14ac:dyDescent="0.2">
      <c r="L9172" s="469"/>
      <c r="M9172" s="469"/>
      <c r="N9172" s="469"/>
      <c r="O9172" s="469"/>
      <c r="P9172" s="923"/>
      <c r="Q9172" s="923"/>
      <c r="R9172" s="923"/>
      <c r="S9172" s="923"/>
      <c r="U9172" s="742"/>
    </row>
    <row r="9173" spans="12:21" s="508" customFormat="1" x14ac:dyDescent="0.2">
      <c r="L9173" s="469"/>
      <c r="M9173" s="469"/>
      <c r="N9173" s="469"/>
      <c r="O9173" s="469"/>
      <c r="P9173" s="923"/>
      <c r="Q9173" s="923"/>
      <c r="R9173" s="923"/>
      <c r="S9173" s="923"/>
      <c r="U9173" s="742"/>
    </row>
    <row r="9174" spans="12:21" s="508" customFormat="1" x14ac:dyDescent="0.2">
      <c r="L9174" s="469"/>
      <c r="M9174" s="469"/>
      <c r="N9174" s="469"/>
      <c r="O9174" s="469"/>
      <c r="P9174" s="923"/>
      <c r="Q9174" s="923"/>
      <c r="R9174" s="923"/>
      <c r="S9174" s="923"/>
      <c r="U9174" s="742"/>
    </row>
    <row r="9175" spans="12:21" s="508" customFormat="1" x14ac:dyDescent="0.2">
      <c r="L9175" s="469"/>
      <c r="M9175" s="469"/>
      <c r="N9175" s="469"/>
      <c r="O9175" s="469"/>
      <c r="P9175" s="923"/>
      <c r="Q9175" s="923"/>
      <c r="R9175" s="923"/>
      <c r="S9175" s="923"/>
      <c r="U9175" s="742"/>
    </row>
    <row r="9176" spans="12:21" s="508" customFormat="1" x14ac:dyDescent="0.2">
      <c r="L9176" s="469"/>
      <c r="M9176" s="469"/>
      <c r="N9176" s="469"/>
      <c r="O9176" s="469"/>
      <c r="P9176" s="923"/>
      <c r="Q9176" s="923"/>
      <c r="R9176" s="923"/>
      <c r="S9176" s="923"/>
      <c r="U9176" s="742"/>
    </row>
    <row r="9177" spans="12:21" s="508" customFormat="1" x14ac:dyDescent="0.2">
      <c r="L9177" s="469"/>
      <c r="M9177" s="469"/>
      <c r="N9177" s="469"/>
      <c r="O9177" s="469"/>
      <c r="P9177" s="923"/>
      <c r="Q9177" s="923"/>
      <c r="R9177" s="923"/>
      <c r="S9177" s="923"/>
      <c r="U9177" s="742"/>
    </row>
    <row r="9178" spans="12:21" s="508" customFormat="1" x14ac:dyDescent="0.2">
      <c r="L9178" s="469"/>
      <c r="M9178" s="469"/>
      <c r="N9178" s="469"/>
      <c r="O9178" s="469"/>
      <c r="P9178" s="923"/>
      <c r="Q9178" s="923"/>
      <c r="R9178" s="923"/>
      <c r="S9178" s="923"/>
      <c r="U9178" s="742"/>
    </row>
    <row r="9179" spans="12:21" s="508" customFormat="1" x14ac:dyDescent="0.2">
      <c r="L9179" s="469"/>
      <c r="M9179" s="469"/>
      <c r="N9179" s="469"/>
      <c r="O9179" s="469"/>
      <c r="P9179" s="923"/>
      <c r="Q9179" s="923"/>
      <c r="R9179" s="923"/>
      <c r="S9179" s="923"/>
      <c r="U9179" s="742"/>
    </row>
    <row r="9180" spans="12:21" s="508" customFormat="1" x14ac:dyDescent="0.2">
      <c r="L9180" s="469"/>
      <c r="M9180" s="469"/>
      <c r="N9180" s="469"/>
      <c r="O9180" s="469"/>
      <c r="P9180" s="923"/>
      <c r="Q9180" s="923"/>
      <c r="R9180" s="923"/>
      <c r="S9180" s="923"/>
      <c r="U9180" s="742"/>
    </row>
    <row r="9181" spans="12:21" s="508" customFormat="1" x14ac:dyDescent="0.2">
      <c r="L9181" s="469"/>
      <c r="M9181" s="469"/>
      <c r="N9181" s="469"/>
      <c r="O9181" s="469"/>
      <c r="P9181" s="923"/>
      <c r="Q9181" s="923"/>
      <c r="R9181" s="923"/>
      <c r="S9181" s="923"/>
      <c r="U9181" s="742"/>
    </row>
    <row r="9182" spans="12:21" s="508" customFormat="1" x14ac:dyDescent="0.2">
      <c r="L9182" s="469"/>
      <c r="M9182" s="469"/>
      <c r="N9182" s="469"/>
      <c r="O9182" s="469"/>
      <c r="P9182" s="923"/>
      <c r="Q9182" s="923"/>
      <c r="R9182" s="923"/>
      <c r="S9182" s="923"/>
      <c r="U9182" s="742"/>
    </row>
    <row r="9183" spans="12:21" s="508" customFormat="1" x14ac:dyDescent="0.2">
      <c r="L9183" s="469"/>
      <c r="M9183" s="469"/>
      <c r="N9183" s="469"/>
      <c r="O9183" s="469"/>
      <c r="P9183" s="923"/>
      <c r="Q9183" s="923"/>
      <c r="R9183" s="923"/>
      <c r="S9183" s="923"/>
      <c r="U9183" s="742"/>
    </row>
    <row r="9184" spans="12:21" s="508" customFormat="1" x14ac:dyDescent="0.2">
      <c r="L9184" s="469"/>
      <c r="M9184" s="469"/>
      <c r="N9184" s="469"/>
      <c r="O9184" s="469"/>
      <c r="P9184" s="923"/>
      <c r="Q9184" s="923"/>
      <c r="R9184" s="923"/>
      <c r="S9184" s="923"/>
      <c r="U9184" s="742"/>
    </row>
    <row r="9185" spans="12:21" s="508" customFormat="1" x14ac:dyDescent="0.2">
      <c r="L9185" s="469"/>
      <c r="M9185" s="469"/>
      <c r="N9185" s="469"/>
      <c r="O9185" s="469"/>
      <c r="P9185" s="923"/>
      <c r="Q9185" s="923"/>
      <c r="R9185" s="923"/>
      <c r="S9185" s="923"/>
      <c r="U9185" s="742"/>
    </row>
    <row r="9186" spans="12:21" s="508" customFormat="1" x14ac:dyDescent="0.2">
      <c r="L9186" s="469"/>
      <c r="M9186" s="469"/>
      <c r="N9186" s="469"/>
      <c r="O9186" s="469"/>
      <c r="P9186" s="923"/>
      <c r="Q9186" s="923"/>
      <c r="R9186" s="923"/>
      <c r="S9186" s="923"/>
      <c r="U9186" s="742"/>
    </row>
    <row r="9187" spans="12:21" s="508" customFormat="1" x14ac:dyDescent="0.2">
      <c r="L9187" s="469"/>
      <c r="M9187" s="469"/>
      <c r="N9187" s="469"/>
      <c r="O9187" s="469"/>
      <c r="P9187" s="923"/>
      <c r="Q9187" s="923"/>
      <c r="R9187" s="923"/>
      <c r="S9187" s="923"/>
      <c r="U9187" s="742"/>
    </row>
    <row r="9188" spans="12:21" s="508" customFormat="1" x14ac:dyDescent="0.2">
      <c r="L9188" s="469"/>
      <c r="M9188" s="469"/>
      <c r="N9188" s="469"/>
      <c r="O9188" s="469"/>
      <c r="P9188" s="923"/>
      <c r="Q9188" s="923"/>
      <c r="R9188" s="923"/>
      <c r="S9188" s="923"/>
      <c r="U9188" s="742"/>
    </row>
    <row r="9189" spans="12:21" s="508" customFormat="1" x14ac:dyDescent="0.2">
      <c r="L9189" s="469"/>
      <c r="M9189" s="469"/>
      <c r="N9189" s="469"/>
      <c r="O9189" s="469"/>
      <c r="P9189" s="923"/>
      <c r="Q9189" s="923"/>
      <c r="R9189" s="923"/>
      <c r="S9189" s="923"/>
      <c r="U9189" s="742"/>
    </row>
    <row r="9190" spans="12:21" s="508" customFormat="1" x14ac:dyDescent="0.2">
      <c r="L9190" s="469"/>
      <c r="M9190" s="469"/>
      <c r="N9190" s="469"/>
      <c r="O9190" s="469"/>
      <c r="P9190" s="923"/>
      <c r="Q9190" s="923"/>
      <c r="R9190" s="923"/>
      <c r="S9190" s="923"/>
      <c r="U9190" s="742"/>
    </row>
    <row r="9191" spans="12:21" s="508" customFormat="1" x14ac:dyDescent="0.2">
      <c r="L9191" s="469"/>
      <c r="M9191" s="469"/>
      <c r="N9191" s="469"/>
      <c r="O9191" s="469"/>
      <c r="P9191" s="923"/>
      <c r="Q9191" s="923"/>
      <c r="R9191" s="923"/>
      <c r="S9191" s="923"/>
      <c r="U9191" s="742"/>
    </row>
    <row r="9192" spans="12:21" s="508" customFormat="1" x14ac:dyDescent="0.2">
      <c r="L9192" s="469"/>
      <c r="M9192" s="469"/>
      <c r="N9192" s="469"/>
      <c r="O9192" s="469"/>
      <c r="P9192" s="923"/>
      <c r="Q9192" s="923"/>
      <c r="R9192" s="923"/>
      <c r="S9192" s="923"/>
      <c r="U9192" s="742"/>
    </row>
    <row r="9193" spans="12:21" s="508" customFormat="1" x14ac:dyDescent="0.2">
      <c r="L9193" s="469"/>
      <c r="M9193" s="469"/>
      <c r="N9193" s="469"/>
      <c r="O9193" s="469"/>
      <c r="P9193" s="923"/>
      <c r="Q9193" s="923"/>
      <c r="R9193" s="923"/>
      <c r="S9193" s="923"/>
      <c r="U9193" s="742"/>
    </row>
    <row r="9194" spans="12:21" s="508" customFormat="1" x14ac:dyDescent="0.2">
      <c r="L9194" s="469"/>
      <c r="M9194" s="469"/>
      <c r="N9194" s="469"/>
      <c r="O9194" s="469"/>
      <c r="P9194" s="923"/>
      <c r="Q9194" s="923"/>
      <c r="R9194" s="923"/>
      <c r="S9194" s="923"/>
      <c r="U9194" s="742"/>
    </row>
    <row r="9195" spans="12:21" s="508" customFormat="1" x14ac:dyDescent="0.2">
      <c r="L9195" s="469"/>
      <c r="M9195" s="469"/>
      <c r="N9195" s="469"/>
      <c r="O9195" s="469"/>
      <c r="P9195" s="923"/>
      <c r="Q9195" s="923"/>
      <c r="R9195" s="923"/>
      <c r="S9195" s="923"/>
      <c r="U9195" s="742"/>
    </row>
    <row r="9196" spans="12:21" s="508" customFormat="1" x14ac:dyDescent="0.2">
      <c r="L9196" s="469"/>
      <c r="M9196" s="469"/>
      <c r="N9196" s="469"/>
      <c r="O9196" s="469"/>
      <c r="P9196" s="923"/>
      <c r="Q9196" s="923"/>
      <c r="R9196" s="923"/>
      <c r="S9196" s="923"/>
      <c r="U9196" s="742"/>
    </row>
    <row r="9197" spans="12:21" s="508" customFormat="1" x14ac:dyDescent="0.2">
      <c r="L9197" s="469"/>
      <c r="M9197" s="469"/>
      <c r="N9197" s="469"/>
      <c r="O9197" s="469"/>
      <c r="P9197" s="923"/>
      <c r="Q9197" s="923"/>
      <c r="R9197" s="923"/>
      <c r="S9197" s="923"/>
      <c r="U9197" s="742"/>
    </row>
    <row r="9198" spans="12:21" s="508" customFormat="1" x14ac:dyDescent="0.2">
      <c r="L9198" s="469"/>
      <c r="M9198" s="469"/>
      <c r="N9198" s="469"/>
      <c r="O9198" s="469"/>
      <c r="P9198" s="923"/>
      <c r="Q9198" s="923"/>
      <c r="R9198" s="923"/>
      <c r="S9198" s="923"/>
      <c r="U9198" s="742"/>
    </row>
    <row r="9199" spans="12:21" s="508" customFormat="1" x14ac:dyDescent="0.2">
      <c r="L9199" s="469"/>
      <c r="M9199" s="469"/>
      <c r="N9199" s="469"/>
      <c r="O9199" s="469"/>
      <c r="P9199" s="923"/>
      <c r="Q9199" s="923"/>
      <c r="R9199" s="923"/>
      <c r="S9199" s="923"/>
      <c r="U9199" s="742"/>
    </row>
    <row r="9200" spans="12:21" s="508" customFormat="1" x14ac:dyDescent="0.2">
      <c r="L9200" s="469"/>
      <c r="M9200" s="469"/>
      <c r="N9200" s="469"/>
      <c r="O9200" s="469"/>
      <c r="P9200" s="923"/>
      <c r="Q9200" s="923"/>
      <c r="R9200" s="923"/>
      <c r="S9200" s="923"/>
      <c r="U9200" s="742"/>
    </row>
    <row r="9201" spans="12:21" s="508" customFormat="1" x14ac:dyDescent="0.2">
      <c r="L9201" s="469"/>
      <c r="M9201" s="469"/>
      <c r="N9201" s="469"/>
      <c r="O9201" s="469"/>
      <c r="P9201" s="923"/>
      <c r="Q9201" s="923"/>
      <c r="R9201" s="923"/>
      <c r="S9201" s="923"/>
      <c r="U9201" s="742"/>
    </row>
    <row r="9202" spans="12:21" s="508" customFormat="1" x14ac:dyDescent="0.2">
      <c r="L9202" s="469"/>
      <c r="M9202" s="469"/>
      <c r="N9202" s="469"/>
      <c r="O9202" s="469"/>
      <c r="P9202" s="923"/>
      <c r="Q9202" s="923"/>
      <c r="R9202" s="923"/>
      <c r="S9202" s="923"/>
      <c r="U9202" s="742"/>
    </row>
    <row r="9203" spans="12:21" s="508" customFormat="1" x14ac:dyDescent="0.2">
      <c r="L9203" s="469"/>
      <c r="M9203" s="469"/>
      <c r="N9203" s="469"/>
      <c r="O9203" s="469"/>
      <c r="P9203" s="923"/>
      <c r="Q9203" s="923"/>
      <c r="R9203" s="923"/>
      <c r="S9203" s="923"/>
      <c r="U9203" s="742"/>
    </row>
    <row r="9204" spans="12:21" s="508" customFormat="1" x14ac:dyDescent="0.2">
      <c r="L9204" s="469"/>
      <c r="M9204" s="469"/>
      <c r="N9204" s="469"/>
      <c r="O9204" s="469"/>
      <c r="P9204" s="923"/>
      <c r="Q9204" s="923"/>
      <c r="R9204" s="923"/>
      <c r="S9204" s="923"/>
      <c r="U9204" s="742"/>
    </row>
    <row r="9205" spans="12:21" s="508" customFormat="1" x14ac:dyDescent="0.2">
      <c r="L9205" s="469"/>
      <c r="M9205" s="469"/>
      <c r="N9205" s="469"/>
      <c r="O9205" s="469"/>
      <c r="P9205" s="923"/>
      <c r="Q9205" s="923"/>
      <c r="R9205" s="923"/>
      <c r="S9205" s="923"/>
      <c r="U9205" s="742"/>
    </row>
    <row r="9206" spans="12:21" s="508" customFormat="1" x14ac:dyDescent="0.2">
      <c r="L9206" s="469"/>
      <c r="M9206" s="469"/>
      <c r="N9206" s="469"/>
      <c r="O9206" s="469"/>
      <c r="P9206" s="923"/>
      <c r="Q9206" s="923"/>
      <c r="R9206" s="923"/>
      <c r="S9206" s="923"/>
      <c r="U9206" s="742"/>
    </row>
    <row r="9207" spans="12:21" s="508" customFormat="1" x14ac:dyDescent="0.2">
      <c r="L9207" s="469"/>
      <c r="M9207" s="469"/>
      <c r="N9207" s="469"/>
      <c r="O9207" s="469"/>
      <c r="P9207" s="923"/>
      <c r="Q9207" s="923"/>
      <c r="R9207" s="923"/>
      <c r="S9207" s="923"/>
      <c r="U9207" s="742"/>
    </row>
    <row r="9208" spans="12:21" s="508" customFormat="1" x14ac:dyDescent="0.2">
      <c r="L9208" s="469"/>
      <c r="M9208" s="469"/>
      <c r="N9208" s="469"/>
      <c r="O9208" s="469"/>
      <c r="P9208" s="923"/>
      <c r="Q9208" s="923"/>
      <c r="R9208" s="923"/>
      <c r="S9208" s="923"/>
      <c r="U9208" s="742"/>
    </row>
    <row r="9209" spans="12:21" s="508" customFormat="1" x14ac:dyDescent="0.2">
      <c r="L9209" s="469"/>
      <c r="M9209" s="469"/>
      <c r="N9209" s="469"/>
      <c r="O9209" s="469"/>
      <c r="P9209" s="923"/>
      <c r="Q9209" s="923"/>
      <c r="R9209" s="923"/>
      <c r="S9209" s="923"/>
      <c r="U9209" s="742"/>
    </row>
    <row r="9210" spans="12:21" s="508" customFormat="1" x14ac:dyDescent="0.2">
      <c r="L9210" s="469"/>
      <c r="M9210" s="469"/>
      <c r="N9210" s="469"/>
      <c r="O9210" s="469"/>
      <c r="P9210" s="923"/>
      <c r="Q9210" s="923"/>
      <c r="R9210" s="923"/>
      <c r="S9210" s="923"/>
      <c r="U9210" s="742"/>
    </row>
    <row r="9211" spans="12:21" s="508" customFormat="1" x14ac:dyDescent="0.2">
      <c r="L9211" s="469"/>
      <c r="M9211" s="469"/>
      <c r="N9211" s="469"/>
      <c r="O9211" s="469"/>
      <c r="P9211" s="923"/>
      <c r="Q9211" s="923"/>
      <c r="R9211" s="923"/>
      <c r="S9211" s="923"/>
      <c r="U9211" s="742"/>
    </row>
    <row r="9212" spans="12:21" s="508" customFormat="1" x14ac:dyDescent="0.2">
      <c r="L9212" s="469"/>
      <c r="M9212" s="469"/>
      <c r="N9212" s="469"/>
      <c r="O9212" s="469"/>
      <c r="P9212" s="923"/>
      <c r="Q9212" s="923"/>
      <c r="R9212" s="923"/>
      <c r="S9212" s="923"/>
      <c r="U9212" s="742"/>
    </row>
    <row r="9213" spans="12:21" s="508" customFormat="1" x14ac:dyDescent="0.2">
      <c r="L9213" s="469"/>
      <c r="M9213" s="469"/>
      <c r="N9213" s="469"/>
      <c r="O9213" s="469"/>
      <c r="P9213" s="923"/>
      <c r="Q9213" s="923"/>
      <c r="R9213" s="923"/>
      <c r="S9213" s="923"/>
      <c r="U9213" s="742"/>
    </row>
    <row r="9214" spans="12:21" s="508" customFormat="1" x14ac:dyDescent="0.2">
      <c r="L9214" s="469"/>
      <c r="M9214" s="469"/>
      <c r="N9214" s="469"/>
      <c r="O9214" s="469"/>
      <c r="P9214" s="923"/>
      <c r="Q9214" s="923"/>
      <c r="R9214" s="923"/>
      <c r="S9214" s="923"/>
      <c r="U9214" s="742"/>
    </row>
    <row r="9215" spans="12:21" s="508" customFormat="1" x14ac:dyDescent="0.2">
      <c r="L9215" s="469"/>
      <c r="M9215" s="469"/>
      <c r="N9215" s="469"/>
      <c r="O9215" s="469"/>
      <c r="P9215" s="923"/>
      <c r="Q9215" s="923"/>
      <c r="R9215" s="923"/>
      <c r="S9215" s="923"/>
      <c r="U9215" s="742"/>
    </row>
    <row r="9216" spans="12:21" s="508" customFormat="1" x14ac:dyDescent="0.2">
      <c r="L9216" s="469"/>
      <c r="M9216" s="469"/>
      <c r="N9216" s="469"/>
      <c r="O9216" s="469"/>
      <c r="P9216" s="923"/>
      <c r="Q9216" s="923"/>
      <c r="R9216" s="923"/>
      <c r="S9216" s="923"/>
      <c r="U9216" s="742"/>
    </row>
    <row r="9217" spans="12:21" s="508" customFormat="1" x14ac:dyDescent="0.2">
      <c r="L9217" s="469"/>
      <c r="M9217" s="469"/>
      <c r="N9217" s="469"/>
      <c r="O9217" s="469"/>
      <c r="P9217" s="923"/>
      <c r="Q9217" s="923"/>
      <c r="R9217" s="923"/>
      <c r="S9217" s="923"/>
      <c r="U9217" s="742"/>
    </row>
    <row r="9218" spans="12:21" s="508" customFormat="1" x14ac:dyDescent="0.2">
      <c r="L9218" s="469"/>
      <c r="M9218" s="469"/>
      <c r="N9218" s="469"/>
      <c r="O9218" s="469"/>
      <c r="P9218" s="923"/>
      <c r="Q9218" s="923"/>
      <c r="R9218" s="923"/>
      <c r="S9218" s="923"/>
      <c r="U9218" s="742"/>
    </row>
    <row r="9219" spans="12:21" s="508" customFormat="1" x14ac:dyDescent="0.2">
      <c r="L9219" s="469"/>
      <c r="M9219" s="469"/>
      <c r="N9219" s="469"/>
      <c r="O9219" s="469"/>
      <c r="P9219" s="923"/>
      <c r="Q9219" s="923"/>
      <c r="R9219" s="923"/>
      <c r="S9219" s="923"/>
      <c r="U9219" s="742"/>
    </row>
    <row r="9220" spans="12:21" s="508" customFormat="1" x14ac:dyDescent="0.2">
      <c r="L9220" s="469"/>
      <c r="M9220" s="469"/>
      <c r="N9220" s="469"/>
      <c r="O9220" s="469"/>
      <c r="P9220" s="923"/>
      <c r="Q9220" s="923"/>
      <c r="R9220" s="923"/>
      <c r="S9220" s="923"/>
      <c r="U9220" s="742"/>
    </row>
    <row r="9221" spans="12:21" s="508" customFormat="1" x14ac:dyDescent="0.2">
      <c r="L9221" s="469"/>
      <c r="M9221" s="469"/>
      <c r="N9221" s="469"/>
      <c r="O9221" s="469"/>
      <c r="P9221" s="923"/>
      <c r="Q9221" s="923"/>
      <c r="R9221" s="923"/>
      <c r="S9221" s="923"/>
      <c r="U9221" s="742"/>
    </row>
    <row r="9222" spans="12:21" s="508" customFormat="1" x14ac:dyDescent="0.2">
      <c r="L9222" s="469"/>
      <c r="M9222" s="469"/>
      <c r="N9222" s="469"/>
      <c r="O9222" s="469"/>
      <c r="P9222" s="923"/>
      <c r="Q9222" s="923"/>
      <c r="R9222" s="923"/>
      <c r="S9222" s="923"/>
      <c r="U9222" s="742"/>
    </row>
    <row r="9223" spans="12:21" s="508" customFormat="1" x14ac:dyDescent="0.2">
      <c r="L9223" s="469"/>
      <c r="M9223" s="469"/>
      <c r="N9223" s="469"/>
      <c r="O9223" s="469"/>
      <c r="P9223" s="923"/>
      <c r="Q9223" s="923"/>
      <c r="R9223" s="923"/>
      <c r="S9223" s="923"/>
      <c r="U9223" s="742"/>
    </row>
    <row r="9224" spans="12:21" s="508" customFormat="1" x14ac:dyDescent="0.2">
      <c r="L9224" s="469"/>
      <c r="M9224" s="469"/>
      <c r="N9224" s="469"/>
      <c r="O9224" s="469"/>
      <c r="P9224" s="923"/>
      <c r="Q9224" s="923"/>
      <c r="R9224" s="923"/>
      <c r="S9224" s="923"/>
      <c r="U9224" s="742"/>
    </row>
    <row r="9225" spans="12:21" s="508" customFormat="1" x14ac:dyDescent="0.2">
      <c r="L9225" s="469"/>
      <c r="M9225" s="469"/>
      <c r="N9225" s="469"/>
      <c r="O9225" s="469"/>
      <c r="P9225" s="923"/>
      <c r="Q9225" s="923"/>
      <c r="R9225" s="923"/>
      <c r="S9225" s="923"/>
      <c r="U9225" s="742"/>
    </row>
    <row r="9226" spans="12:21" s="508" customFormat="1" x14ac:dyDescent="0.2">
      <c r="L9226" s="469"/>
      <c r="M9226" s="469"/>
      <c r="N9226" s="469"/>
      <c r="O9226" s="469"/>
      <c r="P9226" s="923"/>
      <c r="Q9226" s="923"/>
      <c r="R9226" s="923"/>
      <c r="S9226" s="923"/>
      <c r="U9226" s="742"/>
    </row>
    <row r="9227" spans="12:21" s="508" customFormat="1" x14ac:dyDescent="0.2">
      <c r="L9227" s="469"/>
      <c r="M9227" s="469"/>
      <c r="N9227" s="469"/>
      <c r="O9227" s="469"/>
      <c r="P9227" s="923"/>
      <c r="Q9227" s="923"/>
      <c r="R9227" s="923"/>
      <c r="S9227" s="923"/>
      <c r="U9227" s="742"/>
    </row>
    <row r="9228" spans="12:21" s="508" customFormat="1" x14ac:dyDescent="0.2">
      <c r="L9228" s="469"/>
      <c r="M9228" s="469"/>
      <c r="N9228" s="469"/>
      <c r="O9228" s="469"/>
      <c r="P9228" s="923"/>
      <c r="Q9228" s="923"/>
      <c r="R9228" s="923"/>
      <c r="S9228" s="923"/>
      <c r="U9228" s="742"/>
    </row>
    <row r="9229" spans="12:21" s="508" customFormat="1" x14ac:dyDescent="0.2">
      <c r="L9229" s="469"/>
      <c r="M9229" s="469"/>
      <c r="N9229" s="469"/>
      <c r="O9229" s="469"/>
      <c r="P9229" s="923"/>
      <c r="Q9229" s="923"/>
      <c r="R9229" s="923"/>
      <c r="S9229" s="923"/>
      <c r="U9229" s="742"/>
    </row>
    <row r="9230" spans="12:21" s="508" customFormat="1" x14ac:dyDescent="0.2">
      <c r="L9230" s="469"/>
      <c r="M9230" s="469"/>
      <c r="N9230" s="469"/>
      <c r="O9230" s="469"/>
      <c r="P9230" s="923"/>
      <c r="Q9230" s="923"/>
      <c r="R9230" s="923"/>
      <c r="S9230" s="923"/>
      <c r="U9230" s="742"/>
    </row>
    <row r="9231" spans="12:21" s="508" customFormat="1" x14ac:dyDescent="0.2">
      <c r="L9231" s="469"/>
      <c r="M9231" s="469"/>
      <c r="N9231" s="469"/>
      <c r="O9231" s="469"/>
      <c r="P9231" s="923"/>
      <c r="Q9231" s="923"/>
      <c r="R9231" s="923"/>
      <c r="S9231" s="923"/>
      <c r="U9231" s="742"/>
    </row>
    <row r="9232" spans="12:21" s="508" customFormat="1" x14ac:dyDescent="0.2">
      <c r="L9232" s="469"/>
      <c r="M9232" s="469"/>
      <c r="N9232" s="469"/>
      <c r="O9232" s="469"/>
      <c r="P9232" s="923"/>
      <c r="Q9232" s="923"/>
      <c r="R9232" s="923"/>
      <c r="S9232" s="923"/>
      <c r="U9232" s="742"/>
    </row>
    <row r="9233" spans="12:21" s="508" customFormat="1" x14ac:dyDescent="0.2">
      <c r="L9233" s="469"/>
      <c r="M9233" s="469"/>
      <c r="N9233" s="469"/>
      <c r="O9233" s="469"/>
      <c r="P9233" s="923"/>
      <c r="Q9233" s="923"/>
      <c r="R9233" s="923"/>
      <c r="S9233" s="923"/>
      <c r="U9233" s="742"/>
    </row>
    <row r="9234" spans="12:21" s="508" customFormat="1" x14ac:dyDescent="0.2">
      <c r="L9234" s="469"/>
      <c r="M9234" s="469"/>
      <c r="N9234" s="469"/>
      <c r="O9234" s="469"/>
      <c r="P9234" s="923"/>
      <c r="Q9234" s="923"/>
      <c r="R9234" s="923"/>
      <c r="S9234" s="923"/>
      <c r="U9234" s="742"/>
    </row>
    <row r="9235" spans="12:21" s="508" customFormat="1" x14ac:dyDescent="0.2">
      <c r="L9235" s="469"/>
      <c r="M9235" s="469"/>
      <c r="N9235" s="469"/>
      <c r="O9235" s="469"/>
      <c r="P9235" s="923"/>
      <c r="Q9235" s="923"/>
      <c r="R9235" s="923"/>
      <c r="S9235" s="923"/>
      <c r="U9235" s="742"/>
    </row>
    <row r="9236" spans="12:21" s="508" customFormat="1" x14ac:dyDescent="0.2">
      <c r="L9236" s="469"/>
      <c r="M9236" s="469"/>
      <c r="N9236" s="469"/>
      <c r="O9236" s="469"/>
      <c r="P9236" s="923"/>
      <c r="Q9236" s="923"/>
      <c r="R9236" s="923"/>
      <c r="S9236" s="923"/>
      <c r="U9236" s="742"/>
    </row>
    <row r="9237" spans="12:21" s="508" customFormat="1" x14ac:dyDescent="0.2">
      <c r="L9237" s="469"/>
      <c r="M9237" s="469"/>
      <c r="N9237" s="469"/>
      <c r="O9237" s="469"/>
      <c r="P9237" s="923"/>
      <c r="Q9237" s="923"/>
      <c r="R9237" s="923"/>
      <c r="S9237" s="923"/>
      <c r="U9237" s="742"/>
    </row>
    <row r="9238" spans="12:21" s="508" customFormat="1" x14ac:dyDescent="0.2">
      <c r="L9238" s="469"/>
      <c r="M9238" s="469"/>
      <c r="N9238" s="469"/>
      <c r="O9238" s="469"/>
      <c r="P9238" s="923"/>
      <c r="Q9238" s="923"/>
      <c r="R9238" s="923"/>
      <c r="S9238" s="923"/>
      <c r="U9238" s="742"/>
    </row>
    <row r="9239" spans="12:21" s="508" customFormat="1" x14ac:dyDescent="0.2">
      <c r="L9239" s="469"/>
      <c r="M9239" s="469"/>
      <c r="N9239" s="469"/>
      <c r="O9239" s="469"/>
      <c r="P9239" s="923"/>
      <c r="Q9239" s="923"/>
      <c r="R9239" s="923"/>
      <c r="S9239" s="923"/>
      <c r="U9239" s="742"/>
    </row>
    <row r="9240" spans="12:21" s="508" customFormat="1" x14ac:dyDescent="0.2">
      <c r="L9240" s="469"/>
      <c r="M9240" s="469"/>
      <c r="N9240" s="469"/>
      <c r="O9240" s="469"/>
      <c r="P9240" s="923"/>
      <c r="Q9240" s="923"/>
      <c r="R9240" s="923"/>
      <c r="S9240" s="923"/>
      <c r="U9240" s="742"/>
    </row>
    <row r="9241" spans="12:21" s="508" customFormat="1" x14ac:dyDescent="0.2">
      <c r="L9241" s="469"/>
      <c r="M9241" s="469"/>
      <c r="N9241" s="469"/>
      <c r="O9241" s="469"/>
      <c r="P9241" s="923"/>
      <c r="Q9241" s="923"/>
      <c r="R9241" s="923"/>
      <c r="S9241" s="923"/>
      <c r="U9241" s="742"/>
    </row>
    <row r="9242" spans="12:21" s="508" customFormat="1" x14ac:dyDescent="0.2">
      <c r="L9242" s="469"/>
      <c r="M9242" s="469"/>
      <c r="N9242" s="469"/>
      <c r="O9242" s="469"/>
      <c r="P9242" s="923"/>
      <c r="Q9242" s="923"/>
      <c r="R9242" s="923"/>
      <c r="S9242" s="923"/>
      <c r="U9242" s="742"/>
    </row>
    <row r="9243" spans="12:21" s="508" customFormat="1" x14ac:dyDescent="0.2">
      <c r="L9243" s="469"/>
      <c r="M9243" s="469"/>
      <c r="N9243" s="469"/>
      <c r="O9243" s="469"/>
      <c r="P9243" s="923"/>
      <c r="Q9243" s="923"/>
      <c r="R9243" s="923"/>
      <c r="S9243" s="923"/>
      <c r="U9243" s="742"/>
    </row>
    <row r="9244" spans="12:21" s="508" customFormat="1" x14ac:dyDescent="0.2">
      <c r="L9244" s="469"/>
      <c r="M9244" s="469"/>
      <c r="N9244" s="469"/>
      <c r="O9244" s="469"/>
      <c r="P9244" s="923"/>
      <c r="Q9244" s="923"/>
      <c r="R9244" s="923"/>
      <c r="S9244" s="923"/>
      <c r="U9244" s="742"/>
    </row>
    <row r="9245" spans="12:21" s="508" customFormat="1" x14ac:dyDescent="0.2">
      <c r="L9245" s="469"/>
      <c r="M9245" s="469"/>
      <c r="N9245" s="469"/>
      <c r="O9245" s="469"/>
      <c r="P9245" s="923"/>
      <c r="Q9245" s="923"/>
      <c r="R9245" s="923"/>
      <c r="S9245" s="923"/>
      <c r="U9245" s="742"/>
    </row>
    <row r="9246" spans="12:21" s="508" customFormat="1" x14ac:dyDescent="0.2">
      <c r="L9246" s="469"/>
      <c r="M9246" s="469"/>
      <c r="N9246" s="469"/>
      <c r="O9246" s="469"/>
      <c r="P9246" s="923"/>
      <c r="Q9246" s="923"/>
      <c r="R9246" s="923"/>
      <c r="S9246" s="923"/>
      <c r="U9246" s="742"/>
    </row>
    <row r="9247" spans="12:21" s="508" customFormat="1" x14ac:dyDescent="0.2">
      <c r="L9247" s="469"/>
      <c r="M9247" s="469"/>
      <c r="N9247" s="469"/>
      <c r="O9247" s="469"/>
      <c r="P9247" s="923"/>
      <c r="Q9247" s="923"/>
      <c r="R9247" s="923"/>
      <c r="S9247" s="923"/>
      <c r="U9247" s="742"/>
    </row>
    <row r="9248" spans="12:21" s="508" customFormat="1" x14ac:dyDescent="0.2">
      <c r="L9248" s="469"/>
      <c r="M9248" s="469"/>
      <c r="N9248" s="469"/>
      <c r="O9248" s="469"/>
      <c r="P9248" s="923"/>
      <c r="Q9248" s="923"/>
      <c r="R9248" s="923"/>
      <c r="S9248" s="923"/>
      <c r="U9248" s="742"/>
    </row>
    <row r="9249" spans="12:21" s="508" customFormat="1" x14ac:dyDescent="0.2">
      <c r="L9249" s="469"/>
      <c r="M9249" s="469"/>
      <c r="N9249" s="469"/>
      <c r="O9249" s="469"/>
      <c r="P9249" s="923"/>
      <c r="Q9249" s="923"/>
      <c r="R9249" s="923"/>
      <c r="S9249" s="923"/>
      <c r="U9249" s="742"/>
    </row>
    <row r="9250" spans="12:21" s="508" customFormat="1" x14ac:dyDescent="0.2">
      <c r="L9250" s="469"/>
      <c r="M9250" s="469"/>
      <c r="N9250" s="469"/>
      <c r="O9250" s="469"/>
      <c r="P9250" s="923"/>
      <c r="Q9250" s="923"/>
      <c r="R9250" s="923"/>
      <c r="S9250" s="923"/>
      <c r="U9250" s="742"/>
    </row>
    <row r="9251" spans="12:21" s="508" customFormat="1" x14ac:dyDescent="0.2">
      <c r="L9251" s="469"/>
      <c r="M9251" s="469"/>
      <c r="N9251" s="469"/>
      <c r="O9251" s="469"/>
      <c r="P9251" s="923"/>
      <c r="Q9251" s="923"/>
      <c r="R9251" s="923"/>
      <c r="S9251" s="923"/>
      <c r="U9251" s="742"/>
    </row>
    <row r="9252" spans="12:21" s="508" customFormat="1" x14ac:dyDescent="0.2">
      <c r="L9252" s="469"/>
      <c r="M9252" s="469"/>
      <c r="N9252" s="469"/>
      <c r="O9252" s="469"/>
      <c r="P9252" s="923"/>
      <c r="Q9252" s="923"/>
      <c r="R9252" s="923"/>
      <c r="S9252" s="923"/>
      <c r="U9252" s="742"/>
    </row>
    <row r="9253" spans="12:21" s="508" customFormat="1" x14ac:dyDescent="0.2">
      <c r="L9253" s="469"/>
      <c r="M9253" s="469"/>
      <c r="N9253" s="469"/>
      <c r="O9253" s="469"/>
      <c r="P9253" s="923"/>
      <c r="Q9253" s="923"/>
      <c r="R9253" s="923"/>
      <c r="S9253" s="923"/>
      <c r="U9253" s="742"/>
    </row>
    <row r="9254" spans="12:21" s="508" customFormat="1" x14ac:dyDescent="0.2">
      <c r="L9254" s="469"/>
      <c r="M9254" s="469"/>
      <c r="N9254" s="469"/>
      <c r="O9254" s="469"/>
      <c r="P9254" s="923"/>
      <c r="Q9254" s="923"/>
      <c r="R9254" s="923"/>
      <c r="S9254" s="923"/>
      <c r="U9254" s="742"/>
    </row>
    <row r="9255" spans="12:21" s="508" customFormat="1" x14ac:dyDescent="0.2">
      <c r="L9255" s="469"/>
      <c r="M9255" s="469"/>
      <c r="N9255" s="469"/>
      <c r="O9255" s="469"/>
      <c r="P9255" s="923"/>
      <c r="Q9255" s="923"/>
      <c r="R9255" s="923"/>
      <c r="S9255" s="923"/>
      <c r="U9255" s="742"/>
    </row>
    <row r="9256" spans="12:21" s="508" customFormat="1" x14ac:dyDescent="0.2">
      <c r="L9256" s="469"/>
      <c r="M9256" s="469"/>
      <c r="N9256" s="469"/>
      <c r="O9256" s="469"/>
      <c r="P9256" s="923"/>
      <c r="Q9256" s="923"/>
      <c r="R9256" s="923"/>
      <c r="S9256" s="923"/>
      <c r="U9256" s="742"/>
    </row>
    <row r="9257" spans="12:21" s="508" customFormat="1" x14ac:dyDescent="0.2">
      <c r="L9257" s="469"/>
      <c r="M9257" s="469"/>
      <c r="N9257" s="469"/>
      <c r="O9257" s="469"/>
      <c r="P9257" s="923"/>
      <c r="Q9257" s="923"/>
      <c r="R9257" s="923"/>
      <c r="S9257" s="923"/>
      <c r="U9257" s="742"/>
    </row>
    <row r="9258" spans="12:21" s="508" customFormat="1" x14ac:dyDescent="0.2">
      <c r="L9258" s="469"/>
      <c r="M9258" s="469"/>
      <c r="N9258" s="469"/>
      <c r="O9258" s="469"/>
      <c r="P9258" s="923"/>
      <c r="Q9258" s="923"/>
      <c r="R9258" s="923"/>
      <c r="S9258" s="923"/>
      <c r="U9258" s="742"/>
    </row>
    <row r="9259" spans="12:21" s="508" customFormat="1" x14ac:dyDescent="0.2">
      <c r="L9259" s="469"/>
      <c r="M9259" s="469"/>
      <c r="N9259" s="469"/>
      <c r="O9259" s="469"/>
      <c r="P9259" s="923"/>
      <c r="Q9259" s="923"/>
      <c r="R9259" s="923"/>
      <c r="S9259" s="923"/>
      <c r="U9259" s="742"/>
    </row>
    <row r="9260" spans="12:21" s="508" customFormat="1" x14ac:dyDescent="0.2">
      <c r="L9260" s="469"/>
      <c r="M9260" s="469"/>
      <c r="N9260" s="469"/>
      <c r="O9260" s="469"/>
      <c r="P9260" s="923"/>
      <c r="Q9260" s="923"/>
      <c r="R9260" s="923"/>
      <c r="S9260" s="923"/>
      <c r="U9260" s="742"/>
    </row>
    <row r="9261" spans="12:21" s="508" customFormat="1" x14ac:dyDescent="0.2">
      <c r="L9261" s="469"/>
      <c r="M9261" s="469"/>
      <c r="N9261" s="469"/>
      <c r="O9261" s="469"/>
      <c r="P9261" s="923"/>
      <c r="Q9261" s="923"/>
      <c r="R9261" s="923"/>
      <c r="S9261" s="923"/>
      <c r="U9261" s="742"/>
    </row>
    <row r="9262" spans="12:21" s="508" customFormat="1" x14ac:dyDescent="0.2">
      <c r="L9262" s="469"/>
      <c r="M9262" s="469"/>
      <c r="N9262" s="469"/>
      <c r="O9262" s="469"/>
      <c r="P9262" s="923"/>
      <c r="Q9262" s="923"/>
      <c r="R9262" s="923"/>
      <c r="S9262" s="923"/>
      <c r="U9262" s="742"/>
    </row>
    <row r="9263" spans="12:21" s="508" customFormat="1" x14ac:dyDescent="0.2">
      <c r="L9263" s="469"/>
      <c r="M9263" s="469"/>
      <c r="N9263" s="469"/>
      <c r="O9263" s="469"/>
      <c r="P9263" s="923"/>
      <c r="Q9263" s="923"/>
      <c r="R9263" s="923"/>
      <c r="S9263" s="923"/>
      <c r="U9263" s="742"/>
    </row>
    <row r="9264" spans="12:21" s="508" customFormat="1" x14ac:dyDescent="0.2">
      <c r="L9264" s="469"/>
      <c r="M9264" s="469"/>
      <c r="N9264" s="469"/>
      <c r="O9264" s="469"/>
      <c r="P9264" s="923"/>
      <c r="Q9264" s="923"/>
      <c r="R9264" s="923"/>
      <c r="S9264" s="923"/>
      <c r="U9264" s="742"/>
    </row>
    <row r="9265" spans="12:21" s="508" customFormat="1" x14ac:dyDescent="0.2">
      <c r="L9265" s="469"/>
      <c r="M9265" s="469"/>
      <c r="N9265" s="469"/>
      <c r="O9265" s="469"/>
      <c r="P9265" s="923"/>
      <c r="Q9265" s="923"/>
      <c r="R9265" s="923"/>
      <c r="S9265" s="923"/>
      <c r="U9265" s="742"/>
    </row>
    <row r="9266" spans="12:21" s="508" customFormat="1" x14ac:dyDescent="0.2">
      <c r="L9266" s="469"/>
      <c r="M9266" s="469"/>
      <c r="N9266" s="469"/>
      <c r="O9266" s="469"/>
      <c r="P9266" s="923"/>
      <c r="Q9266" s="923"/>
      <c r="R9266" s="923"/>
      <c r="S9266" s="923"/>
      <c r="U9266" s="742"/>
    </row>
    <row r="9267" spans="12:21" s="508" customFormat="1" x14ac:dyDescent="0.2">
      <c r="L9267" s="469"/>
      <c r="M9267" s="469"/>
      <c r="N9267" s="469"/>
      <c r="O9267" s="469"/>
      <c r="P9267" s="923"/>
      <c r="Q9267" s="923"/>
      <c r="R9267" s="923"/>
      <c r="S9267" s="923"/>
      <c r="U9267" s="742"/>
    </row>
    <row r="9268" spans="12:21" s="508" customFormat="1" x14ac:dyDescent="0.2">
      <c r="L9268" s="469"/>
      <c r="M9268" s="469"/>
      <c r="N9268" s="469"/>
      <c r="O9268" s="469"/>
      <c r="P9268" s="923"/>
      <c r="Q9268" s="923"/>
      <c r="R9268" s="923"/>
      <c r="S9268" s="923"/>
      <c r="U9268" s="742"/>
    </row>
    <row r="9269" spans="12:21" s="508" customFormat="1" x14ac:dyDescent="0.2">
      <c r="L9269" s="469"/>
      <c r="M9269" s="469"/>
      <c r="N9269" s="469"/>
      <c r="O9269" s="469"/>
      <c r="P9269" s="923"/>
      <c r="Q9269" s="923"/>
      <c r="R9269" s="923"/>
      <c r="S9269" s="923"/>
      <c r="U9269" s="742"/>
    </row>
    <row r="9270" spans="12:21" s="508" customFormat="1" x14ac:dyDescent="0.2">
      <c r="L9270" s="469"/>
      <c r="M9270" s="469"/>
      <c r="N9270" s="469"/>
      <c r="O9270" s="469"/>
      <c r="P9270" s="923"/>
      <c r="Q9270" s="923"/>
      <c r="R9270" s="923"/>
      <c r="S9270" s="923"/>
      <c r="U9270" s="742"/>
    </row>
    <row r="9271" spans="12:21" s="508" customFormat="1" x14ac:dyDescent="0.2">
      <c r="L9271" s="469"/>
      <c r="M9271" s="469"/>
      <c r="N9271" s="469"/>
      <c r="O9271" s="469"/>
      <c r="P9271" s="923"/>
      <c r="Q9271" s="923"/>
      <c r="R9271" s="923"/>
      <c r="S9271" s="923"/>
      <c r="U9271" s="742"/>
    </row>
    <row r="9272" spans="12:21" s="508" customFormat="1" x14ac:dyDescent="0.2">
      <c r="L9272" s="469"/>
      <c r="M9272" s="469"/>
      <c r="N9272" s="469"/>
      <c r="O9272" s="469"/>
      <c r="P9272" s="923"/>
      <c r="Q9272" s="923"/>
      <c r="R9272" s="923"/>
      <c r="S9272" s="923"/>
      <c r="U9272" s="742"/>
    </row>
    <row r="9273" spans="12:21" s="508" customFormat="1" x14ac:dyDescent="0.2">
      <c r="L9273" s="469"/>
      <c r="M9273" s="469"/>
      <c r="N9273" s="469"/>
      <c r="O9273" s="469"/>
      <c r="P9273" s="923"/>
      <c r="Q9273" s="923"/>
      <c r="R9273" s="923"/>
      <c r="S9273" s="923"/>
      <c r="U9273" s="742"/>
    </row>
    <row r="9274" spans="12:21" s="508" customFormat="1" x14ac:dyDescent="0.2">
      <c r="L9274" s="469"/>
      <c r="M9274" s="469"/>
      <c r="N9274" s="469"/>
      <c r="O9274" s="469"/>
      <c r="P9274" s="923"/>
      <c r="Q9274" s="923"/>
      <c r="R9274" s="923"/>
      <c r="S9274" s="923"/>
      <c r="U9274" s="742"/>
    </row>
    <row r="9275" spans="12:21" s="508" customFormat="1" x14ac:dyDescent="0.2">
      <c r="L9275" s="469"/>
      <c r="M9275" s="469"/>
      <c r="N9275" s="469"/>
      <c r="O9275" s="469"/>
      <c r="P9275" s="923"/>
      <c r="Q9275" s="923"/>
      <c r="R9275" s="923"/>
      <c r="S9275" s="923"/>
      <c r="U9275" s="742"/>
    </row>
    <row r="9276" spans="12:21" s="508" customFormat="1" x14ac:dyDescent="0.2">
      <c r="L9276" s="469"/>
      <c r="M9276" s="469"/>
      <c r="N9276" s="469"/>
      <c r="O9276" s="469"/>
      <c r="P9276" s="923"/>
      <c r="Q9276" s="923"/>
      <c r="R9276" s="923"/>
      <c r="S9276" s="923"/>
      <c r="U9276" s="742"/>
    </row>
    <row r="9277" spans="12:21" s="508" customFormat="1" x14ac:dyDescent="0.2">
      <c r="L9277" s="469"/>
      <c r="M9277" s="469"/>
      <c r="N9277" s="469"/>
      <c r="O9277" s="469"/>
      <c r="P9277" s="923"/>
      <c r="Q9277" s="923"/>
      <c r="R9277" s="923"/>
      <c r="S9277" s="923"/>
      <c r="U9277" s="742"/>
    </row>
    <row r="9278" spans="12:21" s="508" customFormat="1" x14ac:dyDescent="0.2">
      <c r="L9278" s="469"/>
      <c r="M9278" s="469"/>
      <c r="N9278" s="469"/>
      <c r="O9278" s="469"/>
      <c r="P9278" s="923"/>
      <c r="Q9278" s="923"/>
      <c r="R9278" s="923"/>
      <c r="S9278" s="923"/>
      <c r="U9278" s="742"/>
    </row>
    <row r="9279" spans="12:21" s="508" customFormat="1" x14ac:dyDescent="0.2">
      <c r="L9279" s="469"/>
      <c r="M9279" s="469"/>
      <c r="N9279" s="469"/>
      <c r="O9279" s="469"/>
      <c r="P9279" s="923"/>
      <c r="Q9279" s="923"/>
      <c r="R9279" s="923"/>
      <c r="S9279" s="923"/>
      <c r="U9279" s="742"/>
    </row>
    <row r="9280" spans="12:21" s="508" customFormat="1" x14ac:dyDescent="0.2">
      <c r="L9280" s="469"/>
      <c r="M9280" s="469"/>
      <c r="N9280" s="469"/>
      <c r="O9280" s="469"/>
      <c r="P9280" s="923"/>
      <c r="Q9280" s="923"/>
      <c r="R9280" s="923"/>
      <c r="S9280" s="923"/>
      <c r="U9280" s="742"/>
    </row>
    <row r="9281" spans="12:21" s="508" customFormat="1" x14ac:dyDescent="0.2">
      <c r="L9281" s="469"/>
      <c r="M9281" s="469"/>
      <c r="N9281" s="469"/>
      <c r="O9281" s="469"/>
      <c r="P9281" s="923"/>
      <c r="Q9281" s="923"/>
      <c r="R9281" s="923"/>
      <c r="S9281" s="923"/>
      <c r="U9281" s="742"/>
    </row>
    <row r="9282" spans="12:21" s="508" customFormat="1" x14ac:dyDescent="0.2">
      <c r="L9282" s="469"/>
      <c r="M9282" s="469"/>
      <c r="N9282" s="469"/>
      <c r="O9282" s="469"/>
      <c r="P9282" s="923"/>
      <c r="Q9282" s="923"/>
      <c r="R9282" s="923"/>
      <c r="S9282" s="923"/>
      <c r="U9282" s="742"/>
    </row>
    <row r="9283" spans="12:21" s="508" customFormat="1" x14ac:dyDescent="0.2">
      <c r="L9283" s="469"/>
      <c r="M9283" s="469"/>
      <c r="N9283" s="469"/>
      <c r="O9283" s="469"/>
      <c r="P9283" s="923"/>
      <c r="Q9283" s="923"/>
      <c r="R9283" s="923"/>
      <c r="S9283" s="923"/>
      <c r="U9283" s="742"/>
    </row>
    <row r="9284" spans="12:21" s="508" customFormat="1" x14ac:dyDescent="0.2">
      <c r="L9284" s="469"/>
      <c r="M9284" s="469"/>
      <c r="N9284" s="469"/>
      <c r="O9284" s="469"/>
      <c r="P9284" s="923"/>
      <c r="Q9284" s="923"/>
      <c r="R9284" s="923"/>
      <c r="S9284" s="923"/>
      <c r="U9284" s="742"/>
    </row>
    <row r="9285" spans="12:21" s="508" customFormat="1" x14ac:dyDescent="0.2">
      <c r="L9285" s="469"/>
      <c r="M9285" s="469"/>
      <c r="N9285" s="469"/>
      <c r="O9285" s="469"/>
      <c r="P9285" s="923"/>
      <c r="Q9285" s="923"/>
      <c r="R9285" s="923"/>
      <c r="S9285" s="923"/>
      <c r="U9285" s="742"/>
    </row>
    <row r="9286" spans="12:21" s="508" customFormat="1" x14ac:dyDescent="0.2">
      <c r="L9286" s="469"/>
      <c r="M9286" s="469"/>
      <c r="N9286" s="469"/>
      <c r="O9286" s="469"/>
      <c r="P9286" s="923"/>
      <c r="Q9286" s="923"/>
      <c r="R9286" s="923"/>
      <c r="S9286" s="923"/>
      <c r="U9286" s="742"/>
    </row>
    <row r="9287" spans="12:21" s="508" customFormat="1" x14ac:dyDescent="0.2">
      <c r="L9287" s="469"/>
      <c r="M9287" s="469"/>
      <c r="N9287" s="469"/>
      <c r="O9287" s="469"/>
      <c r="P9287" s="923"/>
      <c r="Q9287" s="923"/>
      <c r="R9287" s="923"/>
      <c r="S9287" s="923"/>
      <c r="U9287" s="742"/>
    </row>
    <row r="9288" spans="12:21" s="508" customFormat="1" x14ac:dyDescent="0.2">
      <c r="L9288" s="469"/>
      <c r="M9288" s="469"/>
      <c r="N9288" s="469"/>
      <c r="O9288" s="469"/>
      <c r="P9288" s="923"/>
      <c r="Q9288" s="923"/>
      <c r="R9288" s="923"/>
      <c r="S9288" s="923"/>
      <c r="U9288" s="742"/>
    </row>
    <row r="9289" spans="12:21" s="508" customFormat="1" x14ac:dyDescent="0.2">
      <c r="L9289" s="469"/>
      <c r="M9289" s="469"/>
      <c r="N9289" s="469"/>
      <c r="O9289" s="469"/>
      <c r="P9289" s="923"/>
      <c r="Q9289" s="923"/>
      <c r="R9289" s="923"/>
      <c r="S9289" s="923"/>
      <c r="U9289" s="742"/>
    </row>
    <row r="9290" spans="12:21" s="508" customFormat="1" x14ac:dyDescent="0.2">
      <c r="L9290" s="469"/>
      <c r="M9290" s="469"/>
      <c r="N9290" s="469"/>
      <c r="O9290" s="469"/>
      <c r="P9290" s="923"/>
      <c r="Q9290" s="923"/>
      <c r="R9290" s="923"/>
      <c r="S9290" s="923"/>
      <c r="U9290" s="742"/>
    </row>
    <row r="9291" spans="12:21" s="508" customFormat="1" x14ac:dyDescent="0.2">
      <c r="L9291" s="469"/>
      <c r="M9291" s="469"/>
      <c r="N9291" s="469"/>
      <c r="O9291" s="469"/>
      <c r="P9291" s="923"/>
      <c r="Q9291" s="923"/>
      <c r="R9291" s="923"/>
      <c r="S9291" s="923"/>
      <c r="U9291" s="742"/>
    </row>
    <row r="9292" spans="12:21" s="508" customFormat="1" x14ac:dyDescent="0.2">
      <c r="L9292" s="469"/>
      <c r="M9292" s="469"/>
      <c r="N9292" s="469"/>
      <c r="O9292" s="469"/>
      <c r="P9292" s="923"/>
      <c r="Q9292" s="923"/>
      <c r="R9292" s="923"/>
      <c r="S9292" s="923"/>
      <c r="U9292" s="742"/>
    </row>
    <row r="9293" spans="12:21" s="508" customFormat="1" x14ac:dyDescent="0.2">
      <c r="L9293" s="469"/>
      <c r="M9293" s="469"/>
      <c r="N9293" s="469"/>
      <c r="O9293" s="469"/>
      <c r="P9293" s="923"/>
      <c r="Q9293" s="923"/>
      <c r="R9293" s="923"/>
      <c r="S9293" s="923"/>
      <c r="U9293" s="742"/>
    </row>
    <row r="9294" spans="12:21" s="508" customFormat="1" x14ac:dyDescent="0.2">
      <c r="L9294" s="469"/>
      <c r="M9294" s="469"/>
      <c r="N9294" s="469"/>
      <c r="O9294" s="469"/>
      <c r="P9294" s="923"/>
      <c r="Q9294" s="923"/>
      <c r="R9294" s="923"/>
      <c r="S9294" s="923"/>
      <c r="U9294" s="742"/>
    </row>
    <row r="9295" spans="12:21" s="508" customFormat="1" x14ac:dyDescent="0.2">
      <c r="L9295" s="469"/>
      <c r="M9295" s="469"/>
      <c r="N9295" s="469"/>
      <c r="O9295" s="469"/>
      <c r="P9295" s="923"/>
      <c r="Q9295" s="923"/>
      <c r="R9295" s="923"/>
      <c r="S9295" s="923"/>
      <c r="U9295" s="742"/>
    </row>
    <row r="9296" spans="12:21" s="508" customFormat="1" x14ac:dyDescent="0.2">
      <c r="L9296" s="469"/>
      <c r="M9296" s="469"/>
      <c r="N9296" s="469"/>
      <c r="O9296" s="469"/>
      <c r="P9296" s="923"/>
      <c r="Q9296" s="923"/>
      <c r="R9296" s="923"/>
      <c r="S9296" s="923"/>
      <c r="U9296" s="742"/>
    </row>
    <row r="9297" spans="12:21" s="508" customFormat="1" x14ac:dyDescent="0.2">
      <c r="L9297" s="469"/>
      <c r="M9297" s="469"/>
      <c r="N9297" s="469"/>
      <c r="O9297" s="469"/>
      <c r="P9297" s="923"/>
      <c r="Q9297" s="923"/>
      <c r="R9297" s="923"/>
      <c r="S9297" s="923"/>
      <c r="U9297" s="742"/>
    </row>
    <row r="9298" spans="12:21" s="508" customFormat="1" x14ac:dyDescent="0.2">
      <c r="L9298" s="469"/>
      <c r="M9298" s="469"/>
      <c r="N9298" s="469"/>
      <c r="O9298" s="469"/>
      <c r="P9298" s="923"/>
      <c r="Q9298" s="923"/>
      <c r="R9298" s="923"/>
      <c r="S9298" s="923"/>
      <c r="U9298" s="742"/>
    </row>
    <row r="9299" spans="12:21" s="508" customFormat="1" x14ac:dyDescent="0.2">
      <c r="L9299" s="469"/>
      <c r="M9299" s="469"/>
      <c r="N9299" s="469"/>
      <c r="O9299" s="469"/>
      <c r="P9299" s="923"/>
      <c r="Q9299" s="923"/>
      <c r="R9299" s="923"/>
      <c r="S9299" s="923"/>
      <c r="U9299" s="742"/>
    </row>
    <row r="9300" spans="12:21" s="508" customFormat="1" x14ac:dyDescent="0.2">
      <c r="L9300" s="469"/>
      <c r="M9300" s="469"/>
      <c r="N9300" s="469"/>
      <c r="O9300" s="469"/>
      <c r="P9300" s="923"/>
      <c r="Q9300" s="923"/>
      <c r="R9300" s="923"/>
      <c r="S9300" s="923"/>
      <c r="U9300" s="742"/>
    </row>
    <row r="9301" spans="12:21" s="508" customFormat="1" x14ac:dyDescent="0.2">
      <c r="L9301" s="469"/>
      <c r="M9301" s="469"/>
      <c r="N9301" s="469"/>
      <c r="O9301" s="469"/>
      <c r="P9301" s="923"/>
      <c r="Q9301" s="923"/>
      <c r="R9301" s="923"/>
      <c r="S9301" s="923"/>
      <c r="U9301" s="742"/>
    </row>
    <row r="9302" spans="12:21" s="508" customFormat="1" x14ac:dyDescent="0.2">
      <c r="L9302" s="469"/>
      <c r="M9302" s="469"/>
      <c r="N9302" s="469"/>
      <c r="O9302" s="469"/>
      <c r="P9302" s="923"/>
      <c r="Q9302" s="923"/>
      <c r="R9302" s="923"/>
      <c r="S9302" s="923"/>
      <c r="U9302" s="742"/>
    </row>
    <row r="9303" spans="12:21" s="508" customFormat="1" x14ac:dyDescent="0.2">
      <c r="L9303" s="469"/>
      <c r="M9303" s="469"/>
      <c r="N9303" s="469"/>
      <c r="O9303" s="469"/>
      <c r="P9303" s="923"/>
      <c r="Q9303" s="923"/>
      <c r="R9303" s="923"/>
      <c r="S9303" s="923"/>
      <c r="U9303" s="742"/>
    </row>
    <row r="9304" spans="12:21" s="508" customFormat="1" x14ac:dyDescent="0.2">
      <c r="L9304" s="469"/>
      <c r="M9304" s="469"/>
      <c r="N9304" s="469"/>
      <c r="O9304" s="469"/>
      <c r="P9304" s="923"/>
      <c r="Q9304" s="923"/>
      <c r="R9304" s="923"/>
      <c r="S9304" s="923"/>
      <c r="U9304" s="742"/>
    </row>
    <row r="9305" spans="12:21" s="508" customFormat="1" x14ac:dyDescent="0.2">
      <c r="L9305" s="469"/>
      <c r="M9305" s="469"/>
      <c r="N9305" s="469"/>
      <c r="O9305" s="469"/>
      <c r="P9305" s="923"/>
      <c r="Q9305" s="923"/>
      <c r="R9305" s="923"/>
      <c r="S9305" s="923"/>
      <c r="U9305" s="742"/>
    </row>
    <row r="9306" spans="12:21" s="508" customFormat="1" x14ac:dyDescent="0.2">
      <c r="L9306" s="469"/>
      <c r="M9306" s="469"/>
      <c r="N9306" s="469"/>
      <c r="O9306" s="469"/>
      <c r="P9306" s="923"/>
      <c r="Q9306" s="923"/>
      <c r="R9306" s="923"/>
      <c r="S9306" s="923"/>
      <c r="U9306" s="742"/>
    </row>
    <row r="9307" spans="12:21" s="508" customFormat="1" x14ac:dyDescent="0.2">
      <c r="L9307" s="469"/>
      <c r="M9307" s="469"/>
      <c r="N9307" s="469"/>
      <c r="O9307" s="469"/>
      <c r="P9307" s="923"/>
      <c r="Q9307" s="923"/>
      <c r="R9307" s="923"/>
      <c r="S9307" s="923"/>
      <c r="U9307" s="742"/>
    </row>
    <row r="9308" spans="12:21" s="508" customFormat="1" x14ac:dyDescent="0.2">
      <c r="L9308" s="469"/>
      <c r="M9308" s="469"/>
      <c r="N9308" s="469"/>
      <c r="O9308" s="469"/>
      <c r="P9308" s="923"/>
      <c r="Q9308" s="923"/>
      <c r="R9308" s="923"/>
      <c r="S9308" s="923"/>
      <c r="U9308" s="742"/>
    </row>
    <row r="9309" spans="12:21" s="508" customFormat="1" x14ac:dyDescent="0.2">
      <c r="L9309" s="469"/>
      <c r="M9309" s="469"/>
      <c r="N9309" s="469"/>
      <c r="O9309" s="469"/>
      <c r="P9309" s="923"/>
      <c r="Q9309" s="923"/>
      <c r="R9309" s="923"/>
      <c r="S9309" s="923"/>
      <c r="U9309" s="742"/>
    </row>
    <row r="9310" spans="12:21" s="508" customFormat="1" x14ac:dyDescent="0.2">
      <c r="L9310" s="469"/>
      <c r="M9310" s="469"/>
      <c r="N9310" s="469"/>
      <c r="O9310" s="469"/>
      <c r="P9310" s="923"/>
      <c r="Q9310" s="923"/>
      <c r="R9310" s="923"/>
      <c r="S9310" s="923"/>
      <c r="U9310" s="742"/>
    </row>
    <row r="9311" spans="12:21" s="508" customFormat="1" x14ac:dyDescent="0.2">
      <c r="L9311" s="469"/>
      <c r="M9311" s="469"/>
      <c r="N9311" s="469"/>
      <c r="O9311" s="469"/>
      <c r="P9311" s="923"/>
      <c r="Q9311" s="923"/>
      <c r="R9311" s="923"/>
      <c r="S9311" s="923"/>
      <c r="U9311" s="742"/>
    </row>
    <row r="9312" spans="12:21" s="508" customFormat="1" x14ac:dyDescent="0.2">
      <c r="L9312" s="469"/>
      <c r="M9312" s="469"/>
      <c r="N9312" s="469"/>
      <c r="O9312" s="469"/>
      <c r="P9312" s="923"/>
      <c r="Q9312" s="923"/>
      <c r="R9312" s="923"/>
      <c r="S9312" s="923"/>
      <c r="U9312" s="742"/>
    </row>
    <row r="9313" spans="12:21" s="508" customFormat="1" x14ac:dyDescent="0.2">
      <c r="L9313" s="469"/>
      <c r="M9313" s="469"/>
      <c r="N9313" s="469"/>
      <c r="O9313" s="469"/>
      <c r="P9313" s="923"/>
      <c r="Q9313" s="923"/>
      <c r="R9313" s="923"/>
      <c r="S9313" s="923"/>
      <c r="U9313" s="742"/>
    </row>
    <row r="9314" spans="12:21" s="508" customFormat="1" x14ac:dyDescent="0.2">
      <c r="L9314" s="469"/>
      <c r="M9314" s="469"/>
      <c r="N9314" s="469"/>
      <c r="O9314" s="469"/>
      <c r="P9314" s="923"/>
      <c r="Q9314" s="923"/>
      <c r="R9314" s="923"/>
      <c r="S9314" s="923"/>
      <c r="U9314" s="742"/>
    </row>
    <row r="9315" spans="12:21" s="508" customFormat="1" x14ac:dyDescent="0.2">
      <c r="L9315" s="469"/>
      <c r="M9315" s="469"/>
      <c r="N9315" s="469"/>
      <c r="O9315" s="469"/>
      <c r="P9315" s="923"/>
      <c r="Q9315" s="923"/>
      <c r="R9315" s="923"/>
      <c r="S9315" s="923"/>
      <c r="U9315" s="742"/>
    </row>
    <row r="9316" spans="12:21" s="508" customFormat="1" x14ac:dyDescent="0.2">
      <c r="L9316" s="469"/>
      <c r="M9316" s="469"/>
      <c r="N9316" s="469"/>
      <c r="O9316" s="469"/>
      <c r="P9316" s="923"/>
      <c r="Q9316" s="923"/>
      <c r="R9316" s="923"/>
      <c r="S9316" s="923"/>
      <c r="U9316" s="742"/>
    </row>
    <row r="9317" spans="12:21" s="508" customFormat="1" x14ac:dyDescent="0.2">
      <c r="L9317" s="469"/>
      <c r="M9317" s="469"/>
      <c r="N9317" s="469"/>
      <c r="O9317" s="469"/>
      <c r="P9317" s="923"/>
      <c r="Q9317" s="923"/>
      <c r="R9317" s="923"/>
      <c r="S9317" s="923"/>
      <c r="U9317" s="742"/>
    </row>
    <row r="9318" spans="12:21" s="508" customFormat="1" x14ac:dyDescent="0.2">
      <c r="L9318" s="469"/>
      <c r="M9318" s="469"/>
      <c r="N9318" s="469"/>
      <c r="O9318" s="469"/>
      <c r="P9318" s="923"/>
      <c r="Q9318" s="923"/>
      <c r="R9318" s="923"/>
      <c r="S9318" s="923"/>
      <c r="U9318" s="742"/>
    </row>
    <row r="9319" spans="12:21" s="508" customFormat="1" x14ac:dyDescent="0.2">
      <c r="L9319" s="469"/>
      <c r="M9319" s="469"/>
      <c r="N9319" s="469"/>
      <c r="O9319" s="469"/>
      <c r="P9319" s="923"/>
      <c r="Q9319" s="923"/>
      <c r="R9319" s="923"/>
      <c r="S9319" s="923"/>
      <c r="U9319" s="742"/>
    </row>
    <row r="9320" spans="12:21" s="508" customFormat="1" x14ac:dyDescent="0.2">
      <c r="L9320" s="469"/>
      <c r="M9320" s="469"/>
      <c r="N9320" s="469"/>
      <c r="O9320" s="469"/>
      <c r="P9320" s="923"/>
      <c r="Q9320" s="923"/>
      <c r="R9320" s="923"/>
      <c r="S9320" s="923"/>
      <c r="U9320" s="742"/>
    </row>
    <row r="9321" spans="12:21" s="508" customFormat="1" x14ac:dyDescent="0.2">
      <c r="L9321" s="469"/>
      <c r="M9321" s="469"/>
      <c r="N9321" s="469"/>
      <c r="O9321" s="469"/>
      <c r="P9321" s="923"/>
      <c r="Q9321" s="923"/>
      <c r="R9321" s="923"/>
      <c r="S9321" s="923"/>
      <c r="U9321" s="742"/>
    </row>
    <row r="9322" spans="12:21" s="508" customFormat="1" x14ac:dyDescent="0.2">
      <c r="L9322" s="469"/>
      <c r="M9322" s="469"/>
      <c r="N9322" s="469"/>
      <c r="O9322" s="469"/>
      <c r="P9322" s="923"/>
      <c r="Q9322" s="923"/>
      <c r="R9322" s="923"/>
      <c r="S9322" s="923"/>
      <c r="U9322" s="742"/>
    </row>
    <row r="9323" spans="12:21" s="508" customFormat="1" x14ac:dyDescent="0.2">
      <c r="L9323" s="469"/>
      <c r="M9323" s="469"/>
      <c r="N9323" s="469"/>
      <c r="O9323" s="469"/>
      <c r="P9323" s="923"/>
      <c r="Q9323" s="923"/>
      <c r="R9323" s="923"/>
      <c r="S9323" s="923"/>
      <c r="U9323" s="742"/>
    </row>
    <row r="9324" spans="12:21" s="508" customFormat="1" x14ac:dyDescent="0.2">
      <c r="L9324" s="469"/>
      <c r="M9324" s="469"/>
      <c r="N9324" s="469"/>
      <c r="O9324" s="469"/>
      <c r="P9324" s="923"/>
      <c r="Q9324" s="923"/>
      <c r="R9324" s="923"/>
      <c r="S9324" s="923"/>
      <c r="U9324" s="742"/>
    </row>
    <row r="9325" spans="12:21" s="508" customFormat="1" x14ac:dyDescent="0.2">
      <c r="L9325" s="469"/>
      <c r="M9325" s="469"/>
      <c r="N9325" s="469"/>
      <c r="O9325" s="469"/>
      <c r="P9325" s="923"/>
      <c r="Q9325" s="923"/>
      <c r="R9325" s="923"/>
      <c r="S9325" s="923"/>
      <c r="U9325" s="742"/>
    </row>
    <row r="9326" spans="12:21" s="508" customFormat="1" x14ac:dyDescent="0.2">
      <c r="L9326" s="469"/>
      <c r="M9326" s="469"/>
      <c r="N9326" s="469"/>
      <c r="O9326" s="469"/>
      <c r="P9326" s="923"/>
      <c r="Q9326" s="923"/>
      <c r="R9326" s="923"/>
      <c r="S9326" s="923"/>
      <c r="U9326" s="742"/>
    </row>
    <row r="9327" spans="12:21" s="508" customFormat="1" x14ac:dyDescent="0.2">
      <c r="L9327" s="469"/>
      <c r="M9327" s="469"/>
      <c r="N9327" s="469"/>
      <c r="O9327" s="469"/>
      <c r="P9327" s="923"/>
      <c r="Q9327" s="923"/>
      <c r="R9327" s="923"/>
      <c r="S9327" s="923"/>
      <c r="U9327" s="742"/>
    </row>
    <row r="9328" spans="12:21" s="508" customFormat="1" x14ac:dyDescent="0.2">
      <c r="L9328" s="469"/>
      <c r="M9328" s="469"/>
      <c r="N9328" s="469"/>
      <c r="O9328" s="469"/>
      <c r="P9328" s="923"/>
      <c r="Q9328" s="923"/>
      <c r="R9328" s="923"/>
      <c r="S9328" s="923"/>
      <c r="U9328" s="742"/>
    </row>
    <row r="9329" spans="12:21" s="508" customFormat="1" x14ac:dyDescent="0.2">
      <c r="L9329" s="469"/>
      <c r="M9329" s="469"/>
      <c r="N9329" s="469"/>
      <c r="O9329" s="469"/>
      <c r="P9329" s="923"/>
      <c r="Q9329" s="923"/>
      <c r="R9329" s="923"/>
      <c r="S9329" s="923"/>
      <c r="U9329" s="742"/>
    </row>
    <row r="9330" spans="12:21" s="508" customFormat="1" x14ac:dyDescent="0.2">
      <c r="L9330" s="469"/>
      <c r="M9330" s="469"/>
      <c r="N9330" s="469"/>
      <c r="O9330" s="469"/>
      <c r="P9330" s="923"/>
      <c r="Q9330" s="923"/>
      <c r="R9330" s="923"/>
      <c r="S9330" s="923"/>
      <c r="U9330" s="742"/>
    </row>
    <row r="9331" spans="12:21" s="508" customFormat="1" x14ac:dyDescent="0.2">
      <c r="L9331" s="469"/>
      <c r="M9331" s="469"/>
      <c r="N9331" s="469"/>
      <c r="O9331" s="469"/>
      <c r="P9331" s="923"/>
      <c r="Q9331" s="923"/>
      <c r="R9331" s="923"/>
      <c r="S9331" s="923"/>
      <c r="U9331" s="742"/>
    </row>
    <row r="9332" spans="12:21" s="508" customFormat="1" x14ac:dyDescent="0.2">
      <c r="L9332" s="469"/>
      <c r="M9332" s="469"/>
      <c r="N9332" s="469"/>
      <c r="O9332" s="469"/>
      <c r="P9332" s="923"/>
      <c r="Q9332" s="923"/>
      <c r="R9332" s="923"/>
      <c r="S9332" s="923"/>
      <c r="U9332" s="742"/>
    </row>
    <row r="9333" spans="12:21" s="508" customFormat="1" x14ac:dyDescent="0.2">
      <c r="L9333" s="469"/>
      <c r="M9333" s="469"/>
      <c r="N9333" s="469"/>
      <c r="O9333" s="469"/>
      <c r="P9333" s="923"/>
      <c r="Q9333" s="923"/>
      <c r="R9333" s="923"/>
      <c r="S9333" s="923"/>
      <c r="U9333" s="742"/>
    </row>
    <row r="9334" spans="12:21" s="508" customFormat="1" x14ac:dyDescent="0.2">
      <c r="L9334" s="469"/>
      <c r="M9334" s="469"/>
      <c r="N9334" s="469"/>
      <c r="O9334" s="469"/>
      <c r="P9334" s="923"/>
      <c r="Q9334" s="923"/>
      <c r="R9334" s="923"/>
      <c r="S9334" s="923"/>
      <c r="U9334" s="742"/>
    </row>
    <row r="9335" spans="12:21" s="508" customFormat="1" x14ac:dyDescent="0.2">
      <c r="L9335" s="469"/>
      <c r="M9335" s="469"/>
      <c r="N9335" s="469"/>
      <c r="O9335" s="469"/>
      <c r="P9335" s="923"/>
      <c r="Q9335" s="923"/>
      <c r="R9335" s="923"/>
      <c r="S9335" s="923"/>
      <c r="U9335" s="742"/>
    </row>
    <row r="9336" spans="12:21" s="508" customFormat="1" x14ac:dyDescent="0.2">
      <c r="L9336" s="469"/>
      <c r="M9336" s="469"/>
      <c r="N9336" s="469"/>
      <c r="O9336" s="469"/>
      <c r="P9336" s="923"/>
      <c r="Q9336" s="923"/>
      <c r="R9336" s="923"/>
      <c r="S9336" s="923"/>
      <c r="U9336" s="742"/>
    </row>
    <row r="9337" spans="12:21" s="508" customFormat="1" x14ac:dyDescent="0.2">
      <c r="L9337" s="469"/>
      <c r="M9337" s="469"/>
      <c r="N9337" s="469"/>
      <c r="O9337" s="469"/>
      <c r="P9337" s="923"/>
      <c r="Q9337" s="923"/>
      <c r="R9337" s="923"/>
      <c r="S9337" s="923"/>
      <c r="U9337" s="742"/>
    </row>
    <row r="9338" spans="12:21" s="508" customFormat="1" x14ac:dyDescent="0.2">
      <c r="L9338" s="469"/>
      <c r="M9338" s="469"/>
      <c r="N9338" s="469"/>
      <c r="O9338" s="469"/>
      <c r="P9338" s="923"/>
      <c r="Q9338" s="923"/>
      <c r="R9338" s="923"/>
      <c r="S9338" s="923"/>
      <c r="U9338" s="742"/>
    </row>
    <row r="9339" spans="12:21" s="508" customFormat="1" x14ac:dyDescent="0.2">
      <c r="L9339" s="469"/>
      <c r="M9339" s="469"/>
      <c r="N9339" s="469"/>
      <c r="O9339" s="469"/>
      <c r="P9339" s="923"/>
      <c r="Q9339" s="923"/>
      <c r="R9339" s="923"/>
      <c r="S9339" s="923"/>
      <c r="U9339" s="742"/>
    </row>
    <row r="9340" spans="12:21" s="508" customFormat="1" x14ac:dyDescent="0.2">
      <c r="L9340" s="469"/>
      <c r="M9340" s="469"/>
      <c r="N9340" s="469"/>
      <c r="O9340" s="469"/>
      <c r="P9340" s="923"/>
      <c r="Q9340" s="923"/>
      <c r="R9340" s="923"/>
      <c r="S9340" s="923"/>
      <c r="U9340" s="742"/>
    </row>
    <row r="9341" spans="12:21" s="508" customFormat="1" x14ac:dyDescent="0.2">
      <c r="L9341" s="469"/>
      <c r="M9341" s="469"/>
      <c r="N9341" s="469"/>
      <c r="O9341" s="469"/>
      <c r="P9341" s="923"/>
      <c r="Q9341" s="923"/>
      <c r="R9341" s="923"/>
      <c r="S9341" s="923"/>
      <c r="U9341" s="742"/>
    </row>
    <row r="9342" spans="12:21" s="508" customFormat="1" x14ac:dyDescent="0.2">
      <c r="L9342" s="469"/>
      <c r="M9342" s="469"/>
      <c r="N9342" s="469"/>
      <c r="O9342" s="469"/>
      <c r="P9342" s="923"/>
      <c r="Q9342" s="923"/>
      <c r="R9342" s="923"/>
      <c r="S9342" s="923"/>
      <c r="U9342" s="742"/>
    </row>
    <row r="9343" spans="12:21" s="508" customFormat="1" x14ac:dyDescent="0.2">
      <c r="L9343" s="469"/>
      <c r="M9343" s="469"/>
      <c r="N9343" s="469"/>
      <c r="O9343" s="469"/>
      <c r="P9343" s="923"/>
      <c r="Q9343" s="923"/>
      <c r="R9343" s="923"/>
      <c r="S9343" s="923"/>
      <c r="U9343" s="742"/>
    </row>
    <row r="9344" spans="12:21" s="508" customFormat="1" x14ac:dyDescent="0.2">
      <c r="L9344" s="469"/>
      <c r="M9344" s="469"/>
      <c r="N9344" s="469"/>
      <c r="O9344" s="469"/>
      <c r="P9344" s="923"/>
      <c r="Q9344" s="923"/>
      <c r="R9344" s="923"/>
      <c r="S9344" s="923"/>
      <c r="U9344" s="742"/>
    </row>
    <row r="9345" spans="12:21" s="508" customFormat="1" x14ac:dyDescent="0.2">
      <c r="L9345" s="469"/>
      <c r="M9345" s="469"/>
      <c r="N9345" s="469"/>
      <c r="O9345" s="469"/>
      <c r="P9345" s="923"/>
      <c r="Q9345" s="923"/>
      <c r="R9345" s="923"/>
      <c r="S9345" s="923"/>
      <c r="U9345" s="742"/>
    </row>
    <row r="9346" spans="12:21" s="508" customFormat="1" x14ac:dyDescent="0.2">
      <c r="L9346" s="469"/>
      <c r="M9346" s="469"/>
      <c r="N9346" s="469"/>
      <c r="O9346" s="469"/>
      <c r="P9346" s="923"/>
      <c r="Q9346" s="923"/>
      <c r="R9346" s="923"/>
      <c r="S9346" s="923"/>
      <c r="U9346" s="742"/>
    </row>
    <row r="9347" spans="12:21" s="508" customFormat="1" x14ac:dyDescent="0.2">
      <c r="L9347" s="469"/>
      <c r="M9347" s="469"/>
      <c r="N9347" s="469"/>
      <c r="O9347" s="469"/>
      <c r="P9347" s="923"/>
      <c r="Q9347" s="923"/>
      <c r="R9347" s="923"/>
      <c r="S9347" s="923"/>
      <c r="U9347" s="742"/>
    </row>
    <row r="9348" spans="12:21" s="508" customFormat="1" x14ac:dyDescent="0.2">
      <c r="L9348" s="469"/>
      <c r="M9348" s="469"/>
      <c r="N9348" s="469"/>
      <c r="O9348" s="469"/>
      <c r="P9348" s="923"/>
      <c r="Q9348" s="923"/>
      <c r="R9348" s="923"/>
      <c r="S9348" s="923"/>
      <c r="U9348" s="742"/>
    </row>
    <row r="9349" spans="12:21" s="508" customFormat="1" x14ac:dyDescent="0.2">
      <c r="L9349" s="469"/>
      <c r="M9349" s="469"/>
      <c r="N9349" s="469"/>
      <c r="O9349" s="469"/>
      <c r="P9349" s="923"/>
      <c r="Q9349" s="923"/>
      <c r="R9349" s="923"/>
      <c r="S9349" s="923"/>
      <c r="U9349" s="742"/>
    </row>
    <row r="9350" spans="12:21" s="508" customFormat="1" x14ac:dyDescent="0.2">
      <c r="L9350" s="469"/>
      <c r="M9350" s="469"/>
      <c r="N9350" s="469"/>
      <c r="O9350" s="469"/>
      <c r="P9350" s="923"/>
      <c r="Q9350" s="923"/>
      <c r="R9350" s="923"/>
      <c r="S9350" s="923"/>
      <c r="U9350" s="742"/>
    </row>
    <row r="9351" spans="12:21" s="508" customFormat="1" x14ac:dyDescent="0.2">
      <c r="L9351" s="469"/>
      <c r="M9351" s="469"/>
      <c r="N9351" s="469"/>
      <c r="O9351" s="469"/>
      <c r="P9351" s="923"/>
      <c r="Q9351" s="923"/>
      <c r="R9351" s="923"/>
      <c r="S9351" s="923"/>
      <c r="U9351" s="742"/>
    </row>
    <row r="9352" spans="12:21" s="508" customFormat="1" x14ac:dyDescent="0.2">
      <c r="L9352" s="469"/>
      <c r="M9352" s="469"/>
      <c r="N9352" s="469"/>
      <c r="O9352" s="469"/>
      <c r="P9352" s="923"/>
      <c r="Q9352" s="923"/>
      <c r="R9352" s="923"/>
      <c r="S9352" s="923"/>
      <c r="U9352" s="742"/>
    </row>
    <row r="9353" spans="12:21" s="508" customFormat="1" x14ac:dyDescent="0.2">
      <c r="L9353" s="469"/>
      <c r="M9353" s="469"/>
      <c r="N9353" s="469"/>
      <c r="O9353" s="469"/>
      <c r="P9353" s="923"/>
      <c r="Q9353" s="923"/>
      <c r="R9353" s="923"/>
      <c r="S9353" s="923"/>
      <c r="U9353" s="742"/>
    </row>
    <row r="9354" spans="12:21" s="508" customFormat="1" x14ac:dyDescent="0.2">
      <c r="L9354" s="469"/>
      <c r="M9354" s="469"/>
      <c r="N9354" s="469"/>
      <c r="O9354" s="469"/>
      <c r="P9354" s="923"/>
      <c r="Q9354" s="923"/>
      <c r="R9354" s="923"/>
      <c r="S9354" s="923"/>
      <c r="U9354" s="742"/>
    </row>
    <row r="9355" spans="12:21" s="508" customFormat="1" x14ac:dyDescent="0.2">
      <c r="L9355" s="469"/>
      <c r="M9355" s="469"/>
      <c r="N9355" s="469"/>
      <c r="O9355" s="469"/>
      <c r="P9355" s="923"/>
      <c r="Q9355" s="923"/>
      <c r="R9355" s="923"/>
      <c r="S9355" s="923"/>
      <c r="U9355" s="742"/>
    </row>
    <row r="9356" spans="12:21" s="508" customFormat="1" x14ac:dyDescent="0.2">
      <c r="L9356" s="469"/>
      <c r="M9356" s="469"/>
      <c r="N9356" s="469"/>
      <c r="O9356" s="469"/>
      <c r="P9356" s="923"/>
      <c r="Q9356" s="923"/>
      <c r="R9356" s="923"/>
      <c r="S9356" s="923"/>
      <c r="U9356" s="742"/>
    </row>
    <row r="9357" spans="12:21" s="508" customFormat="1" x14ac:dyDescent="0.2">
      <c r="L9357" s="469"/>
      <c r="M9357" s="469"/>
      <c r="N9357" s="469"/>
      <c r="O9357" s="469"/>
      <c r="P9357" s="923"/>
      <c r="Q9357" s="923"/>
      <c r="R9357" s="923"/>
      <c r="S9357" s="923"/>
      <c r="U9357" s="742"/>
    </row>
    <row r="9358" spans="12:21" s="508" customFormat="1" x14ac:dyDescent="0.2">
      <c r="L9358" s="469"/>
      <c r="M9358" s="469"/>
      <c r="N9358" s="469"/>
      <c r="O9358" s="469"/>
      <c r="P9358" s="923"/>
      <c r="Q9358" s="923"/>
      <c r="R9358" s="923"/>
      <c r="S9358" s="923"/>
      <c r="U9358" s="742"/>
    </row>
    <row r="9359" spans="12:21" s="508" customFormat="1" x14ac:dyDescent="0.2">
      <c r="L9359" s="469"/>
      <c r="M9359" s="469"/>
      <c r="N9359" s="469"/>
      <c r="O9359" s="469"/>
      <c r="P9359" s="923"/>
      <c r="Q9359" s="923"/>
      <c r="R9359" s="923"/>
      <c r="S9359" s="923"/>
      <c r="U9359" s="742"/>
    </row>
    <row r="9360" spans="12:21" s="508" customFormat="1" x14ac:dyDescent="0.2">
      <c r="L9360" s="469"/>
      <c r="M9360" s="469"/>
      <c r="N9360" s="469"/>
      <c r="O9360" s="469"/>
      <c r="P9360" s="923"/>
      <c r="Q9360" s="923"/>
      <c r="R9360" s="923"/>
      <c r="S9360" s="923"/>
      <c r="U9360" s="742"/>
    </row>
    <row r="9361" spans="12:21" s="508" customFormat="1" x14ac:dyDescent="0.2">
      <c r="L9361" s="469"/>
      <c r="M9361" s="469"/>
      <c r="N9361" s="469"/>
      <c r="O9361" s="469"/>
      <c r="P9361" s="923"/>
      <c r="Q9361" s="923"/>
      <c r="R9361" s="923"/>
      <c r="S9361" s="923"/>
      <c r="U9361" s="742"/>
    </row>
    <row r="9362" spans="12:21" s="508" customFormat="1" x14ac:dyDescent="0.2">
      <c r="L9362" s="469"/>
      <c r="M9362" s="469"/>
      <c r="N9362" s="469"/>
      <c r="O9362" s="469"/>
      <c r="P9362" s="923"/>
      <c r="Q9362" s="923"/>
      <c r="R9362" s="923"/>
      <c r="S9362" s="923"/>
      <c r="U9362" s="742"/>
    </row>
    <row r="9363" spans="12:21" s="508" customFormat="1" x14ac:dyDescent="0.2">
      <c r="L9363" s="469"/>
      <c r="M9363" s="469"/>
      <c r="N9363" s="469"/>
      <c r="O9363" s="469"/>
      <c r="P9363" s="923"/>
      <c r="Q9363" s="923"/>
      <c r="R9363" s="923"/>
      <c r="S9363" s="923"/>
      <c r="U9363" s="742"/>
    </row>
    <row r="9364" spans="12:21" s="508" customFormat="1" x14ac:dyDescent="0.2">
      <c r="L9364" s="469"/>
      <c r="M9364" s="469"/>
      <c r="N9364" s="469"/>
      <c r="O9364" s="469"/>
      <c r="P9364" s="923"/>
      <c r="Q9364" s="923"/>
      <c r="R9364" s="923"/>
      <c r="S9364" s="923"/>
      <c r="U9364" s="742"/>
    </row>
    <row r="9365" spans="12:21" s="508" customFormat="1" x14ac:dyDescent="0.2">
      <c r="L9365" s="469"/>
      <c r="M9365" s="469"/>
      <c r="N9365" s="469"/>
      <c r="O9365" s="469"/>
      <c r="P9365" s="923"/>
      <c r="Q9365" s="923"/>
      <c r="R9365" s="923"/>
      <c r="S9365" s="923"/>
      <c r="U9365" s="742"/>
    </row>
    <row r="9366" spans="12:21" s="508" customFormat="1" x14ac:dyDescent="0.2">
      <c r="L9366" s="469"/>
      <c r="M9366" s="469"/>
      <c r="N9366" s="469"/>
      <c r="O9366" s="469"/>
      <c r="P9366" s="923"/>
      <c r="Q9366" s="923"/>
      <c r="R9366" s="923"/>
      <c r="S9366" s="923"/>
      <c r="U9366" s="742"/>
    </row>
    <row r="9367" spans="12:21" s="508" customFormat="1" x14ac:dyDescent="0.2">
      <c r="L9367" s="469"/>
      <c r="M9367" s="469"/>
      <c r="N9367" s="469"/>
      <c r="O9367" s="469"/>
      <c r="P9367" s="923"/>
      <c r="Q9367" s="923"/>
      <c r="R9367" s="923"/>
      <c r="S9367" s="923"/>
      <c r="U9367" s="742"/>
    </row>
    <row r="9368" spans="12:21" s="508" customFormat="1" x14ac:dyDescent="0.2">
      <c r="L9368" s="469"/>
      <c r="M9368" s="469"/>
      <c r="N9368" s="469"/>
      <c r="O9368" s="469"/>
      <c r="P9368" s="923"/>
      <c r="Q9368" s="923"/>
      <c r="R9368" s="923"/>
      <c r="S9368" s="923"/>
      <c r="U9368" s="742"/>
    </row>
    <row r="9369" spans="12:21" s="508" customFormat="1" x14ac:dyDescent="0.2">
      <c r="L9369" s="469"/>
      <c r="M9369" s="469"/>
      <c r="N9369" s="469"/>
      <c r="O9369" s="469"/>
      <c r="P9369" s="923"/>
      <c r="Q9369" s="923"/>
      <c r="R9369" s="923"/>
      <c r="S9369" s="923"/>
      <c r="U9369" s="742"/>
    </row>
    <row r="9370" spans="12:21" s="508" customFormat="1" x14ac:dyDescent="0.2">
      <c r="L9370" s="469"/>
      <c r="M9370" s="469"/>
      <c r="N9370" s="469"/>
      <c r="O9370" s="469"/>
      <c r="P9370" s="923"/>
      <c r="Q9370" s="923"/>
      <c r="R9370" s="923"/>
      <c r="S9370" s="923"/>
      <c r="U9370" s="742"/>
    </row>
    <row r="9371" spans="12:21" s="508" customFormat="1" x14ac:dyDescent="0.2">
      <c r="L9371" s="469"/>
      <c r="M9371" s="469"/>
      <c r="N9371" s="469"/>
      <c r="O9371" s="469"/>
      <c r="P9371" s="923"/>
      <c r="Q9371" s="923"/>
      <c r="R9371" s="923"/>
      <c r="S9371" s="923"/>
      <c r="U9371" s="742"/>
    </row>
    <row r="9372" spans="12:21" s="508" customFormat="1" x14ac:dyDescent="0.2">
      <c r="L9372" s="469"/>
      <c r="M9372" s="469"/>
      <c r="N9372" s="469"/>
      <c r="O9372" s="469"/>
      <c r="P9372" s="923"/>
      <c r="Q9372" s="923"/>
      <c r="R9372" s="923"/>
      <c r="S9372" s="923"/>
      <c r="U9372" s="742"/>
    </row>
    <row r="9373" spans="12:21" s="508" customFormat="1" x14ac:dyDescent="0.2">
      <c r="L9373" s="469"/>
      <c r="M9373" s="469"/>
      <c r="N9373" s="469"/>
      <c r="O9373" s="469"/>
      <c r="P9373" s="923"/>
      <c r="Q9373" s="923"/>
      <c r="R9373" s="923"/>
      <c r="S9373" s="923"/>
      <c r="U9373" s="742"/>
    </row>
    <row r="9374" spans="12:21" s="508" customFormat="1" x14ac:dyDescent="0.2">
      <c r="L9374" s="469"/>
      <c r="M9374" s="469"/>
      <c r="N9374" s="469"/>
      <c r="O9374" s="469"/>
      <c r="P9374" s="923"/>
      <c r="Q9374" s="923"/>
      <c r="R9374" s="923"/>
      <c r="S9374" s="923"/>
      <c r="U9374" s="742"/>
    </row>
    <row r="9375" spans="12:21" s="508" customFormat="1" x14ac:dyDescent="0.2">
      <c r="L9375" s="469"/>
      <c r="M9375" s="469"/>
      <c r="N9375" s="469"/>
      <c r="O9375" s="469"/>
      <c r="P9375" s="923"/>
      <c r="Q9375" s="923"/>
      <c r="R9375" s="923"/>
      <c r="S9375" s="923"/>
      <c r="U9375" s="742"/>
    </row>
    <row r="9376" spans="12:21" s="508" customFormat="1" x14ac:dyDescent="0.2">
      <c r="L9376" s="469"/>
      <c r="M9376" s="469"/>
      <c r="N9376" s="469"/>
      <c r="O9376" s="469"/>
      <c r="P9376" s="923"/>
      <c r="Q9376" s="923"/>
      <c r="R9376" s="923"/>
      <c r="S9376" s="923"/>
      <c r="U9376" s="742"/>
    </row>
    <row r="9377" spans="12:21" s="508" customFormat="1" x14ac:dyDescent="0.2">
      <c r="L9377" s="469"/>
      <c r="M9377" s="469"/>
      <c r="N9377" s="469"/>
      <c r="O9377" s="469"/>
      <c r="P9377" s="923"/>
      <c r="Q9377" s="923"/>
      <c r="R9377" s="923"/>
      <c r="S9377" s="923"/>
      <c r="U9377" s="742"/>
    </row>
    <row r="9378" spans="12:21" s="508" customFormat="1" x14ac:dyDescent="0.2">
      <c r="L9378" s="469"/>
      <c r="M9378" s="469"/>
      <c r="N9378" s="469"/>
      <c r="O9378" s="469"/>
      <c r="P9378" s="923"/>
      <c r="Q9378" s="923"/>
      <c r="R9378" s="923"/>
      <c r="S9378" s="923"/>
      <c r="U9378" s="742"/>
    </row>
    <row r="9379" spans="12:21" s="508" customFormat="1" x14ac:dyDescent="0.2">
      <c r="L9379" s="469"/>
      <c r="M9379" s="469"/>
      <c r="N9379" s="469"/>
      <c r="O9379" s="469"/>
      <c r="P9379" s="923"/>
      <c r="Q9379" s="923"/>
      <c r="R9379" s="923"/>
      <c r="S9379" s="923"/>
      <c r="U9379" s="742"/>
    </row>
    <row r="9380" spans="12:21" s="508" customFormat="1" x14ac:dyDescent="0.2">
      <c r="L9380" s="469"/>
      <c r="M9380" s="469"/>
      <c r="N9380" s="469"/>
      <c r="O9380" s="469"/>
      <c r="P9380" s="923"/>
      <c r="Q9380" s="923"/>
      <c r="R9380" s="923"/>
      <c r="S9380" s="923"/>
      <c r="U9380" s="742"/>
    </row>
    <row r="9381" spans="12:21" s="508" customFormat="1" x14ac:dyDescent="0.2">
      <c r="L9381" s="469"/>
      <c r="M9381" s="469"/>
      <c r="N9381" s="469"/>
      <c r="O9381" s="469"/>
      <c r="P9381" s="923"/>
      <c r="Q9381" s="923"/>
      <c r="R9381" s="923"/>
      <c r="S9381" s="923"/>
      <c r="U9381" s="742"/>
    </row>
    <row r="9382" spans="12:21" s="508" customFormat="1" x14ac:dyDescent="0.2">
      <c r="L9382" s="469"/>
      <c r="M9382" s="469"/>
      <c r="N9382" s="469"/>
      <c r="O9382" s="469"/>
      <c r="P9382" s="923"/>
      <c r="Q9382" s="923"/>
      <c r="R9382" s="923"/>
      <c r="S9382" s="923"/>
      <c r="U9382" s="742"/>
    </row>
    <row r="9383" spans="12:21" s="508" customFormat="1" x14ac:dyDescent="0.2">
      <c r="L9383" s="469"/>
      <c r="M9383" s="469"/>
      <c r="N9383" s="469"/>
      <c r="O9383" s="469"/>
      <c r="P9383" s="923"/>
      <c r="Q9383" s="923"/>
      <c r="R9383" s="923"/>
      <c r="S9383" s="923"/>
      <c r="U9383" s="742"/>
    </row>
    <row r="9384" spans="12:21" s="508" customFormat="1" x14ac:dyDescent="0.2">
      <c r="L9384" s="469"/>
      <c r="M9384" s="469"/>
      <c r="N9384" s="469"/>
      <c r="O9384" s="469"/>
      <c r="P9384" s="923"/>
      <c r="Q9384" s="923"/>
      <c r="R9384" s="923"/>
      <c r="S9384" s="923"/>
      <c r="U9384" s="742"/>
    </row>
    <row r="9385" spans="12:21" s="508" customFormat="1" x14ac:dyDescent="0.2">
      <c r="L9385" s="469"/>
      <c r="M9385" s="469"/>
      <c r="N9385" s="469"/>
      <c r="O9385" s="469"/>
      <c r="P9385" s="923"/>
      <c r="Q9385" s="923"/>
      <c r="R9385" s="923"/>
      <c r="S9385" s="923"/>
      <c r="U9385" s="742"/>
    </row>
    <row r="9386" spans="12:21" s="508" customFormat="1" x14ac:dyDescent="0.2">
      <c r="L9386" s="469"/>
      <c r="M9386" s="469"/>
      <c r="N9386" s="469"/>
      <c r="O9386" s="469"/>
      <c r="P9386" s="923"/>
      <c r="Q9386" s="923"/>
      <c r="R9386" s="923"/>
      <c r="S9386" s="923"/>
      <c r="U9386" s="742"/>
    </row>
    <row r="9387" spans="12:21" s="508" customFormat="1" x14ac:dyDescent="0.2">
      <c r="L9387" s="469"/>
      <c r="M9387" s="469"/>
      <c r="N9387" s="469"/>
      <c r="O9387" s="469"/>
      <c r="P9387" s="923"/>
      <c r="Q9387" s="923"/>
      <c r="R9387" s="923"/>
      <c r="S9387" s="923"/>
      <c r="U9387" s="742"/>
    </row>
    <row r="9388" spans="12:21" s="508" customFormat="1" x14ac:dyDescent="0.2">
      <c r="L9388" s="469"/>
      <c r="M9388" s="469"/>
      <c r="N9388" s="469"/>
      <c r="O9388" s="469"/>
      <c r="P9388" s="923"/>
      <c r="Q9388" s="923"/>
      <c r="R9388" s="923"/>
      <c r="S9388" s="923"/>
      <c r="U9388" s="742"/>
    </row>
    <row r="9389" spans="12:21" s="508" customFormat="1" x14ac:dyDescent="0.2">
      <c r="L9389" s="469"/>
      <c r="M9389" s="469"/>
      <c r="N9389" s="469"/>
      <c r="O9389" s="469"/>
      <c r="P9389" s="923"/>
      <c r="Q9389" s="923"/>
      <c r="R9389" s="923"/>
      <c r="S9389" s="923"/>
      <c r="U9389" s="742"/>
    </row>
    <row r="9390" spans="12:21" s="508" customFormat="1" x14ac:dyDescent="0.2">
      <c r="L9390" s="469"/>
      <c r="M9390" s="469"/>
      <c r="N9390" s="469"/>
      <c r="O9390" s="469"/>
      <c r="P9390" s="923"/>
      <c r="Q9390" s="923"/>
      <c r="R9390" s="923"/>
      <c r="S9390" s="923"/>
      <c r="U9390" s="742"/>
    </row>
    <row r="9391" spans="12:21" s="508" customFormat="1" x14ac:dyDescent="0.2">
      <c r="L9391" s="469"/>
      <c r="M9391" s="469"/>
      <c r="N9391" s="469"/>
      <c r="O9391" s="469"/>
      <c r="P9391" s="923"/>
      <c r="Q9391" s="923"/>
      <c r="R9391" s="923"/>
      <c r="S9391" s="923"/>
      <c r="U9391" s="742"/>
    </row>
    <row r="9392" spans="12:21" s="508" customFormat="1" x14ac:dyDescent="0.2">
      <c r="L9392" s="469"/>
      <c r="M9392" s="469"/>
      <c r="N9392" s="469"/>
      <c r="O9392" s="469"/>
      <c r="P9392" s="923"/>
      <c r="Q9392" s="923"/>
      <c r="R9392" s="923"/>
      <c r="S9392" s="923"/>
      <c r="U9392" s="742"/>
    </row>
    <row r="9393" spans="12:21" s="508" customFormat="1" x14ac:dyDescent="0.2">
      <c r="L9393" s="469"/>
      <c r="M9393" s="469"/>
      <c r="N9393" s="469"/>
      <c r="O9393" s="469"/>
      <c r="P9393" s="923"/>
      <c r="Q9393" s="923"/>
      <c r="R9393" s="923"/>
      <c r="S9393" s="923"/>
      <c r="U9393" s="742"/>
    </row>
    <row r="9394" spans="12:21" s="508" customFormat="1" x14ac:dyDescent="0.2">
      <c r="L9394" s="469"/>
      <c r="M9394" s="469"/>
      <c r="N9394" s="469"/>
      <c r="O9394" s="469"/>
      <c r="P9394" s="923"/>
      <c r="Q9394" s="923"/>
      <c r="R9394" s="923"/>
      <c r="S9394" s="923"/>
      <c r="U9394" s="742"/>
    </row>
    <row r="9395" spans="12:21" s="508" customFormat="1" x14ac:dyDescent="0.2">
      <c r="L9395" s="469"/>
      <c r="M9395" s="469"/>
      <c r="N9395" s="469"/>
      <c r="O9395" s="469"/>
      <c r="P9395" s="923"/>
      <c r="Q9395" s="923"/>
      <c r="R9395" s="923"/>
      <c r="S9395" s="923"/>
      <c r="U9395" s="742"/>
    </row>
    <row r="9396" spans="12:21" s="508" customFormat="1" x14ac:dyDescent="0.2">
      <c r="L9396" s="469"/>
      <c r="M9396" s="469"/>
      <c r="N9396" s="469"/>
      <c r="O9396" s="469"/>
      <c r="P9396" s="923"/>
      <c r="Q9396" s="923"/>
      <c r="R9396" s="923"/>
      <c r="S9396" s="923"/>
      <c r="U9396" s="742"/>
    </row>
    <row r="9397" spans="12:21" s="508" customFormat="1" x14ac:dyDescent="0.2">
      <c r="L9397" s="469"/>
      <c r="M9397" s="469"/>
      <c r="N9397" s="469"/>
      <c r="O9397" s="469"/>
      <c r="P9397" s="923"/>
      <c r="Q9397" s="923"/>
      <c r="R9397" s="923"/>
      <c r="S9397" s="923"/>
      <c r="U9397" s="742"/>
    </row>
    <row r="9398" spans="12:21" s="508" customFormat="1" x14ac:dyDescent="0.2">
      <c r="L9398" s="469"/>
      <c r="M9398" s="469"/>
      <c r="N9398" s="469"/>
      <c r="O9398" s="469"/>
      <c r="P9398" s="923"/>
      <c r="Q9398" s="923"/>
      <c r="R9398" s="923"/>
      <c r="S9398" s="923"/>
      <c r="U9398" s="742"/>
    </row>
    <row r="9399" spans="12:21" s="508" customFormat="1" x14ac:dyDescent="0.2">
      <c r="L9399" s="469"/>
      <c r="M9399" s="469"/>
      <c r="N9399" s="469"/>
      <c r="O9399" s="469"/>
      <c r="P9399" s="923"/>
      <c r="Q9399" s="923"/>
      <c r="R9399" s="923"/>
      <c r="S9399" s="923"/>
      <c r="U9399" s="742"/>
    </row>
    <row r="9400" spans="12:21" s="508" customFormat="1" x14ac:dyDescent="0.2">
      <c r="L9400" s="469"/>
      <c r="M9400" s="469"/>
      <c r="N9400" s="469"/>
      <c r="O9400" s="469"/>
      <c r="P9400" s="923"/>
      <c r="Q9400" s="923"/>
      <c r="R9400" s="923"/>
      <c r="S9400" s="923"/>
      <c r="U9400" s="742"/>
    </row>
    <row r="9401" spans="12:21" s="508" customFormat="1" x14ac:dyDescent="0.2">
      <c r="L9401" s="469"/>
      <c r="M9401" s="469"/>
      <c r="N9401" s="469"/>
      <c r="O9401" s="469"/>
      <c r="P9401" s="923"/>
      <c r="Q9401" s="923"/>
      <c r="R9401" s="923"/>
      <c r="S9401" s="923"/>
      <c r="U9401" s="742"/>
    </row>
    <row r="9402" spans="12:21" s="508" customFormat="1" x14ac:dyDescent="0.2">
      <c r="L9402" s="469"/>
      <c r="M9402" s="469"/>
      <c r="N9402" s="469"/>
      <c r="O9402" s="469"/>
      <c r="P9402" s="923"/>
      <c r="Q9402" s="923"/>
      <c r="R9402" s="923"/>
      <c r="S9402" s="923"/>
      <c r="U9402" s="742"/>
    </row>
    <row r="9403" spans="12:21" s="508" customFormat="1" x14ac:dyDescent="0.2">
      <c r="L9403" s="469"/>
      <c r="M9403" s="469"/>
      <c r="N9403" s="469"/>
      <c r="O9403" s="469"/>
      <c r="P9403" s="923"/>
      <c r="Q9403" s="923"/>
      <c r="R9403" s="923"/>
      <c r="S9403" s="923"/>
      <c r="U9403" s="742"/>
    </row>
    <row r="9404" spans="12:21" s="508" customFormat="1" x14ac:dyDescent="0.2">
      <c r="L9404" s="469"/>
      <c r="M9404" s="469"/>
      <c r="N9404" s="469"/>
      <c r="O9404" s="469"/>
      <c r="P9404" s="923"/>
      <c r="Q9404" s="923"/>
      <c r="R9404" s="923"/>
      <c r="S9404" s="923"/>
      <c r="U9404" s="742"/>
    </row>
    <row r="9405" spans="12:21" s="508" customFormat="1" x14ac:dyDescent="0.2">
      <c r="L9405" s="469"/>
      <c r="M9405" s="469"/>
      <c r="N9405" s="469"/>
      <c r="O9405" s="469"/>
      <c r="P9405" s="923"/>
      <c r="Q9405" s="923"/>
      <c r="R9405" s="923"/>
      <c r="S9405" s="923"/>
      <c r="U9405" s="742"/>
    </row>
    <row r="9406" spans="12:21" s="508" customFormat="1" x14ac:dyDescent="0.2">
      <c r="L9406" s="469"/>
      <c r="M9406" s="469"/>
      <c r="N9406" s="469"/>
      <c r="O9406" s="469"/>
      <c r="P9406" s="923"/>
      <c r="Q9406" s="923"/>
      <c r="R9406" s="923"/>
      <c r="S9406" s="923"/>
      <c r="U9406" s="742"/>
    </row>
    <row r="9407" spans="12:21" s="508" customFormat="1" x14ac:dyDescent="0.2">
      <c r="L9407" s="469"/>
      <c r="M9407" s="469"/>
      <c r="N9407" s="469"/>
      <c r="O9407" s="469"/>
      <c r="P9407" s="923"/>
      <c r="Q9407" s="923"/>
      <c r="R9407" s="923"/>
      <c r="S9407" s="923"/>
      <c r="U9407" s="742"/>
    </row>
    <row r="9408" spans="12:21" s="508" customFormat="1" x14ac:dyDescent="0.2">
      <c r="L9408" s="469"/>
      <c r="M9408" s="469"/>
      <c r="N9408" s="469"/>
      <c r="O9408" s="469"/>
      <c r="P9408" s="923"/>
      <c r="Q9408" s="923"/>
      <c r="R9408" s="923"/>
      <c r="S9408" s="923"/>
      <c r="U9408" s="742"/>
    </row>
    <row r="9409" spans="12:21" s="508" customFormat="1" x14ac:dyDescent="0.2">
      <c r="L9409" s="469"/>
      <c r="M9409" s="469"/>
      <c r="N9409" s="469"/>
      <c r="O9409" s="469"/>
      <c r="P9409" s="923"/>
      <c r="Q9409" s="923"/>
      <c r="R9409" s="923"/>
      <c r="S9409" s="923"/>
      <c r="U9409" s="742"/>
    </row>
    <row r="9410" spans="12:21" s="508" customFormat="1" x14ac:dyDescent="0.2">
      <c r="L9410" s="469"/>
      <c r="M9410" s="469"/>
      <c r="N9410" s="469"/>
      <c r="O9410" s="469"/>
      <c r="P9410" s="923"/>
      <c r="Q9410" s="923"/>
      <c r="R9410" s="923"/>
      <c r="S9410" s="923"/>
      <c r="U9410" s="742"/>
    </row>
    <row r="9411" spans="12:21" s="508" customFormat="1" x14ac:dyDescent="0.2">
      <c r="L9411" s="469"/>
      <c r="M9411" s="469"/>
      <c r="N9411" s="469"/>
      <c r="O9411" s="469"/>
      <c r="P9411" s="923"/>
      <c r="Q9411" s="923"/>
      <c r="R9411" s="923"/>
      <c r="S9411" s="923"/>
      <c r="U9411" s="742"/>
    </row>
    <row r="9412" spans="12:21" s="508" customFormat="1" x14ac:dyDescent="0.2">
      <c r="L9412" s="469"/>
      <c r="M9412" s="469"/>
      <c r="N9412" s="469"/>
      <c r="O9412" s="469"/>
      <c r="P9412" s="923"/>
      <c r="Q9412" s="923"/>
      <c r="R9412" s="923"/>
      <c r="S9412" s="923"/>
      <c r="U9412" s="742"/>
    </row>
    <row r="9413" spans="12:21" s="508" customFormat="1" x14ac:dyDescent="0.2">
      <c r="L9413" s="469"/>
      <c r="M9413" s="469"/>
      <c r="N9413" s="469"/>
      <c r="O9413" s="469"/>
      <c r="P9413" s="923"/>
      <c r="Q9413" s="923"/>
      <c r="R9413" s="923"/>
      <c r="S9413" s="923"/>
      <c r="U9413" s="742"/>
    </row>
    <row r="9414" spans="12:21" s="508" customFormat="1" x14ac:dyDescent="0.2">
      <c r="L9414" s="469"/>
      <c r="M9414" s="469"/>
      <c r="N9414" s="469"/>
      <c r="O9414" s="469"/>
      <c r="P9414" s="923"/>
      <c r="Q9414" s="923"/>
      <c r="R9414" s="923"/>
      <c r="S9414" s="923"/>
      <c r="U9414" s="742"/>
    </row>
    <row r="9415" spans="12:21" s="508" customFormat="1" x14ac:dyDescent="0.2">
      <c r="L9415" s="469"/>
      <c r="M9415" s="469"/>
      <c r="N9415" s="469"/>
      <c r="O9415" s="469"/>
      <c r="P9415" s="923"/>
      <c r="Q9415" s="923"/>
      <c r="R9415" s="923"/>
      <c r="S9415" s="923"/>
      <c r="U9415" s="742"/>
    </row>
    <row r="9416" spans="12:21" s="508" customFormat="1" x14ac:dyDescent="0.2">
      <c r="L9416" s="469"/>
      <c r="M9416" s="469"/>
      <c r="N9416" s="469"/>
      <c r="O9416" s="469"/>
      <c r="P9416" s="923"/>
      <c r="Q9416" s="923"/>
      <c r="R9416" s="923"/>
      <c r="S9416" s="923"/>
      <c r="U9416" s="742"/>
    </row>
    <row r="9417" spans="12:21" s="508" customFormat="1" x14ac:dyDescent="0.2">
      <c r="L9417" s="469"/>
      <c r="M9417" s="469"/>
      <c r="N9417" s="469"/>
      <c r="O9417" s="469"/>
      <c r="P9417" s="923"/>
      <c r="Q9417" s="923"/>
      <c r="R9417" s="923"/>
      <c r="S9417" s="923"/>
      <c r="U9417" s="742"/>
    </row>
    <row r="9418" spans="12:21" s="508" customFormat="1" x14ac:dyDescent="0.2">
      <c r="L9418" s="469"/>
      <c r="M9418" s="469"/>
      <c r="N9418" s="469"/>
      <c r="O9418" s="469"/>
      <c r="P9418" s="923"/>
      <c r="Q9418" s="923"/>
      <c r="R9418" s="923"/>
      <c r="S9418" s="923"/>
      <c r="U9418" s="742"/>
    </row>
    <row r="9419" spans="12:21" s="508" customFormat="1" x14ac:dyDescent="0.2">
      <c r="L9419" s="469"/>
      <c r="M9419" s="469"/>
      <c r="N9419" s="469"/>
      <c r="O9419" s="469"/>
      <c r="P9419" s="923"/>
      <c r="Q9419" s="923"/>
      <c r="R9419" s="923"/>
      <c r="S9419" s="923"/>
      <c r="U9419" s="742"/>
    </row>
    <row r="9420" spans="12:21" s="508" customFormat="1" x14ac:dyDescent="0.2">
      <c r="L9420" s="469"/>
      <c r="M9420" s="469"/>
      <c r="N9420" s="469"/>
      <c r="O9420" s="469"/>
      <c r="P9420" s="923"/>
      <c r="Q9420" s="923"/>
      <c r="R9420" s="923"/>
      <c r="S9420" s="923"/>
      <c r="U9420" s="742"/>
    </row>
    <row r="9421" spans="12:21" s="508" customFormat="1" x14ac:dyDescent="0.2">
      <c r="L9421" s="469"/>
      <c r="M9421" s="469"/>
      <c r="N9421" s="469"/>
      <c r="O9421" s="469"/>
      <c r="P9421" s="923"/>
      <c r="Q9421" s="923"/>
      <c r="R9421" s="923"/>
      <c r="S9421" s="923"/>
      <c r="U9421" s="742"/>
    </row>
    <row r="9422" spans="12:21" s="508" customFormat="1" x14ac:dyDescent="0.2">
      <c r="L9422" s="469"/>
      <c r="M9422" s="469"/>
      <c r="N9422" s="469"/>
      <c r="O9422" s="469"/>
      <c r="P9422" s="923"/>
      <c r="Q9422" s="923"/>
      <c r="R9422" s="923"/>
      <c r="S9422" s="923"/>
      <c r="U9422" s="742"/>
    </row>
    <row r="9423" spans="12:21" s="508" customFormat="1" x14ac:dyDescent="0.2">
      <c r="L9423" s="469"/>
      <c r="M9423" s="469"/>
      <c r="N9423" s="469"/>
      <c r="O9423" s="469"/>
      <c r="P9423" s="923"/>
      <c r="Q9423" s="923"/>
      <c r="R9423" s="923"/>
      <c r="S9423" s="923"/>
      <c r="U9423" s="742"/>
    </row>
    <row r="9424" spans="12:21" s="508" customFormat="1" x14ac:dyDescent="0.2">
      <c r="L9424" s="469"/>
      <c r="M9424" s="469"/>
      <c r="N9424" s="469"/>
      <c r="O9424" s="469"/>
      <c r="P9424" s="923"/>
      <c r="Q9424" s="923"/>
      <c r="R9424" s="923"/>
      <c r="S9424" s="923"/>
      <c r="U9424" s="742"/>
    </row>
    <row r="9425" spans="12:21" s="508" customFormat="1" x14ac:dyDescent="0.2">
      <c r="L9425" s="469"/>
      <c r="M9425" s="469"/>
      <c r="N9425" s="469"/>
      <c r="O9425" s="469"/>
      <c r="P9425" s="923"/>
      <c r="Q9425" s="923"/>
      <c r="R9425" s="923"/>
      <c r="S9425" s="923"/>
      <c r="U9425" s="742"/>
    </row>
    <row r="9426" spans="12:21" s="508" customFormat="1" x14ac:dyDescent="0.2">
      <c r="L9426" s="469"/>
      <c r="M9426" s="469"/>
      <c r="N9426" s="469"/>
      <c r="O9426" s="469"/>
      <c r="P9426" s="923"/>
      <c r="Q9426" s="923"/>
      <c r="R9426" s="923"/>
      <c r="S9426" s="923"/>
      <c r="U9426" s="742"/>
    </row>
    <row r="9427" spans="12:21" s="508" customFormat="1" x14ac:dyDescent="0.2">
      <c r="L9427" s="469"/>
      <c r="M9427" s="469"/>
      <c r="N9427" s="469"/>
      <c r="O9427" s="469"/>
      <c r="P9427" s="923"/>
      <c r="Q9427" s="923"/>
      <c r="R9427" s="923"/>
      <c r="S9427" s="923"/>
      <c r="U9427" s="742"/>
    </row>
    <row r="9428" spans="12:21" s="508" customFormat="1" x14ac:dyDescent="0.2">
      <c r="L9428" s="469"/>
      <c r="M9428" s="469"/>
      <c r="N9428" s="469"/>
      <c r="O9428" s="469"/>
      <c r="P9428" s="923"/>
      <c r="Q9428" s="923"/>
      <c r="R9428" s="923"/>
      <c r="S9428" s="923"/>
      <c r="U9428" s="742"/>
    </row>
    <row r="9429" spans="12:21" s="508" customFormat="1" x14ac:dyDescent="0.2">
      <c r="L9429" s="469"/>
      <c r="M9429" s="469"/>
      <c r="N9429" s="469"/>
      <c r="O9429" s="469"/>
      <c r="P9429" s="923"/>
      <c r="Q9429" s="923"/>
      <c r="R9429" s="923"/>
      <c r="S9429" s="923"/>
      <c r="U9429" s="742"/>
    </row>
    <row r="9430" spans="12:21" s="508" customFormat="1" x14ac:dyDescent="0.2">
      <c r="L9430" s="469"/>
      <c r="M9430" s="469"/>
      <c r="N9430" s="469"/>
      <c r="O9430" s="469"/>
      <c r="P9430" s="923"/>
      <c r="Q9430" s="923"/>
      <c r="R9430" s="923"/>
      <c r="S9430" s="923"/>
      <c r="U9430" s="742"/>
    </row>
    <row r="9431" spans="12:21" s="508" customFormat="1" x14ac:dyDescent="0.2">
      <c r="L9431" s="469"/>
      <c r="M9431" s="469"/>
      <c r="N9431" s="469"/>
      <c r="O9431" s="469"/>
      <c r="P9431" s="923"/>
      <c r="Q9431" s="923"/>
      <c r="R9431" s="923"/>
      <c r="S9431" s="923"/>
      <c r="U9431" s="742"/>
    </row>
    <row r="9432" spans="12:21" s="508" customFormat="1" x14ac:dyDescent="0.2">
      <c r="L9432" s="469"/>
      <c r="M9432" s="469"/>
      <c r="N9432" s="469"/>
      <c r="O9432" s="469"/>
      <c r="P9432" s="923"/>
      <c r="Q9432" s="923"/>
      <c r="R9432" s="923"/>
      <c r="S9432" s="923"/>
      <c r="U9432" s="742"/>
    </row>
    <row r="9433" spans="12:21" s="508" customFormat="1" x14ac:dyDescent="0.2">
      <c r="L9433" s="469"/>
      <c r="M9433" s="469"/>
      <c r="N9433" s="469"/>
      <c r="O9433" s="469"/>
      <c r="P9433" s="923"/>
      <c r="Q9433" s="923"/>
      <c r="R9433" s="923"/>
      <c r="S9433" s="923"/>
      <c r="U9433" s="742"/>
    </row>
    <row r="9434" spans="12:21" s="508" customFormat="1" x14ac:dyDescent="0.2">
      <c r="L9434" s="469"/>
      <c r="M9434" s="469"/>
      <c r="N9434" s="469"/>
      <c r="O9434" s="469"/>
      <c r="P9434" s="923"/>
      <c r="Q9434" s="923"/>
      <c r="R9434" s="923"/>
      <c r="S9434" s="923"/>
      <c r="U9434" s="742"/>
    </row>
    <row r="9435" spans="12:21" s="508" customFormat="1" x14ac:dyDescent="0.2">
      <c r="L9435" s="469"/>
      <c r="M9435" s="469"/>
      <c r="N9435" s="469"/>
      <c r="O9435" s="469"/>
      <c r="P9435" s="923"/>
      <c r="Q9435" s="923"/>
      <c r="R9435" s="923"/>
      <c r="S9435" s="923"/>
      <c r="U9435" s="742"/>
    </row>
    <row r="9436" spans="12:21" s="508" customFormat="1" x14ac:dyDescent="0.2">
      <c r="L9436" s="469"/>
      <c r="M9436" s="469"/>
      <c r="N9436" s="469"/>
      <c r="O9436" s="469"/>
      <c r="P9436" s="923"/>
      <c r="Q9436" s="923"/>
      <c r="R9436" s="923"/>
      <c r="S9436" s="923"/>
      <c r="U9436" s="742"/>
    </row>
    <row r="9437" spans="12:21" s="508" customFormat="1" x14ac:dyDescent="0.2">
      <c r="L9437" s="469"/>
      <c r="M9437" s="469"/>
      <c r="N9437" s="469"/>
      <c r="O9437" s="469"/>
      <c r="P9437" s="923"/>
      <c r="Q9437" s="923"/>
      <c r="R9437" s="923"/>
      <c r="S9437" s="923"/>
      <c r="U9437" s="742"/>
    </row>
    <row r="9438" spans="12:21" s="508" customFormat="1" x14ac:dyDescent="0.2">
      <c r="L9438" s="469"/>
      <c r="M9438" s="469"/>
      <c r="N9438" s="469"/>
      <c r="O9438" s="469"/>
      <c r="P9438" s="923"/>
      <c r="Q9438" s="923"/>
      <c r="R9438" s="923"/>
      <c r="S9438" s="923"/>
      <c r="U9438" s="742"/>
    </row>
    <row r="9439" spans="12:21" s="508" customFormat="1" x14ac:dyDescent="0.2">
      <c r="L9439" s="469"/>
      <c r="M9439" s="469"/>
      <c r="N9439" s="469"/>
      <c r="O9439" s="469"/>
      <c r="P9439" s="923"/>
      <c r="Q9439" s="923"/>
      <c r="R9439" s="923"/>
      <c r="S9439" s="923"/>
      <c r="U9439" s="742"/>
    </row>
    <row r="9440" spans="12:21" s="508" customFormat="1" x14ac:dyDescent="0.2">
      <c r="L9440" s="469"/>
      <c r="M9440" s="469"/>
      <c r="N9440" s="469"/>
      <c r="O9440" s="469"/>
      <c r="P9440" s="923"/>
      <c r="Q9440" s="923"/>
      <c r="R9440" s="923"/>
      <c r="S9440" s="923"/>
      <c r="U9440" s="742"/>
    </row>
    <row r="9441" spans="12:21" s="508" customFormat="1" x14ac:dyDescent="0.2">
      <c r="L9441" s="469"/>
      <c r="M9441" s="469"/>
      <c r="N9441" s="469"/>
      <c r="O9441" s="469"/>
      <c r="P9441" s="923"/>
      <c r="Q9441" s="923"/>
      <c r="R9441" s="923"/>
      <c r="S9441" s="923"/>
      <c r="U9441" s="742"/>
    </row>
    <row r="9442" spans="12:21" s="508" customFormat="1" x14ac:dyDescent="0.2">
      <c r="L9442" s="469"/>
      <c r="M9442" s="469"/>
      <c r="N9442" s="469"/>
      <c r="O9442" s="469"/>
      <c r="P9442" s="923"/>
      <c r="Q9442" s="923"/>
      <c r="R9442" s="923"/>
      <c r="S9442" s="923"/>
      <c r="U9442" s="742"/>
    </row>
    <row r="9443" spans="12:21" s="508" customFormat="1" x14ac:dyDescent="0.2">
      <c r="L9443" s="469"/>
      <c r="M9443" s="469"/>
      <c r="N9443" s="469"/>
      <c r="O9443" s="469"/>
      <c r="P9443" s="923"/>
      <c r="Q9443" s="923"/>
      <c r="R9443" s="923"/>
      <c r="S9443" s="923"/>
      <c r="U9443" s="742"/>
    </row>
    <row r="9444" spans="12:21" s="508" customFormat="1" x14ac:dyDescent="0.2">
      <c r="L9444" s="469"/>
      <c r="M9444" s="469"/>
      <c r="N9444" s="469"/>
      <c r="O9444" s="469"/>
      <c r="P9444" s="923"/>
      <c r="Q9444" s="923"/>
      <c r="R9444" s="923"/>
      <c r="S9444" s="923"/>
      <c r="U9444" s="742"/>
    </row>
    <row r="9445" spans="12:21" s="508" customFormat="1" x14ac:dyDescent="0.2">
      <c r="L9445" s="469"/>
      <c r="M9445" s="469"/>
      <c r="N9445" s="469"/>
      <c r="O9445" s="469"/>
      <c r="P9445" s="923"/>
      <c r="Q9445" s="923"/>
      <c r="R9445" s="923"/>
      <c r="S9445" s="923"/>
      <c r="U9445" s="742"/>
    </row>
    <row r="9446" spans="12:21" s="508" customFormat="1" x14ac:dyDescent="0.2">
      <c r="L9446" s="469"/>
      <c r="M9446" s="469"/>
      <c r="N9446" s="469"/>
      <c r="O9446" s="469"/>
      <c r="P9446" s="923"/>
      <c r="Q9446" s="923"/>
      <c r="R9446" s="923"/>
      <c r="S9446" s="923"/>
      <c r="U9446" s="742"/>
    </row>
    <row r="9447" spans="12:21" s="508" customFormat="1" x14ac:dyDescent="0.2">
      <c r="L9447" s="469"/>
      <c r="M9447" s="469"/>
      <c r="N9447" s="469"/>
      <c r="O9447" s="469"/>
      <c r="P9447" s="923"/>
      <c r="Q9447" s="923"/>
      <c r="R9447" s="923"/>
      <c r="S9447" s="923"/>
      <c r="U9447" s="742"/>
    </row>
    <row r="9448" spans="12:21" s="508" customFormat="1" x14ac:dyDescent="0.2">
      <c r="L9448" s="469"/>
      <c r="M9448" s="469"/>
      <c r="N9448" s="469"/>
      <c r="O9448" s="469"/>
      <c r="P9448" s="923"/>
      <c r="Q9448" s="923"/>
      <c r="R9448" s="923"/>
      <c r="S9448" s="923"/>
      <c r="U9448" s="742"/>
    </row>
    <row r="9449" spans="12:21" s="508" customFormat="1" x14ac:dyDescent="0.2">
      <c r="L9449" s="469"/>
      <c r="M9449" s="469"/>
      <c r="N9449" s="469"/>
      <c r="O9449" s="469"/>
      <c r="P9449" s="923"/>
      <c r="Q9449" s="923"/>
      <c r="R9449" s="923"/>
      <c r="S9449" s="923"/>
      <c r="U9449" s="742"/>
    </row>
    <row r="9450" spans="12:21" s="508" customFormat="1" x14ac:dyDescent="0.2">
      <c r="L9450" s="469"/>
      <c r="M9450" s="469"/>
      <c r="N9450" s="469"/>
      <c r="O9450" s="469"/>
      <c r="P9450" s="923"/>
      <c r="Q9450" s="923"/>
      <c r="R9450" s="923"/>
      <c r="S9450" s="923"/>
      <c r="U9450" s="742"/>
    </row>
    <row r="9451" spans="12:21" s="508" customFormat="1" x14ac:dyDescent="0.2">
      <c r="L9451" s="469"/>
      <c r="M9451" s="469"/>
      <c r="N9451" s="469"/>
      <c r="O9451" s="469"/>
      <c r="P9451" s="923"/>
      <c r="Q9451" s="923"/>
      <c r="R9451" s="923"/>
      <c r="S9451" s="923"/>
      <c r="U9451" s="742"/>
    </row>
    <row r="9452" spans="12:21" s="508" customFormat="1" x14ac:dyDescent="0.2">
      <c r="L9452" s="469"/>
      <c r="M9452" s="469"/>
      <c r="N9452" s="469"/>
      <c r="O9452" s="469"/>
      <c r="P9452" s="923"/>
      <c r="Q9452" s="923"/>
      <c r="R9452" s="923"/>
      <c r="S9452" s="923"/>
      <c r="U9452" s="742"/>
    </row>
    <row r="9453" spans="12:21" s="508" customFormat="1" x14ac:dyDescent="0.2">
      <c r="L9453" s="469"/>
      <c r="M9453" s="469"/>
      <c r="N9453" s="469"/>
      <c r="O9453" s="469"/>
      <c r="P9453" s="923"/>
      <c r="Q9453" s="923"/>
      <c r="R9453" s="923"/>
      <c r="S9453" s="923"/>
      <c r="U9453" s="742"/>
    </row>
    <row r="9454" spans="12:21" s="508" customFormat="1" x14ac:dyDescent="0.2">
      <c r="L9454" s="469"/>
      <c r="M9454" s="469"/>
      <c r="N9454" s="469"/>
      <c r="O9454" s="469"/>
      <c r="P9454" s="923"/>
      <c r="Q9454" s="923"/>
      <c r="R9454" s="923"/>
      <c r="S9454" s="923"/>
      <c r="U9454" s="742"/>
    </row>
    <row r="9455" spans="12:21" s="508" customFormat="1" x14ac:dyDescent="0.2">
      <c r="L9455" s="469"/>
      <c r="M9455" s="469"/>
      <c r="N9455" s="469"/>
      <c r="O9455" s="469"/>
      <c r="P9455" s="923"/>
      <c r="Q9455" s="923"/>
      <c r="R9455" s="923"/>
      <c r="S9455" s="923"/>
      <c r="U9455" s="742"/>
    </row>
    <row r="9456" spans="12:21" s="508" customFormat="1" x14ac:dyDescent="0.2">
      <c r="L9456" s="469"/>
      <c r="M9456" s="469"/>
      <c r="N9456" s="469"/>
      <c r="O9456" s="469"/>
      <c r="P9456" s="923"/>
      <c r="Q9456" s="923"/>
      <c r="R9456" s="923"/>
      <c r="S9456" s="923"/>
      <c r="U9456" s="742"/>
    </row>
    <row r="9457" spans="12:21" s="508" customFormat="1" x14ac:dyDescent="0.2">
      <c r="L9457" s="469"/>
      <c r="M9457" s="469"/>
      <c r="N9457" s="469"/>
      <c r="O9457" s="469"/>
      <c r="P9457" s="923"/>
      <c r="Q9457" s="923"/>
      <c r="R9457" s="923"/>
      <c r="S9457" s="923"/>
      <c r="U9457" s="742"/>
    </row>
    <row r="9458" spans="12:21" s="508" customFormat="1" x14ac:dyDescent="0.2">
      <c r="L9458" s="469"/>
      <c r="M9458" s="469"/>
      <c r="N9458" s="469"/>
      <c r="O9458" s="469"/>
      <c r="P9458" s="923"/>
      <c r="Q9458" s="923"/>
      <c r="R9458" s="923"/>
      <c r="S9458" s="923"/>
      <c r="U9458" s="742"/>
    </row>
    <row r="9459" spans="12:21" s="508" customFormat="1" x14ac:dyDescent="0.2">
      <c r="L9459" s="469"/>
      <c r="M9459" s="469"/>
      <c r="N9459" s="469"/>
      <c r="O9459" s="469"/>
      <c r="P9459" s="923"/>
      <c r="Q9459" s="923"/>
      <c r="R9459" s="923"/>
      <c r="S9459" s="923"/>
      <c r="U9459" s="742"/>
    </row>
    <row r="9460" spans="12:21" s="508" customFormat="1" x14ac:dyDescent="0.2">
      <c r="L9460" s="469"/>
      <c r="M9460" s="469"/>
      <c r="N9460" s="469"/>
      <c r="O9460" s="469"/>
      <c r="P9460" s="923"/>
      <c r="Q9460" s="923"/>
      <c r="R9460" s="923"/>
      <c r="S9460" s="923"/>
      <c r="U9460" s="742"/>
    </row>
    <row r="9461" spans="12:21" s="508" customFormat="1" x14ac:dyDescent="0.2">
      <c r="L9461" s="469"/>
      <c r="M9461" s="469"/>
      <c r="N9461" s="469"/>
      <c r="O9461" s="469"/>
      <c r="P9461" s="923"/>
      <c r="Q9461" s="923"/>
      <c r="R9461" s="923"/>
      <c r="S9461" s="923"/>
      <c r="U9461" s="742"/>
    </row>
    <row r="9462" spans="12:21" s="508" customFormat="1" x14ac:dyDescent="0.2">
      <c r="L9462" s="469"/>
      <c r="M9462" s="469"/>
      <c r="N9462" s="469"/>
      <c r="O9462" s="469"/>
      <c r="P9462" s="923"/>
      <c r="Q9462" s="923"/>
      <c r="R9462" s="923"/>
      <c r="S9462" s="923"/>
      <c r="U9462" s="742"/>
    </row>
    <row r="9463" spans="12:21" s="508" customFormat="1" x14ac:dyDescent="0.2">
      <c r="L9463" s="469"/>
      <c r="M9463" s="469"/>
      <c r="N9463" s="469"/>
      <c r="O9463" s="469"/>
      <c r="P9463" s="923"/>
      <c r="Q9463" s="923"/>
      <c r="R9463" s="923"/>
      <c r="S9463" s="923"/>
      <c r="U9463" s="742"/>
    </row>
    <row r="9464" spans="12:21" s="508" customFormat="1" x14ac:dyDescent="0.2">
      <c r="L9464" s="469"/>
      <c r="M9464" s="469"/>
      <c r="N9464" s="469"/>
      <c r="O9464" s="469"/>
      <c r="P9464" s="923"/>
      <c r="Q9464" s="923"/>
      <c r="R9464" s="923"/>
      <c r="S9464" s="923"/>
      <c r="U9464" s="742"/>
    </row>
    <row r="9465" spans="12:21" s="508" customFormat="1" x14ac:dyDescent="0.2">
      <c r="L9465" s="469"/>
      <c r="M9465" s="469"/>
      <c r="N9465" s="469"/>
      <c r="O9465" s="469"/>
      <c r="P9465" s="923"/>
      <c r="Q9465" s="923"/>
      <c r="R9465" s="923"/>
      <c r="S9465" s="923"/>
      <c r="U9465" s="742"/>
    </row>
    <row r="9466" spans="12:21" s="508" customFormat="1" x14ac:dyDescent="0.2">
      <c r="L9466" s="469"/>
      <c r="M9466" s="469"/>
      <c r="N9466" s="469"/>
      <c r="O9466" s="469"/>
      <c r="P9466" s="923"/>
      <c r="Q9466" s="923"/>
      <c r="R9466" s="923"/>
      <c r="S9466" s="923"/>
      <c r="U9466" s="742"/>
    </row>
    <row r="9467" spans="12:21" s="508" customFormat="1" x14ac:dyDescent="0.2">
      <c r="L9467" s="469"/>
      <c r="M9467" s="469"/>
      <c r="N9467" s="469"/>
      <c r="O9467" s="469"/>
      <c r="P9467" s="923"/>
      <c r="Q9467" s="923"/>
      <c r="R9467" s="923"/>
      <c r="S9467" s="923"/>
      <c r="U9467" s="742"/>
    </row>
    <row r="9468" spans="12:21" s="508" customFormat="1" x14ac:dyDescent="0.2">
      <c r="L9468" s="469"/>
      <c r="M9468" s="469"/>
      <c r="N9468" s="469"/>
      <c r="O9468" s="469"/>
      <c r="P9468" s="923"/>
      <c r="Q9468" s="923"/>
      <c r="R9468" s="923"/>
      <c r="S9468" s="923"/>
      <c r="U9468" s="742"/>
    </row>
    <row r="9469" spans="12:21" s="508" customFormat="1" x14ac:dyDescent="0.2">
      <c r="L9469" s="469"/>
      <c r="M9469" s="469"/>
      <c r="N9469" s="469"/>
      <c r="O9469" s="469"/>
      <c r="P9469" s="923"/>
      <c r="Q9469" s="923"/>
      <c r="R9469" s="923"/>
      <c r="S9469" s="923"/>
      <c r="U9469" s="742"/>
    </row>
    <row r="9470" spans="12:21" s="508" customFormat="1" x14ac:dyDescent="0.2">
      <c r="L9470" s="469"/>
      <c r="M9470" s="469"/>
      <c r="N9470" s="469"/>
      <c r="O9470" s="469"/>
      <c r="P9470" s="923"/>
      <c r="Q9470" s="923"/>
      <c r="R9470" s="923"/>
      <c r="S9470" s="923"/>
      <c r="U9470" s="742"/>
    </row>
    <row r="9471" spans="12:21" s="508" customFormat="1" x14ac:dyDescent="0.2">
      <c r="L9471" s="469"/>
      <c r="M9471" s="469"/>
      <c r="N9471" s="469"/>
      <c r="O9471" s="469"/>
      <c r="P9471" s="923"/>
      <c r="Q9471" s="923"/>
      <c r="R9471" s="923"/>
      <c r="S9471" s="923"/>
      <c r="U9471" s="742"/>
    </row>
    <row r="9472" spans="12:21" s="508" customFormat="1" x14ac:dyDescent="0.2">
      <c r="L9472" s="469"/>
      <c r="M9472" s="469"/>
      <c r="N9472" s="469"/>
      <c r="O9472" s="469"/>
      <c r="P9472" s="923"/>
      <c r="Q9472" s="923"/>
      <c r="R9472" s="923"/>
      <c r="S9472" s="923"/>
      <c r="U9472" s="742"/>
    </row>
    <row r="9473" spans="12:21" s="508" customFormat="1" x14ac:dyDescent="0.2">
      <c r="L9473" s="469"/>
      <c r="M9473" s="469"/>
      <c r="N9473" s="469"/>
      <c r="O9473" s="469"/>
      <c r="P9473" s="923"/>
      <c r="Q9473" s="923"/>
      <c r="R9473" s="923"/>
      <c r="S9473" s="923"/>
      <c r="U9473" s="742"/>
    </row>
    <row r="9474" spans="12:21" s="508" customFormat="1" x14ac:dyDescent="0.2">
      <c r="L9474" s="469"/>
      <c r="M9474" s="469"/>
      <c r="N9474" s="469"/>
      <c r="O9474" s="469"/>
      <c r="P9474" s="923"/>
      <c r="Q9474" s="923"/>
      <c r="R9474" s="923"/>
      <c r="S9474" s="923"/>
      <c r="U9474" s="742"/>
    </row>
    <row r="9475" spans="12:21" s="508" customFormat="1" x14ac:dyDescent="0.2">
      <c r="L9475" s="469"/>
      <c r="M9475" s="469"/>
      <c r="N9475" s="469"/>
      <c r="O9475" s="469"/>
      <c r="P9475" s="923"/>
      <c r="Q9475" s="923"/>
      <c r="R9475" s="923"/>
      <c r="S9475" s="923"/>
      <c r="U9475" s="742"/>
    </row>
    <row r="9476" spans="12:21" s="508" customFormat="1" x14ac:dyDescent="0.2">
      <c r="L9476" s="469"/>
      <c r="M9476" s="469"/>
      <c r="N9476" s="469"/>
      <c r="O9476" s="469"/>
      <c r="P9476" s="923"/>
      <c r="Q9476" s="923"/>
      <c r="R9476" s="923"/>
      <c r="S9476" s="923"/>
      <c r="U9476" s="742"/>
    </row>
    <row r="9477" spans="12:21" s="508" customFormat="1" x14ac:dyDescent="0.2">
      <c r="L9477" s="469"/>
      <c r="M9477" s="469"/>
      <c r="N9477" s="469"/>
      <c r="O9477" s="469"/>
      <c r="P9477" s="923"/>
      <c r="Q9477" s="923"/>
      <c r="R9477" s="923"/>
      <c r="S9477" s="923"/>
      <c r="U9477" s="742"/>
    </row>
    <row r="9478" spans="12:21" s="508" customFormat="1" x14ac:dyDescent="0.2">
      <c r="L9478" s="469"/>
      <c r="M9478" s="469"/>
      <c r="N9478" s="469"/>
      <c r="O9478" s="469"/>
      <c r="P9478" s="923"/>
      <c r="Q9478" s="923"/>
      <c r="R9478" s="923"/>
      <c r="S9478" s="923"/>
      <c r="U9478" s="742"/>
    </row>
    <row r="9479" spans="12:21" s="508" customFormat="1" x14ac:dyDescent="0.2">
      <c r="L9479" s="469"/>
      <c r="M9479" s="469"/>
      <c r="N9479" s="469"/>
      <c r="O9479" s="469"/>
      <c r="P9479" s="923"/>
      <c r="Q9479" s="923"/>
      <c r="R9479" s="923"/>
      <c r="S9479" s="923"/>
      <c r="U9479" s="742"/>
    </row>
    <row r="9480" spans="12:21" s="508" customFormat="1" x14ac:dyDescent="0.2">
      <c r="L9480" s="469"/>
      <c r="M9480" s="469"/>
      <c r="N9480" s="469"/>
      <c r="O9480" s="469"/>
      <c r="P9480" s="923"/>
      <c r="Q9480" s="923"/>
      <c r="R9480" s="923"/>
      <c r="S9480" s="923"/>
      <c r="U9480" s="742"/>
    </row>
    <row r="9481" spans="12:21" s="508" customFormat="1" x14ac:dyDescent="0.2">
      <c r="L9481" s="469"/>
      <c r="M9481" s="469"/>
      <c r="N9481" s="469"/>
      <c r="O9481" s="469"/>
      <c r="P9481" s="923"/>
      <c r="Q9481" s="923"/>
      <c r="R9481" s="923"/>
      <c r="S9481" s="923"/>
      <c r="U9481" s="742"/>
    </row>
    <row r="9482" spans="12:21" s="508" customFormat="1" x14ac:dyDescent="0.2">
      <c r="L9482" s="469"/>
      <c r="M9482" s="469"/>
      <c r="N9482" s="469"/>
      <c r="O9482" s="469"/>
      <c r="P9482" s="923"/>
      <c r="Q9482" s="923"/>
      <c r="R9482" s="923"/>
      <c r="S9482" s="923"/>
      <c r="U9482" s="742"/>
    </row>
    <row r="9483" spans="12:21" s="508" customFormat="1" x14ac:dyDescent="0.2">
      <c r="L9483" s="469"/>
      <c r="M9483" s="469"/>
      <c r="N9483" s="469"/>
      <c r="O9483" s="469"/>
      <c r="P9483" s="923"/>
      <c r="Q9483" s="923"/>
      <c r="R9483" s="923"/>
      <c r="S9483" s="923"/>
      <c r="U9483" s="742"/>
    </row>
    <row r="9484" spans="12:21" s="508" customFormat="1" x14ac:dyDescent="0.2">
      <c r="L9484" s="469"/>
      <c r="M9484" s="469"/>
      <c r="N9484" s="469"/>
      <c r="O9484" s="469"/>
      <c r="P9484" s="923"/>
      <c r="Q9484" s="923"/>
      <c r="R9484" s="923"/>
      <c r="S9484" s="923"/>
      <c r="U9484" s="742"/>
    </row>
    <row r="9485" spans="12:21" s="508" customFormat="1" x14ac:dyDescent="0.2">
      <c r="L9485" s="469"/>
      <c r="M9485" s="469"/>
      <c r="N9485" s="469"/>
      <c r="O9485" s="469"/>
      <c r="P9485" s="923"/>
      <c r="Q9485" s="923"/>
      <c r="R9485" s="923"/>
      <c r="S9485" s="923"/>
      <c r="U9485" s="742"/>
    </row>
    <row r="9486" spans="12:21" s="508" customFormat="1" x14ac:dyDescent="0.2">
      <c r="L9486" s="469"/>
      <c r="M9486" s="469"/>
      <c r="N9486" s="469"/>
      <c r="O9486" s="469"/>
      <c r="P9486" s="923"/>
      <c r="Q9486" s="923"/>
      <c r="R9486" s="923"/>
      <c r="S9486" s="923"/>
      <c r="U9486" s="742"/>
    </row>
    <row r="9487" spans="12:21" s="508" customFormat="1" x14ac:dyDescent="0.2">
      <c r="L9487" s="469"/>
      <c r="M9487" s="469"/>
      <c r="N9487" s="469"/>
      <c r="O9487" s="469"/>
      <c r="P9487" s="923"/>
      <c r="Q9487" s="923"/>
      <c r="R9487" s="923"/>
      <c r="S9487" s="923"/>
      <c r="U9487" s="742"/>
    </row>
    <row r="9488" spans="12:21" s="508" customFormat="1" x14ac:dyDescent="0.2">
      <c r="L9488" s="469"/>
      <c r="M9488" s="469"/>
      <c r="N9488" s="469"/>
      <c r="O9488" s="469"/>
      <c r="P9488" s="923"/>
      <c r="Q9488" s="923"/>
      <c r="R9488" s="923"/>
      <c r="S9488" s="923"/>
      <c r="U9488" s="742"/>
    </row>
    <row r="9489" spans="12:21" s="508" customFormat="1" x14ac:dyDescent="0.2">
      <c r="L9489" s="469"/>
      <c r="M9489" s="469"/>
      <c r="N9489" s="469"/>
      <c r="O9489" s="469"/>
      <c r="P9489" s="923"/>
      <c r="Q9489" s="923"/>
      <c r="R9489" s="923"/>
      <c r="S9489" s="923"/>
      <c r="U9489" s="742"/>
    </row>
    <row r="9490" spans="12:21" s="508" customFormat="1" x14ac:dyDescent="0.2">
      <c r="L9490" s="469"/>
      <c r="M9490" s="469"/>
      <c r="N9490" s="469"/>
      <c r="O9490" s="469"/>
      <c r="P9490" s="923"/>
      <c r="Q9490" s="923"/>
      <c r="R9490" s="923"/>
      <c r="S9490" s="923"/>
      <c r="U9490" s="742"/>
    </row>
    <row r="9491" spans="12:21" s="508" customFormat="1" x14ac:dyDescent="0.2">
      <c r="L9491" s="469"/>
      <c r="M9491" s="469"/>
      <c r="N9491" s="469"/>
      <c r="O9491" s="469"/>
      <c r="P9491" s="923"/>
      <c r="Q9491" s="923"/>
      <c r="R9491" s="923"/>
      <c r="S9491" s="923"/>
      <c r="U9491" s="742"/>
    </row>
    <row r="9492" spans="12:21" s="508" customFormat="1" x14ac:dyDescent="0.2">
      <c r="L9492" s="469"/>
      <c r="M9492" s="469"/>
      <c r="N9492" s="469"/>
      <c r="O9492" s="469"/>
      <c r="P9492" s="923"/>
      <c r="Q9492" s="923"/>
      <c r="R9492" s="923"/>
      <c r="S9492" s="923"/>
      <c r="U9492" s="742"/>
    </row>
    <row r="9493" spans="12:21" s="508" customFormat="1" x14ac:dyDescent="0.2">
      <c r="L9493" s="469"/>
      <c r="M9493" s="469"/>
      <c r="N9493" s="469"/>
      <c r="O9493" s="469"/>
      <c r="P9493" s="923"/>
      <c r="Q9493" s="923"/>
      <c r="R9493" s="923"/>
      <c r="S9493" s="923"/>
      <c r="U9493" s="742"/>
    </row>
    <row r="9494" spans="12:21" s="508" customFormat="1" x14ac:dyDescent="0.2">
      <c r="L9494" s="469"/>
      <c r="M9494" s="469"/>
      <c r="N9494" s="469"/>
      <c r="O9494" s="469"/>
      <c r="P9494" s="923"/>
      <c r="Q9494" s="923"/>
      <c r="R9494" s="923"/>
      <c r="S9494" s="923"/>
      <c r="U9494" s="742"/>
    </row>
    <row r="9495" spans="12:21" s="508" customFormat="1" x14ac:dyDescent="0.2">
      <c r="L9495" s="469"/>
      <c r="M9495" s="469"/>
      <c r="N9495" s="469"/>
      <c r="O9495" s="469"/>
      <c r="P9495" s="923"/>
      <c r="Q9495" s="923"/>
      <c r="R9495" s="923"/>
      <c r="S9495" s="923"/>
      <c r="U9495" s="742"/>
    </row>
    <row r="9496" spans="12:21" s="508" customFormat="1" x14ac:dyDescent="0.2">
      <c r="L9496" s="469"/>
      <c r="M9496" s="469"/>
      <c r="N9496" s="469"/>
      <c r="O9496" s="469"/>
      <c r="P9496" s="923"/>
      <c r="Q9496" s="923"/>
      <c r="R9496" s="923"/>
      <c r="S9496" s="923"/>
      <c r="U9496" s="742"/>
    </row>
    <row r="9497" spans="12:21" s="508" customFormat="1" x14ac:dyDescent="0.2">
      <c r="L9497" s="469"/>
      <c r="M9497" s="469"/>
      <c r="N9497" s="469"/>
      <c r="O9497" s="469"/>
      <c r="P9497" s="923"/>
      <c r="Q9497" s="923"/>
      <c r="R9497" s="923"/>
      <c r="S9497" s="923"/>
      <c r="U9497" s="742"/>
    </row>
    <row r="9498" spans="12:21" s="508" customFormat="1" x14ac:dyDescent="0.2">
      <c r="L9498" s="469"/>
      <c r="M9498" s="469"/>
      <c r="N9498" s="469"/>
      <c r="O9498" s="469"/>
      <c r="P9498" s="923"/>
      <c r="Q9498" s="923"/>
      <c r="R9498" s="923"/>
      <c r="S9498" s="923"/>
      <c r="U9498" s="742"/>
    </row>
    <row r="9499" spans="12:21" s="508" customFormat="1" x14ac:dyDescent="0.2">
      <c r="L9499" s="469"/>
      <c r="M9499" s="469"/>
      <c r="N9499" s="469"/>
      <c r="O9499" s="469"/>
      <c r="P9499" s="923"/>
      <c r="Q9499" s="923"/>
      <c r="R9499" s="923"/>
      <c r="S9499" s="923"/>
      <c r="U9499" s="742"/>
    </row>
    <row r="9500" spans="12:21" s="508" customFormat="1" x14ac:dyDescent="0.2">
      <c r="L9500" s="469"/>
      <c r="M9500" s="469"/>
      <c r="N9500" s="469"/>
      <c r="O9500" s="469"/>
      <c r="P9500" s="923"/>
      <c r="Q9500" s="923"/>
      <c r="R9500" s="923"/>
      <c r="S9500" s="923"/>
      <c r="U9500" s="742"/>
    </row>
    <row r="9501" spans="12:21" s="508" customFormat="1" x14ac:dyDescent="0.2">
      <c r="L9501" s="469"/>
      <c r="M9501" s="469"/>
      <c r="N9501" s="469"/>
      <c r="O9501" s="469"/>
      <c r="P9501" s="923"/>
      <c r="Q9501" s="923"/>
      <c r="R9501" s="923"/>
      <c r="S9501" s="923"/>
      <c r="U9501" s="742"/>
    </row>
    <row r="9502" spans="12:21" s="508" customFormat="1" x14ac:dyDescent="0.2">
      <c r="L9502" s="469"/>
      <c r="M9502" s="469"/>
      <c r="N9502" s="469"/>
      <c r="O9502" s="469"/>
      <c r="P9502" s="923"/>
      <c r="Q9502" s="923"/>
      <c r="R9502" s="923"/>
      <c r="S9502" s="923"/>
      <c r="U9502" s="742"/>
    </row>
    <row r="9503" spans="12:21" s="508" customFormat="1" x14ac:dyDescent="0.2">
      <c r="L9503" s="469"/>
      <c r="M9503" s="469"/>
      <c r="N9503" s="469"/>
      <c r="O9503" s="469"/>
      <c r="P9503" s="923"/>
      <c r="Q9503" s="923"/>
      <c r="R9503" s="923"/>
      <c r="S9503" s="923"/>
      <c r="U9503" s="742"/>
    </row>
    <row r="9504" spans="12:21" s="508" customFormat="1" x14ac:dyDescent="0.2">
      <c r="L9504" s="469"/>
      <c r="M9504" s="469"/>
      <c r="N9504" s="469"/>
      <c r="O9504" s="469"/>
      <c r="P9504" s="923"/>
      <c r="Q9504" s="923"/>
      <c r="R9504" s="923"/>
      <c r="S9504" s="923"/>
      <c r="U9504" s="742"/>
    </row>
    <row r="9505" spans="12:21" s="508" customFormat="1" x14ac:dyDescent="0.2">
      <c r="L9505" s="469"/>
      <c r="M9505" s="469"/>
      <c r="N9505" s="469"/>
      <c r="O9505" s="469"/>
      <c r="P9505" s="923"/>
      <c r="Q9505" s="923"/>
      <c r="R9505" s="923"/>
      <c r="S9505" s="923"/>
      <c r="U9505" s="742"/>
    </row>
    <row r="9506" spans="12:21" s="508" customFormat="1" x14ac:dyDescent="0.2">
      <c r="L9506" s="469"/>
      <c r="M9506" s="469"/>
      <c r="N9506" s="469"/>
      <c r="O9506" s="469"/>
      <c r="P9506" s="923"/>
      <c r="Q9506" s="923"/>
      <c r="R9506" s="923"/>
      <c r="S9506" s="923"/>
      <c r="U9506" s="742"/>
    </row>
    <row r="9507" spans="12:21" s="508" customFormat="1" x14ac:dyDescent="0.2">
      <c r="L9507" s="469"/>
      <c r="M9507" s="469"/>
      <c r="N9507" s="469"/>
      <c r="O9507" s="469"/>
      <c r="P9507" s="923"/>
      <c r="Q9507" s="923"/>
      <c r="R9507" s="923"/>
      <c r="S9507" s="923"/>
      <c r="U9507" s="742"/>
    </row>
    <row r="9508" spans="12:21" s="508" customFormat="1" x14ac:dyDescent="0.2">
      <c r="L9508" s="469"/>
      <c r="M9508" s="469"/>
      <c r="N9508" s="469"/>
      <c r="O9508" s="469"/>
      <c r="P9508" s="923"/>
      <c r="Q9508" s="923"/>
      <c r="R9508" s="923"/>
      <c r="S9508" s="923"/>
      <c r="U9508" s="742"/>
    </row>
    <row r="9509" spans="12:21" s="508" customFormat="1" x14ac:dyDescent="0.2">
      <c r="L9509" s="469"/>
      <c r="M9509" s="469"/>
      <c r="N9509" s="469"/>
      <c r="O9509" s="469"/>
      <c r="P9509" s="923"/>
      <c r="Q9509" s="923"/>
      <c r="R9509" s="923"/>
      <c r="S9509" s="923"/>
      <c r="U9509" s="742"/>
    </row>
    <row r="9510" spans="12:21" s="508" customFormat="1" x14ac:dyDescent="0.2">
      <c r="L9510" s="469"/>
      <c r="M9510" s="469"/>
      <c r="N9510" s="469"/>
      <c r="O9510" s="469"/>
      <c r="P9510" s="923"/>
      <c r="Q9510" s="923"/>
      <c r="R9510" s="923"/>
      <c r="S9510" s="923"/>
      <c r="U9510" s="742"/>
    </row>
    <row r="9511" spans="12:21" s="508" customFormat="1" x14ac:dyDescent="0.2">
      <c r="L9511" s="469"/>
      <c r="M9511" s="469"/>
      <c r="N9511" s="469"/>
      <c r="O9511" s="469"/>
      <c r="P9511" s="923"/>
      <c r="Q9511" s="923"/>
      <c r="R9511" s="923"/>
      <c r="S9511" s="923"/>
      <c r="U9511" s="742"/>
    </row>
    <row r="9512" spans="12:21" s="508" customFormat="1" x14ac:dyDescent="0.2">
      <c r="L9512" s="469"/>
      <c r="M9512" s="469"/>
      <c r="N9512" s="469"/>
      <c r="O9512" s="469"/>
      <c r="P9512" s="923"/>
      <c r="Q9512" s="923"/>
      <c r="R9512" s="923"/>
      <c r="S9512" s="923"/>
      <c r="U9512" s="742"/>
    </row>
    <row r="9513" spans="12:21" s="508" customFormat="1" x14ac:dyDescent="0.2">
      <c r="L9513" s="469"/>
      <c r="M9513" s="469"/>
      <c r="N9513" s="469"/>
      <c r="O9513" s="469"/>
      <c r="P9513" s="923"/>
      <c r="Q9513" s="923"/>
      <c r="R9513" s="923"/>
      <c r="S9513" s="923"/>
      <c r="U9513" s="742"/>
    </row>
    <row r="9514" spans="12:21" s="508" customFormat="1" x14ac:dyDescent="0.2">
      <c r="L9514" s="469"/>
      <c r="M9514" s="469"/>
      <c r="N9514" s="469"/>
      <c r="O9514" s="469"/>
      <c r="P9514" s="923"/>
      <c r="Q9514" s="923"/>
      <c r="R9514" s="923"/>
      <c r="S9514" s="923"/>
      <c r="U9514" s="742"/>
    </row>
    <row r="9515" spans="12:21" s="508" customFormat="1" x14ac:dyDescent="0.2">
      <c r="L9515" s="469"/>
      <c r="M9515" s="469"/>
      <c r="N9515" s="469"/>
      <c r="O9515" s="469"/>
      <c r="P9515" s="923"/>
      <c r="Q9515" s="923"/>
      <c r="R9515" s="923"/>
      <c r="S9515" s="923"/>
      <c r="U9515" s="742"/>
    </row>
    <row r="9516" spans="12:21" s="508" customFormat="1" x14ac:dyDescent="0.2">
      <c r="L9516" s="469"/>
      <c r="M9516" s="469"/>
      <c r="N9516" s="469"/>
      <c r="O9516" s="469"/>
      <c r="P9516" s="923"/>
      <c r="Q9516" s="923"/>
      <c r="R9516" s="923"/>
      <c r="S9516" s="923"/>
      <c r="U9516" s="742"/>
    </row>
    <row r="9517" spans="12:21" s="508" customFormat="1" x14ac:dyDescent="0.2">
      <c r="L9517" s="469"/>
      <c r="M9517" s="469"/>
      <c r="N9517" s="469"/>
      <c r="O9517" s="469"/>
      <c r="P9517" s="923"/>
      <c r="Q9517" s="923"/>
      <c r="R9517" s="923"/>
      <c r="S9517" s="923"/>
      <c r="U9517" s="742"/>
    </row>
    <row r="9518" spans="12:21" s="508" customFormat="1" x14ac:dyDescent="0.2">
      <c r="L9518" s="469"/>
      <c r="M9518" s="469"/>
      <c r="N9518" s="469"/>
      <c r="O9518" s="469"/>
      <c r="P9518" s="923"/>
      <c r="Q9518" s="923"/>
      <c r="R9518" s="923"/>
      <c r="S9518" s="923"/>
      <c r="U9518" s="742"/>
    </row>
    <row r="9519" spans="12:21" s="508" customFormat="1" x14ac:dyDescent="0.2">
      <c r="L9519" s="469"/>
      <c r="M9519" s="469"/>
      <c r="N9519" s="469"/>
      <c r="O9519" s="469"/>
      <c r="P9519" s="923"/>
      <c r="Q9519" s="923"/>
      <c r="R9519" s="923"/>
      <c r="S9519" s="923"/>
      <c r="U9519" s="742"/>
    </row>
    <row r="9520" spans="12:21" s="508" customFormat="1" x14ac:dyDescent="0.2">
      <c r="L9520" s="469"/>
      <c r="M9520" s="469"/>
      <c r="N9520" s="469"/>
      <c r="O9520" s="469"/>
      <c r="P9520" s="923"/>
      <c r="Q9520" s="923"/>
      <c r="R9520" s="923"/>
      <c r="S9520" s="923"/>
      <c r="U9520" s="742"/>
    </row>
    <row r="9521" spans="12:21" s="508" customFormat="1" x14ac:dyDescent="0.2">
      <c r="L9521" s="469"/>
      <c r="M9521" s="469"/>
      <c r="N9521" s="469"/>
      <c r="O9521" s="469"/>
      <c r="P9521" s="923"/>
      <c r="Q9521" s="923"/>
      <c r="R9521" s="923"/>
      <c r="S9521" s="923"/>
      <c r="U9521" s="742"/>
    </row>
    <row r="9522" spans="12:21" s="508" customFormat="1" x14ac:dyDescent="0.2">
      <c r="L9522" s="469"/>
      <c r="M9522" s="469"/>
      <c r="N9522" s="469"/>
      <c r="O9522" s="469"/>
      <c r="P9522" s="923"/>
      <c r="Q9522" s="923"/>
      <c r="R9522" s="923"/>
      <c r="S9522" s="923"/>
      <c r="U9522" s="742"/>
    </row>
    <row r="9523" spans="12:21" s="508" customFormat="1" x14ac:dyDescent="0.2">
      <c r="L9523" s="469"/>
      <c r="M9523" s="469"/>
      <c r="N9523" s="469"/>
      <c r="O9523" s="469"/>
      <c r="P9523" s="923"/>
      <c r="Q9523" s="923"/>
      <c r="R9523" s="923"/>
      <c r="S9523" s="923"/>
      <c r="U9523" s="742"/>
    </row>
    <row r="9524" spans="12:21" s="508" customFormat="1" x14ac:dyDescent="0.2">
      <c r="L9524" s="469"/>
      <c r="M9524" s="469"/>
      <c r="N9524" s="469"/>
      <c r="O9524" s="469"/>
      <c r="P9524" s="923"/>
      <c r="Q9524" s="923"/>
      <c r="R9524" s="923"/>
      <c r="S9524" s="923"/>
      <c r="U9524" s="742"/>
    </row>
    <row r="9525" spans="12:21" s="508" customFormat="1" x14ac:dyDescent="0.2">
      <c r="L9525" s="469"/>
      <c r="M9525" s="469"/>
      <c r="N9525" s="469"/>
      <c r="O9525" s="469"/>
      <c r="P9525" s="923"/>
      <c r="Q9525" s="923"/>
      <c r="R9525" s="923"/>
      <c r="S9525" s="923"/>
      <c r="U9525" s="742"/>
    </row>
    <row r="9526" spans="12:21" s="508" customFormat="1" x14ac:dyDescent="0.2">
      <c r="L9526" s="469"/>
      <c r="M9526" s="469"/>
      <c r="N9526" s="469"/>
      <c r="O9526" s="469"/>
      <c r="P9526" s="923"/>
      <c r="Q9526" s="923"/>
      <c r="R9526" s="923"/>
      <c r="S9526" s="923"/>
      <c r="U9526" s="742"/>
    </row>
    <row r="9527" spans="12:21" s="508" customFormat="1" x14ac:dyDescent="0.2">
      <c r="L9527" s="469"/>
      <c r="M9527" s="469"/>
      <c r="N9527" s="469"/>
      <c r="O9527" s="469"/>
      <c r="P9527" s="923"/>
      <c r="Q9527" s="923"/>
      <c r="R9527" s="923"/>
      <c r="S9527" s="923"/>
      <c r="U9527" s="742"/>
    </row>
    <row r="9528" spans="12:21" s="508" customFormat="1" x14ac:dyDescent="0.2">
      <c r="L9528" s="469"/>
      <c r="M9528" s="469"/>
      <c r="N9528" s="469"/>
      <c r="O9528" s="469"/>
      <c r="P9528" s="923"/>
      <c r="Q9528" s="923"/>
      <c r="R9528" s="923"/>
      <c r="S9528" s="923"/>
      <c r="U9528" s="742"/>
    </row>
    <row r="9529" spans="12:21" s="508" customFormat="1" x14ac:dyDescent="0.2">
      <c r="L9529" s="469"/>
      <c r="M9529" s="469"/>
      <c r="N9529" s="469"/>
      <c r="O9529" s="469"/>
      <c r="P9529" s="923"/>
      <c r="Q9529" s="923"/>
      <c r="R9529" s="923"/>
      <c r="S9529" s="923"/>
      <c r="U9529" s="742"/>
    </row>
    <row r="9530" spans="12:21" s="508" customFormat="1" x14ac:dyDescent="0.2">
      <c r="L9530" s="469"/>
      <c r="M9530" s="469"/>
      <c r="N9530" s="469"/>
      <c r="O9530" s="469"/>
      <c r="P9530" s="923"/>
      <c r="Q9530" s="923"/>
      <c r="R9530" s="923"/>
      <c r="S9530" s="923"/>
      <c r="U9530" s="742"/>
    </row>
    <row r="9531" spans="12:21" s="508" customFormat="1" x14ac:dyDescent="0.2">
      <c r="L9531" s="469"/>
      <c r="M9531" s="469"/>
      <c r="N9531" s="469"/>
      <c r="O9531" s="469"/>
      <c r="P9531" s="923"/>
      <c r="Q9531" s="923"/>
      <c r="R9531" s="923"/>
      <c r="S9531" s="923"/>
      <c r="U9531" s="742"/>
    </row>
    <row r="9532" spans="12:21" s="508" customFormat="1" x14ac:dyDescent="0.2">
      <c r="L9532" s="469"/>
      <c r="M9532" s="469"/>
      <c r="N9532" s="469"/>
      <c r="O9532" s="469"/>
      <c r="P9532" s="923"/>
      <c r="Q9532" s="923"/>
      <c r="R9532" s="923"/>
      <c r="S9532" s="923"/>
      <c r="U9532" s="742"/>
    </row>
    <row r="9533" spans="12:21" s="508" customFormat="1" x14ac:dyDescent="0.2">
      <c r="L9533" s="469"/>
      <c r="M9533" s="469"/>
      <c r="N9533" s="469"/>
      <c r="O9533" s="469"/>
      <c r="P9533" s="923"/>
      <c r="Q9533" s="923"/>
      <c r="R9533" s="923"/>
      <c r="S9533" s="923"/>
      <c r="U9533" s="742"/>
    </row>
    <row r="9534" spans="12:21" s="508" customFormat="1" x14ac:dyDescent="0.2">
      <c r="L9534" s="469"/>
      <c r="M9534" s="469"/>
      <c r="N9534" s="469"/>
      <c r="O9534" s="469"/>
      <c r="P9534" s="923"/>
      <c r="Q9534" s="923"/>
      <c r="R9534" s="923"/>
      <c r="S9534" s="923"/>
      <c r="U9534" s="742"/>
    </row>
    <row r="9535" spans="12:21" s="508" customFormat="1" x14ac:dyDescent="0.2">
      <c r="L9535" s="469"/>
      <c r="M9535" s="469"/>
      <c r="N9535" s="469"/>
      <c r="O9535" s="469"/>
      <c r="P9535" s="923"/>
      <c r="Q9535" s="923"/>
      <c r="R9535" s="923"/>
      <c r="S9535" s="923"/>
      <c r="U9535" s="742"/>
    </row>
    <row r="9536" spans="12:21" s="508" customFormat="1" x14ac:dyDescent="0.2">
      <c r="L9536" s="469"/>
      <c r="M9536" s="469"/>
      <c r="N9536" s="469"/>
      <c r="O9536" s="469"/>
      <c r="P9536" s="923"/>
      <c r="Q9536" s="923"/>
      <c r="R9536" s="923"/>
      <c r="S9536" s="923"/>
      <c r="U9536" s="742"/>
    </row>
    <row r="9537" spans="12:21" s="508" customFormat="1" x14ac:dyDescent="0.2">
      <c r="L9537" s="469"/>
      <c r="M9537" s="469"/>
      <c r="N9537" s="469"/>
      <c r="O9537" s="469"/>
      <c r="P9537" s="923"/>
      <c r="Q9537" s="923"/>
      <c r="R9537" s="923"/>
      <c r="S9537" s="923"/>
      <c r="U9537" s="742"/>
    </row>
    <row r="9538" spans="12:21" s="508" customFormat="1" x14ac:dyDescent="0.2">
      <c r="L9538" s="469"/>
      <c r="M9538" s="469"/>
      <c r="N9538" s="469"/>
      <c r="O9538" s="469"/>
      <c r="P9538" s="923"/>
      <c r="Q9538" s="923"/>
      <c r="R9538" s="923"/>
      <c r="S9538" s="923"/>
      <c r="U9538" s="742"/>
    </row>
    <row r="9539" spans="12:21" s="508" customFormat="1" x14ac:dyDescent="0.2">
      <c r="L9539" s="469"/>
      <c r="M9539" s="469"/>
      <c r="N9539" s="469"/>
      <c r="O9539" s="469"/>
      <c r="P9539" s="923"/>
      <c r="Q9539" s="923"/>
      <c r="R9539" s="923"/>
      <c r="S9539" s="923"/>
      <c r="U9539" s="742"/>
    </row>
    <row r="9540" spans="12:21" s="508" customFormat="1" x14ac:dyDescent="0.2">
      <c r="L9540" s="469"/>
      <c r="M9540" s="469"/>
      <c r="N9540" s="469"/>
      <c r="O9540" s="469"/>
      <c r="P9540" s="923"/>
      <c r="Q9540" s="923"/>
      <c r="R9540" s="923"/>
      <c r="S9540" s="923"/>
      <c r="U9540" s="742"/>
    </row>
    <row r="9541" spans="12:21" s="508" customFormat="1" x14ac:dyDescent="0.2">
      <c r="L9541" s="469"/>
      <c r="M9541" s="469"/>
      <c r="N9541" s="469"/>
      <c r="O9541" s="469"/>
      <c r="P9541" s="923"/>
      <c r="Q9541" s="923"/>
      <c r="R9541" s="923"/>
      <c r="S9541" s="923"/>
      <c r="U9541" s="742"/>
    </row>
    <row r="9542" spans="12:21" s="508" customFormat="1" x14ac:dyDescent="0.2">
      <c r="L9542" s="469"/>
      <c r="M9542" s="469"/>
      <c r="N9542" s="469"/>
      <c r="O9542" s="469"/>
      <c r="P9542" s="923"/>
      <c r="Q9542" s="923"/>
      <c r="R9542" s="923"/>
      <c r="S9542" s="923"/>
      <c r="U9542" s="742"/>
    </row>
    <row r="9543" spans="12:21" s="508" customFormat="1" x14ac:dyDescent="0.2">
      <c r="L9543" s="469"/>
      <c r="M9543" s="469"/>
      <c r="N9543" s="469"/>
      <c r="O9543" s="469"/>
      <c r="P9543" s="923"/>
      <c r="Q9543" s="923"/>
      <c r="R9543" s="923"/>
      <c r="S9543" s="923"/>
      <c r="U9543" s="742"/>
    </row>
    <row r="9544" spans="12:21" s="508" customFormat="1" x14ac:dyDescent="0.2">
      <c r="L9544" s="469"/>
      <c r="M9544" s="469"/>
      <c r="N9544" s="469"/>
      <c r="O9544" s="469"/>
      <c r="P9544" s="923"/>
      <c r="Q9544" s="923"/>
      <c r="R9544" s="923"/>
      <c r="S9544" s="923"/>
      <c r="U9544" s="742"/>
    </row>
    <row r="9545" spans="12:21" s="508" customFormat="1" x14ac:dyDescent="0.2">
      <c r="L9545" s="469"/>
      <c r="M9545" s="469"/>
      <c r="N9545" s="469"/>
      <c r="O9545" s="469"/>
      <c r="P9545" s="923"/>
      <c r="Q9545" s="923"/>
      <c r="R9545" s="923"/>
      <c r="S9545" s="923"/>
      <c r="U9545" s="742"/>
    </row>
    <row r="9546" spans="12:21" s="508" customFormat="1" x14ac:dyDescent="0.2">
      <c r="L9546" s="469"/>
      <c r="M9546" s="469"/>
      <c r="N9546" s="469"/>
      <c r="O9546" s="469"/>
      <c r="P9546" s="923"/>
      <c r="Q9546" s="923"/>
      <c r="R9546" s="923"/>
      <c r="S9546" s="923"/>
      <c r="U9546" s="742"/>
    </row>
    <row r="9547" spans="12:21" s="508" customFormat="1" x14ac:dyDescent="0.2">
      <c r="L9547" s="469"/>
      <c r="M9547" s="469"/>
      <c r="N9547" s="469"/>
      <c r="O9547" s="469"/>
      <c r="P9547" s="923"/>
      <c r="Q9547" s="923"/>
      <c r="R9547" s="923"/>
      <c r="S9547" s="923"/>
      <c r="U9547" s="742"/>
    </row>
    <row r="9548" spans="12:21" s="508" customFormat="1" x14ac:dyDescent="0.2">
      <c r="L9548" s="469"/>
      <c r="M9548" s="469"/>
      <c r="N9548" s="469"/>
      <c r="O9548" s="469"/>
      <c r="P9548" s="923"/>
      <c r="Q9548" s="923"/>
      <c r="R9548" s="923"/>
      <c r="S9548" s="923"/>
      <c r="U9548" s="742"/>
    </row>
    <row r="9549" spans="12:21" s="508" customFormat="1" x14ac:dyDescent="0.2">
      <c r="L9549" s="469"/>
      <c r="M9549" s="469"/>
      <c r="N9549" s="469"/>
      <c r="O9549" s="469"/>
      <c r="P9549" s="923"/>
      <c r="Q9549" s="923"/>
      <c r="R9549" s="923"/>
      <c r="S9549" s="923"/>
      <c r="U9549" s="742"/>
    </row>
    <row r="9550" spans="12:21" s="508" customFormat="1" x14ac:dyDescent="0.2">
      <c r="L9550" s="469"/>
      <c r="M9550" s="469"/>
      <c r="N9550" s="469"/>
      <c r="O9550" s="469"/>
      <c r="P9550" s="923"/>
      <c r="Q9550" s="923"/>
      <c r="R9550" s="923"/>
      <c r="S9550" s="923"/>
      <c r="U9550" s="742"/>
    </row>
    <row r="9551" spans="12:21" s="508" customFormat="1" x14ac:dyDescent="0.2">
      <c r="L9551" s="469"/>
      <c r="M9551" s="469"/>
      <c r="N9551" s="469"/>
      <c r="O9551" s="469"/>
      <c r="P9551" s="923"/>
      <c r="Q9551" s="923"/>
      <c r="R9551" s="923"/>
      <c r="S9551" s="923"/>
      <c r="U9551" s="742"/>
    </row>
    <row r="9552" spans="12:21" s="508" customFormat="1" x14ac:dyDescent="0.2">
      <c r="L9552" s="469"/>
      <c r="M9552" s="469"/>
      <c r="N9552" s="469"/>
      <c r="O9552" s="469"/>
      <c r="P9552" s="923"/>
      <c r="Q9552" s="923"/>
      <c r="R9552" s="923"/>
      <c r="S9552" s="923"/>
      <c r="U9552" s="742"/>
    </row>
    <row r="9553" spans="12:21" s="508" customFormat="1" x14ac:dyDescent="0.2">
      <c r="L9553" s="469"/>
      <c r="M9553" s="469"/>
      <c r="N9553" s="469"/>
      <c r="O9553" s="469"/>
      <c r="P9553" s="923"/>
      <c r="Q9553" s="923"/>
      <c r="R9553" s="923"/>
      <c r="S9553" s="923"/>
      <c r="U9553" s="742"/>
    </row>
    <row r="9554" spans="12:21" s="508" customFormat="1" x14ac:dyDescent="0.2">
      <c r="L9554" s="469"/>
      <c r="M9554" s="469"/>
      <c r="N9554" s="469"/>
      <c r="O9554" s="469"/>
      <c r="P9554" s="923"/>
      <c r="Q9554" s="923"/>
      <c r="R9554" s="923"/>
      <c r="S9554" s="923"/>
      <c r="U9554" s="742"/>
    </row>
    <row r="9555" spans="12:21" s="508" customFormat="1" x14ac:dyDescent="0.2">
      <c r="L9555" s="469"/>
      <c r="M9555" s="469"/>
      <c r="N9555" s="469"/>
      <c r="O9555" s="469"/>
      <c r="P9555" s="923"/>
      <c r="Q9555" s="923"/>
      <c r="R9555" s="923"/>
      <c r="S9555" s="923"/>
      <c r="U9555" s="742"/>
    </row>
    <row r="9556" spans="12:21" s="508" customFormat="1" x14ac:dyDescent="0.2">
      <c r="L9556" s="469"/>
      <c r="M9556" s="469"/>
      <c r="N9556" s="469"/>
      <c r="O9556" s="469"/>
      <c r="P9556" s="923"/>
      <c r="Q9556" s="923"/>
      <c r="R9556" s="923"/>
      <c r="S9556" s="923"/>
      <c r="U9556" s="742"/>
    </row>
    <row r="9557" spans="12:21" s="508" customFormat="1" x14ac:dyDescent="0.2">
      <c r="L9557" s="469"/>
      <c r="M9557" s="469"/>
      <c r="N9557" s="469"/>
      <c r="O9557" s="469"/>
      <c r="P9557" s="923"/>
      <c r="Q9557" s="923"/>
      <c r="R9557" s="923"/>
      <c r="S9557" s="923"/>
      <c r="U9557" s="742"/>
    </row>
    <row r="9558" spans="12:21" s="508" customFormat="1" x14ac:dyDescent="0.2">
      <c r="L9558" s="469"/>
      <c r="M9558" s="469"/>
      <c r="N9558" s="469"/>
      <c r="O9558" s="469"/>
      <c r="P9558" s="923"/>
      <c r="Q9558" s="923"/>
      <c r="R9558" s="923"/>
      <c r="S9558" s="923"/>
      <c r="U9558" s="742"/>
    </row>
    <row r="9559" spans="12:21" s="508" customFormat="1" x14ac:dyDescent="0.2">
      <c r="L9559" s="469"/>
      <c r="M9559" s="469"/>
      <c r="N9559" s="469"/>
      <c r="O9559" s="469"/>
      <c r="P9559" s="923"/>
      <c r="Q9559" s="923"/>
      <c r="R9559" s="923"/>
      <c r="S9559" s="923"/>
      <c r="U9559" s="742"/>
    </row>
    <row r="9560" spans="12:21" s="508" customFormat="1" x14ac:dyDescent="0.2">
      <c r="L9560" s="469"/>
      <c r="M9560" s="469"/>
      <c r="N9560" s="469"/>
      <c r="O9560" s="469"/>
      <c r="P9560" s="923"/>
      <c r="Q9560" s="923"/>
      <c r="R9560" s="923"/>
      <c r="S9560" s="923"/>
      <c r="U9560" s="742"/>
    </row>
    <row r="9561" spans="12:21" s="508" customFormat="1" x14ac:dyDescent="0.2">
      <c r="L9561" s="469"/>
      <c r="M9561" s="469"/>
      <c r="N9561" s="469"/>
      <c r="O9561" s="469"/>
      <c r="P9561" s="923"/>
      <c r="Q9561" s="923"/>
      <c r="R9561" s="923"/>
      <c r="S9561" s="923"/>
      <c r="U9561" s="742"/>
    </row>
    <row r="9562" spans="12:21" s="508" customFormat="1" x14ac:dyDescent="0.2">
      <c r="L9562" s="469"/>
      <c r="M9562" s="469"/>
      <c r="N9562" s="469"/>
      <c r="O9562" s="469"/>
      <c r="P9562" s="923"/>
      <c r="Q9562" s="923"/>
      <c r="R9562" s="923"/>
      <c r="S9562" s="923"/>
      <c r="U9562" s="742"/>
    </row>
    <row r="9563" spans="12:21" s="508" customFormat="1" x14ac:dyDescent="0.2">
      <c r="L9563" s="469"/>
      <c r="M9563" s="469"/>
      <c r="N9563" s="469"/>
      <c r="O9563" s="469"/>
      <c r="P9563" s="923"/>
      <c r="Q9563" s="923"/>
      <c r="R9563" s="923"/>
      <c r="S9563" s="923"/>
      <c r="U9563" s="742"/>
    </row>
    <row r="9564" spans="12:21" s="508" customFormat="1" x14ac:dyDescent="0.2">
      <c r="L9564" s="469"/>
      <c r="M9564" s="469"/>
      <c r="N9564" s="469"/>
      <c r="O9564" s="469"/>
      <c r="P9564" s="923"/>
      <c r="Q9564" s="923"/>
      <c r="R9564" s="923"/>
      <c r="S9564" s="923"/>
      <c r="U9564" s="742"/>
    </row>
    <row r="9565" spans="12:21" s="508" customFormat="1" x14ac:dyDescent="0.2">
      <c r="L9565" s="469"/>
      <c r="M9565" s="469"/>
      <c r="N9565" s="469"/>
      <c r="O9565" s="469"/>
      <c r="P9565" s="923"/>
      <c r="Q9565" s="923"/>
      <c r="R9565" s="923"/>
      <c r="S9565" s="923"/>
      <c r="U9565" s="742"/>
    </row>
    <row r="9566" spans="12:21" s="508" customFormat="1" x14ac:dyDescent="0.2">
      <c r="L9566" s="469"/>
      <c r="M9566" s="469"/>
      <c r="N9566" s="469"/>
      <c r="O9566" s="469"/>
      <c r="P9566" s="923"/>
      <c r="Q9566" s="923"/>
      <c r="R9566" s="923"/>
      <c r="S9566" s="923"/>
      <c r="U9566" s="742"/>
    </row>
    <row r="9567" spans="12:21" s="508" customFormat="1" x14ac:dyDescent="0.2">
      <c r="L9567" s="469"/>
      <c r="M9567" s="469"/>
      <c r="N9567" s="469"/>
      <c r="O9567" s="469"/>
      <c r="P9567" s="923"/>
      <c r="Q9567" s="923"/>
      <c r="R9567" s="923"/>
      <c r="S9567" s="923"/>
      <c r="U9567" s="742"/>
    </row>
    <row r="9568" spans="12:21" s="508" customFormat="1" x14ac:dyDescent="0.2">
      <c r="L9568" s="469"/>
      <c r="M9568" s="469"/>
      <c r="N9568" s="469"/>
      <c r="O9568" s="469"/>
      <c r="P9568" s="923"/>
      <c r="Q9568" s="923"/>
      <c r="R9568" s="923"/>
      <c r="S9568" s="923"/>
      <c r="U9568" s="742"/>
    </row>
    <row r="9569" spans="12:21" s="508" customFormat="1" x14ac:dyDescent="0.2">
      <c r="L9569" s="469"/>
      <c r="M9569" s="469"/>
      <c r="N9569" s="469"/>
      <c r="O9569" s="469"/>
      <c r="P9569" s="923"/>
      <c r="Q9569" s="923"/>
      <c r="R9569" s="923"/>
      <c r="S9569" s="923"/>
      <c r="U9569" s="742"/>
    </row>
    <row r="9570" spans="12:21" s="508" customFormat="1" x14ac:dyDescent="0.2">
      <c r="L9570" s="469"/>
      <c r="M9570" s="469"/>
      <c r="N9570" s="469"/>
      <c r="O9570" s="469"/>
      <c r="P9570" s="923"/>
      <c r="Q9570" s="923"/>
      <c r="R9570" s="923"/>
      <c r="S9570" s="923"/>
      <c r="U9570" s="742"/>
    </row>
    <row r="9571" spans="12:21" s="508" customFormat="1" x14ac:dyDescent="0.2">
      <c r="L9571" s="469"/>
      <c r="M9571" s="469"/>
      <c r="N9571" s="469"/>
      <c r="O9571" s="469"/>
      <c r="P9571" s="923"/>
      <c r="Q9571" s="923"/>
      <c r="R9571" s="923"/>
      <c r="S9571" s="923"/>
      <c r="U9571" s="742"/>
    </row>
    <row r="9572" spans="12:21" s="508" customFormat="1" x14ac:dyDescent="0.2">
      <c r="L9572" s="469"/>
      <c r="M9572" s="469"/>
      <c r="N9572" s="469"/>
      <c r="O9572" s="469"/>
      <c r="P9572" s="923"/>
      <c r="Q9572" s="923"/>
      <c r="R9572" s="923"/>
      <c r="S9572" s="923"/>
      <c r="U9572" s="742"/>
    </row>
    <row r="9573" spans="12:21" s="508" customFormat="1" x14ac:dyDescent="0.2">
      <c r="L9573" s="469"/>
      <c r="M9573" s="469"/>
      <c r="N9573" s="469"/>
      <c r="O9573" s="469"/>
      <c r="P9573" s="923"/>
      <c r="Q9573" s="923"/>
      <c r="R9573" s="923"/>
      <c r="S9573" s="923"/>
      <c r="U9573" s="742"/>
    </row>
    <row r="9574" spans="12:21" s="508" customFormat="1" x14ac:dyDescent="0.2">
      <c r="L9574" s="469"/>
      <c r="M9574" s="469"/>
      <c r="N9574" s="469"/>
      <c r="O9574" s="469"/>
      <c r="P9574" s="923"/>
      <c r="Q9574" s="923"/>
      <c r="R9574" s="923"/>
      <c r="S9574" s="923"/>
      <c r="U9574" s="742"/>
    </row>
    <row r="9575" spans="12:21" s="508" customFormat="1" x14ac:dyDescent="0.2">
      <c r="L9575" s="469"/>
      <c r="M9575" s="469"/>
      <c r="N9575" s="469"/>
      <c r="O9575" s="469"/>
      <c r="P9575" s="923"/>
      <c r="Q9575" s="923"/>
      <c r="R9575" s="923"/>
      <c r="S9575" s="923"/>
      <c r="U9575" s="742"/>
    </row>
    <row r="9576" spans="12:21" s="508" customFormat="1" x14ac:dyDescent="0.2">
      <c r="L9576" s="469"/>
      <c r="M9576" s="469"/>
      <c r="N9576" s="469"/>
      <c r="O9576" s="469"/>
      <c r="P9576" s="923"/>
      <c r="Q9576" s="923"/>
      <c r="R9576" s="923"/>
      <c r="S9576" s="923"/>
      <c r="U9576" s="742"/>
    </row>
    <row r="9577" spans="12:21" s="508" customFormat="1" x14ac:dyDescent="0.2">
      <c r="L9577" s="469"/>
      <c r="M9577" s="469"/>
      <c r="N9577" s="469"/>
      <c r="O9577" s="469"/>
      <c r="P9577" s="923"/>
      <c r="Q9577" s="923"/>
      <c r="R9577" s="923"/>
      <c r="S9577" s="923"/>
      <c r="U9577" s="742"/>
    </row>
    <row r="9578" spans="12:21" s="508" customFormat="1" x14ac:dyDescent="0.2">
      <c r="L9578" s="469"/>
      <c r="M9578" s="469"/>
      <c r="N9578" s="469"/>
      <c r="O9578" s="469"/>
      <c r="P9578" s="923"/>
      <c r="Q9578" s="923"/>
      <c r="R9578" s="923"/>
      <c r="S9578" s="923"/>
      <c r="U9578" s="742"/>
    </row>
    <row r="9579" spans="12:21" s="508" customFormat="1" x14ac:dyDescent="0.2">
      <c r="L9579" s="469"/>
      <c r="M9579" s="469"/>
      <c r="N9579" s="469"/>
      <c r="O9579" s="469"/>
      <c r="P9579" s="923"/>
      <c r="Q9579" s="923"/>
      <c r="R9579" s="923"/>
      <c r="S9579" s="923"/>
      <c r="U9579" s="742"/>
    </row>
    <row r="9580" spans="12:21" s="508" customFormat="1" x14ac:dyDescent="0.2">
      <c r="L9580" s="469"/>
      <c r="M9580" s="469"/>
      <c r="N9580" s="469"/>
      <c r="O9580" s="469"/>
      <c r="P9580" s="923"/>
      <c r="Q9580" s="923"/>
      <c r="R9580" s="923"/>
      <c r="S9580" s="923"/>
      <c r="U9580" s="742"/>
    </row>
    <row r="9581" spans="12:21" s="508" customFormat="1" x14ac:dyDescent="0.2">
      <c r="L9581" s="469"/>
      <c r="M9581" s="469"/>
      <c r="N9581" s="469"/>
      <c r="O9581" s="469"/>
      <c r="P9581" s="923"/>
      <c r="Q9581" s="923"/>
      <c r="R9581" s="923"/>
      <c r="S9581" s="923"/>
      <c r="U9581" s="742"/>
    </row>
    <row r="9582" spans="12:21" s="508" customFormat="1" x14ac:dyDescent="0.2">
      <c r="L9582" s="469"/>
      <c r="M9582" s="469"/>
      <c r="N9582" s="469"/>
      <c r="O9582" s="469"/>
      <c r="P9582" s="923"/>
      <c r="Q9582" s="923"/>
      <c r="R9582" s="923"/>
      <c r="S9582" s="923"/>
      <c r="U9582" s="742"/>
    </row>
    <row r="9583" spans="12:21" s="508" customFormat="1" x14ac:dyDescent="0.2">
      <c r="L9583" s="469"/>
      <c r="M9583" s="469"/>
      <c r="N9583" s="469"/>
      <c r="O9583" s="469"/>
      <c r="P9583" s="923"/>
      <c r="Q9583" s="923"/>
      <c r="R9583" s="923"/>
      <c r="S9583" s="923"/>
      <c r="U9583" s="742"/>
    </row>
    <row r="9584" spans="12:21" s="508" customFormat="1" x14ac:dyDescent="0.2">
      <c r="L9584" s="469"/>
      <c r="M9584" s="469"/>
      <c r="N9584" s="469"/>
      <c r="O9584" s="469"/>
      <c r="P9584" s="923"/>
      <c r="Q9584" s="923"/>
      <c r="R9584" s="923"/>
      <c r="S9584" s="923"/>
      <c r="U9584" s="742"/>
    </row>
    <row r="9585" spans="12:21" s="508" customFormat="1" x14ac:dyDescent="0.2">
      <c r="L9585" s="469"/>
      <c r="M9585" s="469"/>
      <c r="N9585" s="469"/>
      <c r="O9585" s="469"/>
      <c r="P9585" s="923"/>
      <c r="Q9585" s="923"/>
      <c r="R9585" s="923"/>
      <c r="S9585" s="923"/>
      <c r="U9585" s="742"/>
    </row>
    <row r="9586" spans="12:21" s="508" customFormat="1" x14ac:dyDescent="0.2">
      <c r="L9586" s="469"/>
      <c r="M9586" s="469"/>
      <c r="N9586" s="469"/>
      <c r="O9586" s="469"/>
      <c r="P9586" s="923"/>
      <c r="Q9586" s="923"/>
      <c r="R9586" s="923"/>
      <c r="S9586" s="923"/>
      <c r="U9586" s="742"/>
    </row>
    <row r="9587" spans="12:21" s="508" customFormat="1" x14ac:dyDescent="0.2">
      <c r="L9587" s="469"/>
      <c r="M9587" s="469"/>
      <c r="N9587" s="469"/>
      <c r="O9587" s="469"/>
      <c r="P9587" s="923"/>
      <c r="Q9587" s="923"/>
      <c r="R9587" s="923"/>
      <c r="S9587" s="923"/>
      <c r="U9587" s="742"/>
    </row>
    <row r="9588" spans="12:21" s="508" customFormat="1" x14ac:dyDescent="0.2">
      <c r="L9588" s="469"/>
      <c r="M9588" s="469"/>
      <c r="N9588" s="469"/>
      <c r="O9588" s="469"/>
      <c r="P9588" s="923"/>
      <c r="Q9588" s="923"/>
      <c r="R9588" s="923"/>
      <c r="S9588" s="923"/>
      <c r="U9588" s="742"/>
    </row>
    <row r="9589" spans="12:21" s="508" customFormat="1" x14ac:dyDescent="0.2">
      <c r="L9589" s="469"/>
      <c r="M9589" s="469"/>
      <c r="N9589" s="469"/>
      <c r="O9589" s="469"/>
      <c r="P9589" s="923"/>
      <c r="Q9589" s="923"/>
      <c r="R9589" s="923"/>
      <c r="S9589" s="923"/>
      <c r="U9589" s="742"/>
    </row>
    <row r="9590" spans="12:21" s="508" customFormat="1" x14ac:dyDescent="0.2">
      <c r="L9590" s="469"/>
      <c r="M9590" s="469"/>
      <c r="N9590" s="469"/>
      <c r="O9590" s="469"/>
      <c r="P9590" s="923"/>
      <c r="Q9590" s="923"/>
      <c r="R9590" s="923"/>
      <c r="S9590" s="923"/>
      <c r="U9590" s="742"/>
    </row>
    <row r="9591" spans="12:21" s="508" customFormat="1" x14ac:dyDescent="0.2">
      <c r="L9591" s="469"/>
      <c r="M9591" s="469"/>
      <c r="N9591" s="469"/>
      <c r="O9591" s="469"/>
      <c r="P9591" s="923"/>
      <c r="Q9591" s="923"/>
      <c r="R9591" s="923"/>
      <c r="S9591" s="923"/>
      <c r="U9591" s="742"/>
    </row>
    <row r="9592" spans="12:21" s="508" customFormat="1" x14ac:dyDescent="0.2">
      <c r="L9592" s="469"/>
      <c r="M9592" s="469"/>
      <c r="N9592" s="469"/>
      <c r="O9592" s="469"/>
      <c r="P9592" s="923"/>
      <c r="Q9592" s="923"/>
      <c r="R9592" s="923"/>
      <c r="S9592" s="923"/>
      <c r="U9592" s="742"/>
    </row>
    <row r="9593" spans="12:21" s="508" customFormat="1" x14ac:dyDescent="0.2">
      <c r="L9593" s="469"/>
      <c r="M9593" s="469"/>
      <c r="N9593" s="469"/>
      <c r="O9593" s="469"/>
      <c r="P9593" s="923"/>
      <c r="Q9593" s="923"/>
      <c r="R9593" s="923"/>
      <c r="S9593" s="923"/>
      <c r="U9593" s="742"/>
    </row>
    <row r="9594" spans="12:21" s="508" customFormat="1" x14ac:dyDescent="0.2">
      <c r="L9594" s="469"/>
      <c r="M9594" s="469"/>
      <c r="N9594" s="469"/>
      <c r="O9594" s="469"/>
      <c r="P9594" s="923"/>
      <c r="Q9594" s="923"/>
      <c r="R9594" s="923"/>
      <c r="S9594" s="923"/>
      <c r="U9594" s="742"/>
    </row>
    <row r="9595" spans="12:21" s="508" customFormat="1" x14ac:dyDescent="0.2">
      <c r="L9595" s="469"/>
      <c r="M9595" s="469"/>
      <c r="N9595" s="469"/>
      <c r="O9595" s="469"/>
      <c r="P9595" s="923"/>
      <c r="Q9595" s="923"/>
      <c r="R9595" s="923"/>
      <c r="S9595" s="923"/>
      <c r="U9595" s="742"/>
    </row>
    <row r="9596" spans="12:21" s="508" customFormat="1" x14ac:dyDescent="0.2">
      <c r="L9596" s="469"/>
      <c r="M9596" s="469"/>
      <c r="N9596" s="469"/>
      <c r="O9596" s="469"/>
      <c r="P9596" s="923"/>
      <c r="Q9596" s="923"/>
      <c r="R9596" s="923"/>
      <c r="S9596" s="923"/>
      <c r="U9596" s="742"/>
    </row>
    <row r="9597" spans="12:21" s="508" customFormat="1" x14ac:dyDescent="0.2">
      <c r="L9597" s="469"/>
      <c r="M9597" s="469"/>
      <c r="N9597" s="469"/>
      <c r="O9597" s="469"/>
      <c r="P9597" s="923"/>
      <c r="Q9597" s="923"/>
      <c r="R9597" s="923"/>
      <c r="S9597" s="923"/>
      <c r="U9597" s="742"/>
    </row>
    <row r="9598" spans="12:21" s="508" customFormat="1" x14ac:dyDescent="0.2">
      <c r="L9598" s="469"/>
      <c r="M9598" s="469"/>
      <c r="N9598" s="469"/>
      <c r="O9598" s="469"/>
      <c r="P9598" s="923"/>
      <c r="Q9598" s="923"/>
      <c r="R9598" s="923"/>
      <c r="S9598" s="923"/>
      <c r="U9598" s="742"/>
    </row>
    <row r="9599" spans="12:21" s="508" customFormat="1" x14ac:dyDescent="0.2">
      <c r="L9599" s="469"/>
      <c r="M9599" s="469"/>
      <c r="N9599" s="469"/>
      <c r="O9599" s="469"/>
      <c r="P9599" s="923"/>
      <c r="Q9599" s="923"/>
      <c r="R9599" s="923"/>
      <c r="S9599" s="923"/>
      <c r="U9599" s="742"/>
    </row>
    <row r="9600" spans="12:21" s="508" customFormat="1" x14ac:dyDescent="0.2">
      <c r="L9600" s="469"/>
      <c r="M9600" s="469"/>
      <c r="N9600" s="469"/>
      <c r="O9600" s="469"/>
      <c r="P9600" s="923"/>
      <c r="Q9600" s="923"/>
      <c r="R9600" s="923"/>
      <c r="S9600" s="923"/>
      <c r="U9600" s="742"/>
    </row>
    <row r="9601" spans="12:21" s="508" customFormat="1" x14ac:dyDescent="0.2">
      <c r="L9601" s="469"/>
      <c r="M9601" s="469"/>
      <c r="N9601" s="469"/>
      <c r="O9601" s="469"/>
      <c r="P9601" s="923"/>
      <c r="Q9601" s="923"/>
      <c r="R9601" s="923"/>
      <c r="S9601" s="923"/>
      <c r="U9601" s="742"/>
    </row>
    <row r="9602" spans="12:21" s="508" customFormat="1" x14ac:dyDescent="0.2">
      <c r="L9602" s="469"/>
      <c r="M9602" s="469"/>
      <c r="N9602" s="469"/>
      <c r="O9602" s="469"/>
      <c r="P9602" s="923"/>
      <c r="Q9602" s="923"/>
      <c r="R9602" s="923"/>
      <c r="S9602" s="923"/>
      <c r="U9602" s="742"/>
    </row>
    <row r="9603" spans="12:21" s="508" customFormat="1" x14ac:dyDescent="0.2">
      <c r="L9603" s="469"/>
      <c r="M9603" s="469"/>
      <c r="N9603" s="469"/>
      <c r="O9603" s="469"/>
      <c r="P9603" s="923"/>
      <c r="Q9603" s="923"/>
      <c r="R9603" s="923"/>
      <c r="S9603" s="923"/>
      <c r="U9603" s="742"/>
    </row>
    <row r="9604" spans="12:21" s="508" customFormat="1" x14ac:dyDescent="0.2">
      <c r="L9604" s="469"/>
      <c r="M9604" s="469"/>
      <c r="N9604" s="469"/>
      <c r="O9604" s="469"/>
      <c r="P9604" s="923"/>
      <c r="Q9604" s="923"/>
      <c r="R9604" s="923"/>
      <c r="S9604" s="923"/>
      <c r="U9604" s="742"/>
    </row>
    <row r="9605" spans="12:21" s="508" customFormat="1" x14ac:dyDescent="0.2">
      <c r="L9605" s="469"/>
      <c r="M9605" s="469"/>
      <c r="N9605" s="469"/>
      <c r="O9605" s="469"/>
      <c r="P9605" s="923"/>
      <c r="Q9605" s="923"/>
      <c r="R9605" s="923"/>
      <c r="S9605" s="923"/>
      <c r="U9605" s="742"/>
    </row>
    <row r="9606" spans="12:21" s="508" customFormat="1" x14ac:dyDescent="0.2">
      <c r="L9606" s="469"/>
      <c r="M9606" s="469"/>
      <c r="N9606" s="469"/>
      <c r="O9606" s="469"/>
      <c r="P9606" s="923"/>
      <c r="Q9606" s="923"/>
      <c r="R9606" s="923"/>
      <c r="S9606" s="923"/>
      <c r="U9606" s="742"/>
    </row>
    <row r="9607" spans="12:21" s="508" customFormat="1" x14ac:dyDescent="0.2">
      <c r="L9607" s="469"/>
      <c r="M9607" s="469"/>
      <c r="N9607" s="469"/>
      <c r="O9607" s="469"/>
      <c r="P9607" s="923"/>
      <c r="Q9607" s="923"/>
      <c r="R9607" s="923"/>
      <c r="S9607" s="923"/>
      <c r="U9607" s="742"/>
    </row>
    <row r="9608" spans="12:21" s="508" customFormat="1" x14ac:dyDescent="0.2">
      <c r="L9608" s="469"/>
      <c r="M9608" s="469"/>
      <c r="N9608" s="469"/>
      <c r="O9608" s="469"/>
      <c r="P9608" s="923"/>
      <c r="Q9608" s="923"/>
      <c r="R9608" s="923"/>
      <c r="S9608" s="923"/>
      <c r="U9608" s="742"/>
    </row>
    <row r="9609" spans="12:21" s="508" customFormat="1" x14ac:dyDescent="0.2">
      <c r="L9609" s="469"/>
      <c r="M9609" s="469"/>
      <c r="N9609" s="469"/>
      <c r="O9609" s="469"/>
      <c r="P9609" s="923"/>
      <c r="Q9609" s="923"/>
      <c r="R9609" s="923"/>
      <c r="S9609" s="923"/>
      <c r="U9609" s="742"/>
    </row>
    <row r="9610" spans="12:21" s="508" customFormat="1" x14ac:dyDescent="0.2">
      <c r="L9610" s="469"/>
      <c r="M9610" s="469"/>
      <c r="N9610" s="469"/>
      <c r="O9610" s="469"/>
      <c r="P9610" s="923"/>
      <c r="Q9610" s="923"/>
      <c r="R9610" s="923"/>
      <c r="S9610" s="923"/>
      <c r="U9610" s="742"/>
    </row>
    <row r="9611" spans="12:21" s="508" customFormat="1" x14ac:dyDescent="0.2">
      <c r="L9611" s="469"/>
      <c r="M9611" s="469"/>
      <c r="N9611" s="469"/>
      <c r="O9611" s="469"/>
      <c r="P9611" s="923"/>
      <c r="Q9611" s="923"/>
      <c r="R9611" s="923"/>
      <c r="S9611" s="923"/>
      <c r="U9611" s="742"/>
    </row>
    <row r="9612" spans="12:21" s="508" customFormat="1" x14ac:dyDescent="0.2">
      <c r="L9612" s="469"/>
      <c r="M9612" s="469"/>
      <c r="N9612" s="469"/>
      <c r="O9612" s="469"/>
      <c r="P9612" s="923"/>
      <c r="Q9612" s="923"/>
      <c r="R9612" s="923"/>
      <c r="S9612" s="923"/>
      <c r="U9612" s="742"/>
    </row>
    <row r="9613" spans="12:21" s="508" customFormat="1" x14ac:dyDescent="0.2">
      <c r="L9613" s="469"/>
      <c r="M9613" s="469"/>
      <c r="N9613" s="469"/>
      <c r="O9613" s="469"/>
      <c r="P9613" s="923"/>
      <c r="Q9613" s="923"/>
      <c r="R9613" s="923"/>
      <c r="S9613" s="923"/>
      <c r="U9613" s="742"/>
    </row>
    <row r="9614" spans="12:21" s="508" customFormat="1" x14ac:dyDescent="0.2">
      <c r="L9614" s="469"/>
      <c r="M9614" s="469"/>
      <c r="N9614" s="469"/>
      <c r="O9614" s="469"/>
      <c r="P9614" s="923"/>
      <c r="Q9614" s="923"/>
      <c r="R9614" s="923"/>
      <c r="S9614" s="923"/>
      <c r="U9614" s="742"/>
    </row>
    <row r="9615" spans="12:21" s="508" customFormat="1" x14ac:dyDescent="0.2">
      <c r="L9615" s="469"/>
      <c r="M9615" s="469"/>
      <c r="N9615" s="469"/>
      <c r="O9615" s="469"/>
      <c r="P9615" s="923"/>
      <c r="Q9615" s="923"/>
      <c r="R9615" s="923"/>
      <c r="S9615" s="923"/>
      <c r="U9615" s="742"/>
    </row>
    <row r="9616" spans="12:21" s="508" customFormat="1" x14ac:dyDescent="0.2">
      <c r="L9616" s="469"/>
      <c r="M9616" s="469"/>
      <c r="N9616" s="469"/>
      <c r="O9616" s="469"/>
      <c r="P9616" s="923"/>
      <c r="Q9616" s="923"/>
      <c r="R9616" s="923"/>
      <c r="S9616" s="923"/>
      <c r="U9616" s="742"/>
    </row>
    <row r="9617" spans="12:21" s="508" customFormat="1" x14ac:dyDescent="0.2">
      <c r="L9617" s="469"/>
      <c r="M9617" s="469"/>
      <c r="N9617" s="469"/>
      <c r="O9617" s="469"/>
      <c r="P9617" s="923"/>
      <c r="Q9617" s="923"/>
      <c r="R9617" s="923"/>
      <c r="S9617" s="923"/>
      <c r="U9617" s="742"/>
    </row>
    <row r="9618" spans="12:21" s="508" customFormat="1" x14ac:dyDescent="0.2">
      <c r="L9618" s="469"/>
      <c r="M9618" s="469"/>
      <c r="N9618" s="469"/>
      <c r="O9618" s="469"/>
      <c r="P9618" s="923"/>
      <c r="Q9618" s="923"/>
      <c r="R9618" s="923"/>
      <c r="S9618" s="923"/>
      <c r="U9618" s="742"/>
    </row>
    <row r="9619" spans="12:21" s="508" customFormat="1" x14ac:dyDescent="0.2">
      <c r="L9619" s="469"/>
      <c r="M9619" s="469"/>
      <c r="N9619" s="469"/>
      <c r="O9619" s="469"/>
      <c r="P9619" s="923"/>
      <c r="Q9619" s="923"/>
      <c r="R9619" s="923"/>
      <c r="S9619" s="923"/>
      <c r="U9619" s="742"/>
    </row>
    <row r="9620" spans="12:21" s="508" customFormat="1" x14ac:dyDescent="0.2">
      <c r="L9620" s="469"/>
      <c r="M9620" s="469"/>
      <c r="N9620" s="469"/>
      <c r="O9620" s="469"/>
      <c r="P9620" s="923"/>
      <c r="Q9620" s="923"/>
      <c r="R9620" s="923"/>
      <c r="S9620" s="923"/>
      <c r="U9620" s="742"/>
    </row>
    <row r="9621" spans="12:21" s="508" customFormat="1" x14ac:dyDescent="0.2">
      <c r="L9621" s="469"/>
      <c r="M9621" s="469"/>
      <c r="N9621" s="469"/>
      <c r="O9621" s="469"/>
      <c r="P9621" s="923"/>
      <c r="Q9621" s="923"/>
      <c r="R9621" s="923"/>
      <c r="S9621" s="923"/>
      <c r="U9621" s="742"/>
    </row>
    <row r="9622" spans="12:21" s="508" customFormat="1" x14ac:dyDescent="0.2">
      <c r="L9622" s="469"/>
      <c r="M9622" s="469"/>
      <c r="N9622" s="469"/>
      <c r="O9622" s="469"/>
      <c r="P9622" s="923"/>
      <c r="Q9622" s="923"/>
      <c r="R9622" s="923"/>
      <c r="S9622" s="923"/>
      <c r="U9622" s="742"/>
    </row>
    <row r="9623" spans="12:21" s="508" customFormat="1" x14ac:dyDescent="0.2">
      <c r="L9623" s="469"/>
      <c r="M9623" s="469"/>
      <c r="N9623" s="469"/>
      <c r="O9623" s="469"/>
      <c r="P9623" s="923"/>
      <c r="Q9623" s="923"/>
      <c r="R9623" s="923"/>
      <c r="S9623" s="923"/>
      <c r="U9623" s="742"/>
    </row>
    <row r="9624" spans="12:21" s="508" customFormat="1" x14ac:dyDescent="0.2">
      <c r="L9624" s="469"/>
      <c r="M9624" s="469"/>
      <c r="N9624" s="469"/>
      <c r="O9624" s="469"/>
      <c r="P9624" s="923"/>
      <c r="Q9624" s="923"/>
      <c r="R9624" s="923"/>
      <c r="S9624" s="923"/>
      <c r="U9624" s="742"/>
    </row>
    <row r="9625" spans="12:21" s="508" customFormat="1" x14ac:dyDescent="0.2">
      <c r="L9625" s="469"/>
      <c r="M9625" s="469"/>
      <c r="N9625" s="469"/>
      <c r="O9625" s="469"/>
      <c r="P9625" s="923"/>
      <c r="Q9625" s="923"/>
      <c r="R9625" s="923"/>
      <c r="S9625" s="923"/>
      <c r="U9625" s="742"/>
    </row>
    <row r="9626" spans="12:21" s="508" customFormat="1" x14ac:dyDescent="0.2">
      <c r="L9626" s="469"/>
      <c r="M9626" s="469"/>
      <c r="N9626" s="469"/>
      <c r="O9626" s="469"/>
      <c r="P9626" s="923"/>
      <c r="Q9626" s="923"/>
      <c r="R9626" s="923"/>
      <c r="S9626" s="923"/>
      <c r="U9626" s="742"/>
    </row>
    <row r="9627" spans="12:21" s="508" customFormat="1" x14ac:dyDescent="0.2">
      <c r="L9627" s="469"/>
      <c r="M9627" s="469"/>
      <c r="N9627" s="469"/>
      <c r="O9627" s="469"/>
      <c r="P9627" s="923"/>
      <c r="Q9627" s="923"/>
      <c r="R9627" s="923"/>
      <c r="S9627" s="923"/>
      <c r="U9627" s="742"/>
    </row>
    <row r="9628" spans="12:21" s="508" customFormat="1" x14ac:dyDescent="0.2">
      <c r="L9628" s="469"/>
      <c r="M9628" s="469"/>
      <c r="N9628" s="469"/>
      <c r="O9628" s="469"/>
      <c r="P9628" s="923"/>
      <c r="Q9628" s="923"/>
      <c r="R9628" s="923"/>
      <c r="S9628" s="923"/>
      <c r="U9628" s="742"/>
    </row>
    <row r="9629" spans="12:21" s="508" customFormat="1" x14ac:dyDescent="0.2">
      <c r="L9629" s="469"/>
      <c r="M9629" s="469"/>
      <c r="N9629" s="469"/>
      <c r="O9629" s="469"/>
      <c r="P9629" s="923"/>
      <c r="Q9629" s="923"/>
      <c r="R9629" s="923"/>
      <c r="S9629" s="923"/>
      <c r="U9629" s="742"/>
    </row>
    <row r="9630" spans="12:21" s="508" customFormat="1" x14ac:dyDescent="0.2">
      <c r="L9630" s="469"/>
      <c r="M9630" s="469"/>
      <c r="N9630" s="469"/>
      <c r="O9630" s="469"/>
      <c r="P9630" s="923"/>
      <c r="Q9630" s="923"/>
      <c r="R9630" s="923"/>
      <c r="S9630" s="923"/>
      <c r="U9630" s="742"/>
    </row>
    <row r="9631" spans="12:21" s="508" customFormat="1" x14ac:dyDescent="0.2">
      <c r="L9631" s="469"/>
      <c r="M9631" s="469"/>
      <c r="N9631" s="469"/>
      <c r="O9631" s="469"/>
      <c r="P9631" s="923"/>
      <c r="Q9631" s="923"/>
      <c r="R9631" s="923"/>
      <c r="S9631" s="923"/>
      <c r="U9631" s="742"/>
    </row>
    <row r="9632" spans="12:21" s="508" customFormat="1" x14ac:dyDescent="0.2">
      <c r="L9632" s="469"/>
      <c r="M9632" s="469"/>
      <c r="N9632" s="469"/>
      <c r="O9632" s="469"/>
      <c r="P9632" s="923"/>
      <c r="Q9632" s="923"/>
      <c r="R9632" s="923"/>
      <c r="S9632" s="923"/>
      <c r="U9632" s="742"/>
    </row>
    <row r="9633" spans="12:21" s="508" customFormat="1" x14ac:dyDescent="0.2">
      <c r="L9633" s="469"/>
      <c r="M9633" s="469"/>
      <c r="N9633" s="469"/>
      <c r="O9633" s="469"/>
      <c r="P9633" s="923"/>
      <c r="Q9633" s="923"/>
      <c r="R9633" s="923"/>
      <c r="S9633" s="923"/>
      <c r="U9633" s="742"/>
    </row>
    <row r="9634" spans="12:21" s="508" customFormat="1" x14ac:dyDescent="0.2">
      <c r="L9634" s="469"/>
      <c r="M9634" s="469"/>
      <c r="N9634" s="469"/>
      <c r="O9634" s="469"/>
      <c r="P9634" s="923"/>
      <c r="Q9634" s="923"/>
      <c r="R9634" s="923"/>
      <c r="S9634" s="923"/>
      <c r="U9634" s="742"/>
    </row>
    <row r="9635" spans="12:21" s="508" customFormat="1" x14ac:dyDescent="0.2">
      <c r="L9635" s="469"/>
      <c r="M9635" s="469"/>
      <c r="N9635" s="469"/>
      <c r="O9635" s="469"/>
      <c r="P9635" s="923"/>
      <c r="Q9635" s="923"/>
      <c r="R9635" s="923"/>
      <c r="S9635" s="923"/>
      <c r="U9635" s="742"/>
    </row>
    <row r="9636" spans="12:21" s="508" customFormat="1" x14ac:dyDescent="0.2">
      <c r="L9636" s="469"/>
      <c r="M9636" s="469"/>
      <c r="N9636" s="469"/>
      <c r="O9636" s="469"/>
      <c r="P9636" s="923"/>
      <c r="Q9636" s="923"/>
      <c r="R9636" s="923"/>
      <c r="S9636" s="923"/>
      <c r="U9636" s="742"/>
    </row>
    <row r="9637" spans="12:21" s="508" customFormat="1" x14ac:dyDescent="0.2">
      <c r="L9637" s="469"/>
      <c r="M9637" s="469"/>
      <c r="N9637" s="469"/>
      <c r="O9637" s="469"/>
      <c r="P9637" s="923"/>
      <c r="Q9637" s="923"/>
      <c r="R9637" s="923"/>
      <c r="S9637" s="923"/>
      <c r="U9637" s="742"/>
    </row>
    <row r="9638" spans="12:21" s="508" customFormat="1" x14ac:dyDescent="0.2">
      <c r="L9638" s="469"/>
      <c r="M9638" s="469"/>
      <c r="N9638" s="469"/>
      <c r="O9638" s="469"/>
      <c r="P9638" s="923"/>
      <c r="Q9638" s="923"/>
      <c r="R9638" s="923"/>
      <c r="S9638" s="923"/>
      <c r="U9638" s="742"/>
    </row>
    <row r="9639" spans="12:21" s="508" customFormat="1" x14ac:dyDescent="0.2">
      <c r="L9639" s="469"/>
      <c r="M9639" s="469"/>
      <c r="N9639" s="469"/>
      <c r="O9639" s="469"/>
      <c r="P9639" s="923"/>
      <c r="Q9639" s="923"/>
      <c r="R9639" s="923"/>
      <c r="S9639" s="923"/>
      <c r="U9639" s="742"/>
    </row>
    <row r="9640" spans="12:21" s="508" customFormat="1" x14ac:dyDescent="0.2">
      <c r="L9640" s="469"/>
      <c r="M9640" s="469"/>
      <c r="N9640" s="469"/>
      <c r="O9640" s="469"/>
      <c r="P9640" s="923"/>
      <c r="Q9640" s="923"/>
      <c r="R9640" s="923"/>
      <c r="S9640" s="923"/>
      <c r="U9640" s="742"/>
    </row>
    <row r="9641" spans="12:21" s="508" customFormat="1" x14ac:dyDescent="0.2">
      <c r="L9641" s="469"/>
      <c r="M9641" s="469"/>
      <c r="N9641" s="469"/>
      <c r="O9641" s="469"/>
      <c r="P9641" s="923"/>
      <c r="Q9641" s="923"/>
      <c r="R9641" s="923"/>
      <c r="S9641" s="923"/>
      <c r="U9641" s="742"/>
    </row>
    <row r="9642" spans="12:21" s="508" customFormat="1" x14ac:dyDescent="0.2">
      <c r="L9642" s="469"/>
      <c r="M9642" s="469"/>
      <c r="N9642" s="469"/>
      <c r="O9642" s="469"/>
      <c r="P9642" s="923"/>
      <c r="Q9642" s="923"/>
      <c r="R9642" s="923"/>
      <c r="S9642" s="923"/>
      <c r="U9642" s="742"/>
    </row>
    <row r="9643" spans="12:21" s="508" customFormat="1" x14ac:dyDescent="0.2">
      <c r="L9643" s="469"/>
      <c r="M9643" s="469"/>
      <c r="N9643" s="469"/>
      <c r="O9643" s="469"/>
      <c r="P9643" s="923"/>
      <c r="Q9643" s="923"/>
      <c r="R9643" s="923"/>
      <c r="S9643" s="923"/>
      <c r="U9643" s="742"/>
    </row>
    <row r="9644" spans="12:21" s="508" customFormat="1" x14ac:dyDescent="0.2">
      <c r="L9644" s="469"/>
      <c r="M9644" s="469"/>
      <c r="N9644" s="469"/>
      <c r="O9644" s="469"/>
      <c r="P9644" s="923"/>
      <c r="Q9644" s="923"/>
      <c r="R9644" s="923"/>
      <c r="S9644" s="923"/>
      <c r="U9644" s="742"/>
    </row>
    <row r="9645" spans="12:21" s="508" customFormat="1" x14ac:dyDescent="0.2">
      <c r="L9645" s="469"/>
      <c r="M9645" s="469"/>
      <c r="N9645" s="469"/>
      <c r="O9645" s="469"/>
      <c r="P9645" s="923"/>
      <c r="Q9645" s="923"/>
      <c r="R9645" s="923"/>
      <c r="S9645" s="923"/>
      <c r="U9645" s="742"/>
    </row>
    <row r="9646" spans="12:21" s="508" customFormat="1" x14ac:dyDescent="0.2">
      <c r="L9646" s="469"/>
      <c r="M9646" s="469"/>
      <c r="N9646" s="469"/>
      <c r="O9646" s="469"/>
      <c r="P9646" s="923"/>
      <c r="Q9646" s="923"/>
      <c r="R9646" s="923"/>
      <c r="S9646" s="923"/>
      <c r="U9646" s="742"/>
    </row>
    <row r="9647" spans="12:21" s="508" customFormat="1" x14ac:dyDescent="0.2">
      <c r="L9647" s="469"/>
      <c r="M9647" s="469"/>
      <c r="N9647" s="469"/>
      <c r="O9647" s="469"/>
      <c r="P9647" s="923"/>
      <c r="Q9647" s="923"/>
      <c r="R9647" s="923"/>
      <c r="S9647" s="923"/>
      <c r="U9647" s="742"/>
    </row>
    <row r="9648" spans="12:21" s="508" customFormat="1" x14ac:dyDescent="0.2">
      <c r="L9648" s="469"/>
      <c r="M9648" s="469"/>
      <c r="N9648" s="469"/>
      <c r="O9648" s="469"/>
      <c r="P9648" s="923"/>
      <c r="Q9648" s="923"/>
      <c r="R9648" s="923"/>
      <c r="S9648" s="923"/>
      <c r="U9648" s="742"/>
    </row>
    <row r="9649" spans="12:21" s="508" customFormat="1" x14ac:dyDescent="0.2">
      <c r="L9649" s="469"/>
      <c r="M9649" s="469"/>
      <c r="N9649" s="469"/>
      <c r="O9649" s="469"/>
      <c r="P9649" s="923"/>
      <c r="Q9649" s="923"/>
      <c r="R9649" s="923"/>
      <c r="S9649" s="923"/>
      <c r="U9649" s="742"/>
    </row>
    <row r="9650" spans="12:21" s="508" customFormat="1" x14ac:dyDescent="0.2">
      <c r="L9650" s="469"/>
      <c r="M9650" s="469"/>
      <c r="N9650" s="469"/>
      <c r="O9650" s="469"/>
      <c r="P9650" s="923"/>
      <c r="Q9650" s="923"/>
      <c r="R9650" s="923"/>
      <c r="S9650" s="923"/>
      <c r="U9650" s="742"/>
    </row>
    <row r="9651" spans="12:21" s="508" customFormat="1" x14ac:dyDescent="0.2">
      <c r="L9651" s="469"/>
      <c r="M9651" s="469"/>
      <c r="N9651" s="469"/>
      <c r="O9651" s="469"/>
      <c r="P9651" s="923"/>
      <c r="Q9651" s="923"/>
      <c r="R9651" s="923"/>
      <c r="S9651" s="923"/>
      <c r="U9651" s="742"/>
    </row>
    <row r="9652" spans="12:21" s="508" customFormat="1" x14ac:dyDescent="0.2">
      <c r="L9652" s="469"/>
      <c r="M9652" s="469"/>
      <c r="N9652" s="469"/>
      <c r="O9652" s="469"/>
      <c r="P9652" s="923"/>
      <c r="Q9652" s="923"/>
      <c r="R9652" s="923"/>
      <c r="S9652" s="923"/>
      <c r="U9652" s="742"/>
    </row>
    <row r="9653" spans="12:21" s="508" customFormat="1" x14ac:dyDescent="0.2">
      <c r="L9653" s="469"/>
      <c r="M9653" s="469"/>
      <c r="N9653" s="469"/>
      <c r="O9653" s="469"/>
      <c r="P9653" s="923"/>
      <c r="Q9653" s="923"/>
      <c r="R9653" s="923"/>
      <c r="S9653" s="923"/>
      <c r="U9653" s="742"/>
    </row>
    <row r="9654" spans="12:21" s="508" customFormat="1" x14ac:dyDescent="0.2">
      <c r="L9654" s="469"/>
      <c r="M9654" s="469"/>
      <c r="N9654" s="469"/>
      <c r="O9654" s="469"/>
      <c r="P9654" s="923"/>
      <c r="Q9654" s="923"/>
      <c r="R9654" s="923"/>
      <c r="S9654" s="923"/>
      <c r="U9654" s="742"/>
    </row>
    <row r="9655" spans="12:21" s="508" customFormat="1" x14ac:dyDescent="0.2">
      <c r="L9655" s="469"/>
      <c r="M9655" s="469"/>
      <c r="N9655" s="469"/>
      <c r="O9655" s="469"/>
      <c r="P9655" s="923"/>
      <c r="Q9655" s="923"/>
      <c r="R9655" s="923"/>
      <c r="S9655" s="923"/>
      <c r="U9655" s="742"/>
    </row>
    <row r="9656" spans="12:21" s="508" customFormat="1" x14ac:dyDescent="0.2">
      <c r="L9656" s="469"/>
      <c r="M9656" s="469"/>
      <c r="N9656" s="469"/>
      <c r="O9656" s="469"/>
      <c r="P9656" s="923"/>
      <c r="Q9656" s="923"/>
      <c r="R9656" s="923"/>
      <c r="S9656" s="923"/>
      <c r="U9656" s="742"/>
    </row>
    <row r="9657" spans="12:21" s="508" customFormat="1" x14ac:dyDescent="0.2">
      <c r="L9657" s="469"/>
      <c r="M9657" s="469"/>
      <c r="N9657" s="469"/>
      <c r="O9657" s="469"/>
      <c r="P9657" s="923"/>
      <c r="Q9657" s="923"/>
      <c r="R9657" s="923"/>
      <c r="S9657" s="923"/>
      <c r="U9657" s="742"/>
    </row>
    <row r="9658" spans="12:21" s="508" customFormat="1" x14ac:dyDescent="0.2">
      <c r="L9658" s="469"/>
      <c r="M9658" s="469"/>
      <c r="N9658" s="469"/>
      <c r="O9658" s="469"/>
      <c r="P9658" s="923"/>
      <c r="Q9658" s="923"/>
      <c r="R9658" s="923"/>
      <c r="S9658" s="923"/>
      <c r="U9658" s="742"/>
    </row>
    <row r="9659" spans="12:21" s="508" customFormat="1" x14ac:dyDescent="0.2">
      <c r="L9659" s="469"/>
      <c r="M9659" s="469"/>
      <c r="N9659" s="469"/>
      <c r="O9659" s="469"/>
      <c r="P9659" s="923"/>
      <c r="Q9659" s="923"/>
      <c r="R9659" s="923"/>
      <c r="S9659" s="923"/>
      <c r="U9659" s="742"/>
    </row>
    <row r="9660" spans="12:21" s="508" customFormat="1" x14ac:dyDescent="0.2">
      <c r="L9660" s="469"/>
      <c r="M9660" s="469"/>
      <c r="N9660" s="469"/>
      <c r="O9660" s="469"/>
      <c r="P9660" s="923"/>
      <c r="Q9660" s="923"/>
      <c r="R9660" s="923"/>
      <c r="S9660" s="923"/>
      <c r="U9660" s="742"/>
    </row>
    <row r="9661" spans="12:21" s="508" customFormat="1" x14ac:dyDescent="0.2">
      <c r="L9661" s="469"/>
      <c r="M9661" s="469"/>
      <c r="N9661" s="469"/>
      <c r="O9661" s="469"/>
      <c r="P9661" s="923"/>
      <c r="Q9661" s="923"/>
      <c r="R9661" s="923"/>
      <c r="S9661" s="923"/>
      <c r="U9661" s="742"/>
    </row>
    <row r="9662" spans="12:21" s="508" customFormat="1" x14ac:dyDescent="0.2">
      <c r="L9662" s="469"/>
      <c r="M9662" s="469"/>
      <c r="N9662" s="469"/>
      <c r="O9662" s="469"/>
      <c r="P9662" s="923"/>
      <c r="Q9662" s="923"/>
      <c r="R9662" s="923"/>
      <c r="S9662" s="923"/>
      <c r="U9662" s="742"/>
    </row>
    <row r="9663" spans="12:21" s="508" customFormat="1" x14ac:dyDescent="0.2">
      <c r="L9663" s="469"/>
      <c r="M9663" s="469"/>
      <c r="N9663" s="469"/>
      <c r="O9663" s="469"/>
      <c r="P9663" s="923"/>
      <c r="Q9663" s="923"/>
      <c r="R9663" s="923"/>
      <c r="S9663" s="923"/>
      <c r="U9663" s="742"/>
    </row>
    <row r="9664" spans="12:21" s="508" customFormat="1" x14ac:dyDescent="0.2">
      <c r="L9664" s="469"/>
      <c r="M9664" s="469"/>
      <c r="N9664" s="469"/>
      <c r="O9664" s="469"/>
      <c r="P9664" s="923"/>
      <c r="Q9664" s="923"/>
      <c r="R9664" s="923"/>
      <c r="S9664" s="923"/>
      <c r="U9664" s="742"/>
    </row>
    <row r="9665" spans="12:21" s="508" customFormat="1" x14ac:dyDescent="0.2">
      <c r="L9665" s="469"/>
      <c r="M9665" s="469"/>
      <c r="N9665" s="469"/>
      <c r="O9665" s="469"/>
      <c r="P9665" s="923"/>
      <c r="Q9665" s="923"/>
      <c r="R9665" s="923"/>
      <c r="S9665" s="923"/>
      <c r="U9665" s="742"/>
    </row>
    <row r="9666" spans="12:21" s="508" customFormat="1" x14ac:dyDescent="0.2">
      <c r="L9666" s="469"/>
      <c r="M9666" s="469"/>
      <c r="N9666" s="469"/>
      <c r="O9666" s="469"/>
      <c r="P9666" s="923"/>
      <c r="Q9666" s="923"/>
      <c r="R9666" s="923"/>
      <c r="S9666" s="923"/>
      <c r="U9666" s="742"/>
    </row>
    <row r="9667" spans="12:21" s="508" customFormat="1" x14ac:dyDescent="0.2">
      <c r="L9667" s="469"/>
      <c r="M9667" s="469"/>
      <c r="N9667" s="469"/>
      <c r="O9667" s="469"/>
      <c r="P9667" s="923"/>
      <c r="Q9667" s="923"/>
      <c r="R9667" s="923"/>
      <c r="S9667" s="923"/>
      <c r="U9667" s="742"/>
    </row>
    <row r="9668" spans="12:21" s="508" customFormat="1" x14ac:dyDescent="0.2">
      <c r="L9668" s="469"/>
      <c r="M9668" s="469"/>
      <c r="N9668" s="469"/>
      <c r="O9668" s="469"/>
      <c r="P9668" s="923"/>
      <c r="Q9668" s="923"/>
      <c r="R9668" s="923"/>
      <c r="S9668" s="923"/>
      <c r="U9668" s="742"/>
    </row>
    <row r="9669" spans="12:21" s="508" customFormat="1" x14ac:dyDescent="0.2">
      <c r="L9669" s="469"/>
      <c r="M9669" s="469"/>
      <c r="N9669" s="469"/>
      <c r="O9669" s="469"/>
      <c r="P9669" s="923"/>
      <c r="Q9669" s="923"/>
      <c r="R9669" s="923"/>
      <c r="S9669" s="923"/>
      <c r="U9669" s="742"/>
    </row>
    <row r="9670" spans="12:21" s="508" customFormat="1" x14ac:dyDescent="0.2">
      <c r="L9670" s="469"/>
      <c r="M9670" s="469"/>
      <c r="N9670" s="469"/>
      <c r="O9670" s="469"/>
      <c r="P9670" s="923"/>
      <c r="Q9670" s="923"/>
      <c r="R9670" s="923"/>
      <c r="S9670" s="923"/>
      <c r="U9670" s="742"/>
    </row>
    <row r="9671" spans="12:21" s="508" customFormat="1" x14ac:dyDescent="0.2">
      <c r="L9671" s="469"/>
      <c r="M9671" s="469"/>
      <c r="N9671" s="469"/>
      <c r="O9671" s="469"/>
      <c r="P9671" s="923"/>
      <c r="Q9671" s="923"/>
      <c r="R9671" s="923"/>
      <c r="S9671" s="923"/>
      <c r="U9671" s="742"/>
    </row>
    <row r="9672" spans="12:21" s="508" customFormat="1" x14ac:dyDescent="0.2">
      <c r="L9672" s="469"/>
      <c r="M9672" s="469"/>
      <c r="N9672" s="469"/>
      <c r="O9672" s="469"/>
      <c r="P9672" s="923"/>
      <c r="Q9672" s="923"/>
      <c r="R9672" s="923"/>
      <c r="S9672" s="923"/>
      <c r="U9672" s="742"/>
    </row>
    <row r="9673" spans="12:21" s="508" customFormat="1" x14ac:dyDescent="0.2">
      <c r="L9673" s="469"/>
      <c r="M9673" s="469"/>
      <c r="N9673" s="469"/>
      <c r="O9673" s="469"/>
      <c r="P9673" s="923"/>
      <c r="Q9673" s="923"/>
      <c r="R9673" s="923"/>
      <c r="S9673" s="923"/>
      <c r="U9673" s="742"/>
    </row>
    <row r="9674" spans="12:21" s="508" customFormat="1" x14ac:dyDescent="0.2">
      <c r="L9674" s="469"/>
      <c r="M9674" s="469"/>
      <c r="N9674" s="469"/>
      <c r="O9674" s="469"/>
      <c r="P9674" s="923"/>
      <c r="Q9674" s="923"/>
      <c r="R9674" s="923"/>
      <c r="S9674" s="923"/>
      <c r="U9674" s="742"/>
    </row>
    <row r="9675" spans="12:21" s="508" customFormat="1" x14ac:dyDescent="0.2">
      <c r="L9675" s="469"/>
      <c r="M9675" s="469"/>
      <c r="N9675" s="469"/>
      <c r="O9675" s="469"/>
      <c r="P9675" s="923"/>
      <c r="Q9675" s="923"/>
      <c r="R9675" s="923"/>
      <c r="S9675" s="923"/>
      <c r="U9675" s="742"/>
    </row>
    <row r="9676" spans="12:21" s="508" customFormat="1" x14ac:dyDescent="0.2">
      <c r="L9676" s="469"/>
      <c r="M9676" s="469"/>
      <c r="N9676" s="469"/>
      <c r="O9676" s="469"/>
      <c r="P9676" s="923"/>
      <c r="Q9676" s="923"/>
      <c r="R9676" s="923"/>
      <c r="S9676" s="923"/>
      <c r="U9676" s="742"/>
    </row>
    <row r="9677" spans="12:21" s="508" customFormat="1" x14ac:dyDescent="0.2">
      <c r="L9677" s="469"/>
      <c r="M9677" s="469"/>
      <c r="N9677" s="469"/>
      <c r="O9677" s="469"/>
      <c r="P9677" s="923"/>
      <c r="Q9677" s="923"/>
      <c r="R9677" s="923"/>
      <c r="S9677" s="923"/>
      <c r="U9677" s="742"/>
    </row>
    <row r="9678" spans="12:21" s="508" customFormat="1" x14ac:dyDescent="0.2">
      <c r="L9678" s="469"/>
      <c r="M9678" s="469"/>
      <c r="N9678" s="469"/>
      <c r="O9678" s="469"/>
      <c r="P9678" s="923"/>
      <c r="Q9678" s="923"/>
      <c r="R9678" s="923"/>
      <c r="S9678" s="923"/>
      <c r="U9678" s="742"/>
    </row>
    <row r="9679" spans="12:21" s="508" customFormat="1" x14ac:dyDescent="0.2">
      <c r="L9679" s="469"/>
      <c r="M9679" s="469"/>
      <c r="N9679" s="469"/>
      <c r="O9679" s="469"/>
      <c r="P9679" s="923"/>
      <c r="Q9679" s="923"/>
      <c r="R9679" s="923"/>
      <c r="S9679" s="923"/>
      <c r="U9679" s="742"/>
    </row>
    <row r="9680" spans="12:21" s="508" customFormat="1" x14ac:dyDescent="0.2">
      <c r="L9680" s="469"/>
      <c r="M9680" s="469"/>
      <c r="N9680" s="469"/>
      <c r="O9680" s="469"/>
      <c r="P9680" s="923"/>
      <c r="Q9680" s="923"/>
      <c r="R9680" s="923"/>
      <c r="S9680" s="923"/>
      <c r="U9680" s="742"/>
    </row>
    <row r="9681" spans="12:21" s="508" customFormat="1" x14ac:dyDescent="0.2">
      <c r="L9681" s="469"/>
      <c r="M9681" s="469"/>
      <c r="N9681" s="469"/>
      <c r="O9681" s="469"/>
      <c r="P9681" s="923"/>
      <c r="Q9681" s="923"/>
      <c r="R9681" s="923"/>
      <c r="S9681" s="923"/>
      <c r="U9681" s="742"/>
    </row>
    <row r="9682" spans="12:21" s="508" customFormat="1" x14ac:dyDescent="0.2">
      <c r="L9682" s="469"/>
      <c r="M9682" s="469"/>
      <c r="N9682" s="469"/>
      <c r="O9682" s="469"/>
      <c r="P9682" s="923"/>
      <c r="Q9682" s="923"/>
      <c r="R9682" s="923"/>
      <c r="S9682" s="923"/>
      <c r="U9682" s="742"/>
    </row>
    <row r="9683" spans="12:21" s="508" customFormat="1" x14ac:dyDescent="0.2">
      <c r="L9683" s="469"/>
      <c r="M9683" s="469"/>
      <c r="N9683" s="469"/>
      <c r="O9683" s="469"/>
      <c r="P9683" s="923"/>
      <c r="Q9683" s="923"/>
      <c r="R9683" s="923"/>
      <c r="S9683" s="923"/>
      <c r="U9683" s="742"/>
    </row>
    <row r="9684" spans="12:21" s="508" customFormat="1" x14ac:dyDescent="0.2">
      <c r="L9684" s="469"/>
      <c r="M9684" s="469"/>
      <c r="N9684" s="469"/>
      <c r="O9684" s="469"/>
      <c r="P9684" s="923"/>
      <c r="Q9684" s="923"/>
      <c r="R9684" s="923"/>
      <c r="S9684" s="923"/>
      <c r="U9684" s="742"/>
    </row>
    <row r="9685" spans="12:21" s="508" customFormat="1" x14ac:dyDescent="0.2">
      <c r="L9685" s="469"/>
      <c r="M9685" s="469"/>
      <c r="N9685" s="469"/>
      <c r="O9685" s="469"/>
      <c r="P9685" s="923"/>
      <c r="Q9685" s="923"/>
      <c r="R9685" s="923"/>
      <c r="S9685" s="923"/>
      <c r="U9685" s="742"/>
    </row>
    <row r="9686" spans="12:21" s="508" customFormat="1" x14ac:dyDescent="0.2">
      <c r="L9686" s="469"/>
      <c r="M9686" s="469"/>
      <c r="N9686" s="469"/>
      <c r="O9686" s="469"/>
      <c r="P9686" s="923"/>
      <c r="Q9686" s="923"/>
      <c r="R9686" s="923"/>
      <c r="S9686" s="923"/>
      <c r="U9686" s="742"/>
    </row>
    <row r="9687" spans="12:21" s="508" customFormat="1" x14ac:dyDescent="0.2">
      <c r="L9687" s="469"/>
      <c r="M9687" s="469"/>
      <c r="N9687" s="469"/>
      <c r="O9687" s="469"/>
      <c r="P9687" s="923"/>
      <c r="Q9687" s="923"/>
      <c r="R9687" s="923"/>
      <c r="S9687" s="923"/>
      <c r="U9687" s="742"/>
    </row>
    <row r="9688" spans="12:21" s="508" customFormat="1" x14ac:dyDescent="0.2">
      <c r="L9688" s="469"/>
      <c r="M9688" s="469"/>
      <c r="N9688" s="469"/>
      <c r="O9688" s="469"/>
      <c r="P9688" s="923"/>
      <c r="Q9688" s="923"/>
      <c r="R9688" s="923"/>
      <c r="S9688" s="923"/>
      <c r="U9688" s="742"/>
    </row>
    <row r="9689" spans="12:21" s="508" customFormat="1" x14ac:dyDescent="0.2">
      <c r="L9689" s="469"/>
      <c r="M9689" s="469"/>
      <c r="N9689" s="469"/>
      <c r="O9689" s="469"/>
      <c r="P9689" s="923"/>
      <c r="Q9689" s="923"/>
      <c r="R9689" s="923"/>
      <c r="S9689" s="923"/>
      <c r="U9689" s="742"/>
    </row>
    <row r="9690" spans="12:21" s="508" customFormat="1" x14ac:dyDescent="0.2">
      <c r="L9690" s="469"/>
      <c r="M9690" s="469"/>
      <c r="N9690" s="469"/>
      <c r="O9690" s="469"/>
      <c r="P9690" s="923"/>
      <c r="Q9690" s="923"/>
      <c r="R9690" s="923"/>
      <c r="S9690" s="923"/>
      <c r="U9690" s="742"/>
    </row>
    <row r="9691" spans="12:21" s="508" customFormat="1" x14ac:dyDescent="0.2">
      <c r="L9691" s="469"/>
      <c r="M9691" s="469"/>
      <c r="N9691" s="469"/>
      <c r="O9691" s="469"/>
      <c r="P9691" s="923"/>
      <c r="Q9691" s="923"/>
      <c r="R9691" s="923"/>
      <c r="S9691" s="923"/>
      <c r="U9691" s="742"/>
    </row>
    <row r="9692" spans="12:21" s="508" customFormat="1" x14ac:dyDescent="0.2">
      <c r="L9692" s="469"/>
      <c r="M9692" s="469"/>
      <c r="N9692" s="469"/>
      <c r="O9692" s="469"/>
      <c r="P9692" s="923"/>
      <c r="Q9692" s="923"/>
      <c r="R9692" s="923"/>
      <c r="S9692" s="923"/>
      <c r="U9692" s="742"/>
    </row>
    <row r="9693" spans="12:21" s="508" customFormat="1" x14ac:dyDescent="0.2">
      <c r="L9693" s="469"/>
      <c r="M9693" s="469"/>
      <c r="N9693" s="469"/>
      <c r="O9693" s="469"/>
      <c r="P9693" s="923"/>
      <c r="Q9693" s="923"/>
      <c r="R9693" s="923"/>
      <c r="S9693" s="923"/>
      <c r="U9693" s="742"/>
    </row>
    <row r="9694" spans="12:21" s="508" customFormat="1" x14ac:dyDescent="0.2">
      <c r="L9694" s="469"/>
      <c r="M9694" s="469"/>
      <c r="N9694" s="469"/>
      <c r="O9694" s="469"/>
      <c r="P9694" s="923"/>
      <c r="Q9694" s="923"/>
      <c r="R9694" s="923"/>
      <c r="S9694" s="923"/>
      <c r="U9694" s="742"/>
    </row>
    <row r="9695" spans="12:21" s="508" customFormat="1" x14ac:dyDescent="0.2">
      <c r="L9695" s="469"/>
      <c r="M9695" s="469"/>
      <c r="N9695" s="469"/>
      <c r="O9695" s="469"/>
      <c r="P9695" s="923"/>
      <c r="Q9695" s="923"/>
      <c r="R9695" s="923"/>
      <c r="S9695" s="923"/>
      <c r="U9695" s="742"/>
    </row>
    <row r="9696" spans="12:21" s="508" customFormat="1" x14ac:dyDescent="0.2">
      <c r="L9696" s="469"/>
      <c r="M9696" s="469"/>
      <c r="N9696" s="469"/>
      <c r="O9696" s="469"/>
      <c r="P9696" s="923"/>
      <c r="Q9696" s="923"/>
      <c r="R9696" s="923"/>
      <c r="S9696" s="923"/>
      <c r="U9696" s="742"/>
    </row>
    <row r="9697" spans="12:21" s="508" customFormat="1" x14ac:dyDescent="0.2">
      <c r="L9697" s="469"/>
      <c r="M9697" s="469"/>
      <c r="N9697" s="469"/>
      <c r="O9697" s="469"/>
      <c r="P9697" s="923"/>
      <c r="Q9697" s="923"/>
      <c r="R9697" s="923"/>
      <c r="S9697" s="923"/>
      <c r="U9697" s="742"/>
    </row>
    <row r="9698" spans="12:21" s="508" customFormat="1" x14ac:dyDescent="0.2">
      <c r="L9698" s="469"/>
      <c r="M9698" s="469"/>
      <c r="N9698" s="469"/>
      <c r="O9698" s="469"/>
      <c r="P9698" s="923"/>
      <c r="Q9698" s="923"/>
      <c r="R9698" s="923"/>
      <c r="S9698" s="923"/>
      <c r="U9698" s="742"/>
    </row>
    <row r="9699" spans="12:21" s="508" customFormat="1" x14ac:dyDescent="0.2">
      <c r="L9699" s="469"/>
      <c r="M9699" s="469"/>
      <c r="N9699" s="469"/>
      <c r="O9699" s="469"/>
      <c r="P9699" s="923"/>
      <c r="Q9699" s="923"/>
      <c r="R9699" s="923"/>
      <c r="S9699" s="923"/>
      <c r="U9699" s="742"/>
    </row>
    <row r="9700" spans="12:21" s="508" customFormat="1" x14ac:dyDescent="0.2">
      <c r="L9700" s="469"/>
      <c r="M9700" s="469"/>
      <c r="N9700" s="469"/>
      <c r="O9700" s="469"/>
      <c r="P9700" s="923"/>
      <c r="Q9700" s="923"/>
      <c r="R9700" s="923"/>
      <c r="S9700" s="923"/>
      <c r="U9700" s="742"/>
    </row>
    <row r="9701" spans="12:21" s="508" customFormat="1" x14ac:dyDescent="0.2">
      <c r="L9701" s="469"/>
      <c r="M9701" s="469"/>
      <c r="N9701" s="469"/>
      <c r="O9701" s="469"/>
      <c r="P9701" s="923"/>
      <c r="Q9701" s="923"/>
      <c r="R9701" s="923"/>
      <c r="S9701" s="923"/>
      <c r="U9701" s="742"/>
    </row>
    <row r="9702" spans="12:21" s="508" customFormat="1" x14ac:dyDescent="0.2">
      <c r="L9702" s="469"/>
      <c r="M9702" s="469"/>
      <c r="N9702" s="469"/>
      <c r="O9702" s="469"/>
      <c r="P9702" s="923"/>
      <c r="Q9702" s="923"/>
      <c r="R9702" s="923"/>
      <c r="S9702" s="923"/>
      <c r="U9702" s="742"/>
    </row>
    <row r="9703" spans="12:21" s="508" customFormat="1" x14ac:dyDescent="0.2">
      <c r="L9703" s="469"/>
      <c r="M9703" s="469"/>
      <c r="N9703" s="469"/>
      <c r="O9703" s="469"/>
      <c r="P9703" s="923"/>
      <c r="Q9703" s="923"/>
      <c r="R9703" s="923"/>
      <c r="S9703" s="923"/>
      <c r="U9703" s="742"/>
    </row>
    <row r="9704" spans="12:21" s="508" customFormat="1" x14ac:dyDescent="0.2">
      <c r="L9704" s="469"/>
      <c r="M9704" s="469"/>
      <c r="N9704" s="469"/>
      <c r="O9704" s="469"/>
      <c r="P9704" s="923"/>
      <c r="Q9704" s="923"/>
      <c r="R9704" s="923"/>
      <c r="S9704" s="923"/>
      <c r="U9704" s="742"/>
    </row>
    <row r="9705" spans="12:21" s="508" customFormat="1" x14ac:dyDescent="0.2">
      <c r="L9705" s="469"/>
      <c r="M9705" s="469"/>
      <c r="N9705" s="469"/>
      <c r="O9705" s="469"/>
      <c r="P9705" s="923"/>
      <c r="Q9705" s="923"/>
      <c r="R9705" s="923"/>
      <c r="S9705" s="923"/>
      <c r="U9705" s="742"/>
    </row>
    <row r="9706" spans="12:21" s="508" customFormat="1" x14ac:dyDescent="0.2">
      <c r="L9706" s="469"/>
      <c r="M9706" s="469"/>
      <c r="N9706" s="469"/>
      <c r="O9706" s="469"/>
      <c r="P9706" s="923"/>
      <c r="Q9706" s="923"/>
      <c r="R9706" s="923"/>
      <c r="S9706" s="923"/>
      <c r="U9706" s="742"/>
    </row>
    <row r="9707" spans="12:21" s="508" customFormat="1" x14ac:dyDescent="0.2">
      <c r="L9707" s="469"/>
      <c r="M9707" s="469"/>
      <c r="N9707" s="469"/>
      <c r="O9707" s="469"/>
      <c r="P9707" s="923"/>
      <c r="Q9707" s="923"/>
      <c r="R9707" s="923"/>
      <c r="S9707" s="923"/>
      <c r="U9707" s="742"/>
    </row>
    <row r="9708" spans="12:21" s="508" customFormat="1" x14ac:dyDescent="0.2">
      <c r="L9708" s="469"/>
      <c r="M9708" s="469"/>
      <c r="N9708" s="469"/>
      <c r="O9708" s="469"/>
      <c r="P9708" s="923"/>
      <c r="Q9708" s="923"/>
      <c r="R9708" s="923"/>
      <c r="S9708" s="923"/>
      <c r="U9708" s="742"/>
    </row>
    <row r="9709" spans="12:21" s="508" customFormat="1" x14ac:dyDescent="0.2">
      <c r="L9709" s="469"/>
      <c r="M9709" s="469"/>
      <c r="N9709" s="469"/>
      <c r="O9709" s="469"/>
      <c r="P9709" s="923"/>
      <c r="Q9709" s="923"/>
      <c r="R9709" s="923"/>
      <c r="S9709" s="923"/>
      <c r="U9709" s="742"/>
    </row>
    <row r="9710" spans="12:21" s="508" customFormat="1" x14ac:dyDescent="0.2">
      <c r="L9710" s="469"/>
      <c r="M9710" s="469"/>
      <c r="N9710" s="469"/>
      <c r="O9710" s="469"/>
      <c r="P9710" s="923"/>
      <c r="Q9710" s="923"/>
      <c r="R9710" s="923"/>
      <c r="S9710" s="923"/>
      <c r="U9710" s="742"/>
    </row>
    <row r="9711" spans="12:21" s="508" customFormat="1" x14ac:dyDescent="0.2">
      <c r="L9711" s="469"/>
      <c r="M9711" s="469"/>
      <c r="N9711" s="469"/>
      <c r="O9711" s="469"/>
      <c r="P9711" s="923"/>
      <c r="Q9711" s="923"/>
      <c r="R9711" s="923"/>
      <c r="S9711" s="923"/>
      <c r="U9711" s="742"/>
    </row>
    <row r="9712" spans="12:21" s="508" customFormat="1" x14ac:dyDescent="0.2">
      <c r="L9712" s="469"/>
      <c r="M9712" s="469"/>
      <c r="N9712" s="469"/>
      <c r="O9712" s="469"/>
      <c r="P9712" s="923"/>
      <c r="Q9712" s="923"/>
      <c r="R9712" s="923"/>
      <c r="S9712" s="923"/>
      <c r="U9712" s="742"/>
    </row>
    <row r="9713" spans="12:21" s="508" customFormat="1" x14ac:dyDescent="0.2">
      <c r="L9713" s="469"/>
      <c r="M9713" s="469"/>
      <c r="N9713" s="469"/>
      <c r="O9713" s="469"/>
      <c r="P9713" s="923"/>
      <c r="Q9713" s="923"/>
      <c r="R9713" s="923"/>
      <c r="S9713" s="923"/>
      <c r="U9713" s="742"/>
    </row>
    <row r="9714" spans="12:21" s="508" customFormat="1" x14ac:dyDescent="0.2">
      <c r="L9714" s="469"/>
      <c r="M9714" s="469"/>
      <c r="N9714" s="469"/>
      <c r="O9714" s="469"/>
      <c r="P9714" s="923"/>
      <c r="Q9714" s="923"/>
      <c r="R9714" s="923"/>
      <c r="S9714" s="923"/>
      <c r="U9714" s="742"/>
    </row>
    <row r="9715" spans="12:21" s="508" customFormat="1" x14ac:dyDescent="0.2">
      <c r="L9715" s="469"/>
      <c r="M9715" s="469"/>
      <c r="N9715" s="469"/>
      <c r="O9715" s="469"/>
      <c r="P9715" s="923"/>
      <c r="Q9715" s="923"/>
      <c r="R9715" s="923"/>
      <c r="S9715" s="923"/>
      <c r="U9715" s="742"/>
    </row>
    <row r="9716" spans="12:21" s="508" customFormat="1" x14ac:dyDescent="0.2">
      <c r="L9716" s="469"/>
      <c r="M9716" s="469"/>
      <c r="N9716" s="469"/>
      <c r="O9716" s="469"/>
      <c r="P9716" s="923"/>
      <c r="Q9716" s="923"/>
      <c r="R9716" s="923"/>
      <c r="S9716" s="923"/>
      <c r="U9716" s="742"/>
    </row>
    <row r="9717" spans="12:21" s="508" customFormat="1" x14ac:dyDescent="0.2">
      <c r="L9717" s="469"/>
      <c r="M9717" s="469"/>
      <c r="N9717" s="469"/>
      <c r="O9717" s="469"/>
      <c r="P9717" s="923"/>
      <c r="Q9717" s="923"/>
      <c r="R9717" s="923"/>
      <c r="S9717" s="923"/>
      <c r="U9717" s="742"/>
    </row>
    <row r="9718" spans="12:21" s="508" customFormat="1" x14ac:dyDescent="0.2">
      <c r="L9718" s="469"/>
      <c r="M9718" s="469"/>
      <c r="N9718" s="469"/>
      <c r="O9718" s="469"/>
      <c r="P9718" s="923"/>
      <c r="Q9718" s="923"/>
      <c r="R9718" s="923"/>
      <c r="S9718" s="923"/>
      <c r="U9718" s="742"/>
    </row>
    <row r="9719" spans="12:21" s="508" customFormat="1" x14ac:dyDescent="0.2">
      <c r="L9719" s="469"/>
      <c r="M9719" s="469"/>
      <c r="N9719" s="469"/>
      <c r="O9719" s="469"/>
      <c r="P9719" s="923"/>
      <c r="Q9719" s="923"/>
      <c r="R9719" s="923"/>
      <c r="S9719" s="923"/>
      <c r="U9719" s="742"/>
    </row>
    <row r="9720" spans="12:21" s="508" customFormat="1" x14ac:dyDescent="0.2">
      <c r="L9720" s="469"/>
      <c r="M9720" s="469"/>
      <c r="N9720" s="469"/>
      <c r="O9720" s="469"/>
      <c r="P9720" s="923"/>
      <c r="Q9720" s="923"/>
      <c r="R9720" s="923"/>
      <c r="S9720" s="923"/>
      <c r="U9720" s="742"/>
    </row>
    <row r="9721" spans="12:21" s="508" customFormat="1" x14ac:dyDescent="0.2">
      <c r="L9721" s="469"/>
      <c r="M9721" s="469"/>
      <c r="N9721" s="469"/>
      <c r="O9721" s="469"/>
      <c r="P9721" s="923"/>
      <c r="Q9721" s="923"/>
      <c r="R9721" s="923"/>
      <c r="S9721" s="923"/>
      <c r="U9721" s="742"/>
    </row>
    <row r="9722" spans="12:21" s="508" customFormat="1" x14ac:dyDescent="0.2">
      <c r="L9722" s="469"/>
      <c r="M9722" s="469"/>
      <c r="N9722" s="469"/>
      <c r="O9722" s="469"/>
      <c r="P9722" s="923"/>
      <c r="Q9722" s="923"/>
      <c r="R9722" s="923"/>
      <c r="S9722" s="923"/>
      <c r="U9722" s="742"/>
    </row>
    <row r="9723" spans="12:21" s="508" customFormat="1" x14ac:dyDescent="0.2">
      <c r="L9723" s="469"/>
      <c r="M9723" s="469"/>
      <c r="N9723" s="469"/>
      <c r="O9723" s="469"/>
      <c r="P9723" s="923"/>
      <c r="Q9723" s="923"/>
      <c r="R9723" s="923"/>
      <c r="S9723" s="923"/>
      <c r="U9723" s="742"/>
    </row>
    <row r="9724" spans="12:21" s="508" customFormat="1" x14ac:dyDescent="0.2">
      <c r="L9724" s="469"/>
      <c r="M9724" s="469"/>
      <c r="N9724" s="469"/>
      <c r="O9724" s="469"/>
      <c r="P9724" s="923"/>
      <c r="Q9724" s="923"/>
      <c r="R9724" s="923"/>
      <c r="S9724" s="923"/>
      <c r="U9724" s="742"/>
    </row>
    <row r="9725" spans="12:21" s="508" customFormat="1" x14ac:dyDescent="0.2">
      <c r="L9725" s="469"/>
      <c r="M9725" s="469"/>
      <c r="N9725" s="469"/>
      <c r="O9725" s="469"/>
      <c r="P9725" s="923"/>
      <c r="Q9725" s="923"/>
      <c r="R9725" s="923"/>
      <c r="S9725" s="923"/>
      <c r="U9725" s="742"/>
    </row>
    <row r="9726" spans="12:21" s="508" customFormat="1" x14ac:dyDescent="0.2">
      <c r="L9726" s="469"/>
      <c r="M9726" s="469"/>
      <c r="N9726" s="469"/>
      <c r="O9726" s="469"/>
      <c r="P9726" s="923"/>
      <c r="Q9726" s="923"/>
      <c r="R9726" s="923"/>
      <c r="S9726" s="923"/>
      <c r="U9726" s="742"/>
    </row>
    <row r="9727" spans="12:21" s="508" customFormat="1" x14ac:dyDescent="0.2">
      <c r="L9727" s="469"/>
      <c r="M9727" s="469"/>
      <c r="N9727" s="469"/>
      <c r="O9727" s="469"/>
      <c r="P9727" s="923"/>
      <c r="Q9727" s="923"/>
      <c r="R9727" s="923"/>
      <c r="S9727" s="923"/>
      <c r="U9727" s="742"/>
    </row>
    <row r="9728" spans="12:21" s="508" customFormat="1" x14ac:dyDescent="0.2">
      <c r="L9728" s="469"/>
      <c r="M9728" s="469"/>
      <c r="N9728" s="469"/>
      <c r="O9728" s="469"/>
      <c r="P9728" s="923"/>
      <c r="Q9728" s="923"/>
      <c r="R9728" s="923"/>
      <c r="S9728" s="923"/>
      <c r="U9728" s="742"/>
    </row>
    <row r="9729" spans="12:21" s="508" customFormat="1" x14ac:dyDescent="0.2">
      <c r="L9729" s="469"/>
      <c r="M9729" s="469"/>
      <c r="N9729" s="469"/>
      <c r="O9729" s="469"/>
      <c r="P9729" s="923"/>
      <c r="Q9729" s="923"/>
      <c r="R9729" s="923"/>
      <c r="S9729" s="923"/>
      <c r="U9729" s="742"/>
    </row>
    <row r="9730" spans="12:21" s="508" customFormat="1" x14ac:dyDescent="0.2">
      <c r="L9730" s="469"/>
      <c r="M9730" s="469"/>
      <c r="N9730" s="469"/>
      <c r="O9730" s="469"/>
      <c r="P9730" s="923"/>
      <c r="Q9730" s="923"/>
      <c r="R9730" s="923"/>
      <c r="S9730" s="923"/>
      <c r="U9730" s="742"/>
    </row>
    <row r="9731" spans="12:21" s="508" customFormat="1" x14ac:dyDescent="0.2">
      <c r="L9731" s="469"/>
      <c r="M9731" s="469"/>
      <c r="N9731" s="469"/>
      <c r="O9731" s="469"/>
      <c r="P9731" s="923"/>
      <c r="Q9731" s="923"/>
      <c r="R9731" s="923"/>
      <c r="S9731" s="923"/>
      <c r="U9731" s="742"/>
    </row>
    <row r="9732" spans="12:21" s="508" customFormat="1" x14ac:dyDescent="0.2">
      <c r="L9732" s="469"/>
      <c r="M9732" s="469"/>
      <c r="N9732" s="469"/>
      <c r="O9732" s="469"/>
      <c r="P9732" s="923"/>
      <c r="Q9732" s="923"/>
      <c r="R9732" s="923"/>
      <c r="S9732" s="923"/>
      <c r="U9732" s="742"/>
    </row>
    <row r="9733" spans="12:21" s="508" customFormat="1" x14ac:dyDescent="0.2">
      <c r="L9733" s="469"/>
      <c r="M9733" s="469"/>
      <c r="N9733" s="469"/>
      <c r="O9733" s="469"/>
      <c r="P9733" s="923"/>
      <c r="Q9733" s="923"/>
      <c r="R9733" s="923"/>
      <c r="S9733" s="923"/>
      <c r="U9733" s="742"/>
    </row>
    <row r="9734" spans="12:21" s="508" customFormat="1" x14ac:dyDescent="0.2">
      <c r="L9734" s="469"/>
      <c r="M9734" s="469"/>
      <c r="N9734" s="469"/>
      <c r="O9734" s="469"/>
      <c r="P9734" s="923"/>
      <c r="Q9734" s="923"/>
      <c r="R9734" s="923"/>
      <c r="S9734" s="923"/>
      <c r="U9734" s="742"/>
    </row>
    <row r="9735" spans="12:21" s="508" customFormat="1" x14ac:dyDescent="0.2">
      <c r="L9735" s="469"/>
      <c r="M9735" s="469"/>
      <c r="N9735" s="469"/>
      <c r="O9735" s="469"/>
      <c r="P9735" s="923"/>
      <c r="Q9735" s="923"/>
      <c r="R9735" s="923"/>
      <c r="S9735" s="923"/>
      <c r="U9735" s="742"/>
    </row>
    <row r="9736" spans="12:21" s="508" customFormat="1" x14ac:dyDescent="0.2">
      <c r="L9736" s="469"/>
      <c r="M9736" s="469"/>
      <c r="N9736" s="469"/>
      <c r="O9736" s="469"/>
      <c r="P9736" s="923"/>
      <c r="Q9736" s="923"/>
      <c r="R9736" s="923"/>
      <c r="S9736" s="923"/>
      <c r="U9736" s="742"/>
    </row>
    <row r="9737" spans="12:21" s="508" customFormat="1" x14ac:dyDescent="0.2">
      <c r="L9737" s="469"/>
      <c r="M9737" s="469"/>
      <c r="N9737" s="469"/>
      <c r="O9737" s="469"/>
      <c r="P9737" s="923"/>
      <c r="Q9737" s="923"/>
      <c r="R9737" s="923"/>
      <c r="S9737" s="923"/>
      <c r="U9737" s="742"/>
    </row>
    <row r="9738" spans="12:21" s="508" customFormat="1" x14ac:dyDescent="0.2">
      <c r="L9738" s="469"/>
      <c r="M9738" s="469"/>
      <c r="N9738" s="469"/>
      <c r="O9738" s="469"/>
      <c r="P9738" s="923"/>
      <c r="Q9738" s="923"/>
      <c r="R9738" s="923"/>
      <c r="S9738" s="923"/>
      <c r="U9738" s="742"/>
    </row>
    <row r="9739" spans="12:21" s="508" customFormat="1" x14ac:dyDescent="0.2">
      <c r="L9739" s="469"/>
      <c r="M9739" s="469"/>
      <c r="N9739" s="469"/>
      <c r="O9739" s="469"/>
      <c r="P9739" s="923"/>
      <c r="Q9739" s="923"/>
      <c r="R9739" s="923"/>
      <c r="S9739" s="923"/>
      <c r="U9739" s="742"/>
    </row>
    <row r="9740" spans="12:21" s="508" customFormat="1" x14ac:dyDescent="0.2">
      <c r="L9740" s="469"/>
      <c r="M9740" s="469"/>
      <c r="N9740" s="469"/>
      <c r="O9740" s="469"/>
      <c r="P9740" s="923"/>
      <c r="Q9740" s="923"/>
      <c r="R9740" s="923"/>
      <c r="S9740" s="923"/>
      <c r="U9740" s="742"/>
    </row>
    <row r="9741" spans="12:21" s="508" customFormat="1" x14ac:dyDescent="0.2">
      <c r="L9741" s="469"/>
      <c r="M9741" s="469"/>
      <c r="N9741" s="469"/>
      <c r="O9741" s="469"/>
      <c r="P9741" s="923"/>
      <c r="Q9741" s="923"/>
      <c r="R9741" s="923"/>
      <c r="S9741" s="923"/>
      <c r="U9741" s="742"/>
    </row>
    <row r="9742" spans="12:21" s="508" customFormat="1" x14ac:dyDescent="0.2">
      <c r="L9742" s="469"/>
      <c r="M9742" s="469"/>
      <c r="N9742" s="469"/>
      <c r="O9742" s="469"/>
      <c r="P9742" s="923"/>
      <c r="Q9742" s="923"/>
      <c r="R9742" s="923"/>
      <c r="S9742" s="923"/>
      <c r="U9742" s="742"/>
    </row>
    <row r="9743" spans="12:21" s="508" customFormat="1" x14ac:dyDescent="0.2">
      <c r="L9743" s="469"/>
      <c r="M9743" s="469"/>
      <c r="N9743" s="469"/>
      <c r="O9743" s="469"/>
      <c r="P9743" s="923"/>
      <c r="Q9743" s="923"/>
      <c r="R9743" s="923"/>
      <c r="S9743" s="923"/>
      <c r="U9743" s="742"/>
    </row>
    <row r="9744" spans="12:21" s="508" customFormat="1" x14ac:dyDescent="0.2">
      <c r="L9744" s="469"/>
      <c r="M9744" s="469"/>
      <c r="N9744" s="469"/>
      <c r="O9744" s="469"/>
      <c r="P9744" s="923"/>
      <c r="Q9744" s="923"/>
      <c r="R9744" s="923"/>
      <c r="S9744" s="923"/>
      <c r="U9744" s="742"/>
    </row>
    <row r="9745" spans="12:21" s="508" customFormat="1" x14ac:dyDescent="0.2">
      <c r="L9745" s="469"/>
      <c r="M9745" s="469"/>
      <c r="N9745" s="469"/>
      <c r="O9745" s="469"/>
      <c r="P9745" s="923"/>
      <c r="Q9745" s="923"/>
      <c r="R9745" s="923"/>
      <c r="S9745" s="923"/>
      <c r="U9745" s="742"/>
    </row>
    <row r="9746" spans="12:21" s="508" customFormat="1" x14ac:dyDescent="0.2">
      <c r="L9746" s="469"/>
      <c r="M9746" s="469"/>
      <c r="N9746" s="469"/>
      <c r="O9746" s="469"/>
      <c r="P9746" s="923"/>
      <c r="Q9746" s="923"/>
      <c r="R9746" s="923"/>
      <c r="S9746" s="923"/>
      <c r="U9746" s="742"/>
    </row>
    <row r="9747" spans="12:21" s="508" customFormat="1" x14ac:dyDescent="0.2">
      <c r="L9747" s="469"/>
      <c r="M9747" s="469"/>
      <c r="N9747" s="469"/>
      <c r="O9747" s="469"/>
      <c r="P9747" s="923"/>
      <c r="Q9747" s="923"/>
      <c r="R9747" s="923"/>
      <c r="S9747" s="923"/>
      <c r="U9747" s="742"/>
    </row>
    <row r="9748" spans="12:21" s="508" customFormat="1" x14ac:dyDescent="0.2">
      <c r="L9748" s="469"/>
      <c r="M9748" s="469"/>
      <c r="N9748" s="469"/>
      <c r="O9748" s="469"/>
      <c r="P9748" s="923"/>
      <c r="Q9748" s="923"/>
      <c r="R9748" s="923"/>
      <c r="S9748" s="923"/>
      <c r="U9748" s="742"/>
    </row>
    <row r="9749" spans="12:21" s="508" customFormat="1" x14ac:dyDescent="0.2">
      <c r="L9749" s="469"/>
      <c r="M9749" s="469"/>
      <c r="N9749" s="469"/>
      <c r="O9749" s="469"/>
      <c r="P9749" s="923"/>
      <c r="Q9749" s="923"/>
      <c r="R9749" s="923"/>
      <c r="S9749" s="923"/>
      <c r="U9749" s="742"/>
    </row>
    <row r="9750" spans="12:21" s="508" customFormat="1" x14ac:dyDescent="0.2">
      <c r="L9750" s="469"/>
      <c r="M9750" s="469"/>
      <c r="N9750" s="469"/>
      <c r="O9750" s="469"/>
      <c r="P9750" s="923"/>
      <c r="Q9750" s="923"/>
      <c r="R9750" s="923"/>
      <c r="S9750" s="923"/>
      <c r="U9750" s="742"/>
    </row>
    <row r="9751" spans="12:21" s="508" customFormat="1" x14ac:dyDescent="0.2">
      <c r="L9751" s="469"/>
      <c r="M9751" s="469"/>
      <c r="N9751" s="469"/>
      <c r="O9751" s="469"/>
      <c r="P9751" s="923"/>
      <c r="Q9751" s="923"/>
      <c r="R9751" s="923"/>
      <c r="S9751" s="923"/>
      <c r="U9751" s="742"/>
    </row>
    <row r="9752" spans="12:21" s="508" customFormat="1" x14ac:dyDescent="0.2">
      <c r="L9752" s="469"/>
      <c r="M9752" s="469"/>
      <c r="N9752" s="469"/>
      <c r="O9752" s="469"/>
      <c r="P9752" s="923"/>
      <c r="Q9752" s="923"/>
      <c r="R9752" s="923"/>
      <c r="S9752" s="923"/>
      <c r="U9752" s="742"/>
    </row>
    <row r="9753" spans="12:21" s="508" customFormat="1" x14ac:dyDescent="0.2">
      <c r="L9753" s="469"/>
      <c r="M9753" s="469"/>
      <c r="N9753" s="469"/>
      <c r="O9753" s="469"/>
      <c r="P9753" s="923"/>
      <c r="Q9753" s="923"/>
      <c r="R9753" s="923"/>
      <c r="S9753" s="923"/>
      <c r="U9753" s="742"/>
    </row>
    <row r="9754" spans="12:21" s="508" customFormat="1" x14ac:dyDescent="0.2">
      <c r="L9754" s="469"/>
      <c r="M9754" s="469"/>
      <c r="N9754" s="469"/>
      <c r="O9754" s="469"/>
      <c r="P9754" s="923"/>
      <c r="Q9754" s="923"/>
      <c r="R9754" s="923"/>
      <c r="S9754" s="923"/>
      <c r="U9754" s="742"/>
    </row>
    <row r="9755" spans="12:21" s="508" customFormat="1" x14ac:dyDescent="0.2">
      <c r="L9755" s="469"/>
      <c r="M9755" s="469"/>
      <c r="N9755" s="469"/>
      <c r="O9755" s="469"/>
      <c r="P9755" s="923"/>
      <c r="Q9755" s="923"/>
      <c r="R9755" s="923"/>
      <c r="S9755" s="923"/>
      <c r="U9755" s="742"/>
    </row>
    <row r="9756" spans="12:21" s="508" customFormat="1" x14ac:dyDescent="0.2">
      <c r="L9756" s="469"/>
      <c r="M9756" s="469"/>
      <c r="N9756" s="469"/>
      <c r="O9756" s="469"/>
      <c r="P9756" s="923"/>
      <c r="Q9756" s="923"/>
      <c r="R9756" s="923"/>
      <c r="S9756" s="923"/>
      <c r="U9756" s="742"/>
    </row>
    <row r="9757" spans="12:21" s="508" customFormat="1" x14ac:dyDescent="0.2">
      <c r="L9757" s="469"/>
      <c r="M9757" s="469"/>
      <c r="N9757" s="469"/>
      <c r="O9757" s="469"/>
      <c r="P9757" s="923"/>
      <c r="Q9757" s="923"/>
      <c r="R9757" s="923"/>
      <c r="S9757" s="923"/>
      <c r="U9757" s="742"/>
    </row>
    <row r="9758" spans="12:21" s="508" customFormat="1" x14ac:dyDescent="0.2">
      <c r="L9758" s="469"/>
      <c r="M9758" s="469"/>
      <c r="N9758" s="469"/>
      <c r="O9758" s="469"/>
      <c r="P9758" s="923"/>
      <c r="Q9758" s="923"/>
      <c r="R9758" s="923"/>
      <c r="S9758" s="923"/>
      <c r="U9758" s="742"/>
    </row>
    <row r="9759" spans="12:21" s="508" customFormat="1" x14ac:dyDescent="0.2">
      <c r="L9759" s="469"/>
      <c r="M9759" s="469"/>
      <c r="N9759" s="469"/>
      <c r="O9759" s="469"/>
      <c r="P9759" s="923"/>
      <c r="Q9759" s="923"/>
      <c r="R9759" s="923"/>
      <c r="S9759" s="923"/>
      <c r="U9759" s="742"/>
    </row>
    <row r="9760" spans="12:21" s="508" customFormat="1" x14ac:dyDescent="0.2">
      <c r="L9760" s="469"/>
      <c r="M9760" s="469"/>
      <c r="N9760" s="469"/>
      <c r="O9760" s="469"/>
      <c r="P9760" s="923"/>
      <c r="Q9760" s="923"/>
      <c r="R9760" s="923"/>
      <c r="S9760" s="923"/>
      <c r="U9760" s="742"/>
    </row>
    <row r="9761" spans="12:21" s="508" customFormat="1" x14ac:dyDescent="0.2">
      <c r="L9761" s="469"/>
      <c r="M9761" s="469"/>
      <c r="N9761" s="469"/>
      <c r="O9761" s="469"/>
      <c r="P9761" s="923"/>
      <c r="Q9761" s="923"/>
      <c r="R9761" s="923"/>
      <c r="S9761" s="923"/>
      <c r="U9761" s="742"/>
    </row>
    <row r="9762" spans="12:21" s="508" customFormat="1" x14ac:dyDescent="0.2">
      <c r="L9762" s="469"/>
      <c r="M9762" s="469"/>
      <c r="N9762" s="469"/>
      <c r="O9762" s="469"/>
      <c r="P9762" s="923"/>
      <c r="Q9762" s="923"/>
      <c r="R9762" s="923"/>
      <c r="S9762" s="923"/>
      <c r="U9762" s="742"/>
    </row>
    <row r="9763" spans="12:21" s="508" customFormat="1" x14ac:dyDescent="0.2">
      <c r="L9763" s="469"/>
      <c r="M9763" s="469"/>
      <c r="N9763" s="469"/>
      <c r="O9763" s="469"/>
      <c r="P9763" s="923"/>
      <c r="Q9763" s="923"/>
      <c r="R9763" s="923"/>
      <c r="S9763" s="923"/>
      <c r="U9763" s="742"/>
    </row>
    <row r="9764" spans="12:21" s="508" customFormat="1" x14ac:dyDescent="0.2">
      <c r="L9764" s="469"/>
      <c r="M9764" s="469"/>
      <c r="N9764" s="469"/>
      <c r="O9764" s="469"/>
      <c r="P9764" s="923"/>
      <c r="Q9764" s="923"/>
      <c r="R9764" s="923"/>
      <c r="S9764" s="923"/>
      <c r="U9764" s="742"/>
    </row>
    <row r="9765" spans="12:21" s="508" customFormat="1" x14ac:dyDescent="0.2">
      <c r="L9765" s="469"/>
      <c r="M9765" s="469"/>
      <c r="N9765" s="469"/>
      <c r="O9765" s="469"/>
      <c r="P9765" s="923"/>
      <c r="Q9765" s="923"/>
      <c r="R9765" s="923"/>
      <c r="S9765" s="923"/>
      <c r="U9765" s="742"/>
    </row>
    <row r="9766" spans="12:21" s="508" customFormat="1" x14ac:dyDescent="0.2">
      <c r="L9766" s="469"/>
      <c r="M9766" s="469"/>
      <c r="N9766" s="469"/>
      <c r="O9766" s="469"/>
      <c r="P9766" s="923"/>
      <c r="Q9766" s="923"/>
      <c r="R9766" s="923"/>
      <c r="S9766" s="923"/>
      <c r="U9766" s="742"/>
    </row>
    <row r="9767" spans="12:21" s="508" customFormat="1" x14ac:dyDescent="0.2">
      <c r="L9767" s="469"/>
      <c r="M9767" s="469"/>
      <c r="N9767" s="469"/>
      <c r="O9767" s="469"/>
      <c r="P9767" s="923"/>
      <c r="Q9767" s="923"/>
      <c r="R9767" s="923"/>
      <c r="S9767" s="923"/>
      <c r="U9767" s="742"/>
    </row>
    <row r="9768" spans="12:21" s="508" customFormat="1" x14ac:dyDescent="0.2">
      <c r="L9768" s="469"/>
      <c r="M9768" s="469"/>
      <c r="N9768" s="469"/>
      <c r="O9768" s="469"/>
      <c r="P9768" s="923"/>
      <c r="Q9768" s="923"/>
      <c r="R9768" s="923"/>
      <c r="S9768" s="923"/>
      <c r="U9768" s="742"/>
    </row>
    <row r="9769" spans="12:21" s="508" customFormat="1" x14ac:dyDescent="0.2">
      <c r="L9769" s="469"/>
      <c r="M9769" s="469"/>
      <c r="N9769" s="469"/>
      <c r="O9769" s="469"/>
      <c r="P9769" s="923"/>
      <c r="Q9769" s="923"/>
      <c r="R9769" s="923"/>
      <c r="S9769" s="923"/>
      <c r="U9769" s="742"/>
    </row>
    <row r="9770" spans="12:21" s="508" customFormat="1" x14ac:dyDescent="0.2">
      <c r="L9770" s="469"/>
      <c r="M9770" s="469"/>
      <c r="N9770" s="469"/>
      <c r="O9770" s="469"/>
      <c r="P9770" s="923"/>
      <c r="Q9770" s="923"/>
      <c r="R9770" s="923"/>
      <c r="S9770" s="923"/>
      <c r="U9770" s="742"/>
    </row>
    <row r="9771" spans="12:21" s="508" customFormat="1" x14ac:dyDescent="0.2">
      <c r="L9771" s="469"/>
      <c r="M9771" s="469"/>
      <c r="N9771" s="469"/>
      <c r="O9771" s="469"/>
      <c r="P9771" s="923"/>
      <c r="Q9771" s="923"/>
      <c r="R9771" s="923"/>
      <c r="S9771" s="923"/>
      <c r="U9771" s="742"/>
    </row>
    <row r="9772" spans="12:21" s="508" customFormat="1" x14ac:dyDescent="0.2">
      <c r="L9772" s="469"/>
      <c r="M9772" s="469"/>
      <c r="N9772" s="469"/>
      <c r="O9772" s="469"/>
      <c r="P9772" s="923"/>
      <c r="Q9772" s="923"/>
      <c r="R9772" s="923"/>
      <c r="S9772" s="923"/>
      <c r="U9772" s="742"/>
    </row>
    <row r="9773" spans="12:21" s="508" customFormat="1" x14ac:dyDescent="0.2">
      <c r="L9773" s="469"/>
      <c r="M9773" s="469"/>
      <c r="N9773" s="469"/>
      <c r="O9773" s="469"/>
      <c r="P9773" s="923"/>
      <c r="Q9773" s="923"/>
      <c r="R9773" s="923"/>
      <c r="S9773" s="923"/>
      <c r="U9773" s="742"/>
    </row>
    <row r="9774" spans="12:21" s="508" customFormat="1" x14ac:dyDescent="0.2">
      <c r="L9774" s="469"/>
      <c r="M9774" s="469"/>
      <c r="N9774" s="469"/>
      <c r="O9774" s="469"/>
      <c r="P9774" s="923"/>
      <c r="Q9774" s="923"/>
      <c r="R9774" s="923"/>
      <c r="S9774" s="923"/>
      <c r="U9774" s="742"/>
    </row>
    <row r="9775" spans="12:21" s="508" customFormat="1" x14ac:dyDescent="0.2">
      <c r="L9775" s="469"/>
      <c r="M9775" s="469"/>
      <c r="N9775" s="469"/>
      <c r="O9775" s="469"/>
      <c r="P9775" s="923"/>
      <c r="Q9775" s="923"/>
      <c r="R9775" s="923"/>
      <c r="S9775" s="923"/>
      <c r="U9775" s="742"/>
    </row>
    <row r="9776" spans="12:21" s="508" customFormat="1" x14ac:dyDescent="0.2">
      <c r="L9776" s="469"/>
      <c r="M9776" s="469"/>
      <c r="N9776" s="469"/>
      <c r="O9776" s="469"/>
      <c r="P9776" s="923"/>
      <c r="Q9776" s="923"/>
      <c r="R9776" s="923"/>
      <c r="S9776" s="923"/>
      <c r="U9776" s="742"/>
    </row>
    <row r="9777" spans="12:21" s="508" customFormat="1" x14ac:dyDescent="0.2">
      <c r="L9777" s="469"/>
      <c r="M9777" s="469"/>
      <c r="N9777" s="469"/>
      <c r="O9777" s="469"/>
      <c r="P9777" s="923"/>
      <c r="Q9777" s="923"/>
      <c r="R9777" s="923"/>
      <c r="S9777" s="923"/>
      <c r="U9777" s="742"/>
    </row>
    <row r="9778" spans="12:21" s="508" customFormat="1" x14ac:dyDescent="0.2">
      <c r="L9778" s="469"/>
      <c r="M9778" s="469"/>
      <c r="N9778" s="469"/>
      <c r="O9778" s="469"/>
      <c r="P9778" s="923"/>
      <c r="Q9778" s="923"/>
      <c r="R9778" s="923"/>
      <c r="S9778" s="923"/>
      <c r="U9778" s="742"/>
    </row>
    <row r="9779" spans="12:21" s="508" customFormat="1" x14ac:dyDescent="0.2">
      <c r="L9779" s="469"/>
      <c r="M9779" s="469"/>
      <c r="N9779" s="469"/>
      <c r="O9779" s="469"/>
      <c r="P9779" s="923"/>
      <c r="Q9779" s="923"/>
      <c r="R9779" s="923"/>
      <c r="S9779" s="923"/>
      <c r="U9779" s="742"/>
    </row>
    <row r="9780" spans="12:21" s="508" customFormat="1" x14ac:dyDescent="0.2">
      <c r="L9780" s="469"/>
      <c r="M9780" s="469"/>
      <c r="N9780" s="469"/>
      <c r="O9780" s="469"/>
      <c r="P9780" s="923"/>
      <c r="Q9780" s="923"/>
      <c r="R9780" s="923"/>
      <c r="S9780" s="923"/>
      <c r="U9780" s="742"/>
    </row>
    <row r="9781" spans="12:21" s="508" customFormat="1" x14ac:dyDescent="0.2">
      <c r="L9781" s="469"/>
      <c r="M9781" s="469"/>
      <c r="N9781" s="469"/>
      <c r="O9781" s="469"/>
      <c r="P9781" s="923"/>
      <c r="Q9781" s="923"/>
      <c r="R9781" s="923"/>
      <c r="S9781" s="923"/>
      <c r="U9781" s="742"/>
    </row>
    <row r="9782" spans="12:21" s="508" customFormat="1" x14ac:dyDescent="0.2">
      <c r="L9782" s="469"/>
      <c r="M9782" s="469"/>
      <c r="N9782" s="469"/>
      <c r="O9782" s="469"/>
      <c r="P9782" s="923"/>
      <c r="Q9782" s="923"/>
      <c r="R9782" s="923"/>
      <c r="S9782" s="923"/>
      <c r="U9782" s="742"/>
    </row>
    <row r="9783" spans="12:21" s="508" customFormat="1" x14ac:dyDescent="0.2">
      <c r="L9783" s="469"/>
      <c r="M9783" s="469"/>
      <c r="N9783" s="469"/>
      <c r="O9783" s="469"/>
      <c r="P9783" s="923"/>
      <c r="Q9783" s="923"/>
      <c r="R9783" s="923"/>
      <c r="S9783" s="923"/>
      <c r="U9783" s="742"/>
    </row>
    <row r="9784" spans="12:21" s="508" customFormat="1" x14ac:dyDescent="0.2">
      <c r="L9784" s="469"/>
      <c r="M9784" s="469"/>
      <c r="N9784" s="469"/>
      <c r="O9784" s="469"/>
      <c r="P9784" s="923"/>
      <c r="Q9784" s="923"/>
      <c r="R9784" s="923"/>
      <c r="S9784" s="923"/>
      <c r="U9784" s="742"/>
    </row>
    <row r="9785" spans="12:21" s="508" customFormat="1" x14ac:dyDescent="0.2">
      <c r="L9785" s="469"/>
      <c r="M9785" s="469"/>
      <c r="N9785" s="469"/>
      <c r="O9785" s="469"/>
      <c r="P9785" s="923"/>
      <c r="Q9785" s="923"/>
      <c r="R9785" s="923"/>
      <c r="S9785" s="923"/>
      <c r="U9785" s="742"/>
    </row>
    <row r="9786" spans="12:21" s="508" customFormat="1" x14ac:dyDescent="0.2">
      <c r="L9786" s="469"/>
      <c r="M9786" s="469"/>
      <c r="N9786" s="469"/>
      <c r="O9786" s="469"/>
      <c r="P9786" s="923"/>
      <c r="Q9786" s="923"/>
      <c r="R9786" s="923"/>
      <c r="S9786" s="923"/>
      <c r="U9786" s="742"/>
    </row>
    <row r="9787" spans="12:21" s="508" customFormat="1" x14ac:dyDescent="0.2">
      <c r="L9787" s="469"/>
      <c r="M9787" s="469"/>
      <c r="N9787" s="469"/>
      <c r="O9787" s="469"/>
      <c r="P9787" s="923"/>
      <c r="Q9787" s="923"/>
      <c r="R9787" s="923"/>
      <c r="S9787" s="923"/>
      <c r="U9787" s="742"/>
    </row>
    <row r="9788" spans="12:21" s="508" customFormat="1" x14ac:dyDescent="0.2">
      <c r="L9788" s="469"/>
      <c r="M9788" s="469"/>
      <c r="N9788" s="469"/>
      <c r="O9788" s="469"/>
      <c r="P9788" s="923"/>
      <c r="Q9788" s="923"/>
      <c r="R9788" s="923"/>
      <c r="S9788" s="923"/>
      <c r="U9788" s="742"/>
    </row>
    <row r="9789" spans="12:21" s="508" customFormat="1" x14ac:dyDescent="0.2">
      <c r="L9789" s="469"/>
      <c r="M9789" s="469"/>
      <c r="N9789" s="469"/>
      <c r="O9789" s="469"/>
      <c r="P9789" s="923"/>
      <c r="Q9789" s="923"/>
      <c r="R9789" s="923"/>
      <c r="S9789" s="923"/>
      <c r="U9789" s="742"/>
    </row>
    <row r="9790" spans="12:21" s="508" customFormat="1" x14ac:dyDescent="0.2">
      <c r="L9790" s="469"/>
      <c r="M9790" s="469"/>
      <c r="N9790" s="469"/>
      <c r="O9790" s="469"/>
      <c r="P9790" s="923"/>
      <c r="Q9790" s="923"/>
      <c r="R9790" s="923"/>
      <c r="S9790" s="923"/>
      <c r="U9790" s="742"/>
    </row>
    <row r="9791" spans="12:21" s="508" customFormat="1" x14ac:dyDescent="0.2">
      <c r="L9791" s="469"/>
      <c r="M9791" s="469"/>
      <c r="N9791" s="469"/>
      <c r="O9791" s="469"/>
      <c r="P9791" s="923"/>
      <c r="Q9791" s="923"/>
      <c r="R9791" s="923"/>
      <c r="S9791" s="923"/>
      <c r="U9791" s="742"/>
    </row>
    <row r="9792" spans="12:21" s="508" customFormat="1" x14ac:dyDescent="0.2">
      <c r="L9792" s="469"/>
      <c r="M9792" s="469"/>
      <c r="N9792" s="469"/>
      <c r="O9792" s="469"/>
      <c r="P9792" s="923"/>
      <c r="Q9792" s="923"/>
      <c r="R9792" s="923"/>
      <c r="S9792" s="923"/>
      <c r="U9792" s="742"/>
    </row>
    <row r="9793" spans="12:21" s="508" customFormat="1" x14ac:dyDescent="0.2">
      <c r="L9793" s="469"/>
      <c r="M9793" s="469"/>
      <c r="N9793" s="469"/>
      <c r="O9793" s="469"/>
      <c r="P9793" s="923"/>
      <c r="Q9793" s="923"/>
      <c r="R9793" s="923"/>
      <c r="S9793" s="923"/>
      <c r="U9793" s="742"/>
    </row>
    <row r="9794" spans="12:21" s="508" customFormat="1" x14ac:dyDescent="0.2">
      <c r="L9794" s="469"/>
      <c r="M9794" s="469"/>
      <c r="N9794" s="469"/>
      <c r="O9794" s="469"/>
      <c r="P9794" s="923"/>
      <c r="Q9794" s="923"/>
      <c r="R9794" s="923"/>
      <c r="S9794" s="923"/>
      <c r="U9794" s="742"/>
    </row>
    <row r="9795" spans="12:21" s="508" customFormat="1" x14ac:dyDescent="0.2">
      <c r="L9795" s="469"/>
      <c r="M9795" s="469"/>
      <c r="N9795" s="469"/>
      <c r="O9795" s="469"/>
      <c r="P9795" s="923"/>
      <c r="Q9795" s="923"/>
      <c r="R9795" s="923"/>
      <c r="S9795" s="923"/>
      <c r="U9795" s="742"/>
    </row>
    <row r="9796" spans="12:21" s="508" customFormat="1" x14ac:dyDescent="0.2">
      <c r="L9796" s="469"/>
      <c r="M9796" s="469"/>
      <c r="N9796" s="469"/>
      <c r="O9796" s="469"/>
      <c r="P9796" s="923"/>
      <c r="Q9796" s="923"/>
      <c r="R9796" s="923"/>
      <c r="S9796" s="923"/>
      <c r="U9796" s="742"/>
    </row>
    <row r="9797" spans="12:21" s="508" customFormat="1" x14ac:dyDescent="0.2">
      <c r="L9797" s="469"/>
      <c r="M9797" s="469"/>
      <c r="N9797" s="469"/>
      <c r="O9797" s="469"/>
      <c r="P9797" s="923"/>
      <c r="Q9797" s="923"/>
      <c r="R9797" s="923"/>
      <c r="S9797" s="923"/>
      <c r="U9797" s="742"/>
    </row>
    <row r="9798" spans="12:21" s="508" customFormat="1" x14ac:dyDescent="0.2">
      <c r="L9798" s="469"/>
      <c r="M9798" s="469"/>
      <c r="N9798" s="469"/>
      <c r="O9798" s="469"/>
      <c r="P9798" s="923"/>
      <c r="Q9798" s="923"/>
      <c r="R9798" s="923"/>
      <c r="S9798" s="923"/>
      <c r="U9798" s="742"/>
    </row>
    <row r="9799" spans="12:21" s="508" customFormat="1" x14ac:dyDescent="0.2">
      <c r="L9799" s="469"/>
      <c r="M9799" s="469"/>
      <c r="N9799" s="469"/>
      <c r="O9799" s="469"/>
      <c r="P9799" s="923"/>
      <c r="Q9799" s="923"/>
      <c r="R9799" s="923"/>
      <c r="S9799" s="923"/>
      <c r="U9799" s="742"/>
    </row>
    <row r="9800" spans="12:21" s="508" customFormat="1" x14ac:dyDescent="0.2">
      <c r="L9800" s="469"/>
      <c r="M9800" s="469"/>
      <c r="N9800" s="469"/>
      <c r="O9800" s="469"/>
      <c r="P9800" s="923"/>
      <c r="Q9800" s="923"/>
      <c r="R9800" s="923"/>
      <c r="S9800" s="923"/>
      <c r="U9800" s="742"/>
    </row>
    <row r="9801" spans="12:21" s="508" customFormat="1" x14ac:dyDescent="0.2">
      <c r="L9801" s="469"/>
      <c r="M9801" s="469"/>
      <c r="N9801" s="469"/>
      <c r="O9801" s="469"/>
      <c r="P9801" s="923"/>
      <c r="Q9801" s="923"/>
      <c r="R9801" s="923"/>
      <c r="S9801" s="923"/>
      <c r="U9801" s="742"/>
    </row>
    <row r="9802" spans="12:21" s="508" customFormat="1" x14ac:dyDescent="0.2">
      <c r="L9802" s="469"/>
      <c r="M9802" s="469"/>
      <c r="N9802" s="469"/>
      <c r="O9802" s="469"/>
      <c r="P9802" s="923"/>
      <c r="Q9802" s="923"/>
      <c r="R9802" s="923"/>
      <c r="S9802" s="923"/>
      <c r="U9802" s="742"/>
    </row>
    <row r="9803" spans="12:21" s="508" customFormat="1" x14ac:dyDescent="0.2">
      <c r="L9803" s="469"/>
      <c r="M9803" s="469"/>
      <c r="N9803" s="469"/>
      <c r="O9803" s="469"/>
      <c r="P9803" s="923"/>
      <c r="Q9803" s="923"/>
      <c r="R9803" s="923"/>
      <c r="S9803" s="923"/>
      <c r="U9803" s="742"/>
    </row>
    <row r="9804" spans="12:21" s="508" customFormat="1" x14ac:dyDescent="0.2">
      <c r="L9804" s="469"/>
      <c r="M9804" s="469"/>
      <c r="N9804" s="469"/>
      <c r="O9804" s="469"/>
      <c r="P9804" s="923"/>
      <c r="Q9804" s="923"/>
      <c r="R9804" s="923"/>
      <c r="S9804" s="923"/>
      <c r="U9804" s="742"/>
    </row>
    <row r="9805" spans="12:21" s="508" customFormat="1" x14ac:dyDescent="0.2">
      <c r="L9805" s="469"/>
      <c r="M9805" s="469"/>
      <c r="N9805" s="469"/>
      <c r="O9805" s="469"/>
      <c r="P9805" s="923"/>
      <c r="Q9805" s="923"/>
      <c r="R9805" s="923"/>
      <c r="S9805" s="923"/>
      <c r="U9805" s="742"/>
    </row>
    <row r="9806" spans="12:21" s="508" customFormat="1" x14ac:dyDescent="0.2">
      <c r="L9806" s="469"/>
      <c r="M9806" s="469"/>
      <c r="N9806" s="469"/>
      <c r="O9806" s="469"/>
      <c r="P9806" s="923"/>
      <c r="Q9806" s="923"/>
      <c r="R9806" s="923"/>
      <c r="S9806" s="923"/>
      <c r="U9806" s="742"/>
    </row>
    <row r="9807" spans="12:21" s="508" customFormat="1" x14ac:dyDescent="0.2">
      <c r="L9807" s="469"/>
      <c r="M9807" s="469"/>
      <c r="N9807" s="469"/>
      <c r="O9807" s="469"/>
      <c r="P9807" s="923"/>
      <c r="Q9807" s="923"/>
      <c r="R9807" s="923"/>
      <c r="S9807" s="923"/>
      <c r="U9807" s="742"/>
    </row>
    <row r="9808" spans="12:21" s="508" customFormat="1" x14ac:dyDescent="0.2">
      <c r="L9808" s="469"/>
      <c r="M9808" s="469"/>
      <c r="N9808" s="469"/>
      <c r="O9808" s="469"/>
      <c r="P9808" s="923"/>
      <c r="Q9808" s="923"/>
      <c r="R9808" s="923"/>
      <c r="S9808" s="923"/>
      <c r="U9808" s="742"/>
    </row>
    <row r="9809" spans="12:21" s="508" customFormat="1" x14ac:dyDescent="0.2">
      <c r="L9809" s="469"/>
      <c r="M9809" s="469"/>
      <c r="N9809" s="469"/>
      <c r="O9809" s="469"/>
      <c r="P9809" s="923"/>
      <c r="Q9809" s="923"/>
      <c r="R9809" s="923"/>
      <c r="S9809" s="923"/>
      <c r="U9809" s="742"/>
    </row>
    <row r="9810" spans="12:21" s="508" customFormat="1" x14ac:dyDescent="0.2">
      <c r="L9810" s="469"/>
      <c r="M9810" s="469"/>
      <c r="N9810" s="469"/>
      <c r="O9810" s="469"/>
      <c r="P9810" s="923"/>
      <c r="Q9810" s="923"/>
      <c r="R9810" s="923"/>
      <c r="S9810" s="923"/>
      <c r="U9810" s="742"/>
    </row>
    <row r="9811" spans="12:21" s="508" customFormat="1" x14ac:dyDescent="0.2">
      <c r="L9811" s="469"/>
      <c r="M9811" s="469"/>
      <c r="N9811" s="469"/>
      <c r="O9811" s="469"/>
      <c r="P9811" s="923"/>
      <c r="Q9811" s="923"/>
      <c r="R9811" s="923"/>
      <c r="S9811" s="923"/>
      <c r="U9811" s="742"/>
    </row>
    <row r="9812" spans="12:21" s="508" customFormat="1" x14ac:dyDescent="0.2">
      <c r="L9812" s="469"/>
      <c r="M9812" s="469"/>
      <c r="N9812" s="469"/>
      <c r="O9812" s="469"/>
      <c r="P9812" s="923"/>
      <c r="Q9812" s="923"/>
      <c r="R9812" s="923"/>
      <c r="S9812" s="923"/>
      <c r="U9812" s="742"/>
    </row>
    <row r="9813" spans="12:21" s="508" customFormat="1" x14ac:dyDescent="0.2">
      <c r="L9813" s="469"/>
      <c r="M9813" s="469"/>
      <c r="N9813" s="469"/>
      <c r="O9813" s="469"/>
      <c r="P9813" s="923"/>
      <c r="Q9813" s="923"/>
      <c r="R9813" s="923"/>
      <c r="S9813" s="923"/>
      <c r="U9813" s="742"/>
    </row>
    <row r="9814" spans="12:21" s="508" customFormat="1" x14ac:dyDescent="0.2">
      <c r="L9814" s="469"/>
      <c r="M9814" s="469"/>
      <c r="N9814" s="469"/>
      <c r="O9814" s="469"/>
      <c r="P9814" s="923"/>
      <c r="Q9814" s="923"/>
      <c r="R9814" s="923"/>
      <c r="S9814" s="923"/>
      <c r="U9814" s="742"/>
    </row>
    <row r="9815" spans="12:21" s="508" customFormat="1" x14ac:dyDescent="0.2">
      <c r="L9815" s="469"/>
      <c r="M9815" s="469"/>
      <c r="N9815" s="469"/>
      <c r="O9815" s="469"/>
      <c r="P9815" s="923"/>
      <c r="Q9815" s="923"/>
      <c r="R9815" s="923"/>
      <c r="S9815" s="923"/>
      <c r="U9815" s="742"/>
    </row>
    <row r="9816" spans="12:21" s="508" customFormat="1" x14ac:dyDescent="0.2">
      <c r="L9816" s="469"/>
      <c r="M9816" s="469"/>
      <c r="N9816" s="469"/>
      <c r="O9816" s="469"/>
      <c r="P9816" s="923"/>
      <c r="Q9816" s="923"/>
      <c r="R9816" s="923"/>
      <c r="S9816" s="923"/>
      <c r="U9816" s="742"/>
    </row>
    <row r="9817" spans="12:21" s="508" customFormat="1" x14ac:dyDescent="0.2">
      <c r="L9817" s="469"/>
      <c r="M9817" s="469"/>
      <c r="N9817" s="469"/>
      <c r="O9817" s="469"/>
      <c r="P9817" s="923"/>
      <c r="Q9817" s="923"/>
      <c r="R9817" s="923"/>
      <c r="S9817" s="923"/>
      <c r="U9817" s="742"/>
    </row>
    <row r="9818" spans="12:21" s="508" customFormat="1" x14ac:dyDescent="0.2">
      <c r="L9818" s="469"/>
      <c r="M9818" s="469"/>
      <c r="N9818" s="469"/>
      <c r="O9818" s="469"/>
      <c r="P9818" s="923"/>
      <c r="Q9818" s="923"/>
      <c r="R9818" s="923"/>
      <c r="S9818" s="923"/>
      <c r="U9818" s="742"/>
    </row>
    <row r="9819" spans="12:21" s="508" customFormat="1" x14ac:dyDescent="0.2">
      <c r="L9819" s="469"/>
      <c r="M9819" s="469"/>
      <c r="N9819" s="469"/>
      <c r="O9819" s="469"/>
      <c r="P9819" s="923"/>
      <c r="Q9819" s="923"/>
      <c r="R9819" s="923"/>
      <c r="S9819" s="923"/>
      <c r="U9819" s="742"/>
    </row>
    <row r="9820" spans="12:21" s="508" customFormat="1" x14ac:dyDescent="0.2">
      <c r="L9820" s="469"/>
      <c r="M9820" s="469"/>
      <c r="N9820" s="469"/>
      <c r="O9820" s="469"/>
      <c r="P9820" s="923"/>
      <c r="Q9820" s="923"/>
      <c r="R9820" s="923"/>
      <c r="S9820" s="923"/>
      <c r="U9820" s="742"/>
    </row>
    <row r="9821" spans="12:21" s="508" customFormat="1" x14ac:dyDescent="0.2">
      <c r="L9821" s="469"/>
      <c r="M9821" s="469"/>
      <c r="N9821" s="469"/>
      <c r="O9821" s="469"/>
      <c r="P9821" s="923"/>
      <c r="Q9821" s="923"/>
      <c r="R9821" s="923"/>
      <c r="S9821" s="923"/>
      <c r="U9821" s="742"/>
    </row>
    <row r="9822" spans="12:21" s="508" customFormat="1" x14ac:dyDescent="0.2">
      <c r="L9822" s="469"/>
      <c r="M9822" s="469"/>
      <c r="N9822" s="469"/>
      <c r="O9822" s="469"/>
      <c r="P9822" s="923"/>
      <c r="Q9822" s="923"/>
      <c r="R9822" s="923"/>
      <c r="S9822" s="923"/>
      <c r="U9822" s="742"/>
    </row>
    <row r="9823" spans="12:21" s="508" customFormat="1" x14ac:dyDescent="0.2">
      <c r="L9823" s="469"/>
      <c r="M9823" s="469"/>
      <c r="N9823" s="469"/>
      <c r="O9823" s="469"/>
      <c r="P9823" s="923"/>
      <c r="Q9823" s="923"/>
      <c r="R9823" s="923"/>
      <c r="S9823" s="923"/>
      <c r="U9823" s="742"/>
    </row>
    <row r="9824" spans="12:21" s="508" customFormat="1" x14ac:dyDescent="0.2">
      <c r="L9824" s="469"/>
      <c r="M9824" s="469"/>
      <c r="N9824" s="469"/>
      <c r="O9824" s="469"/>
      <c r="P9824" s="923"/>
      <c r="Q9824" s="923"/>
      <c r="R9824" s="923"/>
      <c r="S9824" s="923"/>
      <c r="U9824" s="742"/>
    </row>
    <row r="9825" spans="12:21" s="508" customFormat="1" x14ac:dyDescent="0.2">
      <c r="L9825" s="469"/>
      <c r="M9825" s="469"/>
      <c r="N9825" s="469"/>
      <c r="O9825" s="469"/>
      <c r="P9825" s="923"/>
      <c r="Q9825" s="923"/>
      <c r="R9825" s="923"/>
      <c r="S9825" s="923"/>
      <c r="U9825" s="742"/>
    </row>
    <row r="9826" spans="12:21" s="508" customFormat="1" x14ac:dyDescent="0.2">
      <c r="L9826" s="469"/>
      <c r="M9826" s="469"/>
      <c r="N9826" s="469"/>
      <c r="O9826" s="469"/>
      <c r="P9826" s="923"/>
      <c r="Q9826" s="923"/>
      <c r="R9826" s="923"/>
      <c r="S9826" s="923"/>
      <c r="U9826" s="742"/>
    </row>
    <row r="9827" spans="12:21" s="508" customFormat="1" x14ac:dyDescent="0.2">
      <c r="L9827" s="469"/>
      <c r="M9827" s="469"/>
      <c r="N9827" s="469"/>
      <c r="O9827" s="469"/>
      <c r="P9827" s="923"/>
      <c r="Q9827" s="923"/>
      <c r="R9827" s="923"/>
      <c r="S9827" s="923"/>
      <c r="U9827" s="742"/>
    </row>
    <row r="9828" spans="12:21" s="508" customFormat="1" x14ac:dyDescent="0.2">
      <c r="L9828" s="469"/>
      <c r="M9828" s="469"/>
      <c r="N9828" s="469"/>
      <c r="O9828" s="469"/>
      <c r="P9828" s="923"/>
      <c r="Q9828" s="923"/>
      <c r="R9828" s="923"/>
      <c r="S9828" s="923"/>
      <c r="U9828" s="742"/>
    </row>
    <row r="9829" spans="12:21" s="508" customFormat="1" x14ac:dyDescent="0.2">
      <c r="L9829" s="469"/>
      <c r="M9829" s="469"/>
      <c r="N9829" s="469"/>
      <c r="O9829" s="469"/>
      <c r="P9829" s="923"/>
      <c r="Q9829" s="923"/>
      <c r="R9829" s="923"/>
      <c r="S9829" s="923"/>
      <c r="U9829" s="742"/>
    </row>
    <row r="9830" spans="12:21" s="508" customFormat="1" x14ac:dyDescent="0.2">
      <c r="L9830" s="469"/>
      <c r="M9830" s="469"/>
      <c r="N9830" s="469"/>
      <c r="O9830" s="469"/>
      <c r="P9830" s="923"/>
      <c r="Q9830" s="923"/>
      <c r="R9830" s="923"/>
      <c r="S9830" s="923"/>
      <c r="U9830" s="742"/>
    </row>
    <row r="9831" spans="12:21" s="508" customFormat="1" x14ac:dyDescent="0.2">
      <c r="L9831" s="469"/>
      <c r="M9831" s="469"/>
      <c r="N9831" s="469"/>
      <c r="O9831" s="469"/>
      <c r="P9831" s="923"/>
      <c r="Q9831" s="923"/>
      <c r="R9831" s="923"/>
      <c r="S9831" s="923"/>
      <c r="U9831" s="742"/>
    </row>
    <row r="9832" spans="12:21" s="508" customFormat="1" x14ac:dyDescent="0.2">
      <c r="L9832" s="469"/>
      <c r="M9832" s="469"/>
      <c r="N9832" s="469"/>
      <c r="O9832" s="469"/>
      <c r="P9832" s="923"/>
      <c r="Q9832" s="923"/>
      <c r="R9832" s="923"/>
      <c r="S9832" s="923"/>
      <c r="U9832" s="742"/>
    </row>
    <row r="9833" spans="12:21" s="508" customFormat="1" x14ac:dyDescent="0.2">
      <c r="L9833" s="469"/>
      <c r="M9833" s="469"/>
      <c r="N9833" s="469"/>
      <c r="O9833" s="469"/>
      <c r="P9833" s="923"/>
      <c r="Q9833" s="923"/>
      <c r="R9833" s="923"/>
      <c r="S9833" s="923"/>
      <c r="U9833" s="742"/>
    </row>
    <row r="9834" spans="12:21" s="508" customFormat="1" x14ac:dyDescent="0.2">
      <c r="L9834" s="469"/>
      <c r="M9834" s="469"/>
      <c r="N9834" s="469"/>
      <c r="O9834" s="469"/>
      <c r="P9834" s="923"/>
      <c r="Q9834" s="923"/>
      <c r="R9834" s="923"/>
      <c r="S9834" s="923"/>
      <c r="U9834" s="742"/>
    </row>
    <row r="9835" spans="12:21" s="508" customFormat="1" x14ac:dyDescent="0.2">
      <c r="L9835" s="469"/>
      <c r="M9835" s="469"/>
      <c r="N9835" s="469"/>
      <c r="O9835" s="469"/>
      <c r="P9835" s="923"/>
      <c r="Q9835" s="923"/>
      <c r="R9835" s="923"/>
      <c r="S9835" s="923"/>
      <c r="U9835" s="742"/>
    </row>
    <row r="9836" spans="12:21" s="508" customFormat="1" x14ac:dyDescent="0.2">
      <c r="L9836" s="469"/>
      <c r="M9836" s="469"/>
      <c r="N9836" s="469"/>
      <c r="O9836" s="469"/>
      <c r="P9836" s="923"/>
      <c r="Q9836" s="923"/>
      <c r="R9836" s="923"/>
      <c r="S9836" s="923"/>
      <c r="U9836" s="742"/>
    </row>
    <row r="9837" spans="12:21" s="508" customFormat="1" x14ac:dyDescent="0.2">
      <c r="L9837" s="469"/>
      <c r="M9837" s="469"/>
      <c r="N9837" s="469"/>
      <c r="O9837" s="469"/>
      <c r="P9837" s="923"/>
      <c r="Q9837" s="923"/>
      <c r="R9837" s="923"/>
      <c r="S9837" s="923"/>
      <c r="U9837" s="742"/>
    </row>
    <row r="9838" spans="12:21" s="508" customFormat="1" x14ac:dyDescent="0.2">
      <c r="L9838" s="469"/>
      <c r="M9838" s="469"/>
      <c r="N9838" s="469"/>
      <c r="O9838" s="469"/>
      <c r="P9838" s="923"/>
      <c r="Q9838" s="923"/>
      <c r="R9838" s="923"/>
      <c r="S9838" s="923"/>
      <c r="U9838" s="742"/>
    </row>
    <row r="9839" spans="12:21" s="508" customFormat="1" x14ac:dyDescent="0.2">
      <c r="L9839" s="469"/>
      <c r="M9839" s="469"/>
      <c r="N9839" s="469"/>
      <c r="O9839" s="469"/>
      <c r="P9839" s="923"/>
      <c r="Q9839" s="923"/>
      <c r="R9839" s="923"/>
      <c r="S9839" s="923"/>
      <c r="U9839" s="742"/>
    </row>
    <row r="9840" spans="12:21" s="508" customFormat="1" x14ac:dyDescent="0.2">
      <c r="L9840" s="469"/>
      <c r="M9840" s="469"/>
      <c r="N9840" s="469"/>
      <c r="O9840" s="469"/>
      <c r="P9840" s="923"/>
      <c r="Q9840" s="923"/>
      <c r="R9840" s="923"/>
      <c r="S9840" s="923"/>
      <c r="U9840" s="742"/>
    </row>
    <row r="9841" spans="12:21" s="508" customFormat="1" x14ac:dyDescent="0.2">
      <c r="L9841" s="469"/>
      <c r="M9841" s="469"/>
      <c r="N9841" s="469"/>
      <c r="O9841" s="469"/>
      <c r="P9841" s="923"/>
      <c r="Q9841" s="923"/>
      <c r="R9841" s="923"/>
      <c r="S9841" s="923"/>
      <c r="U9841" s="742"/>
    </row>
    <row r="9842" spans="12:21" s="508" customFormat="1" x14ac:dyDescent="0.2">
      <c r="L9842" s="469"/>
      <c r="M9842" s="469"/>
      <c r="N9842" s="469"/>
      <c r="O9842" s="469"/>
      <c r="P9842" s="923"/>
      <c r="Q9842" s="923"/>
      <c r="R9842" s="923"/>
      <c r="S9842" s="923"/>
      <c r="U9842" s="742"/>
    </row>
    <row r="9843" spans="12:21" s="508" customFormat="1" x14ac:dyDescent="0.2">
      <c r="L9843" s="469"/>
      <c r="M9843" s="469"/>
      <c r="N9843" s="469"/>
      <c r="O9843" s="469"/>
      <c r="P9843" s="923"/>
      <c r="Q9843" s="923"/>
      <c r="R9843" s="923"/>
      <c r="S9843" s="923"/>
      <c r="U9843" s="742"/>
    </row>
    <row r="9844" spans="12:21" s="508" customFormat="1" x14ac:dyDescent="0.2">
      <c r="L9844" s="469"/>
      <c r="M9844" s="469"/>
      <c r="N9844" s="469"/>
      <c r="O9844" s="469"/>
      <c r="P9844" s="923"/>
      <c r="Q9844" s="923"/>
      <c r="R9844" s="923"/>
      <c r="S9844" s="923"/>
      <c r="U9844" s="742"/>
    </row>
    <row r="9845" spans="12:21" s="508" customFormat="1" x14ac:dyDescent="0.2">
      <c r="L9845" s="469"/>
      <c r="M9845" s="469"/>
      <c r="N9845" s="469"/>
      <c r="O9845" s="469"/>
      <c r="P9845" s="923"/>
      <c r="Q9845" s="923"/>
      <c r="R9845" s="923"/>
      <c r="S9845" s="923"/>
      <c r="U9845" s="742"/>
    </row>
    <row r="9846" spans="12:21" s="508" customFormat="1" x14ac:dyDescent="0.2">
      <c r="L9846" s="469"/>
      <c r="M9846" s="469"/>
      <c r="N9846" s="469"/>
      <c r="O9846" s="469"/>
      <c r="P9846" s="923"/>
      <c r="Q9846" s="923"/>
      <c r="R9846" s="923"/>
      <c r="S9846" s="923"/>
      <c r="U9846" s="742"/>
    </row>
    <row r="9847" spans="12:21" s="508" customFormat="1" x14ac:dyDescent="0.2">
      <c r="L9847" s="469"/>
      <c r="M9847" s="469"/>
      <c r="N9847" s="469"/>
      <c r="O9847" s="469"/>
      <c r="P9847" s="923"/>
      <c r="Q9847" s="923"/>
      <c r="R9847" s="923"/>
      <c r="S9847" s="923"/>
      <c r="U9847" s="742"/>
    </row>
    <row r="9848" spans="12:21" s="508" customFormat="1" x14ac:dyDescent="0.2">
      <c r="L9848" s="469"/>
      <c r="M9848" s="469"/>
      <c r="N9848" s="469"/>
      <c r="O9848" s="469"/>
      <c r="P9848" s="923"/>
      <c r="Q9848" s="923"/>
      <c r="R9848" s="923"/>
      <c r="S9848" s="923"/>
      <c r="U9848" s="742"/>
    </row>
    <row r="9849" spans="12:21" s="508" customFormat="1" x14ac:dyDescent="0.2">
      <c r="L9849" s="469"/>
      <c r="M9849" s="469"/>
      <c r="N9849" s="469"/>
      <c r="O9849" s="469"/>
      <c r="P9849" s="923"/>
      <c r="Q9849" s="923"/>
      <c r="R9849" s="923"/>
      <c r="S9849" s="923"/>
      <c r="U9849" s="742"/>
    </row>
    <row r="9850" spans="12:21" s="508" customFormat="1" x14ac:dyDescent="0.2">
      <c r="L9850" s="469"/>
      <c r="M9850" s="469"/>
      <c r="N9850" s="469"/>
      <c r="O9850" s="469"/>
      <c r="P9850" s="923"/>
      <c r="Q9850" s="923"/>
      <c r="R9850" s="923"/>
      <c r="S9850" s="923"/>
      <c r="U9850" s="742"/>
    </row>
    <row r="9851" spans="12:21" s="508" customFormat="1" x14ac:dyDescent="0.2">
      <c r="L9851" s="469"/>
      <c r="M9851" s="469"/>
      <c r="N9851" s="469"/>
      <c r="O9851" s="469"/>
      <c r="P9851" s="923"/>
      <c r="Q9851" s="923"/>
      <c r="R9851" s="923"/>
      <c r="S9851" s="923"/>
      <c r="U9851" s="742"/>
    </row>
    <row r="9852" spans="12:21" s="508" customFormat="1" x14ac:dyDescent="0.2">
      <c r="L9852" s="469"/>
      <c r="M9852" s="469"/>
      <c r="N9852" s="469"/>
      <c r="O9852" s="469"/>
      <c r="P9852" s="923"/>
      <c r="Q9852" s="923"/>
      <c r="R9852" s="923"/>
      <c r="S9852" s="923"/>
      <c r="U9852" s="742"/>
    </row>
    <row r="9853" spans="12:21" s="508" customFormat="1" x14ac:dyDescent="0.2">
      <c r="L9853" s="469"/>
      <c r="M9853" s="469"/>
      <c r="N9853" s="469"/>
      <c r="O9853" s="469"/>
      <c r="P9853" s="923"/>
      <c r="Q9853" s="923"/>
      <c r="R9853" s="923"/>
      <c r="S9853" s="923"/>
      <c r="U9853" s="742"/>
    </row>
    <row r="9854" spans="12:21" s="508" customFormat="1" x14ac:dyDescent="0.2">
      <c r="L9854" s="469"/>
      <c r="M9854" s="469"/>
      <c r="N9854" s="469"/>
      <c r="O9854" s="469"/>
      <c r="P9854" s="923"/>
      <c r="Q9854" s="923"/>
      <c r="R9854" s="923"/>
      <c r="S9854" s="923"/>
      <c r="U9854" s="742"/>
    </row>
    <row r="9855" spans="12:21" s="508" customFormat="1" x14ac:dyDescent="0.2">
      <c r="L9855" s="469"/>
      <c r="M9855" s="469"/>
      <c r="N9855" s="469"/>
      <c r="O9855" s="469"/>
      <c r="P9855" s="923"/>
      <c r="Q9855" s="923"/>
      <c r="R9855" s="923"/>
      <c r="S9855" s="923"/>
      <c r="U9855" s="742"/>
    </row>
    <row r="9856" spans="12:21" s="508" customFormat="1" x14ac:dyDescent="0.2">
      <c r="L9856" s="469"/>
      <c r="M9856" s="469"/>
      <c r="N9856" s="469"/>
      <c r="O9856" s="469"/>
      <c r="P9856" s="923"/>
      <c r="Q9856" s="923"/>
      <c r="R9856" s="923"/>
      <c r="S9856" s="923"/>
      <c r="U9856" s="742"/>
    </row>
    <row r="9857" spans="12:21" s="508" customFormat="1" x14ac:dyDescent="0.2">
      <c r="L9857" s="469"/>
      <c r="M9857" s="469"/>
      <c r="N9857" s="469"/>
      <c r="O9857" s="469"/>
      <c r="P9857" s="923"/>
      <c r="Q9857" s="923"/>
      <c r="R9857" s="923"/>
      <c r="S9857" s="923"/>
      <c r="U9857" s="742"/>
    </row>
    <row r="9858" spans="12:21" s="508" customFormat="1" x14ac:dyDescent="0.2">
      <c r="L9858" s="469"/>
      <c r="M9858" s="469"/>
      <c r="N9858" s="469"/>
      <c r="O9858" s="469"/>
      <c r="P9858" s="923"/>
      <c r="Q9858" s="923"/>
      <c r="R9858" s="923"/>
      <c r="S9858" s="923"/>
      <c r="U9858" s="742"/>
    </row>
    <row r="9859" spans="12:21" s="508" customFormat="1" x14ac:dyDescent="0.2">
      <c r="L9859" s="469"/>
      <c r="M9859" s="469"/>
      <c r="N9859" s="469"/>
      <c r="O9859" s="469"/>
      <c r="P9859" s="923"/>
      <c r="Q9859" s="923"/>
      <c r="R9859" s="923"/>
      <c r="S9859" s="923"/>
      <c r="U9859" s="742"/>
    </row>
    <row r="9860" spans="12:21" s="508" customFormat="1" x14ac:dyDescent="0.2">
      <c r="L9860" s="469"/>
      <c r="M9860" s="469"/>
      <c r="N9860" s="469"/>
      <c r="O9860" s="469"/>
      <c r="P9860" s="923"/>
      <c r="Q9860" s="923"/>
      <c r="R9860" s="923"/>
      <c r="S9860" s="923"/>
      <c r="U9860" s="742"/>
    </row>
    <row r="9861" spans="12:21" s="508" customFormat="1" x14ac:dyDescent="0.2">
      <c r="L9861" s="469"/>
      <c r="M9861" s="469"/>
      <c r="N9861" s="469"/>
      <c r="O9861" s="469"/>
      <c r="P9861" s="923"/>
      <c r="Q9861" s="923"/>
      <c r="R9861" s="923"/>
      <c r="S9861" s="923"/>
      <c r="U9861" s="742"/>
    </row>
    <row r="9862" spans="12:21" s="508" customFormat="1" x14ac:dyDescent="0.2">
      <c r="L9862" s="469"/>
      <c r="M9862" s="469"/>
      <c r="N9862" s="469"/>
      <c r="O9862" s="469"/>
      <c r="P9862" s="923"/>
      <c r="Q9862" s="923"/>
      <c r="R9862" s="923"/>
      <c r="S9862" s="923"/>
      <c r="U9862" s="742"/>
    </row>
    <row r="9863" spans="12:21" s="508" customFormat="1" x14ac:dyDescent="0.2">
      <c r="L9863" s="469"/>
      <c r="M9863" s="469"/>
      <c r="N9863" s="469"/>
      <c r="O9863" s="469"/>
      <c r="P9863" s="923"/>
      <c r="Q9863" s="923"/>
      <c r="R9863" s="923"/>
      <c r="S9863" s="923"/>
      <c r="U9863" s="742"/>
    </row>
    <row r="9864" spans="12:21" s="508" customFormat="1" x14ac:dyDescent="0.2">
      <c r="L9864" s="469"/>
      <c r="M9864" s="469"/>
      <c r="N9864" s="469"/>
      <c r="O9864" s="469"/>
      <c r="P9864" s="923"/>
      <c r="Q9864" s="923"/>
      <c r="R9864" s="923"/>
      <c r="S9864" s="923"/>
      <c r="U9864" s="742"/>
    </row>
    <row r="9865" spans="12:21" s="508" customFormat="1" x14ac:dyDescent="0.2">
      <c r="L9865" s="469"/>
      <c r="M9865" s="469"/>
      <c r="N9865" s="469"/>
      <c r="O9865" s="469"/>
      <c r="P9865" s="923"/>
      <c r="Q9865" s="923"/>
      <c r="R9865" s="923"/>
      <c r="S9865" s="923"/>
      <c r="U9865" s="742"/>
    </row>
    <row r="9866" spans="12:21" s="508" customFormat="1" x14ac:dyDescent="0.2">
      <c r="L9866" s="469"/>
      <c r="M9866" s="469"/>
      <c r="N9866" s="469"/>
      <c r="O9866" s="469"/>
      <c r="P9866" s="923"/>
      <c r="Q9866" s="923"/>
      <c r="R9866" s="923"/>
      <c r="S9866" s="923"/>
      <c r="U9866" s="742"/>
    </row>
    <row r="9867" spans="12:21" s="508" customFormat="1" x14ac:dyDescent="0.2">
      <c r="L9867" s="469"/>
      <c r="M9867" s="469"/>
      <c r="N9867" s="469"/>
      <c r="O9867" s="469"/>
      <c r="P9867" s="923"/>
      <c r="Q9867" s="923"/>
      <c r="R9867" s="923"/>
      <c r="S9867" s="923"/>
      <c r="U9867" s="742"/>
    </row>
    <row r="9868" spans="12:21" s="508" customFormat="1" x14ac:dyDescent="0.2">
      <c r="L9868" s="469"/>
      <c r="M9868" s="469"/>
      <c r="N9868" s="469"/>
      <c r="O9868" s="469"/>
      <c r="P9868" s="923"/>
      <c r="Q9868" s="923"/>
      <c r="R9868" s="923"/>
      <c r="S9868" s="923"/>
      <c r="U9868" s="742"/>
    </row>
    <row r="9869" spans="12:21" s="508" customFormat="1" x14ac:dyDescent="0.2">
      <c r="L9869" s="469"/>
      <c r="M9869" s="469"/>
      <c r="N9869" s="469"/>
      <c r="O9869" s="469"/>
      <c r="P9869" s="923"/>
      <c r="Q9869" s="923"/>
      <c r="R9869" s="923"/>
      <c r="S9869" s="923"/>
      <c r="U9869" s="742"/>
    </row>
    <row r="9870" spans="12:21" s="508" customFormat="1" x14ac:dyDescent="0.2">
      <c r="L9870" s="469"/>
      <c r="M9870" s="469"/>
      <c r="N9870" s="469"/>
      <c r="O9870" s="469"/>
      <c r="P9870" s="923"/>
      <c r="Q9870" s="923"/>
      <c r="R9870" s="923"/>
      <c r="S9870" s="923"/>
      <c r="U9870" s="742"/>
    </row>
    <row r="9871" spans="12:21" s="508" customFormat="1" x14ac:dyDescent="0.2">
      <c r="L9871" s="469"/>
      <c r="M9871" s="469"/>
      <c r="N9871" s="469"/>
      <c r="O9871" s="469"/>
      <c r="P9871" s="923"/>
      <c r="Q9871" s="923"/>
      <c r="R9871" s="923"/>
      <c r="S9871" s="923"/>
      <c r="U9871" s="742"/>
    </row>
    <row r="9872" spans="12:21" s="508" customFormat="1" x14ac:dyDescent="0.2">
      <c r="L9872" s="469"/>
      <c r="M9872" s="469"/>
      <c r="N9872" s="469"/>
      <c r="O9872" s="469"/>
      <c r="P9872" s="923"/>
      <c r="Q9872" s="923"/>
      <c r="R9872" s="923"/>
      <c r="S9872" s="923"/>
      <c r="U9872" s="742"/>
    </row>
    <row r="9873" spans="12:21" s="508" customFormat="1" x14ac:dyDescent="0.2">
      <c r="L9873" s="469"/>
      <c r="M9873" s="469"/>
      <c r="N9873" s="469"/>
      <c r="O9873" s="469"/>
      <c r="P9873" s="923"/>
      <c r="Q9873" s="923"/>
      <c r="R9873" s="923"/>
      <c r="S9873" s="923"/>
      <c r="U9873" s="742"/>
    </row>
    <row r="9874" spans="12:21" s="508" customFormat="1" x14ac:dyDescent="0.2">
      <c r="L9874" s="469"/>
      <c r="M9874" s="469"/>
      <c r="N9874" s="469"/>
      <c r="O9874" s="469"/>
      <c r="P9874" s="923"/>
      <c r="Q9874" s="923"/>
      <c r="R9874" s="923"/>
      <c r="S9874" s="923"/>
      <c r="U9874" s="742"/>
    </row>
    <row r="9875" spans="12:21" s="508" customFormat="1" x14ac:dyDescent="0.2">
      <c r="L9875" s="469"/>
      <c r="M9875" s="469"/>
      <c r="N9875" s="469"/>
      <c r="O9875" s="469"/>
      <c r="P9875" s="923"/>
      <c r="Q9875" s="923"/>
      <c r="R9875" s="923"/>
      <c r="S9875" s="923"/>
      <c r="U9875" s="742"/>
    </row>
    <row r="9876" spans="12:21" s="508" customFormat="1" x14ac:dyDescent="0.2">
      <c r="L9876" s="469"/>
      <c r="M9876" s="469"/>
      <c r="N9876" s="469"/>
      <c r="O9876" s="469"/>
      <c r="P9876" s="923"/>
      <c r="Q9876" s="923"/>
      <c r="R9876" s="923"/>
      <c r="S9876" s="923"/>
      <c r="U9876" s="742"/>
    </row>
    <row r="9877" spans="12:21" s="508" customFormat="1" x14ac:dyDescent="0.2">
      <c r="L9877" s="469"/>
      <c r="M9877" s="469"/>
      <c r="N9877" s="469"/>
      <c r="O9877" s="469"/>
      <c r="P9877" s="923"/>
      <c r="Q9877" s="923"/>
      <c r="R9877" s="923"/>
      <c r="S9877" s="923"/>
      <c r="U9877" s="742"/>
    </row>
    <row r="9878" spans="12:21" s="508" customFormat="1" x14ac:dyDescent="0.2">
      <c r="L9878" s="469"/>
      <c r="M9878" s="469"/>
      <c r="N9878" s="469"/>
      <c r="O9878" s="469"/>
      <c r="P9878" s="923"/>
      <c r="Q9878" s="923"/>
      <c r="R9878" s="923"/>
      <c r="S9878" s="923"/>
      <c r="U9878" s="742"/>
    </row>
    <row r="9879" spans="12:21" s="508" customFormat="1" x14ac:dyDescent="0.2">
      <c r="L9879" s="469"/>
      <c r="M9879" s="469"/>
      <c r="N9879" s="469"/>
      <c r="O9879" s="469"/>
      <c r="P9879" s="923"/>
      <c r="Q9879" s="923"/>
      <c r="R9879" s="923"/>
      <c r="S9879" s="923"/>
      <c r="U9879" s="742"/>
    </row>
    <row r="9880" spans="12:21" s="508" customFormat="1" x14ac:dyDescent="0.2">
      <c r="L9880" s="469"/>
      <c r="M9880" s="469"/>
      <c r="N9880" s="469"/>
      <c r="O9880" s="469"/>
      <c r="P9880" s="923"/>
      <c r="Q9880" s="923"/>
      <c r="R9880" s="923"/>
      <c r="S9880" s="923"/>
      <c r="U9880" s="742"/>
    </row>
    <row r="9881" spans="12:21" s="508" customFormat="1" x14ac:dyDescent="0.2">
      <c r="L9881" s="469"/>
      <c r="M9881" s="469"/>
      <c r="N9881" s="469"/>
      <c r="O9881" s="469"/>
      <c r="P9881" s="923"/>
      <c r="Q9881" s="923"/>
      <c r="R9881" s="923"/>
      <c r="S9881" s="923"/>
      <c r="U9881" s="742"/>
    </row>
    <row r="9882" spans="12:21" s="508" customFormat="1" x14ac:dyDescent="0.2">
      <c r="L9882" s="469"/>
      <c r="M9882" s="469"/>
      <c r="N9882" s="469"/>
      <c r="O9882" s="469"/>
      <c r="P9882" s="923"/>
      <c r="Q9882" s="923"/>
      <c r="R9882" s="923"/>
      <c r="S9882" s="923"/>
      <c r="U9882" s="742"/>
    </row>
    <row r="9883" spans="12:21" s="508" customFormat="1" x14ac:dyDescent="0.2">
      <c r="L9883" s="469"/>
      <c r="M9883" s="469"/>
      <c r="N9883" s="469"/>
      <c r="O9883" s="469"/>
      <c r="P9883" s="923"/>
      <c r="Q9883" s="923"/>
      <c r="R9883" s="923"/>
      <c r="S9883" s="923"/>
      <c r="U9883" s="742"/>
    </row>
    <row r="9884" spans="12:21" s="508" customFormat="1" x14ac:dyDescent="0.2">
      <c r="L9884" s="469"/>
      <c r="M9884" s="469"/>
      <c r="N9884" s="469"/>
      <c r="O9884" s="469"/>
      <c r="P9884" s="923"/>
      <c r="Q9884" s="923"/>
      <c r="R9884" s="923"/>
      <c r="S9884" s="923"/>
      <c r="U9884" s="742"/>
    </row>
    <row r="9885" spans="12:21" s="508" customFormat="1" x14ac:dyDescent="0.2">
      <c r="L9885" s="469"/>
      <c r="M9885" s="469"/>
      <c r="N9885" s="469"/>
      <c r="O9885" s="469"/>
      <c r="P9885" s="923"/>
      <c r="Q9885" s="923"/>
      <c r="R9885" s="923"/>
      <c r="S9885" s="923"/>
      <c r="U9885" s="742"/>
    </row>
    <row r="9886" spans="12:21" s="508" customFormat="1" x14ac:dyDescent="0.2">
      <c r="L9886" s="469"/>
      <c r="M9886" s="469"/>
      <c r="N9886" s="469"/>
      <c r="O9886" s="469"/>
      <c r="P9886" s="923"/>
      <c r="Q9886" s="923"/>
      <c r="R9886" s="923"/>
      <c r="S9886" s="923"/>
      <c r="U9886" s="742"/>
    </row>
    <row r="9887" spans="12:21" s="508" customFormat="1" x14ac:dyDescent="0.2">
      <c r="L9887" s="469"/>
      <c r="M9887" s="469"/>
      <c r="N9887" s="469"/>
      <c r="O9887" s="469"/>
      <c r="P9887" s="923"/>
      <c r="Q9887" s="923"/>
      <c r="R9887" s="923"/>
      <c r="S9887" s="923"/>
      <c r="U9887" s="742"/>
    </row>
    <row r="9888" spans="12:21" s="508" customFormat="1" x14ac:dyDescent="0.2">
      <c r="L9888" s="469"/>
      <c r="M9888" s="469"/>
      <c r="N9888" s="469"/>
      <c r="O9888" s="469"/>
      <c r="P9888" s="923"/>
      <c r="Q9888" s="923"/>
      <c r="R9888" s="923"/>
      <c r="S9888" s="923"/>
      <c r="U9888" s="742"/>
    </row>
    <row r="9889" spans="12:21" s="508" customFormat="1" x14ac:dyDescent="0.2">
      <c r="L9889" s="469"/>
      <c r="M9889" s="469"/>
      <c r="N9889" s="469"/>
      <c r="O9889" s="469"/>
      <c r="P9889" s="923"/>
      <c r="Q9889" s="923"/>
      <c r="R9889" s="923"/>
      <c r="S9889" s="923"/>
      <c r="U9889" s="742"/>
    </row>
    <row r="9890" spans="12:21" s="508" customFormat="1" x14ac:dyDescent="0.2">
      <c r="L9890" s="469"/>
      <c r="M9890" s="469"/>
      <c r="N9890" s="469"/>
      <c r="O9890" s="469"/>
      <c r="P9890" s="923"/>
      <c r="Q9890" s="923"/>
      <c r="R9890" s="923"/>
      <c r="S9890" s="923"/>
      <c r="U9890" s="742"/>
    </row>
    <row r="9891" spans="12:21" s="508" customFormat="1" x14ac:dyDescent="0.2">
      <c r="L9891" s="469"/>
      <c r="M9891" s="469"/>
      <c r="N9891" s="469"/>
      <c r="O9891" s="469"/>
      <c r="P9891" s="923"/>
      <c r="Q9891" s="923"/>
      <c r="R9891" s="923"/>
      <c r="S9891" s="923"/>
      <c r="U9891" s="742"/>
    </row>
    <row r="9892" spans="12:21" s="508" customFormat="1" x14ac:dyDescent="0.2">
      <c r="L9892" s="469"/>
      <c r="M9892" s="469"/>
      <c r="N9892" s="469"/>
      <c r="O9892" s="469"/>
      <c r="P9892" s="923"/>
      <c r="Q9892" s="923"/>
      <c r="R9892" s="923"/>
      <c r="S9892" s="923"/>
      <c r="U9892" s="742"/>
    </row>
    <row r="9893" spans="12:21" s="508" customFormat="1" x14ac:dyDescent="0.2">
      <c r="L9893" s="469"/>
      <c r="M9893" s="469"/>
      <c r="N9893" s="469"/>
      <c r="O9893" s="469"/>
      <c r="P9893" s="923"/>
      <c r="Q9893" s="923"/>
      <c r="R9893" s="923"/>
      <c r="S9893" s="923"/>
      <c r="U9893" s="742"/>
    </row>
    <row r="9894" spans="12:21" s="508" customFormat="1" x14ac:dyDescent="0.2">
      <c r="L9894" s="469"/>
      <c r="M9894" s="469"/>
      <c r="N9894" s="469"/>
      <c r="O9894" s="469"/>
      <c r="P9894" s="923"/>
      <c r="Q9894" s="923"/>
      <c r="R9894" s="923"/>
      <c r="S9894" s="923"/>
      <c r="U9894" s="742"/>
    </row>
    <row r="9895" spans="12:21" s="508" customFormat="1" x14ac:dyDescent="0.2">
      <c r="L9895" s="469"/>
      <c r="M9895" s="469"/>
      <c r="N9895" s="469"/>
      <c r="O9895" s="469"/>
      <c r="P9895" s="923"/>
      <c r="Q9895" s="923"/>
      <c r="R9895" s="923"/>
      <c r="S9895" s="923"/>
      <c r="U9895" s="742"/>
    </row>
    <row r="9896" spans="12:21" s="508" customFormat="1" x14ac:dyDescent="0.2">
      <c r="L9896" s="469"/>
      <c r="M9896" s="469"/>
      <c r="N9896" s="469"/>
      <c r="O9896" s="469"/>
      <c r="P9896" s="923"/>
      <c r="Q9896" s="923"/>
      <c r="R9896" s="923"/>
      <c r="S9896" s="923"/>
      <c r="U9896" s="742"/>
    </row>
    <row r="9897" spans="12:21" s="508" customFormat="1" x14ac:dyDescent="0.2">
      <c r="L9897" s="469"/>
      <c r="M9897" s="469"/>
      <c r="N9897" s="469"/>
      <c r="O9897" s="469"/>
      <c r="P9897" s="923"/>
      <c r="Q9897" s="923"/>
      <c r="R9897" s="923"/>
      <c r="S9897" s="923"/>
      <c r="U9897" s="742"/>
    </row>
    <row r="9898" spans="12:21" s="508" customFormat="1" x14ac:dyDescent="0.2">
      <c r="L9898" s="469"/>
      <c r="M9898" s="469"/>
      <c r="N9898" s="469"/>
      <c r="O9898" s="469"/>
      <c r="P9898" s="923"/>
      <c r="Q9898" s="923"/>
      <c r="R9898" s="923"/>
      <c r="S9898" s="923"/>
      <c r="U9898" s="742"/>
    </row>
    <row r="9899" spans="12:21" s="508" customFormat="1" x14ac:dyDescent="0.2">
      <c r="L9899" s="469"/>
      <c r="M9899" s="469"/>
      <c r="N9899" s="469"/>
      <c r="O9899" s="469"/>
      <c r="P9899" s="923"/>
      <c r="Q9899" s="923"/>
      <c r="R9899" s="923"/>
      <c r="S9899" s="923"/>
      <c r="U9899" s="742"/>
    </row>
    <row r="9900" spans="12:21" s="508" customFormat="1" x14ac:dyDescent="0.2">
      <c r="L9900" s="469"/>
      <c r="M9900" s="469"/>
      <c r="N9900" s="469"/>
      <c r="O9900" s="469"/>
      <c r="P9900" s="923"/>
      <c r="Q9900" s="923"/>
      <c r="R9900" s="923"/>
      <c r="S9900" s="923"/>
      <c r="U9900" s="742"/>
    </row>
    <row r="9901" spans="12:21" s="508" customFormat="1" x14ac:dyDescent="0.2">
      <c r="L9901" s="469"/>
      <c r="M9901" s="469"/>
      <c r="N9901" s="469"/>
      <c r="O9901" s="469"/>
      <c r="P9901" s="923"/>
      <c r="Q9901" s="923"/>
      <c r="R9901" s="923"/>
      <c r="S9901" s="923"/>
      <c r="U9901" s="742"/>
    </row>
    <row r="9902" spans="12:21" s="508" customFormat="1" x14ac:dyDescent="0.2">
      <c r="L9902" s="469"/>
      <c r="M9902" s="469"/>
      <c r="N9902" s="469"/>
      <c r="O9902" s="469"/>
      <c r="P9902" s="923"/>
      <c r="Q9902" s="923"/>
      <c r="R9902" s="923"/>
      <c r="S9902" s="923"/>
      <c r="U9902" s="742"/>
    </row>
    <row r="9903" spans="12:21" s="508" customFormat="1" x14ac:dyDescent="0.2">
      <c r="L9903" s="469"/>
      <c r="M9903" s="469"/>
      <c r="N9903" s="469"/>
      <c r="O9903" s="469"/>
      <c r="P9903" s="923"/>
      <c r="Q9903" s="923"/>
      <c r="R9903" s="923"/>
      <c r="S9903" s="923"/>
      <c r="U9903" s="742"/>
    </row>
    <row r="9904" spans="12:21" s="508" customFormat="1" x14ac:dyDescent="0.2">
      <c r="L9904" s="469"/>
      <c r="M9904" s="469"/>
      <c r="N9904" s="469"/>
      <c r="O9904" s="469"/>
      <c r="P9904" s="923"/>
      <c r="Q9904" s="923"/>
      <c r="R9904" s="923"/>
      <c r="S9904" s="923"/>
      <c r="U9904" s="742"/>
    </row>
    <row r="9905" spans="12:21" s="508" customFormat="1" x14ac:dyDescent="0.2">
      <c r="L9905" s="469"/>
      <c r="M9905" s="469"/>
      <c r="N9905" s="469"/>
      <c r="O9905" s="469"/>
      <c r="P9905" s="923"/>
      <c r="Q9905" s="923"/>
      <c r="R9905" s="923"/>
      <c r="S9905" s="923"/>
      <c r="U9905" s="742"/>
    </row>
    <row r="9906" spans="12:21" s="508" customFormat="1" x14ac:dyDescent="0.2">
      <c r="L9906" s="469"/>
      <c r="M9906" s="469"/>
      <c r="N9906" s="469"/>
      <c r="O9906" s="469"/>
      <c r="P9906" s="923"/>
      <c r="Q9906" s="923"/>
      <c r="R9906" s="923"/>
      <c r="S9906" s="923"/>
      <c r="U9906" s="742"/>
    </row>
    <row r="9907" spans="12:21" s="508" customFormat="1" x14ac:dyDescent="0.2">
      <c r="L9907" s="469"/>
      <c r="M9907" s="469"/>
      <c r="N9907" s="469"/>
      <c r="O9907" s="469"/>
      <c r="P9907" s="923"/>
      <c r="Q9907" s="923"/>
      <c r="R9907" s="923"/>
      <c r="S9907" s="923"/>
      <c r="U9907" s="742"/>
    </row>
    <row r="9908" spans="12:21" s="508" customFormat="1" x14ac:dyDescent="0.2">
      <c r="L9908" s="469"/>
      <c r="M9908" s="469"/>
      <c r="N9908" s="469"/>
      <c r="O9908" s="469"/>
      <c r="P9908" s="923"/>
      <c r="Q9908" s="923"/>
      <c r="R9908" s="923"/>
      <c r="S9908" s="923"/>
      <c r="U9908" s="742"/>
    </row>
    <row r="9909" spans="12:21" s="508" customFormat="1" x14ac:dyDescent="0.2">
      <c r="L9909" s="469"/>
      <c r="M9909" s="469"/>
      <c r="N9909" s="469"/>
      <c r="O9909" s="469"/>
      <c r="P9909" s="923"/>
      <c r="Q9909" s="923"/>
      <c r="R9909" s="923"/>
      <c r="S9909" s="923"/>
      <c r="U9909" s="742"/>
    </row>
    <row r="9910" spans="12:21" s="508" customFormat="1" x14ac:dyDescent="0.2">
      <c r="L9910" s="469"/>
      <c r="M9910" s="469"/>
      <c r="N9910" s="469"/>
      <c r="O9910" s="469"/>
      <c r="P9910" s="923"/>
      <c r="Q9910" s="923"/>
      <c r="R9910" s="923"/>
      <c r="S9910" s="923"/>
      <c r="U9910" s="742"/>
    </row>
    <row r="9911" spans="12:21" s="508" customFormat="1" x14ac:dyDescent="0.2">
      <c r="L9911" s="469"/>
      <c r="M9911" s="469"/>
      <c r="N9911" s="469"/>
      <c r="O9911" s="469"/>
      <c r="P9911" s="923"/>
      <c r="Q9911" s="923"/>
      <c r="R9911" s="923"/>
      <c r="S9911" s="923"/>
      <c r="U9911" s="742"/>
    </row>
    <row r="9912" spans="12:21" s="508" customFormat="1" x14ac:dyDescent="0.2">
      <c r="L9912" s="469"/>
      <c r="M9912" s="469"/>
      <c r="N9912" s="469"/>
      <c r="O9912" s="469"/>
      <c r="P9912" s="923"/>
      <c r="Q9912" s="923"/>
      <c r="R9912" s="923"/>
      <c r="S9912" s="923"/>
      <c r="U9912" s="742"/>
    </row>
    <row r="9913" spans="12:21" s="508" customFormat="1" x14ac:dyDescent="0.2">
      <c r="L9913" s="469"/>
      <c r="M9913" s="469"/>
      <c r="N9913" s="469"/>
      <c r="O9913" s="469"/>
      <c r="P9913" s="923"/>
      <c r="Q9913" s="923"/>
      <c r="R9913" s="923"/>
      <c r="S9913" s="923"/>
      <c r="U9913" s="742"/>
    </row>
    <row r="9914" spans="12:21" s="508" customFormat="1" x14ac:dyDescent="0.2">
      <c r="L9914" s="469"/>
      <c r="M9914" s="469"/>
      <c r="N9914" s="469"/>
      <c r="O9914" s="469"/>
      <c r="P9914" s="923"/>
      <c r="Q9914" s="923"/>
      <c r="R9914" s="923"/>
      <c r="S9914" s="923"/>
      <c r="U9914" s="742"/>
    </row>
    <row r="9915" spans="12:21" s="508" customFormat="1" x14ac:dyDescent="0.2">
      <c r="L9915" s="469"/>
      <c r="M9915" s="469"/>
      <c r="N9915" s="469"/>
      <c r="O9915" s="469"/>
      <c r="P9915" s="923"/>
      <c r="Q9915" s="923"/>
      <c r="R9915" s="923"/>
      <c r="S9915" s="923"/>
      <c r="U9915" s="742"/>
    </row>
    <row r="9916" spans="12:21" s="508" customFormat="1" x14ac:dyDescent="0.2">
      <c r="L9916" s="469"/>
      <c r="M9916" s="469"/>
      <c r="N9916" s="469"/>
      <c r="O9916" s="469"/>
      <c r="P9916" s="923"/>
      <c r="Q9916" s="923"/>
      <c r="R9916" s="923"/>
      <c r="S9916" s="923"/>
      <c r="U9916" s="742"/>
    </row>
    <row r="9917" spans="12:21" s="508" customFormat="1" x14ac:dyDescent="0.2">
      <c r="L9917" s="469"/>
      <c r="M9917" s="469"/>
      <c r="N9917" s="469"/>
      <c r="O9917" s="469"/>
      <c r="P9917" s="923"/>
      <c r="Q9917" s="923"/>
      <c r="R9917" s="923"/>
      <c r="S9917" s="923"/>
      <c r="U9917" s="742"/>
    </row>
    <row r="9918" spans="12:21" s="508" customFormat="1" x14ac:dyDescent="0.2">
      <c r="L9918" s="469"/>
      <c r="M9918" s="469"/>
      <c r="N9918" s="469"/>
      <c r="O9918" s="469"/>
      <c r="P9918" s="923"/>
      <c r="Q9918" s="923"/>
      <c r="R9918" s="923"/>
      <c r="S9918" s="923"/>
      <c r="U9918" s="742"/>
    </row>
    <row r="9919" spans="12:21" s="508" customFormat="1" x14ac:dyDescent="0.2">
      <c r="L9919" s="469"/>
      <c r="M9919" s="469"/>
      <c r="N9919" s="469"/>
      <c r="O9919" s="469"/>
      <c r="P9919" s="923"/>
      <c r="Q9919" s="923"/>
      <c r="R9919" s="923"/>
      <c r="S9919" s="923"/>
      <c r="U9919" s="742"/>
    </row>
    <row r="9920" spans="12:21" s="508" customFormat="1" x14ac:dyDescent="0.2">
      <c r="L9920" s="469"/>
      <c r="M9920" s="469"/>
      <c r="N9920" s="469"/>
      <c r="O9920" s="469"/>
      <c r="P9920" s="923"/>
      <c r="Q9920" s="923"/>
      <c r="R9920" s="923"/>
      <c r="S9920" s="923"/>
      <c r="U9920" s="742"/>
    </row>
    <row r="9921" spans="12:21" s="508" customFormat="1" x14ac:dyDescent="0.2">
      <c r="L9921" s="469"/>
      <c r="M9921" s="469"/>
      <c r="N9921" s="469"/>
      <c r="O9921" s="469"/>
      <c r="P9921" s="923"/>
      <c r="Q9921" s="923"/>
      <c r="R9921" s="923"/>
      <c r="S9921" s="923"/>
      <c r="U9921" s="742"/>
    </row>
    <row r="9922" spans="12:21" s="508" customFormat="1" x14ac:dyDescent="0.2">
      <c r="L9922" s="469"/>
      <c r="M9922" s="469"/>
      <c r="N9922" s="469"/>
      <c r="O9922" s="469"/>
      <c r="P9922" s="923"/>
      <c r="Q9922" s="923"/>
      <c r="R9922" s="923"/>
      <c r="S9922" s="923"/>
      <c r="U9922" s="742"/>
    </row>
    <row r="9923" spans="12:21" s="508" customFormat="1" x14ac:dyDescent="0.2">
      <c r="L9923" s="469"/>
      <c r="M9923" s="469"/>
      <c r="N9923" s="469"/>
      <c r="O9923" s="469"/>
      <c r="P9923" s="923"/>
      <c r="Q9923" s="923"/>
      <c r="R9923" s="923"/>
      <c r="S9923" s="923"/>
      <c r="U9923" s="742"/>
    </row>
    <row r="9924" spans="12:21" s="508" customFormat="1" x14ac:dyDescent="0.2">
      <c r="L9924" s="469"/>
      <c r="M9924" s="469"/>
      <c r="N9924" s="469"/>
      <c r="O9924" s="469"/>
      <c r="P9924" s="923"/>
      <c r="Q9924" s="923"/>
      <c r="R9924" s="923"/>
      <c r="S9924" s="923"/>
      <c r="U9924" s="742"/>
    </row>
    <row r="9925" spans="12:21" s="508" customFormat="1" x14ac:dyDescent="0.2">
      <c r="L9925" s="469"/>
      <c r="M9925" s="469"/>
      <c r="N9925" s="469"/>
      <c r="O9925" s="469"/>
      <c r="P9925" s="923"/>
      <c r="Q9925" s="923"/>
      <c r="R9925" s="923"/>
      <c r="S9925" s="923"/>
      <c r="U9925" s="742"/>
    </row>
    <row r="9926" spans="12:21" s="508" customFormat="1" x14ac:dyDescent="0.2">
      <c r="L9926" s="469"/>
      <c r="M9926" s="469"/>
      <c r="N9926" s="469"/>
      <c r="O9926" s="469"/>
      <c r="P9926" s="923"/>
      <c r="Q9926" s="923"/>
      <c r="R9926" s="923"/>
      <c r="S9926" s="923"/>
      <c r="U9926" s="742"/>
    </row>
    <row r="9927" spans="12:21" s="508" customFormat="1" x14ac:dyDescent="0.2">
      <c r="L9927" s="469"/>
      <c r="M9927" s="469"/>
      <c r="N9927" s="469"/>
      <c r="O9927" s="469"/>
      <c r="P9927" s="923"/>
      <c r="Q9927" s="923"/>
      <c r="R9927" s="923"/>
      <c r="S9927" s="923"/>
      <c r="U9927" s="742"/>
    </row>
    <row r="9928" spans="12:21" s="508" customFormat="1" x14ac:dyDescent="0.2">
      <c r="L9928" s="469"/>
      <c r="M9928" s="469"/>
      <c r="N9928" s="469"/>
      <c r="O9928" s="469"/>
      <c r="P9928" s="923"/>
      <c r="Q9928" s="923"/>
      <c r="R9928" s="923"/>
      <c r="S9928" s="923"/>
      <c r="U9928" s="742"/>
    </row>
    <row r="9929" spans="12:21" s="508" customFormat="1" x14ac:dyDescent="0.2">
      <c r="L9929" s="469"/>
      <c r="M9929" s="469"/>
      <c r="N9929" s="469"/>
      <c r="O9929" s="469"/>
      <c r="P9929" s="923"/>
      <c r="Q9929" s="923"/>
      <c r="R9929" s="923"/>
      <c r="S9929" s="923"/>
      <c r="U9929" s="742"/>
    </row>
    <row r="9930" spans="12:21" s="508" customFormat="1" x14ac:dyDescent="0.2">
      <c r="L9930" s="469"/>
      <c r="M9930" s="469"/>
      <c r="N9930" s="469"/>
      <c r="O9930" s="469"/>
      <c r="P9930" s="923"/>
      <c r="Q9930" s="923"/>
      <c r="R9930" s="923"/>
      <c r="S9930" s="923"/>
      <c r="U9930" s="742"/>
    </row>
    <row r="9931" spans="12:21" s="508" customFormat="1" x14ac:dyDescent="0.2">
      <c r="L9931" s="469"/>
      <c r="M9931" s="469"/>
      <c r="N9931" s="469"/>
      <c r="O9931" s="469"/>
      <c r="P9931" s="923"/>
      <c r="Q9931" s="923"/>
      <c r="R9931" s="923"/>
      <c r="S9931" s="923"/>
      <c r="U9931" s="742"/>
    </row>
    <row r="9932" spans="12:21" s="508" customFormat="1" x14ac:dyDescent="0.2">
      <c r="L9932" s="469"/>
      <c r="M9932" s="469"/>
      <c r="N9932" s="469"/>
      <c r="O9932" s="469"/>
      <c r="P9932" s="923"/>
      <c r="Q9932" s="923"/>
      <c r="R9932" s="923"/>
      <c r="S9932" s="923"/>
      <c r="U9932" s="742"/>
    </row>
    <row r="9933" spans="12:21" s="508" customFormat="1" x14ac:dyDescent="0.2">
      <c r="L9933" s="469"/>
      <c r="M9933" s="469"/>
      <c r="N9933" s="469"/>
      <c r="O9933" s="469"/>
      <c r="P9933" s="923"/>
      <c r="Q9933" s="923"/>
      <c r="R9933" s="923"/>
      <c r="S9933" s="923"/>
      <c r="U9933" s="742"/>
    </row>
    <row r="9934" spans="12:21" s="508" customFormat="1" x14ac:dyDescent="0.2">
      <c r="L9934" s="469"/>
      <c r="M9934" s="469"/>
      <c r="N9934" s="469"/>
      <c r="O9934" s="469"/>
      <c r="P9934" s="923"/>
      <c r="Q9934" s="923"/>
      <c r="R9934" s="923"/>
      <c r="S9934" s="923"/>
      <c r="U9934" s="742"/>
    </row>
    <row r="9935" spans="12:21" s="508" customFormat="1" x14ac:dyDescent="0.2">
      <c r="L9935" s="469"/>
      <c r="M9935" s="469"/>
      <c r="N9935" s="469"/>
      <c r="O9935" s="469"/>
      <c r="P9935" s="923"/>
      <c r="Q9935" s="923"/>
      <c r="R9935" s="923"/>
      <c r="S9935" s="923"/>
      <c r="U9935" s="742"/>
    </row>
    <row r="9936" spans="12:21" s="508" customFormat="1" x14ac:dyDescent="0.2">
      <c r="L9936" s="469"/>
      <c r="M9936" s="469"/>
      <c r="N9936" s="469"/>
      <c r="O9936" s="469"/>
      <c r="P9936" s="923"/>
      <c r="Q9936" s="923"/>
      <c r="R9936" s="923"/>
      <c r="S9936" s="923"/>
      <c r="U9936" s="742"/>
    </row>
    <row r="9937" spans="12:21" s="508" customFormat="1" x14ac:dyDescent="0.2">
      <c r="L9937" s="469"/>
      <c r="M9937" s="469"/>
      <c r="N9937" s="469"/>
      <c r="O9937" s="469"/>
      <c r="P9937" s="923"/>
      <c r="Q9937" s="923"/>
      <c r="R9937" s="923"/>
      <c r="S9937" s="923"/>
      <c r="U9937" s="742"/>
    </row>
    <row r="9938" spans="12:21" s="508" customFormat="1" x14ac:dyDescent="0.2">
      <c r="L9938" s="469"/>
      <c r="M9938" s="469"/>
      <c r="N9938" s="469"/>
      <c r="O9938" s="469"/>
      <c r="P9938" s="923"/>
      <c r="Q9938" s="923"/>
      <c r="R9938" s="923"/>
      <c r="S9938" s="923"/>
      <c r="U9938" s="742"/>
    </row>
    <row r="9939" spans="12:21" s="508" customFormat="1" x14ac:dyDescent="0.2">
      <c r="L9939" s="469"/>
      <c r="M9939" s="469"/>
      <c r="N9939" s="469"/>
      <c r="O9939" s="469"/>
      <c r="P9939" s="923"/>
      <c r="Q9939" s="923"/>
      <c r="R9939" s="923"/>
      <c r="S9939" s="923"/>
      <c r="U9939" s="742"/>
    </row>
    <row r="9940" spans="12:21" s="508" customFormat="1" x14ac:dyDescent="0.2">
      <c r="L9940" s="469"/>
      <c r="M9940" s="469"/>
      <c r="N9940" s="469"/>
      <c r="O9940" s="469"/>
      <c r="P9940" s="923"/>
      <c r="Q9940" s="923"/>
      <c r="R9940" s="923"/>
      <c r="S9940" s="923"/>
      <c r="U9940" s="742"/>
    </row>
    <row r="9941" spans="12:21" s="508" customFormat="1" x14ac:dyDescent="0.2">
      <c r="L9941" s="469"/>
      <c r="M9941" s="469"/>
      <c r="N9941" s="469"/>
      <c r="O9941" s="469"/>
      <c r="P9941" s="923"/>
      <c r="Q9941" s="923"/>
      <c r="R9941" s="923"/>
      <c r="S9941" s="923"/>
      <c r="U9941" s="742"/>
    </row>
    <row r="9942" spans="12:21" s="508" customFormat="1" x14ac:dyDescent="0.2">
      <c r="L9942" s="469"/>
      <c r="M9942" s="469"/>
      <c r="N9942" s="469"/>
      <c r="O9942" s="469"/>
      <c r="P9942" s="923"/>
      <c r="Q9942" s="923"/>
      <c r="R9942" s="923"/>
      <c r="S9942" s="923"/>
      <c r="U9942" s="742"/>
    </row>
    <row r="9943" spans="12:21" s="508" customFormat="1" x14ac:dyDescent="0.2">
      <c r="L9943" s="469"/>
      <c r="M9943" s="469"/>
      <c r="N9943" s="469"/>
      <c r="O9943" s="469"/>
      <c r="P9943" s="923"/>
      <c r="Q9943" s="923"/>
      <c r="R9943" s="923"/>
      <c r="S9943" s="923"/>
      <c r="U9943" s="742"/>
    </row>
    <row r="9944" spans="12:21" s="508" customFormat="1" x14ac:dyDescent="0.2">
      <c r="L9944" s="469"/>
      <c r="M9944" s="469"/>
      <c r="N9944" s="469"/>
      <c r="O9944" s="469"/>
      <c r="P9944" s="923"/>
      <c r="Q9944" s="923"/>
      <c r="R9944" s="923"/>
      <c r="S9944" s="923"/>
      <c r="U9944" s="742"/>
    </row>
    <row r="9945" spans="12:21" s="508" customFormat="1" x14ac:dyDescent="0.2">
      <c r="L9945" s="469"/>
      <c r="M9945" s="469"/>
      <c r="N9945" s="469"/>
      <c r="O9945" s="469"/>
      <c r="P9945" s="923"/>
      <c r="Q9945" s="923"/>
      <c r="R9945" s="923"/>
      <c r="S9945" s="923"/>
      <c r="U9945" s="742"/>
    </row>
    <row r="9946" spans="12:21" s="508" customFormat="1" x14ac:dyDescent="0.2">
      <c r="L9946" s="469"/>
      <c r="M9946" s="469"/>
      <c r="N9946" s="469"/>
      <c r="O9946" s="469"/>
      <c r="P9946" s="923"/>
      <c r="Q9946" s="923"/>
      <c r="R9946" s="923"/>
      <c r="S9946" s="923"/>
      <c r="U9946" s="742"/>
    </row>
    <row r="9947" spans="12:21" s="508" customFormat="1" x14ac:dyDescent="0.2">
      <c r="L9947" s="469"/>
      <c r="M9947" s="469"/>
      <c r="N9947" s="469"/>
      <c r="O9947" s="469"/>
      <c r="P9947" s="923"/>
      <c r="Q9947" s="923"/>
      <c r="R9947" s="923"/>
      <c r="S9947" s="923"/>
      <c r="U9947" s="742"/>
    </row>
    <row r="9948" spans="12:21" s="508" customFormat="1" x14ac:dyDescent="0.2">
      <c r="L9948" s="469"/>
      <c r="M9948" s="469"/>
      <c r="N9948" s="469"/>
      <c r="O9948" s="469"/>
      <c r="P9948" s="923"/>
      <c r="Q9948" s="923"/>
      <c r="R9948" s="923"/>
      <c r="S9948" s="923"/>
      <c r="U9948" s="742"/>
    </row>
    <row r="9949" spans="12:21" s="508" customFormat="1" x14ac:dyDescent="0.2">
      <c r="L9949" s="469"/>
      <c r="M9949" s="469"/>
      <c r="N9949" s="469"/>
      <c r="O9949" s="469"/>
      <c r="P9949" s="923"/>
      <c r="Q9949" s="923"/>
      <c r="R9949" s="923"/>
      <c r="S9949" s="923"/>
      <c r="U9949" s="742"/>
    </row>
    <row r="9950" spans="12:21" s="508" customFormat="1" x14ac:dyDescent="0.2">
      <c r="L9950" s="469"/>
      <c r="M9950" s="469"/>
      <c r="N9950" s="469"/>
      <c r="O9950" s="469"/>
      <c r="P9950" s="923"/>
      <c r="Q9950" s="923"/>
      <c r="R9950" s="923"/>
      <c r="S9950" s="923"/>
      <c r="U9950" s="742"/>
    </row>
    <row r="9951" spans="12:21" s="508" customFormat="1" x14ac:dyDescent="0.2">
      <c r="L9951" s="469"/>
      <c r="M9951" s="469"/>
      <c r="N9951" s="469"/>
      <c r="O9951" s="469"/>
      <c r="P9951" s="923"/>
      <c r="Q9951" s="923"/>
      <c r="R9951" s="923"/>
      <c r="S9951" s="923"/>
      <c r="U9951" s="742"/>
    </row>
    <row r="9952" spans="12:21" s="508" customFormat="1" x14ac:dyDescent="0.2">
      <c r="L9952" s="469"/>
      <c r="M9952" s="469"/>
      <c r="N9952" s="469"/>
      <c r="O9952" s="469"/>
      <c r="P9952" s="923"/>
      <c r="Q9952" s="923"/>
      <c r="R9952" s="923"/>
      <c r="S9952" s="923"/>
      <c r="U9952" s="742"/>
    </row>
    <row r="9953" spans="12:21" s="508" customFormat="1" x14ac:dyDescent="0.2">
      <c r="L9953" s="469"/>
      <c r="M9953" s="469"/>
      <c r="N9953" s="469"/>
      <c r="O9953" s="469"/>
      <c r="P9953" s="923"/>
      <c r="Q9953" s="923"/>
      <c r="R9953" s="923"/>
      <c r="S9953" s="923"/>
      <c r="U9953" s="742"/>
    </row>
    <row r="9954" spans="12:21" s="508" customFormat="1" x14ac:dyDescent="0.2">
      <c r="L9954" s="469"/>
      <c r="M9954" s="469"/>
      <c r="N9954" s="469"/>
      <c r="O9954" s="469"/>
      <c r="P9954" s="923"/>
      <c r="Q9954" s="923"/>
      <c r="R9954" s="923"/>
      <c r="S9954" s="923"/>
      <c r="U9954" s="742"/>
    </row>
    <row r="9955" spans="12:21" s="508" customFormat="1" x14ac:dyDescent="0.2">
      <c r="L9955" s="469"/>
      <c r="M9955" s="469"/>
      <c r="N9955" s="469"/>
      <c r="O9955" s="469"/>
      <c r="P9955" s="923"/>
      <c r="Q9955" s="923"/>
      <c r="R9955" s="923"/>
      <c r="S9955" s="923"/>
      <c r="U9955" s="742"/>
    </row>
    <row r="9956" spans="12:21" s="508" customFormat="1" x14ac:dyDescent="0.2">
      <c r="L9956" s="469"/>
      <c r="M9956" s="469"/>
      <c r="N9956" s="469"/>
      <c r="O9956" s="469"/>
      <c r="P9956" s="923"/>
      <c r="Q9956" s="923"/>
      <c r="R9956" s="923"/>
      <c r="S9956" s="923"/>
      <c r="U9956" s="742"/>
    </row>
    <row r="9957" spans="12:21" s="508" customFormat="1" x14ac:dyDescent="0.2">
      <c r="L9957" s="469"/>
      <c r="M9957" s="469"/>
      <c r="N9957" s="469"/>
      <c r="O9957" s="469"/>
      <c r="P9957" s="923"/>
      <c r="Q9957" s="923"/>
      <c r="R9957" s="923"/>
      <c r="S9957" s="923"/>
      <c r="U9957" s="742"/>
    </row>
    <row r="9958" spans="12:21" s="508" customFormat="1" x14ac:dyDescent="0.2">
      <c r="L9958" s="469"/>
      <c r="M9958" s="469"/>
      <c r="N9958" s="469"/>
      <c r="O9958" s="469"/>
      <c r="P9958" s="923"/>
      <c r="Q9958" s="923"/>
      <c r="R9958" s="923"/>
      <c r="S9958" s="923"/>
      <c r="U9958" s="742"/>
    </row>
    <row r="9959" spans="12:21" s="508" customFormat="1" x14ac:dyDescent="0.2">
      <c r="L9959" s="469"/>
      <c r="M9959" s="469"/>
      <c r="N9959" s="469"/>
      <c r="O9959" s="469"/>
      <c r="P9959" s="923"/>
      <c r="Q9959" s="923"/>
      <c r="R9959" s="923"/>
      <c r="S9959" s="923"/>
      <c r="U9959" s="742"/>
    </row>
    <row r="9960" spans="12:21" s="508" customFormat="1" x14ac:dyDescent="0.2">
      <c r="L9960" s="469"/>
      <c r="M9960" s="469"/>
      <c r="N9960" s="469"/>
      <c r="O9960" s="469"/>
      <c r="P9960" s="923"/>
      <c r="Q9960" s="923"/>
      <c r="R9960" s="923"/>
      <c r="S9960" s="923"/>
      <c r="U9960" s="742"/>
    </row>
    <row r="9961" spans="12:21" s="508" customFormat="1" x14ac:dyDescent="0.2">
      <c r="L9961" s="469"/>
      <c r="M9961" s="469"/>
      <c r="N9961" s="469"/>
      <c r="O9961" s="469"/>
      <c r="P9961" s="923"/>
      <c r="Q9961" s="923"/>
      <c r="R9961" s="923"/>
      <c r="S9961" s="923"/>
      <c r="U9961" s="742"/>
    </row>
    <row r="9962" spans="12:21" s="508" customFormat="1" x14ac:dyDescent="0.2">
      <c r="L9962" s="469"/>
      <c r="M9962" s="469"/>
      <c r="N9962" s="469"/>
      <c r="O9962" s="469"/>
      <c r="P9962" s="923"/>
      <c r="Q9962" s="923"/>
      <c r="R9962" s="923"/>
      <c r="S9962" s="923"/>
      <c r="U9962" s="742"/>
    </row>
    <row r="9963" spans="12:21" s="508" customFormat="1" x14ac:dyDescent="0.2">
      <c r="L9963" s="469"/>
      <c r="M9963" s="469"/>
      <c r="N9963" s="469"/>
      <c r="O9963" s="469"/>
      <c r="P9963" s="923"/>
      <c r="Q9963" s="923"/>
      <c r="R9963" s="923"/>
      <c r="S9963" s="923"/>
      <c r="U9963" s="742"/>
    </row>
    <row r="9964" spans="12:21" s="508" customFormat="1" x14ac:dyDescent="0.2">
      <c r="L9964" s="469"/>
      <c r="M9964" s="469"/>
      <c r="N9964" s="469"/>
      <c r="O9964" s="469"/>
      <c r="P9964" s="923"/>
      <c r="Q9964" s="923"/>
      <c r="R9964" s="923"/>
      <c r="S9964" s="923"/>
      <c r="U9964" s="742"/>
    </row>
    <row r="9965" spans="12:21" s="508" customFormat="1" x14ac:dyDescent="0.2">
      <c r="L9965" s="469"/>
      <c r="M9965" s="469"/>
      <c r="N9965" s="469"/>
      <c r="O9965" s="469"/>
      <c r="P9965" s="923"/>
      <c r="Q9965" s="923"/>
      <c r="R9965" s="923"/>
      <c r="S9965" s="923"/>
      <c r="U9965" s="742"/>
    </row>
    <row r="9966" spans="12:21" s="508" customFormat="1" x14ac:dyDescent="0.2">
      <c r="L9966" s="469"/>
      <c r="M9966" s="469"/>
      <c r="N9966" s="469"/>
      <c r="O9966" s="469"/>
      <c r="P9966" s="923"/>
      <c r="Q9966" s="923"/>
      <c r="R9966" s="923"/>
      <c r="S9966" s="923"/>
      <c r="U9966" s="742"/>
    </row>
    <row r="9967" spans="12:21" s="508" customFormat="1" x14ac:dyDescent="0.2">
      <c r="L9967" s="469"/>
      <c r="M9967" s="469"/>
      <c r="N9967" s="469"/>
      <c r="O9967" s="469"/>
      <c r="P9967" s="923"/>
      <c r="Q9967" s="923"/>
      <c r="R9967" s="923"/>
      <c r="S9967" s="923"/>
      <c r="U9967" s="742"/>
    </row>
    <row r="9968" spans="12:21" s="508" customFormat="1" x14ac:dyDescent="0.2">
      <c r="L9968" s="469"/>
      <c r="M9968" s="469"/>
      <c r="N9968" s="469"/>
      <c r="O9968" s="469"/>
      <c r="P9968" s="923"/>
      <c r="Q9968" s="923"/>
      <c r="R9968" s="923"/>
      <c r="S9968" s="923"/>
      <c r="U9968" s="742"/>
    </row>
    <row r="9969" spans="12:21" s="508" customFormat="1" x14ac:dyDescent="0.2">
      <c r="L9969" s="469"/>
      <c r="M9969" s="469"/>
      <c r="N9969" s="469"/>
      <c r="O9969" s="469"/>
      <c r="P9969" s="923"/>
      <c r="Q9969" s="923"/>
      <c r="R9969" s="923"/>
      <c r="S9969" s="923"/>
      <c r="U9969" s="742"/>
    </row>
    <row r="9970" spans="12:21" s="508" customFormat="1" x14ac:dyDescent="0.2">
      <c r="L9970" s="469"/>
      <c r="M9970" s="469"/>
      <c r="N9970" s="469"/>
      <c r="O9970" s="469"/>
      <c r="P9970" s="923"/>
      <c r="Q9970" s="923"/>
      <c r="R9970" s="923"/>
      <c r="S9970" s="923"/>
      <c r="U9970" s="742"/>
    </row>
    <row r="9971" spans="12:21" s="508" customFormat="1" x14ac:dyDescent="0.2">
      <c r="L9971" s="469"/>
      <c r="M9971" s="469"/>
      <c r="N9971" s="469"/>
      <c r="O9971" s="469"/>
      <c r="P9971" s="923"/>
      <c r="Q9971" s="923"/>
      <c r="R9971" s="923"/>
      <c r="S9971" s="923"/>
      <c r="U9971" s="742"/>
    </row>
    <row r="9972" spans="12:21" s="508" customFormat="1" x14ac:dyDescent="0.2">
      <c r="L9972" s="469"/>
      <c r="M9972" s="469"/>
      <c r="N9972" s="469"/>
      <c r="O9972" s="469"/>
      <c r="P9972" s="923"/>
      <c r="Q9972" s="923"/>
      <c r="R9972" s="923"/>
      <c r="S9972" s="923"/>
      <c r="U9972" s="742"/>
    </row>
    <row r="9973" spans="12:21" s="508" customFormat="1" x14ac:dyDescent="0.2">
      <c r="L9973" s="469"/>
      <c r="M9973" s="469"/>
      <c r="N9973" s="469"/>
      <c r="O9973" s="469"/>
      <c r="P9973" s="923"/>
      <c r="Q9973" s="923"/>
      <c r="R9973" s="923"/>
      <c r="S9973" s="923"/>
      <c r="U9973" s="742"/>
    </row>
    <row r="9974" spans="12:21" s="508" customFormat="1" x14ac:dyDescent="0.2">
      <c r="L9974" s="469"/>
      <c r="M9974" s="469"/>
      <c r="N9974" s="469"/>
      <c r="O9974" s="469"/>
      <c r="P9974" s="923"/>
      <c r="Q9974" s="923"/>
      <c r="R9974" s="923"/>
      <c r="S9974" s="923"/>
      <c r="U9974" s="742"/>
    </row>
    <row r="9975" spans="12:21" s="508" customFormat="1" x14ac:dyDescent="0.2">
      <c r="L9975" s="469"/>
      <c r="M9975" s="469"/>
      <c r="N9975" s="469"/>
      <c r="O9975" s="469"/>
      <c r="P9975" s="923"/>
      <c r="Q9975" s="923"/>
      <c r="R9975" s="923"/>
      <c r="S9975" s="923"/>
      <c r="U9975" s="742"/>
    </row>
    <row r="9976" spans="12:21" s="508" customFormat="1" x14ac:dyDescent="0.2">
      <c r="L9976" s="469"/>
      <c r="M9976" s="469"/>
      <c r="N9976" s="469"/>
      <c r="O9976" s="469"/>
      <c r="P9976" s="923"/>
      <c r="Q9976" s="923"/>
      <c r="R9976" s="923"/>
      <c r="S9976" s="923"/>
      <c r="U9976" s="742"/>
    </row>
    <row r="9977" spans="12:21" s="508" customFormat="1" x14ac:dyDescent="0.2">
      <c r="L9977" s="469"/>
      <c r="M9977" s="469"/>
      <c r="N9977" s="469"/>
      <c r="O9977" s="469"/>
      <c r="P9977" s="923"/>
      <c r="Q9977" s="923"/>
      <c r="R9977" s="923"/>
      <c r="S9977" s="923"/>
      <c r="U9977" s="742"/>
    </row>
    <row r="9978" spans="12:21" s="508" customFormat="1" x14ac:dyDescent="0.2">
      <c r="L9978" s="469"/>
      <c r="M9978" s="469"/>
      <c r="N9978" s="469"/>
      <c r="O9978" s="469"/>
      <c r="P9978" s="923"/>
      <c r="Q9978" s="923"/>
      <c r="R9978" s="923"/>
      <c r="S9978" s="923"/>
      <c r="U9978" s="742"/>
    </row>
    <row r="9979" spans="12:21" s="508" customFormat="1" x14ac:dyDescent="0.2">
      <c r="L9979" s="469"/>
      <c r="M9979" s="469"/>
      <c r="N9979" s="469"/>
      <c r="O9979" s="469"/>
      <c r="P9979" s="923"/>
      <c r="Q9979" s="923"/>
      <c r="R9979" s="923"/>
      <c r="S9979" s="923"/>
      <c r="U9979" s="742"/>
    </row>
    <row r="9980" spans="12:21" s="508" customFormat="1" x14ac:dyDescent="0.2">
      <c r="L9980" s="469"/>
      <c r="M9980" s="469"/>
      <c r="N9980" s="469"/>
      <c r="O9980" s="469"/>
      <c r="P9980" s="923"/>
      <c r="Q9980" s="923"/>
      <c r="R9980" s="923"/>
      <c r="S9980" s="923"/>
      <c r="U9980" s="742"/>
    </row>
    <row r="9981" spans="12:21" s="508" customFormat="1" x14ac:dyDescent="0.2">
      <c r="L9981" s="469"/>
      <c r="M9981" s="469"/>
      <c r="N9981" s="469"/>
      <c r="O9981" s="469"/>
      <c r="P9981" s="923"/>
      <c r="Q9981" s="923"/>
      <c r="R9981" s="923"/>
      <c r="S9981" s="923"/>
      <c r="U9981" s="742"/>
    </row>
    <row r="9982" spans="12:21" s="508" customFormat="1" x14ac:dyDescent="0.2">
      <c r="L9982" s="469"/>
      <c r="M9982" s="469"/>
      <c r="N9982" s="469"/>
      <c r="O9982" s="469"/>
      <c r="P9982" s="923"/>
      <c r="Q9982" s="923"/>
      <c r="R9982" s="923"/>
      <c r="S9982" s="923"/>
      <c r="U9982" s="742"/>
    </row>
    <row r="9983" spans="12:21" s="508" customFormat="1" x14ac:dyDescent="0.2">
      <c r="L9983" s="469"/>
      <c r="M9983" s="469"/>
      <c r="N9983" s="469"/>
      <c r="O9983" s="469"/>
      <c r="P9983" s="923"/>
      <c r="Q9983" s="923"/>
      <c r="R9983" s="923"/>
      <c r="S9983" s="923"/>
      <c r="U9983" s="742"/>
    </row>
    <row r="9984" spans="12:21" s="508" customFormat="1" x14ac:dyDescent="0.2">
      <c r="L9984" s="469"/>
      <c r="M9984" s="469"/>
      <c r="N9984" s="469"/>
      <c r="O9984" s="469"/>
      <c r="P9984" s="923"/>
      <c r="Q9984" s="923"/>
      <c r="R9984" s="923"/>
      <c r="S9984" s="923"/>
      <c r="U9984" s="742"/>
    </row>
    <row r="9985" spans="12:21" s="508" customFormat="1" x14ac:dyDescent="0.2">
      <c r="L9985" s="469"/>
      <c r="M9985" s="469"/>
      <c r="N9985" s="469"/>
      <c r="O9985" s="469"/>
      <c r="P9985" s="923"/>
      <c r="Q9985" s="923"/>
      <c r="R9985" s="923"/>
      <c r="S9985" s="923"/>
      <c r="U9985" s="742"/>
    </row>
    <row r="9986" spans="12:21" s="508" customFormat="1" x14ac:dyDescent="0.2">
      <c r="L9986" s="469"/>
      <c r="M9986" s="469"/>
      <c r="N9986" s="469"/>
      <c r="O9986" s="469"/>
      <c r="P9986" s="923"/>
      <c r="Q9986" s="923"/>
      <c r="R9986" s="923"/>
      <c r="S9986" s="923"/>
      <c r="U9986" s="742"/>
    </row>
    <row r="9987" spans="12:21" s="508" customFormat="1" x14ac:dyDescent="0.2">
      <c r="L9987" s="469"/>
      <c r="M9987" s="469"/>
      <c r="N9987" s="469"/>
      <c r="O9987" s="469"/>
      <c r="P9987" s="923"/>
      <c r="Q9987" s="923"/>
      <c r="R9987" s="923"/>
      <c r="S9987" s="923"/>
      <c r="U9987" s="742"/>
    </row>
    <row r="9988" spans="12:21" s="508" customFormat="1" x14ac:dyDescent="0.2">
      <c r="L9988" s="469"/>
      <c r="M9988" s="469"/>
      <c r="N9988" s="469"/>
      <c r="O9988" s="469"/>
      <c r="P9988" s="923"/>
      <c r="Q9988" s="923"/>
      <c r="R9988" s="923"/>
      <c r="S9988" s="923"/>
      <c r="U9988" s="742"/>
    </row>
    <row r="9989" spans="12:21" s="508" customFormat="1" x14ac:dyDescent="0.2">
      <c r="L9989" s="469"/>
      <c r="M9989" s="469"/>
      <c r="N9989" s="469"/>
      <c r="O9989" s="469"/>
      <c r="P9989" s="923"/>
      <c r="Q9989" s="923"/>
      <c r="R9989" s="923"/>
      <c r="S9989" s="923"/>
      <c r="U9989" s="742"/>
    </row>
    <row r="9990" spans="12:21" s="508" customFormat="1" x14ac:dyDescent="0.2">
      <c r="L9990" s="469"/>
      <c r="M9990" s="469"/>
      <c r="N9990" s="469"/>
      <c r="O9990" s="469"/>
      <c r="P9990" s="923"/>
      <c r="Q9990" s="923"/>
      <c r="R9990" s="923"/>
      <c r="S9990" s="923"/>
      <c r="U9990" s="742"/>
    </row>
    <row r="9991" spans="12:21" s="508" customFormat="1" x14ac:dyDescent="0.2">
      <c r="L9991" s="469"/>
      <c r="M9991" s="469"/>
      <c r="N9991" s="469"/>
      <c r="O9991" s="469"/>
      <c r="P9991" s="923"/>
      <c r="Q9991" s="923"/>
      <c r="R9991" s="923"/>
      <c r="S9991" s="923"/>
      <c r="U9991" s="742"/>
    </row>
    <row r="9992" spans="12:21" s="508" customFormat="1" x14ac:dyDescent="0.2">
      <c r="L9992" s="469"/>
      <c r="M9992" s="469"/>
      <c r="N9992" s="469"/>
      <c r="O9992" s="469"/>
      <c r="P9992" s="923"/>
      <c r="Q9992" s="923"/>
      <c r="R9992" s="923"/>
      <c r="S9992" s="923"/>
      <c r="U9992" s="742"/>
    </row>
    <row r="9993" spans="12:21" s="508" customFormat="1" x14ac:dyDescent="0.2">
      <c r="L9993" s="469"/>
      <c r="M9993" s="469"/>
      <c r="N9993" s="469"/>
      <c r="O9993" s="469"/>
      <c r="P9993" s="923"/>
      <c r="Q9993" s="923"/>
      <c r="R9993" s="923"/>
      <c r="S9993" s="923"/>
      <c r="U9993" s="742"/>
    </row>
    <row r="9994" spans="12:21" s="508" customFormat="1" x14ac:dyDescent="0.2">
      <c r="L9994" s="469"/>
      <c r="M9994" s="469"/>
      <c r="N9994" s="469"/>
      <c r="O9994" s="469"/>
      <c r="P9994" s="923"/>
      <c r="Q9994" s="923"/>
      <c r="R9994" s="923"/>
      <c r="S9994" s="923"/>
      <c r="U9994" s="742"/>
    </row>
    <row r="9995" spans="12:21" s="508" customFormat="1" x14ac:dyDescent="0.2">
      <c r="L9995" s="469"/>
      <c r="M9995" s="469"/>
      <c r="N9995" s="469"/>
      <c r="O9995" s="469"/>
      <c r="P9995" s="923"/>
      <c r="Q9995" s="923"/>
      <c r="R9995" s="923"/>
      <c r="S9995" s="923"/>
      <c r="U9995" s="742"/>
    </row>
    <row r="9996" spans="12:21" s="508" customFormat="1" x14ac:dyDescent="0.2">
      <c r="L9996" s="469"/>
      <c r="M9996" s="469"/>
      <c r="N9996" s="469"/>
      <c r="O9996" s="469"/>
      <c r="P9996" s="923"/>
      <c r="Q9996" s="923"/>
      <c r="R9996" s="923"/>
      <c r="S9996" s="923"/>
      <c r="U9996" s="742"/>
    </row>
    <row r="9997" spans="12:21" s="508" customFormat="1" x14ac:dyDescent="0.2">
      <c r="L9997" s="469"/>
      <c r="M9997" s="469"/>
      <c r="N9997" s="469"/>
      <c r="O9997" s="469"/>
      <c r="P9997" s="923"/>
      <c r="Q9997" s="923"/>
      <c r="R9997" s="923"/>
      <c r="S9997" s="923"/>
      <c r="U9997" s="742"/>
    </row>
    <row r="9998" spans="12:21" s="508" customFormat="1" x14ac:dyDescent="0.2">
      <c r="L9998" s="469"/>
      <c r="M9998" s="469"/>
      <c r="N9998" s="469"/>
      <c r="O9998" s="469"/>
      <c r="P9998" s="923"/>
      <c r="Q9998" s="923"/>
      <c r="R9998" s="923"/>
      <c r="S9998" s="923"/>
      <c r="U9998" s="742"/>
    </row>
    <row r="9999" spans="12:21" s="508" customFormat="1" x14ac:dyDescent="0.2">
      <c r="L9999" s="469"/>
      <c r="M9999" s="469"/>
      <c r="N9999" s="469"/>
      <c r="O9999" s="469"/>
      <c r="P9999" s="923"/>
      <c r="Q9999" s="923"/>
      <c r="R9999" s="923"/>
      <c r="S9999" s="923"/>
      <c r="U9999" s="742"/>
    </row>
    <row r="10000" spans="12:21" s="508" customFormat="1" x14ac:dyDescent="0.2">
      <c r="L10000" s="469"/>
      <c r="M10000" s="469"/>
      <c r="N10000" s="469"/>
      <c r="O10000" s="469"/>
      <c r="P10000" s="923"/>
      <c r="Q10000" s="923"/>
      <c r="R10000" s="923"/>
      <c r="S10000" s="923"/>
      <c r="U10000" s="742"/>
    </row>
    <row r="10001" spans="12:21" s="508" customFormat="1" x14ac:dyDescent="0.2">
      <c r="L10001" s="469"/>
      <c r="M10001" s="469"/>
      <c r="N10001" s="469"/>
      <c r="O10001" s="469"/>
      <c r="P10001" s="923"/>
      <c r="Q10001" s="923"/>
      <c r="R10001" s="923"/>
      <c r="S10001" s="923"/>
      <c r="U10001" s="742"/>
    </row>
    <row r="10002" spans="12:21" s="508" customFormat="1" x14ac:dyDescent="0.2">
      <c r="L10002" s="469"/>
      <c r="M10002" s="469"/>
      <c r="N10002" s="469"/>
      <c r="O10002" s="469"/>
      <c r="P10002" s="923"/>
      <c r="Q10002" s="923"/>
      <c r="R10002" s="923"/>
      <c r="S10002" s="923"/>
      <c r="U10002" s="742"/>
    </row>
    <row r="10003" spans="12:21" s="508" customFormat="1" x14ac:dyDescent="0.2">
      <c r="L10003" s="469"/>
      <c r="M10003" s="469"/>
      <c r="N10003" s="469"/>
      <c r="O10003" s="469"/>
      <c r="P10003" s="923"/>
      <c r="Q10003" s="923"/>
      <c r="R10003" s="923"/>
      <c r="S10003" s="923"/>
      <c r="U10003" s="742"/>
    </row>
    <row r="10004" spans="12:21" s="508" customFormat="1" x14ac:dyDescent="0.2">
      <c r="L10004" s="469"/>
      <c r="M10004" s="469"/>
      <c r="N10004" s="469"/>
      <c r="O10004" s="469"/>
      <c r="P10004" s="923"/>
      <c r="Q10004" s="923"/>
      <c r="R10004" s="923"/>
      <c r="S10004" s="923"/>
      <c r="U10004" s="742"/>
    </row>
    <row r="10005" spans="12:21" s="508" customFormat="1" x14ac:dyDescent="0.2">
      <c r="L10005" s="469"/>
      <c r="M10005" s="469"/>
      <c r="N10005" s="469"/>
      <c r="O10005" s="469"/>
      <c r="P10005" s="923"/>
      <c r="Q10005" s="923"/>
      <c r="R10005" s="923"/>
      <c r="S10005" s="923"/>
      <c r="U10005" s="742"/>
    </row>
    <row r="10006" spans="12:21" s="508" customFormat="1" x14ac:dyDescent="0.2">
      <c r="L10006" s="469"/>
      <c r="M10006" s="469"/>
      <c r="N10006" s="469"/>
      <c r="O10006" s="469"/>
      <c r="P10006" s="923"/>
      <c r="Q10006" s="923"/>
      <c r="R10006" s="923"/>
      <c r="S10006" s="923"/>
      <c r="U10006" s="742"/>
    </row>
    <row r="10007" spans="12:21" s="508" customFormat="1" x14ac:dyDescent="0.2">
      <c r="L10007" s="469"/>
      <c r="M10007" s="469"/>
      <c r="N10007" s="469"/>
      <c r="O10007" s="469"/>
      <c r="P10007" s="923"/>
      <c r="Q10007" s="923"/>
      <c r="R10007" s="923"/>
      <c r="S10007" s="923"/>
      <c r="U10007" s="742"/>
    </row>
    <row r="10008" spans="12:21" s="508" customFormat="1" x14ac:dyDescent="0.2">
      <c r="L10008" s="469"/>
      <c r="M10008" s="469"/>
      <c r="N10008" s="469"/>
      <c r="O10008" s="469"/>
      <c r="P10008" s="923"/>
      <c r="Q10008" s="923"/>
      <c r="R10008" s="923"/>
      <c r="S10008" s="923"/>
      <c r="U10008" s="742"/>
    </row>
    <row r="10009" spans="12:21" s="508" customFormat="1" x14ac:dyDescent="0.2">
      <c r="L10009" s="469"/>
      <c r="M10009" s="469"/>
      <c r="N10009" s="469"/>
      <c r="O10009" s="469"/>
      <c r="P10009" s="923"/>
      <c r="Q10009" s="923"/>
      <c r="R10009" s="923"/>
      <c r="S10009" s="923"/>
      <c r="U10009" s="742"/>
    </row>
    <row r="10010" spans="12:21" s="508" customFormat="1" x14ac:dyDescent="0.2">
      <c r="L10010" s="469"/>
      <c r="M10010" s="469"/>
      <c r="N10010" s="469"/>
      <c r="O10010" s="469"/>
      <c r="P10010" s="923"/>
      <c r="Q10010" s="923"/>
      <c r="R10010" s="923"/>
      <c r="S10010" s="923"/>
      <c r="U10010" s="742"/>
    </row>
    <row r="10011" spans="12:21" s="508" customFormat="1" x14ac:dyDescent="0.2">
      <c r="L10011" s="469"/>
      <c r="M10011" s="469"/>
      <c r="N10011" s="469"/>
      <c r="O10011" s="469"/>
      <c r="P10011" s="923"/>
      <c r="Q10011" s="923"/>
      <c r="R10011" s="923"/>
      <c r="S10011" s="923"/>
      <c r="U10011" s="742"/>
    </row>
    <row r="10012" spans="12:21" s="508" customFormat="1" x14ac:dyDescent="0.2">
      <c r="L10012" s="469"/>
      <c r="M10012" s="469"/>
      <c r="N10012" s="469"/>
      <c r="O10012" s="469"/>
      <c r="P10012" s="923"/>
      <c r="Q10012" s="923"/>
      <c r="R10012" s="923"/>
      <c r="S10012" s="923"/>
      <c r="U10012" s="742"/>
    </row>
    <row r="10013" spans="12:21" s="508" customFormat="1" x14ac:dyDescent="0.2">
      <c r="L10013" s="469"/>
      <c r="M10013" s="469"/>
      <c r="N10013" s="469"/>
      <c r="O10013" s="469"/>
      <c r="P10013" s="923"/>
      <c r="Q10013" s="923"/>
      <c r="R10013" s="923"/>
      <c r="S10013" s="923"/>
      <c r="U10013" s="742"/>
    </row>
    <row r="10014" spans="12:21" s="508" customFormat="1" x14ac:dyDescent="0.2">
      <c r="L10014" s="469"/>
      <c r="M10014" s="469"/>
      <c r="N10014" s="469"/>
      <c r="O10014" s="469"/>
      <c r="P10014" s="923"/>
      <c r="Q10014" s="923"/>
      <c r="R10014" s="923"/>
      <c r="S10014" s="923"/>
      <c r="U10014" s="742"/>
    </row>
    <row r="10015" spans="12:21" s="508" customFormat="1" x14ac:dyDescent="0.2">
      <c r="L10015" s="469"/>
      <c r="M10015" s="469"/>
      <c r="N10015" s="469"/>
      <c r="O10015" s="469"/>
      <c r="P10015" s="923"/>
      <c r="Q10015" s="923"/>
      <c r="R10015" s="923"/>
      <c r="S10015" s="923"/>
      <c r="U10015" s="742"/>
    </row>
    <row r="10016" spans="12:21" s="508" customFormat="1" x14ac:dyDescent="0.2">
      <c r="L10016" s="469"/>
      <c r="M10016" s="469"/>
      <c r="N10016" s="469"/>
      <c r="O10016" s="469"/>
      <c r="P10016" s="923"/>
      <c r="Q10016" s="923"/>
      <c r="R10016" s="923"/>
      <c r="S10016" s="923"/>
      <c r="U10016" s="742"/>
    </row>
    <row r="10017" spans="12:21" s="508" customFormat="1" x14ac:dyDescent="0.2">
      <c r="L10017" s="469"/>
      <c r="M10017" s="469"/>
      <c r="N10017" s="469"/>
      <c r="O10017" s="469"/>
      <c r="P10017" s="923"/>
      <c r="Q10017" s="923"/>
      <c r="R10017" s="923"/>
      <c r="S10017" s="923"/>
      <c r="U10017" s="742"/>
    </row>
    <row r="10018" spans="12:21" s="508" customFormat="1" x14ac:dyDescent="0.2">
      <c r="L10018" s="469"/>
      <c r="M10018" s="469"/>
      <c r="N10018" s="469"/>
      <c r="O10018" s="469"/>
      <c r="P10018" s="923"/>
      <c r="Q10018" s="923"/>
      <c r="R10018" s="923"/>
      <c r="S10018" s="923"/>
      <c r="U10018" s="742"/>
    </row>
    <row r="10019" spans="12:21" s="508" customFormat="1" x14ac:dyDescent="0.2">
      <c r="L10019" s="469"/>
      <c r="M10019" s="469"/>
      <c r="N10019" s="469"/>
      <c r="O10019" s="469"/>
      <c r="P10019" s="923"/>
      <c r="Q10019" s="923"/>
      <c r="R10019" s="923"/>
      <c r="S10019" s="923"/>
      <c r="U10019" s="742"/>
    </row>
    <row r="10020" spans="12:21" s="508" customFormat="1" x14ac:dyDescent="0.2">
      <c r="L10020" s="469"/>
      <c r="M10020" s="469"/>
      <c r="N10020" s="469"/>
      <c r="O10020" s="469"/>
      <c r="P10020" s="923"/>
      <c r="Q10020" s="923"/>
      <c r="R10020" s="923"/>
      <c r="S10020" s="923"/>
      <c r="U10020" s="742"/>
    </row>
    <row r="10021" spans="12:21" s="508" customFormat="1" x14ac:dyDescent="0.2">
      <c r="L10021" s="469"/>
      <c r="M10021" s="469"/>
      <c r="N10021" s="469"/>
      <c r="O10021" s="469"/>
      <c r="P10021" s="923"/>
      <c r="Q10021" s="923"/>
      <c r="R10021" s="923"/>
      <c r="S10021" s="923"/>
      <c r="U10021" s="742"/>
    </row>
    <row r="10022" spans="12:21" s="508" customFormat="1" x14ac:dyDescent="0.2">
      <c r="L10022" s="469"/>
      <c r="M10022" s="469"/>
      <c r="N10022" s="469"/>
      <c r="O10022" s="469"/>
      <c r="P10022" s="923"/>
      <c r="Q10022" s="923"/>
      <c r="R10022" s="923"/>
      <c r="S10022" s="923"/>
      <c r="U10022" s="742"/>
    </row>
    <row r="10023" spans="12:21" s="508" customFormat="1" x14ac:dyDescent="0.2">
      <c r="L10023" s="469"/>
      <c r="M10023" s="469"/>
      <c r="N10023" s="469"/>
      <c r="O10023" s="469"/>
      <c r="P10023" s="923"/>
      <c r="Q10023" s="923"/>
      <c r="R10023" s="923"/>
      <c r="S10023" s="923"/>
      <c r="U10023" s="742"/>
    </row>
    <row r="10024" spans="12:21" s="508" customFormat="1" x14ac:dyDescent="0.2">
      <c r="L10024" s="469"/>
      <c r="M10024" s="469"/>
      <c r="N10024" s="469"/>
      <c r="O10024" s="469"/>
      <c r="P10024" s="923"/>
      <c r="Q10024" s="923"/>
      <c r="R10024" s="923"/>
      <c r="S10024" s="923"/>
      <c r="U10024" s="742"/>
    </row>
    <row r="10025" spans="12:21" s="508" customFormat="1" x14ac:dyDescent="0.2">
      <c r="L10025" s="469"/>
      <c r="M10025" s="469"/>
      <c r="N10025" s="469"/>
      <c r="O10025" s="469"/>
      <c r="P10025" s="923"/>
      <c r="Q10025" s="923"/>
      <c r="R10025" s="923"/>
      <c r="S10025" s="923"/>
      <c r="U10025" s="742"/>
    </row>
    <row r="10026" spans="12:21" s="508" customFormat="1" x14ac:dyDescent="0.2">
      <c r="L10026" s="469"/>
      <c r="M10026" s="469"/>
      <c r="N10026" s="469"/>
      <c r="O10026" s="469"/>
      <c r="P10026" s="923"/>
      <c r="Q10026" s="923"/>
      <c r="R10026" s="923"/>
      <c r="S10026" s="923"/>
      <c r="U10026" s="742"/>
    </row>
    <row r="10027" spans="12:21" s="508" customFormat="1" x14ac:dyDescent="0.2">
      <c r="L10027" s="469"/>
      <c r="M10027" s="469"/>
      <c r="N10027" s="469"/>
      <c r="O10027" s="469"/>
      <c r="P10027" s="923"/>
      <c r="Q10027" s="923"/>
      <c r="R10027" s="923"/>
      <c r="S10027" s="923"/>
      <c r="U10027" s="742"/>
    </row>
    <row r="10028" spans="12:21" s="508" customFormat="1" x14ac:dyDescent="0.2">
      <c r="L10028" s="469"/>
      <c r="M10028" s="469"/>
      <c r="N10028" s="469"/>
      <c r="O10028" s="469"/>
      <c r="P10028" s="923"/>
      <c r="Q10028" s="923"/>
      <c r="R10028" s="923"/>
      <c r="S10028" s="923"/>
      <c r="U10028" s="742"/>
    </row>
    <row r="10029" spans="12:21" s="508" customFormat="1" x14ac:dyDescent="0.2">
      <c r="L10029" s="469"/>
      <c r="M10029" s="469"/>
      <c r="N10029" s="469"/>
      <c r="O10029" s="469"/>
      <c r="P10029" s="923"/>
      <c r="Q10029" s="923"/>
      <c r="R10029" s="923"/>
      <c r="S10029" s="923"/>
      <c r="U10029" s="742"/>
    </row>
    <row r="10030" spans="12:21" s="508" customFormat="1" x14ac:dyDescent="0.2">
      <c r="L10030" s="469"/>
      <c r="M10030" s="469"/>
      <c r="N10030" s="469"/>
      <c r="O10030" s="469"/>
      <c r="P10030" s="923"/>
      <c r="Q10030" s="923"/>
      <c r="R10030" s="923"/>
      <c r="S10030" s="923"/>
      <c r="U10030" s="742"/>
    </row>
    <row r="10031" spans="12:21" s="508" customFormat="1" x14ac:dyDescent="0.2">
      <c r="L10031" s="469"/>
      <c r="M10031" s="469"/>
      <c r="N10031" s="469"/>
      <c r="O10031" s="469"/>
      <c r="P10031" s="923"/>
      <c r="Q10031" s="923"/>
      <c r="R10031" s="923"/>
      <c r="S10031" s="923"/>
      <c r="U10031" s="742"/>
    </row>
    <row r="10032" spans="12:21" s="508" customFormat="1" x14ac:dyDescent="0.2">
      <c r="L10032" s="469"/>
      <c r="M10032" s="469"/>
      <c r="N10032" s="469"/>
      <c r="O10032" s="469"/>
      <c r="P10032" s="923"/>
      <c r="Q10032" s="923"/>
      <c r="R10032" s="923"/>
      <c r="S10032" s="923"/>
      <c r="U10032" s="742"/>
    </row>
    <row r="10033" spans="4:70" s="508" customFormat="1" x14ac:dyDescent="0.2">
      <c r="L10033" s="469"/>
      <c r="M10033" s="469"/>
      <c r="N10033" s="469"/>
      <c r="O10033" s="469"/>
      <c r="P10033" s="923"/>
      <c r="Q10033" s="923"/>
      <c r="R10033" s="923"/>
      <c r="S10033" s="923"/>
      <c r="U10033" s="742"/>
    </row>
    <row r="10034" spans="4:70" s="508" customFormat="1" x14ac:dyDescent="0.2">
      <c r="L10034" s="469"/>
      <c r="M10034" s="469"/>
      <c r="N10034" s="469"/>
      <c r="O10034" s="469"/>
      <c r="P10034" s="923"/>
      <c r="Q10034" s="923"/>
      <c r="R10034" s="923"/>
      <c r="S10034" s="923"/>
      <c r="U10034" s="742"/>
    </row>
    <row r="10035" spans="4:70" s="508" customFormat="1" x14ac:dyDescent="0.2">
      <c r="L10035" s="469"/>
      <c r="M10035" s="469"/>
      <c r="N10035" s="469"/>
      <c r="O10035" s="469"/>
      <c r="P10035" s="923"/>
      <c r="Q10035" s="923"/>
      <c r="R10035" s="923"/>
      <c r="S10035" s="923"/>
      <c r="U10035" s="742"/>
    </row>
    <row r="10036" spans="4:70" s="508" customFormat="1" x14ac:dyDescent="0.2">
      <c r="L10036" s="469"/>
      <c r="M10036" s="469"/>
      <c r="N10036" s="469"/>
      <c r="O10036" s="469"/>
      <c r="P10036" s="923"/>
      <c r="Q10036" s="923"/>
      <c r="R10036" s="923"/>
      <c r="S10036" s="923"/>
      <c r="U10036" s="742"/>
    </row>
    <row r="10037" spans="4:70" s="508" customFormat="1" x14ac:dyDescent="0.2">
      <c r="L10037" s="469"/>
      <c r="M10037" s="469"/>
      <c r="N10037" s="469"/>
      <c r="O10037" s="469"/>
      <c r="P10037" s="923"/>
      <c r="Q10037" s="923"/>
      <c r="R10037" s="923"/>
      <c r="S10037" s="923"/>
      <c r="U10037" s="742"/>
    </row>
    <row r="10038" spans="4:70" s="508" customFormat="1" x14ac:dyDescent="0.2">
      <c r="L10038" s="469"/>
      <c r="M10038" s="469"/>
      <c r="N10038" s="469"/>
      <c r="O10038" s="469"/>
      <c r="P10038" s="923"/>
      <c r="Q10038" s="923"/>
      <c r="R10038" s="923"/>
      <c r="S10038" s="923"/>
      <c r="U10038" s="742"/>
    </row>
    <row r="10039" spans="4:70" s="508" customFormat="1" x14ac:dyDescent="0.2">
      <c r="L10039" s="469"/>
      <c r="M10039" s="469"/>
      <c r="N10039" s="469"/>
      <c r="O10039" s="469"/>
      <c r="P10039" s="923"/>
      <c r="Q10039" s="923"/>
      <c r="R10039" s="923"/>
      <c r="S10039" s="923"/>
      <c r="U10039" s="742"/>
    </row>
    <row r="10040" spans="4:70" x14ac:dyDescent="0.2">
      <c r="D10040" s="876"/>
      <c r="F10040" s="876"/>
      <c r="J10040" s="876"/>
      <c r="X10040" s="876"/>
      <c r="Y10040" s="876"/>
      <c r="Z10040" s="876"/>
      <c r="AA10040" s="876"/>
      <c r="AB10040" s="876"/>
      <c r="AC10040" s="876"/>
      <c r="AD10040" s="876"/>
      <c r="AE10040" s="876"/>
      <c r="AF10040" s="876"/>
      <c r="AG10040" s="876"/>
      <c r="AH10040" s="876"/>
      <c r="AI10040" s="876"/>
      <c r="AJ10040" s="876"/>
      <c r="AK10040" s="876"/>
      <c r="AL10040" s="876"/>
      <c r="AM10040" s="876"/>
      <c r="AN10040" s="876"/>
      <c r="AO10040" s="876"/>
      <c r="AP10040" s="876"/>
      <c r="AQ10040" s="876"/>
      <c r="AR10040" s="876"/>
      <c r="AS10040" s="876"/>
      <c r="AT10040" s="876"/>
      <c r="AU10040" s="876"/>
      <c r="AV10040" s="876"/>
      <c r="AW10040" s="876"/>
      <c r="AX10040" s="876"/>
      <c r="AY10040" s="876"/>
      <c r="AZ10040" s="876"/>
      <c r="BA10040" s="876"/>
      <c r="BB10040" s="876"/>
      <c r="BC10040" s="876"/>
      <c r="BD10040" s="876"/>
      <c r="BE10040" s="876"/>
      <c r="BF10040" s="876"/>
      <c r="BG10040" s="876"/>
      <c r="BH10040" s="876"/>
      <c r="BI10040" s="876"/>
      <c r="BJ10040" s="876"/>
      <c r="BK10040" s="876"/>
      <c r="BL10040" s="876"/>
      <c r="BM10040" s="876"/>
      <c r="BN10040" s="876"/>
      <c r="BO10040" s="876"/>
      <c r="BP10040" s="876"/>
      <c r="BQ10040" s="876"/>
      <c r="BR10040" s="876"/>
    </row>
    <row r="10041" spans="4:70" x14ac:dyDescent="0.2">
      <c r="D10041" s="876"/>
      <c r="F10041" s="876"/>
      <c r="J10041" s="876"/>
      <c r="X10041" s="876"/>
      <c r="Y10041" s="876"/>
      <c r="Z10041" s="876"/>
      <c r="AA10041" s="876"/>
      <c r="AB10041" s="876"/>
      <c r="AC10041" s="876"/>
      <c r="AD10041" s="876"/>
      <c r="AE10041" s="876"/>
      <c r="AF10041" s="876"/>
      <c r="AG10041" s="876"/>
      <c r="AH10041" s="876"/>
      <c r="AI10041" s="876"/>
      <c r="AJ10041" s="876"/>
      <c r="AK10041" s="876"/>
      <c r="AL10041" s="876"/>
      <c r="AM10041" s="876"/>
      <c r="AN10041" s="876"/>
      <c r="AO10041" s="876"/>
      <c r="AP10041" s="876"/>
      <c r="AQ10041" s="876"/>
      <c r="AR10041" s="876"/>
      <c r="AS10041" s="876"/>
      <c r="AT10041" s="876"/>
      <c r="AU10041" s="876"/>
      <c r="AV10041" s="876"/>
      <c r="AW10041" s="876"/>
      <c r="AX10041" s="876"/>
      <c r="AY10041" s="876"/>
      <c r="AZ10041" s="876"/>
      <c r="BA10041" s="876"/>
      <c r="BB10041" s="876"/>
      <c r="BC10041" s="876"/>
      <c r="BD10041" s="876"/>
      <c r="BE10041" s="876"/>
      <c r="BF10041" s="876"/>
      <c r="BG10041" s="876"/>
      <c r="BH10041" s="876"/>
      <c r="BI10041" s="876"/>
      <c r="BJ10041" s="876"/>
      <c r="BK10041" s="876"/>
      <c r="BL10041" s="876"/>
      <c r="BM10041" s="876"/>
      <c r="BN10041" s="876"/>
      <c r="BO10041" s="876"/>
      <c r="BP10041" s="876"/>
      <c r="BQ10041" s="876"/>
      <c r="BR10041" s="876"/>
    </row>
    <row r="10042" spans="4:70" x14ac:dyDescent="0.2">
      <c r="D10042" s="876"/>
      <c r="F10042" s="876"/>
      <c r="J10042" s="876"/>
      <c r="X10042" s="876"/>
      <c r="Y10042" s="876"/>
      <c r="Z10042" s="876"/>
      <c r="AA10042" s="876"/>
      <c r="AB10042" s="876"/>
      <c r="AC10042" s="876"/>
      <c r="AD10042" s="876"/>
      <c r="AE10042" s="876"/>
      <c r="AF10042" s="876"/>
      <c r="AG10042" s="876"/>
      <c r="AH10042" s="876"/>
      <c r="AI10042" s="876"/>
      <c r="AJ10042" s="876"/>
      <c r="AK10042" s="876"/>
      <c r="AL10042" s="876"/>
      <c r="AM10042" s="876"/>
      <c r="AN10042" s="876"/>
      <c r="AO10042" s="876"/>
      <c r="AP10042" s="876"/>
      <c r="AQ10042" s="876"/>
      <c r="AR10042" s="876"/>
      <c r="AS10042" s="876"/>
      <c r="AT10042" s="876"/>
      <c r="AU10042" s="876"/>
      <c r="AV10042" s="876"/>
      <c r="AW10042" s="876"/>
      <c r="AX10042" s="876"/>
      <c r="AY10042" s="876"/>
      <c r="AZ10042" s="876"/>
      <c r="BA10042" s="876"/>
      <c r="BB10042" s="876"/>
      <c r="BC10042" s="876"/>
      <c r="BD10042" s="876"/>
      <c r="BE10042" s="876"/>
      <c r="BF10042" s="876"/>
      <c r="BG10042" s="876"/>
      <c r="BH10042" s="876"/>
      <c r="BI10042" s="876"/>
      <c r="BJ10042" s="876"/>
      <c r="BK10042" s="876"/>
      <c r="BL10042" s="876"/>
      <c r="BM10042" s="876"/>
      <c r="BN10042" s="876"/>
      <c r="BO10042" s="876"/>
      <c r="BP10042" s="876"/>
      <c r="BQ10042" s="876"/>
      <c r="BR10042" s="876"/>
    </row>
    <row r="10043" spans="4:70" x14ac:dyDescent="0.2">
      <c r="D10043" s="876"/>
      <c r="F10043" s="876"/>
      <c r="J10043" s="876"/>
      <c r="X10043" s="876"/>
      <c r="Y10043" s="876"/>
      <c r="Z10043" s="876"/>
      <c r="AA10043" s="876"/>
      <c r="AB10043" s="876"/>
      <c r="AC10043" s="876"/>
      <c r="AD10043" s="876"/>
      <c r="AE10043" s="876"/>
      <c r="AF10043" s="876"/>
      <c r="AG10043" s="876"/>
      <c r="AH10043" s="876"/>
      <c r="AI10043" s="876"/>
      <c r="AJ10043" s="876"/>
      <c r="AK10043" s="876"/>
      <c r="AL10043" s="876"/>
      <c r="AM10043" s="876"/>
      <c r="AN10043" s="876"/>
      <c r="AO10043" s="876"/>
      <c r="AP10043" s="876"/>
      <c r="AQ10043" s="876"/>
      <c r="AR10043" s="876"/>
      <c r="AS10043" s="876"/>
      <c r="AT10043" s="876"/>
      <c r="AU10043" s="876"/>
      <c r="AV10043" s="876"/>
      <c r="AW10043" s="876"/>
      <c r="AX10043" s="876"/>
      <c r="AY10043" s="876"/>
      <c r="AZ10043" s="876"/>
      <c r="BA10043" s="876"/>
      <c r="BB10043" s="876"/>
      <c r="BC10043" s="876"/>
      <c r="BD10043" s="876"/>
      <c r="BE10043" s="876"/>
      <c r="BF10043" s="876"/>
      <c r="BG10043" s="876"/>
      <c r="BH10043" s="876"/>
      <c r="BI10043" s="876"/>
      <c r="BJ10043" s="876"/>
      <c r="BK10043" s="876"/>
      <c r="BL10043" s="876"/>
      <c r="BM10043" s="876"/>
      <c r="BN10043" s="876"/>
      <c r="BO10043" s="876"/>
      <c r="BP10043" s="876"/>
      <c r="BQ10043" s="876"/>
      <c r="BR10043" s="876"/>
    </row>
    <row r="10044" spans="4:70" x14ac:dyDescent="0.2">
      <c r="D10044" s="876"/>
      <c r="F10044" s="876"/>
      <c r="J10044" s="876"/>
      <c r="X10044" s="876"/>
      <c r="Y10044" s="876"/>
      <c r="Z10044" s="876"/>
      <c r="AA10044" s="876"/>
      <c r="AB10044" s="876"/>
      <c r="AC10044" s="876"/>
      <c r="AD10044" s="876"/>
      <c r="AE10044" s="876"/>
      <c r="AF10044" s="876"/>
      <c r="AG10044" s="876"/>
      <c r="AH10044" s="876"/>
      <c r="AI10044" s="876"/>
      <c r="AJ10044" s="876"/>
      <c r="AK10044" s="876"/>
      <c r="AL10044" s="876"/>
      <c r="AM10044" s="876"/>
      <c r="AN10044" s="876"/>
      <c r="AO10044" s="876"/>
      <c r="AP10044" s="876"/>
      <c r="AQ10044" s="876"/>
      <c r="AR10044" s="876"/>
      <c r="AS10044" s="876"/>
      <c r="AT10044" s="876"/>
      <c r="AU10044" s="876"/>
      <c r="AV10044" s="876"/>
      <c r="AW10044" s="876"/>
      <c r="AX10044" s="876"/>
      <c r="AY10044" s="876"/>
      <c r="AZ10044" s="876"/>
      <c r="BA10044" s="876"/>
      <c r="BB10044" s="876"/>
      <c r="BC10044" s="876"/>
      <c r="BD10044" s="876"/>
      <c r="BE10044" s="876"/>
      <c r="BF10044" s="876"/>
      <c r="BG10044" s="876"/>
      <c r="BH10044" s="876"/>
      <c r="BI10044" s="876"/>
      <c r="BJ10044" s="876"/>
      <c r="BK10044" s="876"/>
      <c r="BL10044" s="876"/>
      <c r="BM10044" s="876"/>
      <c r="BN10044" s="876"/>
      <c r="BO10044" s="876"/>
      <c r="BP10044" s="876"/>
      <c r="BQ10044" s="876"/>
      <c r="BR10044" s="876"/>
    </row>
    <row r="10045" spans="4:70" x14ac:dyDescent="0.2">
      <c r="D10045" s="876"/>
      <c r="F10045" s="876"/>
      <c r="J10045" s="876"/>
      <c r="X10045" s="876"/>
      <c r="Y10045" s="876"/>
      <c r="Z10045" s="876"/>
      <c r="AA10045" s="876"/>
      <c r="AB10045" s="876"/>
      <c r="AC10045" s="876"/>
      <c r="AD10045" s="876"/>
      <c r="AE10045" s="876"/>
      <c r="AF10045" s="876"/>
      <c r="AG10045" s="876"/>
      <c r="AH10045" s="876"/>
      <c r="AI10045" s="876"/>
      <c r="AJ10045" s="876"/>
      <c r="AK10045" s="876"/>
      <c r="AL10045" s="876"/>
      <c r="AM10045" s="876"/>
      <c r="AN10045" s="876"/>
      <c r="AO10045" s="876"/>
      <c r="AP10045" s="876"/>
      <c r="AQ10045" s="876"/>
      <c r="AR10045" s="876"/>
      <c r="AS10045" s="876"/>
      <c r="AT10045" s="876"/>
      <c r="AU10045" s="876"/>
      <c r="AV10045" s="876"/>
      <c r="AW10045" s="876"/>
      <c r="AX10045" s="876"/>
      <c r="AY10045" s="876"/>
      <c r="AZ10045" s="876"/>
      <c r="BA10045" s="876"/>
      <c r="BB10045" s="876"/>
      <c r="BC10045" s="876"/>
      <c r="BD10045" s="876"/>
      <c r="BE10045" s="876"/>
      <c r="BF10045" s="876"/>
      <c r="BG10045" s="876"/>
      <c r="BH10045" s="876"/>
      <c r="BI10045" s="876"/>
      <c r="BJ10045" s="876"/>
      <c r="BK10045" s="876"/>
      <c r="BL10045" s="876"/>
      <c r="BM10045" s="876"/>
      <c r="BN10045" s="876"/>
      <c r="BO10045" s="876"/>
      <c r="BP10045" s="876"/>
      <c r="BQ10045" s="876"/>
      <c r="BR10045" s="876"/>
    </row>
    <row r="10046" spans="4:70" x14ac:dyDescent="0.2">
      <c r="D10046" s="876"/>
      <c r="F10046" s="876"/>
      <c r="J10046" s="876"/>
      <c r="X10046" s="876"/>
      <c r="Y10046" s="876"/>
      <c r="Z10046" s="876"/>
      <c r="AA10046" s="876"/>
      <c r="AB10046" s="876"/>
      <c r="AC10046" s="876"/>
      <c r="AD10046" s="876"/>
      <c r="AE10046" s="876"/>
      <c r="AF10046" s="876"/>
      <c r="AG10046" s="876"/>
      <c r="AH10046" s="876"/>
      <c r="AI10046" s="876"/>
      <c r="AJ10046" s="876"/>
      <c r="AK10046" s="876"/>
      <c r="AL10046" s="876"/>
      <c r="AM10046" s="876"/>
      <c r="AN10046" s="876"/>
      <c r="AO10046" s="876"/>
      <c r="AP10046" s="876"/>
      <c r="AQ10046" s="876"/>
      <c r="AR10046" s="876"/>
      <c r="AS10046" s="876"/>
      <c r="AT10046" s="876"/>
      <c r="AU10046" s="876"/>
      <c r="AV10046" s="876"/>
      <c r="AW10046" s="876"/>
      <c r="AX10046" s="876"/>
      <c r="AY10046" s="876"/>
      <c r="AZ10046" s="876"/>
      <c r="BA10046" s="876"/>
      <c r="BB10046" s="876"/>
      <c r="BC10046" s="876"/>
      <c r="BD10046" s="876"/>
      <c r="BE10046" s="876"/>
      <c r="BF10046" s="876"/>
      <c r="BG10046" s="876"/>
      <c r="BH10046" s="876"/>
      <c r="BI10046" s="876"/>
      <c r="BJ10046" s="876"/>
      <c r="BK10046" s="876"/>
      <c r="BL10046" s="876"/>
      <c r="BM10046" s="876"/>
      <c r="BN10046" s="876"/>
      <c r="BO10046" s="876"/>
      <c r="BP10046" s="876"/>
      <c r="BQ10046" s="876"/>
      <c r="BR10046" s="876"/>
    </row>
    <row r="10047" spans="4:70" x14ac:dyDescent="0.2">
      <c r="D10047" s="876"/>
      <c r="F10047" s="876"/>
      <c r="J10047" s="876"/>
      <c r="X10047" s="876"/>
      <c r="Y10047" s="876"/>
      <c r="Z10047" s="876"/>
      <c r="AA10047" s="876"/>
      <c r="AB10047" s="876"/>
      <c r="AC10047" s="876"/>
      <c r="AD10047" s="876"/>
      <c r="AE10047" s="876"/>
      <c r="AF10047" s="876"/>
      <c r="AG10047" s="876"/>
      <c r="AH10047" s="876"/>
      <c r="AI10047" s="876"/>
      <c r="AJ10047" s="876"/>
      <c r="AK10047" s="876"/>
      <c r="AL10047" s="876"/>
      <c r="AM10047" s="876"/>
      <c r="AN10047" s="876"/>
      <c r="AO10047" s="876"/>
      <c r="AP10047" s="876"/>
      <c r="AQ10047" s="876"/>
      <c r="AR10047" s="876"/>
      <c r="AS10047" s="876"/>
      <c r="AT10047" s="876"/>
      <c r="AU10047" s="876"/>
      <c r="AV10047" s="876"/>
      <c r="AW10047" s="876"/>
      <c r="AX10047" s="876"/>
      <c r="AY10047" s="876"/>
      <c r="AZ10047" s="876"/>
      <c r="BA10047" s="876"/>
      <c r="BB10047" s="876"/>
      <c r="BC10047" s="876"/>
      <c r="BD10047" s="876"/>
      <c r="BE10047" s="876"/>
      <c r="BF10047" s="876"/>
      <c r="BG10047" s="876"/>
      <c r="BH10047" s="876"/>
      <c r="BI10047" s="876"/>
      <c r="BJ10047" s="876"/>
      <c r="BK10047" s="876"/>
      <c r="BL10047" s="876"/>
      <c r="BM10047" s="876"/>
      <c r="BN10047" s="876"/>
      <c r="BO10047" s="876"/>
      <c r="BP10047" s="876"/>
      <c r="BQ10047" s="876"/>
      <c r="BR10047" s="876"/>
    </row>
    <row r="10048" spans="4:70" x14ac:dyDescent="0.2">
      <c r="D10048" s="876"/>
      <c r="F10048" s="876"/>
      <c r="J10048" s="876"/>
      <c r="X10048" s="876"/>
      <c r="Y10048" s="876"/>
      <c r="Z10048" s="876"/>
      <c r="AA10048" s="876"/>
      <c r="AB10048" s="876"/>
      <c r="AC10048" s="876"/>
      <c r="AD10048" s="876"/>
      <c r="AE10048" s="876"/>
      <c r="AF10048" s="876"/>
      <c r="AG10048" s="876"/>
      <c r="AH10048" s="876"/>
      <c r="AI10048" s="876"/>
      <c r="AJ10048" s="876"/>
      <c r="AK10048" s="876"/>
      <c r="AL10048" s="876"/>
      <c r="AM10048" s="876"/>
      <c r="AN10048" s="876"/>
      <c r="AO10048" s="876"/>
      <c r="AP10048" s="876"/>
      <c r="AQ10048" s="876"/>
      <c r="AR10048" s="876"/>
      <c r="AS10048" s="876"/>
      <c r="AT10048" s="876"/>
      <c r="AU10048" s="876"/>
      <c r="AV10048" s="876"/>
      <c r="AW10048" s="876"/>
      <c r="AX10048" s="876"/>
      <c r="AY10048" s="876"/>
      <c r="AZ10048" s="876"/>
      <c r="BA10048" s="876"/>
      <c r="BB10048" s="876"/>
      <c r="BC10048" s="876"/>
      <c r="BD10048" s="876"/>
      <c r="BE10048" s="876"/>
      <c r="BF10048" s="876"/>
      <c r="BG10048" s="876"/>
      <c r="BH10048" s="876"/>
      <c r="BI10048" s="876"/>
      <c r="BJ10048" s="876"/>
      <c r="BK10048" s="876"/>
      <c r="BL10048" s="876"/>
      <c r="BM10048" s="876"/>
      <c r="BN10048" s="876"/>
      <c r="BO10048" s="876"/>
      <c r="BP10048" s="876"/>
      <c r="BQ10048" s="876"/>
      <c r="BR10048" s="876"/>
    </row>
    <row r="10049" spans="4:70" x14ac:dyDescent="0.2">
      <c r="D10049" s="876"/>
      <c r="F10049" s="876"/>
      <c r="J10049" s="876"/>
      <c r="X10049" s="876"/>
      <c r="Y10049" s="876"/>
      <c r="Z10049" s="876"/>
      <c r="AA10049" s="876"/>
      <c r="AB10049" s="876"/>
      <c r="AC10049" s="876"/>
      <c r="AD10049" s="876"/>
      <c r="AE10049" s="876"/>
      <c r="AF10049" s="876"/>
      <c r="AG10049" s="876"/>
      <c r="AH10049" s="876"/>
      <c r="AI10049" s="876"/>
      <c r="AJ10049" s="876"/>
      <c r="AK10049" s="876"/>
      <c r="AL10049" s="876"/>
      <c r="AM10049" s="876"/>
      <c r="AN10049" s="876"/>
      <c r="AO10049" s="876"/>
      <c r="AP10049" s="876"/>
      <c r="AQ10049" s="876"/>
      <c r="AR10049" s="876"/>
      <c r="AS10049" s="876"/>
      <c r="AT10049" s="876"/>
      <c r="AU10049" s="876"/>
      <c r="AV10049" s="876"/>
      <c r="AW10049" s="876"/>
      <c r="AX10049" s="876"/>
      <c r="AY10049" s="876"/>
      <c r="AZ10049" s="876"/>
      <c r="BA10049" s="876"/>
      <c r="BB10049" s="876"/>
      <c r="BC10049" s="876"/>
      <c r="BD10049" s="876"/>
      <c r="BE10049" s="876"/>
      <c r="BF10049" s="876"/>
      <c r="BG10049" s="876"/>
      <c r="BH10049" s="876"/>
      <c r="BI10049" s="876"/>
      <c r="BJ10049" s="876"/>
      <c r="BK10049" s="876"/>
      <c r="BL10049" s="876"/>
      <c r="BM10049" s="876"/>
      <c r="BN10049" s="876"/>
      <c r="BO10049" s="876"/>
      <c r="BP10049" s="876"/>
      <c r="BQ10049" s="876"/>
      <c r="BR10049" s="876"/>
    </row>
    <row r="10050" spans="4:70" x14ac:dyDescent="0.2">
      <c r="D10050" s="876"/>
      <c r="F10050" s="876"/>
      <c r="J10050" s="876"/>
      <c r="X10050" s="876"/>
      <c r="Y10050" s="876"/>
      <c r="Z10050" s="876"/>
      <c r="AA10050" s="876"/>
      <c r="AB10050" s="876"/>
      <c r="AC10050" s="876"/>
      <c r="AD10050" s="876"/>
      <c r="AE10050" s="876"/>
      <c r="AF10050" s="876"/>
      <c r="AG10050" s="876"/>
      <c r="AH10050" s="876"/>
      <c r="AI10050" s="876"/>
      <c r="AJ10050" s="876"/>
      <c r="AK10050" s="876"/>
      <c r="AL10050" s="876"/>
      <c r="AM10050" s="876"/>
      <c r="AN10050" s="876"/>
      <c r="AO10050" s="876"/>
      <c r="AP10050" s="876"/>
      <c r="AQ10050" s="876"/>
      <c r="AR10050" s="876"/>
      <c r="AS10050" s="876"/>
      <c r="AT10050" s="876"/>
      <c r="AU10050" s="876"/>
      <c r="AV10050" s="876"/>
      <c r="AW10050" s="876"/>
      <c r="AX10050" s="876"/>
      <c r="AY10050" s="876"/>
      <c r="AZ10050" s="876"/>
      <c r="BA10050" s="876"/>
      <c r="BB10050" s="876"/>
      <c r="BC10050" s="876"/>
      <c r="BD10050" s="876"/>
      <c r="BE10050" s="876"/>
      <c r="BF10050" s="876"/>
      <c r="BG10050" s="876"/>
      <c r="BH10050" s="876"/>
      <c r="BI10050" s="876"/>
      <c r="BJ10050" s="876"/>
      <c r="BK10050" s="876"/>
      <c r="BL10050" s="876"/>
      <c r="BM10050" s="876"/>
      <c r="BN10050" s="876"/>
      <c r="BO10050" s="876"/>
      <c r="BP10050" s="876"/>
      <c r="BQ10050" s="876"/>
      <c r="BR10050" s="876"/>
    </row>
    <row r="10051" spans="4:70" x14ac:dyDescent="0.2">
      <c r="D10051" s="876"/>
      <c r="F10051" s="876"/>
      <c r="J10051" s="876"/>
      <c r="X10051" s="876"/>
      <c r="Y10051" s="876"/>
      <c r="Z10051" s="876"/>
      <c r="AA10051" s="876"/>
      <c r="AB10051" s="876"/>
      <c r="AC10051" s="876"/>
      <c r="AD10051" s="876"/>
      <c r="AE10051" s="876"/>
      <c r="AF10051" s="876"/>
      <c r="AG10051" s="876"/>
      <c r="AH10051" s="876"/>
      <c r="AI10051" s="876"/>
      <c r="AJ10051" s="876"/>
      <c r="AK10051" s="876"/>
      <c r="AL10051" s="876"/>
      <c r="AM10051" s="876"/>
      <c r="AN10051" s="876"/>
      <c r="AO10051" s="876"/>
      <c r="AP10051" s="876"/>
      <c r="AQ10051" s="876"/>
      <c r="AR10051" s="876"/>
      <c r="AS10051" s="876"/>
      <c r="AT10051" s="876"/>
      <c r="AU10051" s="876"/>
      <c r="AV10051" s="876"/>
      <c r="AW10051" s="876"/>
      <c r="AX10051" s="876"/>
      <c r="AY10051" s="876"/>
      <c r="AZ10051" s="876"/>
      <c r="BA10051" s="876"/>
      <c r="BB10051" s="876"/>
      <c r="BC10051" s="876"/>
      <c r="BD10051" s="876"/>
      <c r="BE10051" s="876"/>
      <c r="BF10051" s="876"/>
      <c r="BG10051" s="876"/>
      <c r="BH10051" s="876"/>
      <c r="BI10051" s="876"/>
      <c r="BJ10051" s="876"/>
      <c r="BK10051" s="876"/>
      <c r="BL10051" s="876"/>
      <c r="BM10051" s="876"/>
      <c r="BN10051" s="876"/>
      <c r="BO10051" s="876"/>
      <c r="BP10051" s="876"/>
      <c r="BQ10051" s="876"/>
      <c r="BR10051" s="876"/>
    </row>
    <row r="10052" spans="4:70" x14ac:dyDescent="0.2">
      <c r="D10052" s="876"/>
      <c r="F10052" s="876"/>
      <c r="J10052" s="876"/>
      <c r="X10052" s="876"/>
      <c r="Y10052" s="876"/>
      <c r="Z10052" s="876"/>
      <c r="AA10052" s="876"/>
      <c r="AB10052" s="876"/>
      <c r="AC10052" s="876"/>
      <c r="AD10052" s="876"/>
      <c r="AE10052" s="876"/>
      <c r="AF10052" s="876"/>
      <c r="AG10052" s="876"/>
      <c r="AH10052" s="876"/>
      <c r="AI10052" s="876"/>
      <c r="AJ10052" s="876"/>
      <c r="AK10052" s="876"/>
      <c r="AL10052" s="876"/>
      <c r="AM10052" s="876"/>
      <c r="AN10052" s="876"/>
      <c r="AO10052" s="876"/>
      <c r="AP10052" s="876"/>
      <c r="AQ10052" s="876"/>
      <c r="AR10052" s="876"/>
      <c r="AS10052" s="876"/>
      <c r="AT10052" s="876"/>
      <c r="AU10052" s="876"/>
      <c r="AV10052" s="876"/>
      <c r="AW10052" s="876"/>
      <c r="AX10052" s="876"/>
      <c r="AY10052" s="876"/>
      <c r="AZ10052" s="876"/>
      <c r="BA10052" s="876"/>
      <c r="BB10052" s="876"/>
      <c r="BC10052" s="876"/>
      <c r="BD10052" s="876"/>
      <c r="BE10052" s="876"/>
      <c r="BF10052" s="876"/>
      <c r="BG10052" s="876"/>
      <c r="BH10052" s="876"/>
      <c r="BI10052" s="876"/>
      <c r="BJ10052" s="876"/>
      <c r="BK10052" s="876"/>
      <c r="BL10052" s="876"/>
      <c r="BM10052" s="876"/>
      <c r="BN10052" s="876"/>
      <c r="BO10052" s="876"/>
      <c r="BP10052" s="876"/>
      <c r="BQ10052" s="876"/>
      <c r="BR10052" s="876"/>
    </row>
    <row r="10053" spans="4:70" x14ac:dyDescent="0.2">
      <c r="D10053" s="876"/>
      <c r="F10053" s="876"/>
      <c r="J10053" s="876"/>
      <c r="X10053" s="876"/>
      <c r="Y10053" s="876"/>
      <c r="Z10053" s="876"/>
      <c r="AA10053" s="876"/>
      <c r="AB10053" s="876"/>
      <c r="AC10053" s="876"/>
      <c r="AD10053" s="876"/>
      <c r="AE10053" s="876"/>
      <c r="AF10053" s="876"/>
      <c r="AG10053" s="876"/>
      <c r="AH10053" s="876"/>
      <c r="AI10053" s="876"/>
      <c r="AJ10053" s="876"/>
      <c r="AK10053" s="876"/>
      <c r="AL10053" s="876"/>
      <c r="AM10053" s="876"/>
      <c r="AN10053" s="876"/>
      <c r="AO10053" s="876"/>
      <c r="AP10053" s="876"/>
      <c r="AQ10053" s="876"/>
      <c r="AR10053" s="876"/>
      <c r="AS10053" s="876"/>
      <c r="AT10053" s="876"/>
      <c r="AU10053" s="876"/>
      <c r="AV10053" s="876"/>
      <c r="AW10053" s="876"/>
      <c r="AX10053" s="876"/>
      <c r="AY10053" s="876"/>
      <c r="AZ10053" s="876"/>
      <c r="BA10053" s="876"/>
      <c r="BB10053" s="876"/>
      <c r="BC10053" s="876"/>
      <c r="BD10053" s="876"/>
      <c r="BE10053" s="876"/>
      <c r="BF10053" s="876"/>
      <c r="BG10053" s="876"/>
      <c r="BH10053" s="876"/>
      <c r="BI10053" s="876"/>
      <c r="BJ10053" s="876"/>
      <c r="BK10053" s="876"/>
      <c r="BL10053" s="876"/>
      <c r="BM10053" s="876"/>
      <c r="BN10053" s="876"/>
      <c r="BO10053" s="876"/>
      <c r="BP10053" s="876"/>
      <c r="BQ10053" s="876"/>
      <c r="BR10053" s="876"/>
    </row>
    <row r="10054" spans="4:70" x14ac:dyDescent="0.2">
      <c r="D10054" s="876"/>
      <c r="F10054" s="876"/>
      <c r="J10054" s="876"/>
      <c r="X10054" s="876"/>
      <c r="Y10054" s="876"/>
      <c r="Z10054" s="876"/>
      <c r="AA10054" s="876"/>
      <c r="AB10054" s="876"/>
      <c r="AC10054" s="876"/>
      <c r="AD10054" s="876"/>
      <c r="AE10054" s="876"/>
      <c r="AF10054" s="876"/>
      <c r="AG10054" s="876"/>
      <c r="AH10054" s="876"/>
      <c r="AI10054" s="876"/>
      <c r="AJ10054" s="876"/>
      <c r="AK10054" s="876"/>
      <c r="AL10054" s="876"/>
      <c r="AM10054" s="876"/>
      <c r="AN10054" s="876"/>
      <c r="AO10054" s="876"/>
      <c r="AP10054" s="876"/>
      <c r="AQ10054" s="876"/>
      <c r="AR10054" s="876"/>
      <c r="AS10054" s="876"/>
      <c r="AT10054" s="876"/>
      <c r="AU10054" s="876"/>
      <c r="AV10054" s="876"/>
      <c r="AW10054" s="876"/>
      <c r="AX10054" s="876"/>
      <c r="AY10054" s="876"/>
      <c r="AZ10054" s="876"/>
      <c r="BA10054" s="876"/>
      <c r="BB10054" s="876"/>
      <c r="BC10054" s="876"/>
      <c r="BD10054" s="876"/>
      <c r="BE10054" s="876"/>
      <c r="BF10054" s="876"/>
      <c r="BG10054" s="876"/>
      <c r="BH10054" s="876"/>
      <c r="BI10054" s="876"/>
      <c r="BJ10054" s="876"/>
      <c r="BK10054" s="876"/>
      <c r="BL10054" s="876"/>
      <c r="BM10054" s="876"/>
      <c r="BN10054" s="876"/>
      <c r="BO10054" s="876"/>
      <c r="BP10054" s="876"/>
      <c r="BQ10054" s="876"/>
      <c r="BR10054" s="876"/>
    </row>
    <row r="10055" spans="4:70" x14ac:dyDescent="0.2">
      <c r="D10055" s="876"/>
      <c r="F10055" s="876"/>
      <c r="J10055" s="876"/>
      <c r="X10055" s="876"/>
      <c r="Y10055" s="876"/>
      <c r="Z10055" s="876"/>
      <c r="AA10055" s="876"/>
      <c r="AB10055" s="876"/>
      <c r="AC10055" s="876"/>
      <c r="AD10055" s="876"/>
      <c r="AE10055" s="876"/>
      <c r="AF10055" s="876"/>
      <c r="AG10055" s="876"/>
      <c r="AH10055" s="876"/>
      <c r="AI10055" s="876"/>
      <c r="AJ10055" s="876"/>
      <c r="AK10055" s="876"/>
      <c r="AL10055" s="876"/>
      <c r="AM10055" s="876"/>
      <c r="AN10055" s="876"/>
      <c r="AO10055" s="876"/>
      <c r="AP10055" s="876"/>
      <c r="AQ10055" s="876"/>
      <c r="AR10055" s="876"/>
      <c r="AS10055" s="876"/>
      <c r="AT10055" s="876"/>
      <c r="AU10055" s="876"/>
      <c r="AV10055" s="876"/>
      <c r="AW10055" s="876"/>
      <c r="AX10055" s="876"/>
      <c r="AY10055" s="876"/>
      <c r="AZ10055" s="876"/>
      <c r="BA10055" s="876"/>
      <c r="BB10055" s="876"/>
      <c r="BC10055" s="876"/>
      <c r="BD10055" s="876"/>
      <c r="BE10055" s="876"/>
      <c r="BF10055" s="876"/>
      <c r="BG10055" s="876"/>
      <c r="BH10055" s="876"/>
      <c r="BI10055" s="876"/>
      <c r="BJ10055" s="876"/>
      <c r="BK10055" s="876"/>
      <c r="BL10055" s="876"/>
      <c r="BM10055" s="876"/>
      <c r="BN10055" s="876"/>
      <c r="BO10055" s="876"/>
      <c r="BP10055" s="876"/>
      <c r="BQ10055" s="876"/>
      <c r="BR10055" s="876"/>
    </row>
    <row r="10056" spans="4:70" x14ac:dyDescent="0.2">
      <c r="D10056" s="876"/>
      <c r="F10056" s="876"/>
      <c r="J10056" s="876"/>
      <c r="X10056" s="876"/>
      <c r="Y10056" s="876"/>
      <c r="Z10056" s="876"/>
      <c r="AA10056" s="876"/>
      <c r="AB10056" s="876"/>
      <c r="AC10056" s="876"/>
      <c r="AD10056" s="876"/>
      <c r="AE10056" s="876"/>
      <c r="AF10056" s="876"/>
      <c r="AG10056" s="876"/>
      <c r="AH10056" s="876"/>
      <c r="AI10056" s="876"/>
      <c r="AJ10056" s="876"/>
      <c r="AK10056" s="876"/>
      <c r="AL10056" s="876"/>
      <c r="AM10056" s="876"/>
      <c r="AN10056" s="876"/>
      <c r="AO10056" s="876"/>
      <c r="AP10056" s="876"/>
      <c r="AQ10056" s="876"/>
      <c r="AR10056" s="876"/>
      <c r="AS10056" s="876"/>
      <c r="AT10056" s="876"/>
      <c r="AU10056" s="876"/>
      <c r="AV10056" s="876"/>
      <c r="AW10056" s="876"/>
      <c r="AX10056" s="876"/>
      <c r="AY10056" s="876"/>
      <c r="AZ10056" s="876"/>
      <c r="BA10056" s="876"/>
      <c r="BB10056" s="876"/>
      <c r="BC10056" s="876"/>
      <c r="BD10056" s="876"/>
      <c r="BE10056" s="876"/>
      <c r="BF10056" s="876"/>
      <c r="BG10056" s="876"/>
      <c r="BH10056" s="876"/>
      <c r="BI10056" s="876"/>
      <c r="BJ10056" s="876"/>
      <c r="BK10056" s="876"/>
      <c r="BL10056" s="876"/>
      <c r="BM10056" s="876"/>
      <c r="BN10056" s="876"/>
      <c r="BO10056" s="876"/>
      <c r="BP10056" s="876"/>
      <c r="BQ10056" s="876"/>
      <c r="BR10056" s="876"/>
    </row>
    <row r="10057" spans="4:70" x14ac:dyDescent="0.2">
      <c r="D10057" s="876"/>
      <c r="F10057" s="876"/>
      <c r="J10057" s="876"/>
      <c r="X10057" s="876"/>
      <c r="Y10057" s="876"/>
      <c r="Z10057" s="876"/>
      <c r="AA10057" s="876"/>
      <c r="AB10057" s="876"/>
      <c r="AC10057" s="876"/>
      <c r="AD10057" s="876"/>
      <c r="AE10057" s="876"/>
      <c r="AF10057" s="876"/>
      <c r="AG10057" s="876"/>
      <c r="AH10057" s="876"/>
      <c r="AI10057" s="876"/>
      <c r="AJ10057" s="876"/>
      <c r="AK10057" s="876"/>
      <c r="AL10057" s="876"/>
      <c r="AM10057" s="876"/>
      <c r="AN10057" s="876"/>
      <c r="AO10057" s="876"/>
      <c r="AP10057" s="876"/>
      <c r="AQ10057" s="876"/>
      <c r="AR10057" s="876"/>
      <c r="AS10057" s="876"/>
      <c r="AT10057" s="876"/>
      <c r="AU10057" s="876"/>
      <c r="AV10057" s="876"/>
      <c r="AW10057" s="876"/>
      <c r="AX10057" s="876"/>
      <c r="AY10057" s="876"/>
      <c r="AZ10057" s="876"/>
      <c r="BA10057" s="876"/>
      <c r="BB10057" s="876"/>
      <c r="BC10057" s="876"/>
      <c r="BD10057" s="876"/>
      <c r="BE10057" s="876"/>
      <c r="BF10057" s="876"/>
      <c r="BG10057" s="876"/>
      <c r="BH10057" s="876"/>
      <c r="BI10057" s="876"/>
      <c r="BJ10057" s="876"/>
      <c r="BK10057" s="876"/>
      <c r="BL10057" s="876"/>
      <c r="BM10057" s="876"/>
      <c r="BN10057" s="876"/>
      <c r="BO10057" s="876"/>
      <c r="BP10057" s="876"/>
      <c r="BQ10057" s="876"/>
      <c r="BR10057" s="876"/>
    </row>
    <row r="10058" spans="4:70" x14ac:dyDescent="0.2">
      <c r="D10058" s="876"/>
      <c r="F10058" s="876"/>
      <c r="J10058" s="876"/>
      <c r="X10058" s="876"/>
      <c r="Y10058" s="876"/>
      <c r="Z10058" s="876"/>
      <c r="AA10058" s="876"/>
      <c r="AB10058" s="876"/>
      <c r="AC10058" s="876"/>
      <c r="AD10058" s="876"/>
      <c r="AE10058" s="876"/>
      <c r="AF10058" s="876"/>
      <c r="AG10058" s="876"/>
      <c r="AH10058" s="876"/>
      <c r="AI10058" s="876"/>
      <c r="AJ10058" s="876"/>
      <c r="AK10058" s="876"/>
      <c r="AL10058" s="876"/>
      <c r="AM10058" s="876"/>
      <c r="AN10058" s="876"/>
      <c r="AO10058" s="876"/>
      <c r="AP10058" s="876"/>
      <c r="AQ10058" s="876"/>
      <c r="AR10058" s="876"/>
      <c r="AS10058" s="876"/>
      <c r="AT10058" s="876"/>
      <c r="AU10058" s="876"/>
      <c r="AV10058" s="876"/>
      <c r="AW10058" s="876"/>
      <c r="AX10058" s="876"/>
      <c r="AY10058" s="876"/>
      <c r="AZ10058" s="876"/>
      <c r="BA10058" s="876"/>
      <c r="BB10058" s="876"/>
      <c r="BC10058" s="876"/>
      <c r="BD10058" s="876"/>
      <c r="BE10058" s="876"/>
      <c r="BF10058" s="876"/>
      <c r="BG10058" s="876"/>
      <c r="BH10058" s="876"/>
      <c r="BI10058" s="876"/>
      <c r="BJ10058" s="876"/>
      <c r="BK10058" s="876"/>
      <c r="BL10058" s="876"/>
      <c r="BM10058" s="876"/>
      <c r="BN10058" s="876"/>
      <c r="BO10058" s="876"/>
      <c r="BP10058" s="876"/>
      <c r="BQ10058" s="876"/>
      <c r="BR10058" s="876"/>
    </row>
    <row r="10059" spans="4:70" x14ac:dyDescent="0.2">
      <c r="D10059" s="876"/>
      <c r="F10059" s="876"/>
      <c r="J10059" s="876"/>
      <c r="X10059" s="876"/>
      <c r="Y10059" s="876"/>
      <c r="Z10059" s="876"/>
      <c r="AA10059" s="876"/>
      <c r="AB10059" s="876"/>
      <c r="AC10059" s="876"/>
      <c r="AD10059" s="876"/>
      <c r="AE10059" s="876"/>
      <c r="AF10059" s="876"/>
      <c r="AG10059" s="876"/>
      <c r="AH10059" s="876"/>
      <c r="AI10059" s="876"/>
      <c r="AJ10059" s="876"/>
      <c r="AK10059" s="876"/>
      <c r="AL10059" s="876"/>
      <c r="AM10059" s="876"/>
      <c r="AN10059" s="876"/>
      <c r="AO10059" s="876"/>
      <c r="AP10059" s="876"/>
      <c r="AQ10059" s="876"/>
      <c r="AR10059" s="876"/>
      <c r="AS10059" s="876"/>
      <c r="AT10059" s="876"/>
      <c r="AU10059" s="876"/>
      <c r="AV10059" s="876"/>
      <c r="AW10059" s="876"/>
      <c r="AX10059" s="876"/>
      <c r="AY10059" s="876"/>
      <c r="AZ10059" s="876"/>
      <c r="BA10059" s="876"/>
      <c r="BB10059" s="876"/>
      <c r="BC10059" s="876"/>
      <c r="BD10059" s="876"/>
      <c r="BE10059" s="876"/>
      <c r="BF10059" s="876"/>
      <c r="BG10059" s="876"/>
      <c r="BH10059" s="876"/>
      <c r="BI10059" s="876"/>
      <c r="BJ10059" s="876"/>
      <c r="BK10059" s="876"/>
      <c r="BL10059" s="876"/>
      <c r="BM10059" s="876"/>
      <c r="BN10059" s="876"/>
      <c r="BO10059" s="876"/>
      <c r="BP10059" s="876"/>
      <c r="BQ10059" s="876"/>
      <c r="BR10059" s="876"/>
    </row>
    <row r="10060" spans="4:70" x14ac:dyDescent="0.2">
      <c r="D10060" s="876"/>
      <c r="F10060" s="876"/>
      <c r="J10060" s="876"/>
      <c r="X10060" s="876"/>
      <c r="Y10060" s="876"/>
      <c r="Z10060" s="876"/>
      <c r="AA10060" s="876"/>
      <c r="AB10060" s="876"/>
      <c r="AC10060" s="876"/>
      <c r="AD10060" s="876"/>
      <c r="AE10060" s="876"/>
      <c r="AF10060" s="876"/>
      <c r="AG10060" s="876"/>
      <c r="AH10060" s="876"/>
      <c r="AI10060" s="876"/>
      <c r="AJ10060" s="876"/>
      <c r="AK10060" s="876"/>
      <c r="AL10060" s="876"/>
      <c r="AM10060" s="876"/>
      <c r="AN10060" s="876"/>
      <c r="AO10060" s="876"/>
      <c r="AP10060" s="876"/>
      <c r="AQ10060" s="876"/>
      <c r="AR10060" s="876"/>
      <c r="AS10060" s="876"/>
      <c r="AT10060" s="876"/>
      <c r="AU10060" s="876"/>
      <c r="AV10060" s="876"/>
      <c r="AW10060" s="876"/>
      <c r="AX10060" s="876"/>
      <c r="AY10060" s="876"/>
      <c r="AZ10060" s="876"/>
      <c r="BA10060" s="876"/>
      <c r="BB10060" s="876"/>
      <c r="BC10060" s="876"/>
      <c r="BD10060" s="876"/>
      <c r="BE10060" s="876"/>
      <c r="BF10060" s="876"/>
      <c r="BG10060" s="876"/>
      <c r="BH10060" s="876"/>
      <c r="BI10060" s="876"/>
      <c r="BJ10060" s="876"/>
      <c r="BK10060" s="876"/>
      <c r="BL10060" s="876"/>
      <c r="BM10060" s="876"/>
      <c r="BN10060" s="876"/>
      <c r="BO10060" s="876"/>
      <c r="BP10060" s="876"/>
      <c r="BQ10060" s="876"/>
      <c r="BR10060" s="876"/>
    </row>
    <row r="10061" spans="4:70" x14ac:dyDescent="0.2">
      <c r="D10061" s="876"/>
      <c r="F10061" s="876"/>
      <c r="J10061" s="876"/>
      <c r="X10061" s="876"/>
      <c r="Y10061" s="876"/>
      <c r="Z10061" s="876"/>
      <c r="AA10061" s="876"/>
      <c r="AB10061" s="876"/>
      <c r="AC10061" s="876"/>
      <c r="AD10061" s="876"/>
      <c r="AE10061" s="876"/>
      <c r="AF10061" s="876"/>
      <c r="AG10061" s="876"/>
      <c r="AH10061" s="876"/>
      <c r="AI10061" s="876"/>
      <c r="AJ10061" s="876"/>
      <c r="AK10061" s="876"/>
      <c r="AL10061" s="876"/>
      <c r="AM10061" s="876"/>
      <c r="AN10061" s="876"/>
      <c r="AO10061" s="876"/>
      <c r="AP10061" s="876"/>
      <c r="AQ10061" s="876"/>
      <c r="AR10061" s="876"/>
      <c r="AS10061" s="876"/>
      <c r="AT10061" s="876"/>
      <c r="AU10061" s="876"/>
      <c r="AV10061" s="876"/>
      <c r="AW10061" s="876"/>
      <c r="AX10061" s="876"/>
      <c r="AY10061" s="876"/>
      <c r="AZ10061" s="876"/>
      <c r="BA10061" s="876"/>
      <c r="BB10061" s="876"/>
      <c r="BC10061" s="876"/>
      <c r="BD10061" s="876"/>
      <c r="BE10061" s="876"/>
      <c r="BF10061" s="876"/>
      <c r="BG10061" s="876"/>
      <c r="BH10061" s="876"/>
      <c r="BI10061" s="876"/>
      <c r="BJ10061" s="876"/>
      <c r="BK10061" s="876"/>
      <c r="BL10061" s="876"/>
      <c r="BM10061" s="876"/>
      <c r="BN10061" s="876"/>
      <c r="BO10061" s="876"/>
      <c r="BP10061" s="876"/>
      <c r="BQ10061" s="876"/>
      <c r="BR10061" s="876"/>
    </row>
    <row r="10062" spans="4:70" x14ac:dyDescent="0.2">
      <c r="D10062" s="876"/>
      <c r="F10062" s="876"/>
      <c r="J10062" s="876"/>
      <c r="X10062" s="876"/>
      <c r="Y10062" s="876"/>
      <c r="Z10062" s="876"/>
      <c r="AA10062" s="876"/>
      <c r="AB10062" s="876"/>
      <c r="AC10062" s="876"/>
      <c r="AD10062" s="876"/>
      <c r="AE10062" s="876"/>
      <c r="AF10062" s="876"/>
      <c r="AG10062" s="876"/>
      <c r="AH10062" s="876"/>
      <c r="AI10062" s="876"/>
      <c r="AJ10062" s="876"/>
      <c r="AK10062" s="876"/>
      <c r="AL10062" s="876"/>
      <c r="AM10062" s="876"/>
      <c r="AN10062" s="876"/>
      <c r="AO10062" s="876"/>
      <c r="AP10062" s="876"/>
      <c r="AQ10062" s="876"/>
      <c r="AR10062" s="876"/>
      <c r="AS10062" s="876"/>
      <c r="AT10062" s="876"/>
      <c r="AU10062" s="876"/>
      <c r="AV10062" s="876"/>
      <c r="AW10062" s="876"/>
      <c r="AX10062" s="876"/>
      <c r="AY10062" s="876"/>
      <c r="AZ10062" s="876"/>
      <c r="BA10062" s="876"/>
      <c r="BB10062" s="876"/>
      <c r="BC10062" s="876"/>
      <c r="BD10062" s="876"/>
      <c r="BE10062" s="876"/>
      <c r="BF10062" s="876"/>
      <c r="BG10062" s="876"/>
      <c r="BH10062" s="876"/>
      <c r="BI10062" s="876"/>
      <c r="BJ10062" s="876"/>
      <c r="BK10062" s="876"/>
      <c r="BL10062" s="876"/>
      <c r="BM10062" s="876"/>
      <c r="BN10062" s="876"/>
      <c r="BO10062" s="876"/>
      <c r="BP10062" s="876"/>
      <c r="BQ10062" s="876"/>
      <c r="BR10062" s="876"/>
    </row>
    <row r="10063" spans="4:70" x14ac:dyDescent="0.2">
      <c r="D10063" s="876"/>
      <c r="F10063" s="876"/>
      <c r="J10063" s="876"/>
      <c r="X10063" s="876"/>
      <c r="Y10063" s="876"/>
      <c r="Z10063" s="876"/>
      <c r="AA10063" s="876"/>
      <c r="AB10063" s="876"/>
      <c r="AC10063" s="876"/>
      <c r="AD10063" s="876"/>
      <c r="AE10063" s="876"/>
      <c r="AF10063" s="876"/>
      <c r="AG10063" s="876"/>
      <c r="AH10063" s="876"/>
      <c r="AI10063" s="876"/>
      <c r="AJ10063" s="876"/>
      <c r="AK10063" s="876"/>
      <c r="AL10063" s="876"/>
      <c r="AM10063" s="876"/>
      <c r="AN10063" s="876"/>
      <c r="AO10063" s="876"/>
      <c r="AP10063" s="876"/>
      <c r="AQ10063" s="876"/>
      <c r="AR10063" s="876"/>
      <c r="AS10063" s="876"/>
      <c r="AT10063" s="876"/>
      <c r="AU10063" s="876"/>
      <c r="AV10063" s="876"/>
      <c r="AW10063" s="876"/>
      <c r="AX10063" s="876"/>
      <c r="AY10063" s="876"/>
      <c r="AZ10063" s="876"/>
      <c r="BA10063" s="876"/>
      <c r="BB10063" s="876"/>
      <c r="BC10063" s="876"/>
      <c r="BD10063" s="876"/>
      <c r="BE10063" s="876"/>
      <c r="BF10063" s="876"/>
      <c r="BG10063" s="876"/>
      <c r="BH10063" s="876"/>
      <c r="BI10063" s="876"/>
      <c r="BJ10063" s="876"/>
      <c r="BK10063" s="876"/>
      <c r="BL10063" s="876"/>
      <c r="BM10063" s="876"/>
      <c r="BN10063" s="876"/>
      <c r="BO10063" s="876"/>
      <c r="BP10063" s="876"/>
      <c r="BQ10063" s="876"/>
      <c r="BR10063" s="876"/>
    </row>
    <row r="10064" spans="4:70" x14ac:dyDescent="0.2">
      <c r="D10064" s="876"/>
      <c r="F10064" s="876"/>
      <c r="J10064" s="876"/>
      <c r="X10064" s="876"/>
      <c r="Y10064" s="876"/>
      <c r="Z10064" s="876"/>
      <c r="AA10064" s="876"/>
      <c r="AB10064" s="876"/>
      <c r="AC10064" s="876"/>
      <c r="AD10064" s="876"/>
      <c r="AE10064" s="876"/>
      <c r="AF10064" s="876"/>
      <c r="AG10064" s="876"/>
      <c r="AH10064" s="876"/>
      <c r="AI10064" s="876"/>
      <c r="AJ10064" s="876"/>
      <c r="AK10064" s="876"/>
      <c r="AL10064" s="876"/>
      <c r="AM10064" s="876"/>
      <c r="AN10064" s="876"/>
      <c r="AO10064" s="876"/>
      <c r="AP10064" s="876"/>
      <c r="AQ10064" s="876"/>
      <c r="AR10064" s="876"/>
      <c r="AS10064" s="876"/>
      <c r="AT10064" s="876"/>
      <c r="AU10064" s="876"/>
      <c r="AV10064" s="876"/>
      <c r="AW10064" s="876"/>
      <c r="AX10064" s="876"/>
      <c r="AY10064" s="876"/>
      <c r="AZ10064" s="876"/>
      <c r="BA10064" s="876"/>
      <c r="BB10064" s="876"/>
      <c r="BC10064" s="876"/>
      <c r="BD10064" s="876"/>
      <c r="BE10064" s="876"/>
      <c r="BF10064" s="876"/>
      <c r="BG10064" s="876"/>
      <c r="BH10064" s="876"/>
      <c r="BI10064" s="876"/>
      <c r="BJ10064" s="876"/>
      <c r="BK10064" s="876"/>
      <c r="BL10064" s="876"/>
      <c r="BM10064" s="876"/>
      <c r="BN10064" s="876"/>
      <c r="BO10064" s="876"/>
      <c r="BP10064" s="876"/>
      <c r="BQ10064" s="876"/>
      <c r="BR10064" s="876"/>
    </row>
    <row r="10065" spans="4:70" x14ac:dyDescent="0.2">
      <c r="D10065" s="876"/>
      <c r="F10065" s="876"/>
      <c r="J10065" s="876"/>
      <c r="X10065" s="876"/>
      <c r="Y10065" s="876"/>
      <c r="Z10065" s="876"/>
      <c r="AA10065" s="876"/>
      <c r="AB10065" s="876"/>
      <c r="AC10065" s="876"/>
      <c r="AD10065" s="876"/>
      <c r="AE10065" s="876"/>
      <c r="AF10065" s="876"/>
      <c r="AG10065" s="876"/>
      <c r="AH10065" s="876"/>
      <c r="AI10065" s="876"/>
      <c r="AJ10065" s="876"/>
      <c r="AK10065" s="876"/>
      <c r="AL10065" s="876"/>
      <c r="AM10065" s="876"/>
      <c r="AN10065" s="876"/>
      <c r="AO10065" s="876"/>
      <c r="AP10065" s="876"/>
      <c r="AQ10065" s="876"/>
      <c r="AR10065" s="876"/>
      <c r="AS10065" s="876"/>
      <c r="AT10065" s="876"/>
      <c r="AU10065" s="876"/>
      <c r="AV10065" s="876"/>
      <c r="AW10065" s="876"/>
      <c r="AX10065" s="876"/>
      <c r="AY10065" s="876"/>
      <c r="AZ10065" s="876"/>
      <c r="BA10065" s="876"/>
      <c r="BB10065" s="876"/>
      <c r="BC10065" s="876"/>
      <c r="BD10065" s="876"/>
      <c r="BE10065" s="876"/>
      <c r="BF10065" s="876"/>
      <c r="BG10065" s="876"/>
      <c r="BH10065" s="876"/>
      <c r="BI10065" s="876"/>
      <c r="BJ10065" s="876"/>
      <c r="BK10065" s="876"/>
      <c r="BL10065" s="876"/>
      <c r="BM10065" s="876"/>
      <c r="BN10065" s="876"/>
      <c r="BO10065" s="876"/>
      <c r="BP10065" s="876"/>
      <c r="BQ10065" s="876"/>
      <c r="BR10065" s="876"/>
    </row>
    <row r="10066" spans="4:70" x14ac:dyDescent="0.2">
      <c r="D10066" s="876"/>
      <c r="F10066" s="876"/>
      <c r="J10066" s="876"/>
      <c r="X10066" s="876"/>
      <c r="Y10066" s="876"/>
      <c r="Z10066" s="876"/>
      <c r="AA10066" s="876"/>
      <c r="AB10066" s="876"/>
      <c r="AC10066" s="876"/>
      <c r="AD10066" s="876"/>
      <c r="AE10066" s="876"/>
      <c r="AF10066" s="876"/>
      <c r="AG10066" s="876"/>
      <c r="AH10066" s="876"/>
      <c r="AI10066" s="876"/>
      <c r="AJ10066" s="876"/>
      <c r="AK10066" s="876"/>
      <c r="AL10066" s="876"/>
      <c r="AM10066" s="876"/>
      <c r="AN10066" s="876"/>
      <c r="AO10066" s="876"/>
      <c r="AP10066" s="876"/>
      <c r="AQ10066" s="876"/>
      <c r="AR10066" s="876"/>
      <c r="AS10066" s="876"/>
      <c r="AT10066" s="876"/>
      <c r="AU10066" s="876"/>
      <c r="AV10066" s="876"/>
      <c r="AW10066" s="876"/>
      <c r="AX10066" s="876"/>
      <c r="AY10066" s="876"/>
      <c r="AZ10066" s="876"/>
      <c r="BA10066" s="876"/>
      <c r="BB10066" s="876"/>
      <c r="BC10066" s="876"/>
      <c r="BD10066" s="876"/>
      <c r="BE10066" s="876"/>
      <c r="BF10066" s="876"/>
      <c r="BG10066" s="876"/>
      <c r="BH10066" s="876"/>
      <c r="BI10066" s="876"/>
      <c r="BJ10066" s="876"/>
      <c r="BK10066" s="876"/>
      <c r="BL10066" s="876"/>
      <c r="BM10066" s="876"/>
      <c r="BN10066" s="876"/>
      <c r="BO10066" s="876"/>
      <c r="BP10066" s="876"/>
      <c r="BQ10066" s="876"/>
      <c r="BR10066" s="876"/>
    </row>
    <row r="10067" spans="4:70" x14ac:dyDescent="0.2">
      <c r="D10067" s="876"/>
      <c r="F10067" s="876"/>
      <c r="J10067" s="876"/>
      <c r="X10067" s="876"/>
      <c r="Y10067" s="876"/>
      <c r="Z10067" s="876"/>
      <c r="AA10067" s="876"/>
      <c r="AB10067" s="876"/>
      <c r="AC10067" s="876"/>
      <c r="AD10067" s="876"/>
      <c r="AE10067" s="876"/>
      <c r="AF10067" s="876"/>
      <c r="AG10067" s="876"/>
      <c r="AH10067" s="876"/>
      <c r="AI10067" s="876"/>
      <c r="AJ10067" s="876"/>
      <c r="AK10067" s="876"/>
      <c r="AL10067" s="876"/>
      <c r="AM10067" s="876"/>
      <c r="AN10067" s="876"/>
      <c r="AO10067" s="876"/>
      <c r="AP10067" s="876"/>
      <c r="AQ10067" s="876"/>
      <c r="AR10067" s="876"/>
      <c r="AS10067" s="876"/>
      <c r="AT10067" s="876"/>
      <c r="AU10067" s="876"/>
      <c r="AV10067" s="876"/>
      <c r="AW10067" s="876"/>
      <c r="AX10067" s="876"/>
      <c r="AY10067" s="876"/>
      <c r="AZ10067" s="876"/>
      <c r="BA10067" s="876"/>
      <c r="BB10067" s="876"/>
      <c r="BC10067" s="876"/>
      <c r="BD10067" s="876"/>
      <c r="BE10067" s="876"/>
      <c r="BF10067" s="876"/>
      <c r="BG10067" s="876"/>
      <c r="BH10067" s="876"/>
      <c r="BI10067" s="876"/>
      <c r="BJ10067" s="876"/>
      <c r="BK10067" s="876"/>
      <c r="BL10067" s="876"/>
      <c r="BM10067" s="876"/>
      <c r="BN10067" s="876"/>
      <c r="BO10067" s="876"/>
      <c r="BP10067" s="876"/>
      <c r="BQ10067" s="876"/>
      <c r="BR10067" s="876"/>
    </row>
    <row r="10068" spans="4:70" x14ac:dyDescent="0.2">
      <c r="D10068" s="876"/>
      <c r="F10068" s="876"/>
      <c r="J10068" s="876"/>
      <c r="X10068" s="876"/>
      <c r="Y10068" s="876"/>
      <c r="Z10068" s="876"/>
      <c r="AA10068" s="876"/>
      <c r="AB10068" s="876"/>
      <c r="AC10068" s="876"/>
      <c r="AD10068" s="876"/>
      <c r="AE10068" s="876"/>
      <c r="AF10068" s="876"/>
      <c r="AG10068" s="876"/>
      <c r="AH10068" s="876"/>
      <c r="AI10068" s="876"/>
      <c r="AJ10068" s="876"/>
      <c r="AK10068" s="876"/>
      <c r="AL10068" s="876"/>
      <c r="AM10068" s="876"/>
      <c r="AN10068" s="876"/>
      <c r="AO10068" s="876"/>
      <c r="AP10068" s="876"/>
      <c r="AQ10068" s="876"/>
      <c r="AR10068" s="876"/>
      <c r="AS10068" s="876"/>
      <c r="AT10068" s="876"/>
      <c r="AU10068" s="876"/>
      <c r="AV10068" s="876"/>
      <c r="AW10068" s="876"/>
      <c r="AX10068" s="876"/>
      <c r="AY10068" s="876"/>
      <c r="AZ10068" s="876"/>
      <c r="BA10068" s="876"/>
      <c r="BB10068" s="876"/>
      <c r="BC10068" s="876"/>
      <c r="BD10068" s="876"/>
      <c r="BE10068" s="876"/>
      <c r="BF10068" s="876"/>
      <c r="BG10068" s="876"/>
      <c r="BH10068" s="876"/>
      <c r="BI10068" s="876"/>
      <c r="BJ10068" s="876"/>
      <c r="BK10068" s="876"/>
      <c r="BL10068" s="876"/>
      <c r="BM10068" s="876"/>
      <c r="BN10068" s="876"/>
      <c r="BO10068" s="876"/>
      <c r="BP10068" s="876"/>
      <c r="BQ10068" s="876"/>
      <c r="BR10068" s="876"/>
    </row>
    <row r="10069" spans="4:70" x14ac:dyDescent="0.2">
      <c r="D10069" s="876"/>
      <c r="F10069" s="876"/>
      <c r="J10069" s="876"/>
      <c r="X10069" s="876"/>
      <c r="Y10069" s="876"/>
      <c r="Z10069" s="876"/>
      <c r="AA10069" s="876"/>
      <c r="AB10069" s="876"/>
      <c r="AC10069" s="876"/>
      <c r="AD10069" s="876"/>
      <c r="AE10069" s="876"/>
      <c r="AF10069" s="876"/>
      <c r="AG10069" s="876"/>
      <c r="AH10069" s="876"/>
      <c r="AI10069" s="876"/>
      <c r="AJ10069" s="876"/>
      <c r="AK10069" s="876"/>
      <c r="AL10069" s="876"/>
      <c r="AM10069" s="876"/>
      <c r="AN10069" s="876"/>
      <c r="AO10069" s="876"/>
      <c r="AP10069" s="876"/>
      <c r="AQ10069" s="876"/>
      <c r="AR10069" s="876"/>
      <c r="AS10069" s="876"/>
      <c r="AT10069" s="876"/>
      <c r="AU10069" s="876"/>
      <c r="AV10069" s="876"/>
      <c r="AW10069" s="876"/>
      <c r="AX10069" s="876"/>
      <c r="AY10069" s="876"/>
      <c r="AZ10069" s="876"/>
      <c r="BA10069" s="876"/>
      <c r="BB10069" s="876"/>
      <c r="BC10069" s="876"/>
      <c r="BD10069" s="876"/>
      <c r="BE10069" s="876"/>
      <c r="BF10069" s="876"/>
      <c r="BG10069" s="876"/>
      <c r="BH10069" s="876"/>
      <c r="BI10069" s="876"/>
      <c r="BJ10069" s="876"/>
      <c r="BK10069" s="876"/>
      <c r="BL10069" s="876"/>
      <c r="BM10069" s="876"/>
      <c r="BN10069" s="876"/>
      <c r="BO10069" s="876"/>
      <c r="BP10069" s="876"/>
      <c r="BQ10069" s="876"/>
      <c r="BR10069" s="876"/>
    </row>
    <row r="10070" spans="4:70" x14ac:dyDescent="0.2">
      <c r="D10070" s="876"/>
      <c r="F10070" s="876"/>
      <c r="J10070" s="876"/>
      <c r="X10070" s="876"/>
      <c r="Y10070" s="876"/>
      <c r="Z10070" s="876"/>
      <c r="AA10070" s="876"/>
      <c r="AB10070" s="876"/>
      <c r="AC10070" s="876"/>
      <c r="AD10070" s="876"/>
      <c r="AE10070" s="876"/>
      <c r="AF10070" s="876"/>
      <c r="AG10070" s="876"/>
      <c r="AH10070" s="876"/>
      <c r="AI10070" s="876"/>
      <c r="AJ10070" s="876"/>
      <c r="AK10070" s="876"/>
      <c r="AL10070" s="876"/>
      <c r="AM10070" s="876"/>
      <c r="AN10070" s="876"/>
      <c r="AO10070" s="876"/>
      <c r="AP10070" s="876"/>
      <c r="AQ10070" s="876"/>
      <c r="AR10070" s="876"/>
      <c r="AS10070" s="876"/>
      <c r="AT10070" s="876"/>
      <c r="AU10070" s="876"/>
      <c r="AV10070" s="876"/>
      <c r="AW10070" s="876"/>
      <c r="AX10070" s="876"/>
      <c r="AY10070" s="876"/>
      <c r="AZ10070" s="876"/>
      <c r="BA10070" s="876"/>
      <c r="BB10070" s="876"/>
      <c r="BC10070" s="876"/>
      <c r="BD10070" s="876"/>
      <c r="BE10070" s="876"/>
      <c r="BF10070" s="876"/>
      <c r="BG10070" s="876"/>
      <c r="BH10070" s="876"/>
      <c r="BI10070" s="876"/>
      <c r="BJ10070" s="876"/>
      <c r="BK10070" s="876"/>
      <c r="BL10070" s="876"/>
      <c r="BM10070" s="876"/>
      <c r="BN10070" s="876"/>
      <c r="BO10070" s="876"/>
      <c r="BP10070" s="876"/>
      <c r="BQ10070" s="876"/>
      <c r="BR10070" s="876"/>
    </row>
    <row r="10071" spans="4:70" x14ac:dyDescent="0.2">
      <c r="D10071" s="876"/>
      <c r="F10071" s="876"/>
      <c r="J10071" s="876"/>
      <c r="X10071" s="876"/>
      <c r="Y10071" s="876"/>
      <c r="Z10071" s="876"/>
      <c r="AA10071" s="876"/>
      <c r="AB10071" s="876"/>
      <c r="AC10071" s="876"/>
      <c r="AD10071" s="876"/>
      <c r="AE10071" s="876"/>
      <c r="AF10071" s="876"/>
      <c r="AG10071" s="876"/>
      <c r="AH10071" s="876"/>
      <c r="AI10071" s="876"/>
      <c r="AJ10071" s="876"/>
      <c r="AK10071" s="876"/>
      <c r="AL10071" s="876"/>
      <c r="AM10071" s="876"/>
      <c r="AN10071" s="876"/>
      <c r="AO10071" s="876"/>
      <c r="AP10071" s="876"/>
      <c r="AQ10071" s="876"/>
      <c r="AR10071" s="876"/>
      <c r="AS10071" s="876"/>
      <c r="AT10071" s="876"/>
      <c r="AU10071" s="876"/>
      <c r="AV10071" s="876"/>
      <c r="AW10071" s="876"/>
      <c r="AX10071" s="876"/>
      <c r="AY10071" s="876"/>
      <c r="AZ10071" s="876"/>
      <c r="BA10071" s="876"/>
      <c r="BB10071" s="876"/>
      <c r="BC10071" s="876"/>
      <c r="BD10071" s="876"/>
      <c r="BE10071" s="876"/>
      <c r="BF10071" s="876"/>
      <c r="BG10071" s="876"/>
      <c r="BH10071" s="876"/>
      <c r="BI10071" s="876"/>
      <c r="BJ10071" s="876"/>
      <c r="BK10071" s="876"/>
      <c r="BL10071" s="876"/>
      <c r="BM10071" s="876"/>
      <c r="BN10071" s="876"/>
      <c r="BO10071" s="876"/>
      <c r="BP10071" s="876"/>
      <c r="BQ10071" s="876"/>
      <c r="BR10071" s="876"/>
    </row>
    <row r="10072" spans="4:70" x14ac:dyDescent="0.2">
      <c r="D10072" s="876"/>
      <c r="F10072" s="876"/>
      <c r="J10072" s="876"/>
      <c r="X10072" s="876"/>
      <c r="Y10072" s="876"/>
      <c r="Z10072" s="876"/>
      <c r="AA10072" s="876"/>
      <c r="AB10072" s="876"/>
      <c r="AC10072" s="876"/>
      <c r="AD10072" s="876"/>
      <c r="AE10072" s="876"/>
      <c r="AF10072" s="876"/>
      <c r="AG10072" s="876"/>
      <c r="AH10072" s="876"/>
      <c r="AI10072" s="876"/>
      <c r="AJ10072" s="876"/>
      <c r="AK10072" s="876"/>
      <c r="AL10072" s="876"/>
      <c r="AM10072" s="876"/>
      <c r="AN10072" s="876"/>
      <c r="AO10072" s="876"/>
      <c r="AP10072" s="876"/>
      <c r="AQ10072" s="876"/>
      <c r="AR10072" s="876"/>
      <c r="AS10072" s="876"/>
      <c r="AT10072" s="876"/>
      <c r="AU10072" s="876"/>
      <c r="AV10072" s="876"/>
      <c r="AW10072" s="876"/>
      <c r="AX10072" s="876"/>
      <c r="AY10072" s="876"/>
      <c r="AZ10072" s="876"/>
      <c r="BA10072" s="876"/>
      <c r="BB10072" s="876"/>
      <c r="BC10072" s="876"/>
      <c r="BD10072" s="876"/>
      <c r="BE10072" s="876"/>
      <c r="BF10072" s="876"/>
      <c r="BG10072" s="876"/>
      <c r="BH10072" s="876"/>
      <c r="BI10072" s="876"/>
      <c r="BJ10072" s="876"/>
      <c r="BK10072" s="876"/>
      <c r="BL10072" s="876"/>
      <c r="BM10072" s="876"/>
      <c r="BN10072" s="876"/>
      <c r="BO10072" s="876"/>
      <c r="BP10072" s="876"/>
      <c r="BQ10072" s="876"/>
      <c r="BR10072" s="876"/>
    </row>
    <row r="10073" spans="4:70" x14ac:dyDescent="0.2">
      <c r="D10073" s="876"/>
      <c r="F10073" s="876"/>
      <c r="J10073" s="876"/>
      <c r="X10073" s="876"/>
      <c r="Y10073" s="876"/>
      <c r="Z10073" s="876"/>
      <c r="AA10073" s="876"/>
      <c r="AB10073" s="876"/>
      <c r="AC10073" s="876"/>
      <c r="AD10073" s="876"/>
      <c r="AE10073" s="876"/>
      <c r="AF10073" s="876"/>
      <c r="AG10073" s="876"/>
      <c r="AH10073" s="876"/>
      <c r="AI10073" s="876"/>
      <c r="AJ10073" s="876"/>
      <c r="AK10073" s="876"/>
      <c r="AL10073" s="876"/>
      <c r="AM10073" s="876"/>
      <c r="AN10073" s="876"/>
      <c r="AO10073" s="876"/>
      <c r="AP10073" s="876"/>
      <c r="AQ10073" s="876"/>
      <c r="AR10073" s="876"/>
      <c r="AS10073" s="876"/>
      <c r="AT10073" s="876"/>
      <c r="AU10073" s="876"/>
      <c r="AV10073" s="876"/>
      <c r="AW10073" s="876"/>
      <c r="AX10073" s="876"/>
      <c r="AY10073" s="876"/>
      <c r="AZ10073" s="876"/>
      <c r="BA10073" s="876"/>
      <c r="BB10073" s="876"/>
      <c r="BC10073" s="876"/>
      <c r="BD10073" s="876"/>
      <c r="BE10073" s="876"/>
      <c r="BF10073" s="876"/>
      <c r="BG10073" s="876"/>
      <c r="BH10073" s="876"/>
      <c r="BI10073" s="876"/>
      <c r="BJ10073" s="876"/>
      <c r="BK10073" s="876"/>
      <c r="BL10073" s="876"/>
      <c r="BM10073" s="876"/>
      <c r="BN10073" s="876"/>
      <c r="BO10073" s="876"/>
      <c r="BP10073" s="876"/>
      <c r="BQ10073" s="876"/>
      <c r="BR10073" s="876"/>
    </row>
    <row r="10074" spans="4:70" x14ac:dyDescent="0.2">
      <c r="D10074" s="876"/>
      <c r="F10074" s="876"/>
      <c r="J10074" s="876"/>
      <c r="X10074" s="876"/>
      <c r="Y10074" s="876"/>
      <c r="Z10074" s="876"/>
      <c r="AA10074" s="876"/>
      <c r="AB10074" s="876"/>
      <c r="AC10074" s="876"/>
      <c r="AD10074" s="876"/>
      <c r="AE10074" s="876"/>
      <c r="AF10074" s="876"/>
      <c r="AG10074" s="876"/>
      <c r="AH10074" s="876"/>
      <c r="AI10074" s="876"/>
      <c r="AJ10074" s="876"/>
      <c r="AK10074" s="876"/>
      <c r="AL10074" s="876"/>
      <c r="AM10074" s="876"/>
      <c r="AN10074" s="876"/>
      <c r="AO10074" s="876"/>
      <c r="AP10074" s="876"/>
      <c r="AQ10074" s="876"/>
      <c r="AR10074" s="876"/>
      <c r="AS10074" s="876"/>
      <c r="AT10074" s="876"/>
      <c r="AU10074" s="876"/>
      <c r="AV10074" s="876"/>
      <c r="AW10074" s="876"/>
      <c r="AX10074" s="876"/>
      <c r="AY10074" s="876"/>
      <c r="AZ10074" s="876"/>
      <c r="BA10074" s="876"/>
      <c r="BB10074" s="876"/>
      <c r="BC10074" s="876"/>
      <c r="BD10074" s="876"/>
      <c r="BE10074" s="876"/>
      <c r="BF10074" s="876"/>
      <c r="BG10074" s="876"/>
      <c r="BH10074" s="876"/>
      <c r="BI10074" s="876"/>
      <c r="BJ10074" s="876"/>
      <c r="BK10074" s="876"/>
      <c r="BL10074" s="876"/>
      <c r="BM10074" s="876"/>
      <c r="BN10074" s="876"/>
      <c r="BO10074" s="876"/>
      <c r="BP10074" s="876"/>
      <c r="BQ10074" s="876"/>
      <c r="BR10074" s="876"/>
    </row>
    <row r="10075" spans="4:70" x14ac:dyDescent="0.2">
      <c r="D10075" s="876"/>
      <c r="F10075" s="876"/>
      <c r="J10075" s="876"/>
      <c r="X10075" s="876"/>
      <c r="Y10075" s="876"/>
      <c r="Z10075" s="876"/>
      <c r="AA10075" s="876"/>
      <c r="AB10075" s="876"/>
      <c r="AC10075" s="876"/>
      <c r="AD10075" s="876"/>
      <c r="AE10075" s="876"/>
      <c r="AF10075" s="876"/>
      <c r="AG10075" s="876"/>
      <c r="AH10075" s="876"/>
      <c r="AI10075" s="876"/>
      <c r="AJ10075" s="876"/>
      <c r="AK10075" s="876"/>
      <c r="AL10075" s="876"/>
      <c r="AM10075" s="876"/>
      <c r="AN10075" s="876"/>
      <c r="AO10075" s="876"/>
      <c r="AP10075" s="876"/>
      <c r="AQ10075" s="876"/>
      <c r="AR10075" s="876"/>
      <c r="AS10075" s="876"/>
      <c r="AT10075" s="876"/>
      <c r="AU10075" s="876"/>
      <c r="AV10075" s="876"/>
      <c r="AW10075" s="876"/>
      <c r="AX10075" s="876"/>
      <c r="AY10075" s="876"/>
      <c r="AZ10075" s="876"/>
      <c r="BA10075" s="876"/>
      <c r="BB10075" s="876"/>
      <c r="BC10075" s="876"/>
      <c r="BD10075" s="876"/>
      <c r="BE10075" s="876"/>
      <c r="BF10075" s="876"/>
      <c r="BG10075" s="876"/>
      <c r="BH10075" s="876"/>
      <c r="BI10075" s="876"/>
      <c r="BJ10075" s="876"/>
      <c r="BK10075" s="876"/>
      <c r="BL10075" s="876"/>
      <c r="BM10075" s="876"/>
      <c r="BN10075" s="876"/>
      <c r="BO10075" s="876"/>
      <c r="BP10075" s="876"/>
      <c r="BQ10075" s="876"/>
      <c r="BR10075" s="876"/>
    </row>
    <row r="10076" spans="4:70" x14ac:dyDescent="0.2">
      <c r="D10076" s="876"/>
      <c r="F10076" s="876"/>
      <c r="J10076" s="876"/>
      <c r="X10076" s="876"/>
      <c r="Y10076" s="876"/>
      <c r="Z10076" s="876"/>
      <c r="AA10076" s="876"/>
      <c r="AB10076" s="876"/>
      <c r="AC10076" s="876"/>
      <c r="AD10076" s="876"/>
      <c r="AE10076" s="876"/>
      <c r="AF10076" s="876"/>
      <c r="AG10076" s="876"/>
      <c r="AH10076" s="876"/>
      <c r="AI10076" s="876"/>
      <c r="AJ10076" s="876"/>
      <c r="AK10076" s="876"/>
      <c r="AL10076" s="876"/>
      <c r="AM10076" s="876"/>
      <c r="AN10076" s="876"/>
      <c r="AO10076" s="876"/>
      <c r="AP10076" s="876"/>
      <c r="AQ10076" s="876"/>
      <c r="AR10076" s="876"/>
      <c r="AS10076" s="876"/>
      <c r="AT10076" s="876"/>
      <c r="AU10076" s="876"/>
      <c r="AV10076" s="876"/>
      <c r="AW10076" s="876"/>
      <c r="AX10076" s="876"/>
      <c r="AY10076" s="876"/>
      <c r="AZ10076" s="876"/>
      <c r="BA10076" s="876"/>
      <c r="BB10076" s="876"/>
      <c r="BC10076" s="876"/>
      <c r="BD10076" s="876"/>
      <c r="BE10076" s="876"/>
      <c r="BF10076" s="876"/>
      <c r="BG10076" s="876"/>
      <c r="BH10076" s="876"/>
      <c r="BI10076" s="876"/>
      <c r="BJ10076" s="876"/>
      <c r="BK10076" s="876"/>
      <c r="BL10076" s="876"/>
      <c r="BM10076" s="876"/>
      <c r="BN10076" s="876"/>
      <c r="BO10076" s="876"/>
      <c r="BP10076" s="876"/>
      <c r="BQ10076" s="876"/>
      <c r="BR10076" s="876"/>
    </row>
    <row r="10077" spans="4:70" x14ac:dyDescent="0.2">
      <c r="D10077" s="876"/>
      <c r="F10077" s="876"/>
      <c r="J10077" s="876"/>
      <c r="X10077" s="876"/>
      <c r="Y10077" s="876"/>
      <c r="Z10077" s="876"/>
      <c r="AA10077" s="876"/>
      <c r="AB10077" s="876"/>
      <c r="AC10077" s="876"/>
      <c r="AD10077" s="876"/>
      <c r="AE10077" s="876"/>
      <c r="AF10077" s="876"/>
      <c r="AG10077" s="876"/>
      <c r="AH10077" s="876"/>
      <c r="AI10077" s="876"/>
      <c r="AJ10077" s="876"/>
      <c r="AK10077" s="876"/>
      <c r="AL10077" s="876"/>
      <c r="AM10077" s="876"/>
      <c r="AN10077" s="876"/>
      <c r="AO10077" s="876"/>
      <c r="AP10077" s="876"/>
      <c r="AQ10077" s="876"/>
      <c r="AR10077" s="876"/>
      <c r="AS10077" s="876"/>
      <c r="AT10077" s="876"/>
      <c r="AU10077" s="876"/>
      <c r="AV10077" s="876"/>
      <c r="AW10077" s="876"/>
      <c r="AX10077" s="876"/>
      <c r="AY10077" s="876"/>
      <c r="AZ10077" s="876"/>
      <c r="BA10077" s="876"/>
      <c r="BB10077" s="876"/>
      <c r="BC10077" s="876"/>
      <c r="BD10077" s="876"/>
      <c r="BE10077" s="876"/>
      <c r="BF10077" s="876"/>
      <c r="BG10077" s="876"/>
      <c r="BH10077" s="876"/>
      <c r="BI10077" s="876"/>
      <c r="BJ10077" s="876"/>
      <c r="BK10077" s="876"/>
      <c r="BL10077" s="876"/>
      <c r="BM10077" s="876"/>
      <c r="BN10077" s="876"/>
      <c r="BO10077" s="876"/>
      <c r="BP10077" s="876"/>
      <c r="BQ10077" s="876"/>
      <c r="BR10077" s="876"/>
    </row>
    <row r="10078" spans="4:70" x14ac:dyDescent="0.2">
      <c r="D10078" s="876"/>
      <c r="F10078" s="876"/>
      <c r="J10078" s="876"/>
      <c r="X10078" s="876"/>
      <c r="Y10078" s="876"/>
      <c r="Z10078" s="876"/>
      <c r="AA10078" s="876"/>
      <c r="AB10078" s="876"/>
      <c r="AC10078" s="876"/>
      <c r="AD10078" s="876"/>
      <c r="AE10078" s="876"/>
      <c r="AF10078" s="876"/>
      <c r="AG10078" s="876"/>
      <c r="AH10078" s="876"/>
      <c r="AI10078" s="876"/>
      <c r="AJ10078" s="876"/>
      <c r="AK10078" s="876"/>
      <c r="AL10078" s="876"/>
      <c r="AM10078" s="876"/>
      <c r="AN10078" s="876"/>
      <c r="AO10078" s="876"/>
      <c r="AP10078" s="876"/>
      <c r="AQ10078" s="876"/>
      <c r="AR10078" s="876"/>
      <c r="AS10078" s="876"/>
      <c r="AT10078" s="876"/>
      <c r="AU10078" s="876"/>
      <c r="AV10078" s="876"/>
      <c r="AW10078" s="876"/>
      <c r="AX10078" s="876"/>
      <c r="AY10078" s="876"/>
      <c r="AZ10078" s="876"/>
      <c r="BA10078" s="876"/>
      <c r="BB10078" s="876"/>
      <c r="BC10078" s="876"/>
      <c r="BD10078" s="876"/>
      <c r="BE10078" s="876"/>
      <c r="BF10078" s="876"/>
      <c r="BG10078" s="876"/>
      <c r="BH10078" s="876"/>
      <c r="BI10078" s="876"/>
      <c r="BJ10078" s="876"/>
      <c r="BK10078" s="876"/>
      <c r="BL10078" s="876"/>
      <c r="BM10078" s="876"/>
      <c r="BN10078" s="876"/>
      <c r="BO10078" s="876"/>
      <c r="BP10078" s="876"/>
      <c r="BQ10078" s="876"/>
      <c r="BR10078" s="876"/>
    </row>
    <row r="10079" spans="4:70" x14ac:dyDescent="0.2">
      <c r="D10079" s="876"/>
      <c r="F10079" s="876"/>
      <c r="J10079" s="876"/>
      <c r="X10079" s="876"/>
      <c r="Y10079" s="876"/>
      <c r="Z10079" s="876"/>
      <c r="AA10079" s="876"/>
      <c r="AB10079" s="876"/>
      <c r="AC10079" s="876"/>
      <c r="AD10079" s="876"/>
      <c r="AE10079" s="876"/>
      <c r="AF10079" s="876"/>
      <c r="AG10079" s="876"/>
      <c r="AH10079" s="876"/>
      <c r="AI10079" s="876"/>
      <c r="AJ10079" s="876"/>
      <c r="AK10079" s="876"/>
      <c r="AL10079" s="876"/>
      <c r="AM10079" s="876"/>
      <c r="AN10079" s="876"/>
      <c r="AO10079" s="876"/>
      <c r="AP10079" s="876"/>
      <c r="AQ10079" s="876"/>
      <c r="AR10079" s="876"/>
      <c r="AS10079" s="876"/>
      <c r="AT10079" s="876"/>
      <c r="AU10079" s="876"/>
      <c r="AV10079" s="876"/>
      <c r="AW10079" s="876"/>
      <c r="AX10079" s="876"/>
      <c r="AY10079" s="876"/>
      <c r="AZ10079" s="876"/>
      <c r="BA10079" s="876"/>
      <c r="BB10079" s="876"/>
      <c r="BC10079" s="876"/>
      <c r="BD10079" s="876"/>
      <c r="BE10079" s="876"/>
      <c r="BF10079" s="876"/>
      <c r="BG10079" s="876"/>
      <c r="BH10079" s="876"/>
      <c r="BI10079" s="876"/>
      <c r="BJ10079" s="876"/>
      <c r="BK10079" s="876"/>
      <c r="BL10079" s="876"/>
      <c r="BM10079" s="876"/>
      <c r="BN10079" s="876"/>
      <c r="BO10079" s="876"/>
      <c r="BP10079" s="876"/>
      <c r="BQ10079" s="876"/>
      <c r="BR10079" s="876"/>
    </row>
    <row r="10080" spans="4:70" x14ac:dyDescent="0.2">
      <c r="D10080" s="876"/>
      <c r="F10080" s="876"/>
      <c r="J10080" s="876"/>
      <c r="X10080" s="876"/>
      <c r="Y10080" s="876"/>
      <c r="Z10080" s="876"/>
      <c r="AA10080" s="876"/>
      <c r="AB10080" s="876"/>
      <c r="AC10080" s="876"/>
      <c r="AD10080" s="876"/>
      <c r="AE10080" s="876"/>
      <c r="AF10080" s="876"/>
      <c r="AG10080" s="876"/>
      <c r="AH10080" s="876"/>
      <c r="AI10080" s="876"/>
      <c r="AJ10080" s="876"/>
      <c r="AK10080" s="876"/>
      <c r="AL10080" s="876"/>
      <c r="AM10080" s="876"/>
      <c r="AN10080" s="876"/>
      <c r="AO10080" s="876"/>
      <c r="AP10080" s="876"/>
      <c r="AQ10080" s="876"/>
      <c r="AR10080" s="876"/>
      <c r="AS10080" s="876"/>
      <c r="AT10080" s="876"/>
      <c r="AU10080" s="876"/>
      <c r="AV10080" s="876"/>
      <c r="AW10080" s="876"/>
      <c r="AX10080" s="876"/>
      <c r="AY10080" s="876"/>
      <c r="AZ10080" s="876"/>
      <c r="BA10080" s="876"/>
      <c r="BB10080" s="876"/>
      <c r="BC10080" s="876"/>
      <c r="BD10080" s="876"/>
      <c r="BE10080" s="876"/>
      <c r="BF10080" s="876"/>
      <c r="BG10080" s="876"/>
      <c r="BH10080" s="876"/>
      <c r="BI10080" s="876"/>
      <c r="BJ10080" s="876"/>
      <c r="BK10080" s="876"/>
      <c r="BL10080" s="876"/>
      <c r="BM10080" s="876"/>
      <c r="BN10080" s="876"/>
      <c r="BO10080" s="876"/>
      <c r="BP10080" s="876"/>
      <c r="BQ10080" s="876"/>
      <c r="BR10080" s="876"/>
    </row>
    <row r="10081" spans="4:70" x14ac:dyDescent="0.2">
      <c r="D10081" s="876"/>
      <c r="F10081" s="876"/>
      <c r="J10081" s="876"/>
      <c r="X10081" s="876"/>
      <c r="Y10081" s="876"/>
      <c r="Z10081" s="876"/>
      <c r="AA10081" s="876"/>
      <c r="AB10081" s="876"/>
      <c r="AC10081" s="876"/>
      <c r="AD10081" s="876"/>
      <c r="AE10081" s="876"/>
      <c r="AF10081" s="876"/>
      <c r="AG10081" s="876"/>
      <c r="AH10081" s="876"/>
      <c r="AI10081" s="876"/>
      <c r="AJ10081" s="876"/>
      <c r="AK10081" s="876"/>
      <c r="AL10081" s="876"/>
      <c r="AM10081" s="876"/>
      <c r="AN10081" s="876"/>
      <c r="AO10081" s="876"/>
      <c r="AP10081" s="876"/>
      <c r="AQ10081" s="876"/>
      <c r="AR10081" s="876"/>
      <c r="AS10081" s="876"/>
      <c r="AT10081" s="876"/>
      <c r="AU10081" s="876"/>
      <c r="AV10081" s="876"/>
      <c r="AW10081" s="876"/>
      <c r="AX10081" s="876"/>
      <c r="AY10081" s="876"/>
      <c r="AZ10081" s="876"/>
      <c r="BA10081" s="876"/>
      <c r="BB10081" s="876"/>
      <c r="BC10081" s="876"/>
      <c r="BD10081" s="876"/>
      <c r="BE10081" s="876"/>
      <c r="BF10081" s="876"/>
      <c r="BG10081" s="876"/>
      <c r="BH10081" s="876"/>
      <c r="BI10081" s="876"/>
      <c r="BJ10081" s="876"/>
      <c r="BK10081" s="876"/>
      <c r="BL10081" s="876"/>
      <c r="BM10081" s="876"/>
      <c r="BN10081" s="876"/>
      <c r="BO10081" s="876"/>
      <c r="BP10081" s="876"/>
      <c r="BQ10081" s="876"/>
      <c r="BR10081" s="876"/>
    </row>
    <row r="10082" spans="4:70" x14ac:dyDescent="0.2">
      <c r="D10082" s="876"/>
      <c r="F10082" s="876"/>
      <c r="J10082" s="876"/>
      <c r="X10082" s="876"/>
      <c r="Y10082" s="876"/>
      <c r="Z10082" s="876"/>
      <c r="AA10082" s="876"/>
      <c r="AB10082" s="876"/>
      <c r="AC10082" s="876"/>
      <c r="AD10082" s="876"/>
      <c r="AE10082" s="876"/>
      <c r="AF10082" s="876"/>
      <c r="AG10082" s="876"/>
      <c r="AH10082" s="876"/>
      <c r="AI10082" s="876"/>
      <c r="AJ10082" s="876"/>
      <c r="AK10082" s="876"/>
      <c r="AL10082" s="876"/>
      <c r="AM10082" s="876"/>
      <c r="AN10082" s="876"/>
      <c r="AO10082" s="876"/>
      <c r="AP10082" s="876"/>
      <c r="AQ10082" s="876"/>
      <c r="AR10082" s="876"/>
      <c r="AS10082" s="876"/>
      <c r="AT10082" s="876"/>
      <c r="AU10082" s="876"/>
      <c r="AV10082" s="876"/>
      <c r="AW10082" s="876"/>
      <c r="AX10082" s="876"/>
      <c r="AY10082" s="876"/>
      <c r="AZ10082" s="876"/>
      <c r="BA10082" s="876"/>
      <c r="BB10082" s="876"/>
      <c r="BC10082" s="876"/>
      <c r="BD10082" s="876"/>
      <c r="BE10082" s="876"/>
      <c r="BF10082" s="876"/>
      <c r="BG10082" s="876"/>
      <c r="BH10082" s="876"/>
      <c r="BI10082" s="876"/>
      <c r="BJ10082" s="876"/>
      <c r="BK10082" s="876"/>
      <c r="BL10082" s="876"/>
      <c r="BM10082" s="876"/>
      <c r="BN10082" s="876"/>
      <c r="BO10082" s="876"/>
      <c r="BP10082" s="876"/>
      <c r="BQ10082" s="876"/>
      <c r="BR10082" s="876"/>
    </row>
    <row r="10083" spans="4:70" x14ac:dyDescent="0.2">
      <c r="D10083" s="876"/>
      <c r="F10083" s="876"/>
      <c r="J10083" s="876"/>
      <c r="X10083" s="876"/>
      <c r="Y10083" s="876"/>
      <c r="Z10083" s="876"/>
      <c r="AA10083" s="876"/>
      <c r="AB10083" s="876"/>
      <c r="AC10083" s="876"/>
      <c r="AD10083" s="876"/>
      <c r="AE10083" s="876"/>
      <c r="AF10083" s="876"/>
      <c r="AG10083" s="876"/>
      <c r="AH10083" s="876"/>
      <c r="AI10083" s="876"/>
      <c r="AJ10083" s="876"/>
      <c r="AK10083" s="876"/>
      <c r="AL10083" s="876"/>
      <c r="AM10083" s="876"/>
      <c r="AN10083" s="876"/>
      <c r="AO10083" s="876"/>
      <c r="AP10083" s="876"/>
      <c r="AQ10083" s="876"/>
      <c r="AR10083" s="876"/>
      <c r="AS10083" s="876"/>
      <c r="AT10083" s="876"/>
      <c r="AU10083" s="876"/>
      <c r="AV10083" s="876"/>
      <c r="AW10083" s="876"/>
      <c r="AX10083" s="876"/>
      <c r="AY10083" s="876"/>
      <c r="AZ10083" s="876"/>
      <c r="BA10083" s="876"/>
      <c r="BB10083" s="876"/>
      <c r="BC10083" s="876"/>
      <c r="BD10083" s="876"/>
      <c r="BE10083" s="876"/>
      <c r="BF10083" s="876"/>
      <c r="BG10083" s="876"/>
      <c r="BH10083" s="876"/>
      <c r="BI10083" s="876"/>
      <c r="BJ10083" s="876"/>
      <c r="BK10083" s="876"/>
      <c r="BL10083" s="876"/>
      <c r="BM10083" s="876"/>
      <c r="BN10083" s="876"/>
      <c r="BO10083" s="876"/>
      <c r="BP10083" s="876"/>
      <c r="BQ10083" s="876"/>
      <c r="BR10083" s="876"/>
    </row>
    <row r="10084" spans="4:70" x14ac:dyDescent="0.2">
      <c r="D10084" s="876"/>
      <c r="F10084" s="876"/>
      <c r="J10084" s="876"/>
      <c r="X10084" s="876"/>
      <c r="Y10084" s="876"/>
      <c r="Z10084" s="876"/>
      <c r="AA10084" s="876"/>
      <c r="AB10084" s="876"/>
      <c r="AC10084" s="876"/>
      <c r="AD10084" s="876"/>
      <c r="AE10084" s="876"/>
      <c r="AF10084" s="876"/>
      <c r="AG10084" s="876"/>
      <c r="AH10084" s="876"/>
      <c r="AI10084" s="876"/>
      <c r="AJ10084" s="876"/>
      <c r="AK10084" s="876"/>
      <c r="AL10084" s="876"/>
      <c r="AM10084" s="876"/>
      <c r="AN10084" s="876"/>
      <c r="AO10084" s="876"/>
      <c r="AP10084" s="876"/>
      <c r="AQ10084" s="876"/>
      <c r="AR10084" s="876"/>
      <c r="AS10084" s="876"/>
      <c r="AT10084" s="876"/>
      <c r="AU10084" s="876"/>
      <c r="AV10084" s="876"/>
      <c r="AW10084" s="876"/>
      <c r="AX10084" s="876"/>
      <c r="AY10084" s="876"/>
      <c r="AZ10084" s="876"/>
      <c r="BA10084" s="876"/>
      <c r="BB10084" s="876"/>
      <c r="BC10084" s="876"/>
      <c r="BD10084" s="876"/>
      <c r="BE10084" s="876"/>
      <c r="BF10084" s="876"/>
      <c r="BG10084" s="876"/>
      <c r="BH10084" s="876"/>
      <c r="BI10084" s="876"/>
      <c r="BJ10084" s="876"/>
      <c r="BK10084" s="876"/>
      <c r="BL10084" s="876"/>
      <c r="BM10084" s="876"/>
      <c r="BN10084" s="876"/>
      <c r="BO10084" s="876"/>
      <c r="BP10084" s="876"/>
      <c r="BQ10084" s="876"/>
      <c r="BR10084" s="876"/>
    </row>
    <row r="10085" spans="4:70" x14ac:dyDescent="0.2">
      <c r="D10085" s="876"/>
      <c r="F10085" s="876"/>
      <c r="J10085" s="876"/>
      <c r="X10085" s="876"/>
      <c r="Y10085" s="876"/>
      <c r="Z10085" s="876"/>
      <c r="AA10085" s="876"/>
      <c r="AB10085" s="876"/>
      <c r="AC10085" s="876"/>
      <c r="AD10085" s="876"/>
      <c r="AE10085" s="876"/>
      <c r="AF10085" s="876"/>
      <c r="AG10085" s="876"/>
      <c r="AH10085" s="876"/>
      <c r="AI10085" s="876"/>
      <c r="AJ10085" s="876"/>
      <c r="AK10085" s="876"/>
      <c r="AL10085" s="876"/>
      <c r="AM10085" s="876"/>
      <c r="AN10085" s="876"/>
      <c r="AO10085" s="876"/>
      <c r="AP10085" s="876"/>
      <c r="AQ10085" s="876"/>
      <c r="AR10085" s="876"/>
      <c r="AS10085" s="876"/>
      <c r="AT10085" s="876"/>
      <c r="AU10085" s="876"/>
      <c r="AV10085" s="876"/>
      <c r="AW10085" s="876"/>
      <c r="AX10085" s="876"/>
      <c r="AY10085" s="876"/>
      <c r="AZ10085" s="876"/>
      <c r="BA10085" s="876"/>
      <c r="BB10085" s="876"/>
      <c r="BC10085" s="876"/>
      <c r="BD10085" s="876"/>
      <c r="BE10085" s="876"/>
      <c r="BF10085" s="876"/>
      <c r="BG10085" s="876"/>
      <c r="BH10085" s="876"/>
      <c r="BI10085" s="876"/>
      <c r="BJ10085" s="876"/>
      <c r="BK10085" s="876"/>
      <c r="BL10085" s="876"/>
      <c r="BM10085" s="876"/>
      <c r="BN10085" s="876"/>
      <c r="BO10085" s="876"/>
      <c r="BP10085" s="876"/>
      <c r="BQ10085" s="876"/>
      <c r="BR10085" s="876"/>
    </row>
    <row r="10086" spans="4:70" x14ac:dyDescent="0.2">
      <c r="D10086" s="876"/>
      <c r="F10086" s="876"/>
      <c r="J10086" s="876"/>
      <c r="X10086" s="876"/>
      <c r="Y10086" s="876"/>
      <c r="Z10086" s="876"/>
      <c r="AA10086" s="876"/>
      <c r="AB10086" s="876"/>
      <c r="AC10086" s="876"/>
      <c r="AD10086" s="876"/>
      <c r="AE10086" s="876"/>
      <c r="AF10086" s="876"/>
      <c r="AG10086" s="876"/>
      <c r="AH10086" s="876"/>
      <c r="AI10086" s="876"/>
      <c r="AJ10086" s="876"/>
      <c r="AK10086" s="876"/>
      <c r="AL10086" s="876"/>
      <c r="AM10086" s="876"/>
      <c r="AN10086" s="876"/>
      <c r="AO10086" s="876"/>
      <c r="AP10086" s="876"/>
      <c r="AQ10086" s="876"/>
      <c r="AR10086" s="876"/>
      <c r="AS10086" s="876"/>
      <c r="AT10086" s="876"/>
      <c r="AU10086" s="876"/>
      <c r="AV10086" s="876"/>
      <c r="AW10086" s="876"/>
      <c r="AX10086" s="876"/>
      <c r="AY10086" s="876"/>
      <c r="AZ10086" s="876"/>
      <c r="BA10086" s="876"/>
      <c r="BB10086" s="876"/>
      <c r="BC10086" s="876"/>
      <c r="BD10086" s="876"/>
      <c r="BE10086" s="876"/>
      <c r="BF10086" s="876"/>
      <c r="BG10086" s="876"/>
      <c r="BH10086" s="876"/>
      <c r="BI10086" s="876"/>
      <c r="BJ10086" s="876"/>
      <c r="BK10086" s="876"/>
      <c r="BL10086" s="876"/>
      <c r="BM10086" s="876"/>
      <c r="BN10086" s="876"/>
      <c r="BO10086" s="876"/>
      <c r="BP10086" s="876"/>
      <c r="BQ10086" s="876"/>
      <c r="BR10086" s="876"/>
    </row>
    <row r="10087" spans="4:70" x14ac:dyDescent="0.2">
      <c r="D10087" s="876"/>
      <c r="F10087" s="876"/>
      <c r="J10087" s="876"/>
      <c r="X10087" s="876"/>
      <c r="Y10087" s="876"/>
      <c r="Z10087" s="876"/>
      <c r="AA10087" s="876"/>
      <c r="AB10087" s="876"/>
      <c r="AC10087" s="876"/>
      <c r="AD10087" s="876"/>
      <c r="AE10087" s="876"/>
      <c r="AF10087" s="876"/>
      <c r="AG10087" s="876"/>
      <c r="AH10087" s="876"/>
      <c r="AI10087" s="876"/>
      <c r="AJ10087" s="876"/>
      <c r="AK10087" s="876"/>
      <c r="AL10087" s="876"/>
      <c r="AM10087" s="876"/>
      <c r="AN10087" s="876"/>
      <c r="AO10087" s="876"/>
      <c r="AP10087" s="876"/>
      <c r="AQ10087" s="876"/>
      <c r="AR10087" s="876"/>
      <c r="AS10087" s="876"/>
      <c r="AT10087" s="876"/>
      <c r="AU10087" s="876"/>
      <c r="AV10087" s="876"/>
      <c r="AW10087" s="876"/>
      <c r="AX10087" s="876"/>
      <c r="AY10087" s="876"/>
      <c r="AZ10087" s="876"/>
      <c r="BA10087" s="876"/>
      <c r="BB10087" s="876"/>
      <c r="BC10087" s="876"/>
      <c r="BD10087" s="876"/>
      <c r="BE10087" s="876"/>
      <c r="BF10087" s="876"/>
      <c r="BG10087" s="876"/>
      <c r="BH10087" s="876"/>
      <c r="BI10087" s="876"/>
      <c r="BJ10087" s="876"/>
      <c r="BK10087" s="876"/>
      <c r="BL10087" s="876"/>
      <c r="BM10087" s="876"/>
      <c r="BN10087" s="876"/>
      <c r="BO10087" s="876"/>
      <c r="BP10087" s="876"/>
      <c r="BQ10087" s="876"/>
      <c r="BR10087" s="876"/>
    </row>
    <row r="10088" spans="4:70" x14ac:dyDescent="0.2">
      <c r="D10088" s="876"/>
      <c r="F10088" s="876"/>
      <c r="J10088" s="876"/>
      <c r="X10088" s="876"/>
      <c r="Y10088" s="876"/>
      <c r="Z10088" s="876"/>
      <c r="AA10088" s="876"/>
      <c r="AB10088" s="876"/>
      <c r="AC10088" s="876"/>
      <c r="AD10088" s="876"/>
      <c r="AE10088" s="876"/>
      <c r="AF10088" s="876"/>
      <c r="AG10088" s="876"/>
      <c r="AH10088" s="876"/>
      <c r="AI10088" s="876"/>
      <c r="AJ10088" s="876"/>
      <c r="AK10088" s="876"/>
      <c r="AL10088" s="876"/>
      <c r="AM10088" s="876"/>
      <c r="AN10088" s="876"/>
      <c r="AO10088" s="876"/>
      <c r="AP10088" s="876"/>
      <c r="AQ10088" s="876"/>
      <c r="AR10088" s="876"/>
      <c r="AS10088" s="876"/>
      <c r="AT10088" s="876"/>
      <c r="AU10088" s="876"/>
      <c r="AV10088" s="876"/>
      <c r="AW10088" s="876"/>
      <c r="AX10088" s="876"/>
      <c r="AY10088" s="876"/>
      <c r="AZ10088" s="876"/>
      <c r="BA10088" s="876"/>
      <c r="BB10088" s="876"/>
      <c r="BC10088" s="876"/>
      <c r="BD10088" s="876"/>
      <c r="BE10088" s="876"/>
      <c r="BF10088" s="876"/>
      <c r="BG10088" s="876"/>
      <c r="BH10088" s="876"/>
      <c r="BI10088" s="876"/>
      <c r="BJ10088" s="876"/>
      <c r="BK10088" s="876"/>
      <c r="BL10088" s="876"/>
      <c r="BM10088" s="876"/>
      <c r="BN10088" s="876"/>
      <c r="BO10088" s="876"/>
      <c r="BP10088" s="876"/>
      <c r="BQ10088" s="876"/>
      <c r="BR10088" s="876"/>
    </row>
    <row r="10089" spans="4:70" x14ac:dyDescent="0.2">
      <c r="D10089" s="876"/>
      <c r="F10089" s="876"/>
      <c r="J10089" s="876"/>
      <c r="X10089" s="876"/>
      <c r="Y10089" s="876"/>
      <c r="Z10089" s="876"/>
      <c r="AA10089" s="876"/>
      <c r="AB10089" s="876"/>
      <c r="AC10089" s="876"/>
      <c r="AD10089" s="876"/>
      <c r="AE10089" s="876"/>
      <c r="AF10089" s="876"/>
      <c r="AG10089" s="876"/>
      <c r="AH10089" s="876"/>
      <c r="AI10089" s="876"/>
      <c r="AJ10089" s="876"/>
      <c r="AK10089" s="876"/>
      <c r="AL10089" s="876"/>
      <c r="AM10089" s="876"/>
      <c r="AN10089" s="876"/>
      <c r="AO10089" s="876"/>
      <c r="AP10089" s="876"/>
      <c r="AQ10089" s="876"/>
      <c r="AR10089" s="876"/>
      <c r="AS10089" s="876"/>
      <c r="AT10089" s="876"/>
      <c r="AU10089" s="876"/>
      <c r="AV10089" s="876"/>
      <c r="AW10089" s="876"/>
      <c r="AX10089" s="876"/>
      <c r="AY10089" s="876"/>
      <c r="AZ10089" s="876"/>
      <c r="BA10089" s="876"/>
      <c r="BB10089" s="876"/>
      <c r="BC10089" s="876"/>
      <c r="BD10089" s="876"/>
      <c r="BE10089" s="876"/>
      <c r="BF10089" s="876"/>
      <c r="BG10089" s="876"/>
      <c r="BH10089" s="876"/>
      <c r="BI10089" s="876"/>
      <c r="BJ10089" s="876"/>
      <c r="BK10089" s="876"/>
      <c r="BL10089" s="876"/>
      <c r="BM10089" s="876"/>
      <c r="BN10089" s="876"/>
      <c r="BO10089" s="876"/>
      <c r="BP10089" s="876"/>
      <c r="BQ10089" s="876"/>
      <c r="BR10089" s="876"/>
    </row>
    <row r="10090" spans="4:70" x14ac:dyDescent="0.2">
      <c r="D10090" s="876"/>
      <c r="F10090" s="876"/>
      <c r="J10090" s="876"/>
      <c r="X10090" s="876"/>
      <c r="Y10090" s="876"/>
      <c r="Z10090" s="876"/>
      <c r="AA10090" s="876"/>
      <c r="AB10090" s="876"/>
      <c r="AC10090" s="876"/>
      <c r="AD10090" s="876"/>
      <c r="AE10090" s="876"/>
      <c r="AF10090" s="876"/>
      <c r="AG10090" s="876"/>
      <c r="AH10090" s="876"/>
      <c r="AI10090" s="876"/>
      <c r="AJ10090" s="876"/>
      <c r="AK10090" s="876"/>
      <c r="AL10090" s="876"/>
      <c r="AM10090" s="876"/>
      <c r="AN10090" s="876"/>
      <c r="AO10090" s="876"/>
      <c r="AP10090" s="876"/>
      <c r="AQ10090" s="876"/>
      <c r="AR10090" s="876"/>
      <c r="AS10090" s="876"/>
      <c r="AT10090" s="876"/>
      <c r="AU10090" s="876"/>
      <c r="AV10090" s="876"/>
      <c r="AW10090" s="876"/>
      <c r="AX10090" s="876"/>
      <c r="AY10090" s="876"/>
      <c r="AZ10090" s="876"/>
      <c r="BA10090" s="876"/>
      <c r="BB10090" s="876"/>
      <c r="BC10090" s="876"/>
      <c r="BD10090" s="876"/>
      <c r="BE10090" s="876"/>
      <c r="BF10090" s="876"/>
      <c r="BG10090" s="876"/>
      <c r="BH10090" s="876"/>
      <c r="BI10090" s="876"/>
      <c r="BJ10090" s="876"/>
      <c r="BK10090" s="876"/>
      <c r="BL10090" s="876"/>
      <c r="BM10090" s="876"/>
      <c r="BN10090" s="876"/>
      <c r="BO10090" s="876"/>
      <c r="BP10090" s="876"/>
      <c r="BQ10090" s="876"/>
      <c r="BR10090" s="876"/>
    </row>
    <row r="10091" spans="4:70" x14ac:dyDescent="0.2">
      <c r="D10091" s="876"/>
      <c r="F10091" s="876"/>
      <c r="J10091" s="876"/>
      <c r="X10091" s="876"/>
      <c r="Y10091" s="876"/>
      <c r="Z10091" s="876"/>
      <c r="AA10091" s="876"/>
      <c r="AB10091" s="876"/>
      <c r="AC10091" s="876"/>
      <c r="AD10091" s="876"/>
      <c r="AE10091" s="876"/>
      <c r="AF10091" s="876"/>
      <c r="AG10091" s="876"/>
      <c r="AH10091" s="876"/>
      <c r="AI10091" s="876"/>
      <c r="AJ10091" s="876"/>
      <c r="AK10091" s="876"/>
      <c r="AL10091" s="876"/>
      <c r="AM10091" s="876"/>
      <c r="AN10091" s="876"/>
      <c r="AO10091" s="876"/>
      <c r="AP10091" s="876"/>
      <c r="AQ10091" s="876"/>
      <c r="AR10091" s="876"/>
      <c r="AS10091" s="876"/>
      <c r="AT10091" s="876"/>
      <c r="AU10091" s="876"/>
      <c r="AV10091" s="876"/>
      <c r="AW10091" s="876"/>
      <c r="AX10091" s="876"/>
      <c r="AY10091" s="876"/>
      <c r="AZ10091" s="876"/>
      <c r="BA10091" s="876"/>
      <c r="BB10091" s="876"/>
      <c r="BC10091" s="876"/>
      <c r="BD10091" s="876"/>
      <c r="BE10091" s="876"/>
      <c r="BF10091" s="876"/>
      <c r="BG10091" s="876"/>
      <c r="BH10091" s="876"/>
      <c r="BI10091" s="876"/>
      <c r="BJ10091" s="876"/>
      <c r="BK10091" s="876"/>
      <c r="BL10091" s="876"/>
      <c r="BM10091" s="876"/>
      <c r="BN10091" s="876"/>
      <c r="BO10091" s="876"/>
      <c r="BP10091" s="876"/>
      <c r="BQ10091" s="876"/>
      <c r="BR10091" s="876"/>
    </row>
    <row r="10092" spans="4:70" x14ac:dyDescent="0.2">
      <c r="D10092" s="876"/>
      <c r="F10092" s="876"/>
      <c r="J10092" s="876"/>
      <c r="X10092" s="876"/>
      <c r="Y10092" s="876"/>
      <c r="Z10092" s="876"/>
      <c r="AA10092" s="876"/>
      <c r="AB10092" s="876"/>
      <c r="AC10092" s="876"/>
      <c r="AD10092" s="876"/>
      <c r="AE10092" s="876"/>
      <c r="AF10092" s="876"/>
      <c r="AG10092" s="876"/>
      <c r="AH10092" s="876"/>
      <c r="AI10092" s="876"/>
      <c r="AJ10092" s="876"/>
      <c r="AK10092" s="876"/>
      <c r="AL10092" s="876"/>
      <c r="AM10092" s="876"/>
      <c r="AN10092" s="876"/>
      <c r="AO10092" s="876"/>
      <c r="AP10092" s="876"/>
      <c r="AQ10092" s="876"/>
      <c r="AR10092" s="876"/>
      <c r="AS10092" s="876"/>
      <c r="AT10092" s="876"/>
      <c r="AU10092" s="876"/>
      <c r="AV10092" s="876"/>
      <c r="AW10092" s="876"/>
      <c r="AX10092" s="876"/>
      <c r="AY10092" s="876"/>
      <c r="AZ10092" s="876"/>
      <c r="BA10092" s="876"/>
      <c r="BB10092" s="876"/>
      <c r="BC10092" s="876"/>
      <c r="BD10092" s="876"/>
      <c r="BE10092" s="876"/>
      <c r="BF10092" s="876"/>
      <c r="BG10092" s="876"/>
      <c r="BH10092" s="876"/>
      <c r="BI10092" s="876"/>
      <c r="BJ10092" s="876"/>
      <c r="BK10092" s="876"/>
      <c r="BL10092" s="876"/>
      <c r="BM10092" s="876"/>
      <c r="BN10092" s="876"/>
      <c r="BO10092" s="876"/>
      <c r="BP10092" s="876"/>
      <c r="BQ10092" s="876"/>
      <c r="BR10092" s="876"/>
    </row>
    <row r="10093" spans="4:70" x14ac:dyDescent="0.2">
      <c r="D10093" s="876"/>
      <c r="F10093" s="876"/>
      <c r="J10093" s="876"/>
      <c r="X10093" s="876"/>
      <c r="Y10093" s="876"/>
      <c r="Z10093" s="876"/>
      <c r="AA10093" s="876"/>
      <c r="AB10093" s="876"/>
      <c r="AC10093" s="876"/>
      <c r="AD10093" s="876"/>
      <c r="AE10093" s="876"/>
      <c r="AF10093" s="876"/>
      <c r="AG10093" s="876"/>
      <c r="AH10093" s="876"/>
      <c r="AI10093" s="876"/>
      <c r="AJ10093" s="876"/>
      <c r="AK10093" s="876"/>
      <c r="AL10093" s="876"/>
      <c r="AM10093" s="876"/>
      <c r="AN10093" s="876"/>
      <c r="AO10093" s="876"/>
      <c r="AP10093" s="876"/>
      <c r="AQ10093" s="876"/>
      <c r="AR10093" s="876"/>
      <c r="AS10093" s="876"/>
      <c r="AT10093" s="876"/>
      <c r="AU10093" s="876"/>
      <c r="AV10093" s="876"/>
      <c r="AW10093" s="876"/>
      <c r="AX10093" s="876"/>
      <c r="AY10093" s="876"/>
      <c r="AZ10093" s="876"/>
      <c r="BA10093" s="876"/>
      <c r="BB10093" s="876"/>
      <c r="BC10093" s="876"/>
      <c r="BD10093" s="876"/>
      <c r="BE10093" s="876"/>
      <c r="BF10093" s="876"/>
      <c r="BG10093" s="876"/>
      <c r="BH10093" s="876"/>
      <c r="BI10093" s="876"/>
      <c r="BJ10093" s="876"/>
      <c r="BK10093" s="876"/>
      <c r="BL10093" s="876"/>
      <c r="BM10093" s="876"/>
      <c r="BN10093" s="876"/>
      <c r="BO10093" s="876"/>
      <c r="BP10093" s="876"/>
      <c r="BQ10093" s="876"/>
      <c r="BR10093" s="876"/>
    </row>
    <row r="10094" spans="4:70" x14ac:dyDescent="0.2">
      <c r="D10094" s="876"/>
      <c r="F10094" s="876"/>
      <c r="J10094" s="876"/>
      <c r="X10094" s="876"/>
      <c r="Y10094" s="876"/>
      <c r="Z10094" s="876"/>
      <c r="AA10094" s="876"/>
      <c r="AB10094" s="876"/>
      <c r="AC10094" s="876"/>
      <c r="AD10094" s="876"/>
      <c r="AE10094" s="876"/>
      <c r="AF10094" s="876"/>
      <c r="AG10094" s="876"/>
      <c r="AH10094" s="876"/>
      <c r="AI10094" s="876"/>
      <c r="AJ10094" s="876"/>
      <c r="AK10094" s="876"/>
      <c r="AL10094" s="876"/>
      <c r="AM10094" s="876"/>
      <c r="AN10094" s="876"/>
      <c r="AO10094" s="876"/>
      <c r="AP10094" s="876"/>
      <c r="AQ10094" s="876"/>
      <c r="AR10094" s="876"/>
      <c r="AS10094" s="876"/>
      <c r="AT10094" s="876"/>
      <c r="AU10094" s="876"/>
      <c r="AV10094" s="876"/>
      <c r="AW10094" s="876"/>
      <c r="AX10094" s="876"/>
      <c r="AY10094" s="876"/>
      <c r="AZ10094" s="876"/>
      <c r="BA10094" s="876"/>
      <c r="BB10094" s="876"/>
      <c r="BC10094" s="876"/>
      <c r="BD10094" s="876"/>
      <c r="BE10094" s="876"/>
      <c r="BF10094" s="876"/>
      <c r="BG10094" s="876"/>
      <c r="BH10094" s="876"/>
      <c r="BI10094" s="876"/>
      <c r="BJ10094" s="876"/>
      <c r="BK10094" s="876"/>
      <c r="BL10094" s="876"/>
      <c r="BM10094" s="876"/>
      <c r="BN10094" s="876"/>
      <c r="BO10094" s="876"/>
      <c r="BP10094" s="876"/>
      <c r="BQ10094" s="876"/>
      <c r="BR10094" s="876"/>
    </row>
    <row r="10095" spans="4:70" x14ac:dyDescent="0.2">
      <c r="D10095" s="876"/>
      <c r="F10095" s="876"/>
      <c r="J10095" s="876"/>
      <c r="X10095" s="876"/>
      <c r="Y10095" s="876"/>
      <c r="Z10095" s="876"/>
      <c r="AA10095" s="876"/>
      <c r="AB10095" s="876"/>
      <c r="AC10095" s="876"/>
      <c r="AD10095" s="876"/>
      <c r="AE10095" s="876"/>
      <c r="AF10095" s="876"/>
      <c r="AG10095" s="876"/>
      <c r="AH10095" s="876"/>
      <c r="AI10095" s="876"/>
      <c r="AJ10095" s="876"/>
      <c r="AK10095" s="876"/>
      <c r="AL10095" s="876"/>
      <c r="AM10095" s="876"/>
      <c r="AN10095" s="876"/>
      <c r="AO10095" s="876"/>
      <c r="AP10095" s="876"/>
      <c r="AQ10095" s="876"/>
      <c r="AR10095" s="876"/>
      <c r="AS10095" s="876"/>
      <c r="AT10095" s="876"/>
      <c r="AU10095" s="876"/>
      <c r="AV10095" s="876"/>
      <c r="AW10095" s="876"/>
      <c r="AX10095" s="876"/>
      <c r="AY10095" s="876"/>
      <c r="AZ10095" s="876"/>
      <c r="BA10095" s="876"/>
      <c r="BB10095" s="876"/>
      <c r="BC10095" s="876"/>
      <c r="BD10095" s="876"/>
      <c r="BE10095" s="876"/>
      <c r="BF10095" s="876"/>
      <c r="BG10095" s="876"/>
      <c r="BH10095" s="876"/>
      <c r="BI10095" s="876"/>
      <c r="BJ10095" s="876"/>
      <c r="BK10095" s="876"/>
      <c r="BL10095" s="876"/>
      <c r="BM10095" s="876"/>
      <c r="BN10095" s="876"/>
      <c r="BO10095" s="876"/>
      <c r="BP10095" s="876"/>
      <c r="BQ10095" s="876"/>
      <c r="BR10095" s="876"/>
    </row>
    <row r="10096" spans="4:70" x14ac:dyDescent="0.2">
      <c r="D10096" s="876"/>
      <c r="F10096" s="876"/>
      <c r="J10096" s="876"/>
      <c r="X10096" s="876"/>
      <c r="Y10096" s="876"/>
      <c r="Z10096" s="876"/>
      <c r="AA10096" s="876"/>
      <c r="AB10096" s="876"/>
      <c r="AC10096" s="876"/>
      <c r="AD10096" s="876"/>
      <c r="AE10096" s="876"/>
      <c r="AF10096" s="876"/>
      <c r="AG10096" s="876"/>
      <c r="AH10096" s="876"/>
      <c r="AI10096" s="876"/>
      <c r="AJ10096" s="876"/>
      <c r="AK10096" s="876"/>
      <c r="AL10096" s="876"/>
      <c r="AM10096" s="876"/>
      <c r="AN10096" s="876"/>
      <c r="AO10096" s="876"/>
      <c r="AP10096" s="876"/>
      <c r="AQ10096" s="876"/>
      <c r="AR10096" s="876"/>
      <c r="AS10096" s="876"/>
      <c r="AT10096" s="876"/>
      <c r="AU10096" s="876"/>
      <c r="AV10096" s="876"/>
      <c r="AW10096" s="876"/>
      <c r="AX10096" s="876"/>
      <c r="AY10096" s="876"/>
      <c r="AZ10096" s="876"/>
      <c r="BA10096" s="876"/>
      <c r="BB10096" s="876"/>
      <c r="BC10096" s="876"/>
      <c r="BD10096" s="876"/>
      <c r="BE10096" s="876"/>
      <c r="BF10096" s="876"/>
      <c r="BG10096" s="876"/>
      <c r="BH10096" s="876"/>
      <c r="BI10096" s="876"/>
      <c r="BJ10096" s="876"/>
      <c r="BK10096" s="876"/>
      <c r="BL10096" s="876"/>
      <c r="BM10096" s="876"/>
      <c r="BN10096" s="876"/>
      <c r="BO10096" s="876"/>
      <c r="BP10096" s="876"/>
      <c r="BQ10096" s="876"/>
      <c r="BR10096" s="876"/>
    </row>
    <row r="10097" spans="4:70" x14ac:dyDescent="0.2">
      <c r="D10097" s="876"/>
      <c r="F10097" s="876"/>
      <c r="J10097" s="876"/>
      <c r="X10097" s="876"/>
      <c r="Y10097" s="876"/>
      <c r="Z10097" s="876"/>
      <c r="AA10097" s="876"/>
      <c r="AB10097" s="876"/>
      <c r="AC10097" s="876"/>
      <c r="AD10097" s="876"/>
      <c r="AE10097" s="876"/>
      <c r="AF10097" s="876"/>
      <c r="AG10097" s="876"/>
      <c r="AH10097" s="876"/>
      <c r="AI10097" s="876"/>
      <c r="AJ10097" s="876"/>
      <c r="AK10097" s="876"/>
      <c r="AL10097" s="876"/>
      <c r="AM10097" s="876"/>
      <c r="AN10097" s="876"/>
      <c r="AO10097" s="876"/>
      <c r="AP10097" s="876"/>
      <c r="AQ10097" s="876"/>
      <c r="AR10097" s="876"/>
      <c r="AS10097" s="876"/>
      <c r="AT10097" s="876"/>
      <c r="AU10097" s="876"/>
      <c r="AV10097" s="876"/>
      <c r="AW10097" s="876"/>
      <c r="AX10097" s="876"/>
      <c r="AY10097" s="876"/>
      <c r="AZ10097" s="876"/>
      <c r="BA10097" s="876"/>
      <c r="BB10097" s="876"/>
      <c r="BC10097" s="876"/>
      <c r="BD10097" s="876"/>
      <c r="BE10097" s="876"/>
      <c r="BF10097" s="876"/>
      <c r="BG10097" s="876"/>
      <c r="BH10097" s="876"/>
      <c r="BI10097" s="876"/>
      <c r="BJ10097" s="876"/>
      <c r="BK10097" s="876"/>
      <c r="BL10097" s="876"/>
      <c r="BM10097" s="876"/>
      <c r="BN10097" s="876"/>
      <c r="BO10097" s="876"/>
      <c r="BP10097" s="876"/>
      <c r="BQ10097" s="876"/>
      <c r="BR10097" s="876"/>
    </row>
    <row r="10098" spans="4:70" x14ac:dyDescent="0.2">
      <c r="D10098" s="876"/>
      <c r="F10098" s="876"/>
      <c r="J10098" s="876"/>
      <c r="X10098" s="876"/>
      <c r="Y10098" s="876"/>
      <c r="Z10098" s="876"/>
      <c r="AA10098" s="876"/>
      <c r="AB10098" s="876"/>
      <c r="AC10098" s="876"/>
      <c r="AD10098" s="876"/>
      <c r="AE10098" s="876"/>
      <c r="AF10098" s="876"/>
      <c r="AG10098" s="876"/>
      <c r="AH10098" s="876"/>
      <c r="AI10098" s="876"/>
      <c r="AJ10098" s="876"/>
      <c r="AK10098" s="876"/>
      <c r="AL10098" s="876"/>
      <c r="AM10098" s="876"/>
      <c r="AN10098" s="876"/>
      <c r="AO10098" s="876"/>
      <c r="AP10098" s="876"/>
      <c r="AQ10098" s="876"/>
      <c r="AR10098" s="876"/>
      <c r="AS10098" s="876"/>
      <c r="AT10098" s="876"/>
      <c r="AU10098" s="876"/>
      <c r="AV10098" s="876"/>
      <c r="AW10098" s="876"/>
      <c r="AX10098" s="876"/>
      <c r="AY10098" s="876"/>
      <c r="AZ10098" s="876"/>
      <c r="BA10098" s="876"/>
      <c r="BB10098" s="876"/>
      <c r="BC10098" s="876"/>
      <c r="BD10098" s="876"/>
      <c r="BE10098" s="876"/>
      <c r="BF10098" s="876"/>
      <c r="BG10098" s="876"/>
      <c r="BH10098" s="876"/>
      <c r="BI10098" s="876"/>
      <c r="BJ10098" s="876"/>
      <c r="BK10098" s="876"/>
      <c r="BL10098" s="876"/>
      <c r="BM10098" s="876"/>
      <c r="BN10098" s="876"/>
      <c r="BO10098" s="876"/>
      <c r="BP10098" s="876"/>
      <c r="BQ10098" s="876"/>
      <c r="BR10098" s="876"/>
    </row>
    <row r="10099" spans="4:70" x14ac:dyDescent="0.2">
      <c r="D10099" s="876"/>
      <c r="F10099" s="876"/>
      <c r="J10099" s="876"/>
      <c r="X10099" s="876"/>
      <c r="Y10099" s="876"/>
      <c r="Z10099" s="876"/>
      <c r="AA10099" s="876"/>
      <c r="AB10099" s="876"/>
      <c r="AC10099" s="876"/>
      <c r="AD10099" s="876"/>
      <c r="AE10099" s="876"/>
      <c r="AF10099" s="876"/>
      <c r="AG10099" s="876"/>
      <c r="AH10099" s="876"/>
      <c r="AI10099" s="876"/>
      <c r="AJ10099" s="876"/>
      <c r="AK10099" s="876"/>
      <c r="AL10099" s="876"/>
      <c r="AM10099" s="876"/>
      <c r="AN10099" s="876"/>
      <c r="AO10099" s="876"/>
      <c r="AP10099" s="876"/>
      <c r="AQ10099" s="876"/>
      <c r="AR10099" s="876"/>
      <c r="AS10099" s="876"/>
      <c r="AT10099" s="876"/>
      <c r="AU10099" s="876"/>
      <c r="AV10099" s="876"/>
      <c r="AW10099" s="876"/>
      <c r="AX10099" s="876"/>
      <c r="AY10099" s="876"/>
      <c r="AZ10099" s="876"/>
      <c r="BA10099" s="876"/>
      <c r="BB10099" s="876"/>
      <c r="BC10099" s="876"/>
      <c r="BD10099" s="876"/>
      <c r="BE10099" s="876"/>
      <c r="BF10099" s="876"/>
      <c r="BG10099" s="876"/>
      <c r="BH10099" s="876"/>
      <c r="BI10099" s="876"/>
      <c r="BJ10099" s="876"/>
      <c r="BK10099" s="876"/>
      <c r="BL10099" s="876"/>
      <c r="BM10099" s="876"/>
      <c r="BN10099" s="876"/>
      <c r="BO10099" s="876"/>
      <c r="BP10099" s="876"/>
      <c r="BQ10099" s="876"/>
      <c r="BR10099" s="876"/>
    </row>
    <row r="10100" spans="4:70" x14ac:dyDescent="0.2">
      <c r="D10100" s="876"/>
      <c r="F10100" s="876"/>
      <c r="J10100" s="876"/>
      <c r="X10100" s="876"/>
      <c r="Y10100" s="876"/>
      <c r="Z10100" s="876"/>
      <c r="AA10100" s="876"/>
      <c r="AB10100" s="876"/>
      <c r="AC10100" s="876"/>
      <c r="AD10100" s="876"/>
      <c r="AE10100" s="876"/>
      <c r="AF10100" s="876"/>
      <c r="AG10100" s="876"/>
      <c r="AH10100" s="876"/>
      <c r="AI10100" s="876"/>
      <c r="AJ10100" s="876"/>
      <c r="AK10100" s="876"/>
      <c r="AL10100" s="876"/>
      <c r="AM10100" s="876"/>
      <c r="AN10100" s="876"/>
      <c r="AO10100" s="876"/>
      <c r="AP10100" s="876"/>
      <c r="AQ10100" s="876"/>
      <c r="AR10100" s="876"/>
      <c r="AS10100" s="876"/>
      <c r="AT10100" s="876"/>
      <c r="AU10100" s="876"/>
      <c r="AV10100" s="876"/>
      <c r="AW10100" s="876"/>
      <c r="AX10100" s="876"/>
      <c r="AY10100" s="876"/>
      <c r="AZ10100" s="876"/>
      <c r="BA10100" s="876"/>
      <c r="BB10100" s="876"/>
      <c r="BC10100" s="876"/>
      <c r="BD10100" s="876"/>
      <c r="BE10100" s="876"/>
      <c r="BF10100" s="876"/>
      <c r="BG10100" s="876"/>
      <c r="BH10100" s="876"/>
      <c r="BI10100" s="876"/>
      <c r="BJ10100" s="876"/>
      <c r="BK10100" s="876"/>
      <c r="BL10100" s="876"/>
      <c r="BM10100" s="876"/>
      <c r="BN10100" s="876"/>
      <c r="BO10100" s="876"/>
      <c r="BP10100" s="876"/>
      <c r="BQ10100" s="876"/>
      <c r="BR10100" s="876"/>
    </row>
    <row r="10101" spans="4:70" x14ac:dyDescent="0.2">
      <c r="D10101" s="876"/>
      <c r="F10101" s="876"/>
      <c r="J10101" s="876"/>
      <c r="X10101" s="876"/>
      <c r="Y10101" s="876"/>
      <c r="Z10101" s="876"/>
      <c r="AA10101" s="876"/>
      <c r="AB10101" s="876"/>
      <c r="AC10101" s="876"/>
      <c r="AD10101" s="876"/>
      <c r="AE10101" s="876"/>
      <c r="AF10101" s="876"/>
      <c r="AG10101" s="876"/>
      <c r="AH10101" s="876"/>
      <c r="AI10101" s="876"/>
      <c r="AJ10101" s="876"/>
      <c r="AK10101" s="876"/>
      <c r="AL10101" s="876"/>
      <c r="AM10101" s="876"/>
      <c r="AN10101" s="876"/>
      <c r="AO10101" s="876"/>
      <c r="AP10101" s="876"/>
      <c r="AQ10101" s="876"/>
      <c r="AR10101" s="876"/>
      <c r="AS10101" s="876"/>
      <c r="AT10101" s="876"/>
      <c r="AU10101" s="876"/>
      <c r="AV10101" s="876"/>
      <c r="AW10101" s="876"/>
      <c r="AX10101" s="876"/>
      <c r="AY10101" s="876"/>
      <c r="AZ10101" s="876"/>
      <c r="BA10101" s="876"/>
      <c r="BB10101" s="876"/>
      <c r="BC10101" s="876"/>
      <c r="BD10101" s="876"/>
      <c r="BE10101" s="876"/>
      <c r="BF10101" s="876"/>
      <c r="BG10101" s="876"/>
      <c r="BH10101" s="876"/>
      <c r="BI10101" s="876"/>
      <c r="BJ10101" s="876"/>
      <c r="BK10101" s="876"/>
      <c r="BL10101" s="876"/>
      <c r="BM10101" s="876"/>
      <c r="BN10101" s="876"/>
      <c r="BO10101" s="876"/>
      <c r="BP10101" s="876"/>
      <c r="BQ10101" s="876"/>
      <c r="BR10101" s="876"/>
    </row>
    <row r="10102" spans="4:70" x14ac:dyDescent="0.2">
      <c r="D10102" s="876"/>
      <c r="F10102" s="876"/>
      <c r="J10102" s="876"/>
      <c r="X10102" s="876"/>
      <c r="Y10102" s="876"/>
      <c r="Z10102" s="876"/>
      <c r="AA10102" s="876"/>
      <c r="AB10102" s="876"/>
      <c r="AC10102" s="876"/>
      <c r="AD10102" s="876"/>
      <c r="AE10102" s="876"/>
      <c r="AF10102" s="876"/>
      <c r="AG10102" s="876"/>
      <c r="AH10102" s="876"/>
      <c r="AI10102" s="876"/>
      <c r="AJ10102" s="876"/>
      <c r="AK10102" s="876"/>
      <c r="AL10102" s="876"/>
      <c r="AM10102" s="876"/>
      <c r="AN10102" s="876"/>
      <c r="AO10102" s="876"/>
      <c r="AP10102" s="876"/>
      <c r="AQ10102" s="876"/>
      <c r="AR10102" s="876"/>
      <c r="AS10102" s="876"/>
      <c r="AT10102" s="876"/>
      <c r="AU10102" s="876"/>
      <c r="AV10102" s="876"/>
      <c r="AW10102" s="876"/>
      <c r="AX10102" s="876"/>
      <c r="AY10102" s="876"/>
      <c r="AZ10102" s="876"/>
      <c r="BA10102" s="876"/>
      <c r="BB10102" s="876"/>
      <c r="BC10102" s="876"/>
      <c r="BD10102" s="876"/>
      <c r="BE10102" s="876"/>
      <c r="BF10102" s="876"/>
      <c r="BG10102" s="876"/>
      <c r="BH10102" s="876"/>
      <c r="BI10102" s="876"/>
      <c r="BJ10102" s="876"/>
      <c r="BK10102" s="876"/>
      <c r="BL10102" s="876"/>
      <c r="BM10102" s="876"/>
      <c r="BN10102" s="876"/>
      <c r="BO10102" s="876"/>
      <c r="BP10102" s="876"/>
      <c r="BQ10102" s="876"/>
      <c r="BR10102" s="876"/>
    </row>
    <row r="10103" spans="4:70" x14ac:dyDescent="0.2">
      <c r="D10103" s="876"/>
      <c r="F10103" s="876"/>
      <c r="J10103" s="876"/>
      <c r="X10103" s="876"/>
      <c r="Y10103" s="876"/>
      <c r="Z10103" s="876"/>
      <c r="AA10103" s="876"/>
      <c r="AB10103" s="876"/>
      <c r="AC10103" s="876"/>
      <c r="AD10103" s="876"/>
      <c r="AE10103" s="876"/>
      <c r="AF10103" s="876"/>
      <c r="AG10103" s="876"/>
      <c r="AH10103" s="876"/>
      <c r="AI10103" s="876"/>
      <c r="AJ10103" s="876"/>
      <c r="AK10103" s="876"/>
      <c r="AL10103" s="876"/>
      <c r="AM10103" s="876"/>
      <c r="AN10103" s="876"/>
      <c r="AO10103" s="876"/>
      <c r="AP10103" s="876"/>
      <c r="AQ10103" s="876"/>
      <c r="AR10103" s="876"/>
      <c r="AS10103" s="876"/>
      <c r="AT10103" s="876"/>
      <c r="AU10103" s="876"/>
      <c r="AV10103" s="876"/>
      <c r="AW10103" s="876"/>
      <c r="AX10103" s="876"/>
      <c r="AY10103" s="876"/>
      <c r="AZ10103" s="876"/>
      <c r="BA10103" s="876"/>
      <c r="BB10103" s="876"/>
      <c r="BC10103" s="876"/>
      <c r="BD10103" s="876"/>
      <c r="BE10103" s="876"/>
      <c r="BF10103" s="876"/>
      <c r="BG10103" s="876"/>
      <c r="BH10103" s="876"/>
      <c r="BI10103" s="876"/>
      <c r="BJ10103" s="876"/>
      <c r="BK10103" s="876"/>
      <c r="BL10103" s="876"/>
      <c r="BM10103" s="876"/>
      <c r="BN10103" s="876"/>
      <c r="BO10103" s="876"/>
      <c r="BP10103" s="876"/>
      <c r="BQ10103" s="876"/>
      <c r="BR10103" s="876"/>
    </row>
    <row r="10104" spans="4:70" x14ac:dyDescent="0.2">
      <c r="D10104" s="876"/>
      <c r="F10104" s="876"/>
      <c r="J10104" s="876"/>
      <c r="X10104" s="876"/>
      <c r="Y10104" s="876"/>
      <c r="Z10104" s="876"/>
      <c r="AA10104" s="876"/>
      <c r="AB10104" s="876"/>
      <c r="AC10104" s="876"/>
      <c r="AD10104" s="876"/>
      <c r="AE10104" s="876"/>
      <c r="AF10104" s="876"/>
      <c r="AG10104" s="876"/>
      <c r="AH10104" s="876"/>
      <c r="AI10104" s="876"/>
      <c r="AJ10104" s="876"/>
      <c r="AK10104" s="876"/>
      <c r="AL10104" s="876"/>
      <c r="AM10104" s="876"/>
      <c r="AN10104" s="876"/>
      <c r="AO10104" s="876"/>
      <c r="AP10104" s="876"/>
      <c r="AQ10104" s="876"/>
      <c r="AR10104" s="876"/>
      <c r="AS10104" s="876"/>
      <c r="AT10104" s="876"/>
      <c r="AU10104" s="876"/>
      <c r="AV10104" s="876"/>
      <c r="AW10104" s="876"/>
      <c r="AX10104" s="876"/>
      <c r="AY10104" s="876"/>
      <c r="AZ10104" s="876"/>
      <c r="BA10104" s="876"/>
      <c r="BB10104" s="876"/>
      <c r="BC10104" s="876"/>
      <c r="BD10104" s="876"/>
      <c r="BE10104" s="876"/>
      <c r="BF10104" s="876"/>
      <c r="BG10104" s="876"/>
      <c r="BH10104" s="876"/>
      <c r="BI10104" s="876"/>
      <c r="BJ10104" s="876"/>
      <c r="BK10104" s="876"/>
      <c r="BL10104" s="876"/>
      <c r="BM10104" s="876"/>
      <c r="BN10104" s="876"/>
      <c r="BO10104" s="876"/>
      <c r="BP10104" s="876"/>
      <c r="BQ10104" s="876"/>
      <c r="BR10104" s="876"/>
    </row>
    <row r="10105" spans="4:70" x14ac:dyDescent="0.2">
      <c r="D10105" s="876"/>
      <c r="F10105" s="876"/>
      <c r="J10105" s="876"/>
      <c r="X10105" s="876"/>
      <c r="Y10105" s="876"/>
      <c r="Z10105" s="876"/>
      <c r="AA10105" s="876"/>
      <c r="AB10105" s="876"/>
      <c r="AC10105" s="876"/>
      <c r="AD10105" s="876"/>
      <c r="AE10105" s="876"/>
      <c r="AF10105" s="876"/>
      <c r="AG10105" s="876"/>
      <c r="AH10105" s="876"/>
      <c r="AI10105" s="876"/>
      <c r="AJ10105" s="876"/>
      <c r="AK10105" s="876"/>
      <c r="AL10105" s="876"/>
      <c r="AM10105" s="876"/>
      <c r="AN10105" s="876"/>
      <c r="AO10105" s="876"/>
      <c r="AP10105" s="876"/>
      <c r="AQ10105" s="876"/>
      <c r="AR10105" s="876"/>
      <c r="AS10105" s="876"/>
      <c r="AT10105" s="876"/>
      <c r="AU10105" s="876"/>
      <c r="AV10105" s="876"/>
      <c r="AW10105" s="876"/>
      <c r="AX10105" s="876"/>
      <c r="AY10105" s="876"/>
      <c r="AZ10105" s="876"/>
      <c r="BA10105" s="876"/>
      <c r="BB10105" s="876"/>
      <c r="BC10105" s="876"/>
      <c r="BD10105" s="876"/>
      <c r="BE10105" s="876"/>
      <c r="BF10105" s="876"/>
      <c r="BG10105" s="876"/>
      <c r="BH10105" s="876"/>
      <c r="BI10105" s="876"/>
      <c r="BJ10105" s="876"/>
      <c r="BK10105" s="876"/>
      <c r="BL10105" s="876"/>
      <c r="BM10105" s="876"/>
      <c r="BN10105" s="876"/>
      <c r="BO10105" s="876"/>
      <c r="BP10105" s="876"/>
      <c r="BQ10105" s="876"/>
      <c r="BR10105" s="876"/>
    </row>
    <row r="10106" spans="4:70" x14ac:dyDescent="0.2">
      <c r="D10106" s="876"/>
      <c r="F10106" s="876"/>
      <c r="J10106" s="876"/>
      <c r="X10106" s="876"/>
      <c r="Y10106" s="876"/>
      <c r="Z10106" s="876"/>
      <c r="AA10106" s="876"/>
      <c r="AB10106" s="876"/>
      <c r="AC10106" s="876"/>
      <c r="AD10106" s="876"/>
      <c r="AE10106" s="876"/>
      <c r="AF10106" s="876"/>
      <c r="AG10106" s="876"/>
      <c r="AH10106" s="876"/>
      <c r="AI10106" s="876"/>
      <c r="AJ10106" s="876"/>
      <c r="AK10106" s="876"/>
      <c r="AL10106" s="876"/>
      <c r="AM10106" s="876"/>
      <c r="AN10106" s="876"/>
      <c r="AO10106" s="876"/>
      <c r="AP10106" s="876"/>
      <c r="AQ10106" s="876"/>
      <c r="AR10106" s="876"/>
      <c r="AS10106" s="876"/>
      <c r="AT10106" s="876"/>
      <c r="AU10106" s="876"/>
      <c r="AV10106" s="876"/>
      <c r="AW10106" s="876"/>
      <c r="AX10106" s="876"/>
      <c r="AY10106" s="876"/>
      <c r="AZ10106" s="876"/>
      <c r="BA10106" s="876"/>
      <c r="BB10106" s="876"/>
      <c r="BC10106" s="876"/>
      <c r="BD10106" s="876"/>
      <c r="BE10106" s="876"/>
      <c r="BF10106" s="876"/>
      <c r="BG10106" s="876"/>
      <c r="BH10106" s="876"/>
      <c r="BI10106" s="876"/>
      <c r="BJ10106" s="876"/>
      <c r="BK10106" s="876"/>
      <c r="BL10106" s="876"/>
      <c r="BM10106" s="876"/>
      <c r="BN10106" s="876"/>
      <c r="BO10106" s="876"/>
      <c r="BP10106" s="876"/>
      <c r="BQ10106" s="876"/>
      <c r="BR10106" s="876"/>
    </row>
    <row r="10107" spans="4:70" x14ac:dyDescent="0.2">
      <c r="D10107" s="876"/>
      <c r="F10107" s="876"/>
      <c r="J10107" s="876"/>
      <c r="X10107" s="876"/>
      <c r="Y10107" s="876"/>
      <c r="Z10107" s="876"/>
      <c r="AA10107" s="876"/>
      <c r="AB10107" s="876"/>
      <c r="AC10107" s="876"/>
      <c r="AD10107" s="876"/>
      <c r="AE10107" s="876"/>
      <c r="AF10107" s="876"/>
      <c r="AG10107" s="876"/>
      <c r="AH10107" s="876"/>
      <c r="AI10107" s="876"/>
      <c r="AJ10107" s="876"/>
      <c r="AK10107" s="876"/>
      <c r="AL10107" s="876"/>
      <c r="AM10107" s="876"/>
      <c r="AN10107" s="876"/>
      <c r="AO10107" s="876"/>
      <c r="AP10107" s="876"/>
      <c r="AQ10107" s="876"/>
      <c r="AR10107" s="876"/>
      <c r="AS10107" s="876"/>
      <c r="AT10107" s="876"/>
      <c r="AU10107" s="876"/>
      <c r="AV10107" s="876"/>
      <c r="AW10107" s="876"/>
      <c r="AX10107" s="876"/>
      <c r="AY10107" s="876"/>
      <c r="AZ10107" s="876"/>
      <c r="BA10107" s="876"/>
      <c r="BB10107" s="876"/>
      <c r="BC10107" s="876"/>
      <c r="BD10107" s="876"/>
      <c r="BE10107" s="876"/>
      <c r="BF10107" s="876"/>
      <c r="BG10107" s="876"/>
      <c r="BH10107" s="876"/>
      <c r="BI10107" s="876"/>
      <c r="BJ10107" s="876"/>
      <c r="BK10107" s="876"/>
      <c r="BL10107" s="876"/>
      <c r="BM10107" s="876"/>
      <c r="BN10107" s="876"/>
      <c r="BO10107" s="876"/>
      <c r="BP10107" s="876"/>
      <c r="BQ10107" s="876"/>
      <c r="BR10107" s="876"/>
    </row>
    <row r="10108" spans="4:70" x14ac:dyDescent="0.2">
      <c r="D10108" s="876"/>
      <c r="F10108" s="876"/>
      <c r="J10108" s="876"/>
      <c r="X10108" s="876"/>
      <c r="Y10108" s="876"/>
      <c r="Z10108" s="876"/>
      <c r="AA10108" s="876"/>
      <c r="AB10108" s="876"/>
      <c r="AC10108" s="876"/>
      <c r="AD10108" s="876"/>
      <c r="AE10108" s="876"/>
      <c r="AF10108" s="876"/>
      <c r="AG10108" s="876"/>
      <c r="AH10108" s="876"/>
      <c r="AI10108" s="876"/>
      <c r="AJ10108" s="876"/>
      <c r="AK10108" s="876"/>
      <c r="AL10108" s="876"/>
      <c r="AM10108" s="876"/>
      <c r="AN10108" s="876"/>
      <c r="AO10108" s="876"/>
      <c r="AP10108" s="876"/>
      <c r="AQ10108" s="876"/>
      <c r="AR10108" s="876"/>
      <c r="AS10108" s="876"/>
      <c r="AT10108" s="876"/>
      <c r="AU10108" s="876"/>
      <c r="AV10108" s="876"/>
      <c r="AW10108" s="876"/>
      <c r="AX10108" s="876"/>
      <c r="AY10108" s="876"/>
      <c r="AZ10108" s="876"/>
      <c r="BA10108" s="876"/>
      <c r="BB10108" s="876"/>
      <c r="BC10108" s="876"/>
      <c r="BD10108" s="876"/>
      <c r="BE10108" s="876"/>
      <c r="BF10108" s="876"/>
      <c r="BG10108" s="876"/>
      <c r="BH10108" s="876"/>
      <c r="BI10108" s="876"/>
      <c r="BJ10108" s="876"/>
      <c r="BK10108" s="876"/>
      <c r="BL10108" s="876"/>
      <c r="BM10108" s="876"/>
      <c r="BN10108" s="876"/>
      <c r="BO10108" s="876"/>
      <c r="BP10108" s="876"/>
      <c r="BQ10108" s="876"/>
      <c r="BR10108" s="876"/>
    </row>
    <row r="10109" spans="4:70" x14ac:dyDescent="0.2">
      <c r="D10109" s="876"/>
      <c r="F10109" s="876"/>
      <c r="J10109" s="876"/>
      <c r="X10109" s="876"/>
      <c r="Y10109" s="876"/>
      <c r="Z10109" s="876"/>
      <c r="AA10109" s="876"/>
      <c r="AB10109" s="876"/>
      <c r="AC10109" s="876"/>
      <c r="AD10109" s="876"/>
      <c r="AE10109" s="876"/>
      <c r="AF10109" s="876"/>
      <c r="AG10109" s="876"/>
      <c r="AH10109" s="876"/>
      <c r="AI10109" s="876"/>
      <c r="AJ10109" s="876"/>
      <c r="AK10109" s="876"/>
      <c r="AL10109" s="876"/>
      <c r="AM10109" s="876"/>
      <c r="AN10109" s="876"/>
      <c r="AO10109" s="876"/>
      <c r="AP10109" s="876"/>
      <c r="AQ10109" s="876"/>
      <c r="AR10109" s="876"/>
      <c r="AS10109" s="876"/>
      <c r="AT10109" s="876"/>
      <c r="AU10109" s="876"/>
      <c r="AV10109" s="876"/>
      <c r="AW10109" s="876"/>
      <c r="AX10109" s="876"/>
      <c r="AY10109" s="876"/>
      <c r="AZ10109" s="876"/>
      <c r="BA10109" s="876"/>
      <c r="BB10109" s="876"/>
      <c r="BC10109" s="876"/>
      <c r="BD10109" s="876"/>
      <c r="BE10109" s="876"/>
      <c r="BF10109" s="876"/>
      <c r="BG10109" s="876"/>
      <c r="BH10109" s="876"/>
      <c r="BI10109" s="876"/>
      <c r="BJ10109" s="876"/>
      <c r="BK10109" s="876"/>
      <c r="BL10109" s="876"/>
      <c r="BM10109" s="876"/>
      <c r="BN10109" s="876"/>
      <c r="BO10109" s="876"/>
      <c r="BP10109" s="876"/>
      <c r="BQ10109" s="876"/>
      <c r="BR10109" s="876"/>
    </row>
    <row r="10110" spans="4:70" x14ac:dyDescent="0.2">
      <c r="D10110" s="876"/>
      <c r="F10110" s="876"/>
      <c r="J10110" s="876"/>
      <c r="X10110" s="876"/>
      <c r="Y10110" s="876"/>
      <c r="Z10110" s="876"/>
      <c r="AA10110" s="876"/>
      <c r="AB10110" s="876"/>
      <c r="AC10110" s="876"/>
      <c r="AD10110" s="876"/>
      <c r="AE10110" s="876"/>
      <c r="AF10110" s="876"/>
      <c r="AG10110" s="876"/>
      <c r="AH10110" s="876"/>
      <c r="AI10110" s="876"/>
      <c r="AJ10110" s="876"/>
      <c r="AK10110" s="876"/>
      <c r="AL10110" s="876"/>
      <c r="AM10110" s="876"/>
      <c r="AN10110" s="876"/>
      <c r="AO10110" s="876"/>
      <c r="AP10110" s="876"/>
      <c r="AQ10110" s="876"/>
      <c r="AR10110" s="876"/>
      <c r="AS10110" s="876"/>
      <c r="AT10110" s="876"/>
      <c r="AU10110" s="876"/>
      <c r="AV10110" s="876"/>
      <c r="AW10110" s="876"/>
      <c r="AX10110" s="876"/>
      <c r="AY10110" s="876"/>
      <c r="AZ10110" s="876"/>
      <c r="BA10110" s="876"/>
      <c r="BB10110" s="876"/>
      <c r="BC10110" s="876"/>
      <c r="BD10110" s="876"/>
      <c r="BE10110" s="876"/>
      <c r="BF10110" s="876"/>
      <c r="BG10110" s="876"/>
      <c r="BH10110" s="876"/>
      <c r="BI10110" s="876"/>
      <c r="BJ10110" s="876"/>
      <c r="BK10110" s="876"/>
      <c r="BL10110" s="876"/>
      <c r="BM10110" s="876"/>
      <c r="BN10110" s="876"/>
      <c r="BO10110" s="876"/>
      <c r="BP10110" s="876"/>
      <c r="BQ10110" s="876"/>
      <c r="BR10110" s="876"/>
    </row>
    <row r="10111" spans="4:70" x14ac:dyDescent="0.2">
      <c r="D10111" s="876"/>
      <c r="F10111" s="876"/>
      <c r="J10111" s="876"/>
      <c r="X10111" s="876"/>
      <c r="Y10111" s="876"/>
      <c r="Z10111" s="876"/>
      <c r="AA10111" s="876"/>
      <c r="AB10111" s="876"/>
      <c r="AC10111" s="876"/>
      <c r="AD10111" s="876"/>
      <c r="AE10111" s="876"/>
      <c r="AF10111" s="876"/>
      <c r="AG10111" s="876"/>
      <c r="AH10111" s="876"/>
      <c r="AI10111" s="876"/>
      <c r="AJ10111" s="876"/>
      <c r="AK10111" s="876"/>
      <c r="AL10111" s="876"/>
      <c r="AM10111" s="876"/>
      <c r="AN10111" s="876"/>
      <c r="AO10111" s="876"/>
      <c r="AP10111" s="876"/>
      <c r="AQ10111" s="876"/>
      <c r="AR10111" s="876"/>
      <c r="AS10111" s="876"/>
      <c r="AT10111" s="876"/>
      <c r="AU10111" s="876"/>
      <c r="AV10111" s="876"/>
      <c r="AW10111" s="876"/>
      <c r="AX10111" s="876"/>
      <c r="AY10111" s="876"/>
      <c r="AZ10111" s="876"/>
      <c r="BA10111" s="876"/>
      <c r="BB10111" s="876"/>
      <c r="BC10111" s="876"/>
      <c r="BD10111" s="876"/>
      <c r="BE10111" s="876"/>
      <c r="BF10111" s="876"/>
      <c r="BG10111" s="876"/>
      <c r="BH10111" s="876"/>
      <c r="BI10111" s="876"/>
      <c r="BJ10111" s="876"/>
      <c r="BK10111" s="876"/>
      <c r="BL10111" s="876"/>
      <c r="BM10111" s="876"/>
      <c r="BN10111" s="876"/>
      <c r="BO10111" s="876"/>
      <c r="BP10111" s="876"/>
      <c r="BQ10111" s="876"/>
      <c r="BR10111" s="876"/>
    </row>
    <row r="10112" spans="4:70" x14ac:dyDescent="0.2">
      <c r="D10112" s="876"/>
      <c r="F10112" s="876"/>
      <c r="J10112" s="876"/>
      <c r="X10112" s="876"/>
      <c r="Y10112" s="876"/>
      <c r="Z10112" s="876"/>
      <c r="AA10112" s="876"/>
      <c r="AB10112" s="876"/>
      <c r="AC10112" s="876"/>
      <c r="AD10112" s="876"/>
      <c r="AE10112" s="876"/>
      <c r="AF10112" s="876"/>
      <c r="AG10112" s="876"/>
      <c r="AH10112" s="876"/>
      <c r="AI10112" s="876"/>
      <c r="AJ10112" s="876"/>
      <c r="AK10112" s="876"/>
      <c r="AL10112" s="876"/>
      <c r="AM10112" s="876"/>
      <c r="AN10112" s="876"/>
      <c r="AO10112" s="876"/>
      <c r="AP10112" s="876"/>
      <c r="AQ10112" s="876"/>
      <c r="AR10112" s="876"/>
      <c r="AS10112" s="876"/>
      <c r="AT10112" s="876"/>
      <c r="AU10112" s="876"/>
      <c r="AV10112" s="876"/>
      <c r="AW10112" s="876"/>
      <c r="AX10112" s="876"/>
      <c r="AY10112" s="876"/>
      <c r="AZ10112" s="876"/>
      <c r="BA10112" s="876"/>
      <c r="BB10112" s="876"/>
      <c r="BC10112" s="876"/>
      <c r="BD10112" s="876"/>
      <c r="BE10112" s="876"/>
      <c r="BF10112" s="876"/>
      <c r="BG10112" s="876"/>
      <c r="BH10112" s="876"/>
      <c r="BI10112" s="876"/>
      <c r="BJ10112" s="876"/>
      <c r="BK10112" s="876"/>
      <c r="BL10112" s="876"/>
      <c r="BM10112" s="876"/>
      <c r="BN10112" s="876"/>
      <c r="BO10112" s="876"/>
      <c r="BP10112" s="876"/>
      <c r="BQ10112" s="876"/>
      <c r="BR10112" s="876"/>
    </row>
    <row r="10113" spans="4:70" x14ac:dyDescent="0.2">
      <c r="D10113" s="876"/>
      <c r="F10113" s="876"/>
      <c r="J10113" s="876"/>
      <c r="X10113" s="876"/>
      <c r="Y10113" s="876"/>
      <c r="Z10113" s="876"/>
      <c r="AA10113" s="876"/>
      <c r="AB10113" s="876"/>
      <c r="AC10113" s="876"/>
      <c r="AD10113" s="876"/>
      <c r="AE10113" s="876"/>
      <c r="AF10113" s="876"/>
      <c r="AG10113" s="876"/>
      <c r="AH10113" s="876"/>
      <c r="AI10113" s="876"/>
      <c r="AJ10113" s="876"/>
      <c r="AK10113" s="876"/>
      <c r="AL10113" s="876"/>
      <c r="AM10113" s="876"/>
      <c r="AN10113" s="876"/>
      <c r="AO10113" s="876"/>
      <c r="AP10113" s="876"/>
      <c r="AQ10113" s="876"/>
      <c r="AR10113" s="876"/>
      <c r="AS10113" s="876"/>
      <c r="AT10113" s="876"/>
      <c r="AU10113" s="876"/>
      <c r="AV10113" s="876"/>
      <c r="AW10113" s="876"/>
      <c r="AX10113" s="876"/>
      <c r="AY10113" s="876"/>
      <c r="AZ10113" s="876"/>
      <c r="BA10113" s="876"/>
      <c r="BB10113" s="876"/>
      <c r="BC10113" s="876"/>
      <c r="BD10113" s="876"/>
      <c r="BE10113" s="876"/>
      <c r="BF10113" s="876"/>
      <c r="BG10113" s="876"/>
      <c r="BH10113" s="876"/>
      <c r="BI10113" s="876"/>
      <c r="BJ10113" s="876"/>
      <c r="BK10113" s="876"/>
      <c r="BL10113" s="876"/>
      <c r="BM10113" s="876"/>
      <c r="BN10113" s="876"/>
      <c r="BO10113" s="876"/>
      <c r="BP10113" s="876"/>
      <c r="BQ10113" s="876"/>
      <c r="BR10113" s="876"/>
    </row>
    <row r="10114" spans="4:70" x14ac:dyDescent="0.2">
      <c r="D10114" s="876"/>
      <c r="F10114" s="876"/>
      <c r="J10114" s="876"/>
      <c r="X10114" s="876"/>
      <c r="Y10114" s="876"/>
      <c r="Z10114" s="876"/>
      <c r="AA10114" s="876"/>
      <c r="AB10114" s="876"/>
      <c r="AC10114" s="876"/>
      <c r="AD10114" s="876"/>
      <c r="AE10114" s="876"/>
      <c r="AF10114" s="876"/>
      <c r="AG10114" s="876"/>
      <c r="AH10114" s="876"/>
      <c r="AI10114" s="876"/>
      <c r="AJ10114" s="876"/>
      <c r="AK10114" s="876"/>
      <c r="AL10114" s="876"/>
      <c r="AM10114" s="876"/>
      <c r="AN10114" s="876"/>
      <c r="AO10114" s="876"/>
      <c r="AP10114" s="876"/>
      <c r="AQ10114" s="876"/>
      <c r="AR10114" s="876"/>
      <c r="AS10114" s="876"/>
      <c r="AT10114" s="876"/>
      <c r="AU10114" s="876"/>
      <c r="AV10114" s="876"/>
      <c r="AW10114" s="876"/>
      <c r="AX10114" s="876"/>
      <c r="AY10114" s="876"/>
      <c r="AZ10114" s="876"/>
      <c r="BA10114" s="876"/>
      <c r="BB10114" s="876"/>
      <c r="BC10114" s="876"/>
      <c r="BD10114" s="876"/>
      <c r="BE10114" s="876"/>
      <c r="BF10114" s="876"/>
      <c r="BG10114" s="876"/>
      <c r="BH10114" s="876"/>
      <c r="BI10114" s="876"/>
      <c r="BJ10114" s="876"/>
      <c r="BK10114" s="876"/>
      <c r="BL10114" s="876"/>
      <c r="BM10114" s="876"/>
      <c r="BN10114" s="876"/>
      <c r="BO10114" s="876"/>
      <c r="BP10114" s="876"/>
      <c r="BQ10114" s="876"/>
      <c r="BR10114" s="876"/>
    </row>
    <row r="10115" spans="4:70" x14ac:dyDescent="0.2">
      <c r="D10115" s="876"/>
      <c r="F10115" s="876"/>
      <c r="J10115" s="876"/>
      <c r="X10115" s="876"/>
      <c r="Y10115" s="876"/>
      <c r="Z10115" s="876"/>
      <c r="AA10115" s="876"/>
      <c r="AB10115" s="876"/>
      <c r="AC10115" s="876"/>
      <c r="AD10115" s="876"/>
      <c r="AE10115" s="876"/>
      <c r="AF10115" s="876"/>
      <c r="AG10115" s="876"/>
      <c r="AH10115" s="876"/>
      <c r="AI10115" s="876"/>
      <c r="AJ10115" s="876"/>
      <c r="AK10115" s="876"/>
      <c r="AL10115" s="876"/>
      <c r="AM10115" s="876"/>
      <c r="AN10115" s="876"/>
      <c r="AO10115" s="876"/>
      <c r="AP10115" s="876"/>
      <c r="AQ10115" s="876"/>
      <c r="AR10115" s="876"/>
      <c r="AS10115" s="876"/>
      <c r="AT10115" s="876"/>
      <c r="AU10115" s="876"/>
      <c r="AV10115" s="876"/>
      <c r="AW10115" s="876"/>
      <c r="AX10115" s="876"/>
      <c r="AY10115" s="876"/>
      <c r="AZ10115" s="876"/>
      <c r="BA10115" s="876"/>
      <c r="BB10115" s="876"/>
      <c r="BC10115" s="876"/>
      <c r="BD10115" s="876"/>
      <c r="BE10115" s="876"/>
      <c r="BF10115" s="876"/>
      <c r="BG10115" s="876"/>
      <c r="BH10115" s="876"/>
      <c r="BI10115" s="876"/>
      <c r="BJ10115" s="876"/>
      <c r="BK10115" s="876"/>
      <c r="BL10115" s="876"/>
      <c r="BM10115" s="876"/>
      <c r="BN10115" s="876"/>
      <c r="BO10115" s="876"/>
      <c r="BP10115" s="876"/>
      <c r="BQ10115" s="876"/>
      <c r="BR10115" s="876"/>
    </row>
    <row r="10116" spans="4:70" x14ac:dyDescent="0.2">
      <c r="D10116" s="876"/>
      <c r="F10116" s="876"/>
      <c r="J10116" s="876"/>
      <c r="X10116" s="876"/>
      <c r="Y10116" s="876"/>
      <c r="Z10116" s="876"/>
      <c r="AA10116" s="876"/>
      <c r="AB10116" s="876"/>
      <c r="AC10116" s="876"/>
      <c r="AD10116" s="876"/>
      <c r="AE10116" s="876"/>
      <c r="AF10116" s="876"/>
      <c r="AG10116" s="876"/>
      <c r="AH10116" s="876"/>
      <c r="AI10116" s="876"/>
      <c r="AJ10116" s="876"/>
      <c r="AK10116" s="876"/>
      <c r="AL10116" s="876"/>
      <c r="AM10116" s="876"/>
      <c r="AN10116" s="876"/>
      <c r="AO10116" s="876"/>
      <c r="AP10116" s="876"/>
      <c r="AQ10116" s="876"/>
      <c r="AR10116" s="876"/>
      <c r="AS10116" s="876"/>
      <c r="AT10116" s="876"/>
      <c r="AU10116" s="876"/>
      <c r="AV10116" s="876"/>
      <c r="AW10116" s="876"/>
      <c r="AX10116" s="876"/>
      <c r="AY10116" s="876"/>
      <c r="AZ10116" s="876"/>
      <c r="BA10116" s="876"/>
      <c r="BB10116" s="876"/>
      <c r="BC10116" s="876"/>
      <c r="BD10116" s="876"/>
      <c r="BE10116" s="876"/>
      <c r="BF10116" s="876"/>
      <c r="BG10116" s="876"/>
      <c r="BH10116" s="876"/>
      <c r="BI10116" s="876"/>
      <c r="BJ10116" s="876"/>
      <c r="BK10116" s="876"/>
      <c r="BL10116" s="876"/>
      <c r="BM10116" s="876"/>
      <c r="BN10116" s="876"/>
      <c r="BO10116" s="876"/>
      <c r="BP10116" s="876"/>
      <c r="BQ10116" s="876"/>
      <c r="BR10116" s="876"/>
    </row>
    <row r="10117" spans="4:70" x14ac:dyDescent="0.2">
      <c r="D10117" s="876"/>
      <c r="F10117" s="876"/>
      <c r="J10117" s="876"/>
      <c r="X10117" s="876"/>
      <c r="Y10117" s="876"/>
      <c r="Z10117" s="876"/>
      <c r="AA10117" s="876"/>
      <c r="AB10117" s="876"/>
      <c r="AC10117" s="876"/>
      <c r="AD10117" s="876"/>
      <c r="AE10117" s="876"/>
      <c r="AF10117" s="876"/>
      <c r="AG10117" s="876"/>
      <c r="AH10117" s="876"/>
      <c r="AI10117" s="876"/>
      <c r="AJ10117" s="876"/>
      <c r="AK10117" s="876"/>
      <c r="AL10117" s="876"/>
      <c r="AM10117" s="876"/>
      <c r="AN10117" s="876"/>
      <c r="AO10117" s="876"/>
      <c r="AP10117" s="876"/>
      <c r="AQ10117" s="876"/>
      <c r="AR10117" s="876"/>
      <c r="AS10117" s="876"/>
      <c r="AT10117" s="876"/>
      <c r="AU10117" s="876"/>
      <c r="AV10117" s="876"/>
      <c r="AW10117" s="876"/>
      <c r="AX10117" s="876"/>
      <c r="AY10117" s="876"/>
      <c r="AZ10117" s="876"/>
      <c r="BA10117" s="876"/>
      <c r="BB10117" s="876"/>
      <c r="BC10117" s="876"/>
      <c r="BD10117" s="876"/>
      <c r="BE10117" s="876"/>
      <c r="BF10117" s="876"/>
      <c r="BG10117" s="876"/>
      <c r="BH10117" s="876"/>
      <c r="BI10117" s="876"/>
      <c r="BJ10117" s="876"/>
      <c r="BK10117" s="876"/>
      <c r="BL10117" s="876"/>
      <c r="BM10117" s="876"/>
      <c r="BN10117" s="876"/>
      <c r="BO10117" s="876"/>
      <c r="BP10117" s="876"/>
      <c r="BQ10117" s="876"/>
      <c r="BR10117" s="876"/>
    </row>
    <row r="10118" spans="4:70" x14ac:dyDescent="0.2">
      <c r="D10118" s="876"/>
      <c r="F10118" s="876"/>
      <c r="J10118" s="876"/>
      <c r="X10118" s="876"/>
      <c r="Y10118" s="876"/>
      <c r="Z10118" s="876"/>
      <c r="AA10118" s="876"/>
      <c r="AB10118" s="876"/>
      <c r="AC10118" s="876"/>
      <c r="AD10118" s="876"/>
      <c r="AE10118" s="876"/>
      <c r="AF10118" s="876"/>
      <c r="AG10118" s="876"/>
      <c r="AH10118" s="876"/>
      <c r="AI10118" s="876"/>
      <c r="AJ10118" s="876"/>
      <c r="AK10118" s="876"/>
      <c r="AL10118" s="876"/>
      <c r="AM10118" s="876"/>
      <c r="AN10118" s="876"/>
      <c r="AO10118" s="876"/>
      <c r="AP10118" s="876"/>
      <c r="AQ10118" s="876"/>
      <c r="AR10118" s="876"/>
      <c r="AS10118" s="876"/>
      <c r="AT10118" s="876"/>
      <c r="AU10118" s="876"/>
      <c r="AV10118" s="876"/>
      <c r="AW10118" s="876"/>
      <c r="AX10118" s="876"/>
      <c r="AY10118" s="876"/>
      <c r="AZ10118" s="876"/>
      <c r="BA10118" s="876"/>
      <c r="BB10118" s="876"/>
      <c r="BC10118" s="876"/>
      <c r="BD10118" s="876"/>
      <c r="BE10118" s="876"/>
      <c r="BF10118" s="876"/>
      <c r="BG10118" s="876"/>
      <c r="BH10118" s="876"/>
      <c r="BI10118" s="876"/>
      <c r="BJ10118" s="876"/>
      <c r="BK10118" s="876"/>
      <c r="BL10118" s="876"/>
      <c r="BM10118" s="876"/>
      <c r="BN10118" s="876"/>
      <c r="BO10118" s="876"/>
      <c r="BP10118" s="876"/>
      <c r="BQ10118" s="876"/>
      <c r="BR10118" s="876"/>
    </row>
    <row r="10119" spans="4:70" x14ac:dyDescent="0.2">
      <c r="D10119" s="876"/>
      <c r="F10119" s="876"/>
      <c r="J10119" s="876"/>
      <c r="X10119" s="876"/>
      <c r="Y10119" s="876"/>
      <c r="Z10119" s="876"/>
      <c r="AA10119" s="876"/>
      <c r="AB10119" s="876"/>
      <c r="AC10119" s="876"/>
      <c r="AD10119" s="876"/>
      <c r="AE10119" s="876"/>
      <c r="AF10119" s="876"/>
      <c r="AG10119" s="876"/>
      <c r="AH10119" s="876"/>
      <c r="AI10119" s="876"/>
      <c r="AJ10119" s="876"/>
      <c r="AK10119" s="876"/>
      <c r="AL10119" s="876"/>
      <c r="AM10119" s="876"/>
      <c r="AN10119" s="876"/>
      <c r="AO10119" s="876"/>
      <c r="AP10119" s="876"/>
      <c r="AQ10119" s="876"/>
      <c r="AR10119" s="876"/>
      <c r="AS10119" s="876"/>
      <c r="AT10119" s="876"/>
      <c r="AU10119" s="876"/>
      <c r="AV10119" s="876"/>
      <c r="AW10119" s="876"/>
      <c r="AX10119" s="876"/>
      <c r="AY10119" s="876"/>
      <c r="AZ10119" s="876"/>
      <c r="BA10119" s="876"/>
      <c r="BB10119" s="876"/>
      <c r="BC10119" s="876"/>
      <c r="BD10119" s="876"/>
      <c r="BE10119" s="876"/>
      <c r="BF10119" s="876"/>
      <c r="BG10119" s="876"/>
      <c r="BH10119" s="876"/>
      <c r="BI10119" s="876"/>
      <c r="BJ10119" s="876"/>
      <c r="BK10119" s="876"/>
      <c r="BL10119" s="876"/>
      <c r="BM10119" s="876"/>
      <c r="BN10119" s="876"/>
      <c r="BO10119" s="876"/>
      <c r="BP10119" s="876"/>
      <c r="BQ10119" s="876"/>
      <c r="BR10119" s="876"/>
    </row>
    <row r="10120" spans="4:70" x14ac:dyDescent="0.2">
      <c r="D10120" s="876"/>
      <c r="F10120" s="876"/>
      <c r="J10120" s="876"/>
      <c r="X10120" s="876"/>
      <c r="Y10120" s="876"/>
      <c r="Z10120" s="876"/>
      <c r="AA10120" s="876"/>
      <c r="AB10120" s="876"/>
      <c r="AC10120" s="876"/>
      <c r="AD10120" s="876"/>
      <c r="AE10120" s="876"/>
      <c r="AF10120" s="876"/>
      <c r="AG10120" s="876"/>
      <c r="AH10120" s="876"/>
      <c r="AI10120" s="876"/>
      <c r="AJ10120" s="876"/>
      <c r="AK10120" s="876"/>
      <c r="AL10120" s="876"/>
      <c r="AM10120" s="876"/>
      <c r="AN10120" s="876"/>
      <c r="AO10120" s="876"/>
      <c r="AP10120" s="876"/>
      <c r="AQ10120" s="876"/>
      <c r="AR10120" s="876"/>
      <c r="AS10120" s="876"/>
      <c r="AT10120" s="876"/>
      <c r="AU10120" s="876"/>
      <c r="AV10120" s="876"/>
      <c r="AW10120" s="876"/>
      <c r="AX10120" s="876"/>
      <c r="AY10120" s="876"/>
      <c r="AZ10120" s="876"/>
      <c r="BA10120" s="876"/>
      <c r="BB10120" s="876"/>
      <c r="BC10120" s="876"/>
      <c r="BD10120" s="876"/>
      <c r="BE10120" s="876"/>
      <c r="BF10120" s="876"/>
      <c r="BG10120" s="876"/>
      <c r="BH10120" s="876"/>
      <c r="BI10120" s="876"/>
      <c r="BJ10120" s="876"/>
      <c r="BK10120" s="876"/>
      <c r="BL10120" s="876"/>
      <c r="BM10120" s="876"/>
      <c r="BN10120" s="876"/>
      <c r="BO10120" s="876"/>
      <c r="BP10120" s="876"/>
      <c r="BQ10120" s="876"/>
      <c r="BR10120" s="876"/>
    </row>
    <row r="10121" spans="4:70" x14ac:dyDescent="0.2">
      <c r="D10121" s="876"/>
      <c r="F10121" s="876"/>
      <c r="J10121" s="876"/>
      <c r="X10121" s="876"/>
      <c r="Y10121" s="876"/>
      <c r="Z10121" s="876"/>
      <c r="AA10121" s="876"/>
      <c r="AB10121" s="876"/>
      <c r="AC10121" s="876"/>
      <c r="AD10121" s="876"/>
      <c r="AE10121" s="876"/>
      <c r="AF10121" s="876"/>
      <c r="AG10121" s="876"/>
      <c r="AH10121" s="876"/>
      <c r="AI10121" s="876"/>
      <c r="AJ10121" s="876"/>
      <c r="AK10121" s="876"/>
      <c r="AL10121" s="876"/>
      <c r="AM10121" s="876"/>
      <c r="AN10121" s="876"/>
      <c r="AO10121" s="876"/>
      <c r="AP10121" s="876"/>
      <c r="AQ10121" s="876"/>
      <c r="AR10121" s="876"/>
      <c r="AS10121" s="876"/>
      <c r="AT10121" s="876"/>
      <c r="AU10121" s="876"/>
      <c r="AV10121" s="876"/>
      <c r="AW10121" s="876"/>
      <c r="AX10121" s="876"/>
      <c r="AY10121" s="876"/>
      <c r="AZ10121" s="876"/>
      <c r="BA10121" s="876"/>
      <c r="BB10121" s="876"/>
      <c r="BC10121" s="876"/>
      <c r="BD10121" s="876"/>
      <c r="BE10121" s="876"/>
      <c r="BF10121" s="876"/>
      <c r="BG10121" s="876"/>
      <c r="BH10121" s="876"/>
      <c r="BI10121" s="876"/>
      <c r="BJ10121" s="876"/>
      <c r="BK10121" s="876"/>
      <c r="BL10121" s="876"/>
      <c r="BM10121" s="876"/>
      <c r="BN10121" s="876"/>
      <c r="BO10121" s="876"/>
      <c r="BP10121" s="876"/>
      <c r="BQ10121" s="876"/>
      <c r="BR10121" s="876"/>
    </row>
    <row r="10122" spans="4:70" x14ac:dyDescent="0.2">
      <c r="D10122" s="876"/>
      <c r="F10122" s="876"/>
      <c r="J10122" s="876"/>
      <c r="X10122" s="876"/>
      <c r="Y10122" s="876"/>
      <c r="Z10122" s="876"/>
      <c r="AA10122" s="876"/>
      <c r="AB10122" s="876"/>
      <c r="AC10122" s="876"/>
      <c r="AD10122" s="876"/>
      <c r="AE10122" s="876"/>
      <c r="AF10122" s="876"/>
      <c r="AG10122" s="876"/>
      <c r="AH10122" s="876"/>
      <c r="AI10122" s="876"/>
      <c r="AJ10122" s="876"/>
      <c r="AK10122" s="876"/>
      <c r="AL10122" s="876"/>
      <c r="AM10122" s="876"/>
      <c r="AN10122" s="876"/>
      <c r="AO10122" s="876"/>
      <c r="AP10122" s="876"/>
      <c r="AQ10122" s="876"/>
      <c r="AR10122" s="876"/>
      <c r="AS10122" s="876"/>
      <c r="AT10122" s="876"/>
      <c r="AU10122" s="876"/>
      <c r="AV10122" s="876"/>
      <c r="AW10122" s="876"/>
      <c r="AX10122" s="876"/>
      <c r="AY10122" s="876"/>
      <c r="AZ10122" s="876"/>
      <c r="BA10122" s="876"/>
      <c r="BB10122" s="876"/>
      <c r="BC10122" s="876"/>
      <c r="BD10122" s="876"/>
      <c r="BE10122" s="876"/>
      <c r="BF10122" s="876"/>
      <c r="BG10122" s="876"/>
      <c r="BH10122" s="876"/>
      <c r="BI10122" s="876"/>
      <c r="BJ10122" s="876"/>
      <c r="BK10122" s="876"/>
      <c r="BL10122" s="876"/>
      <c r="BM10122" s="876"/>
      <c r="BN10122" s="876"/>
      <c r="BO10122" s="876"/>
      <c r="BP10122" s="876"/>
      <c r="BQ10122" s="876"/>
      <c r="BR10122" s="876"/>
    </row>
    <row r="10123" spans="4:70" x14ac:dyDescent="0.2">
      <c r="D10123" s="876"/>
      <c r="F10123" s="876"/>
      <c r="J10123" s="876"/>
      <c r="X10123" s="876"/>
      <c r="Y10123" s="876"/>
      <c r="Z10123" s="876"/>
      <c r="AA10123" s="876"/>
      <c r="AB10123" s="876"/>
      <c r="AC10123" s="876"/>
      <c r="AD10123" s="876"/>
      <c r="AE10123" s="876"/>
      <c r="AF10123" s="876"/>
      <c r="AG10123" s="876"/>
      <c r="AH10123" s="876"/>
      <c r="AI10123" s="876"/>
      <c r="AJ10123" s="876"/>
      <c r="AK10123" s="876"/>
      <c r="AL10123" s="876"/>
      <c r="AM10123" s="876"/>
      <c r="AN10123" s="876"/>
      <c r="AO10123" s="876"/>
      <c r="AP10123" s="876"/>
      <c r="AQ10123" s="876"/>
      <c r="AR10123" s="876"/>
      <c r="AS10123" s="876"/>
      <c r="AT10123" s="876"/>
      <c r="AU10123" s="876"/>
      <c r="AV10123" s="876"/>
      <c r="AW10123" s="876"/>
      <c r="AX10123" s="876"/>
      <c r="AY10123" s="876"/>
      <c r="AZ10123" s="876"/>
      <c r="BA10123" s="876"/>
      <c r="BB10123" s="876"/>
      <c r="BC10123" s="876"/>
      <c r="BD10123" s="876"/>
      <c r="BE10123" s="876"/>
      <c r="BF10123" s="876"/>
      <c r="BG10123" s="876"/>
      <c r="BH10123" s="876"/>
      <c r="BI10123" s="876"/>
      <c r="BJ10123" s="876"/>
      <c r="BK10123" s="876"/>
      <c r="BL10123" s="876"/>
      <c r="BM10123" s="876"/>
      <c r="BN10123" s="876"/>
      <c r="BO10123" s="876"/>
      <c r="BP10123" s="876"/>
      <c r="BQ10123" s="876"/>
      <c r="BR10123" s="876"/>
    </row>
    <row r="10124" spans="4:70" x14ac:dyDescent="0.2">
      <c r="D10124" s="876"/>
      <c r="F10124" s="876"/>
      <c r="J10124" s="876"/>
      <c r="X10124" s="876"/>
      <c r="Y10124" s="876"/>
      <c r="Z10124" s="876"/>
      <c r="AA10124" s="876"/>
      <c r="AB10124" s="876"/>
      <c r="AC10124" s="876"/>
      <c r="AD10124" s="876"/>
      <c r="AE10124" s="876"/>
      <c r="AF10124" s="876"/>
      <c r="AG10124" s="876"/>
      <c r="AH10124" s="876"/>
      <c r="AI10124" s="876"/>
      <c r="AJ10124" s="876"/>
      <c r="AK10124" s="876"/>
      <c r="AL10124" s="876"/>
      <c r="AM10124" s="876"/>
      <c r="AN10124" s="876"/>
      <c r="AO10124" s="876"/>
      <c r="AP10124" s="876"/>
      <c r="AQ10124" s="876"/>
      <c r="AR10124" s="876"/>
      <c r="AS10124" s="876"/>
      <c r="AT10124" s="876"/>
      <c r="AU10124" s="876"/>
      <c r="AV10124" s="876"/>
      <c r="AW10124" s="876"/>
      <c r="AX10124" s="876"/>
      <c r="AY10124" s="876"/>
      <c r="AZ10124" s="876"/>
      <c r="BA10124" s="876"/>
      <c r="BB10124" s="876"/>
      <c r="BC10124" s="876"/>
      <c r="BD10124" s="876"/>
      <c r="BE10124" s="876"/>
      <c r="BF10124" s="876"/>
      <c r="BG10124" s="876"/>
      <c r="BH10124" s="876"/>
      <c r="BI10124" s="876"/>
      <c r="BJ10124" s="876"/>
      <c r="BK10124" s="876"/>
      <c r="BL10124" s="876"/>
      <c r="BM10124" s="876"/>
      <c r="BN10124" s="876"/>
      <c r="BO10124" s="876"/>
      <c r="BP10124" s="876"/>
      <c r="BQ10124" s="876"/>
      <c r="BR10124" s="876"/>
    </row>
    <row r="10125" spans="4:70" x14ac:dyDescent="0.2">
      <c r="D10125" s="876"/>
      <c r="F10125" s="876"/>
      <c r="J10125" s="876"/>
      <c r="X10125" s="876"/>
      <c r="Y10125" s="876"/>
      <c r="Z10125" s="876"/>
      <c r="AA10125" s="876"/>
      <c r="AB10125" s="876"/>
      <c r="AC10125" s="876"/>
      <c r="AD10125" s="876"/>
      <c r="AE10125" s="876"/>
      <c r="AF10125" s="876"/>
      <c r="AG10125" s="876"/>
      <c r="AH10125" s="876"/>
      <c r="AI10125" s="876"/>
      <c r="AJ10125" s="876"/>
      <c r="AK10125" s="876"/>
      <c r="AL10125" s="876"/>
      <c r="AM10125" s="876"/>
      <c r="AN10125" s="876"/>
      <c r="AO10125" s="876"/>
      <c r="AP10125" s="876"/>
      <c r="AQ10125" s="876"/>
      <c r="AR10125" s="876"/>
      <c r="AS10125" s="876"/>
      <c r="AT10125" s="876"/>
      <c r="AU10125" s="876"/>
      <c r="AV10125" s="876"/>
      <c r="AW10125" s="876"/>
      <c r="AX10125" s="876"/>
      <c r="AY10125" s="876"/>
      <c r="AZ10125" s="876"/>
      <c r="BA10125" s="876"/>
      <c r="BB10125" s="876"/>
      <c r="BC10125" s="876"/>
      <c r="BD10125" s="876"/>
      <c r="BE10125" s="876"/>
      <c r="BF10125" s="876"/>
      <c r="BG10125" s="876"/>
      <c r="BH10125" s="876"/>
      <c r="BI10125" s="876"/>
      <c r="BJ10125" s="876"/>
      <c r="BK10125" s="876"/>
      <c r="BL10125" s="876"/>
      <c r="BM10125" s="876"/>
      <c r="BN10125" s="876"/>
      <c r="BO10125" s="876"/>
      <c r="BP10125" s="876"/>
      <c r="BQ10125" s="876"/>
      <c r="BR10125" s="876"/>
    </row>
    <row r="10126" spans="4:70" x14ac:dyDescent="0.2">
      <c r="D10126" s="876"/>
      <c r="F10126" s="876"/>
      <c r="J10126" s="876"/>
      <c r="X10126" s="876"/>
      <c r="Y10126" s="876"/>
      <c r="Z10126" s="876"/>
      <c r="AA10126" s="876"/>
      <c r="AB10126" s="876"/>
      <c r="AC10126" s="876"/>
      <c r="AD10126" s="876"/>
      <c r="AE10126" s="876"/>
      <c r="AF10126" s="876"/>
      <c r="AG10126" s="876"/>
      <c r="AH10126" s="876"/>
      <c r="AI10126" s="876"/>
      <c r="AJ10126" s="876"/>
      <c r="AK10126" s="876"/>
      <c r="AL10126" s="876"/>
      <c r="AM10126" s="876"/>
      <c r="AN10126" s="876"/>
      <c r="AO10126" s="876"/>
      <c r="AP10126" s="876"/>
      <c r="AQ10126" s="876"/>
      <c r="AR10126" s="876"/>
      <c r="AS10126" s="876"/>
      <c r="AT10126" s="876"/>
      <c r="AU10126" s="876"/>
      <c r="AV10126" s="876"/>
      <c r="AW10126" s="876"/>
      <c r="AX10126" s="876"/>
      <c r="AY10126" s="876"/>
      <c r="AZ10126" s="876"/>
      <c r="BA10126" s="876"/>
      <c r="BB10126" s="876"/>
      <c r="BC10126" s="876"/>
      <c r="BD10126" s="876"/>
      <c r="BE10126" s="876"/>
      <c r="BF10126" s="876"/>
      <c r="BG10126" s="876"/>
      <c r="BH10126" s="876"/>
      <c r="BI10126" s="876"/>
      <c r="BJ10126" s="876"/>
      <c r="BK10126" s="876"/>
      <c r="BL10126" s="876"/>
      <c r="BM10126" s="876"/>
      <c r="BN10126" s="876"/>
      <c r="BO10126" s="876"/>
      <c r="BP10126" s="876"/>
      <c r="BQ10126" s="876"/>
      <c r="BR10126" s="876"/>
    </row>
    <row r="10127" spans="4:70" x14ac:dyDescent="0.2">
      <c r="D10127" s="876"/>
      <c r="F10127" s="876"/>
      <c r="J10127" s="876"/>
      <c r="X10127" s="876"/>
      <c r="Y10127" s="876"/>
      <c r="Z10127" s="876"/>
      <c r="AA10127" s="876"/>
      <c r="AB10127" s="876"/>
      <c r="AC10127" s="876"/>
      <c r="AD10127" s="876"/>
      <c r="AE10127" s="876"/>
      <c r="AF10127" s="876"/>
      <c r="AG10127" s="876"/>
      <c r="AH10127" s="876"/>
      <c r="AI10127" s="876"/>
      <c r="AJ10127" s="876"/>
      <c r="AK10127" s="876"/>
      <c r="AL10127" s="876"/>
      <c r="AM10127" s="876"/>
      <c r="AN10127" s="876"/>
      <c r="AO10127" s="876"/>
      <c r="AP10127" s="876"/>
      <c r="AQ10127" s="876"/>
      <c r="AR10127" s="876"/>
      <c r="AS10127" s="876"/>
      <c r="AT10127" s="876"/>
      <c r="AU10127" s="876"/>
      <c r="AV10127" s="876"/>
      <c r="AW10127" s="876"/>
      <c r="AX10127" s="876"/>
      <c r="AY10127" s="876"/>
      <c r="AZ10127" s="876"/>
      <c r="BA10127" s="876"/>
      <c r="BB10127" s="876"/>
      <c r="BC10127" s="876"/>
      <c r="BD10127" s="876"/>
      <c r="BE10127" s="876"/>
      <c r="BF10127" s="876"/>
      <c r="BG10127" s="876"/>
      <c r="BH10127" s="876"/>
      <c r="BI10127" s="876"/>
      <c r="BJ10127" s="876"/>
      <c r="BK10127" s="876"/>
      <c r="BL10127" s="876"/>
      <c r="BM10127" s="876"/>
      <c r="BN10127" s="876"/>
      <c r="BO10127" s="876"/>
      <c r="BP10127" s="876"/>
      <c r="BQ10127" s="876"/>
      <c r="BR10127" s="876"/>
    </row>
    <row r="10128" spans="4:70" x14ac:dyDescent="0.2">
      <c r="D10128" s="876"/>
      <c r="F10128" s="876"/>
      <c r="J10128" s="876"/>
      <c r="X10128" s="876"/>
      <c r="Y10128" s="876"/>
      <c r="Z10128" s="876"/>
      <c r="AA10128" s="876"/>
      <c r="AB10128" s="876"/>
      <c r="AC10128" s="876"/>
      <c r="AD10128" s="876"/>
      <c r="AE10128" s="876"/>
      <c r="AF10128" s="876"/>
      <c r="AG10128" s="876"/>
      <c r="AH10128" s="876"/>
      <c r="AI10128" s="876"/>
      <c r="AJ10128" s="876"/>
      <c r="AK10128" s="876"/>
      <c r="AL10128" s="876"/>
      <c r="AM10128" s="876"/>
      <c r="AN10128" s="876"/>
      <c r="AO10128" s="876"/>
      <c r="AP10128" s="876"/>
      <c r="AQ10128" s="876"/>
      <c r="AR10128" s="876"/>
      <c r="AS10128" s="876"/>
      <c r="AT10128" s="876"/>
      <c r="AU10128" s="876"/>
      <c r="AV10128" s="876"/>
      <c r="AW10128" s="876"/>
      <c r="AX10128" s="876"/>
      <c r="AY10128" s="876"/>
      <c r="AZ10128" s="876"/>
      <c r="BA10128" s="876"/>
      <c r="BB10128" s="876"/>
      <c r="BC10128" s="876"/>
      <c r="BD10128" s="876"/>
      <c r="BE10128" s="876"/>
      <c r="BF10128" s="876"/>
      <c r="BG10128" s="876"/>
      <c r="BH10128" s="876"/>
      <c r="BI10128" s="876"/>
      <c r="BJ10128" s="876"/>
      <c r="BK10128" s="876"/>
      <c r="BL10128" s="876"/>
      <c r="BM10128" s="876"/>
      <c r="BN10128" s="876"/>
      <c r="BO10128" s="876"/>
      <c r="BP10128" s="876"/>
      <c r="BQ10128" s="876"/>
      <c r="BR10128" s="876"/>
    </row>
    <row r="10129" spans="4:70" x14ac:dyDescent="0.2">
      <c r="D10129" s="876"/>
      <c r="F10129" s="876"/>
      <c r="J10129" s="876"/>
      <c r="X10129" s="876"/>
      <c r="Y10129" s="876"/>
      <c r="Z10129" s="876"/>
      <c r="AA10129" s="876"/>
      <c r="AB10129" s="876"/>
      <c r="AC10129" s="876"/>
      <c r="AD10129" s="876"/>
      <c r="AE10129" s="876"/>
      <c r="AF10129" s="876"/>
      <c r="AG10129" s="876"/>
      <c r="AH10129" s="876"/>
      <c r="AI10129" s="876"/>
      <c r="AJ10129" s="876"/>
      <c r="AK10129" s="876"/>
      <c r="AL10129" s="876"/>
      <c r="AM10129" s="876"/>
      <c r="AN10129" s="876"/>
      <c r="AO10129" s="876"/>
      <c r="AP10129" s="876"/>
      <c r="AQ10129" s="876"/>
      <c r="AR10129" s="876"/>
      <c r="AS10129" s="876"/>
      <c r="AT10129" s="876"/>
      <c r="AU10129" s="876"/>
      <c r="AV10129" s="876"/>
      <c r="AW10129" s="876"/>
      <c r="AX10129" s="876"/>
      <c r="AY10129" s="876"/>
      <c r="AZ10129" s="876"/>
      <c r="BA10129" s="876"/>
      <c r="BB10129" s="876"/>
      <c r="BC10129" s="876"/>
      <c r="BD10129" s="876"/>
      <c r="BE10129" s="876"/>
      <c r="BF10129" s="876"/>
      <c r="BG10129" s="876"/>
      <c r="BH10129" s="876"/>
      <c r="BI10129" s="876"/>
      <c r="BJ10129" s="876"/>
      <c r="BK10129" s="876"/>
      <c r="BL10129" s="876"/>
      <c r="BM10129" s="876"/>
      <c r="BN10129" s="876"/>
      <c r="BO10129" s="876"/>
      <c r="BP10129" s="876"/>
      <c r="BQ10129" s="876"/>
      <c r="BR10129" s="876"/>
    </row>
    <row r="10130" spans="4:70" x14ac:dyDescent="0.2">
      <c r="D10130" s="876"/>
      <c r="F10130" s="876"/>
      <c r="J10130" s="876"/>
      <c r="X10130" s="876"/>
      <c r="Y10130" s="876"/>
      <c r="Z10130" s="876"/>
      <c r="AA10130" s="876"/>
      <c r="AB10130" s="876"/>
      <c r="AC10130" s="876"/>
      <c r="AD10130" s="876"/>
      <c r="AE10130" s="876"/>
      <c r="AF10130" s="876"/>
      <c r="AG10130" s="876"/>
      <c r="AH10130" s="876"/>
      <c r="AI10130" s="876"/>
      <c r="AJ10130" s="876"/>
      <c r="AK10130" s="876"/>
      <c r="AL10130" s="876"/>
      <c r="AM10130" s="876"/>
      <c r="AN10130" s="876"/>
      <c r="AO10130" s="876"/>
      <c r="AP10130" s="876"/>
      <c r="AQ10130" s="876"/>
      <c r="AR10130" s="876"/>
      <c r="AS10130" s="876"/>
      <c r="AT10130" s="876"/>
      <c r="AU10130" s="876"/>
      <c r="AV10130" s="876"/>
      <c r="AW10130" s="876"/>
      <c r="AX10130" s="876"/>
      <c r="AY10130" s="876"/>
      <c r="AZ10130" s="876"/>
      <c r="BA10130" s="876"/>
      <c r="BB10130" s="876"/>
      <c r="BC10130" s="876"/>
      <c r="BD10130" s="876"/>
      <c r="BE10130" s="876"/>
      <c r="BF10130" s="876"/>
      <c r="BG10130" s="876"/>
      <c r="BH10130" s="876"/>
      <c r="BI10130" s="876"/>
      <c r="BJ10130" s="876"/>
      <c r="BK10130" s="876"/>
      <c r="BL10130" s="876"/>
      <c r="BM10130" s="876"/>
      <c r="BN10130" s="876"/>
      <c r="BO10130" s="876"/>
      <c r="BP10130" s="876"/>
      <c r="BQ10130" s="876"/>
      <c r="BR10130" s="876"/>
    </row>
    <row r="10131" spans="4:70" x14ac:dyDescent="0.2">
      <c r="D10131" s="876"/>
      <c r="F10131" s="876"/>
      <c r="J10131" s="876"/>
      <c r="X10131" s="876"/>
      <c r="Y10131" s="876"/>
      <c r="Z10131" s="876"/>
      <c r="AA10131" s="876"/>
      <c r="AB10131" s="876"/>
      <c r="AC10131" s="876"/>
      <c r="AD10131" s="876"/>
      <c r="AE10131" s="876"/>
      <c r="AF10131" s="876"/>
      <c r="AG10131" s="876"/>
      <c r="AH10131" s="876"/>
      <c r="AI10131" s="876"/>
      <c r="AJ10131" s="876"/>
      <c r="AK10131" s="876"/>
      <c r="AL10131" s="876"/>
      <c r="AM10131" s="876"/>
      <c r="AN10131" s="876"/>
      <c r="AO10131" s="876"/>
      <c r="AP10131" s="876"/>
      <c r="AQ10131" s="876"/>
      <c r="AR10131" s="876"/>
      <c r="AS10131" s="876"/>
      <c r="AT10131" s="876"/>
      <c r="AU10131" s="876"/>
      <c r="AV10131" s="876"/>
      <c r="AW10131" s="876"/>
      <c r="AX10131" s="876"/>
      <c r="AY10131" s="876"/>
      <c r="AZ10131" s="876"/>
      <c r="BA10131" s="876"/>
      <c r="BB10131" s="876"/>
      <c r="BC10131" s="876"/>
      <c r="BD10131" s="876"/>
      <c r="BE10131" s="876"/>
      <c r="BF10131" s="876"/>
      <c r="BG10131" s="876"/>
      <c r="BH10131" s="876"/>
      <c r="BI10131" s="876"/>
      <c r="BJ10131" s="876"/>
      <c r="BK10131" s="876"/>
      <c r="BL10131" s="876"/>
      <c r="BM10131" s="876"/>
      <c r="BN10131" s="876"/>
      <c r="BO10131" s="876"/>
      <c r="BP10131" s="876"/>
      <c r="BQ10131" s="876"/>
      <c r="BR10131" s="876"/>
    </row>
    <row r="10132" spans="4:70" x14ac:dyDescent="0.2">
      <c r="D10132" s="876"/>
      <c r="F10132" s="876"/>
      <c r="J10132" s="876"/>
      <c r="X10132" s="876"/>
      <c r="Y10132" s="876"/>
      <c r="Z10132" s="876"/>
      <c r="AA10132" s="876"/>
      <c r="AB10132" s="876"/>
      <c r="AC10132" s="876"/>
      <c r="AD10132" s="876"/>
      <c r="AE10132" s="876"/>
      <c r="AF10132" s="876"/>
      <c r="AG10132" s="876"/>
      <c r="AH10132" s="876"/>
      <c r="AI10132" s="876"/>
      <c r="AJ10132" s="876"/>
      <c r="AK10132" s="876"/>
      <c r="AL10132" s="876"/>
      <c r="AM10132" s="876"/>
      <c r="AN10132" s="876"/>
      <c r="AO10132" s="876"/>
      <c r="AP10132" s="876"/>
      <c r="AQ10132" s="876"/>
      <c r="AR10132" s="876"/>
      <c r="AS10132" s="876"/>
      <c r="AT10132" s="876"/>
      <c r="AU10132" s="876"/>
      <c r="AV10132" s="876"/>
      <c r="AW10132" s="876"/>
      <c r="AX10132" s="876"/>
      <c r="AY10132" s="876"/>
      <c r="AZ10132" s="876"/>
      <c r="BA10132" s="876"/>
      <c r="BB10132" s="876"/>
      <c r="BC10132" s="876"/>
      <c r="BD10132" s="876"/>
      <c r="BE10132" s="876"/>
      <c r="BF10132" s="876"/>
      <c r="BG10132" s="876"/>
      <c r="BH10132" s="876"/>
      <c r="BI10132" s="876"/>
      <c r="BJ10132" s="876"/>
      <c r="BK10132" s="876"/>
      <c r="BL10132" s="876"/>
      <c r="BM10132" s="876"/>
      <c r="BN10132" s="876"/>
      <c r="BO10132" s="876"/>
      <c r="BP10132" s="876"/>
      <c r="BQ10132" s="876"/>
      <c r="BR10132" s="876"/>
    </row>
    <row r="10133" spans="4:70" x14ac:dyDescent="0.2">
      <c r="D10133" s="876"/>
      <c r="F10133" s="876"/>
      <c r="J10133" s="876"/>
      <c r="X10133" s="876"/>
      <c r="Y10133" s="876"/>
      <c r="Z10133" s="876"/>
      <c r="AA10133" s="876"/>
      <c r="AB10133" s="876"/>
      <c r="AC10133" s="876"/>
      <c r="AD10133" s="876"/>
      <c r="AE10133" s="876"/>
      <c r="AF10133" s="876"/>
      <c r="AG10133" s="876"/>
      <c r="AH10133" s="876"/>
      <c r="AI10133" s="876"/>
      <c r="AJ10133" s="876"/>
      <c r="AK10133" s="876"/>
      <c r="AL10133" s="876"/>
      <c r="AM10133" s="876"/>
      <c r="AN10133" s="876"/>
      <c r="AO10133" s="876"/>
      <c r="AP10133" s="876"/>
      <c r="AQ10133" s="876"/>
      <c r="AR10133" s="876"/>
      <c r="AS10133" s="876"/>
      <c r="AT10133" s="876"/>
      <c r="AU10133" s="876"/>
      <c r="AV10133" s="876"/>
      <c r="AW10133" s="876"/>
      <c r="AX10133" s="876"/>
      <c r="AY10133" s="876"/>
      <c r="AZ10133" s="876"/>
      <c r="BA10133" s="876"/>
      <c r="BB10133" s="876"/>
      <c r="BC10133" s="876"/>
      <c r="BD10133" s="876"/>
      <c r="BE10133" s="876"/>
      <c r="BF10133" s="876"/>
      <c r="BG10133" s="876"/>
      <c r="BH10133" s="876"/>
      <c r="BI10133" s="876"/>
      <c r="BJ10133" s="876"/>
      <c r="BK10133" s="876"/>
      <c r="BL10133" s="876"/>
      <c r="BM10133" s="876"/>
      <c r="BN10133" s="876"/>
      <c r="BO10133" s="876"/>
      <c r="BP10133" s="876"/>
      <c r="BQ10133" s="876"/>
      <c r="BR10133" s="876"/>
    </row>
    <row r="10134" spans="4:70" x14ac:dyDescent="0.2">
      <c r="D10134" s="876"/>
      <c r="F10134" s="876"/>
      <c r="J10134" s="876"/>
      <c r="X10134" s="876"/>
      <c r="Y10134" s="876"/>
      <c r="Z10134" s="876"/>
      <c r="AA10134" s="876"/>
      <c r="AB10134" s="876"/>
      <c r="AC10134" s="876"/>
      <c r="AD10134" s="876"/>
      <c r="AE10134" s="876"/>
      <c r="AF10134" s="876"/>
      <c r="AG10134" s="876"/>
      <c r="AH10134" s="876"/>
      <c r="AI10134" s="876"/>
      <c r="AJ10134" s="876"/>
      <c r="AK10134" s="876"/>
      <c r="AL10134" s="876"/>
      <c r="AM10134" s="876"/>
      <c r="AN10134" s="876"/>
      <c r="AO10134" s="876"/>
      <c r="AP10134" s="876"/>
      <c r="AQ10134" s="876"/>
      <c r="AR10134" s="876"/>
      <c r="AS10134" s="876"/>
      <c r="AT10134" s="876"/>
      <c r="AU10134" s="876"/>
      <c r="AV10134" s="876"/>
      <c r="AW10134" s="876"/>
      <c r="AX10134" s="876"/>
      <c r="AY10134" s="876"/>
      <c r="AZ10134" s="876"/>
      <c r="BA10134" s="876"/>
      <c r="BB10134" s="876"/>
      <c r="BC10134" s="876"/>
      <c r="BD10134" s="876"/>
      <c r="BE10134" s="876"/>
      <c r="BF10134" s="876"/>
      <c r="BG10134" s="876"/>
      <c r="BH10134" s="876"/>
      <c r="BI10134" s="876"/>
      <c r="BJ10134" s="876"/>
      <c r="BK10134" s="876"/>
      <c r="BL10134" s="876"/>
      <c r="BM10134" s="876"/>
      <c r="BN10134" s="876"/>
      <c r="BO10134" s="876"/>
      <c r="BP10134" s="876"/>
      <c r="BQ10134" s="876"/>
      <c r="BR10134" s="876"/>
    </row>
    <row r="10135" spans="4:70" x14ac:dyDescent="0.2">
      <c r="D10135" s="876"/>
      <c r="F10135" s="876"/>
      <c r="J10135" s="876"/>
      <c r="X10135" s="876"/>
      <c r="Y10135" s="876"/>
      <c r="Z10135" s="876"/>
      <c r="AA10135" s="876"/>
      <c r="AB10135" s="876"/>
      <c r="AC10135" s="876"/>
      <c r="AD10135" s="876"/>
      <c r="AE10135" s="876"/>
      <c r="AF10135" s="876"/>
      <c r="AG10135" s="876"/>
      <c r="AH10135" s="876"/>
      <c r="AI10135" s="876"/>
      <c r="AJ10135" s="876"/>
      <c r="AK10135" s="876"/>
      <c r="AL10135" s="876"/>
      <c r="AM10135" s="876"/>
      <c r="AN10135" s="876"/>
      <c r="AO10135" s="876"/>
      <c r="AP10135" s="876"/>
      <c r="AQ10135" s="876"/>
      <c r="AR10135" s="876"/>
      <c r="AS10135" s="876"/>
      <c r="AT10135" s="876"/>
      <c r="AU10135" s="876"/>
      <c r="AV10135" s="876"/>
      <c r="AW10135" s="876"/>
      <c r="AX10135" s="876"/>
      <c r="AY10135" s="876"/>
      <c r="AZ10135" s="876"/>
      <c r="BA10135" s="876"/>
      <c r="BB10135" s="876"/>
      <c r="BC10135" s="876"/>
      <c r="BD10135" s="876"/>
      <c r="BE10135" s="876"/>
      <c r="BF10135" s="876"/>
      <c r="BG10135" s="876"/>
      <c r="BH10135" s="876"/>
      <c r="BI10135" s="876"/>
      <c r="BJ10135" s="876"/>
      <c r="BK10135" s="876"/>
      <c r="BL10135" s="876"/>
      <c r="BM10135" s="876"/>
      <c r="BN10135" s="876"/>
      <c r="BO10135" s="876"/>
      <c r="BP10135" s="876"/>
      <c r="BQ10135" s="876"/>
      <c r="BR10135" s="876"/>
    </row>
    <row r="10136" spans="4:70" x14ac:dyDescent="0.2">
      <c r="D10136" s="876"/>
      <c r="F10136" s="876"/>
      <c r="J10136" s="876"/>
      <c r="X10136" s="876"/>
      <c r="Y10136" s="876"/>
      <c r="Z10136" s="876"/>
      <c r="AA10136" s="876"/>
      <c r="AB10136" s="876"/>
      <c r="AC10136" s="876"/>
      <c r="AD10136" s="876"/>
      <c r="AE10136" s="876"/>
      <c r="AF10136" s="876"/>
      <c r="AG10136" s="876"/>
      <c r="AH10136" s="876"/>
      <c r="AI10136" s="876"/>
      <c r="AJ10136" s="876"/>
      <c r="AK10136" s="876"/>
      <c r="AL10136" s="876"/>
      <c r="AM10136" s="876"/>
      <c r="AN10136" s="876"/>
      <c r="AO10136" s="876"/>
      <c r="AP10136" s="876"/>
      <c r="AQ10136" s="876"/>
      <c r="AR10136" s="876"/>
      <c r="AS10136" s="876"/>
      <c r="AT10136" s="876"/>
      <c r="AU10136" s="876"/>
      <c r="AV10136" s="876"/>
      <c r="AW10136" s="876"/>
      <c r="AX10136" s="876"/>
      <c r="AY10136" s="876"/>
      <c r="AZ10136" s="876"/>
      <c r="BA10136" s="876"/>
      <c r="BB10136" s="876"/>
      <c r="BC10136" s="876"/>
      <c r="BD10136" s="876"/>
      <c r="BE10136" s="876"/>
      <c r="BF10136" s="876"/>
      <c r="BG10136" s="876"/>
      <c r="BH10136" s="876"/>
      <c r="BI10136" s="876"/>
      <c r="BJ10136" s="876"/>
      <c r="BK10136" s="876"/>
      <c r="BL10136" s="876"/>
      <c r="BM10136" s="876"/>
      <c r="BN10136" s="876"/>
      <c r="BO10136" s="876"/>
      <c r="BP10136" s="876"/>
      <c r="BQ10136" s="876"/>
      <c r="BR10136" s="876"/>
    </row>
    <row r="10137" spans="4:70" x14ac:dyDescent="0.2">
      <c r="D10137" s="876"/>
      <c r="F10137" s="876"/>
      <c r="J10137" s="876"/>
      <c r="X10137" s="876"/>
      <c r="Y10137" s="876"/>
      <c r="Z10137" s="876"/>
      <c r="AA10137" s="876"/>
      <c r="AB10137" s="876"/>
      <c r="AC10137" s="876"/>
      <c r="AD10137" s="876"/>
      <c r="AE10137" s="876"/>
      <c r="AF10137" s="876"/>
      <c r="AG10137" s="876"/>
      <c r="AH10137" s="876"/>
      <c r="AI10137" s="876"/>
      <c r="AJ10137" s="876"/>
      <c r="AK10137" s="876"/>
      <c r="AL10137" s="876"/>
      <c r="AM10137" s="876"/>
      <c r="AN10137" s="876"/>
      <c r="AO10137" s="876"/>
      <c r="AP10137" s="876"/>
      <c r="AQ10137" s="876"/>
      <c r="AR10137" s="876"/>
      <c r="AS10137" s="876"/>
      <c r="AT10137" s="876"/>
      <c r="AU10137" s="876"/>
      <c r="AV10137" s="876"/>
      <c r="AW10137" s="876"/>
      <c r="AX10137" s="876"/>
      <c r="AY10137" s="876"/>
      <c r="AZ10137" s="876"/>
      <c r="BA10137" s="876"/>
      <c r="BB10137" s="876"/>
      <c r="BC10137" s="876"/>
      <c r="BD10137" s="876"/>
      <c r="BE10137" s="876"/>
      <c r="BF10137" s="876"/>
      <c r="BG10137" s="876"/>
      <c r="BH10137" s="876"/>
      <c r="BI10137" s="876"/>
      <c r="BJ10137" s="876"/>
      <c r="BK10137" s="876"/>
      <c r="BL10137" s="876"/>
      <c r="BM10137" s="876"/>
      <c r="BN10137" s="876"/>
      <c r="BO10137" s="876"/>
      <c r="BP10137" s="876"/>
      <c r="BQ10137" s="876"/>
      <c r="BR10137" s="876"/>
    </row>
    <row r="10138" spans="4:70" x14ac:dyDescent="0.2">
      <c r="D10138" s="876"/>
      <c r="F10138" s="876"/>
      <c r="J10138" s="876"/>
      <c r="X10138" s="876"/>
      <c r="Y10138" s="876"/>
      <c r="Z10138" s="876"/>
      <c r="AA10138" s="876"/>
      <c r="AB10138" s="876"/>
      <c r="AC10138" s="876"/>
      <c r="AD10138" s="876"/>
      <c r="AE10138" s="876"/>
      <c r="AF10138" s="876"/>
      <c r="AG10138" s="876"/>
      <c r="AH10138" s="876"/>
      <c r="AI10138" s="876"/>
      <c r="AJ10138" s="876"/>
      <c r="AK10138" s="876"/>
      <c r="AL10138" s="876"/>
      <c r="AM10138" s="876"/>
      <c r="AN10138" s="876"/>
      <c r="AO10138" s="876"/>
      <c r="AP10138" s="876"/>
      <c r="AQ10138" s="876"/>
      <c r="AR10138" s="876"/>
      <c r="AS10138" s="876"/>
      <c r="AT10138" s="876"/>
      <c r="AU10138" s="876"/>
      <c r="AV10138" s="876"/>
      <c r="AW10138" s="876"/>
      <c r="AX10138" s="876"/>
      <c r="AY10138" s="876"/>
      <c r="AZ10138" s="876"/>
      <c r="BA10138" s="876"/>
      <c r="BB10138" s="876"/>
      <c r="BC10138" s="876"/>
      <c r="BD10138" s="876"/>
      <c r="BE10138" s="876"/>
      <c r="BF10138" s="876"/>
      <c r="BG10138" s="876"/>
      <c r="BH10138" s="876"/>
      <c r="BI10138" s="876"/>
      <c r="BJ10138" s="876"/>
      <c r="BK10138" s="876"/>
      <c r="BL10138" s="876"/>
      <c r="BM10138" s="876"/>
      <c r="BN10138" s="876"/>
      <c r="BO10138" s="876"/>
      <c r="BP10138" s="876"/>
      <c r="BQ10138" s="876"/>
      <c r="BR10138" s="876"/>
    </row>
    <row r="10139" spans="4:70" x14ac:dyDescent="0.2">
      <c r="D10139" s="876"/>
      <c r="F10139" s="876"/>
      <c r="J10139" s="876"/>
      <c r="X10139" s="876"/>
      <c r="Y10139" s="876"/>
      <c r="Z10139" s="876"/>
      <c r="AA10139" s="876"/>
      <c r="AB10139" s="876"/>
      <c r="AC10139" s="876"/>
      <c r="AD10139" s="876"/>
      <c r="AE10139" s="876"/>
      <c r="AF10139" s="876"/>
      <c r="AG10139" s="876"/>
      <c r="AH10139" s="876"/>
      <c r="AI10139" s="876"/>
      <c r="AJ10139" s="876"/>
      <c r="AK10139" s="876"/>
      <c r="AL10139" s="876"/>
      <c r="AM10139" s="876"/>
      <c r="AN10139" s="876"/>
      <c r="AO10139" s="876"/>
      <c r="AP10139" s="876"/>
      <c r="AQ10139" s="876"/>
      <c r="AR10139" s="876"/>
      <c r="AS10139" s="876"/>
      <c r="AT10139" s="876"/>
      <c r="AU10139" s="876"/>
      <c r="AV10139" s="876"/>
      <c r="AW10139" s="876"/>
      <c r="AX10139" s="876"/>
      <c r="AY10139" s="876"/>
      <c r="AZ10139" s="876"/>
      <c r="BA10139" s="876"/>
      <c r="BB10139" s="876"/>
      <c r="BC10139" s="876"/>
      <c r="BD10139" s="876"/>
      <c r="BE10139" s="876"/>
      <c r="BF10139" s="876"/>
      <c r="BG10139" s="876"/>
      <c r="BH10139" s="876"/>
      <c r="BI10139" s="876"/>
      <c r="BJ10139" s="876"/>
      <c r="BK10139" s="876"/>
      <c r="BL10139" s="876"/>
      <c r="BM10139" s="876"/>
      <c r="BN10139" s="876"/>
      <c r="BO10139" s="876"/>
      <c r="BP10139" s="876"/>
      <c r="BQ10139" s="876"/>
      <c r="BR10139" s="876"/>
    </row>
    <row r="10140" spans="4:70" x14ac:dyDescent="0.2">
      <c r="D10140" s="876"/>
      <c r="F10140" s="876"/>
      <c r="J10140" s="876"/>
      <c r="X10140" s="876"/>
      <c r="Y10140" s="876"/>
      <c r="Z10140" s="876"/>
      <c r="AA10140" s="876"/>
      <c r="AB10140" s="876"/>
      <c r="AC10140" s="876"/>
      <c r="AD10140" s="876"/>
      <c r="AE10140" s="876"/>
      <c r="AF10140" s="876"/>
      <c r="AG10140" s="876"/>
      <c r="AH10140" s="876"/>
      <c r="AI10140" s="876"/>
      <c r="AJ10140" s="876"/>
      <c r="AK10140" s="876"/>
      <c r="AL10140" s="876"/>
      <c r="AM10140" s="876"/>
      <c r="AN10140" s="876"/>
      <c r="AO10140" s="876"/>
      <c r="AP10140" s="876"/>
      <c r="AQ10140" s="876"/>
      <c r="AR10140" s="876"/>
      <c r="AS10140" s="876"/>
      <c r="AT10140" s="876"/>
      <c r="AU10140" s="876"/>
      <c r="AV10140" s="876"/>
      <c r="AW10140" s="876"/>
      <c r="AX10140" s="876"/>
      <c r="AY10140" s="876"/>
      <c r="AZ10140" s="876"/>
      <c r="BA10140" s="876"/>
      <c r="BB10140" s="876"/>
      <c r="BC10140" s="876"/>
      <c r="BD10140" s="876"/>
      <c r="BE10140" s="876"/>
      <c r="BF10140" s="876"/>
      <c r="BG10140" s="876"/>
      <c r="BH10140" s="876"/>
      <c r="BI10140" s="876"/>
      <c r="BJ10140" s="876"/>
      <c r="BK10140" s="876"/>
      <c r="BL10140" s="876"/>
      <c r="BM10140" s="876"/>
      <c r="BN10140" s="876"/>
      <c r="BO10140" s="876"/>
      <c r="BP10140" s="876"/>
      <c r="BQ10140" s="876"/>
      <c r="BR10140" s="876"/>
    </row>
    <row r="10141" spans="4:70" x14ac:dyDescent="0.2">
      <c r="D10141" s="876"/>
      <c r="F10141" s="876"/>
      <c r="J10141" s="876"/>
      <c r="X10141" s="876"/>
      <c r="Y10141" s="876"/>
      <c r="Z10141" s="876"/>
      <c r="AA10141" s="876"/>
      <c r="AB10141" s="876"/>
      <c r="AC10141" s="876"/>
      <c r="AD10141" s="876"/>
      <c r="AE10141" s="876"/>
      <c r="AF10141" s="876"/>
      <c r="AG10141" s="876"/>
      <c r="AH10141" s="876"/>
      <c r="AI10141" s="876"/>
      <c r="AJ10141" s="876"/>
      <c r="AK10141" s="876"/>
      <c r="AL10141" s="876"/>
      <c r="AM10141" s="876"/>
      <c r="AN10141" s="876"/>
      <c r="AO10141" s="876"/>
      <c r="AP10141" s="876"/>
      <c r="AQ10141" s="876"/>
      <c r="AR10141" s="876"/>
      <c r="AS10141" s="876"/>
      <c r="AT10141" s="876"/>
      <c r="AU10141" s="876"/>
      <c r="AV10141" s="876"/>
      <c r="AW10141" s="876"/>
      <c r="AX10141" s="876"/>
      <c r="AY10141" s="876"/>
      <c r="AZ10141" s="876"/>
      <c r="BA10141" s="876"/>
      <c r="BB10141" s="876"/>
      <c r="BC10141" s="876"/>
      <c r="BD10141" s="876"/>
      <c r="BE10141" s="876"/>
      <c r="BF10141" s="876"/>
      <c r="BG10141" s="876"/>
      <c r="BH10141" s="876"/>
      <c r="BI10141" s="876"/>
      <c r="BJ10141" s="876"/>
      <c r="BK10141" s="876"/>
      <c r="BL10141" s="876"/>
      <c r="BM10141" s="876"/>
      <c r="BN10141" s="876"/>
      <c r="BO10141" s="876"/>
      <c r="BP10141" s="876"/>
      <c r="BQ10141" s="876"/>
      <c r="BR10141" s="876"/>
    </row>
    <row r="10142" spans="4:70" x14ac:dyDescent="0.2">
      <c r="D10142" s="876"/>
      <c r="F10142" s="876"/>
      <c r="J10142" s="876"/>
      <c r="X10142" s="876"/>
      <c r="Y10142" s="876"/>
      <c r="Z10142" s="876"/>
      <c r="AA10142" s="876"/>
      <c r="AB10142" s="876"/>
      <c r="AC10142" s="876"/>
      <c r="AD10142" s="876"/>
      <c r="AE10142" s="876"/>
      <c r="AF10142" s="876"/>
      <c r="AG10142" s="876"/>
      <c r="AH10142" s="876"/>
      <c r="AI10142" s="876"/>
      <c r="AJ10142" s="876"/>
      <c r="AK10142" s="876"/>
      <c r="AL10142" s="876"/>
      <c r="AM10142" s="876"/>
      <c r="AN10142" s="876"/>
      <c r="AO10142" s="876"/>
      <c r="AP10142" s="876"/>
      <c r="AQ10142" s="876"/>
      <c r="AR10142" s="876"/>
      <c r="AS10142" s="876"/>
      <c r="AT10142" s="876"/>
      <c r="AU10142" s="876"/>
      <c r="AV10142" s="876"/>
      <c r="AW10142" s="876"/>
      <c r="AX10142" s="876"/>
      <c r="AY10142" s="876"/>
      <c r="AZ10142" s="876"/>
      <c r="BA10142" s="876"/>
      <c r="BB10142" s="876"/>
      <c r="BC10142" s="876"/>
      <c r="BD10142" s="876"/>
      <c r="BE10142" s="876"/>
      <c r="BF10142" s="876"/>
      <c r="BG10142" s="876"/>
      <c r="BH10142" s="876"/>
      <c r="BI10142" s="876"/>
      <c r="BJ10142" s="876"/>
      <c r="BK10142" s="876"/>
      <c r="BL10142" s="876"/>
      <c r="BM10142" s="876"/>
      <c r="BN10142" s="876"/>
      <c r="BO10142" s="876"/>
      <c r="BP10142" s="876"/>
      <c r="BQ10142" s="876"/>
      <c r="BR10142" s="876"/>
    </row>
    <row r="10143" spans="4:70" x14ac:dyDescent="0.2">
      <c r="D10143" s="876"/>
      <c r="F10143" s="876"/>
      <c r="J10143" s="876"/>
      <c r="X10143" s="876"/>
      <c r="Y10143" s="876"/>
      <c r="Z10143" s="876"/>
      <c r="AA10143" s="876"/>
      <c r="AB10143" s="876"/>
      <c r="AC10143" s="876"/>
      <c r="AD10143" s="876"/>
      <c r="AE10143" s="876"/>
      <c r="AF10143" s="876"/>
      <c r="AG10143" s="876"/>
      <c r="AH10143" s="876"/>
      <c r="AI10143" s="876"/>
      <c r="AJ10143" s="876"/>
      <c r="AK10143" s="876"/>
      <c r="AL10143" s="876"/>
      <c r="AM10143" s="876"/>
      <c r="AN10143" s="876"/>
      <c r="AO10143" s="876"/>
      <c r="AP10143" s="876"/>
      <c r="AQ10143" s="876"/>
      <c r="AR10143" s="876"/>
      <c r="AS10143" s="876"/>
      <c r="AT10143" s="876"/>
      <c r="AU10143" s="876"/>
      <c r="AV10143" s="876"/>
      <c r="AW10143" s="876"/>
      <c r="AX10143" s="876"/>
      <c r="AY10143" s="876"/>
      <c r="AZ10143" s="876"/>
      <c r="BA10143" s="876"/>
      <c r="BB10143" s="876"/>
      <c r="BC10143" s="876"/>
      <c r="BD10143" s="876"/>
      <c r="BE10143" s="876"/>
      <c r="BF10143" s="876"/>
      <c r="BG10143" s="876"/>
      <c r="BH10143" s="876"/>
      <c r="BI10143" s="876"/>
      <c r="BJ10143" s="876"/>
      <c r="BK10143" s="876"/>
      <c r="BL10143" s="876"/>
      <c r="BM10143" s="876"/>
      <c r="BN10143" s="876"/>
      <c r="BO10143" s="876"/>
      <c r="BP10143" s="876"/>
      <c r="BQ10143" s="876"/>
      <c r="BR10143" s="876"/>
    </row>
    <row r="10144" spans="4:70" x14ac:dyDescent="0.2">
      <c r="D10144" s="876"/>
      <c r="F10144" s="876"/>
      <c r="J10144" s="876"/>
      <c r="X10144" s="876"/>
      <c r="Y10144" s="876"/>
      <c r="Z10144" s="876"/>
      <c r="AA10144" s="876"/>
      <c r="AB10144" s="876"/>
      <c r="AC10144" s="876"/>
      <c r="AD10144" s="876"/>
      <c r="AE10144" s="876"/>
      <c r="AF10144" s="876"/>
      <c r="AG10144" s="876"/>
      <c r="AH10144" s="876"/>
      <c r="AI10144" s="876"/>
      <c r="AJ10144" s="876"/>
      <c r="AK10144" s="876"/>
      <c r="AL10144" s="876"/>
      <c r="AM10144" s="876"/>
      <c r="AN10144" s="876"/>
      <c r="AO10144" s="876"/>
      <c r="AP10144" s="876"/>
      <c r="AQ10144" s="876"/>
      <c r="AR10144" s="876"/>
      <c r="AS10144" s="876"/>
      <c r="AT10144" s="876"/>
      <c r="AU10144" s="876"/>
      <c r="AV10144" s="876"/>
      <c r="AW10144" s="876"/>
      <c r="AX10144" s="876"/>
      <c r="AY10144" s="876"/>
      <c r="AZ10144" s="876"/>
      <c r="BA10144" s="876"/>
      <c r="BB10144" s="876"/>
      <c r="BC10144" s="876"/>
      <c r="BD10144" s="876"/>
      <c r="BE10144" s="876"/>
      <c r="BF10144" s="876"/>
      <c r="BG10144" s="876"/>
      <c r="BH10144" s="876"/>
      <c r="BI10144" s="876"/>
      <c r="BJ10144" s="876"/>
      <c r="BK10144" s="876"/>
      <c r="BL10144" s="876"/>
      <c r="BM10144" s="876"/>
      <c r="BN10144" s="876"/>
      <c r="BO10144" s="876"/>
      <c r="BP10144" s="876"/>
      <c r="BQ10144" s="876"/>
      <c r="BR10144" s="876"/>
    </row>
    <row r="10145" spans="4:70" x14ac:dyDescent="0.2">
      <c r="D10145" s="876"/>
      <c r="F10145" s="876"/>
      <c r="J10145" s="876"/>
      <c r="X10145" s="876"/>
      <c r="Y10145" s="876"/>
      <c r="Z10145" s="876"/>
      <c r="AA10145" s="876"/>
      <c r="AB10145" s="876"/>
      <c r="AC10145" s="876"/>
      <c r="AD10145" s="876"/>
      <c r="AE10145" s="876"/>
      <c r="AF10145" s="876"/>
      <c r="AG10145" s="876"/>
      <c r="AH10145" s="876"/>
      <c r="AI10145" s="876"/>
      <c r="AJ10145" s="876"/>
      <c r="AK10145" s="876"/>
      <c r="AL10145" s="876"/>
      <c r="AM10145" s="876"/>
      <c r="AN10145" s="876"/>
      <c r="AO10145" s="876"/>
      <c r="AP10145" s="876"/>
      <c r="AQ10145" s="876"/>
      <c r="AR10145" s="876"/>
      <c r="AS10145" s="876"/>
      <c r="AT10145" s="876"/>
      <c r="AU10145" s="876"/>
      <c r="AV10145" s="876"/>
      <c r="AW10145" s="876"/>
      <c r="AX10145" s="876"/>
      <c r="AY10145" s="876"/>
      <c r="AZ10145" s="876"/>
      <c r="BA10145" s="876"/>
      <c r="BB10145" s="876"/>
      <c r="BC10145" s="876"/>
      <c r="BD10145" s="876"/>
      <c r="BE10145" s="876"/>
      <c r="BF10145" s="876"/>
      <c r="BG10145" s="876"/>
      <c r="BH10145" s="876"/>
      <c r="BI10145" s="876"/>
      <c r="BJ10145" s="876"/>
      <c r="BK10145" s="876"/>
      <c r="BL10145" s="876"/>
      <c r="BM10145" s="876"/>
      <c r="BN10145" s="876"/>
      <c r="BO10145" s="876"/>
      <c r="BP10145" s="876"/>
      <c r="BQ10145" s="876"/>
      <c r="BR10145" s="876"/>
    </row>
    <row r="10146" spans="4:70" x14ac:dyDescent="0.2">
      <c r="D10146" s="876"/>
      <c r="F10146" s="876"/>
      <c r="J10146" s="876"/>
      <c r="X10146" s="876"/>
      <c r="Y10146" s="876"/>
      <c r="Z10146" s="876"/>
      <c r="AA10146" s="876"/>
      <c r="AB10146" s="876"/>
      <c r="AC10146" s="876"/>
      <c r="AD10146" s="876"/>
      <c r="AE10146" s="876"/>
      <c r="AF10146" s="876"/>
      <c r="AG10146" s="876"/>
      <c r="AH10146" s="876"/>
      <c r="AI10146" s="876"/>
      <c r="AJ10146" s="876"/>
      <c r="AK10146" s="876"/>
      <c r="AL10146" s="876"/>
      <c r="AM10146" s="876"/>
      <c r="AN10146" s="876"/>
      <c r="AO10146" s="876"/>
      <c r="AP10146" s="876"/>
      <c r="AQ10146" s="876"/>
      <c r="AR10146" s="876"/>
      <c r="AS10146" s="876"/>
      <c r="AT10146" s="876"/>
      <c r="AU10146" s="876"/>
      <c r="AV10146" s="876"/>
      <c r="AW10146" s="876"/>
      <c r="AX10146" s="876"/>
      <c r="AY10146" s="876"/>
      <c r="AZ10146" s="876"/>
      <c r="BA10146" s="876"/>
      <c r="BB10146" s="876"/>
      <c r="BC10146" s="876"/>
      <c r="BD10146" s="876"/>
      <c r="BE10146" s="876"/>
      <c r="BF10146" s="876"/>
      <c r="BG10146" s="876"/>
      <c r="BH10146" s="876"/>
      <c r="BI10146" s="876"/>
      <c r="BJ10146" s="876"/>
      <c r="BK10146" s="876"/>
      <c r="BL10146" s="876"/>
      <c r="BM10146" s="876"/>
      <c r="BN10146" s="876"/>
      <c r="BO10146" s="876"/>
      <c r="BP10146" s="876"/>
      <c r="BQ10146" s="876"/>
      <c r="BR10146" s="876"/>
    </row>
    <row r="10147" spans="4:70" x14ac:dyDescent="0.2">
      <c r="D10147" s="876"/>
      <c r="F10147" s="876"/>
      <c r="J10147" s="876"/>
      <c r="X10147" s="876"/>
      <c r="Y10147" s="876"/>
      <c r="Z10147" s="876"/>
      <c r="AA10147" s="876"/>
      <c r="AB10147" s="876"/>
      <c r="AC10147" s="876"/>
      <c r="AD10147" s="876"/>
      <c r="AE10147" s="876"/>
      <c r="AF10147" s="876"/>
      <c r="AG10147" s="876"/>
      <c r="AH10147" s="876"/>
      <c r="AI10147" s="876"/>
      <c r="AJ10147" s="876"/>
      <c r="AK10147" s="876"/>
      <c r="AL10147" s="876"/>
      <c r="AM10147" s="876"/>
      <c r="AN10147" s="876"/>
      <c r="AO10147" s="876"/>
      <c r="AP10147" s="876"/>
      <c r="AQ10147" s="876"/>
      <c r="AR10147" s="876"/>
      <c r="AS10147" s="876"/>
      <c r="AT10147" s="876"/>
      <c r="AU10147" s="876"/>
      <c r="AV10147" s="876"/>
      <c r="AW10147" s="876"/>
      <c r="AX10147" s="876"/>
      <c r="AY10147" s="876"/>
      <c r="AZ10147" s="876"/>
      <c r="BA10147" s="876"/>
      <c r="BB10147" s="876"/>
      <c r="BC10147" s="876"/>
      <c r="BD10147" s="876"/>
      <c r="BE10147" s="876"/>
      <c r="BF10147" s="876"/>
      <c r="BG10147" s="876"/>
      <c r="BH10147" s="876"/>
      <c r="BI10147" s="876"/>
      <c r="BJ10147" s="876"/>
      <c r="BK10147" s="876"/>
      <c r="BL10147" s="876"/>
      <c r="BM10147" s="876"/>
      <c r="BN10147" s="876"/>
      <c r="BO10147" s="876"/>
      <c r="BP10147" s="876"/>
      <c r="BQ10147" s="876"/>
      <c r="BR10147" s="876"/>
    </row>
    <row r="10148" spans="4:70" x14ac:dyDescent="0.2">
      <c r="D10148" s="876"/>
      <c r="F10148" s="876"/>
      <c r="J10148" s="876"/>
      <c r="X10148" s="876"/>
      <c r="Y10148" s="876"/>
      <c r="Z10148" s="876"/>
      <c r="AA10148" s="876"/>
      <c r="AB10148" s="876"/>
      <c r="AC10148" s="876"/>
      <c r="AD10148" s="876"/>
      <c r="AE10148" s="876"/>
      <c r="AF10148" s="876"/>
      <c r="AG10148" s="876"/>
      <c r="AH10148" s="876"/>
      <c r="AI10148" s="876"/>
      <c r="AJ10148" s="876"/>
      <c r="AK10148" s="876"/>
      <c r="AL10148" s="876"/>
      <c r="AM10148" s="876"/>
      <c r="AN10148" s="876"/>
      <c r="AO10148" s="876"/>
      <c r="AP10148" s="876"/>
      <c r="AQ10148" s="876"/>
      <c r="AR10148" s="876"/>
      <c r="AS10148" s="876"/>
      <c r="AT10148" s="876"/>
      <c r="AU10148" s="876"/>
      <c r="AV10148" s="876"/>
      <c r="AW10148" s="876"/>
      <c r="AX10148" s="876"/>
      <c r="AY10148" s="876"/>
      <c r="AZ10148" s="876"/>
      <c r="BA10148" s="876"/>
      <c r="BB10148" s="876"/>
      <c r="BC10148" s="876"/>
      <c r="BD10148" s="876"/>
      <c r="BE10148" s="876"/>
      <c r="BF10148" s="876"/>
      <c r="BG10148" s="876"/>
      <c r="BH10148" s="876"/>
      <c r="BI10148" s="876"/>
      <c r="BJ10148" s="876"/>
      <c r="BK10148" s="876"/>
      <c r="BL10148" s="876"/>
      <c r="BM10148" s="876"/>
      <c r="BN10148" s="876"/>
      <c r="BO10148" s="876"/>
      <c r="BP10148" s="876"/>
      <c r="BQ10148" s="876"/>
      <c r="BR10148" s="876"/>
    </row>
    <row r="10149" spans="4:70" x14ac:dyDescent="0.2">
      <c r="D10149" s="876"/>
      <c r="F10149" s="876"/>
      <c r="J10149" s="876"/>
      <c r="X10149" s="876"/>
      <c r="Y10149" s="876"/>
      <c r="Z10149" s="876"/>
      <c r="AA10149" s="876"/>
      <c r="AB10149" s="876"/>
      <c r="AC10149" s="876"/>
      <c r="AD10149" s="876"/>
      <c r="AE10149" s="876"/>
      <c r="AF10149" s="876"/>
      <c r="AG10149" s="876"/>
      <c r="AH10149" s="876"/>
      <c r="AI10149" s="876"/>
      <c r="AJ10149" s="876"/>
      <c r="AK10149" s="876"/>
      <c r="AL10149" s="876"/>
      <c r="AM10149" s="876"/>
      <c r="AN10149" s="876"/>
      <c r="AO10149" s="876"/>
      <c r="AP10149" s="876"/>
      <c r="AQ10149" s="876"/>
      <c r="AR10149" s="876"/>
      <c r="AS10149" s="876"/>
      <c r="AT10149" s="876"/>
      <c r="AU10149" s="876"/>
      <c r="AV10149" s="876"/>
      <c r="AW10149" s="876"/>
      <c r="AX10149" s="876"/>
      <c r="AY10149" s="876"/>
      <c r="AZ10149" s="876"/>
      <c r="BA10149" s="876"/>
      <c r="BB10149" s="876"/>
      <c r="BC10149" s="876"/>
      <c r="BD10149" s="876"/>
      <c r="BE10149" s="876"/>
      <c r="BF10149" s="876"/>
      <c r="BG10149" s="876"/>
      <c r="BH10149" s="876"/>
      <c r="BI10149" s="876"/>
      <c r="BJ10149" s="876"/>
      <c r="BK10149" s="876"/>
      <c r="BL10149" s="876"/>
      <c r="BM10149" s="876"/>
      <c r="BN10149" s="876"/>
      <c r="BO10149" s="876"/>
      <c r="BP10149" s="876"/>
      <c r="BQ10149" s="876"/>
      <c r="BR10149" s="876"/>
    </row>
    <row r="10150" spans="4:70" x14ac:dyDescent="0.2">
      <c r="D10150" s="876"/>
      <c r="F10150" s="876"/>
      <c r="J10150" s="876"/>
      <c r="X10150" s="876"/>
      <c r="Y10150" s="876"/>
      <c r="Z10150" s="876"/>
      <c r="AA10150" s="876"/>
      <c r="AB10150" s="876"/>
      <c r="AC10150" s="876"/>
      <c r="AD10150" s="876"/>
      <c r="AE10150" s="876"/>
      <c r="AF10150" s="876"/>
      <c r="AG10150" s="876"/>
      <c r="AH10150" s="876"/>
      <c r="AI10150" s="876"/>
      <c r="AJ10150" s="876"/>
      <c r="AK10150" s="876"/>
      <c r="AL10150" s="876"/>
      <c r="AM10150" s="876"/>
      <c r="AN10150" s="876"/>
      <c r="AO10150" s="876"/>
      <c r="AP10150" s="876"/>
      <c r="AQ10150" s="876"/>
      <c r="AR10150" s="876"/>
      <c r="AS10150" s="876"/>
      <c r="AT10150" s="876"/>
      <c r="AU10150" s="876"/>
      <c r="AV10150" s="876"/>
      <c r="AW10150" s="876"/>
      <c r="AX10150" s="876"/>
      <c r="AY10150" s="876"/>
      <c r="AZ10150" s="876"/>
      <c r="BA10150" s="876"/>
      <c r="BB10150" s="876"/>
      <c r="BC10150" s="876"/>
      <c r="BD10150" s="876"/>
      <c r="BE10150" s="876"/>
      <c r="BF10150" s="876"/>
      <c r="BG10150" s="876"/>
      <c r="BH10150" s="876"/>
      <c r="BI10150" s="876"/>
      <c r="BJ10150" s="876"/>
      <c r="BK10150" s="876"/>
      <c r="BL10150" s="876"/>
      <c r="BM10150" s="876"/>
      <c r="BN10150" s="876"/>
      <c r="BO10150" s="876"/>
      <c r="BP10150" s="876"/>
      <c r="BQ10150" s="876"/>
      <c r="BR10150" s="876"/>
    </row>
    <row r="10151" spans="4:70" x14ac:dyDescent="0.2">
      <c r="D10151" s="876"/>
      <c r="F10151" s="876"/>
      <c r="J10151" s="876"/>
      <c r="X10151" s="876"/>
      <c r="Y10151" s="876"/>
      <c r="Z10151" s="876"/>
      <c r="AA10151" s="876"/>
      <c r="AB10151" s="876"/>
      <c r="AC10151" s="876"/>
      <c r="AD10151" s="876"/>
      <c r="AE10151" s="876"/>
      <c r="AF10151" s="876"/>
      <c r="AG10151" s="876"/>
      <c r="AH10151" s="876"/>
      <c r="AI10151" s="876"/>
      <c r="AJ10151" s="876"/>
      <c r="AK10151" s="876"/>
      <c r="AL10151" s="876"/>
      <c r="AM10151" s="876"/>
      <c r="AN10151" s="876"/>
      <c r="AO10151" s="876"/>
      <c r="AP10151" s="876"/>
      <c r="AQ10151" s="876"/>
      <c r="AR10151" s="876"/>
      <c r="AS10151" s="876"/>
      <c r="AT10151" s="876"/>
      <c r="AU10151" s="876"/>
      <c r="AV10151" s="876"/>
      <c r="AW10151" s="876"/>
      <c r="AX10151" s="876"/>
      <c r="AY10151" s="876"/>
      <c r="AZ10151" s="876"/>
      <c r="BA10151" s="876"/>
      <c r="BB10151" s="876"/>
      <c r="BC10151" s="876"/>
      <c r="BD10151" s="876"/>
      <c r="BE10151" s="876"/>
      <c r="BF10151" s="876"/>
      <c r="BG10151" s="876"/>
      <c r="BH10151" s="876"/>
      <c r="BI10151" s="876"/>
      <c r="BJ10151" s="876"/>
      <c r="BK10151" s="876"/>
      <c r="BL10151" s="876"/>
      <c r="BM10151" s="876"/>
      <c r="BN10151" s="876"/>
      <c r="BO10151" s="876"/>
      <c r="BP10151" s="876"/>
      <c r="BQ10151" s="876"/>
      <c r="BR10151" s="876"/>
    </row>
    <row r="10152" spans="4:70" x14ac:dyDescent="0.2">
      <c r="D10152" s="876"/>
      <c r="F10152" s="876"/>
      <c r="J10152" s="876"/>
      <c r="X10152" s="876"/>
      <c r="Y10152" s="876"/>
      <c r="Z10152" s="876"/>
      <c r="AA10152" s="876"/>
      <c r="AB10152" s="876"/>
      <c r="AC10152" s="876"/>
      <c r="AD10152" s="876"/>
      <c r="AE10152" s="876"/>
      <c r="AF10152" s="876"/>
      <c r="AG10152" s="876"/>
      <c r="AH10152" s="876"/>
      <c r="AI10152" s="876"/>
      <c r="AJ10152" s="876"/>
      <c r="AK10152" s="876"/>
      <c r="AL10152" s="876"/>
      <c r="AM10152" s="876"/>
      <c r="AN10152" s="876"/>
      <c r="AO10152" s="876"/>
      <c r="AP10152" s="876"/>
      <c r="AQ10152" s="876"/>
      <c r="AR10152" s="876"/>
      <c r="AS10152" s="876"/>
      <c r="AT10152" s="876"/>
      <c r="AU10152" s="876"/>
      <c r="AV10152" s="876"/>
      <c r="AW10152" s="876"/>
      <c r="AX10152" s="876"/>
      <c r="AY10152" s="876"/>
      <c r="AZ10152" s="876"/>
      <c r="BA10152" s="876"/>
      <c r="BB10152" s="876"/>
      <c r="BC10152" s="876"/>
      <c r="BD10152" s="876"/>
      <c r="BE10152" s="876"/>
      <c r="BF10152" s="876"/>
      <c r="BG10152" s="876"/>
      <c r="BH10152" s="876"/>
      <c r="BI10152" s="876"/>
      <c r="BJ10152" s="876"/>
      <c r="BK10152" s="876"/>
      <c r="BL10152" s="876"/>
      <c r="BM10152" s="876"/>
      <c r="BN10152" s="876"/>
      <c r="BO10152" s="876"/>
      <c r="BP10152" s="876"/>
      <c r="BQ10152" s="876"/>
      <c r="BR10152" s="876"/>
    </row>
    <row r="10153" spans="4:70" x14ac:dyDescent="0.2">
      <c r="D10153" s="876"/>
      <c r="F10153" s="876"/>
      <c r="J10153" s="876"/>
      <c r="X10153" s="876"/>
      <c r="Y10153" s="876"/>
      <c r="Z10153" s="876"/>
      <c r="AA10153" s="876"/>
      <c r="AB10153" s="876"/>
      <c r="AC10153" s="876"/>
      <c r="AD10153" s="876"/>
      <c r="AE10153" s="876"/>
      <c r="AF10153" s="876"/>
      <c r="AG10153" s="876"/>
      <c r="AH10153" s="876"/>
      <c r="AI10153" s="876"/>
      <c r="AJ10153" s="876"/>
      <c r="AK10153" s="876"/>
      <c r="AL10153" s="876"/>
      <c r="AM10153" s="876"/>
      <c r="AN10153" s="876"/>
      <c r="AO10153" s="876"/>
      <c r="AP10153" s="876"/>
      <c r="AQ10153" s="876"/>
      <c r="AR10153" s="876"/>
      <c r="AS10153" s="876"/>
      <c r="AT10153" s="876"/>
      <c r="AU10153" s="876"/>
      <c r="AV10153" s="876"/>
      <c r="AW10153" s="876"/>
      <c r="AX10153" s="876"/>
      <c r="AY10153" s="876"/>
      <c r="AZ10153" s="876"/>
      <c r="BA10153" s="876"/>
      <c r="BB10153" s="876"/>
      <c r="BC10153" s="876"/>
      <c r="BD10153" s="876"/>
      <c r="BE10153" s="876"/>
      <c r="BF10153" s="876"/>
      <c r="BG10153" s="876"/>
      <c r="BH10153" s="876"/>
      <c r="BI10153" s="876"/>
      <c r="BJ10153" s="876"/>
      <c r="BK10153" s="876"/>
      <c r="BL10153" s="876"/>
      <c r="BM10153" s="876"/>
      <c r="BN10153" s="876"/>
      <c r="BO10153" s="876"/>
      <c r="BP10153" s="876"/>
      <c r="BQ10153" s="876"/>
      <c r="BR10153" s="876"/>
    </row>
    <row r="10154" spans="4:70" x14ac:dyDescent="0.2">
      <c r="D10154" s="876"/>
      <c r="F10154" s="876"/>
      <c r="J10154" s="876"/>
      <c r="X10154" s="876"/>
      <c r="Y10154" s="876"/>
      <c r="Z10154" s="876"/>
      <c r="AA10154" s="876"/>
      <c r="AB10154" s="876"/>
      <c r="AC10154" s="876"/>
      <c r="AD10154" s="876"/>
      <c r="AE10154" s="876"/>
      <c r="AF10154" s="876"/>
      <c r="AG10154" s="876"/>
      <c r="AH10154" s="876"/>
      <c r="AI10154" s="876"/>
      <c r="AJ10154" s="876"/>
      <c r="AK10154" s="876"/>
      <c r="AL10154" s="876"/>
      <c r="AM10154" s="876"/>
      <c r="AN10154" s="876"/>
      <c r="AO10154" s="876"/>
      <c r="AP10154" s="876"/>
      <c r="AQ10154" s="876"/>
      <c r="AR10154" s="876"/>
      <c r="AS10154" s="876"/>
      <c r="AT10154" s="876"/>
      <c r="AU10154" s="876"/>
      <c r="AV10154" s="876"/>
      <c r="AW10154" s="876"/>
      <c r="AX10154" s="876"/>
      <c r="AY10154" s="876"/>
      <c r="AZ10154" s="876"/>
      <c r="BA10154" s="876"/>
      <c r="BB10154" s="876"/>
      <c r="BC10154" s="876"/>
      <c r="BD10154" s="876"/>
      <c r="BE10154" s="876"/>
      <c r="BF10154" s="876"/>
      <c r="BG10154" s="876"/>
      <c r="BH10154" s="876"/>
      <c r="BI10154" s="876"/>
      <c r="BJ10154" s="876"/>
      <c r="BK10154" s="876"/>
      <c r="BL10154" s="876"/>
      <c r="BM10154" s="876"/>
      <c r="BN10154" s="876"/>
      <c r="BO10154" s="876"/>
      <c r="BP10154" s="876"/>
      <c r="BQ10154" s="876"/>
      <c r="BR10154" s="876"/>
    </row>
    <row r="10155" spans="4:70" x14ac:dyDescent="0.2">
      <c r="D10155" s="876"/>
      <c r="F10155" s="876"/>
      <c r="J10155" s="876"/>
      <c r="X10155" s="876"/>
      <c r="Y10155" s="876"/>
      <c r="Z10155" s="876"/>
      <c r="AA10155" s="876"/>
      <c r="AB10155" s="876"/>
      <c r="AC10155" s="876"/>
      <c r="AD10155" s="876"/>
      <c r="AE10155" s="876"/>
      <c r="AF10155" s="876"/>
      <c r="AG10155" s="876"/>
      <c r="AH10155" s="876"/>
      <c r="AI10155" s="876"/>
      <c r="AJ10155" s="876"/>
      <c r="AK10155" s="876"/>
      <c r="AL10155" s="876"/>
      <c r="AM10155" s="876"/>
      <c r="AN10155" s="876"/>
      <c r="AO10155" s="876"/>
      <c r="AP10155" s="876"/>
      <c r="AQ10155" s="876"/>
      <c r="AR10155" s="876"/>
      <c r="AS10155" s="876"/>
      <c r="AT10155" s="876"/>
      <c r="AU10155" s="876"/>
      <c r="AV10155" s="876"/>
      <c r="AW10155" s="876"/>
      <c r="AX10155" s="876"/>
      <c r="AY10155" s="876"/>
      <c r="AZ10155" s="876"/>
      <c r="BA10155" s="876"/>
      <c r="BB10155" s="876"/>
      <c r="BC10155" s="876"/>
      <c r="BD10155" s="876"/>
      <c r="BE10155" s="876"/>
      <c r="BF10155" s="876"/>
      <c r="BG10155" s="876"/>
      <c r="BH10155" s="876"/>
      <c r="BI10155" s="876"/>
      <c r="BJ10155" s="876"/>
      <c r="BK10155" s="876"/>
      <c r="BL10155" s="876"/>
      <c r="BM10155" s="876"/>
      <c r="BN10155" s="876"/>
      <c r="BO10155" s="876"/>
      <c r="BP10155" s="876"/>
      <c r="BQ10155" s="876"/>
      <c r="BR10155" s="876"/>
    </row>
    <row r="10156" spans="4:70" x14ac:dyDescent="0.2">
      <c r="D10156" s="876"/>
      <c r="F10156" s="876"/>
      <c r="J10156" s="876"/>
      <c r="X10156" s="876"/>
      <c r="Y10156" s="876"/>
      <c r="Z10156" s="876"/>
      <c r="AA10156" s="876"/>
      <c r="AB10156" s="876"/>
      <c r="AC10156" s="876"/>
      <c r="AD10156" s="876"/>
      <c r="AE10156" s="876"/>
      <c r="AF10156" s="876"/>
      <c r="AG10156" s="876"/>
      <c r="AH10156" s="876"/>
      <c r="AI10156" s="876"/>
      <c r="AJ10156" s="876"/>
      <c r="AK10156" s="876"/>
      <c r="AL10156" s="876"/>
      <c r="AM10156" s="876"/>
      <c r="AN10156" s="876"/>
      <c r="AO10156" s="876"/>
      <c r="AP10156" s="876"/>
      <c r="AQ10156" s="876"/>
      <c r="AR10156" s="876"/>
      <c r="AS10156" s="876"/>
      <c r="AT10156" s="876"/>
      <c r="AU10156" s="876"/>
      <c r="AV10156" s="876"/>
      <c r="AW10156" s="876"/>
      <c r="AX10156" s="876"/>
      <c r="AY10156" s="876"/>
      <c r="AZ10156" s="876"/>
      <c r="BA10156" s="876"/>
      <c r="BB10156" s="876"/>
      <c r="BC10156" s="876"/>
      <c r="BD10156" s="876"/>
      <c r="BE10156" s="876"/>
      <c r="BF10156" s="876"/>
      <c r="BG10156" s="876"/>
      <c r="BH10156" s="876"/>
      <c r="BI10156" s="876"/>
      <c r="BJ10156" s="876"/>
      <c r="BK10156" s="876"/>
      <c r="BL10156" s="876"/>
      <c r="BM10156" s="876"/>
      <c r="BN10156" s="876"/>
      <c r="BO10156" s="876"/>
      <c r="BP10156" s="876"/>
      <c r="BQ10156" s="876"/>
      <c r="BR10156" s="876"/>
    </row>
    <row r="10157" spans="4:70" x14ac:dyDescent="0.2">
      <c r="D10157" s="876"/>
      <c r="F10157" s="876"/>
      <c r="J10157" s="876"/>
      <c r="X10157" s="876"/>
      <c r="Y10157" s="876"/>
      <c r="Z10157" s="876"/>
      <c r="AA10157" s="876"/>
      <c r="AB10157" s="876"/>
      <c r="AC10157" s="876"/>
      <c r="AD10157" s="876"/>
      <c r="AE10157" s="876"/>
      <c r="AF10157" s="876"/>
      <c r="AG10157" s="876"/>
      <c r="AH10157" s="876"/>
      <c r="AI10157" s="876"/>
      <c r="AJ10157" s="876"/>
      <c r="AK10157" s="876"/>
      <c r="AL10157" s="876"/>
      <c r="AM10157" s="876"/>
      <c r="AN10157" s="876"/>
      <c r="AO10157" s="876"/>
      <c r="AP10157" s="876"/>
      <c r="AQ10157" s="876"/>
      <c r="AR10157" s="876"/>
      <c r="AS10157" s="876"/>
      <c r="AT10157" s="876"/>
      <c r="AU10157" s="876"/>
      <c r="AV10157" s="876"/>
      <c r="AW10157" s="876"/>
      <c r="AX10157" s="876"/>
      <c r="AY10157" s="876"/>
      <c r="AZ10157" s="876"/>
      <c r="BA10157" s="876"/>
      <c r="BB10157" s="876"/>
      <c r="BC10157" s="876"/>
      <c r="BD10157" s="876"/>
      <c r="BE10157" s="876"/>
      <c r="BF10157" s="876"/>
      <c r="BG10157" s="876"/>
      <c r="BH10157" s="876"/>
      <c r="BI10157" s="876"/>
      <c r="BJ10157" s="876"/>
      <c r="BK10157" s="876"/>
      <c r="BL10157" s="876"/>
      <c r="BM10157" s="876"/>
      <c r="BN10157" s="876"/>
      <c r="BO10157" s="876"/>
      <c r="BP10157" s="876"/>
      <c r="BQ10157" s="876"/>
      <c r="BR10157" s="876"/>
    </row>
    <row r="10158" spans="4:70" x14ac:dyDescent="0.2">
      <c r="D10158" s="876"/>
      <c r="F10158" s="876"/>
      <c r="J10158" s="876"/>
      <c r="X10158" s="876"/>
      <c r="Y10158" s="876"/>
      <c r="Z10158" s="876"/>
      <c r="AA10158" s="876"/>
      <c r="AB10158" s="876"/>
      <c r="AC10158" s="876"/>
      <c r="AD10158" s="876"/>
      <c r="AE10158" s="876"/>
      <c r="AF10158" s="876"/>
      <c r="AG10158" s="876"/>
      <c r="AH10158" s="876"/>
      <c r="AI10158" s="876"/>
      <c r="AJ10158" s="876"/>
      <c r="AK10158" s="876"/>
      <c r="AL10158" s="876"/>
      <c r="AM10158" s="876"/>
      <c r="AN10158" s="876"/>
      <c r="AO10158" s="876"/>
      <c r="AP10158" s="876"/>
      <c r="AQ10158" s="876"/>
      <c r="AR10158" s="876"/>
      <c r="AS10158" s="876"/>
      <c r="AT10158" s="876"/>
      <c r="AU10158" s="876"/>
      <c r="AV10158" s="876"/>
      <c r="AW10158" s="876"/>
      <c r="AX10158" s="876"/>
      <c r="AY10158" s="876"/>
      <c r="AZ10158" s="876"/>
      <c r="BA10158" s="876"/>
      <c r="BB10158" s="876"/>
      <c r="BC10158" s="876"/>
      <c r="BD10158" s="876"/>
      <c r="BE10158" s="876"/>
      <c r="BF10158" s="876"/>
      <c r="BG10158" s="876"/>
      <c r="BH10158" s="876"/>
      <c r="BI10158" s="876"/>
      <c r="BJ10158" s="876"/>
      <c r="BK10158" s="876"/>
      <c r="BL10158" s="876"/>
      <c r="BM10158" s="876"/>
      <c r="BN10158" s="876"/>
      <c r="BO10158" s="876"/>
      <c r="BP10158" s="876"/>
      <c r="BQ10158" s="876"/>
      <c r="BR10158" s="876"/>
    </row>
    <row r="10159" spans="4:70" x14ac:dyDescent="0.2">
      <c r="D10159" s="876"/>
      <c r="F10159" s="876"/>
      <c r="J10159" s="876"/>
      <c r="X10159" s="876"/>
      <c r="Y10159" s="876"/>
      <c r="Z10159" s="876"/>
      <c r="AA10159" s="876"/>
      <c r="AB10159" s="876"/>
      <c r="AC10159" s="876"/>
      <c r="AD10159" s="876"/>
      <c r="AE10159" s="876"/>
      <c r="AF10159" s="876"/>
      <c r="AG10159" s="876"/>
      <c r="AH10159" s="876"/>
      <c r="AI10159" s="876"/>
      <c r="AJ10159" s="876"/>
      <c r="AK10159" s="876"/>
      <c r="AL10159" s="876"/>
      <c r="AM10159" s="876"/>
      <c r="AN10159" s="876"/>
      <c r="AO10159" s="876"/>
      <c r="AP10159" s="876"/>
      <c r="AQ10159" s="876"/>
      <c r="AR10159" s="876"/>
      <c r="AS10159" s="876"/>
      <c r="AT10159" s="876"/>
      <c r="AU10159" s="876"/>
      <c r="AV10159" s="876"/>
      <c r="AW10159" s="876"/>
      <c r="AX10159" s="876"/>
      <c r="AY10159" s="876"/>
      <c r="AZ10159" s="876"/>
      <c r="BA10159" s="876"/>
      <c r="BB10159" s="876"/>
      <c r="BC10159" s="876"/>
      <c r="BD10159" s="876"/>
      <c r="BE10159" s="876"/>
      <c r="BF10159" s="876"/>
      <c r="BG10159" s="876"/>
      <c r="BH10159" s="876"/>
      <c r="BI10159" s="876"/>
      <c r="BJ10159" s="876"/>
      <c r="BK10159" s="876"/>
      <c r="BL10159" s="876"/>
      <c r="BM10159" s="876"/>
      <c r="BN10159" s="876"/>
      <c r="BO10159" s="876"/>
      <c r="BP10159" s="876"/>
      <c r="BQ10159" s="876"/>
      <c r="BR10159" s="876"/>
    </row>
    <row r="10160" spans="4:70" x14ac:dyDescent="0.2">
      <c r="D10160" s="876"/>
      <c r="F10160" s="876"/>
      <c r="J10160" s="876"/>
      <c r="X10160" s="876"/>
      <c r="Y10160" s="876"/>
      <c r="Z10160" s="876"/>
      <c r="AA10160" s="876"/>
      <c r="AB10160" s="876"/>
      <c r="AC10160" s="876"/>
      <c r="AD10160" s="876"/>
      <c r="AE10160" s="876"/>
      <c r="AF10160" s="876"/>
      <c r="AG10160" s="876"/>
      <c r="AH10160" s="876"/>
      <c r="AI10160" s="876"/>
      <c r="AJ10160" s="876"/>
      <c r="AK10160" s="876"/>
      <c r="AL10160" s="876"/>
      <c r="AM10160" s="876"/>
      <c r="AN10160" s="876"/>
      <c r="AO10160" s="876"/>
      <c r="AP10160" s="876"/>
      <c r="AQ10160" s="876"/>
      <c r="AR10160" s="876"/>
      <c r="AS10160" s="876"/>
      <c r="AT10160" s="876"/>
      <c r="AU10160" s="876"/>
      <c r="AV10160" s="876"/>
      <c r="AW10160" s="876"/>
      <c r="AX10160" s="876"/>
      <c r="AY10160" s="876"/>
      <c r="AZ10160" s="876"/>
      <c r="BA10160" s="876"/>
      <c r="BB10160" s="876"/>
      <c r="BC10160" s="876"/>
      <c r="BD10160" s="876"/>
      <c r="BE10160" s="876"/>
      <c r="BF10160" s="876"/>
      <c r="BG10160" s="876"/>
      <c r="BH10160" s="876"/>
      <c r="BI10160" s="876"/>
      <c r="BJ10160" s="876"/>
      <c r="BK10160" s="876"/>
      <c r="BL10160" s="876"/>
      <c r="BM10160" s="876"/>
      <c r="BN10160" s="876"/>
      <c r="BO10160" s="876"/>
      <c r="BP10160" s="876"/>
      <c r="BQ10160" s="876"/>
      <c r="BR10160" s="876"/>
    </row>
    <row r="10161" spans="4:70" x14ac:dyDescent="0.2">
      <c r="D10161" s="876"/>
      <c r="F10161" s="876"/>
      <c r="J10161" s="876"/>
      <c r="X10161" s="876"/>
      <c r="Y10161" s="876"/>
      <c r="Z10161" s="876"/>
      <c r="AA10161" s="876"/>
      <c r="AB10161" s="876"/>
      <c r="AC10161" s="876"/>
      <c r="AD10161" s="876"/>
      <c r="AE10161" s="876"/>
      <c r="AF10161" s="876"/>
      <c r="AG10161" s="876"/>
      <c r="AH10161" s="876"/>
      <c r="AI10161" s="876"/>
      <c r="AJ10161" s="876"/>
      <c r="AK10161" s="876"/>
      <c r="AL10161" s="876"/>
      <c r="AM10161" s="876"/>
      <c r="AN10161" s="876"/>
      <c r="AO10161" s="876"/>
      <c r="AP10161" s="876"/>
      <c r="AQ10161" s="876"/>
      <c r="AR10161" s="876"/>
      <c r="AS10161" s="876"/>
      <c r="AT10161" s="876"/>
      <c r="AU10161" s="876"/>
      <c r="AV10161" s="876"/>
      <c r="AW10161" s="876"/>
      <c r="AX10161" s="876"/>
      <c r="AY10161" s="876"/>
      <c r="AZ10161" s="876"/>
      <c r="BA10161" s="876"/>
      <c r="BB10161" s="876"/>
      <c r="BC10161" s="876"/>
      <c r="BD10161" s="876"/>
      <c r="BE10161" s="876"/>
      <c r="BF10161" s="876"/>
      <c r="BG10161" s="876"/>
      <c r="BH10161" s="876"/>
      <c r="BI10161" s="876"/>
      <c r="BJ10161" s="876"/>
      <c r="BK10161" s="876"/>
      <c r="BL10161" s="876"/>
      <c r="BM10161" s="876"/>
      <c r="BN10161" s="876"/>
      <c r="BO10161" s="876"/>
      <c r="BP10161" s="876"/>
      <c r="BQ10161" s="876"/>
      <c r="BR10161" s="876"/>
    </row>
    <row r="10162" spans="4:70" x14ac:dyDescent="0.2">
      <c r="D10162" s="876"/>
      <c r="F10162" s="876"/>
      <c r="J10162" s="876"/>
      <c r="X10162" s="876"/>
      <c r="Y10162" s="876"/>
      <c r="Z10162" s="876"/>
      <c r="AA10162" s="876"/>
      <c r="AB10162" s="876"/>
      <c r="AC10162" s="876"/>
      <c r="AD10162" s="876"/>
      <c r="AE10162" s="876"/>
      <c r="AF10162" s="876"/>
      <c r="AG10162" s="876"/>
      <c r="AH10162" s="876"/>
      <c r="AI10162" s="876"/>
      <c r="AJ10162" s="876"/>
      <c r="AK10162" s="876"/>
      <c r="AL10162" s="876"/>
      <c r="AM10162" s="876"/>
      <c r="AN10162" s="876"/>
      <c r="AO10162" s="876"/>
      <c r="AP10162" s="876"/>
      <c r="AQ10162" s="876"/>
      <c r="AR10162" s="876"/>
      <c r="AS10162" s="876"/>
      <c r="AT10162" s="876"/>
      <c r="AU10162" s="876"/>
      <c r="AV10162" s="876"/>
      <c r="AW10162" s="876"/>
      <c r="AX10162" s="876"/>
      <c r="AY10162" s="876"/>
      <c r="AZ10162" s="876"/>
      <c r="BA10162" s="876"/>
      <c r="BB10162" s="876"/>
      <c r="BC10162" s="876"/>
      <c r="BD10162" s="876"/>
      <c r="BE10162" s="876"/>
      <c r="BF10162" s="876"/>
      <c r="BG10162" s="876"/>
      <c r="BH10162" s="876"/>
      <c r="BI10162" s="876"/>
      <c r="BJ10162" s="876"/>
      <c r="BK10162" s="876"/>
      <c r="BL10162" s="876"/>
      <c r="BM10162" s="876"/>
      <c r="BN10162" s="876"/>
      <c r="BO10162" s="876"/>
      <c r="BP10162" s="876"/>
      <c r="BQ10162" s="876"/>
      <c r="BR10162" s="876"/>
    </row>
    <row r="10163" spans="4:70" x14ac:dyDescent="0.2">
      <c r="D10163" s="876"/>
      <c r="F10163" s="876"/>
      <c r="J10163" s="876"/>
      <c r="X10163" s="876"/>
      <c r="Y10163" s="876"/>
      <c r="Z10163" s="876"/>
      <c r="AA10163" s="876"/>
      <c r="AB10163" s="876"/>
      <c r="AC10163" s="876"/>
      <c r="AD10163" s="876"/>
      <c r="AE10163" s="876"/>
      <c r="AF10163" s="876"/>
      <c r="AG10163" s="876"/>
      <c r="AH10163" s="876"/>
      <c r="AI10163" s="876"/>
      <c r="AJ10163" s="876"/>
      <c r="AK10163" s="876"/>
      <c r="AL10163" s="876"/>
      <c r="AM10163" s="876"/>
      <c r="AN10163" s="876"/>
      <c r="AO10163" s="876"/>
      <c r="AP10163" s="876"/>
      <c r="AQ10163" s="876"/>
      <c r="AR10163" s="876"/>
      <c r="AS10163" s="876"/>
      <c r="AT10163" s="876"/>
      <c r="AU10163" s="876"/>
      <c r="AV10163" s="876"/>
      <c r="AW10163" s="876"/>
      <c r="AX10163" s="876"/>
      <c r="AY10163" s="876"/>
      <c r="AZ10163" s="876"/>
      <c r="BA10163" s="876"/>
      <c r="BB10163" s="876"/>
      <c r="BC10163" s="876"/>
      <c r="BD10163" s="876"/>
      <c r="BE10163" s="876"/>
      <c r="BF10163" s="876"/>
      <c r="BG10163" s="876"/>
      <c r="BH10163" s="876"/>
      <c r="BI10163" s="876"/>
      <c r="BJ10163" s="876"/>
      <c r="BK10163" s="876"/>
      <c r="BL10163" s="876"/>
      <c r="BM10163" s="876"/>
      <c r="BN10163" s="876"/>
      <c r="BO10163" s="876"/>
      <c r="BP10163" s="876"/>
      <c r="BQ10163" s="876"/>
      <c r="BR10163" s="876"/>
    </row>
    <row r="10164" spans="4:70" x14ac:dyDescent="0.2">
      <c r="D10164" s="876"/>
      <c r="F10164" s="876"/>
      <c r="J10164" s="876"/>
      <c r="X10164" s="876"/>
      <c r="Y10164" s="876"/>
      <c r="Z10164" s="876"/>
      <c r="AA10164" s="876"/>
      <c r="AB10164" s="876"/>
      <c r="AC10164" s="876"/>
      <c r="AD10164" s="876"/>
      <c r="AE10164" s="876"/>
      <c r="AF10164" s="876"/>
      <c r="AG10164" s="876"/>
      <c r="AH10164" s="876"/>
      <c r="AI10164" s="876"/>
      <c r="AJ10164" s="876"/>
      <c r="AK10164" s="876"/>
      <c r="AL10164" s="876"/>
      <c r="AM10164" s="876"/>
      <c r="AN10164" s="876"/>
      <c r="AO10164" s="876"/>
      <c r="AP10164" s="876"/>
      <c r="AQ10164" s="876"/>
      <c r="AR10164" s="876"/>
      <c r="AS10164" s="876"/>
      <c r="AT10164" s="876"/>
      <c r="AU10164" s="876"/>
      <c r="AV10164" s="876"/>
      <c r="AW10164" s="876"/>
      <c r="AX10164" s="876"/>
      <c r="AY10164" s="876"/>
      <c r="AZ10164" s="876"/>
      <c r="BA10164" s="876"/>
      <c r="BB10164" s="876"/>
      <c r="BC10164" s="876"/>
      <c r="BD10164" s="876"/>
      <c r="BE10164" s="876"/>
      <c r="BF10164" s="876"/>
      <c r="BG10164" s="876"/>
      <c r="BH10164" s="876"/>
      <c r="BI10164" s="876"/>
      <c r="BJ10164" s="876"/>
      <c r="BK10164" s="876"/>
      <c r="BL10164" s="876"/>
      <c r="BM10164" s="876"/>
      <c r="BN10164" s="876"/>
      <c r="BO10164" s="876"/>
      <c r="BP10164" s="876"/>
      <c r="BQ10164" s="876"/>
      <c r="BR10164" s="876"/>
    </row>
    <row r="10165" spans="4:70" x14ac:dyDescent="0.2">
      <c r="D10165" s="876"/>
      <c r="F10165" s="876"/>
      <c r="J10165" s="876"/>
      <c r="X10165" s="876"/>
      <c r="Y10165" s="876"/>
      <c r="Z10165" s="876"/>
      <c r="AA10165" s="876"/>
      <c r="AB10165" s="876"/>
      <c r="AC10165" s="876"/>
      <c r="AD10165" s="876"/>
      <c r="AE10165" s="876"/>
      <c r="AF10165" s="876"/>
      <c r="AG10165" s="876"/>
      <c r="AH10165" s="876"/>
      <c r="AI10165" s="876"/>
      <c r="AJ10165" s="876"/>
      <c r="AK10165" s="876"/>
      <c r="AL10165" s="876"/>
      <c r="AM10165" s="876"/>
      <c r="AN10165" s="876"/>
      <c r="AO10165" s="876"/>
      <c r="AP10165" s="876"/>
      <c r="AQ10165" s="876"/>
      <c r="AR10165" s="876"/>
      <c r="AS10165" s="876"/>
      <c r="AT10165" s="876"/>
      <c r="AU10165" s="876"/>
      <c r="AV10165" s="876"/>
      <c r="AW10165" s="876"/>
      <c r="AX10165" s="876"/>
      <c r="AY10165" s="876"/>
      <c r="AZ10165" s="876"/>
      <c r="BA10165" s="876"/>
      <c r="BB10165" s="876"/>
      <c r="BC10165" s="876"/>
      <c r="BD10165" s="876"/>
      <c r="BE10165" s="876"/>
      <c r="BF10165" s="876"/>
      <c r="BG10165" s="876"/>
      <c r="BH10165" s="876"/>
      <c r="BI10165" s="876"/>
      <c r="BJ10165" s="876"/>
      <c r="BK10165" s="876"/>
      <c r="BL10165" s="876"/>
      <c r="BM10165" s="876"/>
      <c r="BN10165" s="876"/>
      <c r="BO10165" s="876"/>
      <c r="BP10165" s="876"/>
      <c r="BQ10165" s="876"/>
      <c r="BR10165" s="876"/>
    </row>
    <row r="10166" spans="4:70" x14ac:dyDescent="0.2">
      <c r="D10166" s="876"/>
      <c r="F10166" s="876"/>
      <c r="J10166" s="876"/>
      <c r="X10166" s="876"/>
      <c r="Y10166" s="876"/>
      <c r="Z10166" s="876"/>
      <c r="AA10166" s="876"/>
      <c r="AB10166" s="876"/>
      <c r="AC10166" s="876"/>
      <c r="AD10166" s="876"/>
      <c r="AE10166" s="876"/>
      <c r="AF10166" s="876"/>
      <c r="AG10166" s="876"/>
      <c r="AH10166" s="876"/>
      <c r="AI10166" s="876"/>
      <c r="AJ10166" s="876"/>
      <c r="AK10166" s="876"/>
      <c r="AL10166" s="876"/>
      <c r="AM10166" s="876"/>
      <c r="AN10166" s="876"/>
      <c r="AO10166" s="876"/>
      <c r="AP10166" s="876"/>
      <c r="AQ10166" s="876"/>
      <c r="AR10166" s="876"/>
      <c r="AS10166" s="876"/>
      <c r="AT10166" s="876"/>
      <c r="AU10166" s="876"/>
      <c r="AV10166" s="876"/>
      <c r="AW10166" s="876"/>
      <c r="AX10166" s="876"/>
      <c r="AY10166" s="876"/>
      <c r="AZ10166" s="876"/>
      <c r="BA10166" s="876"/>
      <c r="BB10166" s="876"/>
      <c r="BC10166" s="876"/>
      <c r="BD10166" s="876"/>
      <c r="BE10166" s="876"/>
      <c r="BF10166" s="876"/>
      <c r="BG10166" s="876"/>
      <c r="BH10166" s="876"/>
      <c r="BI10166" s="876"/>
      <c r="BJ10166" s="876"/>
      <c r="BK10166" s="876"/>
      <c r="BL10166" s="876"/>
      <c r="BM10166" s="876"/>
      <c r="BN10166" s="876"/>
      <c r="BO10166" s="876"/>
      <c r="BP10166" s="876"/>
      <c r="BQ10166" s="876"/>
      <c r="BR10166" s="876"/>
    </row>
    <row r="10167" spans="4:70" x14ac:dyDescent="0.2">
      <c r="D10167" s="876"/>
      <c r="F10167" s="876"/>
      <c r="J10167" s="876"/>
      <c r="X10167" s="876"/>
      <c r="Y10167" s="876"/>
      <c r="Z10167" s="876"/>
      <c r="AA10167" s="876"/>
      <c r="AB10167" s="876"/>
      <c r="AC10167" s="876"/>
      <c r="AD10167" s="876"/>
      <c r="AE10167" s="876"/>
      <c r="AF10167" s="876"/>
      <c r="AG10167" s="876"/>
      <c r="AH10167" s="876"/>
      <c r="AI10167" s="876"/>
      <c r="AJ10167" s="876"/>
      <c r="AK10167" s="876"/>
      <c r="AL10167" s="876"/>
      <c r="AM10167" s="876"/>
      <c r="AN10167" s="876"/>
      <c r="AO10167" s="876"/>
      <c r="AP10167" s="876"/>
      <c r="AQ10167" s="876"/>
      <c r="AR10167" s="876"/>
      <c r="AS10167" s="876"/>
      <c r="AT10167" s="876"/>
      <c r="AU10167" s="876"/>
      <c r="AV10167" s="876"/>
      <c r="AW10167" s="876"/>
      <c r="AX10167" s="876"/>
      <c r="AY10167" s="876"/>
      <c r="AZ10167" s="876"/>
      <c r="BA10167" s="876"/>
      <c r="BB10167" s="876"/>
      <c r="BC10167" s="876"/>
      <c r="BD10167" s="876"/>
      <c r="BE10167" s="876"/>
      <c r="BF10167" s="876"/>
      <c r="BG10167" s="876"/>
      <c r="BH10167" s="876"/>
      <c r="BI10167" s="876"/>
      <c r="BJ10167" s="876"/>
      <c r="BK10167" s="876"/>
      <c r="BL10167" s="876"/>
      <c r="BM10167" s="876"/>
      <c r="BN10167" s="876"/>
      <c r="BO10167" s="876"/>
      <c r="BP10167" s="876"/>
      <c r="BQ10167" s="876"/>
      <c r="BR10167" s="876"/>
    </row>
    <row r="10168" spans="4:70" x14ac:dyDescent="0.2">
      <c r="D10168" s="876"/>
      <c r="F10168" s="876"/>
      <c r="J10168" s="876"/>
      <c r="X10168" s="876"/>
      <c r="Y10168" s="876"/>
      <c r="Z10168" s="876"/>
      <c r="AA10168" s="876"/>
      <c r="AB10168" s="876"/>
      <c r="AC10168" s="876"/>
      <c r="AD10168" s="876"/>
      <c r="AE10168" s="876"/>
      <c r="AF10168" s="876"/>
      <c r="AG10168" s="876"/>
      <c r="AH10168" s="876"/>
      <c r="AI10168" s="876"/>
      <c r="AJ10168" s="876"/>
      <c r="AK10168" s="876"/>
      <c r="AL10168" s="876"/>
      <c r="AM10168" s="876"/>
      <c r="AN10168" s="876"/>
      <c r="AO10168" s="876"/>
      <c r="AP10168" s="876"/>
      <c r="AQ10168" s="876"/>
      <c r="AR10168" s="876"/>
      <c r="AS10168" s="876"/>
      <c r="AT10168" s="876"/>
      <c r="AU10168" s="876"/>
      <c r="AV10168" s="876"/>
      <c r="AW10168" s="876"/>
      <c r="AX10168" s="876"/>
      <c r="AY10168" s="876"/>
      <c r="AZ10168" s="876"/>
      <c r="BA10168" s="876"/>
      <c r="BB10168" s="876"/>
      <c r="BC10168" s="876"/>
      <c r="BD10168" s="876"/>
      <c r="BE10168" s="876"/>
      <c r="BF10168" s="876"/>
      <c r="BG10168" s="876"/>
      <c r="BH10168" s="876"/>
      <c r="BI10168" s="876"/>
      <c r="BJ10168" s="876"/>
      <c r="BK10168" s="876"/>
      <c r="BL10168" s="876"/>
      <c r="BM10168" s="876"/>
      <c r="BN10168" s="876"/>
      <c r="BO10168" s="876"/>
      <c r="BP10168" s="876"/>
      <c r="BQ10168" s="876"/>
      <c r="BR10168" s="876"/>
    </row>
    <row r="10169" spans="4:70" x14ac:dyDescent="0.2">
      <c r="D10169" s="876"/>
      <c r="F10169" s="876"/>
      <c r="J10169" s="876"/>
      <c r="X10169" s="876"/>
      <c r="Y10169" s="876"/>
      <c r="Z10169" s="876"/>
      <c r="AA10169" s="876"/>
      <c r="AB10169" s="876"/>
      <c r="AC10169" s="876"/>
      <c r="AD10169" s="876"/>
      <c r="AE10169" s="876"/>
      <c r="AF10169" s="876"/>
      <c r="AG10169" s="876"/>
      <c r="AH10169" s="876"/>
      <c r="AI10169" s="876"/>
      <c r="AJ10169" s="876"/>
      <c r="AK10169" s="876"/>
      <c r="AL10169" s="876"/>
      <c r="AM10169" s="876"/>
      <c r="AN10169" s="876"/>
      <c r="AO10169" s="876"/>
      <c r="AP10169" s="876"/>
      <c r="AQ10169" s="876"/>
      <c r="AR10169" s="876"/>
      <c r="AS10169" s="876"/>
      <c r="AT10169" s="876"/>
      <c r="AU10169" s="876"/>
      <c r="AV10169" s="876"/>
      <c r="AW10169" s="876"/>
      <c r="AX10169" s="876"/>
      <c r="AY10169" s="876"/>
      <c r="AZ10169" s="876"/>
      <c r="BA10169" s="876"/>
      <c r="BB10169" s="876"/>
      <c r="BC10169" s="876"/>
      <c r="BD10169" s="876"/>
      <c r="BE10169" s="876"/>
      <c r="BF10169" s="876"/>
      <c r="BG10169" s="876"/>
      <c r="BH10169" s="876"/>
      <c r="BI10169" s="876"/>
      <c r="BJ10169" s="876"/>
      <c r="BK10169" s="876"/>
      <c r="BL10169" s="876"/>
      <c r="BM10169" s="876"/>
      <c r="BN10169" s="876"/>
      <c r="BO10169" s="876"/>
      <c r="BP10169" s="876"/>
      <c r="BQ10169" s="876"/>
      <c r="BR10169" s="876"/>
    </row>
    <row r="10170" spans="4:70" x14ac:dyDescent="0.2">
      <c r="D10170" s="876"/>
      <c r="F10170" s="876"/>
      <c r="J10170" s="876"/>
      <c r="X10170" s="876"/>
      <c r="Y10170" s="876"/>
      <c r="Z10170" s="876"/>
      <c r="AA10170" s="876"/>
      <c r="AB10170" s="876"/>
      <c r="AC10170" s="876"/>
      <c r="AD10170" s="876"/>
      <c r="AE10170" s="876"/>
      <c r="AF10170" s="876"/>
      <c r="AG10170" s="876"/>
      <c r="AH10170" s="876"/>
      <c r="AI10170" s="876"/>
      <c r="AJ10170" s="876"/>
      <c r="AK10170" s="876"/>
      <c r="AL10170" s="876"/>
      <c r="AM10170" s="876"/>
      <c r="AN10170" s="876"/>
      <c r="AO10170" s="876"/>
      <c r="AP10170" s="876"/>
      <c r="AQ10170" s="876"/>
      <c r="AR10170" s="876"/>
      <c r="AS10170" s="876"/>
      <c r="AT10170" s="876"/>
      <c r="AU10170" s="876"/>
      <c r="AV10170" s="876"/>
      <c r="AW10170" s="876"/>
      <c r="AX10170" s="876"/>
      <c r="AY10170" s="876"/>
      <c r="AZ10170" s="876"/>
      <c r="BA10170" s="876"/>
      <c r="BB10170" s="876"/>
      <c r="BC10170" s="876"/>
      <c r="BD10170" s="876"/>
      <c r="BE10170" s="876"/>
      <c r="BF10170" s="876"/>
      <c r="BG10170" s="876"/>
      <c r="BH10170" s="876"/>
      <c r="BI10170" s="876"/>
      <c r="BJ10170" s="876"/>
      <c r="BK10170" s="876"/>
      <c r="BL10170" s="876"/>
      <c r="BM10170" s="876"/>
      <c r="BN10170" s="876"/>
      <c r="BO10170" s="876"/>
      <c r="BP10170" s="876"/>
      <c r="BQ10170" s="876"/>
      <c r="BR10170" s="876"/>
    </row>
    <row r="10171" spans="4:70" x14ac:dyDescent="0.2">
      <c r="D10171" s="876"/>
      <c r="F10171" s="876"/>
      <c r="J10171" s="876"/>
      <c r="X10171" s="876"/>
      <c r="Y10171" s="876"/>
      <c r="Z10171" s="876"/>
      <c r="AA10171" s="876"/>
      <c r="AB10171" s="876"/>
      <c r="AC10171" s="876"/>
      <c r="AD10171" s="876"/>
      <c r="AE10171" s="876"/>
      <c r="AF10171" s="876"/>
      <c r="AG10171" s="876"/>
      <c r="AH10171" s="876"/>
      <c r="AI10171" s="876"/>
      <c r="AJ10171" s="876"/>
      <c r="AK10171" s="876"/>
      <c r="AL10171" s="876"/>
      <c r="AM10171" s="876"/>
      <c r="AN10171" s="876"/>
      <c r="AO10171" s="876"/>
      <c r="AP10171" s="876"/>
      <c r="AQ10171" s="876"/>
      <c r="AR10171" s="876"/>
      <c r="AS10171" s="876"/>
      <c r="AT10171" s="876"/>
      <c r="AU10171" s="876"/>
      <c r="AV10171" s="876"/>
      <c r="AW10171" s="876"/>
      <c r="AX10171" s="876"/>
      <c r="AY10171" s="876"/>
      <c r="AZ10171" s="876"/>
      <c r="BA10171" s="876"/>
      <c r="BB10171" s="876"/>
      <c r="BC10171" s="876"/>
      <c r="BD10171" s="876"/>
      <c r="BE10171" s="876"/>
      <c r="BF10171" s="876"/>
      <c r="BG10171" s="876"/>
      <c r="BH10171" s="876"/>
      <c r="BI10171" s="876"/>
      <c r="BJ10171" s="876"/>
      <c r="BK10171" s="876"/>
      <c r="BL10171" s="876"/>
      <c r="BM10171" s="876"/>
      <c r="BN10171" s="876"/>
      <c r="BO10171" s="876"/>
      <c r="BP10171" s="876"/>
      <c r="BQ10171" s="876"/>
      <c r="BR10171" s="876"/>
    </row>
    <row r="10172" spans="4:70" x14ac:dyDescent="0.2">
      <c r="D10172" s="876"/>
      <c r="F10172" s="876"/>
      <c r="J10172" s="876"/>
      <c r="X10172" s="876"/>
      <c r="Y10172" s="876"/>
      <c r="Z10172" s="876"/>
      <c r="AA10172" s="876"/>
      <c r="AB10172" s="876"/>
      <c r="AC10172" s="876"/>
      <c r="AD10172" s="876"/>
      <c r="AE10172" s="876"/>
      <c r="AF10172" s="876"/>
      <c r="AG10172" s="876"/>
      <c r="AH10172" s="876"/>
      <c r="AI10172" s="876"/>
      <c r="AJ10172" s="876"/>
      <c r="AK10172" s="876"/>
      <c r="AL10172" s="876"/>
      <c r="AM10172" s="876"/>
      <c r="AN10172" s="876"/>
      <c r="AO10172" s="876"/>
      <c r="AP10172" s="876"/>
      <c r="AQ10172" s="876"/>
      <c r="AR10172" s="876"/>
      <c r="AS10172" s="876"/>
      <c r="AT10172" s="876"/>
      <c r="AU10172" s="876"/>
      <c r="AV10172" s="876"/>
      <c r="AW10172" s="876"/>
      <c r="AX10172" s="876"/>
      <c r="AY10172" s="876"/>
      <c r="AZ10172" s="876"/>
      <c r="BA10172" s="876"/>
      <c r="BB10172" s="876"/>
      <c r="BC10172" s="876"/>
      <c r="BD10172" s="876"/>
      <c r="BE10172" s="876"/>
      <c r="BF10172" s="876"/>
      <c r="BG10172" s="876"/>
      <c r="BH10172" s="876"/>
      <c r="BI10172" s="876"/>
      <c r="BJ10172" s="876"/>
      <c r="BK10172" s="876"/>
      <c r="BL10172" s="876"/>
      <c r="BM10172" s="876"/>
      <c r="BN10172" s="876"/>
      <c r="BO10172" s="876"/>
      <c r="BP10172" s="876"/>
      <c r="BQ10172" s="876"/>
      <c r="BR10172" s="876"/>
    </row>
    <row r="10173" spans="4:70" x14ac:dyDescent="0.2">
      <c r="D10173" s="876"/>
      <c r="F10173" s="876"/>
      <c r="J10173" s="876"/>
      <c r="X10173" s="876"/>
      <c r="Y10173" s="876"/>
      <c r="Z10173" s="876"/>
      <c r="AA10173" s="876"/>
      <c r="AB10173" s="876"/>
      <c r="AC10173" s="876"/>
      <c r="AD10173" s="876"/>
      <c r="AE10173" s="876"/>
      <c r="AF10173" s="876"/>
      <c r="AG10173" s="876"/>
      <c r="AH10173" s="876"/>
      <c r="AI10173" s="876"/>
      <c r="AJ10173" s="876"/>
      <c r="AK10173" s="876"/>
      <c r="AL10173" s="876"/>
      <c r="AM10173" s="876"/>
      <c r="AN10173" s="876"/>
      <c r="AO10173" s="876"/>
      <c r="AP10173" s="876"/>
      <c r="AQ10173" s="876"/>
      <c r="AR10173" s="876"/>
      <c r="AS10173" s="876"/>
      <c r="AT10173" s="876"/>
      <c r="AU10173" s="876"/>
      <c r="AV10173" s="876"/>
      <c r="AW10173" s="876"/>
      <c r="AX10173" s="876"/>
      <c r="AY10173" s="876"/>
      <c r="AZ10173" s="876"/>
      <c r="BA10173" s="876"/>
      <c r="BB10173" s="876"/>
      <c r="BC10173" s="876"/>
      <c r="BD10173" s="876"/>
      <c r="BE10173" s="876"/>
      <c r="BF10173" s="876"/>
      <c r="BG10173" s="876"/>
      <c r="BH10173" s="876"/>
      <c r="BI10173" s="876"/>
      <c r="BJ10173" s="876"/>
      <c r="BK10173" s="876"/>
      <c r="BL10173" s="876"/>
      <c r="BM10173" s="876"/>
      <c r="BN10173" s="876"/>
      <c r="BO10173" s="876"/>
      <c r="BP10173" s="876"/>
      <c r="BQ10173" s="876"/>
      <c r="BR10173" s="876"/>
    </row>
    <row r="10174" spans="4:70" x14ac:dyDescent="0.2">
      <c r="D10174" s="876"/>
      <c r="F10174" s="876"/>
      <c r="J10174" s="876"/>
      <c r="X10174" s="876"/>
      <c r="Y10174" s="876"/>
      <c r="Z10174" s="876"/>
      <c r="AA10174" s="876"/>
      <c r="AB10174" s="876"/>
      <c r="AC10174" s="876"/>
      <c r="AD10174" s="876"/>
      <c r="AE10174" s="876"/>
      <c r="AF10174" s="876"/>
      <c r="AG10174" s="876"/>
      <c r="AH10174" s="876"/>
      <c r="AI10174" s="876"/>
      <c r="AJ10174" s="876"/>
      <c r="AK10174" s="876"/>
      <c r="AL10174" s="876"/>
      <c r="AM10174" s="876"/>
      <c r="AN10174" s="876"/>
      <c r="AO10174" s="876"/>
      <c r="AP10174" s="876"/>
      <c r="AQ10174" s="876"/>
      <c r="AR10174" s="876"/>
      <c r="AS10174" s="876"/>
      <c r="AT10174" s="876"/>
      <c r="AU10174" s="876"/>
      <c r="AV10174" s="876"/>
      <c r="AW10174" s="876"/>
      <c r="AX10174" s="876"/>
      <c r="AY10174" s="876"/>
      <c r="AZ10174" s="876"/>
      <c r="BA10174" s="876"/>
      <c r="BB10174" s="876"/>
      <c r="BC10174" s="876"/>
      <c r="BD10174" s="876"/>
      <c r="BE10174" s="876"/>
      <c r="BF10174" s="876"/>
      <c r="BG10174" s="876"/>
      <c r="BH10174" s="876"/>
      <c r="BI10174" s="876"/>
      <c r="BJ10174" s="876"/>
      <c r="BK10174" s="876"/>
      <c r="BL10174" s="876"/>
      <c r="BM10174" s="876"/>
      <c r="BN10174" s="876"/>
      <c r="BO10174" s="876"/>
      <c r="BP10174" s="876"/>
      <c r="BQ10174" s="876"/>
      <c r="BR10174" s="876"/>
    </row>
    <row r="10175" spans="4:70" x14ac:dyDescent="0.2">
      <c r="D10175" s="876"/>
      <c r="F10175" s="876"/>
      <c r="J10175" s="876"/>
      <c r="X10175" s="876"/>
      <c r="Y10175" s="876"/>
      <c r="Z10175" s="876"/>
      <c r="AA10175" s="876"/>
      <c r="AB10175" s="876"/>
      <c r="AC10175" s="876"/>
      <c r="AD10175" s="876"/>
      <c r="AE10175" s="876"/>
      <c r="AF10175" s="876"/>
      <c r="AG10175" s="876"/>
      <c r="AH10175" s="876"/>
      <c r="AI10175" s="876"/>
      <c r="AJ10175" s="876"/>
      <c r="AK10175" s="876"/>
      <c r="AL10175" s="876"/>
      <c r="AM10175" s="876"/>
      <c r="AN10175" s="876"/>
      <c r="AO10175" s="876"/>
      <c r="AP10175" s="876"/>
      <c r="AQ10175" s="876"/>
      <c r="AR10175" s="876"/>
      <c r="AS10175" s="876"/>
      <c r="AT10175" s="876"/>
      <c r="AU10175" s="876"/>
      <c r="AV10175" s="876"/>
      <c r="AW10175" s="876"/>
      <c r="AX10175" s="876"/>
      <c r="AY10175" s="876"/>
      <c r="AZ10175" s="876"/>
      <c r="BA10175" s="876"/>
      <c r="BB10175" s="876"/>
      <c r="BC10175" s="876"/>
      <c r="BD10175" s="876"/>
      <c r="BE10175" s="876"/>
      <c r="BF10175" s="876"/>
      <c r="BG10175" s="876"/>
      <c r="BH10175" s="876"/>
      <c r="BI10175" s="876"/>
      <c r="BJ10175" s="876"/>
      <c r="BK10175" s="876"/>
      <c r="BL10175" s="876"/>
      <c r="BM10175" s="876"/>
      <c r="BN10175" s="876"/>
      <c r="BO10175" s="876"/>
      <c r="BP10175" s="876"/>
      <c r="BQ10175" s="876"/>
      <c r="BR10175" s="876"/>
    </row>
    <row r="10176" spans="4:70" x14ac:dyDescent="0.2">
      <c r="D10176" s="876"/>
      <c r="F10176" s="876"/>
      <c r="J10176" s="876"/>
      <c r="X10176" s="876"/>
      <c r="Y10176" s="876"/>
      <c r="Z10176" s="876"/>
      <c r="AA10176" s="876"/>
      <c r="AB10176" s="876"/>
      <c r="AC10176" s="876"/>
      <c r="AD10176" s="876"/>
      <c r="AE10176" s="876"/>
      <c r="AF10176" s="876"/>
      <c r="AG10176" s="876"/>
      <c r="AH10176" s="876"/>
      <c r="AI10176" s="876"/>
      <c r="AJ10176" s="876"/>
      <c r="AK10176" s="876"/>
      <c r="AL10176" s="876"/>
      <c r="AM10176" s="876"/>
      <c r="AN10176" s="876"/>
      <c r="AO10176" s="876"/>
      <c r="AP10176" s="876"/>
      <c r="AQ10176" s="876"/>
      <c r="AR10176" s="876"/>
      <c r="AS10176" s="876"/>
      <c r="AT10176" s="876"/>
      <c r="AU10176" s="876"/>
      <c r="AV10176" s="876"/>
      <c r="AW10176" s="876"/>
      <c r="AX10176" s="876"/>
      <c r="AY10176" s="876"/>
      <c r="AZ10176" s="876"/>
      <c r="BA10176" s="876"/>
      <c r="BB10176" s="876"/>
      <c r="BC10176" s="876"/>
      <c r="BD10176" s="876"/>
      <c r="BE10176" s="876"/>
      <c r="BF10176" s="876"/>
      <c r="BG10176" s="876"/>
      <c r="BH10176" s="876"/>
      <c r="BI10176" s="876"/>
      <c r="BJ10176" s="876"/>
      <c r="BK10176" s="876"/>
      <c r="BL10176" s="876"/>
      <c r="BM10176" s="876"/>
      <c r="BN10176" s="876"/>
      <c r="BO10176" s="876"/>
      <c r="BP10176" s="876"/>
      <c r="BQ10176" s="876"/>
      <c r="BR10176" s="876"/>
    </row>
    <row r="10177" spans="4:70" x14ac:dyDescent="0.2">
      <c r="D10177" s="876"/>
      <c r="F10177" s="876"/>
      <c r="J10177" s="876"/>
      <c r="X10177" s="876"/>
      <c r="Y10177" s="876"/>
      <c r="Z10177" s="876"/>
      <c r="AA10177" s="876"/>
      <c r="AB10177" s="876"/>
      <c r="AC10177" s="876"/>
      <c r="AD10177" s="876"/>
      <c r="AE10177" s="876"/>
      <c r="AF10177" s="876"/>
      <c r="AG10177" s="876"/>
      <c r="AH10177" s="876"/>
      <c r="AI10177" s="876"/>
      <c r="AJ10177" s="876"/>
      <c r="AK10177" s="876"/>
      <c r="AL10177" s="876"/>
      <c r="AM10177" s="876"/>
      <c r="AN10177" s="876"/>
      <c r="AO10177" s="876"/>
      <c r="AP10177" s="876"/>
      <c r="AQ10177" s="876"/>
      <c r="AR10177" s="876"/>
      <c r="AS10177" s="876"/>
      <c r="AT10177" s="876"/>
      <c r="AU10177" s="876"/>
      <c r="AV10177" s="876"/>
      <c r="AW10177" s="876"/>
      <c r="AX10177" s="876"/>
      <c r="AY10177" s="876"/>
      <c r="AZ10177" s="876"/>
      <c r="BA10177" s="876"/>
      <c r="BB10177" s="876"/>
      <c r="BC10177" s="876"/>
      <c r="BD10177" s="876"/>
      <c r="BE10177" s="876"/>
      <c r="BF10177" s="876"/>
      <c r="BG10177" s="876"/>
      <c r="BH10177" s="876"/>
      <c r="BI10177" s="876"/>
      <c r="BJ10177" s="876"/>
      <c r="BK10177" s="876"/>
      <c r="BL10177" s="876"/>
      <c r="BM10177" s="876"/>
      <c r="BN10177" s="876"/>
      <c r="BO10177" s="876"/>
      <c r="BP10177" s="876"/>
      <c r="BQ10177" s="876"/>
      <c r="BR10177" s="876"/>
    </row>
    <row r="10178" spans="4:70" x14ac:dyDescent="0.2">
      <c r="D10178" s="876"/>
      <c r="F10178" s="876"/>
      <c r="J10178" s="876"/>
      <c r="X10178" s="876"/>
      <c r="Y10178" s="876"/>
      <c r="Z10178" s="876"/>
      <c r="AA10178" s="876"/>
      <c r="AB10178" s="876"/>
      <c r="AC10178" s="876"/>
      <c r="AD10178" s="876"/>
      <c r="AE10178" s="876"/>
      <c r="AF10178" s="876"/>
      <c r="AG10178" s="876"/>
      <c r="AH10178" s="876"/>
      <c r="AI10178" s="876"/>
      <c r="AJ10178" s="876"/>
      <c r="AK10178" s="876"/>
      <c r="AL10178" s="876"/>
      <c r="AM10178" s="876"/>
      <c r="AN10178" s="876"/>
      <c r="AO10178" s="876"/>
      <c r="AP10178" s="876"/>
      <c r="AQ10178" s="876"/>
      <c r="AR10178" s="876"/>
      <c r="AS10178" s="876"/>
      <c r="AT10178" s="876"/>
      <c r="AU10178" s="876"/>
      <c r="AV10178" s="876"/>
      <c r="AW10178" s="876"/>
      <c r="AX10178" s="876"/>
      <c r="AY10178" s="876"/>
      <c r="AZ10178" s="876"/>
      <c r="BA10178" s="876"/>
      <c r="BB10178" s="876"/>
      <c r="BC10178" s="876"/>
      <c r="BD10178" s="876"/>
      <c r="BE10178" s="876"/>
      <c r="BF10178" s="876"/>
      <c r="BG10178" s="876"/>
      <c r="BH10178" s="876"/>
      <c r="BI10178" s="876"/>
      <c r="BJ10178" s="876"/>
      <c r="BK10178" s="876"/>
      <c r="BL10178" s="876"/>
      <c r="BM10178" s="876"/>
      <c r="BN10178" s="876"/>
      <c r="BO10178" s="876"/>
      <c r="BP10178" s="876"/>
      <c r="BQ10178" s="876"/>
      <c r="BR10178" s="876"/>
    </row>
    <row r="10179" spans="4:70" x14ac:dyDescent="0.2">
      <c r="D10179" s="876"/>
      <c r="F10179" s="876"/>
      <c r="J10179" s="876"/>
      <c r="X10179" s="876"/>
      <c r="Y10179" s="876"/>
      <c r="Z10179" s="876"/>
      <c r="AA10179" s="876"/>
      <c r="AB10179" s="876"/>
      <c r="AC10179" s="876"/>
      <c r="AD10179" s="876"/>
      <c r="AE10179" s="876"/>
      <c r="AF10179" s="876"/>
      <c r="AG10179" s="876"/>
      <c r="AH10179" s="876"/>
      <c r="AI10179" s="876"/>
      <c r="AJ10179" s="876"/>
      <c r="AK10179" s="876"/>
      <c r="AL10179" s="876"/>
      <c r="AM10179" s="876"/>
      <c r="AN10179" s="876"/>
      <c r="AO10179" s="876"/>
      <c r="AP10179" s="876"/>
      <c r="AQ10179" s="876"/>
      <c r="AR10179" s="876"/>
      <c r="AS10179" s="876"/>
      <c r="AT10179" s="876"/>
      <c r="AU10179" s="876"/>
      <c r="AV10179" s="876"/>
      <c r="AW10179" s="876"/>
      <c r="AX10179" s="876"/>
      <c r="AY10179" s="876"/>
      <c r="AZ10179" s="876"/>
      <c r="BA10179" s="876"/>
      <c r="BB10179" s="876"/>
      <c r="BC10179" s="876"/>
      <c r="BD10179" s="876"/>
      <c r="BE10179" s="876"/>
      <c r="BF10179" s="876"/>
      <c r="BG10179" s="876"/>
      <c r="BH10179" s="876"/>
      <c r="BI10179" s="876"/>
      <c r="BJ10179" s="876"/>
      <c r="BK10179" s="876"/>
      <c r="BL10179" s="876"/>
      <c r="BM10179" s="876"/>
      <c r="BN10179" s="876"/>
      <c r="BO10179" s="876"/>
      <c r="BP10179" s="876"/>
      <c r="BQ10179" s="876"/>
      <c r="BR10179" s="876"/>
    </row>
    <row r="10180" spans="4:70" x14ac:dyDescent="0.2">
      <c r="D10180" s="876"/>
      <c r="F10180" s="876"/>
      <c r="J10180" s="876"/>
      <c r="X10180" s="876"/>
      <c r="Y10180" s="876"/>
      <c r="Z10180" s="876"/>
      <c r="AA10180" s="876"/>
      <c r="AB10180" s="876"/>
      <c r="AC10180" s="876"/>
      <c r="AD10180" s="876"/>
      <c r="AE10180" s="876"/>
      <c r="AF10180" s="876"/>
      <c r="AG10180" s="876"/>
      <c r="AH10180" s="876"/>
      <c r="AI10180" s="876"/>
      <c r="AJ10180" s="876"/>
      <c r="AK10180" s="876"/>
      <c r="AL10180" s="876"/>
      <c r="AM10180" s="876"/>
      <c r="AN10180" s="876"/>
      <c r="AO10180" s="876"/>
      <c r="AP10180" s="876"/>
      <c r="AQ10180" s="876"/>
      <c r="AR10180" s="876"/>
      <c r="AS10180" s="876"/>
      <c r="AT10180" s="876"/>
      <c r="AU10180" s="876"/>
      <c r="AV10180" s="876"/>
      <c r="AW10180" s="876"/>
      <c r="AX10180" s="876"/>
      <c r="AY10180" s="876"/>
      <c r="AZ10180" s="876"/>
      <c r="BA10180" s="876"/>
      <c r="BB10180" s="876"/>
      <c r="BC10180" s="876"/>
      <c r="BD10180" s="876"/>
      <c r="BE10180" s="876"/>
      <c r="BF10180" s="876"/>
      <c r="BG10180" s="876"/>
      <c r="BH10180" s="876"/>
      <c r="BI10180" s="876"/>
      <c r="BJ10180" s="876"/>
      <c r="BK10180" s="876"/>
      <c r="BL10180" s="876"/>
      <c r="BM10180" s="876"/>
      <c r="BN10180" s="876"/>
      <c r="BO10180" s="876"/>
      <c r="BP10180" s="876"/>
      <c r="BQ10180" s="876"/>
      <c r="BR10180" s="876"/>
    </row>
    <row r="10181" spans="4:70" x14ac:dyDescent="0.2">
      <c r="D10181" s="876"/>
      <c r="F10181" s="876"/>
      <c r="J10181" s="876"/>
      <c r="X10181" s="876"/>
      <c r="Y10181" s="876"/>
      <c r="Z10181" s="876"/>
      <c r="AA10181" s="876"/>
      <c r="AB10181" s="876"/>
      <c r="AC10181" s="876"/>
      <c r="AD10181" s="876"/>
      <c r="AE10181" s="876"/>
      <c r="AF10181" s="876"/>
      <c r="AG10181" s="876"/>
      <c r="AH10181" s="876"/>
      <c r="AI10181" s="876"/>
      <c r="AJ10181" s="876"/>
      <c r="AK10181" s="876"/>
      <c r="AL10181" s="876"/>
      <c r="AM10181" s="876"/>
      <c r="AN10181" s="876"/>
      <c r="AO10181" s="876"/>
      <c r="AP10181" s="876"/>
      <c r="AQ10181" s="876"/>
      <c r="AR10181" s="876"/>
      <c r="AS10181" s="876"/>
      <c r="AT10181" s="876"/>
      <c r="AU10181" s="876"/>
      <c r="AV10181" s="876"/>
      <c r="AW10181" s="876"/>
      <c r="AX10181" s="876"/>
      <c r="AY10181" s="876"/>
      <c r="AZ10181" s="876"/>
      <c r="BA10181" s="876"/>
      <c r="BB10181" s="876"/>
      <c r="BC10181" s="876"/>
      <c r="BD10181" s="876"/>
      <c r="BE10181" s="876"/>
      <c r="BF10181" s="876"/>
      <c r="BG10181" s="876"/>
      <c r="BH10181" s="876"/>
      <c r="BI10181" s="876"/>
      <c r="BJ10181" s="876"/>
      <c r="BK10181" s="876"/>
      <c r="BL10181" s="876"/>
      <c r="BM10181" s="876"/>
      <c r="BN10181" s="876"/>
      <c r="BO10181" s="876"/>
      <c r="BP10181" s="876"/>
      <c r="BQ10181" s="876"/>
      <c r="BR10181" s="876"/>
    </row>
    <row r="10182" spans="4:70" x14ac:dyDescent="0.2">
      <c r="D10182" s="876"/>
      <c r="F10182" s="876"/>
      <c r="J10182" s="876"/>
      <c r="X10182" s="876"/>
      <c r="Y10182" s="876"/>
      <c r="Z10182" s="876"/>
      <c r="AA10182" s="876"/>
      <c r="AB10182" s="876"/>
      <c r="AC10182" s="876"/>
      <c r="AD10182" s="876"/>
      <c r="AE10182" s="876"/>
      <c r="AF10182" s="876"/>
      <c r="AG10182" s="876"/>
      <c r="AH10182" s="876"/>
      <c r="AI10182" s="876"/>
      <c r="AJ10182" s="876"/>
      <c r="AK10182" s="876"/>
      <c r="AL10182" s="876"/>
      <c r="AM10182" s="876"/>
      <c r="AN10182" s="876"/>
      <c r="AO10182" s="876"/>
      <c r="AP10182" s="876"/>
      <c r="AQ10182" s="876"/>
      <c r="AR10182" s="876"/>
      <c r="AS10182" s="876"/>
      <c r="AT10182" s="876"/>
      <c r="AU10182" s="876"/>
      <c r="AV10182" s="876"/>
      <c r="AW10182" s="876"/>
      <c r="AX10182" s="876"/>
      <c r="AY10182" s="876"/>
      <c r="AZ10182" s="876"/>
      <c r="BA10182" s="876"/>
      <c r="BB10182" s="876"/>
      <c r="BC10182" s="876"/>
      <c r="BD10182" s="876"/>
      <c r="BE10182" s="876"/>
      <c r="BF10182" s="876"/>
      <c r="BG10182" s="876"/>
      <c r="BH10182" s="876"/>
      <c r="BI10182" s="876"/>
      <c r="BJ10182" s="876"/>
      <c r="BK10182" s="876"/>
      <c r="BL10182" s="876"/>
      <c r="BM10182" s="876"/>
      <c r="BN10182" s="876"/>
      <c r="BO10182" s="876"/>
      <c r="BP10182" s="876"/>
      <c r="BQ10182" s="876"/>
      <c r="BR10182" s="876"/>
    </row>
    <row r="10183" spans="4:70" x14ac:dyDescent="0.2">
      <c r="D10183" s="876"/>
      <c r="F10183" s="876"/>
      <c r="J10183" s="876"/>
      <c r="X10183" s="876"/>
      <c r="Y10183" s="876"/>
      <c r="Z10183" s="876"/>
      <c r="AA10183" s="876"/>
      <c r="AB10183" s="876"/>
      <c r="AC10183" s="876"/>
      <c r="AD10183" s="876"/>
      <c r="AE10183" s="876"/>
      <c r="AF10183" s="876"/>
      <c r="AG10183" s="876"/>
      <c r="AH10183" s="876"/>
      <c r="AI10183" s="876"/>
      <c r="AJ10183" s="876"/>
      <c r="AK10183" s="876"/>
      <c r="AL10183" s="876"/>
      <c r="AM10183" s="876"/>
      <c r="AN10183" s="876"/>
      <c r="AO10183" s="876"/>
      <c r="AP10183" s="876"/>
      <c r="AQ10183" s="876"/>
      <c r="AR10183" s="876"/>
      <c r="AS10183" s="876"/>
      <c r="AT10183" s="876"/>
      <c r="AU10183" s="876"/>
      <c r="AV10183" s="876"/>
      <c r="AW10183" s="876"/>
      <c r="AX10183" s="876"/>
      <c r="AY10183" s="876"/>
      <c r="AZ10183" s="876"/>
      <c r="BA10183" s="876"/>
      <c r="BB10183" s="876"/>
      <c r="BC10183" s="876"/>
      <c r="BD10183" s="876"/>
      <c r="BE10183" s="876"/>
      <c r="BF10183" s="876"/>
      <c r="BG10183" s="876"/>
      <c r="BH10183" s="876"/>
      <c r="BI10183" s="876"/>
      <c r="BJ10183" s="876"/>
      <c r="BK10183" s="876"/>
      <c r="BL10183" s="876"/>
      <c r="BM10183" s="876"/>
      <c r="BN10183" s="876"/>
      <c r="BO10183" s="876"/>
      <c r="BP10183" s="876"/>
      <c r="BQ10183" s="876"/>
      <c r="BR10183" s="876"/>
    </row>
    <row r="10184" spans="4:70" x14ac:dyDescent="0.2">
      <c r="D10184" s="876"/>
      <c r="F10184" s="876"/>
      <c r="J10184" s="876"/>
      <c r="X10184" s="876"/>
      <c r="Y10184" s="876"/>
      <c r="Z10184" s="876"/>
      <c r="AA10184" s="876"/>
      <c r="AB10184" s="876"/>
      <c r="AC10184" s="876"/>
      <c r="AD10184" s="876"/>
      <c r="AE10184" s="876"/>
      <c r="AF10184" s="876"/>
      <c r="AG10184" s="876"/>
      <c r="AH10184" s="876"/>
      <c r="AI10184" s="876"/>
      <c r="AJ10184" s="876"/>
      <c r="AK10184" s="876"/>
      <c r="AL10184" s="876"/>
      <c r="AM10184" s="876"/>
      <c r="AN10184" s="876"/>
      <c r="AO10184" s="876"/>
      <c r="AP10184" s="876"/>
      <c r="AQ10184" s="876"/>
      <c r="AR10184" s="876"/>
      <c r="AS10184" s="876"/>
      <c r="AT10184" s="876"/>
      <c r="AU10184" s="876"/>
      <c r="AV10184" s="876"/>
      <c r="AW10184" s="876"/>
      <c r="AX10184" s="876"/>
      <c r="AY10184" s="876"/>
      <c r="AZ10184" s="876"/>
      <c r="BA10184" s="876"/>
      <c r="BB10184" s="876"/>
      <c r="BC10184" s="876"/>
      <c r="BD10184" s="876"/>
      <c r="BE10184" s="876"/>
      <c r="BF10184" s="876"/>
      <c r="BG10184" s="876"/>
      <c r="BH10184" s="876"/>
      <c r="BI10184" s="876"/>
      <c r="BJ10184" s="876"/>
      <c r="BK10184" s="876"/>
      <c r="BL10184" s="876"/>
      <c r="BM10184" s="876"/>
      <c r="BN10184" s="876"/>
      <c r="BO10184" s="876"/>
      <c r="BP10184" s="876"/>
      <c r="BQ10184" s="876"/>
      <c r="BR10184" s="876"/>
    </row>
    <row r="10185" spans="4:70" x14ac:dyDescent="0.2">
      <c r="D10185" s="876"/>
      <c r="F10185" s="876"/>
      <c r="J10185" s="876"/>
      <c r="X10185" s="876"/>
      <c r="Y10185" s="876"/>
      <c r="Z10185" s="876"/>
      <c r="AA10185" s="876"/>
      <c r="AB10185" s="876"/>
      <c r="AC10185" s="876"/>
      <c r="AD10185" s="876"/>
      <c r="AE10185" s="876"/>
      <c r="AF10185" s="876"/>
      <c r="AG10185" s="876"/>
      <c r="AH10185" s="876"/>
      <c r="AI10185" s="876"/>
      <c r="AJ10185" s="876"/>
      <c r="AK10185" s="876"/>
      <c r="AL10185" s="876"/>
      <c r="AM10185" s="876"/>
      <c r="AN10185" s="876"/>
      <c r="AO10185" s="876"/>
      <c r="AP10185" s="876"/>
      <c r="AQ10185" s="876"/>
      <c r="AR10185" s="876"/>
      <c r="AS10185" s="876"/>
      <c r="AT10185" s="876"/>
      <c r="AU10185" s="876"/>
      <c r="AV10185" s="876"/>
      <c r="AW10185" s="876"/>
      <c r="AX10185" s="876"/>
      <c r="AY10185" s="876"/>
      <c r="AZ10185" s="876"/>
      <c r="BA10185" s="876"/>
      <c r="BB10185" s="876"/>
      <c r="BC10185" s="876"/>
      <c r="BD10185" s="876"/>
      <c r="BE10185" s="876"/>
      <c r="BF10185" s="876"/>
      <c r="BG10185" s="876"/>
      <c r="BH10185" s="876"/>
      <c r="BI10185" s="876"/>
      <c r="BJ10185" s="876"/>
      <c r="BK10185" s="876"/>
      <c r="BL10185" s="876"/>
      <c r="BM10185" s="876"/>
      <c r="BN10185" s="876"/>
      <c r="BO10185" s="876"/>
      <c r="BP10185" s="876"/>
      <c r="BQ10185" s="876"/>
      <c r="BR10185" s="876"/>
    </row>
    <row r="10186" spans="4:70" x14ac:dyDescent="0.2">
      <c r="D10186" s="876"/>
      <c r="F10186" s="876"/>
      <c r="J10186" s="876"/>
      <c r="X10186" s="876"/>
      <c r="Y10186" s="876"/>
      <c r="Z10186" s="876"/>
      <c r="AA10186" s="876"/>
      <c r="AB10186" s="876"/>
      <c r="AC10186" s="876"/>
      <c r="AD10186" s="876"/>
      <c r="AE10186" s="876"/>
      <c r="AF10186" s="876"/>
      <c r="AG10186" s="876"/>
      <c r="AH10186" s="876"/>
      <c r="AI10186" s="876"/>
      <c r="AJ10186" s="876"/>
      <c r="AK10186" s="876"/>
      <c r="AL10186" s="876"/>
      <c r="AM10186" s="876"/>
      <c r="AN10186" s="876"/>
      <c r="AO10186" s="876"/>
      <c r="AP10186" s="876"/>
      <c r="AQ10186" s="876"/>
      <c r="AR10186" s="876"/>
      <c r="AS10186" s="876"/>
      <c r="AT10186" s="876"/>
      <c r="AU10186" s="876"/>
      <c r="AV10186" s="876"/>
      <c r="AW10186" s="876"/>
      <c r="AX10186" s="876"/>
      <c r="AY10186" s="876"/>
      <c r="AZ10186" s="876"/>
      <c r="BA10186" s="876"/>
      <c r="BB10186" s="876"/>
      <c r="BC10186" s="876"/>
      <c r="BD10186" s="876"/>
      <c r="BE10186" s="876"/>
      <c r="BF10186" s="876"/>
      <c r="BG10186" s="876"/>
      <c r="BH10186" s="876"/>
      <c r="BI10186" s="876"/>
      <c r="BJ10186" s="876"/>
      <c r="BK10186" s="876"/>
      <c r="BL10186" s="876"/>
      <c r="BM10186" s="876"/>
      <c r="BN10186" s="876"/>
      <c r="BO10186" s="876"/>
      <c r="BP10186" s="876"/>
      <c r="BQ10186" s="876"/>
      <c r="BR10186" s="876"/>
    </row>
    <row r="10187" spans="4:70" x14ac:dyDescent="0.2">
      <c r="D10187" s="876"/>
      <c r="F10187" s="876"/>
      <c r="J10187" s="876"/>
      <c r="X10187" s="876"/>
      <c r="Y10187" s="876"/>
      <c r="Z10187" s="876"/>
      <c r="AA10187" s="876"/>
      <c r="AB10187" s="876"/>
      <c r="AC10187" s="876"/>
      <c r="AD10187" s="876"/>
      <c r="AE10187" s="876"/>
      <c r="AF10187" s="876"/>
      <c r="AG10187" s="876"/>
      <c r="AH10187" s="876"/>
      <c r="AI10187" s="876"/>
      <c r="AJ10187" s="876"/>
      <c r="AK10187" s="876"/>
      <c r="AL10187" s="876"/>
      <c r="AM10187" s="876"/>
      <c r="AN10187" s="876"/>
      <c r="AO10187" s="876"/>
      <c r="AP10187" s="876"/>
      <c r="AQ10187" s="876"/>
      <c r="AR10187" s="876"/>
      <c r="AS10187" s="876"/>
      <c r="AT10187" s="876"/>
      <c r="AU10187" s="876"/>
      <c r="AV10187" s="876"/>
      <c r="AW10187" s="876"/>
      <c r="AX10187" s="876"/>
      <c r="AY10187" s="876"/>
      <c r="AZ10187" s="876"/>
      <c r="BA10187" s="876"/>
      <c r="BB10187" s="876"/>
      <c r="BC10187" s="876"/>
      <c r="BD10187" s="876"/>
      <c r="BE10187" s="876"/>
      <c r="BF10187" s="876"/>
      <c r="BG10187" s="876"/>
      <c r="BH10187" s="876"/>
      <c r="BI10187" s="876"/>
      <c r="BJ10187" s="876"/>
      <c r="BK10187" s="876"/>
      <c r="BL10187" s="876"/>
      <c r="BM10187" s="876"/>
      <c r="BN10187" s="876"/>
      <c r="BO10187" s="876"/>
      <c r="BP10187" s="876"/>
      <c r="BQ10187" s="876"/>
      <c r="BR10187" s="876"/>
    </row>
    <row r="10188" spans="4:70" x14ac:dyDescent="0.2">
      <c r="D10188" s="876"/>
      <c r="F10188" s="876"/>
      <c r="J10188" s="876"/>
      <c r="X10188" s="876"/>
      <c r="Y10188" s="876"/>
      <c r="Z10188" s="876"/>
      <c r="AA10188" s="876"/>
      <c r="AB10188" s="876"/>
      <c r="AC10188" s="876"/>
      <c r="AD10188" s="876"/>
      <c r="AE10188" s="876"/>
      <c r="AF10188" s="876"/>
      <c r="AG10188" s="876"/>
      <c r="AH10188" s="876"/>
      <c r="AI10188" s="876"/>
      <c r="AJ10188" s="876"/>
      <c r="AK10188" s="876"/>
      <c r="AL10188" s="876"/>
      <c r="AM10188" s="876"/>
      <c r="AN10188" s="876"/>
      <c r="AO10188" s="876"/>
      <c r="AP10188" s="876"/>
      <c r="AQ10188" s="876"/>
      <c r="AR10188" s="876"/>
      <c r="AS10188" s="876"/>
      <c r="AT10188" s="876"/>
      <c r="AU10188" s="876"/>
      <c r="AV10188" s="876"/>
      <c r="AW10188" s="876"/>
      <c r="AX10188" s="876"/>
      <c r="AY10188" s="876"/>
      <c r="AZ10188" s="876"/>
      <c r="BA10188" s="876"/>
      <c r="BB10188" s="876"/>
      <c r="BC10188" s="876"/>
      <c r="BD10188" s="876"/>
      <c r="BE10188" s="876"/>
      <c r="BF10188" s="876"/>
      <c r="BG10188" s="876"/>
      <c r="BH10188" s="876"/>
      <c r="BI10188" s="876"/>
      <c r="BJ10188" s="876"/>
      <c r="BK10188" s="876"/>
      <c r="BL10188" s="876"/>
      <c r="BM10188" s="876"/>
      <c r="BN10188" s="876"/>
      <c r="BO10188" s="876"/>
      <c r="BP10188" s="876"/>
      <c r="BQ10188" s="876"/>
      <c r="BR10188" s="876"/>
    </row>
    <row r="10189" spans="4:70" x14ac:dyDescent="0.2">
      <c r="D10189" s="876"/>
      <c r="F10189" s="876"/>
      <c r="J10189" s="876"/>
      <c r="X10189" s="876"/>
      <c r="Y10189" s="876"/>
      <c r="Z10189" s="876"/>
      <c r="AA10189" s="876"/>
      <c r="AB10189" s="876"/>
      <c r="AC10189" s="876"/>
      <c r="AD10189" s="876"/>
      <c r="AE10189" s="876"/>
      <c r="AF10189" s="876"/>
      <c r="AG10189" s="876"/>
      <c r="AH10189" s="876"/>
      <c r="AI10189" s="876"/>
      <c r="AJ10189" s="876"/>
      <c r="AK10189" s="876"/>
      <c r="AL10189" s="876"/>
      <c r="AM10189" s="876"/>
      <c r="AN10189" s="876"/>
      <c r="AO10189" s="876"/>
      <c r="AP10189" s="876"/>
      <c r="AQ10189" s="876"/>
      <c r="AR10189" s="876"/>
      <c r="AS10189" s="876"/>
      <c r="AT10189" s="876"/>
      <c r="AU10189" s="876"/>
      <c r="AV10189" s="876"/>
      <c r="AW10189" s="876"/>
      <c r="AX10189" s="876"/>
      <c r="AY10189" s="876"/>
      <c r="AZ10189" s="876"/>
      <c r="BA10189" s="876"/>
      <c r="BB10189" s="876"/>
      <c r="BC10189" s="876"/>
      <c r="BD10189" s="876"/>
      <c r="BE10189" s="876"/>
      <c r="BF10189" s="876"/>
      <c r="BG10189" s="876"/>
      <c r="BH10189" s="876"/>
      <c r="BI10189" s="876"/>
      <c r="BJ10189" s="876"/>
      <c r="BK10189" s="876"/>
      <c r="BL10189" s="876"/>
      <c r="BM10189" s="876"/>
      <c r="BN10189" s="876"/>
      <c r="BO10189" s="876"/>
      <c r="BP10189" s="876"/>
      <c r="BQ10189" s="876"/>
      <c r="BR10189" s="876"/>
    </row>
    <row r="10190" spans="4:70" x14ac:dyDescent="0.2">
      <c r="D10190" s="876"/>
      <c r="F10190" s="876"/>
      <c r="J10190" s="876"/>
      <c r="X10190" s="876"/>
      <c r="Y10190" s="876"/>
      <c r="Z10190" s="876"/>
      <c r="AA10190" s="876"/>
      <c r="AB10190" s="876"/>
      <c r="AC10190" s="876"/>
      <c r="AD10190" s="876"/>
      <c r="AE10190" s="876"/>
      <c r="AF10190" s="876"/>
      <c r="AG10190" s="876"/>
      <c r="AH10190" s="876"/>
      <c r="AI10190" s="876"/>
      <c r="AJ10190" s="876"/>
      <c r="AK10190" s="876"/>
      <c r="AL10190" s="876"/>
      <c r="AM10190" s="876"/>
      <c r="AN10190" s="876"/>
      <c r="AO10190" s="876"/>
      <c r="AP10190" s="876"/>
      <c r="AQ10190" s="876"/>
      <c r="AR10190" s="876"/>
      <c r="AS10190" s="876"/>
      <c r="AT10190" s="876"/>
      <c r="AU10190" s="876"/>
      <c r="AV10190" s="876"/>
      <c r="AW10190" s="876"/>
      <c r="AX10190" s="876"/>
      <c r="AY10190" s="876"/>
      <c r="AZ10190" s="876"/>
      <c r="BA10190" s="876"/>
      <c r="BB10190" s="876"/>
      <c r="BC10190" s="876"/>
      <c r="BD10190" s="876"/>
      <c r="BE10190" s="876"/>
      <c r="BF10190" s="876"/>
      <c r="BG10190" s="876"/>
      <c r="BH10190" s="876"/>
      <c r="BI10190" s="876"/>
      <c r="BJ10190" s="876"/>
      <c r="BK10190" s="876"/>
      <c r="BL10190" s="876"/>
      <c r="BM10190" s="876"/>
      <c r="BN10190" s="876"/>
      <c r="BO10190" s="876"/>
      <c r="BP10190" s="876"/>
      <c r="BQ10190" s="876"/>
      <c r="BR10190" s="876"/>
    </row>
    <row r="10191" spans="4:70" x14ac:dyDescent="0.2">
      <c r="D10191" s="876"/>
      <c r="F10191" s="876"/>
      <c r="J10191" s="876"/>
      <c r="X10191" s="876"/>
      <c r="Y10191" s="876"/>
      <c r="Z10191" s="876"/>
      <c r="AA10191" s="876"/>
      <c r="AB10191" s="876"/>
      <c r="AC10191" s="876"/>
      <c r="AD10191" s="876"/>
      <c r="AE10191" s="876"/>
      <c r="AF10191" s="876"/>
      <c r="AG10191" s="876"/>
      <c r="AH10191" s="876"/>
      <c r="AI10191" s="876"/>
      <c r="AJ10191" s="876"/>
      <c r="AK10191" s="876"/>
      <c r="AL10191" s="876"/>
      <c r="AM10191" s="876"/>
      <c r="AN10191" s="876"/>
      <c r="AO10191" s="876"/>
      <c r="AP10191" s="876"/>
      <c r="AQ10191" s="876"/>
      <c r="AR10191" s="876"/>
      <c r="AS10191" s="876"/>
      <c r="AT10191" s="876"/>
      <c r="AU10191" s="876"/>
      <c r="AV10191" s="876"/>
      <c r="AW10191" s="876"/>
      <c r="AX10191" s="876"/>
      <c r="AY10191" s="876"/>
      <c r="AZ10191" s="876"/>
      <c r="BA10191" s="876"/>
      <c r="BB10191" s="876"/>
      <c r="BC10191" s="876"/>
      <c r="BD10191" s="876"/>
      <c r="BE10191" s="876"/>
      <c r="BF10191" s="876"/>
      <c r="BG10191" s="876"/>
      <c r="BH10191" s="876"/>
      <c r="BI10191" s="876"/>
      <c r="BJ10191" s="876"/>
      <c r="BK10191" s="876"/>
      <c r="BL10191" s="876"/>
      <c r="BM10191" s="876"/>
      <c r="BN10191" s="876"/>
      <c r="BO10191" s="876"/>
      <c r="BP10191" s="876"/>
      <c r="BQ10191" s="876"/>
      <c r="BR10191" s="876"/>
    </row>
    <row r="10192" spans="4:70" x14ac:dyDescent="0.2">
      <c r="D10192" s="876"/>
      <c r="F10192" s="876"/>
      <c r="J10192" s="876"/>
      <c r="X10192" s="876"/>
      <c r="Y10192" s="876"/>
      <c r="Z10192" s="876"/>
      <c r="AA10192" s="876"/>
      <c r="AB10192" s="876"/>
      <c r="AC10192" s="876"/>
      <c r="AD10192" s="876"/>
      <c r="AE10192" s="876"/>
      <c r="AF10192" s="876"/>
      <c r="AG10192" s="876"/>
      <c r="AH10192" s="876"/>
      <c r="AI10192" s="876"/>
      <c r="AJ10192" s="876"/>
      <c r="AK10192" s="876"/>
      <c r="AL10192" s="876"/>
      <c r="AM10192" s="876"/>
      <c r="AN10192" s="876"/>
      <c r="AO10192" s="876"/>
      <c r="AP10192" s="876"/>
      <c r="AQ10192" s="876"/>
      <c r="AR10192" s="876"/>
      <c r="AS10192" s="876"/>
      <c r="AT10192" s="876"/>
      <c r="AU10192" s="876"/>
      <c r="AV10192" s="876"/>
      <c r="AW10192" s="876"/>
      <c r="AX10192" s="876"/>
      <c r="AY10192" s="876"/>
      <c r="AZ10192" s="876"/>
      <c r="BA10192" s="876"/>
      <c r="BB10192" s="876"/>
      <c r="BC10192" s="876"/>
      <c r="BD10192" s="876"/>
      <c r="BE10192" s="876"/>
      <c r="BF10192" s="876"/>
      <c r="BG10192" s="876"/>
      <c r="BH10192" s="876"/>
      <c r="BI10192" s="876"/>
      <c r="BJ10192" s="876"/>
      <c r="BK10192" s="876"/>
      <c r="BL10192" s="876"/>
      <c r="BM10192" s="876"/>
      <c r="BN10192" s="876"/>
      <c r="BO10192" s="876"/>
      <c r="BP10192" s="876"/>
      <c r="BQ10192" s="876"/>
      <c r="BR10192" s="876"/>
    </row>
    <row r="10193" spans="4:70" x14ac:dyDescent="0.2">
      <c r="D10193" s="876"/>
      <c r="F10193" s="876"/>
      <c r="J10193" s="876"/>
      <c r="X10193" s="876"/>
      <c r="Y10193" s="876"/>
      <c r="Z10193" s="876"/>
      <c r="AA10193" s="876"/>
      <c r="AB10193" s="876"/>
      <c r="AC10193" s="876"/>
      <c r="AD10193" s="876"/>
      <c r="AE10193" s="876"/>
      <c r="AF10193" s="876"/>
      <c r="AG10193" s="876"/>
      <c r="AH10193" s="876"/>
      <c r="AI10193" s="876"/>
      <c r="AJ10193" s="876"/>
      <c r="AK10193" s="876"/>
      <c r="AL10193" s="876"/>
      <c r="AM10193" s="876"/>
      <c r="AN10193" s="876"/>
      <c r="AO10193" s="876"/>
      <c r="AP10193" s="876"/>
      <c r="AQ10193" s="876"/>
      <c r="AR10193" s="876"/>
      <c r="AS10193" s="876"/>
      <c r="AT10193" s="876"/>
      <c r="AU10193" s="876"/>
      <c r="AV10193" s="876"/>
      <c r="AW10193" s="876"/>
      <c r="AX10193" s="876"/>
      <c r="AY10193" s="876"/>
      <c r="AZ10193" s="876"/>
      <c r="BA10193" s="876"/>
      <c r="BB10193" s="876"/>
      <c r="BC10193" s="876"/>
      <c r="BD10193" s="876"/>
      <c r="BE10193" s="876"/>
      <c r="BF10193" s="876"/>
      <c r="BG10193" s="876"/>
      <c r="BH10193" s="876"/>
      <c r="BI10193" s="876"/>
      <c r="BJ10193" s="876"/>
      <c r="BK10193" s="876"/>
      <c r="BL10193" s="876"/>
      <c r="BM10193" s="876"/>
      <c r="BN10193" s="876"/>
      <c r="BO10193" s="876"/>
      <c r="BP10193" s="876"/>
      <c r="BQ10193" s="876"/>
      <c r="BR10193" s="876"/>
    </row>
    <row r="10194" spans="4:70" x14ac:dyDescent="0.2">
      <c r="D10194" s="876"/>
      <c r="F10194" s="876"/>
      <c r="J10194" s="876"/>
      <c r="X10194" s="876"/>
      <c r="Y10194" s="876"/>
      <c r="Z10194" s="876"/>
      <c r="AA10194" s="876"/>
      <c r="AB10194" s="876"/>
      <c r="AC10194" s="876"/>
      <c r="AD10194" s="876"/>
      <c r="AE10194" s="876"/>
      <c r="AF10194" s="876"/>
      <c r="AG10194" s="876"/>
      <c r="AH10194" s="876"/>
      <c r="AI10194" s="876"/>
      <c r="AJ10194" s="876"/>
      <c r="AK10194" s="876"/>
      <c r="AL10194" s="876"/>
      <c r="AM10194" s="876"/>
      <c r="AN10194" s="876"/>
      <c r="AO10194" s="876"/>
      <c r="AP10194" s="876"/>
      <c r="AQ10194" s="876"/>
      <c r="AR10194" s="876"/>
      <c r="AS10194" s="876"/>
      <c r="AT10194" s="876"/>
      <c r="AU10194" s="876"/>
      <c r="AV10194" s="876"/>
      <c r="AW10194" s="876"/>
      <c r="AX10194" s="876"/>
      <c r="AY10194" s="876"/>
      <c r="AZ10194" s="876"/>
      <c r="BA10194" s="876"/>
      <c r="BB10194" s="876"/>
      <c r="BC10194" s="876"/>
      <c r="BD10194" s="876"/>
      <c r="BE10194" s="876"/>
      <c r="BF10194" s="876"/>
      <c r="BG10194" s="876"/>
      <c r="BH10194" s="876"/>
      <c r="BI10194" s="876"/>
      <c r="BJ10194" s="876"/>
      <c r="BK10194" s="876"/>
      <c r="BL10194" s="876"/>
      <c r="BM10194" s="876"/>
      <c r="BN10194" s="876"/>
      <c r="BO10194" s="876"/>
      <c r="BP10194" s="876"/>
      <c r="BQ10194" s="876"/>
      <c r="BR10194" s="876"/>
    </row>
    <row r="10195" spans="4:70" x14ac:dyDescent="0.2">
      <c r="D10195" s="876"/>
      <c r="F10195" s="876"/>
      <c r="J10195" s="876"/>
      <c r="X10195" s="876"/>
      <c r="Y10195" s="876"/>
      <c r="Z10195" s="876"/>
      <c r="AA10195" s="876"/>
      <c r="AB10195" s="876"/>
      <c r="AC10195" s="876"/>
      <c r="AD10195" s="876"/>
      <c r="AE10195" s="876"/>
      <c r="AF10195" s="876"/>
      <c r="AG10195" s="876"/>
      <c r="AH10195" s="876"/>
      <c r="AI10195" s="876"/>
      <c r="AJ10195" s="876"/>
      <c r="AK10195" s="876"/>
      <c r="AL10195" s="876"/>
      <c r="AM10195" s="876"/>
      <c r="AN10195" s="876"/>
      <c r="AO10195" s="876"/>
      <c r="AP10195" s="876"/>
      <c r="AQ10195" s="876"/>
      <c r="AR10195" s="876"/>
      <c r="AS10195" s="876"/>
      <c r="AT10195" s="876"/>
      <c r="AU10195" s="876"/>
      <c r="AV10195" s="876"/>
      <c r="AW10195" s="876"/>
      <c r="AX10195" s="876"/>
      <c r="AY10195" s="876"/>
      <c r="AZ10195" s="876"/>
      <c r="BA10195" s="876"/>
      <c r="BB10195" s="876"/>
      <c r="BC10195" s="876"/>
      <c r="BD10195" s="876"/>
      <c r="BE10195" s="876"/>
      <c r="BF10195" s="876"/>
      <c r="BG10195" s="876"/>
      <c r="BH10195" s="876"/>
      <c r="BI10195" s="876"/>
      <c r="BJ10195" s="876"/>
      <c r="BK10195" s="876"/>
      <c r="BL10195" s="876"/>
      <c r="BM10195" s="876"/>
      <c r="BN10195" s="876"/>
      <c r="BO10195" s="876"/>
      <c r="BP10195" s="876"/>
      <c r="BQ10195" s="876"/>
      <c r="BR10195" s="876"/>
    </row>
    <row r="10196" spans="4:70" x14ac:dyDescent="0.2">
      <c r="D10196" s="876"/>
      <c r="F10196" s="876"/>
      <c r="J10196" s="876"/>
      <c r="X10196" s="876"/>
      <c r="Y10196" s="876"/>
      <c r="Z10196" s="876"/>
      <c r="AA10196" s="876"/>
      <c r="AB10196" s="876"/>
      <c r="AC10196" s="876"/>
      <c r="AD10196" s="876"/>
      <c r="AE10196" s="876"/>
      <c r="AF10196" s="876"/>
      <c r="AG10196" s="876"/>
      <c r="AH10196" s="876"/>
      <c r="AI10196" s="876"/>
      <c r="AJ10196" s="876"/>
      <c r="AK10196" s="876"/>
      <c r="AL10196" s="876"/>
      <c r="AM10196" s="876"/>
      <c r="AN10196" s="876"/>
      <c r="AO10196" s="876"/>
      <c r="AP10196" s="876"/>
      <c r="AQ10196" s="876"/>
      <c r="AR10196" s="876"/>
      <c r="AS10196" s="876"/>
      <c r="AT10196" s="876"/>
      <c r="AU10196" s="876"/>
      <c r="AV10196" s="876"/>
      <c r="AW10196" s="876"/>
      <c r="AX10196" s="876"/>
      <c r="AY10196" s="876"/>
      <c r="AZ10196" s="876"/>
      <c r="BA10196" s="876"/>
      <c r="BB10196" s="876"/>
      <c r="BC10196" s="876"/>
      <c r="BD10196" s="876"/>
      <c r="BE10196" s="876"/>
      <c r="BF10196" s="876"/>
      <c r="BG10196" s="876"/>
      <c r="BH10196" s="876"/>
      <c r="BI10196" s="876"/>
      <c r="BJ10196" s="876"/>
      <c r="BK10196" s="876"/>
      <c r="BL10196" s="876"/>
      <c r="BM10196" s="876"/>
      <c r="BN10196" s="876"/>
      <c r="BO10196" s="876"/>
      <c r="BP10196" s="876"/>
      <c r="BQ10196" s="876"/>
      <c r="BR10196" s="876"/>
    </row>
    <row r="10197" spans="4:70" x14ac:dyDescent="0.2">
      <c r="D10197" s="876"/>
      <c r="F10197" s="876"/>
      <c r="J10197" s="876"/>
      <c r="X10197" s="876"/>
      <c r="Y10197" s="876"/>
      <c r="Z10197" s="876"/>
      <c r="AA10197" s="876"/>
      <c r="AB10197" s="876"/>
      <c r="AC10197" s="876"/>
      <c r="AD10197" s="876"/>
      <c r="AE10197" s="876"/>
      <c r="AF10197" s="876"/>
      <c r="AG10197" s="876"/>
      <c r="AH10197" s="876"/>
      <c r="AI10197" s="876"/>
      <c r="AJ10197" s="876"/>
      <c r="AK10197" s="876"/>
      <c r="AL10197" s="876"/>
      <c r="AM10197" s="876"/>
      <c r="AN10197" s="876"/>
      <c r="AO10197" s="876"/>
      <c r="AP10197" s="876"/>
      <c r="AQ10197" s="876"/>
      <c r="AR10197" s="876"/>
      <c r="AS10197" s="876"/>
      <c r="AT10197" s="876"/>
      <c r="AU10197" s="876"/>
      <c r="AV10197" s="876"/>
      <c r="AW10197" s="876"/>
      <c r="AX10197" s="876"/>
      <c r="AY10197" s="876"/>
      <c r="AZ10197" s="876"/>
      <c r="BA10197" s="876"/>
      <c r="BB10197" s="876"/>
      <c r="BC10197" s="876"/>
      <c r="BD10197" s="876"/>
      <c r="BE10197" s="876"/>
      <c r="BF10197" s="876"/>
      <c r="BG10197" s="876"/>
      <c r="BH10197" s="876"/>
      <c r="BI10197" s="876"/>
      <c r="BJ10197" s="876"/>
      <c r="BK10197" s="876"/>
      <c r="BL10197" s="876"/>
      <c r="BM10197" s="876"/>
      <c r="BN10197" s="876"/>
      <c r="BO10197" s="876"/>
      <c r="BP10197" s="876"/>
      <c r="BQ10197" s="876"/>
      <c r="BR10197" s="876"/>
    </row>
    <row r="10198" spans="4:70" x14ac:dyDescent="0.2">
      <c r="D10198" s="876"/>
      <c r="F10198" s="876"/>
      <c r="J10198" s="876"/>
      <c r="X10198" s="876"/>
      <c r="Y10198" s="876"/>
      <c r="Z10198" s="876"/>
      <c r="AA10198" s="876"/>
      <c r="AB10198" s="876"/>
      <c r="AC10198" s="876"/>
      <c r="AD10198" s="876"/>
      <c r="AE10198" s="876"/>
      <c r="AF10198" s="876"/>
      <c r="AG10198" s="876"/>
      <c r="AH10198" s="876"/>
      <c r="AI10198" s="876"/>
      <c r="AJ10198" s="876"/>
      <c r="AK10198" s="876"/>
      <c r="AL10198" s="876"/>
      <c r="AM10198" s="876"/>
      <c r="AN10198" s="876"/>
      <c r="AO10198" s="876"/>
      <c r="AP10198" s="876"/>
      <c r="AQ10198" s="876"/>
      <c r="AR10198" s="876"/>
      <c r="AS10198" s="876"/>
      <c r="AT10198" s="876"/>
      <c r="AU10198" s="876"/>
      <c r="AV10198" s="876"/>
      <c r="AW10198" s="876"/>
      <c r="AX10198" s="876"/>
      <c r="AY10198" s="876"/>
      <c r="AZ10198" s="876"/>
      <c r="BA10198" s="876"/>
      <c r="BB10198" s="876"/>
      <c r="BC10198" s="876"/>
      <c r="BD10198" s="876"/>
      <c r="BE10198" s="876"/>
      <c r="BF10198" s="876"/>
      <c r="BG10198" s="876"/>
      <c r="BH10198" s="876"/>
      <c r="BI10198" s="876"/>
      <c r="BJ10198" s="876"/>
      <c r="BK10198" s="876"/>
      <c r="BL10198" s="876"/>
      <c r="BM10198" s="876"/>
      <c r="BN10198" s="876"/>
      <c r="BO10198" s="876"/>
      <c r="BP10198" s="876"/>
      <c r="BQ10198" s="876"/>
      <c r="BR10198" s="876"/>
    </row>
    <row r="10199" spans="4:70" x14ac:dyDescent="0.2">
      <c r="D10199" s="876"/>
      <c r="F10199" s="876"/>
      <c r="J10199" s="876"/>
      <c r="X10199" s="876"/>
      <c r="Y10199" s="876"/>
      <c r="Z10199" s="876"/>
      <c r="AA10199" s="876"/>
      <c r="AB10199" s="876"/>
      <c r="AC10199" s="876"/>
      <c r="AD10199" s="876"/>
      <c r="AE10199" s="876"/>
      <c r="AF10199" s="876"/>
      <c r="AG10199" s="876"/>
      <c r="AH10199" s="876"/>
      <c r="AI10199" s="876"/>
      <c r="AJ10199" s="876"/>
      <c r="AK10199" s="876"/>
      <c r="AL10199" s="876"/>
      <c r="AM10199" s="876"/>
      <c r="AN10199" s="876"/>
      <c r="AO10199" s="876"/>
      <c r="AP10199" s="876"/>
      <c r="AQ10199" s="876"/>
      <c r="AR10199" s="876"/>
      <c r="AS10199" s="876"/>
      <c r="AT10199" s="876"/>
      <c r="AU10199" s="876"/>
      <c r="AV10199" s="876"/>
      <c r="AW10199" s="876"/>
      <c r="AX10199" s="876"/>
      <c r="AY10199" s="876"/>
      <c r="AZ10199" s="876"/>
      <c r="BA10199" s="876"/>
      <c r="BB10199" s="876"/>
      <c r="BC10199" s="876"/>
      <c r="BD10199" s="876"/>
      <c r="BE10199" s="876"/>
      <c r="BF10199" s="876"/>
      <c r="BG10199" s="876"/>
      <c r="BH10199" s="876"/>
      <c r="BI10199" s="876"/>
      <c r="BJ10199" s="876"/>
      <c r="BK10199" s="876"/>
      <c r="BL10199" s="876"/>
      <c r="BM10199" s="876"/>
      <c r="BN10199" s="876"/>
      <c r="BO10199" s="876"/>
      <c r="BP10199" s="876"/>
      <c r="BQ10199" s="876"/>
      <c r="BR10199" s="876"/>
    </row>
    <row r="10200" spans="4:70" x14ac:dyDescent="0.2">
      <c r="D10200" s="876"/>
      <c r="F10200" s="876"/>
      <c r="J10200" s="876"/>
      <c r="X10200" s="876"/>
      <c r="Y10200" s="876"/>
      <c r="Z10200" s="876"/>
      <c r="AA10200" s="876"/>
      <c r="AB10200" s="876"/>
      <c r="AC10200" s="876"/>
      <c r="AD10200" s="876"/>
      <c r="AE10200" s="876"/>
      <c r="AF10200" s="876"/>
      <c r="AG10200" s="876"/>
      <c r="AH10200" s="876"/>
      <c r="AI10200" s="876"/>
      <c r="AJ10200" s="876"/>
      <c r="AK10200" s="876"/>
      <c r="AL10200" s="876"/>
      <c r="AM10200" s="876"/>
      <c r="AN10200" s="876"/>
      <c r="AO10200" s="876"/>
      <c r="AP10200" s="876"/>
      <c r="AQ10200" s="876"/>
      <c r="AR10200" s="876"/>
      <c r="AS10200" s="876"/>
      <c r="AT10200" s="876"/>
      <c r="AU10200" s="876"/>
      <c r="AV10200" s="876"/>
      <c r="AW10200" s="876"/>
      <c r="AX10200" s="876"/>
      <c r="AY10200" s="876"/>
      <c r="AZ10200" s="876"/>
      <c r="BA10200" s="876"/>
      <c r="BB10200" s="876"/>
      <c r="BC10200" s="876"/>
      <c r="BD10200" s="876"/>
      <c r="BE10200" s="876"/>
      <c r="BF10200" s="876"/>
      <c r="BG10200" s="876"/>
      <c r="BH10200" s="876"/>
      <c r="BI10200" s="876"/>
      <c r="BJ10200" s="876"/>
      <c r="BK10200" s="876"/>
      <c r="BL10200" s="876"/>
      <c r="BM10200" s="876"/>
      <c r="BN10200" s="876"/>
      <c r="BO10200" s="876"/>
      <c r="BP10200" s="876"/>
      <c r="BQ10200" s="876"/>
      <c r="BR10200" s="876"/>
    </row>
    <row r="10201" spans="4:70" x14ac:dyDescent="0.2">
      <c r="D10201" s="876"/>
      <c r="F10201" s="876"/>
      <c r="J10201" s="876"/>
      <c r="X10201" s="876"/>
      <c r="Y10201" s="876"/>
      <c r="Z10201" s="876"/>
      <c r="AA10201" s="876"/>
      <c r="AB10201" s="876"/>
      <c r="AC10201" s="876"/>
      <c r="AD10201" s="876"/>
      <c r="AE10201" s="876"/>
      <c r="AF10201" s="876"/>
      <c r="AG10201" s="876"/>
      <c r="AH10201" s="876"/>
      <c r="AI10201" s="876"/>
      <c r="AJ10201" s="876"/>
      <c r="AK10201" s="876"/>
      <c r="AL10201" s="876"/>
      <c r="AM10201" s="876"/>
      <c r="AN10201" s="876"/>
      <c r="AO10201" s="876"/>
      <c r="AP10201" s="876"/>
      <c r="AQ10201" s="876"/>
      <c r="AR10201" s="876"/>
      <c r="AS10201" s="876"/>
      <c r="AT10201" s="876"/>
      <c r="AU10201" s="876"/>
      <c r="AV10201" s="876"/>
      <c r="AW10201" s="876"/>
      <c r="AX10201" s="876"/>
      <c r="AY10201" s="876"/>
      <c r="AZ10201" s="876"/>
      <c r="BA10201" s="876"/>
      <c r="BB10201" s="876"/>
      <c r="BC10201" s="876"/>
      <c r="BD10201" s="876"/>
      <c r="BE10201" s="876"/>
      <c r="BF10201" s="876"/>
      <c r="BG10201" s="876"/>
      <c r="BH10201" s="876"/>
      <c r="BI10201" s="876"/>
      <c r="BJ10201" s="876"/>
      <c r="BK10201" s="876"/>
      <c r="BL10201" s="876"/>
      <c r="BM10201" s="876"/>
      <c r="BN10201" s="876"/>
      <c r="BO10201" s="876"/>
      <c r="BP10201" s="876"/>
      <c r="BQ10201" s="876"/>
      <c r="BR10201" s="876"/>
    </row>
    <row r="10202" spans="4:70" x14ac:dyDescent="0.2">
      <c r="D10202" s="876"/>
      <c r="F10202" s="876"/>
      <c r="J10202" s="876"/>
      <c r="X10202" s="876"/>
      <c r="Y10202" s="876"/>
      <c r="Z10202" s="876"/>
      <c r="AA10202" s="876"/>
      <c r="AB10202" s="876"/>
      <c r="AC10202" s="876"/>
      <c r="AD10202" s="876"/>
      <c r="AE10202" s="876"/>
      <c r="AF10202" s="876"/>
      <c r="AG10202" s="876"/>
      <c r="AH10202" s="876"/>
      <c r="AI10202" s="876"/>
      <c r="AJ10202" s="876"/>
      <c r="AK10202" s="876"/>
      <c r="AL10202" s="876"/>
      <c r="AM10202" s="876"/>
      <c r="AN10202" s="876"/>
      <c r="AO10202" s="876"/>
      <c r="AP10202" s="876"/>
      <c r="AQ10202" s="876"/>
      <c r="AR10202" s="876"/>
      <c r="AS10202" s="876"/>
      <c r="AT10202" s="876"/>
      <c r="AU10202" s="876"/>
      <c r="AV10202" s="876"/>
      <c r="AW10202" s="876"/>
      <c r="AX10202" s="876"/>
      <c r="AY10202" s="876"/>
      <c r="AZ10202" s="876"/>
      <c r="BA10202" s="876"/>
      <c r="BB10202" s="876"/>
      <c r="BC10202" s="876"/>
      <c r="BD10202" s="876"/>
      <c r="BE10202" s="876"/>
      <c r="BF10202" s="876"/>
      <c r="BG10202" s="876"/>
      <c r="BH10202" s="876"/>
      <c r="BI10202" s="876"/>
      <c r="BJ10202" s="876"/>
      <c r="BK10202" s="876"/>
      <c r="BL10202" s="876"/>
      <c r="BM10202" s="876"/>
      <c r="BN10202" s="876"/>
      <c r="BO10202" s="876"/>
      <c r="BP10202" s="876"/>
      <c r="BQ10202" s="876"/>
      <c r="BR10202" s="876"/>
    </row>
    <row r="10203" spans="4:70" x14ac:dyDescent="0.2">
      <c r="D10203" s="876"/>
      <c r="F10203" s="876"/>
      <c r="J10203" s="876"/>
      <c r="X10203" s="876"/>
      <c r="Y10203" s="876"/>
      <c r="Z10203" s="876"/>
      <c r="AA10203" s="876"/>
      <c r="AB10203" s="876"/>
      <c r="AC10203" s="876"/>
      <c r="AD10203" s="876"/>
      <c r="AE10203" s="876"/>
      <c r="AF10203" s="876"/>
      <c r="AG10203" s="876"/>
      <c r="AH10203" s="876"/>
      <c r="AI10203" s="876"/>
      <c r="AJ10203" s="876"/>
      <c r="AK10203" s="876"/>
      <c r="AL10203" s="876"/>
      <c r="AM10203" s="876"/>
      <c r="AN10203" s="876"/>
      <c r="AO10203" s="876"/>
      <c r="AP10203" s="876"/>
      <c r="AQ10203" s="876"/>
      <c r="AR10203" s="876"/>
      <c r="AS10203" s="876"/>
      <c r="AT10203" s="876"/>
      <c r="AU10203" s="876"/>
      <c r="AV10203" s="876"/>
      <c r="AW10203" s="876"/>
      <c r="AX10203" s="876"/>
      <c r="AY10203" s="876"/>
      <c r="AZ10203" s="876"/>
      <c r="BA10203" s="876"/>
      <c r="BB10203" s="876"/>
      <c r="BC10203" s="876"/>
      <c r="BD10203" s="876"/>
      <c r="BE10203" s="876"/>
      <c r="BF10203" s="876"/>
      <c r="BG10203" s="876"/>
      <c r="BH10203" s="876"/>
      <c r="BI10203" s="876"/>
      <c r="BJ10203" s="876"/>
      <c r="BK10203" s="876"/>
      <c r="BL10203" s="876"/>
      <c r="BM10203" s="876"/>
      <c r="BN10203" s="876"/>
      <c r="BO10203" s="876"/>
      <c r="BP10203" s="876"/>
      <c r="BQ10203" s="876"/>
      <c r="BR10203" s="876"/>
    </row>
    <row r="10204" spans="4:70" x14ac:dyDescent="0.2">
      <c r="D10204" s="876"/>
      <c r="F10204" s="876"/>
      <c r="J10204" s="876"/>
      <c r="X10204" s="876"/>
      <c r="Y10204" s="876"/>
      <c r="Z10204" s="876"/>
      <c r="AA10204" s="876"/>
      <c r="AB10204" s="876"/>
      <c r="AC10204" s="876"/>
      <c r="AD10204" s="876"/>
      <c r="AE10204" s="876"/>
      <c r="AF10204" s="876"/>
      <c r="AG10204" s="876"/>
      <c r="AH10204" s="876"/>
      <c r="AI10204" s="876"/>
      <c r="AJ10204" s="876"/>
      <c r="AK10204" s="876"/>
      <c r="AL10204" s="876"/>
      <c r="AM10204" s="876"/>
      <c r="AN10204" s="876"/>
      <c r="AO10204" s="876"/>
      <c r="AP10204" s="876"/>
      <c r="AQ10204" s="876"/>
      <c r="AR10204" s="876"/>
      <c r="AS10204" s="876"/>
      <c r="AT10204" s="876"/>
      <c r="AU10204" s="876"/>
      <c r="AV10204" s="876"/>
      <c r="AW10204" s="876"/>
      <c r="AX10204" s="876"/>
      <c r="AY10204" s="876"/>
      <c r="AZ10204" s="876"/>
      <c r="BA10204" s="876"/>
      <c r="BB10204" s="876"/>
      <c r="BC10204" s="876"/>
      <c r="BD10204" s="876"/>
      <c r="BE10204" s="876"/>
      <c r="BF10204" s="876"/>
      <c r="BG10204" s="876"/>
      <c r="BH10204" s="876"/>
      <c r="BI10204" s="876"/>
      <c r="BJ10204" s="876"/>
      <c r="BK10204" s="876"/>
      <c r="BL10204" s="876"/>
      <c r="BM10204" s="876"/>
      <c r="BN10204" s="876"/>
      <c r="BO10204" s="876"/>
      <c r="BP10204" s="876"/>
      <c r="BQ10204" s="876"/>
      <c r="BR10204" s="876"/>
    </row>
    <row r="10205" spans="4:70" x14ac:dyDescent="0.2">
      <c r="D10205" s="876"/>
      <c r="F10205" s="876"/>
      <c r="J10205" s="876"/>
      <c r="X10205" s="876"/>
      <c r="Y10205" s="876"/>
      <c r="Z10205" s="876"/>
      <c r="AA10205" s="876"/>
      <c r="AB10205" s="876"/>
      <c r="AC10205" s="876"/>
      <c r="AD10205" s="876"/>
      <c r="AE10205" s="876"/>
      <c r="AF10205" s="876"/>
      <c r="AG10205" s="876"/>
      <c r="AH10205" s="876"/>
      <c r="AI10205" s="876"/>
      <c r="AJ10205" s="876"/>
      <c r="AK10205" s="876"/>
      <c r="AL10205" s="876"/>
      <c r="AM10205" s="876"/>
      <c r="AN10205" s="876"/>
      <c r="AO10205" s="876"/>
      <c r="AP10205" s="876"/>
      <c r="AQ10205" s="876"/>
      <c r="AR10205" s="876"/>
      <c r="AS10205" s="876"/>
      <c r="AT10205" s="876"/>
      <c r="AU10205" s="876"/>
      <c r="AV10205" s="876"/>
      <c r="AW10205" s="876"/>
      <c r="AX10205" s="876"/>
      <c r="AY10205" s="876"/>
      <c r="AZ10205" s="876"/>
      <c r="BA10205" s="876"/>
      <c r="BB10205" s="876"/>
      <c r="BC10205" s="876"/>
      <c r="BD10205" s="876"/>
      <c r="BE10205" s="876"/>
      <c r="BF10205" s="876"/>
      <c r="BG10205" s="876"/>
      <c r="BH10205" s="876"/>
      <c r="BI10205" s="876"/>
      <c r="BJ10205" s="876"/>
      <c r="BK10205" s="876"/>
      <c r="BL10205" s="876"/>
      <c r="BM10205" s="876"/>
      <c r="BN10205" s="876"/>
      <c r="BO10205" s="876"/>
      <c r="BP10205" s="876"/>
      <c r="BQ10205" s="876"/>
      <c r="BR10205" s="876"/>
    </row>
    <row r="10206" spans="4:70" x14ac:dyDescent="0.2">
      <c r="D10206" s="876"/>
      <c r="F10206" s="876"/>
      <c r="J10206" s="876"/>
      <c r="X10206" s="876"/>
      <c r="Y10206" s="876"/>
      <c r="Z10206" s="876"/>
      <c r="AA10206" s="876"/>
      <c r="AB10206" s="876"/>
      <c r="AC10206" s="876"/>
      <c r="AD10206" s="876"/>
      <c r="AE10206" s="876"/>
      <c r="AF10206" s="876"/>
      <c r="AG10206" s="876"/>
      <c r="AH10206" s="876"/>
      <c r="AI10206" s="876"/>
      <c r="AJ10206" s="876"/>
      <c r="AK10206" s="876"/>
      <c r="AL10206" s="876"/>
      <c r="AM10206" s="876"/>
      <c r="AN10206" s="876"/>
      <c r="AO10206" s="876"/>
      <c r="AP10206" s="876"/>
      <c r="AQ10206" s="876"/>
      <c r="AR10206" s="876"/>
      <c r="AS10206" s="876"/>
      <c r="AT10206" s="876"/>
      <c r="AU10206" s="876"/>
      <c r="AV10206" s="876"/>
      <c r="AW10206" s="876"/>
      <c r="AX10206" s="876"/>
      <c r="AY10206" s="876"/>
      <c r="AZ10206" s="876"/>
      <c r="BA10206" s="876"/>
      <c r="BB10206" s="876"/>
      <c r="BC10206" s="876"/>
      <c r="BD10206" s="876"/>
      <c r="BE10206" s="876"/>
      <c r="BF10206" s="876"/>
      <c r="BG10206" s="876"/>
      <c r="BH10206" s="876"/>
      <c r="BI10206" s="876"/>
      <c r="BJ10206" s="876"/>
      <c r="BK10206" s="876"/>
      <c r="BL10206" s="876"/>
      <c r="BM10206" s="876"/>
      <c r="BN10206" s="876"/>
      <c r="BO10206" s="876"/>
      <c r="BP10206" s="876"/>
      <c r="BQ10206" s="876"/>
      <c r="BR10206" s="876"/>
    </row>
    <row r="10207" spans="4:70" x14ac:dyDescent="0.2">
      <c r="D10207" s="876"/>
      <c r="F10207" s="876"/>
      <c r="J10207" s="876"/>
      <c r="X10207" s="876"/>
      <c r="Y10207" s="876"/>
      <c r="Z10207" s="876"/>
      <c r="AA10207" s="876"/>
      <c r="AB10207" s="876"/>
      <c r="AC10207" s="876"/>
      <c r="AD10207" s="876"/>
      <c r="AE10207" s="876"/>
      <c r="AF10207" s="876"/>
      <c r="AG10207" s="876"/>
      <c r="AH10207" s="876"/>
      <c r="AI10207" s="876"/>
      <c r="AJ10207" s="876"/>
      <c r="AK10207" s="876"/>
      <c r="AL10207" s="876"/>
      <c r="AM10207" s="876"/>
      <c r="AN10207" s="876"/>
      <c r="AO10207" s="876"/>
      <c r="AP10207" s="876"/>
      <c r="AQ10207" s="876"/>
      <c r="AR10207" s="876"/>
      <c r="AS10207" s="876"/>
      <c r="AT10207" s="876"/>
      <c r="AU10207" s="876"/>
      <c r="AV10207" s="876"/>
      <c r="AW10207" s="876"/>
      <c r="AX10207" s="876"/>
      <c r="AY10207" s="876"/>
      <c r="AZ10207" s="876"/>
      <c r="BA10207" s="876"/>
      <c r="BB10207" s="876"/>
      <c r="BC10207" s="876"/>
      <c r="BD10207" s="876"/>
      <c r="BE10207" s="876"/>
      <c r="BF10207" s="876"/>
      <c r="BG10207" s="876"/>
      <c r="BH10207" s="876"/>
      <c r="BI10207" s="876"/>
      <c r="BJ10207" s="876"/>
      <c r="BK10207" s="876"/>
      <c r="BL10207" s="876"/>
      <c r="BM10207" s="876"/>
      <c r="BN10207" s="876"/>
      <c r="BO10207" s="876"/>
      <c r="BP10207" s="876"/>
      <c r="BQ10207" s="876"/>
      <c r="BR10207" s="876"/>
    </row>
    <row r="10208" spans="4:70" x14ac:dyDescent="0.2">
      <c r="D10208" s="876"/>
      <c r="F10208" s="876"/>
      <c r="J10208" s="876"/>
      <c r="X10208" s="876"/>
      <c r="Y10208" s="876"/>
      <c r="Z10208" s="876"/>
      <c r="AA10208" s="876"/>
      <c r="AB10208" s="876"/>
      <c r="AC10208" s="876"/>
      <c r="AD10208" s="876"/>
      <c r="AE10208" s="876"/>
      <c r="AF10208" s="876"/>
      <c r="AG10208" s="876"/>
      <c r="AH10208" s="876"/>
      <c r="AI10208" s="876"/>
      <c r="AJ10208" s="876"/>
      <c r="AK10208" s="876"/>
      <c r="AL10208" s="876"/>
      <c r="AM10208" s="876"/>
      <c r="AN10208" s="876"/>
      <c r="AO10208" s="876"/>
      <c r="AP10208" s="876"/>
      <c r="AQ10208" s="876"/>
      <c r="AR10208" s="876"/>
      <c r="AS10208" s="876"/>
      <c r="AT10208" s="876"/>
      <c r="AU10208" s="876"/>
      <c r="AV10208" s="876"/>
      <c r="AW10208" s="876"/>
      <c r="AX10208" s="876"/>
      <c r="AY10208" s="876"/>
      <c r="AZ10208" s="876"/>
      <c r="BA10208" s="876"/>
      <c r="BB10208" s="876"/>
      <c r="BC10208" s="876"/>
      <c r="BD10208" s="876"/>
      <c r="BE10208" s="876"/>
      <c r="BF10208" s="876"/>
      <c r="BG10208" s="876"/>
      <c r="BH10208" s="876"/>
      <c r="BI10208" s="876"/>
      <c r="BJ10208" s="876"/>
      <c r="BK10208" s="876"/>
      <c r="BL10208" s="876"/>
      <c r="BM10208" s="876"/>
      <c r="BN10208" s="876"/>
      <c r="BO10208" s="876"/>
      <c r="BP10208" s="876"/>
      <c r="BQ10208" s="876"/>
      <c r="BR10208" s="876"/>
    </row>
    <row r="10209" spans="4:70" x14ac:dyDescent="0.2">
      <c r="D10209" s="876"/>
      <c r="F10209" s="876"/>
      <c r="J10209" s="876"/>
      <c r="X10209" s="876"/>
      <c r="Y10209" s="876"/>
      <c r="Z10209" s="876"/>
      <c r="AA10209" s="876"/>
      <c r="AB10209" s="876"/>
      <c r="AC10209" s="876"/>
      <c r="AD10209" s="876"/>
      <c r="AE10209" s="876"/>
      <c r="AF10209" s="876"/>
      <c r="AG10209" s="876"/>
      <c r="AH10209" s="876"/>
      <c r="AI10209" s="876"/>
      <c r="AJ10209" s="876"/>
      <c r="AK10209" s="876"/>
      <c r="AL10209" s="876"/>
      <c r="AM10209" s="876"/>
      <c r="AN10209" s="876"/>
      <c r="AO10209" s="876"/>
      <c r="AP10209" s="876"/>
      <c r="AQ10209" s="876"/>
      <c r="AR10209" s="876"/>
      <c r="AS10209" s="876"/>
      <c r="AT10209" s="876"/>
      <c r="AU10209" s="876"/>
      <c r="AV10209" s="876"/>
      <c r="AW10209" s="876"/>
      <c r="AX10209" s="876"/>
      <c r="AY10209" s="876"/>
      <c r="AZ10209" s="876"/>
      <c r="BA10209" s="876"/>
      <c r="BB10209" s="876"/>
      <c r="BC10209" s="876"/>
      <c r="BD10209" s="876"/>
      <c r="BE10209" s="876"/>
      <c r="BF10209" s="876"/>
      <c r="BG10209" s="876"/>
      <c r="BH10209" s="876"/>
      <c r="BI10209" s="876"/>
      <c r="BJ10209" s="876"/>
      <c r="BK10209" s="876"/>
      <c r="BL10209" s="876"/>
      <c r="BM10209" s="876"/>
      <c r="BN10209" s="876"/>
      <c r="BO10209" s="876"/>
      <c r="BP10209" s="876"/>
      <c r="BQ10209" s="876"/>
      <c r="BR10209" s="876"/>
    </row>
    <row r="10210" spans="4:70" x14ac:dyDescent="0.2">
      <c r="D10210" s="876"/>
      <c r="F10210" s="876"/>
      <c r="J10210" s="876"/>
      <c r="X10210" s="876"/>
      <c r="Y10210" s="876"/>
      <c r="Z10210" s="876"/>
      <c r="AA10210" s="876"/>
      <c r="AB10210" s="876"/>
      <c r="AC10210" s="876"/>
      <c r="AD10210" s="876"/>
      <c r="AE10210" s="876"/>
      <c r="AF10210" s="876"/>
      <c r="AG10210" s="876"/>
      <c r="AH10210" s="876"/>
      <c r="AI10210" s="876"/>
      <c r="AJ10210" s="876"/>
      <c r="AK10210" s="876"/>
      <c r="AL10210" s="876"/>
      <c r="AM10210" s="876"/>
      <c r="AN10210" s="876"/>
      <c r="AO10210" s="876"/>
      <c r="AP10210" s="876"/>
      <c r="AQ10210" s="876"/>
      <c r="AR10210" s="876"/>
      <c r="AS10210" s="876"/>
      <c r="AT10210" s="876"/>
      <c r="AU10210" s="876"/>
      <c r="AV10210" s="876"/>
      <c r="AW10210" s="876"/>
      <c r="AX10210" s="876"/>
      <c r="AY10210" s="876"/>
      <c r="AZ10210" s="876"/>
      <c r="BA10210" s="876"/>
      <c r="BB10210" s="876"/>
      <c r="BC10210" s="876"/>
      <c r="BD10210" s="876"/>
      <c r="BE10210" s="876"/>
      <c r="BF10210" s="876"/>
      <c r="BG10210" s="876"/>
      <c r="BH10210" s="876"/>
      <c r="BI10210" s="876"/>
      <c r="BJ10210" s="876"/>
      <c r="BK10210" s="876"/>
      <c r="BL10210" s="876"/>
      <c r="BM10210" s="876"/>
      <c r="BN10210" s="876"/>
      <c r="BO10210" s="876"/>
      <c r="BP10210" s="876"/>
      <c r="BQ10210" s="876"/>
      <c r="BR10210" s="876"/>
    </row>
    <row r="10211" spans="4:70" x14ac:dyDescent="0.2">
      <c r="D10211" s="876"/>
      <c r="F10211" s="876"/>
      <c r="J10211" s="876"/>
      <c r="X10211" s="876"/>
      <c r="Y10211" s="876"/>
      <c r="Z10211" s="876"/>
      <c r="AA10211" s="876"/>
      <c r="AB10211" s="876"/>
      <c r="AC10211" s="876"/>
      <c r="AD10211" s="876"/>
      <c r="AE10211" s="876"/>
      <c r="AF10211" s="876"/>
      <c r="AG10211" s="876"/>
      <c r="AH10211" s="876"/>
      <c r="AI10211" s="876"/>
      <c r="AJ10211" s="876"/>
      <c r="AK10211" s="876"/>
      <c r="AL10211" s="876"/>
      <c r="AM10211" s="876"/>
      <c r="AN10211" s="876"/>
      <c r="AO10211" s="876"/>
      <c r="AP10211" s="876"/>
      <c r="AQ10211" s="876"/>
      <c r="AR10211" s="876"/>
      <c r="AS10211" s="876"/>
      <c r="AT10211" s="876"/>
      <c r="AU10211" s="876"/>
      <c r="AV10211" s="876"/>
      <c r="AW10211" s="876"/>
      <c r="AX10211" s="876"/>
      <c r="AY10211" s="876"/>
      <c r="AZ10211" s="876"/>
      <c r="BA10211" s="876"/>
      <c r="BB10211" s="876"/>
      <c r="BC10211" s="876"/>
      <c r="BD10211" s="876"/>
      <c r="BE10211" s="876"/>
      <c r="BF10211" s="876"/>
      <c r="BG10211" s="876"/>
      <c r="BH10211" s="876"/>
      <c r="BI10211" s="876"/>
      <c r="BJ10211" s="876"/>
      <c r="BK10211" s="876"/>
      <c r="BL10211" s="876"/>
      <c r="BM10211" s="876"/>
      <c r="BN10211" s="876"/>
      <c r="BO10211" s="876"/>
      <c r="BP10211" s="876"/>
      <c r="BQ10211" s="876"/>
      <c r="BR10211" s="876"/>
    </row>
    <row r="10212" spans="4:70" x14ac:dyDescent="0.2">
      <c r="D10212" s="876"/>
      <c r="F10212" s="876"/>
      <c r="J10212" s="876"/>
      <c r="X10212" s="876"/>
      <c r="Y10212" s="876"/>
      <c r="Z10212" s="876"/>
      <c r="AA10212" s="876"/>
      <c r="AB10212" s="876"/>
      <c r="AC10212" s="876"/>
      <c r="AD10212" s="876"/>
      <c r="AE10212" s="876"/>
      <c r="AF10212" s="876"/>
      <c r="AG10212" s="876"/>
      <c r="AH10212" s="876"/>
      <c r="AI10212" s="876"/>
      <c r="AJ10212" s="876"/>
      <c r="AK10212" s="876"/>
      <c r="AL10212" s="876"/>
      <c r="AM10212" s="876"/>
      <c r="AN10212" s="876"/>
      <c r="AO10212" s="876"/>
      <c r="AP10212" s="876"/>
      <c r="AQ10212" s="876"/>
      <c r="AR10212" s="876"/>
      <c r="AS10212" s="876"/>
      <c r="AT10212" s="876"/>
      <c r="AU10212" s="876"/>
      <c r="AV10212" s="876"/>
      <c r="AW10212" s="876"/>
      <c r="AX10212" s="876"/>
      <c r="AY10212" s="876"/>
      <c r="AZ10212" s="876"/>
      <c r="BA10212" s="876"/>
      <c r="BB10212" s="876"/>
      <c r="BC10212" s="876"/>
      <c r="BD10212" s="876"/>
      <c r="BE10212" s="876"/>
      <c r="BF10212" s="876"/>
      <c r="BG10212" s="876"/>
      <c r="BH10212" s="876"/>
      <c r="BI10212" s="876"/>
      <c r="BJ10212" s="876"/>
      <c r="BK10212" s="876"/>
      <c r="BL10212" s="876"/>
      <c r="BM10212" s="876"/>
      <c r="BN10212" s="876"/>
      <c r="BO10212" s="876"/>
      <c r="BP10212" s="876"/>
      <c r="BQ10212" s="876"/>
      <c r="BR10212" s="876"/>
    </row>
    <row r="10213" spans="4:70" x14ac:dyDescent="0.2">
      <c r="D10213" s="876"/>
      <c r="F10213" s="876"/>
      <c r="J10213" s="876"/>
      <c r="X10213" s="876"/>
      <c r="Y10213" s="876"/>
      <c r="Z10213" s="876"/>
      <c r="AA10213" s="876"/>
      <c r="AB10213" s="876"/>
      <c r="AC10213" s="876"/>
      <c r="AD10213" s="876"/>
      <c r="AE10213" s="876"/>
      <c r="AF10213" s="876"/>
      <c r="AG10213" s="876"/>
      <c r="AH10213" s="876"/>
      <c r="AI10213" s="876"/>
      <c r="AJ10213" s="876"/>
      <c r="AK10213" s="876"/>
      <c r="AL10213" s="876"/>
      <c r="AM10213" s="876"/>
      <c r="AN10213" s="876"/>
      <c r="AO10213" s="876"/>
      <c r="AP10213" s="876"/>
      <c r="AQ10213" s="876"/>
      <c r="AR10213" s="876"/>
      <c r="AS10213" s="876"/>
      <c r="AT10213" s="876"/>
      <c r="AU10213" s="876"/>
      <c r="AV10213" s="876"/>
      <c r="AW10213" s="876"/>
      <c r="AX10213" s="876"/>
      <c r="AY10213" s="876"/>
      <c r="AZ10213" s="876"/>
      <c r="BA10213" s="876"/>
      <c r="BB10213" s="876"/>
      <c r="BC10213" s="876"/>
      <c r="BD10213" s="876"/>
      <c r="BE10213" s="876"/>
      <c r="BF10213" s="876"/>
      <c r="BG10213" s="876"/>
      <c r="BH10213" s="876"/>
      <c r="BI10213" s="876"/>
      <c r="BJ10213" s="876"/>
      <c r="BK10213" s="876"/>
      <c r="BL10213" s="876"/>
      <c r="BM10213" s="876"/>
      <c r="BN10213" s="876"/>
      <c r="BO10213" s="876"/>
      <c r="BP10213" s="876"/>
      <c r="BQ10213" s="876"/>
      <c r="BR10213" s="876"/>
    </row>
    <row r="10214" spans="4:70" x14ac:dyDescent="0.2">
      <c r="D10214" s="876"/>
      <c r="F10214" s="876"/>
      <c r="J10214" s="876"/>
      <c r="X10214" s="876"/>
      <c r="Y10214" s="876"/>
      <c r="Z10214" s="876"/>
      <c r="AA10214" s="876"/>
      <c r="AB10214" s="876"/>
      <c r="AC10214" s="876"/>
      <c r="AD10214" s="876"/>
      <c r="AE10214" s="876"/>
      <c r="AF10214" s="876"/>
      <c r="AG10214" s="876"/>
      <c r="AH10214" s="876"/>
      <c r="AI10214" s="876"/>
      <c r="AJ10214" s="876"/>
      <c r="AK10214" s="876"/>
      <c r="AL10214" s="876"/>
      <c r="AM10214" s="876"/>
      <c r="AN10214" s="876"/>
      <c r="AO10214" s="876"/>
      <c r="AP10214" s="876"/>
      <c r="AQ10214" s="876"/>
      <c r="AR10214" s="876"/>
      <c r="AS10214" s="876"/>
      <c r="AT10214" s="876"/>
      <c r="AU10214" s="876"/>
      <c r="AV10214" s="876"/>
      <c r="AW10214" s="876"/>
      <c r="AX10214" s="876"/>
      <c r="AY10214" s="876"/>
      <c r="AZ10214" s="876"/>
      <c r="BA10214" s="876"/>
      <c r="BB10214" s="876"/>
      <c r="BC10214" s="876"/>
      <c r="BD10214" s="876"/>
      <c r="BE10214" s="876"/>
      <c r="BF10214" s="876"/>
      <c r="BG10214" s="876"/>
      <c r="BH10214" s="876"/>
      <c r="BI10214" s="876"/>
      <c r="BJ10214" s="876"/>
      <c r="BK10214" s="876"/>
      <c r="BL10214" s="876"/>
      <c r="BM10214" s="876"/>
      <c r="BN10214" s="876"/>
      <c r="BO10214" s="876"/>
      <c r="BP10214" s="876"/>
      <c r="BQ10214" s="876"/>
      <c r="BR10214" s="876"/>
    </row>
    <row r="10215" spans="4:70" x14ac:dyDescent="0.2">
      <c r="D10215" s="876"/>
      <c r="F10215" s="876"/>
      <c r="J10215" s="876"/>
      <c r="X10215" s="876"/>
      <c r="Y10215" s="876"/>
      <c r="Z10215" s="876"/>
      <c r="AA10215" s="876"/>
      <c r="AB10215" s="876"/>
      <c r="AC10215" s="876"/>
      <c r="AD10215" s="876"/>
      <c r="AE10215" s="876"/>
      <c r="AF10215" s="876"/>
      <c r="AG10215" s="876"/>
      <c r="AH10215" s="876"/>
      <c r="AI10215" s="876"/>
      <c r="AJ10215" s="876"/>
      <c r="AK10215" s="876"/>
      <c r="AL10215" s="876"/>
      <c r="AM10215" s="876"/>
      <c r="AN10215" s="876"/>
      <c r="AO10215" s="876"/>
      <c r="AP10215" s="876"/>
      <c r="AQ10215" s="876"/>
      <c r="AR10215" s="876"/>
      <c r="AS10215" s="876"/>
      <c r="AT10215" s="876"/>
      <c r="AU10215" s="876"/>
      <c r="AV10215" s="876"/>
      <c r="AW10215" s="876"/>
      <c r="AX10215" s="876"/>
      <c r="AY10215" s="876"/>
      <c r="AZ10215" s="876"/>
      <c r="BA10215" s="876"/>
      <c r="BB10215" s="876"/>
      <c r="BC10215" s="876"/>
      <c r="BD10215" s="876"/>
      <c r="BE10215" s="876"/>
      <c r="BF10215" s="876"/>
      <c r="BG10215" s="876"/>
      <c r="BH10215" s="876"/>
      <c r="BI10215" s="876"/>
      <c r="BJ10215" s="876"/>
      <c r="BK10215" s="876"/>
      <c r="BL10215" s="876"/>
      <c r="BM10215" s="876"/>
      <c r="BN10215" s="876"/>
      <c r="BO10215" s="876"/>
      <c r="BP10215" s="876"/>
      <c r="BQ10215" s="876"/>
      <c r="BR10215" s="876"/>
    </row>
    <row r="10216" spans="4:70" x14ac:dyDescent="0.2">
      <c r="D10216" s="876"/>
      <c r="F10216" s="876"/>
      <c r="J10216" s="876"/>
      <c r="X10216" s="876"/>
      <c r="Y10216" s="876"/>
      <c r="Z10216" s="876"/>
      <c r="AA10216" s="876"/>
      <c r="AB10216" s="876"/>
      <c r="AC10216" s="876"/>
      <c r="AD10216" s="876"/>
      <c r="AE10216" s="876"/>
      <c r="AF10216" s="876"/>
      <c r="AG10216" s="876"/>
      <c r="AH10216" s="876"/>
      <c r="AI10216" s="876"/>
      <c r="AJ10216" s="876"/>
      <c r="AK10216" s="876"/>
      <c r="AL10216" s="876"/>
      <c r="AM10216" s="876"/>
      <c r="AN10216" s="876"/>
      <c r="AO10216" s="876"/>
      <c r="AP10216" s="876"/>
      <c r="AQ10216" s="876"/>
      <c r="AR10216" s="876"/>
      <c r="AS10216" s="876"/>
      <c r="AT10216" s="876"/>
      <c r="AU10216" s="876"/>
      <c r="AV10216" s="876"/>
      <c r="AW10216" s="876"/>
      <c r="AX10216" s="876"/>
      <c r="AY10216" s="876"/>
      <c r="AZ10216" s="876"/>
      <c r="BA10216" s="876"/>
      <c r="BB10216" s="876"/>
      <c r="BC10216" s="876"/>
      <c r="BD10216" s="876"/>
      <c r="BE10216" s="876"/>
      <c r="BF10216" s="876"/>
      <c r="BG10216" s="876"/>
      <c r="BH10216" s="876"/>
      <c r="BI10216" s="876"/>
      <c r="BJ10216" s="876"/>
      <c r="BK10216" s="876"/>
      <c r="BL10216" s="876"/>
      <c r="BM10216" s="876"/>
      <c r="BN10216" s="876"/>
      <c r="BO10216" s="876"/>
      <c r="BP10216" s="876"/>
      <c r="BQ10216" s="876"/>
      <c r="BR10216" s="876"/>
    </row>
    <row r="10217" spans="4:70" x14ac:dyDescent="0.2">
      <c r="D10217" s="876"/>
      <c r="F10217" s="876"/>
      <c r="J10217" s="876"/>
      <c r="X10217" s="876"/>
      <c r="Y10217" s="876"/>
      <c r="Z10217" s="876"/>
      <c r="AA10217" s="876"/>
      <c r="AB10217" s="876"/>
      <c r="AC10217" s="876"/>
      <c r="AD10217" s="876"/>
      <c r="AE10217" s="876"/>
      <c r="AF10217" s="876"/>
      <c r="AG10217" s="876"/>
      <c r="AH10217" s="876"/>
      <c r="AI10217" s="876"/>
      <c r="AJ10217" s="876"/>
      <c r="AK10217" s="876"/>
      <c r="AL10217" s="876"/>
      <c r="AM10217" s="876"/>
      <c r="AN10217" s="876"/>
      <c r="AO10217" s="876"/>
      <c r="AP10217" s="876"/>
      <c r="AQ10217" s="876"/>
      <c r="AR10217" s="876"/>
      <c r="AS10217" s="876"/>
      <c r="AT10217" s="876"/>
      <c r="AU10217" s="876"/>
      <c r="AV10217" s="876"/>
      <c r="AW10217" s="876"/>
      <c r="AX10217" s="876"/>
      <c r="AY10217" s="876"/>
      <c r="AZ10217" s="876"/>
      <c r="BA10217" s="876"/>
      <c r="BB10217" s="876"/>
      <c r="BC10217" s="876"/>
      <c r="BD10217" s="876"/>
      <c r="BE10217" s="876"/>
      <c r="BF10217" s="876"/>
      <c r="BG10217" s="876"/>
      <c r="BH10217" s="876"/>
      <c r="BI10217" s="876"/>
      <c r="BJ10217" s="876"/>
      <c r="BK10217" s="876"/>
      <c r="BL10217" s="876"/>
      <c r="BM10217" s="876"/>
      <c r="BN10217" s="876"/>
      <c r="BO10217" s="876"/>
      <c r="BP10217" s="876"/>
      <c r="BQ10217" s="876"/>
      <c r="BR10217" s="876"/>
    </row>
    <row r="10218" spans="4:70" x14ac:dyDescent="0.2">
      <c r="D10218" s="876"/>
      <c r="F10218" s="876"/>
      <c r="J10218" s="876"/>
      <c r="X10218" s="876"/>
      <c r="Y10218" s="876"/>
      <c r="Z10218" s="876"/>
      <c r="AA10218" s="876"/>
      <c r="AB10218" s="876"/>
      <c r="AC10218" s="876"/>
      <c r="AD10218" s="876"/>
      <c r="AE10218" s="876"/>
      <c r="AF10218" s="876"/>
      <c r="AG10218" s="876"/>
      <c r="AH10218" s="876"/>
      <c r="AI10218" s="876"/>
      <c r="AJ10218" s="876"/>
      <c r="AK10218" s="876"/>
      <c r="AL10218" s="876"/>
      <c r="AM10218" s="876"/>
      <c r="AN10218" s="876"/>
      <c r="AO10218" s="876"/>
      <c r="AP10218" s="876"/>
      <c r="AQ10218" s="876"/>
      <c r="AR10218" s="876"/>
      <c r="AS10218" s="876"/>
      <c r="AT10218" s="876"/>
      <c r="AU10218" s="876"/>
      <c r="AV10218" s="876"/>
      <c r="AW10218" s="876"/>
      <c r="AX10218" s="876"/>
      <c r="AY10218" s="876"/>
      <c r="AZ10218" s="876"/>
      <c r="BA10218" s="876"/>
      <c r="BB10218" s="876"/>
      <c r="BC10218" s="876"/>
      <c r="BD10218" s="876"/>
      <c r="BE10218" s="876"/>
      <c r="BF10218" s="876"/>
      <c r="BG10218" s="876"/>
      <c r="BH10218" s="876"/>
      <c r="BI10218" s="876"/>
      <c r="BJ10218" s="876"/>
      <c r="BK10218" s="876"/>
      <c r="BL10218" s="876"/>
      <c r="BM10218" s="876"/>
      <c r="BN10218" s="876"/>
      <c r="BO10218" s="876"/>
      <c r="BP10218" s="876"/>
      <c r="BQ10218" s="876"/>
      <c r="BR10218" s="876"/>
    </row>
    <row r="10219" spans="4:70" x14ac:dyDescent="0.2">
      <c r="D10219" s="876"/>
      <c r="F10219" s="876"/>
      <c r="J10219" s="876"/>
      <c r="X10219" s="876"/>
      <c r="Y10219" s="876"/>
      <c r="Z10219" s="876"/>
      <c r="AA10219" s="876"/>
      <c r="AB10219" s="876"/>
      <c r="AC10219" s="876"/>
      <c r="AD10219" s="876"/>
      <c r="AE10219" s="876"/>
      <c r="AF10219" s="876"/>
      <c r="AG10219" s="876"/>
      <c r="AH10219" s="876"/>
      <c r="AI10219" s="876"/>
      <c r="AJ10219" s="876"/>
      <c r="AK10219" s="876"/>
      <c r="AL10219" s="876"/>
      <c r="AM10219" s="876"/>
      <c r="AN10219" s="876"/>
      <c r="AO10219" s="876"/>
      <c r="AP10219" s="876"/>
      <c r="AQ10219" s="876"/>
      <c r="AR10219" s="876"/>
      <c r="AS10219" s="876"/>
      <c r="AT10219" s="876"/>
      <c r="AU10219" s="876"/>
      <c r="AV10219" s="876"/>
      <c r="AW10219" s="876"/>
      <c r="AX10219" s="876"/>
      <c r="AY10219" s="876"/>
      <c r="AZ10219" s="876"/>
      <c r="BA10219" s="876"/>
      <c r="BB10219" s="876"/>
      <c r="BC10219" s="876"/>
      <c r="BD10219" s="876"/>
      <c r="BE10219" s="876"/>
      <c r="BF10219" s="876"/>
      <c r="BG10219" s="876"/>
      <c r="BH10219" s="876"/>
      <c r="BI10219" s="876"/>
      <c r="BJ10219" s="876"/>
      <c r="BK10219" s="876"/>
      <c r="BL10219" s="876"/>
      <c r="BM10219" s="876"/>
      <c r="BN10219" s="876"/>
      <c r="BO10219" s="876"/>
      <c r="BP10219" s="876"/>
      <c r="BQ10219" s="876"/>
      <c r="BR10219" s="876"/>
    </row>
    <row r="10220" spans="4:70" x14ac:dyDescent="0.2">
      <c r="D10220" s="876"/>
      <c r="F10220" s="876"/>
      <c r="J10220" s="876"/>
      <c r="X10220" s="876"/>
      <c r="Y10220" s="876"/>
      <c r="Z10220" s="876"/>
      <c r="AA10220" s="876"/>
      <c r="AB10220" s="876"/>
      <c r="AC10220" s="876"/>
      <c r="AD10220" s="876"/>
      <c r="AE10220" s="876"/>
      <c r="AF10220" s="876"/>
      <c r="AG10220" s="876"/>
      <c r="AH10220" s="876"/>
      <c r="AI10220" s="876"/>
      <c r="AJ10220" s="876"/>
      <c r="AK10220" s="876"/>
      <c r="AL10220" s="876"/>
      <c r="AM10220" s="876"/>
      <c r="AN10220" s="876"/>
      <c r="AO10220" s="876"/>
      <c r="AP10220" s="876"/>
      <c r="AQ10220" s="876"/>
      <c r="AR10220" s="876"/>
      <c r="AS10220" s="876"/>
      <c r="AT10220" s="876"/>
      <c r="AU10220" s="876"/>
      <c r="AV10220" s="876"/>
      <c r="AW10220" s="876"/>
      <c r="AX10220" s="876"/>
      <c r="AY10220" s="876"/>
      <c r="AZ10220" s="876"/>
      <c r="BA10220" s="876"/>
      <c r="BB10220" s="876"/>
      <c r="BC10220" s="876"/>
      <c r="BD10220" s="876"/>
      <c r="BE10220" s="876"/>
      <c r="BF10220" s="876"/>
      <c r="BG10220" s="876"/>
      <c r="BH10220" s="876"/>
      <c r="BI10220" s="876"/>
      <c r="BJ10220" s="876"/>
      <c r="BK10220" s="876"/>
      <c r="BL10220" s="876"/>
      <c r="BM10220" s="876"/>
      <c r="BN10220" s="876"/>
      <c r="BO10220" s="876"/>
      <c r="BP10220" s="876"/>
      <c r="BQ10220" s="876"/>
      <c r="BR10220" s="876"/>
    </row>
    <row r="10221" spans="4:70" x14ac:dyDescent="0.2">
      <c r="D10221" s="876"/>
      <c r="F10221" s="876"/>
      <c r="J10221" s="876"/>
      <c r="X10221" s="876"/>
      <c r="Y10221" s="876"/>
      <c r="Z10221" s="876"/>
      <c r="AA10221" s="876"/>
      <c r="AB10221" s="876"/>
      <c r="AC10221" s="876"/>
      <c r="AD10221" s="876"/>
      <c r="AE10221" s="876"/>
      <c r="AF10221" s="876"/>
      <c r="AG10221" s="876"/>
      <c r="AH10221" s="876"/>
      <c r="AI10221" s="876"/>
      <c r="AJ10221" s="876"/>
      <c r="AK10221" s="876"/>
      <c r="AL10221" s="876"/>
      <c r="AM10221" s="876"/>
      <c r="AN10221" s="876"/>
      <c r="AO10221" s="876"/>
      <c r="AP10221" s="876"/>
      <c r="AQ10221" s="876"/>
      <c r="AR10221" s="876"/>
      <c r="AS10221" s="876"/>
      <c r="AT10221" s="876"/>
      <c r="AU10221" s="876"/>
      <c r="AV10221" s="876"/>
      <c r="AW10221" s="876"/>
      <c r="AX10221" s="876"/>
      <c r="AY10221" s="876"/>
      <c r="AZ10221" s="876"/>
      <c r="BA10221" s="876"/>
      <c r="BB10221" s="876"/>
      <c r="BC10221" s="876"/>
      <c r="BD10221" s="876"/>
      <c r="BE10221" s="876"/>
      <c r="BF10221" s="876"/>
      <c r="BG10221" s="876"/>
      <c r="BH10221" s="876"/>
      <c r="BI10221" s="876"/>
      <c r="BJ10221" s="876"/>
      <c r="BK10221" s="876"/>
      <c r="BL10221" s="876"/>
      <c r="BM10221" s="876"/>
      <c r="BN10221" s="876"/>
      <c r="BO10221" s="876"/>
      <c r="BP10221" s="876"/>
      <c r="BQ10221" s="876"/>
      <c r="BR10221" s="876"/>
    </row>
    <row r="10222" spans="4:70" x14ac:dyDescent="0.2">
      <c r="D10222" s="876"/>
      <c r="F10222" s="876"/>
      <c r="J10222" s="876"/>
      <c r="X10222" s="876"/>
      <c r="Y10222" s="876"/>
      <c r="Z10222" s="876"/>
      <c r="AA10222" s="876"/>
      <c r="AB10222" s="876"/>
      <c r="AC10222" s="876"/>
      <c r="AD10222" s="876"/>
      <c r="AE10222" s="876"/>
      <c r="AF10222" s="876"/>
      <c r="AG10222" s="876"/>
      <c r="AH10222" s="876"/>
      <c r="AI10222" s="876"/>
      <c r="AJ10222" s="876"/>
      <c r="AK10222" s="876"/>
      <c r="AL10222" s="876"/>
      <c r="AM10222" s="876"/>
      <c r="AN10222" s="876"/>
      <c r="AO10222" s="876"/>
      <c r="AP10222" s="876"/>
      <c r="AQ10222" s="876"/>
      <c r="AR10222" s="876"/>
      <c r="AS10222" s="876"/>
      <c r="AT10222" s="876"/>
      <c r="AU10222" s="876"/>
      <c r="AV10222" s="876"/>
      <c r="AW10222" s="876"/>
      <c r="AX10222" s="876"/>
      <c r="AY10222" s="876"/>
      <c r="AZ10222" s="876"/>
      <c r="BA10222" s="876"/>
      <c r="BB10222" s="876"/>
      <c r="BC10222" s="876"/>
      <c r="BD10222" s="876"/>
      <c r="BE10222" s="876"/>
      <c r="BF10222" s="876"/>
      <c r="BG10222" s="876"/>
      <c r="BH10222" s="876"/>
      <c r="BI10222" s="876"/>
      <c r="BJ10222" s="876"/>
      <c r="BK10222" s="876"/>
      <c r="BL10222" s="876"/>
      <c r="BM10222" s="876"/>
      <c r="BN10222" s="876"/>
      <c r="BO10222" s="876"/>
      <c r="BP10222" s="876"/>
      <c r="BQ10222" s="876"/>
      <c r="BR10222" s="876"/>
    </row>
    <row r="10223" spans="4:70" x14ac:dyDescent="0.2">
      <c r="D10223" s="876"/>
      <c r="F10223" s="876"/>
      <c r="J10223" s="876"/>
      <c r="X10223" s="876"/>
      <c r="Y10223" s="876"/>
      <c r="Z10223" s="876"/>
      <c r="AA10223" s="876"/>
      <c r="AB10223" s="876"/>
      <c r="AC10223" s="876"/>
      <c r="AD10223" s="876"/>
      <c r="AE10223" s="876"/>
      <c r="AF10223" s="876"/>
      <c r="AG10223" s="876"/>
      <c r="AH10223" s="876"/>
      <c r="AI10223" s="876"/>
      <c r="AJ10223" s="876"/>
      <c r="AK10223" s="876"/>
      <c r="AL10223" s="876"/>
      <c r="AM10223" s="876"/>
      <c r="AN10223" s="876"/>
      <c r="AO10223" s="876"/>
      <c r="AP10223" s="876"/>
      <c r="AQ10223" s="876"/>
      <c r="AR10223" s="876"/>
      <c r="AS10223" s="876"/>
      <c r="AT10223" s="876"/>
      <c r="AU10223" s="876"/>
      <c r="AV10223" s="876"/>
      <c r="AW10223" s="876"/>
      <c r="AX10223" s="876"/>
      <c r="AY10223" s="876"/>
      <c r="AZ10223" s="876"/>
      <c r="BA10223" s="876"/>
      <c r="BB10223" s="876"/>
      <c r="BC10223" s="876"/>
      <c r="BD10223" s="876"/>
      <c r="BE10223" s="876"/>
      <c r="BF10223" s="876"/>
      <c r="BG10223" s="876"/>
      <c r="BH10223" s="876"/>
      <c r="BI10223" s="876"/>
      <c r="BJ10223" s="876"/>
      <c r="BK10223" s="876"/>
      <c r="BL10223" s="876"/>
      <c r="BM10223" s="876"/>
      <c r="BN10223" s="876"/>
      <c r="BO10223" s="876"/>
      <c r="BP10223" s="876"/>
      <c r="BQ10223" s="876"/>
      <c r="BR10223" s="876"/>
    </row>
    <row r="10224" spans="4:70" x14ac:dyDescent="0.2">
      <c r="D10224" s="876"/>
      <c r="F10224" s="876"/>
      <c r="J10224" s="876"/>
      <c r="X10224" s="876"/>
      <c r="Y10224" s="876"/>
      <c r="Z10224" s="876"/>
      <c r="AA10224" s="876"/>
      <c r="AB10224" s="876"/>
      <c r="AC10224" s="876"/>
      <c r="AD10224" s="876"/>
      <c r="AE10224" s="876"/>
      <c r="AF10224" s="876"/>
      <c r="AG10224" s="876"/>
      <c r="AH10224" s="876"/>
      <c r="AI10224" s="876"/>
      <c r="AJ10224" s="876"/>
      <c r="AK10224" s="876"/>
      <c r="AL10224" s="876"/>
      <c r="AM10224" s="876"/>
      <c r="AN10224" s="876"/>
      <c r="AO10224" s="876"/>
      <c r="AP10224" s="876"/>
      <c r="AQ10224" s="876"/>
      <c r="AR10224" s="876"/>
      <c r="AS10224" s="876"/>
      <c r="AT10224" s="876"/>
      <c r="AU10224" s="876"/>
      <c r="AV10224" s="876"/>
      <c r="AW10224" s="876"/>
      <c r="AX10224" s="876"/>
      <c r="AY10224" s="876"/>
      <c r="AZ10224" s="876"/>
      <c r="BA10224" s="876"/>
      <c r="BB10224" s="876"/>
      <c r="BC10224" s="876"/>
      <c r="BD10224" s="876"/>
      <c r="BE10224" s="876"/>
      <c r="BF10224" s="876"/>
      <c r="BG10224" s="876"/>
      <c r="BH10224" s="876"/>
      <c r="BI10224" s="876"/>
      <c r="BJ10224" s="876"/>
      <c r="BK10224" s="876"/>
      <c r="BL10224" s="876"/>
      <c r="BM10224" s="876"/>
      <c r="BN10224" s="876"/>
      <c r="BO10224" s="876"/>
      <c r="BP10224" s="876"/>
      <c r="BQ10224" s="876"/>
      <c r="BR10224" s="876"/>
    </row>
    <row r="10225" spans="4:70" x14ac:dyDescent="0.2">
      <c r="D10225" s="876"/>
      <c r="F10225" s="876"/>
      <c r="J10225" s="876"/>
      <c r="X10225" s="876"/>
      <c r="Y10225" s="876"/>
      <c r="Z10225" s="876"/>
      <c r="AA10225" s="876"/>
      <c r="AB10225" s="876"/>
      <c r="AC10225" s="876"/>
      <c r="AD10225" s="876"/>
      <c r="AE10225" s="876"/>
      <c r="AF10225" s="876"/>
      <c r="AG10225" s="876"/>
      <c r="AH10225" s="876"/>
      <c r="AI10225" s="876"/>
      <c r="AJ10225" s="876"/>
      <c r="AK10225" s="876"/>
      <c r="AL10225" s="876"/>
      <c r="AM10225" s="876"/>
      <c r="AN10225" s="876"/>
      <c r="AO10225" s="876"/>
      <c r="AP10225" s="876"/>
      <c r="AQ10225" s="876"/>
      <c r="AR10225" s="876"/>
      <c r="AS10225" s="876"/>
      <c r="AT10225" s="876"/>
      <c r="AU10225" s="876"/>
      <c r="AV10225" s="876"/>
      <c r="AW10225" s="876"/>
      <c r="AX10225" s="876"/>
      <c r="AY10225" s="876"/>
      <c r="AZ10225" s="876"/>
      <c r="BA10225" s="876"/>
      <c r="BB10225" s="876"/>
      <c r="BC10225" s="876"/>
      <c r="BD10225" s="876"/>
      <c r="BE10225" s="876"/>
      <c r="BF10225" s="876"/>
      <c r="BG10225" s="876"/>
      <c r="BH10225" s="876"/>
      <c r="BI10225" s="876"/>
      <c r="BJ10225" s="876"/>
      <c r="BK10225" s="876"/>
      <c r="BL10225" s="876"/>
      <c r="BM10225" s="876"/>
      <c r="BN10225" s="876"/>
      <c r="BO10225" s="876"/>
      <c r="BP10225" s="876"/>
      <c r="BQ10225" s="876"/>
      <c r="BR10225" s="876"/>
    </row>
    <row r="10226" spans="4:70" x14ac:dyDescent="0.2">
      <c r="D10226" s="876"/>
      <c r="F10226" s="876"/>
      <c r="J10226" s="876"/>
      <c r="X10226" s="876"/>
      <c r="Y10226" s="876"/>
      <c r="Z10226" s="876"/>
      <c r="AA10226" s="876"/>
      <c r="AB10226" s="876"/>
      <c r="AC10226" s="876"/>
      <c r="AD10226" s="876"/>
      <c r="AE10226" s="876"/>
      <c r="AF10226" s="876"/>
      <c r="AG10226" s="876"/>
      <c r="AH10226" s="876"/>
      <c r="AI10226" s="876"/>
      <c r="AJ10226" s="876"/>
      <c r="AK10226" s="876"/>
      <c r="AL10226" s="876"/>
      <c r="AM10226" s="876"/>
      <c r="AN10226" s="876"/>
      <c r="AO10226" s="876"/>
      <c r="AP10226" s="876"/>
      <c r="AQ10226" s="876"/>
      <c r="AR10226" s="876"/>
      <c r="AS10226" s="876"/>
      <c r="AT10226" s="876"/>
      <c r="AU10226" s="876"/>
      <c r="AV10226" s="876"/>
      <c r="AW10226" s="876"/>
      <c r="AX10226" s="876"/>
      <c r="AY10226" s="876"/>
      <c r="AZ10226" s="876"/>
      <c r="BA10226" s="876"/>
      <c r="BB10226" s="876"/>
      <c r="BC10226" s="876"/>
      <c r="BD10226" s="876"/>
      <c r="BE10226" s="876"/>
      <c r="BF10226" s="876"/>
      <c r="BG10226" s="876"/>
      <c r="BH10226" s="876"/>
      <c r="BI10226" s="876"/>
      <c r="BJ10226" s="876"/>
      <c r="BK10226" s="876"/>
      <c r="BL10226" s="876"/>
      <c r="BM10226" s="876"/>
      <c r="BN10226" s="876"/>
      <c r="BO10226" s="876"/>
      <c r="BP10226" s="876"/>
      <c r="BQ10226" s="876"/>
      <c r="BR10226" s="876"/>
    </row>
    <row r="10227" spans="4:70" x14ac:dyDescent="0.2">
      <c r="D10227" s="876"/>
      <c r="F10227" s="876"/>
      <c r="J10227" s="876"/>
      <c r="X10227" s="876"/>
      <c r="Y10227" s="876"/>
      <c r="Z10227" s="876"/>
      <c r="AA10227" s="876"/>
      <c r="AB10227" s="876"/>
      <c r="AC10227" s="876"/>
      <c r="AD10227" s="876"/>
      <c r="AE10227" s="876"/>
      <c r="AF10227" s="876"/>
      <c r="AG10227" s="876"/>
      <c r="AH10227" s="876"/>
      <c r="AI10227" s="876"/>
      <c r="AJ10227" s="876"/>
      <c r="AK10227" s="876"/>
      <c r="AL10227" s="876"/>
      <c r="AM10227" s="876"/>
      <c r="AN10227" s="876"/>
      <c r="AO10227" s="876"/>
      <c r="AP10227" s="876"/>
      <c r="AQ10227" s="876"/>
      <c r="AR10227" s="876"/>
      <c r="AS10227" s="876"/>
      <c r="AT10227" s="876"/>
      <c r="AU10227" s="876"/>
      <c r="AV10227" s="876"/>
      <c r="AW10227" s="876"/>
      <c r="AX10227" s="876"/>
      <c r="AY10227" s="876"/>
      <c r="AZ10227" s="876"/>
      <c r="BA10227" s="876"/>
      <c r="BB10227" s="876"/>
      <c r="BC10227" s="876"/>
      <c r="BD10227" s="876"/>
      <c r="BE10227" s="876"/>
      <c r="BF10227" s="876"/>
      <c r="BG10227" s="876"/>
      <c r="BH10227" s="876"/>
      <c r="BI10227" s="876"/>
      <c r="BJ10227" s="876"/>
      <c r="BK10227" s="876"/>
      <c r="BL10227" s="876"/>
      <c r="BM10227" s="876"/>
      <c r="BN10227" s="876"/>
      <c r="BO10227" s="876"/>
      <c r="BP10227" s="876"/>
      <c r="BQ10227" s="876"/>
      <c r="BR10227" s="876"/>
    </row>
    <row r="10228" spans="4:70" x14ac:dyDescent="0.2">
      <c r="D10228" s="876"/>
      <c r="F10228" s="876"/>
      <c r="J10228" s="876"/>
      <c r="X10228" s="876"/>
      <c r="Y10228" s="876"/>
      <c r="Z10228" s="876"/>
      <c r="AA10228" s="876"/>
      <c r="AB10228" s="876"/>
      <c r="AC10228" s="876"/>
      <c r="AD10228" s="876"/>
      <c r="AE10228" s="876"/>
      <c r="AF10228" s="876"/>
      <c r="AG10228" s="876"/>
      <c r="AH10228" s="876"/>
      <c r="AI10228" s="876"/>
      <c r="AJ10228" s="876"/>
      <c r="AK10228" s="876"/>
      <c r="AL10228" s="876"/>
      <c r="AM10228" s="876"/>
      <c r="AN10228" s="876"/>
      <c r="AO10228" s="876"/>
      <c r="AP10228" s="876"/>
      <c r="AQ10228" s="876"/>
      <c r="AR10228" s="876"/>
      <c r="AS10228" s="876"/>
      <c r="AT10228" s="876"/>
      <c r="AU10228" s="876"/>
      <c r="AV10228" s="876"/>
      <c r="AW10228" s="876"/>
      <c r="AX10228" s="876"/>
      <c r="AY10228" s="876"/>
      <c r="AZ10228" s="876"/>
      <c r="BA10228" s="876"/>
      <c r="BB10228" s="876"/>
      <c r="BC10228" s="876"/>
      <c r="BD10228" s="876"/>
      <c r="BE10228" s="876"/>
      <c r="BF10228" s="876"/>
      <c r="BG10228" s="876"/>
      <c r="BH10228" s="876"/>
      <c r="BI10228" s="876"/>
      <c r="BJ10228" s="876"/>
      <c r="BK10228" s="876"/>
      <c r="BL10228" s="876"/>
      <c r="BM10228" s="876"/>
      <c r="BN10228" s="876"/>
      <c r="BO10228" s="876"/>
      <c r="BP10228" s="876"/>
      <c r="BQ10228" s="876"/>
      <c r="BR10228" s="876"/>
    </row>
    <row r="10229" spans="4:70" x14ac:dyDescent="0.2">
      <c r="D10229" s="876"/>
      <c r="F10229" s="876"/>
      <c r="J10229" s="876"/>
      <c r="X10229" s="876"/>
      <c r="Y10229" s="876"/>
      <c r="Z10229" s="876"/>
      <c r="AA10229" s="876"/>
      <c r="AB10229" s="876"/>
      <c r="AC10229" s="876"/>
      <c r="AD10229" s="876"/>
      <c r="AE10229" s="876"/>
      <c r="AF10229" s="876"/>
      <c r="AG10229" s="876"/>
      <c r="AH10229" s="876"/>
      <c r="AI10229" s="876"/>
      <c r="AJ10229" s="876"/>
      <c r="AK10229" s="876"/>
      <c r="AL10229" s="876"/>
      <c r="AM10229" s="876"/>
      <c r="AN10229" s="876"/>
      <c r="AO10229" s="876"/>
      <c r="AP10229" s="876"/>
      <c r="AQ10229" s="876"/>
      <c r="AR10229" s="876"/>
      <c r="AS10229" s="876"/>
      <c r="AT10229" s="876"/>
      <c r="AU10229" s="876"/>
      <c r="AV10229" s="876"/>
      <c r="AW10229" s="876"/>
      <c r="AX10229" s="876"/>
      <c r="AY10229" s="876"/>
      <c r="AZ10229" s="876"/>
      <c r="BA10229" s="876"/>
      <c r="BB10229" s="876"/>
      <c r="BC10229" s="876"/>
      <c r="BD10229" s="876"/>
      <c r="BE10229" s="876"/>
      <c r="BF10229" s="876"/>
      <c r="BG10229" s="876"/>
      <c r="BH10229" s="876"/>
      <c r="BI10229" s="876"/>
      <c r="BJ10229" s="876"/>
      <c r="BK10229" s="876"/>
      <c r="BL10229" s="876"/>
      <c r="BM10229" s="876"/>
      <c r="BN10229" s="876"/>
      <c r="BO10229" s="876"/>
      <c r="BP10229" s="876"/>
      <c r="BQ10229" s="876"/>
      <c r="BR10229" s="876"/>
    </row>
    <row r="10230" spans="4:70" x14ac:dyDescent="0.2">
      <c r="D10230" s="876"/>
      <c r="F10230" s="876"/>
      <c r="J10230" s="876"/>
      <c r="X10230" s="876"/>
      <c r="Y10230" s="876"/>
      <c r="Z10230" s="876"/>
      <c r="AA10230" s="876"/>
      <c r="AB10230" s="876"/>
      <c r="AC10230" s="876"/>
      <c r="AD10230" s="876"/>
      <c r="AE10230" s="876"/>
      <c r="AF10230" s="876"/>
      <c r="AG10230" s="876"/>
      <c r="AH10230" s="876"/>
      <c r="AI10230" s="876"/>
      <c r="AJ10230" s="876"/>
      <c r="AK10230" s="876"/>
      <c r="AL10230" s="876"/>
      <c r="AM10230" s="876"/>
      <c r="AN10230" s="876"/>
      <c r="AO10230" s="876"/>
      <c r="AP10230" s="876"/>
      <c r="AQ10230" s="876"/>
      <c r="AR10230" s="876"/>
      <c r="AS10230" s="876"/>
      <c r="AT10230" s="876"/>
      <c r="AU10230" s="876"/>
      <c r="AV10230" s="876"/>
      <c r="AW10230" s="876"/>
      <c r="AX10230" s="876"/>
      <c r="AY10230" s="876"/>
      <c r="AZ10230" s="876"/>
      <c r="BA10230" s="876"/>
      <c r="BB10230" s="876"/>
      <c r="BC10230" s="876"/>
      <c r="BD10230" s="876"/>
      <c r="BE10230" s="876"/>
      <c r="BF10230" s="876"/>
      <c r="BG10230" s="876"/>
      <c r="BH10230" s="876"/>
      <c r="BI10230" s="876"/>
      <c r="BJ10230" s="876"/>
      <c r="BK10230" s="876"/>
      <c r="BL10230" s="876"/>
      <c r="BM10230" s="876"/>
      <c r="BN10230" s="876"/>
      <c r="BO10230" s="876"/>
      <c r="BP10230" s="876"/>
      <c r="BQ10230" s="876"/>
      <c r="BR10230" s="876"/>
    </row>
    <row r="10231" spans="4:70" x14ac:dyDescent="0.2">
      <c r="D10231" s="876"/>
      <c r="F10231" s="876"/>
      <c r="J10231" s="876"/>
      <c r="X10231" s="876"/>
      <c r="Y10231" s="876"/>
      <c r="Z10231" s="876"/>
      <c r="AA10231" s="876"/>
      <c r="AB10231" s="876"/>
      <c r="AC10231" s="876"/>
      <c r="AD10231" s="876"/>
      <c r="AE10231" s="876"/>
      <c r="AF10231" s="876"/>
      <c r="AG10231" s="876"/>
      <c r="AH10231" s="876"/>
      <c r="AI10231" s="876"/>
      <c r="AJ10231" s="876"/>
      <c r="AK10231" s="876"/>
      <c r="AL10231" s="876"/>
      <c r="AM10231" s="876"/>
      <c r="AN10231" s="876"/>
      <c r="AO10231" s="876"/>
      <c r="AP10231" s="876"/>
      <c r="AQ10231" s="876"/>
      <c r="AR10231" s="876"/>
      <c r="AS10231" s="876"/>
      <c r="AT10231" s="876"/>
      <c r="AU10231" s="876"/>
      <c r="AV10231" s="876"/>
      <c r="AW10231" s="876"/>
      <c r="AX10231" s="876"/>
      <c r="AY10231" s="876"/>
      <c r="AZ10231" s="876"/>
      <c r="BA10231" s="876"/>
      <c r="BB10231" s="876"/>
      <c r="BC10231" s="876"/>
      <c r="BD10231" s="876"/>
      <c r="BE10231" s="876"/>
      <c r="BF10231" s="876"/>
      <c r="BG10231" s="876"/>
      <c r="BH10231" s="876"/>
      <c r="BI10231" s="876"/>
      <c r="BJ10231" s="876"/>
      <c r="BK10231" s="876"/>
      <c r="BL10231" s="876"/>
      <c r="BM10231" s="876"/>
      <c r="BN10231" s="876"/>
      <c r="BO10231" s="876"/>
      <c r="BP10231" s="876"/>
      <c r="BQ10231" s="876"/>
      <c r="BR10231" s="876"/>
    </row>
    <row r="10232" spans="4:70" x14ac:dyDescent="0.2">
      <c r="D10232" s="876"/>
      <c r="F10232" s="876"/>
      <c r="J10232" s="876"/>
      <c r="X10232" s="876"/>
      <c r="Y10232" s="876"/>
      <c r="Z10232" s="876"/>
      <c r="AA10232" s="876"/>
      <c r="AB10232" s="876"/>
      <c r="AC10232" s="876"/>
      <c r="AD10232" s="876"/>
      <c r="AE10232" s="876"/>
      <c r="AF10232" s="876"/>
      <c r="AG10232" s="876"/>
      <c r="AH10232" s="876"/>
      <c r="AI10232" s="876"/>
      <c r="AJ10232" s="876"/>
      <c r="AK10232" s="876"/>
      <c r="AL10232" s="876"/>
      <c r="AM10232" s="876"/>
      <c r="AN10232" s="876"/>
      <c r="AO10232" s="876"/>
      <c r="AP10232" s="876"/>
      <c r="AQ10232" s="876"/>
      <c r="AR10232" s="876"/>
      <c r="AS10232" s="876"/>
      <c r="AT10232" s="876"/>
      <c r="AU10232" s="876"/>
      <c r="AV10232" s="876"/>
      <c r="AW10232" s="876"/>
      <c r="AX10232" s="876"/>
      <c r="AY10232" s="876"/>
      <c r="AZ10232" s="876"/>
      <c r="BA10232" s="876"/>
      <c r="BB10232" s="876"/>
      <c r="BC10232" s="876"/>
      <c r="BD10232" s="876"/>
      <c r="BE10232" s="876"/>
      <c r="BF10232" s="876"/>
      <c r="BG10232" s="876"/>
      <c r="BH10232" s="876"/>
      <c r="BI10232" s="876"/>
      <c r="BJ10232" s="876"/>
      <c r="BK10232" s="876"/>
      <c r="BL10232" s="876"/>
      <c r="BM10232" s="876"/>
      <c r="BN10232" s="876"/>
      <c r="BO10232" s="876"/>
      <c r="BP10232" s="876"/>
      <c r="BQ10232" s="876"/>
      <c r="BR10232" s="876"/>
    </row>
    <row r="10233" spans="4:70" x14ac:dyDescent="0.2">
      <c r="D10233" s="876"/>
      <c r="F10233" s="876"/>
      <c r="J10233" s="876"/>
      <c r="X10233" s="876"/>
      <c r="Y10233" s="876"/>
      <c r="Z10233" s="876"/>
      <c r="AA10233" s="876"/>
      <c r="AB10233" s="876"/>
      <c r="AC10233" s="876"/>
      <c r="AD10233" s="876"/>
      <c r="AE10233" s="876"/>
      <c r="AF10233" s="876"/>
      <c r="AG10233" s="876"/>
      <c r="AH10233" s="876"/>
      <c r="AI10233" s="876"/>
      <c r="AJ10233" s="876"/>
      <c r="AK10233" s="876"/>
      <c r="AL10233" s="876"/>
      <c r="AM10233" s="876"/>
      <c r="AN10233" s="876"/>
      <c r="AO10233" s="876"/>
      <c r="AP10233" s="876"/>
      <c r="AQ10233" s="876"/>
      <c r="AR10233" s="876"/>
      <c r="AS10233" s="876"/>
      <c r="AT10233" s="876"/>
      <c r="AU10233" s="876"/>
      <c r="AV10233" s="876"/>
      <c r="AW10233" s="876"/>
      <c r="AX10233" s="876"/>
      <c r="AY10233" s="876"/>
      <c r="AZ10233" s="876"/>
      <c r="BA10233" s="876"/>
      <c r="BB10233" s="876"/>
      <c r="BC10233" s="876"/>
      <c r="BD10233" s="876"/>
      <c r="BE10233" s="876"/>
      <c r="BF10233" s="876"/>
      <c r="BG10233" s="876"/>
      <c r="BH10233" s="876"/>
      <c r="BI10233" s="876"/>
      <c r="BJ10233" s="876"/>
      <c r="BK10233" s="876"/>
      <c r="BL10233" s="876"/>
      <c r="BM10233" s="876"/>
      <c r="BN10233" s="876"/>
      <c r="BO10233" s="876"/>
      <c r="BP10233" s="876"/>
      <c r="BQ10233" s="876"/>
      <c r="BR10233" s="876"/>
    </row>
    <row r="10234" spans="4:70" x14ac:dyDescent="0.2">
      <c r="D10234" s="876"/>
      <c r="F10234" s="876"/>
      <c r="J10234" s="876"/>
      <c r="X10234" s="876"/>
      <c r="Y10234" s="876"/>
      <c r="Z10234" s="876"/>
      <c r="AA10234" s="876"/>
      <c r="AB10234" s="876"/>
      <c r="AC10234" s="876"/>
      <c r="AD10234" s="876"/>
      <c r="AE10234" s="876"/>
      <c r="AF10234" s="876"/>
      <c r="AG10234" s="876"/>
      <c r="AH10234" s="876"/>
      <c r="AI10234" s="876"/>
      <c r="AJ10234" s="876"/>
      <c r="AK10234" s="876"/>
      <c r="AL10234" s="876"/>
      <c r="AM10234" s="876"/>
      <c r="AN10234" s="876"/>
      <c r="AO10234" s="876"/>
      <c r="AP10234" s="876"/>
      <c r="AQ10234" s="876"/>
      <c r="AR10234" s="876"/>
      <c r="AS10234" s="876"/>
      <c r="AT10234" s="876"/>
      <c r="AU10234" s="876"/>
      <c r="AV10234" s="876"/>
      <c r="AW10234" s="876"/>
      <c r="AX10234" s="876"/>
      <c r="AY10234" s="876"/>
      <c r="AZ10234" s="876"/>
      <c r="BA10234" s="876"/>
      <c r="BB10234" s="876"/>
      <c r="BC10234" s="876"/>
      <c r="BD10234" s="876"/>
      <c r="BE10234" s="876"/>
      <c r="BF10234" s="876"/>
      <c r="BG10234" s="876"/>
      <c r="BH10234" s="876"/>
      <c r="BI10234" s="876"/>
      <c r="BJ10234" s="876"/>
      <c r="BK10234" s="876"/>
      <c r="BL10234" s="876"/>
      <c r="BM10234" s="876"/>
      <c r="BN10234" s="876"/>
      <c r="BO10234" s="876"/>
      <c r="BP10234" s="876"/>
      <c r="BQ10234" s="876"/>
      <c r="BR10234" s="876"/>
    </row>
    <row r="10235" spans="4:70" x14ac:dyDescent="0.2">
      <c r="D10235" s="876"/>
      <c r="F10235" s="876"/>
      <c r="J10235" s="876"/>
      <c r="X10235" s="876"/>
      <c r="Y10235" s="876"/>
      <c r="Z10235" s="876"/>
      <c r="AA10235" s="876"/>
      <c r="AB10235" s="876"/>
      <c r="AC10235" s="876"/>
      <c r="AD10235" s="876"/>
      <c r="AE10235" s="876"/>
      <c r="AF10235" s="876"/>
      <c r="AG10235" s="876"/>
      <c r="AH10235" s="876"/>
      <c r="AI10235" s="876"/>
      <c r="AJ10235" s="876"/>
      <c r="AK10235" s="876"/>
      <c r="AL10235" s="876"/>
      <c r="AM10235" s="876"/>
      <c r="AN10235" s="876"/>
      <c r="AO10235" s="876"/>
      <c r="AP10235" s="876"/>
      <c r="AQ10235" s="876"/>
      <c r="AR10235" s="876"/>
      <c r="AS10235" s="876"/>
      <c r="AT10235" s="876"/>
      <c r="AU10235" s="876"/>
      <c r="AV10235" s="876"/>
      <c r="AW10235" s="876"/>
      <c r="AX10235" s="876"/>
      <c r="AY10235" s="876"/>
      <c r="AZ10235" s="876"/>
      <c r="BA10235" s="876"/>
      <c r="BB10235" s="876"/>
      <c r="BC10235" s="876"/>
      <c r="BD10235" s="876"/>
      <c r="BE10235" s="876"/>
      <c r="BF10235" s="876"/>
      <c r="BG10235" s="876"/>
      <c r="BH10235" s="876"/>
      <c r="BI10235" s="876"/>
      <c r="BJ10235" s="876"/>
      <c r="BK10235" s="876"/>
      <c r="BL10235" s="876"/>
      <c r="BM10235" s="876"/>
      <c r="BN10235" s="876"/>
      <c r="BO10235" s="876"/>
      <c r="BP10235" s="876"/>
      <c r="BQ10235" s="876"/>
      <c r="BR10235" s="876"/>
    </row>
    <row r="10236" spans="4:70" x14ac:dyDescent="0.2">
      <c r="D10236" s="876"/>
      <c r="F10236" s="876"/>
      <c r="J10236" s="876"/>
      <c r="X10236" s="876"/>
      <c r="Y10236" s="876"/>
      <c r="Z10236" s="876"/>
      <c r="AA10236" s="876"/>
      <c r="AB10236" s="876"/>
      <c r="AC10236" s="876"/>
      <c r="AD10236" s="876"/>
      <c r="AE10236" s="876"/>
      <c r="AF10236" s="876"/>
      <c r="AG10236" s="876"/>
      <c r="AH10236" s="876"/>
      <c r="AI10236" s="876"/>
      <c r="AJ10236" s="876"/>
      <c r="AK10236" s="876"/>
      <c r="AL10236" s="876"/>
      <c r="AM10236" s="876"/>
      <c r="AN10236" s="876"/>
      <c r="AO10236" s="876"/>
      <c r="AP10236" s="876"/>
      <c r="AQ10236" s="876"/>
      <c r="AR10236" s="876"/>
      <c r="AS10236" s="876"/>
      <c r="AT10236" s="876"/>
      <c r="AU10236" s="876"/>
      <c r="AV10236" s="876"/>
      <c r="AW10236" s="876"/>
      <c r="AX10236" s="876"/>
      <c r="AY10236" s="876"/>
      <c r="AZ10236" s="876"/>
      <c r="BA10236" s="876"/>
      <c r="BB10236" s="876"/>
      <c r="BC10236" s="876"/>
      <c r="BD10236" s="876"/>
      <c r="BE10236" s="876"/>
      <c r="BF10236" s="876"/>
      <c r="BG10236" s="876"/>
      <c r="BH10236" s="876"/>
      <c r="BI10236" s="876"/>
      <c r="BJ10236" s="876"/>
      <c r="BK10236" s="876"/>
      <c r="BL10236" s="876"/>
      <c r="BM10236" s="876"/>
      <c r="BN10236" s="876"/>
      <c r="BO10236" s="876"/>
      <c r="BP10236" s="876"/>
      <c r="BQ10236" s="876"/>
      <c r="BR10236" s="876"/>
    </row>
    <row r="10237" spans="4:70" x14ac:dyDescent="0.2">
      <c r="D10237" s="876"/>
      <c r="F10237" s="876"/>
      <c r="J10237" s="876"/>
      <c r="X10237" s="876"/>
      <c r="Y10237" s="876"/>
      <c r="Z10237" s="876"/>
      <c r="AA10237" s="876"/>
      <c r="AB10237" s="876"/>
      <c r="AC10237" s="876"/>
      <c r="AD10237" s="876"/>
      <c r="AE10237" s="876"/>
      <c r="AF10237" s="876"/>
      <c r="AG10237" s="876"/>
      <c r="AH10237" s="876"/>
      <c r="AI10237" s="876"/>
      <c r="AJ10237" s="876"/>
      <c r="AK10237" s="876"/>
      <c r="AL10237" s="876"/>
      <c r="AM10237" s="876"/>
      <c r="AN10237" s="876"/>
      <c r="AO10237" s="876"/>
      <c r="AP10237" s="876"/>
      <c r="AQ10237" s="876"/>
      <c r="AR10237" s="876"/>
      <c r="AS10237" s="876"/>
      <c r="AT10237" s="876"/>
      <c r="AU10237" s="876"/>
      <c r="AV10237" s="876"/>
      <c r="AW10237" s="876"/>
      <c r="AX10237" s="876"/>
      <c r="AY10237" s="876"/>
      <c r="AZ10237" s="876"/>
      <c r="BA10237" s="876"/>
      <c r="BB10237" s="876"/>
      <c r="BC10237" s="876"/>
      <c r="BD10237" s="876"/>
      <c r="BE10237" s="876"/>
      <c r="BF10237" s="876"/>
      <c r="BG10237" s="876"/>
      <c r="BH10237" s="876"/>
      <c r="BI10237" s="876"/>
      <c r="BJ10237" s="876"/>
      <c r="BK10237" s="876"/>
      <c r="BL10237" s="876"/>
      <c r="BM10237" s="876"/>
      <c r="BN10237" s="876"/>
      <c r="BO10237" s="876"/>
      <c r="BP10237" s="876"/>
      <c r="BQ10237" s="876"/>
      <c r="BR10237" s="876"/>
    </row>
    <row r="10238" spans="4:70" x14ac:dyDescent="0.2">
      <c r="D10238" s="876"/>
      <c r="F10238" s="876"/>
      <c r="J10238" s="876"/>
      <c r="X10238" s="876"/>
      <c r="Y10238" s="876"/>
      <c r="Z10238" s="876"/>
      <c r="AA10238" s="876"/>
      <c r="AB10238" s="876"/>
      <c r="AC10238" s="876"/>
      <c r="AD10238" s="876"/>
      <c r="AE10238" s="876"/>
      <c r="AF10238" s="876"/>
      <c r="AG10238" s="876"/>
      <c r="AH10238" s="876"/>
      <c r="AI10238" s="876"/>
      <c r="AJ10238" s="876"/>
      <c r="AK10238" s="876"/>
      <c r="AL10238" s="876"/>
      <c r="AM10238" s="876"/>
      <c r="AN10238" s="876"/>
      <c r="AO10238" s="876"/>
      <c r="AP10238" s="876"/>
      <c r="AQ10238" s="876"/>
      <c r="AR10238" s="876"/>
      <c r="AS10238" s="876"/>
      <c r="AT10238" s="876"/>
      <c r="AU10238" s="876"/>
      <c r="AV10238" s="876"/>
      <c r="AW10238" s="876"/>
      <c r="AX10238" s="876"/>
      <c r="AY10238" s="876"/>
      <c r="AZ10238" s="876"/>
      <c r="BA10238" s="876"/>
      <c r="BB10238" s="876"/>
      <c r="BC10238" s="876"/>
      <c r="BD10238" s="876"/>
      <c r="BE10238" s="876"/>
      <c r="BF10238" s="876"/>
      <c r="BG10238" s="876"/>
      <c r="BH10238" s="876"/>
      <c r="BI10238" s="876"/>
      <c r="BJ10238" s="876"/>
      <c r="BK10238" s="876"/>
      <c r="BL10238" s="876"/>
      <c r="BM10238" s="876"/>
      <c r="BN10238" s="876"/>
      <c r="BO10238" s="876"/>
      <c r="BP10238" s="876"/>
      <c r="BQ10238" s="876"/>
      <c r="BR10238" s="876"/>
    </row>
    <row r="10239" spans="4:70" x14ac:dyDescent="0.2">
      <c r="D10239" s="876"/>
      <c r="F10239" s="876"/>
      <c r="J10239" s="876"/>
      <c r="X10239" s="876"/>
      <c r="Y10239" s="876"/>
      <c r="Z10239" s="876"/>
      <c r="AA10239" s="876"/>
      <c r="AB10239" s="876"/>
      <c r="AC10239" s="876"/>
      <c r="AD10239" s="876"/>
      <c r="AE10239" s="876"/>
      <c r="AF10239" s="876"/>
      <c r="AG10239" s="876"/>
      <c r="AH10239" s="876"/>
      <c r="AI10239" s="876"/>
      <c r="AJ10239" s="876"/>
      <c r="AK10239" s="876"/>
      <c r="AL10239" s="876"/>
      <c r="AM10239" s="876"/>
      <c r="AN10239" s="876"/>
      <c r="AO10239" s="876"/>
      <c r="AP10239" s="876"/>
      <c r="AQ10239" s="876"/>
      <c r="AR10239" s="876"/>
      <c r="AS10239" s="876"/>
      <c r="AT10239" s="876"/>
      <c r="AU10239" s="876"/>
      <c r="AV10239" s="876"/>
      <c r="AW10239" s="876"/>
      <c r="AX10239" s="876"/>
      <c r="AY10239" s="876"/>
      <c r="AZ10239" s="876"/>
      <c r="BA10239" s="876"/>
      <c r="BB10239" s="876"/>
      <c r="BC10239" s="876"/>
      <c r="BD10239" s="876"/>
      <c r="BE10239" s="876"/>
      <c r="BF10239" s="876"/>
      <c r="BG10239" s="876"/>
      <c r="BH10239" s="876"/>
      <c r="BI10239" s="876"/>
      <c r="BJ10239" s="876"/>
      <c r="BK10239" s="876"/>
      <c r="BL10239" s="876"/>
      <c r="BM10239" s="876"/>
      <c r="BN10239" s="876"/>
      <c r="BO10239" s="876"/>
      <c r="BP10239" s="876"/>
      <c r="BQ10239" s="876"/>
      <c r="BR10239" s="876"/>
    </row>
    <row r="10240" spans="4:70" x14ac:dyDescent="0.2">
      <c r="D10240" s="876"/>
      <c r="F10240" s="876"/>
      <c r="J10240" s="876"/>
      <c r="X10240" s="876"/>
      <c r="Y10240" s="876"/>
      <c r="Z10240" s="876"/>
      <c r="AA10240" s="876"/>
      <c r="AB10240" s="876"/>
      <c r="AC10240" s="876"/>
      <c r="AD10240" s="876"/>
      <c r="AE10240" s="876"/>
      <c r="AF10240" s="876"/>
      <c r="AG10240" s="876"/>
      <c r="AH10240" s="876"/>
      <c r="AI10240" s="876"/>
      <c r="AJ10240" s="876"/>
      <c r="AK10240" s="876"/>
      <c r="AL10240" s="876"/>
      <c r="AM10240" s="876"/>
      <c r="AN10240" s="876"/>
      <c r="AO10240" s="876"/>
      <c r="AP10240" s="876"/>
      <c r="AQ10240" s="876"/>
      <c r="AR10240" s="876"/>
      <c r="AS10240" s="876"/>
      <c r="AT10240" s="876"/>
      <c r="AU10240" s="876"/>
      <c r="AV10240" s="876"/>
      <c r="AW10240" s="876"/>
      <c r="AX10240" s="876"/>
      <c r="AY10240" s="876"/>
      <c r="AZ10240" s="876"/>
      <c r="BA10240" s="876"/>
      <c r="BB10240" s="876"/>
      <c r="BC10240" s="876"/>
      <c r="BD10240" s="876"/>
      <c r="BE10240" s="876"/>
      <c r="BF10240" s="876"/>
      <c r="BG10240" s="876"/>
      <c r="BH10240" s="876"/>
      <c r="BI10240" s="876"/>
      <c r="BJ10240" s="876"/>
      <c r="BK10240" s="876"/>
      <c r="BL10240" s="876"/>
      <c r="BM10240" s="876"/>
      <c r="BN10240" s="876"/>
      <c r="BO10240" s="876"/>
      <c r="BP10240" s="876"/>
      <c r="BQ10240" s="876"/>
      <c r="BR10240" s="876"/>
    </row>
    <row r="10241" spans="4:70" x14ac:dyDescent="0.2">
      <c r="D10241" s="876"/>
      <c r="F10241" s="876"/>
      <c r="J10241" s="876"/>
      <c r="X10241" s="876"/>
      <c r="Y10241" s="876"/>
      <c r="Z10241" s="876"/>
      <c r="AA10241" s="876"/>
      <c r="AB10241" s="876"/>
      <c r="AC10241" s="876"/>
      <c r="AD10241" s="876"/>
      <c r="AE10241" s="876"/>
      <c r="AF10241" s="876"/>
      <c r="AG10241" s="876"/>
      <c r="AH10241" s="876"/>
      <c r="AI10241" s="876"/>
      <c r="AJ10241" s="876"/>
      <c r="AK10241" s="876"/>
      <c r="AL10241" s="876"/>
      <c r="AM10241" s="876"/>
      <c r="AN10241" s="876"/>
      <c r="AO10241" s="876"/>
      <c r="AP10241" s="876"/>
      <c r="AQ10241" s="876"/>
      <c r="AR10241" s="876"/>
      <c r="AS10241" s="876"/>
      <c r="AT10241" s="876"/>
      <c r="AU10241" s="876"/>
      <c r="AV10241" s="876"/>
      <c r="AW10241" s="876"/>
      <c r="AX10241" s="876"/>
      <c r="AY10241" s="876"/>
      <c r="AZ10241" s="876"/>
      <c r="BA10241" s="876"/>
      <c r="BB10241" s="876"/>
      <c r="BC10241" s="876"/>
      <c r="BD10241" s="876"/>
      <c r="BE10241" s="876"/>
      <c r="BF10241" s="876"/>
      <c r="BG10241" s="876"/>
      <c r="BH10241" s="876"/>
      <c r="BI10241" s="876"/>
      <c r="BJ10241" s="876"/>
      <c r="BK10241" s="876"/>
      <c r="BL10241" s="876"/>
      <c r="BM10241" s="876"/>
      <c r="BN10241" s="876"/>
      <c r="BO10241" s="876"/>
      <c r="BP10241" s="876"/>
      <c r="BQ10241" s="876"/>
      <c r="BR10241" s="876"/>
    </row>
    <row r="10242" spans="4:70" x14ac:dyDescent="0.2">
      <c r="D10242" s="876"/>
      <c r="F10242" s="876"/>
      <c r="J10242" s="876"/>
      <c r="X10242" s="876"/>
      <c r="Y10242" s="876"/>
      <c r="Z10242" s="876"/>
      <c r="AA10242" s="876"/>
      <c r="AB10242" s="876"/>
      <c r="AC10242" s="876"/>
      <c r="AD10242" s="876"/>
      <c r="AE10242" s="876"/>
      <c r="AF10242" s="876"/>
      <c r="AG10242" s="876"/>
      <c r="AH10242" s="876"/>
      <c r="AI10242" s="876"/>
      <c r="AJ10242" s="876"/>
      <c r="AK10242" s="876"/>
      <c r="AL10242" s="876"/>
      <c r="AM10242" s="876"/>
      <c r="AN10242" s="876"/>
      <c r="AO10242" s="876"/>
      <c r="AP10242" s="876"/>
      <c r="AQ10242" s="876"/>
      <c r="AR10242" s="876"/>
      <c r="AS10242" s="876"/>
      <c r="AT10242" s="876"/>
      <c r="AU10242" s="876"/>
      <c r="AV10242" s="876"/>
      <c r="AW10242" s="876"/>
      <c r="AX10242" s="876"/>
      <c r="AY10242" s="876"/>
      <c r="AZ10242" s="876"/>
      <c r="BA10242" s="876"/>
      <c r="BB10242" s="876"/>
      <c r="BC10242" s="876"/>
      <c r="BD10242" s="876"/>
      <c r="BE10242" s="876"/>
      <c r="BF10242" s="876"/>
      <c r="BG10242" s="876"/>
      <c r="BH10242" s="876"/>
      <c r="BI10242" s="876"/>
      <c r="BJ10242" s="876"/>
      <c r="BK10242" s="876"/>
      <c r="BL10242" s="876"/>
      <c r="BM10242" s="876"/>
      <c r="BN10242" s="876"/>
      <c r="BO10242" s="876"/>
      <c r="BP10242" s="876"/>
      <c r="BQ10242" s="876"/>
      <c r="BR10242" s="876"/>
    </row>
    <row r="10243" spans="4:70" x14ac:dyDescent="0.2">
      <c r="D10243" s="876"/>
      <c r="F10243" s="876"/>
      <c r="J10243" s="876"/>
      <c r="X10243" s="876"/>
      <c r="Y10243" s="876"/>
      <c r="Z10243" s="876"/>
      <c r="AA10243" s="876"/>
      <c r="AB10243" s="876"/>
      <c r="AC10243" s="876"/>
      <c r="AD10243" s="876"/>
      <c r="AE10243" s="876"/>
      <c r="AF10243" s="876"/>
      <c r="AG10243" s="876"/>
      <c r="AH10243" s="876"/>
      <c r="AI10243" s="876"/>
      <c r="AJ10243" s="876"/>
      <c r="AK10243" s="876"/>
      <c r="AL10243" s="876"/>
      <c r="AM10243" s="876"/>
      <c r="AN10243" s="876"/>
      <c r="AO10243" s="876"/>
      <c r="AP10243" s="876"/>
      <c r="AQ10243" s="876"/>
      <c r="AR10243" s="876"/>
      <c r="AS10243" s="876"/>
      <c r="AT10243" s="876"/>
      <c r="AU10243" s="876"/>
      <c r="AV10243" s="876"/>
      <c r="AW10243" s="876"/>
      <c r="AX10243" s="876"/>
      <c r="AY10243" s="876"/>
      <c r="AZ10243" s="876"/>
      <c r="BA10243" s="876"/>
      <c r="BB10243" s="876"/>
      <c r="BC10243" s="876"/>
      <c r="BD10243" s="876"/>
      <c r="BE10243" s="876"/>
      <c r="BF10243" s="876"/>
      <c r="BG10243" s="876"/>
      <c r="BH10243" s="876"/>
      <c r="BI10243" s="876"/>
      <c r="BJ10243" s="876"/>
      <c r="BK10243" s="876"/>
      <c r="BL10243" s="876"/>
      <c r="BM10243" s="876"/>
      <c r="BN10243" s="876"/>
      <c r="BO10243" s="876"/>
      <c r="BP10243" s="876"/>
      <c r="BQ10243" s="876"/>
      <c r="BR10243" s="876"/>
    </row>
    <row r="10244" spans="4:70" x14ac:dyDescent="0.2">
      <c r="D10244" s="876"/>
      <c r="F10244" s="876"/>
      <c r="J10244" s="876"/>
      <c r="X10244" s="876"/>
      <c r="Y10244" s="876"/>
      <c r="Z10244" s="876"/>
      <c r="AA10244" s="876"/>
      <c r="AB10244" s="876"/>
      <c r="AC10244" s="876"/>
      <c r="AD10244" s="876"/>
      <c r="AE10244" s="876"/>
      <c r="AF10244" s="876"/>
      <c r="AG10244" s="876"/>
      <c r="AH10244" s="876"/>
      <c r="AI10244" s="876"/>
      <c r="AJ10244" s="876"/>
      <c r="AK10244" s="876"/>
      <c r="AL10244" s="876"/>
      <c r="AM10244" s="876"/>
      <c r="AN10244" s="876"/>
      <c r="AO10244" s="876"/>
      <c r="AP10244" s="876"/>
      <c r="AQ10244" s="876"/>
      <c r="AR10244" s="876"/>
      <c r="AS10244" s="876"/>
      <c r="AT10244" s="876"/>
      <c r="AU10244" s="876"/>
      <c r="AV10244" s="876"/>
      <c r="AW10244" s="876"/>
      <c r="AX10244" s="876"/>
      <c r="AY10244" s="876"/>
      <c r="AZ10244" s="876"/>
      <c r="BA10244" s="876"/>
      <c r="BB10244" s="876"/>
      <c r="BC10244" s="876"/>
      <c r="BD10244" s="876"/>
      <c r="BE10244" s="876"/>
      <c r="BF10244" s="876"/>
      <c r="BG10244" s="876"/>
      <c r="BH10244" s="876"/>
      <c r="BI10244" s="876"/>
      <c r="BJ10244" s="876"/>
      <c r="BK10244" s="876"/>
      <c r="BL10244" s="876"/>
      <c r="BM10244" s="876"/>
      <c r="BN10244" s="876"/>
      <c r="BO10244" s="876"/>
      <c r="BP10244" s="876"/>
      <c r="BQ10244" s="876"/>
      <c r="BR10244" s="876"/>
    </row>
    <row r="10245" spans="4:70" x14ac:dyDescent="0.2">
      <c r="D10245" s="876"/>
      <c r="F10245" s="876"/>
      <c r="J10245" s="876"/>
      <c r="X10245" s="876"/>
      <c r="Y10245" s="876"/>
      <c r="Z10245" s="876"/>
      <c r="AA10245" s="876"/>
      <c r="AB10245" s="876"/>
      <c r="AC10245" s="876"/>
      <c r="AD10245" s="876"/>
      <c r="AE10245" s="876"/>
      <c r="AF10245" s="876"/>
      <c r="AG10245" s="876"/>
      <c r="AH10245" s="876"/>
      <c r="AI10245" s="876"/>
      <c r="AJ10245" s="876"/>
      <c r="AK10245" s="876"/>
      <c r="AL10245" s="876"/>
      <c r="AM10245" s="876"/>
      <c r="AN10245" s="876"/>
      <c r="AO10245" s="876"/>
      <c r="AP10245" s="876"/>
      <c r="AQ10245" s="876"/>
      <c r="AR10245" s="876"/>
      <c r="AS10245" s="876"/>
      <c r="AT10245" s="876"/>
      <c r="AU10245" s="876"/>
      <c r="AV10245" s="876"/>
      <c r="AW10245" s="876"/>
      <c r="AX10245" s="876"/>
      <c r="AY10245" s="876"/>
      <c r="AZ10245" s="876"/>
      <c r="BA10245" s="876"/>
      <c r="BB10245" s="876"/>
      <c r="BC10245" s="876"/>
      <c r="BD10245" s="876"/>
      <c r="BE10245" s="876"/>
      <c r="BF10245" s="876"/>
      <c r="BG10245" s="876"/>
      <c r="BH10245" s="876"/>
      <c r="BI10245" s="876"/>
      <c r="BJ10245" s="876"/>
      <c r="BK10245" s="876"/>
      <c r="BL10245" s="876"/>
      <c r="BM10245" s="876"/>
      <c r="BN10245" s="876"/>
      <c r="BO10245" s="876"/>
      <c r="BP10245" s="876"/>
      <c r="BQ10245" s="876"/>
      <c r="BR10245" s="876"/>
    </row>
    <row r="10246" spans="4:70" x14ac:dyDescent="0.2">
      <c r="D10246" s="876"/>
      <c r="F10246" s="876"/>
      <c r="J10246" s="876"/>
      <c r="X10246" s="876"/>
      <c r="Y10246" s="876"/>
      <c r="Z10246" s="876"/>
      <c r="AA10246" s="876"/>
      <c r="AB10246" s="876"/>
      <c r="AC10246" s="876"/>
      <c r="AD10246" s="876"/>
      <c r="AE10246" s="876"/>
      <c r="AF10246" s="876"/>
      <c r="AG10246" s="876"/>
      <c r="AH10246" s="876"/>
      <c r="AI10246" s="876"/>
      <c r="AJ10246" s="876"/>
      <c r="AK10246" s="876"/>
      <c r="AL10246" s="876"/>
      <c r="AM10246" s="876"/>
      <c r="AN10246" s="876"/>
      <c r="AO10246" s="876"/>
      <c r="AP10246" s="876"/>
      <c r="AQ10246" s="876"/>
      <c r="AR10246" s="876"/>
      <c r="AS10246" s="876"/>
      <c r="AT10246" s="876"/>
      <c r="AU10246" s="876"/>
      <c r="AV10246" s="876"/>
      <c r="AW10246" s="876"/>
      <c r="AX10246" s="876"/>
      <c r="AY10246" s="876"/>
      <c r="AZ10246" s="876"/>
      <c r="BA10246" s="876"/>
      <c r="BB10246" s="876"/>
      <c r="BC10246" s="876"/>
      <c r="BD10246" s="876"/>
      <c r="BE10246" s="876"/>
      <c r="BF10246" s="876"/>
      <c r="BG10246" s="876"/>
      <c r="BH10246" s="876"/>
      <c r="BI10246" s="876"/>
      <c r="BJ10246" s="876"/>
      <c r="BK10246" s="876"/>
      <c r="BL10246" s="876"/>
      <c r="BM10246" s="876"/>
      <c r="BN10246" s="876"/>
      <c r="BO10246" s="876"/>
      <c r="BP10246" s="876"/>
      <c r="BQ10246" s="876"/>
      <c r="BR10246" s="876"/>
    </row>
    <row r="10247" spans="4:70" x14ac:dyDescent="0.2">
      <c r="D10247" s="876"/>
      <c r="F10247" s="876"/>
      <c r="J10247" s="876"/>
      <c r="X10247" s="876"/>
      <c r="Y10247" s="876"/>
      <c r="Z10247" s="876"/>
      <c r="AA10247" s="876"/>
      <c r="AB10247" s="876"/>
      <c r="AC10247" s="876"/>
      <c r="AD10247" s="876"/>
      <c r="AE10247" s="876"/>
      <c r="AF10247" s="876"/>
      <c r="AG10247" s="876"/>
      <c r="AH10247" s="876"/>
      <c r="AI10247" s="876"/>
      <c r="AJ10247" s="876"/>
      <c r="AK10247" s="876"/>
      <c r="AL10247" s="876"/>
      <c r="AM10247" s="876"/>
      <c r="AN10247" s="876"/>
      <c r="AO10247" s="876"/>
      <c r="AP10247" s="876"/>
      <c r="AQ10247" s="876"/>
      <c r="AR10247" s="876"/>
      <c r="AS10247" s="876"/>
      <c r="AT10247" s="876"/>
      <c r="AU10247" s="876"/>
      <c r="AV10247" s="876"/>
      <c r="AW10247" s="876"/>
      <c r="AX10247" s="876"/>
      <c r="AY10247" s="876"/>
      <c r="AZ10247" s="876"/>
      <c r="BA10247" s="876"/>
      <c r="BB10247" s="876"/>
      <c r="BC10247" s="876"/>
      <c r="BD10247" s="876"/>
      <c r="BE10247" s="876"/>
      <c r="BF10247" s="876"/>
      <c r="BG10247" s="876"/>
      <c r="BH10247" s="876"/>
      <c r="BI10247" s="876"/>
      <c r="BJ10247" s="876"/>
      <c r="BK10247" s="876"/>
      <c r="BL10247" s="876"/>
      <c r="BM10247" s="876"/>
      <c r="BN10247" s="876"/>
      <c r="BO10247" s="876"/>
      <c r="BP10247" s="876"/>
      <c r="BQ10247" s="876"/>
      <c r="BR10247" s="876"/>
    </row>
    <row r="10248" spans="4:70" x14ac:dyDescent="0.2">
      <c r="D10248" s="876"/>
      <c r="F10248" s="876"/>
      <c r="J10248" s="876"/>
      <c r="X10248" s="876"/>
      <c r="Y10248" s="876"/>
      <c r="Z10248" s="876"/>
      <c r="AA10248" s="876"/>
      <c r="AB10248" s="876"/>
      <c r="AC10248" s="876"/>
      <c r="AD10248" s="876"/>
      <c r="AE10248" s="876"/>
      <c r="AF10248" s="876"/>
      <c r="AG10248" s="876"/>
      <c r="AH10248" s="876"/>
      <c r="AI10248" s="876"/>
      <c r="AJ10248" s="876"/>
      <c r="AK10248" s="876"/>
      <c r="AL10248" s="876"/>
      <c r="AM10248" s="876"/>
      <c r="AN10248" s="876"/>
      <c r="AO10248" s="876"/>
      <c r="AP10248" s="876"/>
      <c r="AQ10248" s="876"/>
      <c r="AR10248" s="876"/>
      <c r="AS10248" s="876"/>
      <c r="AT10248" s="876"/>
      <c r="AU10248" s="876"/>
      <c r="AV10248" s="876"/>
      <c r="AW10248" s="876"/>
      <c r="AX10248" s="876"/>
      <c r="AY10248" s="876"/>
      <c r="AZ10248" s="876"/>
      <c r="BA10248" s="876"/>
      <c r="BB10248" s="876"/>
      <c r="BC10248" s="876"/>
      <c r="BD10248" s="876"/>
      <c r="BE10248" s="876"/>
      <c r="BF10248" s="876"/>
      <c r="BG10248" s="876"/>
      <c r="BH10248" s="876"/>
      <c r="BI10248" s="876"/>
      <c r="BJ10248" s="876"/>
      <c r="BK10248" s="876"/>
      <c r="BL10248" s="876"/>
      <c r="BM10248" s="876"/>
      <c r="BN10248" s="876"/>
      <c r="BO10248" s="876"/>
      <c r="BP10248" s="876"/>
      <c r="BQ10248" s="876"/>
      <c r="BR10248" s="876"/>
    </row>
    <row r="10249" spans="4:70" x14ac:dyDescent="0.2">
      <c r="D10249" s="876"/>
      <c r="F10249" s="876"/>
      <c r="J10249" s="876"/>
      <c r="X10249" s="876"/>
      <c r="Y10249" s="876"/>
      <c r="Z10249" s="876"/>
      <c r="AA10249" s="876"/>
      <c r="AB10249" s="876"/>
      <c r="AC10249" s="876"/>
      <c r="AD10249" s="876"/>
      <c r="AE10249" s="876"/>
      <c r="AF10249" s="876"/>
      <c r="AG10249" s="876"/>
      <c r="AH10249" s="876"/>
      <c r="AI10249" s="876"/>
      <c r="AJ10249" s="876"/>
      <c r="AK10249" s="876"/>
      <c r="AL10249" s="876"/>
      <c r="AM10249" s="876"/>
      <c r="AN10249" s="876"/>
      <c r="AO10249" s="876"/>
      <c r="AP10249" s="876"/>
      <c r="AQ10249" s="876"/>
      <c r="AR10249" s="876"/>
      <c r="AS10249" s="876"/>
      <c r="AT10249" s="876"/>
      <c r="AU10249" s="876"/>
      <c r="AV10249" s="876"/>
      <c r="AW10249" s="876"/>
      <c r="AX10249" s="876"/>
      <c r="AY10249" s="876"/>
      <c r="AZ10249" s="876"/>
      <c r="BA10249" s="876"/>
      <c r="BB10249" s="876"/>
      <c r="BC10249" s="876"/>
      <c r="BD10249" s="876"/>
      <c r="BE10249" s="876"/>
      <c r="BF10249" s="876"/>
      <c r="BG10249" s="876"/>
      <c r="BH10249" s="876"/>
      <c r="BI10249" s="876"/>
      <c r="BJ10249" s="876"/>
      <c r="BK10249" s="876"/>
      <c r="BL10249" s="876"/>
      <c r="BM10249" s="876"/>
      <c r="BN10249" s="876"/>
      <c r="BO10249" s="876"/>
      <c r="BP10249" s="876"/>
      <c r="BQ10249" s="876"/>
      <c r="BR10249" s="876"/>
    </row>
    <row r="10250" spans="4:70" x14ac:dyDescent="0.2">
      <c r="D10250" s="876"/>
      <c r="F10250" s="876"/>
      <c r="J10250" s="876"/>
      <c r="X10250" s="876"/>
      <c r="Y10250" s="876"/>
      <c r="Z10250" s="876"/>
      <c r="AA10250" s="876"/>
      <c r="AB10250" s="876"/>
      <c r="AC10250" s="876"/>
      <c r="AD10250" s="876"/>
      <c r="AE10250" s="876"/>
      <c r="AF10250" s="876"/>
      <c r="AG10250" s="876"/>
      <c r="AH10250" s="876"/>
      <c r="AI10250" s="876"/>
      <c r="AJ10250" s="876"/>
      <c r="AK10250" s="876"/>
      <c r="AL10250" s="876"/>
      <c r="AM10250" s="876"/>
      <c r="AN10250" s="876"/>
      <c r="AO10250" s="876"/>
      <c r="AP10250" s="876"/>
      <c r="AQ10250" s="876"/>
      <c r="AR10250" s="876"/>
      <c r="AS10250" s="876"/>
      <c r="AT10250" s="876"/>
      <c r="AU10250" s="876"/>
      <c r="AV10250" s="876"/>
      <c r="AW10250" s="876"/>
      <c r="AX10250" s="876"/>
      <c r="AY10250" s="876"/>
      <c r="AZ10250" s="876"/>
      <c r="BA10250" s="876"/>
      <c r="BB10250" s="876"/>
      <c r="BC10250" s="876"/>
      <c r="BD10250" s="876"/>
      <c r="BE10250" s="876"/>
      <c r="BF10250" s="876"/>
      <c r="BG10250" s="876"/>
      <c r="BH10250" s="876"/>
      <c r="BI10250" s="876"/>
      <c r="BJ10250" s="876"/>
      <c r="BK10250" s="876"/>
      <c r="BL10250" s="876"/>
      <c r="BM10250" s="876"/>
      <c r="BN10250" s="876"/>
      <c r="BO10250" s="876"/>
      <c r="BP10250" s="876"/>
      <c r="BQ10250" s="876"/>
      <c r="BR10250" s="876"/>
    </row>
    <row r="10251" spans="4:70" x14ac:dyDescent="0.2">
      <c r="D10251" s="876"/>
      <c r="F10251" s="876"/>
      <c r="J10251" s="876"/>
      <c r="X10251" s="876"/>
      <c r="Y10251" s="876"/>
      <c r="Z10251" s="876"/>
      <c r="AA10251" s="876"/>
      <c r="AB10251" s="876"/>
      <c r="AC10251" s="876"/>
      <c r="AD10251" s="876"/>
      <c r="AE10251" s="876"/>
      <c r="AF10251" s="876"/>
      <c r="AG10251" s="876"/>
      <c r="AH10251" s="876"/>
      <c r="AI10251" s="876"/>
      <c r="AJ10251" s="876"/>
      <c r="AK10251" s="876"/>
      <c r="AL10251" s="876"/>
      <c r="AM10251" s="876"/>
      <c r="AN10251" s="876"/>
      <c r="AO10251" s="876"/>
      <c r="AP10251" s="876"/>
      <c r="AQ10251" s="876"/>
      <c r="AR10251" s="876"/>
      <c r="AS10251" s="876"/>
      <c r="AT10251" s="876"/>
      <c r="AU10251" s="876"/>
      <c r="AV10251" s="876"/>
      <c r="AW10251" s="876"/>
      <c r="AX10251" s="876"/>
      <c r="AY10251" s="876"/>
      <c r="AZ10251" s="876"/>
      <c r="BA10251" s="876"/>
      <c r="BB10251" s="876"/>
      <c r="BC10251" s="876"/>
      <c r="BD10251" s="876"/>
      <c r="BE10251" s="876"/>
      <c r="BF10251" s="876"/>
      <c r="BG10251" s="876"/>
      <c r="BH10251" s="876"/>
      <c r="BI10251" s="876"/>
      <c r="BJ10251" s="876"/>
      <c r="BK10251" s="876"/>
      <c r="BL10251" s="876"/>
      <c r="BM10251" s="876"/>
      <c r="BN10251" s="876"/>
      <c r="BO10251" s="876"/>
      <c r="BP10251" s="876"/>
      <c r="BQ10251" s="876"/>
      <c r="BR10251" s="876"/>
    </row>
    <row r="10252" spans="4:70" x14ac:dyDescent="0.2">
      <c r="D10252" s="876"/>
      <c r="F10252" s="876"/>
      <c r="J10252" s="876"/>
      <c r="X10252" s="876"/>
      <c r="Y10252" s="876"/>
      <c r="Z10252" s="876"/>
      <c r="AA10252" s="876"/>
      <c r="AB10252" s="876"/>
      <c r="AC10252" s="876"/>
      <c r="AD10252" s="876"/>
      <c r="AE10252" s="876"/>
      <c r="AF10252" s="876"/>
      <c r="AG10252" s="876"/>
      <c r="AH10252" s="876"/>
      <c r="AI10252" s="876"/>
      <c r="AJ10252" s="876"/>
      <c r="AK10252" s="876"/>
      <c r="AL10252" s="876"/>
      <c r="AM10252" s="876"/>
      <c r="AN10252" s="876"/>
      <c r="AO10252" s="876"/>
      <c r="AP10252" s="876"/>
      <c r="AQ10252" s="876"/>
      <c r="AR10252" s="876"/>
      <c r="AS10252" s="876"/>
      <c r="AT10252" s="876"/>
      <c r="AU10252" s="876"/>
      <c r="AV10252" s="876"/>
      <c r="AW10252" s="876"/>
      <c r="AX10252" s="876"/>
      <c r="AY10252" s="876"/>
      <c r="AZ10252" s="876"/>
      <c r="BA10252" s="876"/>
      <c r="BB10252" s="876"/>
      <c r="BC10252" s="876"/>
      <c r="BD10252" s="876"/>
      <c r="BE10252" s="876"/>
      <c r="BF10252" s="876"/>
      <c r="BG10252" s="876"/>
      <c r="BH10252" s="876"/>
      <c r="BI10252" s="876"/>
      <c r="BJ10252" s="876"/>
      <c r="BK10252" s="876"/>
      <c r="BL10252" s="876"/>
      <c r="BM10252" s="876"/>
      <c r="BN10252" s="876"/>
      <c r="BO10252" s="876"/>
      <c r="BP10252" s="876"/>
      <c r="BQ10252" s="876"/>
      <c r="BR10252" s="876"/>
    </row>
    <row r="10253" spans="4:70" x14ac:dyDescent="0.2">
      <c r="D10253" s="876"/>
      <c r="F10253" s="876"/>
      <c r="J10253" s="876"/>
      <c r="X10253" s="876"/>
      <c r="Y10253" s="876"/>
      <c r="Z10253" s="876"/>
      <c r="AA10253" s="876"/>
      <c r="AB10253" s="876"/>
      <c r="AC10253" s="876"/>
      <c r="AD10253" s="876"/>
      <c r="AE10253" s="876"/>
      <c r="AF10253" s="876"/>
      <c r="AG10253" s="876"/>
      <c r="AH10253" s="876"/>
      <c r="AI10253" s="876"/>
      <c r="AJ10253" s="876"/>
      <c r="AK10253" s="876"/>
      <c r="AL10253" s="876"/>
      <c r="AM10253" s="876"/>
      <c r="AN10253" s="876"/>
      <c r="AO10253" s="876"/>
      <c r="AP10253" s="876"/>
      <c r="AQ10253" s="876"/>
      <c r="AR10253" s="876"/>
      <c r="AS10253" s="876"/>
      <c r="AT10253" s="876"/>
      <c r="AU10253" s="876"/>
      <c r="AV10253" s="876"/>
      <c r="AW10253" s="876"/>
      <c r="AX10253" s="876"/>
      <c r="AY10253" s="876"/>
      <c r="AZ10253" s="876"/>
      <c r="BA10253" s="876"/>
      <c r="BB10253" s="876"/>
      <c r="BC10253" s="876"/>
      <c r="BD10253" s="876"/>
      <c r="BE10253" s="876"/>
      <c r="BF10253" s="876"/>
      <c r="BG10253" s="876"/>
      <c r="BH10253" s="876"/>
      <c r="BI10253" s="876"/>
      <c r="BJ10253" s="876"/>
      <c r="BK10253" s="876"/>
      <c r="BL10253" s="876"/>
      <c r="BM10253" s="876"/>
      <c r="BN10253" s="876"/>
      <c r="BO10253" s="876"/>
      <c r="BP10253" s="876"/>
      <c r="BQ10253" s="876"/>
      <c r="BR10253" s="876"/>
    </row>
    <row r="10254" spans="4:70" x14ac:dyDescent="0.2">
      <c r="D10254" s="876"/>
      <c r="F10254" s="876"/>
      <c r="J10254" s="876"/>
      <c r="X10254" s="876"/>
      <c r="Y10254" s="876"/>
      <c r="Z10254" s="876"/>
      <c r="AA10254" s="876"/>
      <c r="AB10254" s="876"/>
      <c r="AC10254" s="876"/>
      <c r="AD10254" s="876"/>
      <c r="AE10254" s="876"/>
      <c r="AF10254" s="876"/>
      <c r="AG10254" s="876"/>
      <c r="AH10254" s="876"/>
      <c r="AI10254" s="876"/>
      <c r="AJ10254" s="876"/>
      <c r="AK10254" s="876"/>
      <c r="AL10254" s="876"/>
      <c r="AM10254" s="876"/>
      <c r="AN10254" s="876"/>
      <c r="AO10254" s="876"/>
      <c r="AP10254" s="876"/>
      <c r="AQ10254" s="876"/>
      <c r="AR10254" s="876"/>
      <c r="AS10254" s="876"/>
      <c r="AT10254" s="876"/>
      <c r="AU10254" s="876"/>
      <c r="AV10254" s="876"/>
      <c r="AW10254" s="876"/>
      <c r="AX10254" s="876"/>
      <c r="AY10254" s="876"/>
      <c r="AZ10254" s="876"/>
      <c r="BA10254" s="876"/>
      <c r="BB10254" s="876"/>
      <c r="BC10254" s="876"/>
      <c r="BD10254" s="876"/>
      <c r="BE10254" s="876"/>
      <c r="BF10254" s="876"/>
      <c r="BG10254" s="876"/>
      <c r="BH10254" s="876"/>
      <c r="BI10254" s="876"/>
      <c r="BJ10254" s="876"/>
      <c r="BK10254" s="876"/>
      <c r="BL10254" s="876"/>
      <c r="BM10254" s="876"/>
      <c r="BN10254" s="876"/>
      <c r="BO10254" s="876"/>
      <c r="BP10254" s="876"/>
      <c r="BQ10254" s="876"/>
      <c r="BR10254" s="876"/>
    </row>
    <row r="10255" spans="4:70" x14ac:dyDescent="0.2">
      <c r="D10255" s="876"/>
      <c r="F10255" s="876"/>
      <c r="J10255" s="876"/>
      <c r="X10255" s="876"/>
      <c r="Y10255" s="876"/>
      <c r="Z10255" s="876"/>
      <c r="AA10255" s="876"/>
      <c r="AB10255" s="876"/>
      <c r="AC10255" s="876"/>
      <c r="AD10255" s="876"/>
      <c r="AE10255" s="876"/>
      <c r="AF10255" s="876"/>
      <c r="AG10255" s="876"/>
      <c r="AH10255" s="876"/>
      <c r="AI10255" s="876"/>
      <c r="AJ10255" s="876"/>
      <c r="AK10255" s="876"/>
      <c r="AL10255" s="876"/>
      <c r="AM10255" s="876"/>
      <c r="AN10255" s="876"/>
      <c r="AO10255" s="876"/>
      <c r="AP10255" s="876"/>
      <c r="AQ10255" s="876"/>
      <c r="AR10255" s="876"/>
      <c r="AS10255" s="876"/>
      <c r="AT10255" s="876"/>
      <c r="AU10255" s="876"/>
      <c r="AV10255" s="876"/>
      <c r="AW10255" s="876"/>
      <c r="AX10255" s="876"/>
      <c r="AY10255" s="876"/>
      <c r="AZ10255" s="876"/>
      <c r="BA10255" s="876"/>
      <c r="BB10255" s="876"/>
      <c r="BC10255" s="876"/>
      <c r="BD10255" s="876"/>
      <c r="BE10255" s="876"/>
      <c r="BF10255" s="876"/>
      <c r="BG10255" s="876"/>
      <c r="BH10255" s="876"/>
      <c r="BI10255" s="876"/>
      <c r="BJ10255" s="876"/>
      <c r="BK10255" s="876"/>
      <c r="BL10255" s="876"/>
      <c r="BM10255" s="876"/>
      <c r="BN10255" s="876"/>
      <c r="BO10255" s="876"/>
      <c r="BP10255" s="876"/>
      <c r="BQ10255" s="876"/>
      <c r="BR10255" s="876"/>
    </row>
    <row r="10256" spans="4:70" x14ac:dyDescent="0.2">
      <c r="D10256" s="876"/>
      <c r="F10256" s="876"/>
      <c r="J10256" s="876"/>
      <c r="X10256" s="876"/>
      <c r="Y10256" s="876"/>
      <c r="Z10256" s="876"/>
      <c r="AA10256" s="876"/>
      <c r="AB10256" s="876"/>
      <c r="AC10256" s="876"/>
      <c r="AD10256" s="876"/>
      <c r="AE10256" s="876"/>
      <c r="AF10256" s="876"/>
      <c r="AG10256" s="876"/>
      <c r="AH10256" s="876"/>
      <c r="AI10256" s="876"/>
      <c r="AJ10256" s="876"/>
      <c r="AK10256" s="876"/>
      <c r="AL10256" s="876"/>
      <c r="AM10256" s="876"/>
      <c r="AN10256" s="876"/>
      <c r="AO10256" s="876"/>
      <c r="AP10256" s="876"/>
      <c r="AQ10256" s="876"/>
      <c r="AR10256" s="876"/>
      <c r="AS10256" s="876"/>
      <c r="AT10256" s="876"/>
      <c r="AU10256" s="876"/>
      <c r="AV10256" s="876"/>
      <c r="AW10256" s="876"/>
      <c r="AX10256" s="876"/>
      <c r="AY10256" s="876"/>
      <c r="AZ10256" s="876"/>
      <c r="BA10256" s="876"/>
      <c r="BB10256" s="876"/>
      <c r="BC10256" s="876"/>
      <c r="BD10256" s="876"/>
      <c r="BE10256" s="876"/>
      <c r="BF10256" s="876"/>
      <c r="BG10256" s="876"/>
      <c r="BH10256" s="876"/>
      <c r="BI10256" s="876"/>
      <c r="BJ10256" s="876"/>
      <c r="BK10256" s="876"/>
      <c r="BL10256" s="876"/>
      <c r="BM10256" s="876"/>
      <c r="BN10256" s="876"/>
      <c r="BO10256" s="876"/>
      <c r="BP10256" s="876"/>
      <c r="BQ10256" s="876"/>
      <c r="BR10256" s="876"/>
    </row>
    <row r="10257" spans="4:70" x14ac:dyDescent="0.2">
      <c r="D10257" s="876"/>
      <c r="F10257" s="876"/>
      <c r="J10257" s="876"/>
      <c r="X10257" s="876"/>
      <c r="Y10257" s="876"/>
      <c r="Z10257" s="876"/>
      <c r="AA10257" s="876"/>
      <c r="AB10257" s="876"/>
      <c r="AC10257" s="876"/>
      <c r="AD10257" s="876"/>
      <c r="AE10257" s="876"/>
      <c r="AF10257" s="876"/>
      <c r="AG10257" s="876"/>
      <c r="AH10257" s="876"/>
      <c r="AI10257" s="876"/>
      <c r="AJ10257" s="876"/>
      <c r="AK10257" s="876"/>
      <c r="AL10257" s="876"/>
      <c r="AM10257" s="876"/>
      <c r="AN10257" s="876"/>
      <c r="AO10257" s="876"/>
      <c r="AP10257" s="876"/>
      <c r="AQ10257" s="876"/>
      <c r="AR10257" s="876"/>
      <c r="AS10257" s="876"/>
      <c r="AT10257" s="876"/>
      <c r="AU10257" s="876"/>
      <c r="AV10257" s="876"/>
      <c r="AW10257" s="876"/>
      <c r="AX10257" s="876"/>
      <c r="AY10257" s="876"/>
      <c r="AZ10257" s="876"/>
      <c r="BA10257" s="876"/>
      <c r="BB10257" s="876"/>
      <c r="BC10257" s="876"/>
      <c r="BD10257" s="876"/>
      <c r="BE10257" s="876"/>
      <c r="BF10257" s="876"/>
      <c r="BG10257" s="876"/>
      <c r="BH10257" s="876"/>
      <c r="BI10257" s="876"/>
      <c r="BJ10257" s="876"/>
      <c r="BK10257" s="876"/>
      <c r="BL10257" s="876"/>
      <c r="BM10257" s="876"/>
      <c r="BN10257" s="876"/>
      <c r="BO10257" s="876"/>
      <c r="BP10257" s="876"/>
      <c r="BQ10257" s="876"/>
      <c r="BR10257" s="876"/>
    </row>
    <row r="10258" spans="4:70" x14ac:dyDescent="0.2">
      <c r="D10258" s="876"/>
      <c r="F10258" s="876"/>
      <c r="J10258" s="876"/>
      <c r="X10258" s="876"/>
      <c r="Y10258" s="876"/>
      <c r="Z10258" s="876"/>
      <c r="AA10258" s="876"/>
      <c r="AB10258" s="876"/>
      <c r="AC10258" s="876"/>
      <c r="AD10258" s="876"/>
      <c r="AE10258" s="876"/>
      <c r="AF10258" s="876"/>
      <c r="AG10258" s="876"/>
      <c r="AH10258" s="876"/>
      <c r="AI10258" s="876"/>
      <c r="AJ10258" s="876"/>
      <c r="AK10258" s="876"/>
      <c r="AL10258" s="876"/>
      <c r="AM10258" s="876"/>
      <c r="AN10258" s="876"/>
      <c r="AO10258" s="876"/>
      <c r="AP10258" s="876"/>
      <c r="AQ10258" s="876"/>
      <c r="AR10258" s="876"/>
      <c r="AS10258" s="876"/>
      <c r="AT10258" s="876"/>
      <c r="AU10258" s="876"/>
      <c r="AV10258" s="876"/>
      <c r="AW10258" s="876"/>
      <c r="AX10258" s="876"/>
      <c r="AY10258" s="876"/>
      <c r="AZ10258" s="876"/>
      <c r="BA10258" s="876"/>
      <c r="BB10258" s="876"/>
      <c r="BC10258" s="876"/>
      <c r="BD10258" s="876"/>
      <c r="BE10258" s="876"/>
      <c r="BF10258" s="876"/>
      <c r="BG10258" s="876"/>
      <c r="BH10258" s="876"/>
      <c r="BI10258" s="876"/>
      <c r="BJ10258" s="876"/>
      <c r="BK10258" s="876"/>
      <c r="BL10258" s="876"/>
      <c r="BM10258" s="876"/>
      <c r="BN10258" s="876"/>
      <c r="BO10258" s="876"/>
      <c r="BP10258" s="876"/>
      <c r="BQ10258" s="876"/>
      <c r="BR10258" s="876"/>
    </row>
    <row r="10259" spans="4:70" x14ac:dyDescent="0.2">
      <c r="D10259" s="876"/>
      <c r="F10259" s="876"/>
      <c r="J10259" s="876"/>
      <c r="X10259" s="876"/>
      <c r="Y10259" s="876"/>
      <c r="Z10259" s="876"/>
      <c r="AA10259" s="876"/>
      <c r="AB10259" s="876"/>
      <c r="AC10259" s="876"/>
      <c r="AD10259" s="876"/>
      <c r="AE10259" s="876"/>
      <c r="AF10259" s="876"/>
      <c r="AG10259" s="876"/>
      <c r="AH10259" s="876"/>
      <c r="AI10259" s="876"/>
      <c r="AJ10259" s="876"/>
      <c r="AK10259" s="876"/>
      <c r="AL10259" s="876"/>
      <c r="AM10259" s="876"/>
      <c r="AN10259" s="876"/>
      <c r="AO10259" s="876"/>
      <c r="AP10259" s="876"/>
      <c r="AQ10259" s="876"/>
      <c r="AR10259" s="876"/>
      <c r="AS10259" s="876"/>
      <c r="AT10259" s="876"/>
      <c r="AU10259" s="876"/>
      <c r="AV10259" s="876"/>
      <c r="AW10259" s="876"/>
      <c r="AX10259" s="876"/>
      <c r="AY10259" s="876"/>
      <c r="AZ10259" s="876"/>
      <c r="BA10259" s="876"/>
      <c r="BB10259" s="876"/>
      <c r="BC10259" s="876"/>
      <c r="BD10259" s="876"/>
      <c r="BE10259" s="876"/>
      <c r="BF10259" s="876"/>
      <c r="BG10259" s="876"/>
      <c r="BH10259" s="876"/>
      <c r="BI10259" s="876"/>
      <c r="BJ10259" s="876"/>
      <c r="BK10259" s="876"/>
      <c r="BL10259" s="876"/>
      <c r="BM10259" s="876"/>
      <c r="BN10259" s="876"/>
      <c r="BO10259" s="876"/>
      <c r="BP10259" s="876"/>
      <c r="BQ10259" s="876"/>
      <c r="BR10259" s="876"/>
    </row>
    <row r="10260" spans="4:70" x14ac:dyDescent="0.2">
      <c r="D10260" s="876"/>
      <c r="F10260" s="876"/>
      <c r="J10260" s="876"/>
      <c r="X10260" s="876"/>
      <c r="Y10260" s="876"/>
      <c r="Z10260" s="876"/>
      <c r="AA10260" s="876"/>
      <c r="AB10260" s="876"/>
      <c r="AC10260" s="876"/>
      <c r="AD10260" s="876"/>
      <c r="AE10260" s="876"/>
      <c r="AF10260" s="876"/>
      <c r="AG10260" s="876"/>
      <c r="AH10260" s="876"/>
      <c r="AI10260" s="876"/>
      <c r="AJ10260" s="876"/>
      <c r="AK10260" s="876"/>
      <c r="AL10260" s="876"/>
      <c r="AM10260" s="876"/>
      <c r="AN10260" s="876"/>
      <c r="AO10260" s="876"/>
      <c r="AP10260" s="876"/>
      <c r="AQ10260" s="876"/>
      <c r="AR10260" s="876"/>
      <c r="AS10260" s="876"/>
      <c r="AT10260" s="876"/>
      <c r="AU10260" s="876"/>
      <c r="AV10260" s="876"/>
      <c r="AW10260" s="876"/>
      <c r="AX10260" s="876"/>
      <c r="AY10260" s="876"/>
      <c r="AZ10260" s="876"/>
      <c r="BA10260" s="876"/>
      <c r="BB10260" s="876"/>
      <c r="BC10260" s="876"/>
      <c r="BD10260" s="876"/>
      <c r="BE10260" s="876"/>
      <c r="BF10260" s="876"/>
      <c r="BG10260" s="876"/>
      <c r="BH10260" s="876"/>
      <c r="BI10260" s="876"/>
      <c r="BJ10260" s="876"/>
      <c r="BK10260" s="876"/>
      <c r="BL10260" s="876"/>
      <c r="BM10260" s="876"/>
      <c r="BN10260" s="876"/>
      <c r="BO10260" s="876"/>
      <c r="BP10260" s="876"/>
      <c r="BQ10260" s="876"/>
      <c r="BR10260" s="876"/>
    </row>
    <row r="10261" spans="4:70" x14ac:dyDescent="0.2">
      <c r="D10261" s="876"/>
      <c r="F10261" s="876"/>
      <c r="J10261" s="876"/>
      <c r="X10261" s="876"/>
      <c r="Y10261" s="876"/>
      <c r="Z10261" s="876"/>
      <c r="AA10261" s="876"/>
      <c r="AB10261" s="876"/>
      <c r="AC10261" s="876"/>
      <c r="AD10261" s="876"/>
      <c r="AE10261" s="876"/>
      <c r="AF10261" s="876"/>
      <c r="AG10261" s="876"/>
      <c r="AH10261" s="876"/>
      <c r="AI10261" s="876"/>
      <c r="AJ10261" s="876"/>
      <c r="AK10261" s="876"/>
      <c r="AL10261" s="876"/>
      <c r="AM10261" s="876"/>
      <c r="AN10261" s="876"/>
      <c r="AO10261" s="876"/>
      <c r="AP10261" s="876"/>
      <c r="AQ10261" s="876"/>
      <c r="AR10261" s="876"/>
      <c r="AS10261" s="876"/>
      <c r="AT10261" s="876"/>
      <c r="AU10261" s="876"/>
      <c r="AV10261" s="876"/>
      <c r="AW10261" s="876"/>
      <c r="AX10261" s="876"/>
      <c r="AY10261" s="876"/>
      <c r="AZ10261" s="876"/>
      <c r="BA10261" s="876"/>
      <c r="BB10261" s="876"/>
      <c r="BC10261" s="876"/>
      <c r="BD10261" s="876"/>
      <c r="BE10261" s="876"/>
      <c r="BF10261" s="876"/>
      <c r="BG10261" s="876"/>
      <c r="BH10261" s="876"/>
      <c r="BI10261" s="876"/>
      <c r="BJ10261" s="876"/>
      <c r="BK10261" s="876"/>
      <c r="BL10261" s="876"/>
      <c r="BM10261" s="876"/>
      <c r="BN10261" s="876"/>
      <c r="BO10261" s="876"/>
      <c r="BP10261" s="876"/>
      <c r="BQ10261" s="876"/>
      <c r="BR10261" s="876"/>
    </row>
    <row r="10262" spans="4:70" x14ac:dyDescent="0.2">
      <c r="D10262" s="876"/>
      <c r="F10262" s="876"/>
      <c r="J10262" s="876"/>
      <c r="X10262" s="876"/>
      <c r="Y10262" s="876"/>
      <c r="Z10262" s="876"/>
      <c r="AA10262" s="876"/>
      <c r="AB10262" s="876"/>
      <c r="AC10262" s="876"/>
      <c r="AD10262" s="876"/>
      <c r="AE10262" s="876"/>
      <c r="AF10262" s="876"/>
      <c r="AG10262" s="876"/>
      <c r="AH10262" s="876"/>
      <c r="AI10262" s="876"/>
      <c r="AJ10262" s="876"/>
      <c r="AK10262" s="876"/>
      <c r="AL10262" s="876"/>
      <c r="AM10262" s="876"/>
      <c r="AN10262" s="876"/>
      <c r="AO10262" s="876"/>
      <c r="AP10262" s="876"/>
      <c r="AQ10262" s="876"/>
      <c r="AR10262" s="876"/>
      <c r="AS10262" s="876"/>
      <c r="AT10262" s="876"/>
      <c r="AU10262" s="876"/>
      <c r="AV10262" s="876"/>
      <c r="AW10262" s="876"/>
      <c r="AX10262" s="876"/>
      <c r="AY10262" s="876"/>
      <c r="AZ10262" s="876"/>
      <c r="BA10262" s="876"/>
      <c r="BB10262" s="876"/>
      <c r="BC10262" s="876"/>
      <c r="BD10262" s="876"/>
      <c r="BE10262" s="876"/>
      <c r="BF10262" s="876"/>
      <c r="BG10262" s="876"/>
      <c r="BH10262" s="876"/>
      <c r="BI10262" s="876"/>
      <c r="BJ10262" s="876"/>
      <c r="BK10262" s="876"/>
      <c r="BL10262" s="876"/>
      <c r="BM10262" s="876"/>
      <c r="BN10262" s="876"/>
      <c r="BO10262" s="876"/>
      <c r="BP10262" s="876"/>
      <c r="BQ10262" s="876"/>
      <c r="BR10262" s="876"/>
    </row>
    <row r="10263" spans="4:70" x14ac:dyDescent="0.2">
      <c r="D10263" s="876"/>
      <c r="F10263" s="876"/>
      <c r="J10263" s="876"/>
      <c r="X10263" s="876"/>
      <c r="Y10263" s="876"/>
      <c r="Z10263" s="876"/>
      <c r="AA10263" s="876"/>
      <c r="AB10263" s="876"/>
      <c r="AC10263" s="876"/>
      <c r="AD10263" s="876"/>
      <c r="AE10263" s="876"/>
      <c r="AF10263" s="876"/>
      <c r="AG10263" s="876"/>
      <c r="AH10263" s="876"/>
      <c r="AI10263" s="876"/>
      <c r="AJ10263" s="876"/>
      <c r="AK10263" s="876"/>
      <c r="AL10263" s="876"/>
      <c r="AM10263" s="876"/>
      <c r="AN10263" s="876"/>
      <c r="AO10263" s="876"/>
      <c r="AP10263" s="876"/>
      <c r="AQ10263" s="876"/>
      <c r="AR10263" s="876"/>
      <c r="AS10263" s="876"/>
      <c r="AT10263" s="876"/>
      <c r="AU10263" s="876"/>
      <c r="AV10263" s="876"/>
      <c r="AW10263" s="876"/>
      <c r="AX10263" s="876"/>
      <c r="AY10263" s="876"/>
      <c r="AZ10263" s="876"/>
      <c r="BA10263" s="876"/>
      <c r="BB10263" s="876"/>
      <c r="BC10263" s="876"/>
      <c r="BD10263" s="876"/>
      <c r="BE10263" s="876"/>
      <c r="BF10263" s="876"/>
      <c r="BG10263" s="876"/>
      <c r="BH10263" s="876"/>
      <c r="BI10263" s="876"/>
      <c r="BJ10263" s="876"/>
      <c r="BK10263" s="876"/>
      <c r="BL10263" s="876"/>
      <c r="BM10263" s="876"/>
      <c r="BN10263" s="876"/>
      <c r="BO10263" s="876"/>
      <c r="BP10263" s="876"/>
      <c r="BQ10263" s="876"/>
      <c r="BR10263" s="876"/>
    </row>
    <row r="10264" spans="4:70" x14ac:dyDescent="0.2">
      <c r="D10264" s="876"/>
      <c r="F10264" s="876"/>
      <c r="J10264" s="876"/>
      <c r="X10264" s="876"/>
      <c r="Y10264" s="876"/>
      <c r="Z10264" s="876"/>
      <c r="AA10264" s="876"/>
      <c r="AB10264" s="876"/>
      <c r="AC10264" s="876"/>
      <c r="AD10264" s="876"/>
      <c r="AE10264" s="876"/>
      <c r="AF10264" s="876"/>
      <c r="AG10264" s="876"/>
      <c r="AH10264" s="876"/>
      <c r="AI10264" s="876"/>
      <c r="AJ10264" s="876"/>
      <c r="AK10264" s="876"/>
      <c r="AL10264" s="876"/>
      <c r="AM10264" s="876"/>
      <c r="AN10264" s="876"/>
      <c r="AO10264" s="876"/>
      <c r="AP10264" s="876"/>
      <c r="AQ10264" s="876"/>
      <c r="AR10264" s="876"/>
      <c r="AS10264" s="876"/>
      <c r="AT10264" s="876"/>
      <c r="AU10264" s="876"/>
      <c r="AV10264" s="876"/>
      <c r="AW10264" s="876"/>
      <c r="AX10264" s="876"/>
      <c r="AY10264" s="876"/>
      <c r="AZ10264" s="876"/>
      <c r="BA10264" s="876"/>
      <c r="BB10264" s="876"/>
      <c r="BC10264" s="876"/>
      <c r="BD10264" s="876"/>
      <c r="BE10264" s="876"/>
      <c r="BF10264" s="876"/>
      <c r="BG10264" s="876"/>
      <c r="BH10264" s="876"/>
      <c r="BI10264" s="876"/>
      <c r="BJ10264" s="876"/>
      <c r="BK10264" s="876"/>
      <c r="BL10264" s="876"/>
      <c r="BM10264" s="876"/>
      <c r="BN10264" s="876"/>
      <c r="BO10264" s="876"/>
      <c r="BP10264" s="876"/>
      <c r="BQ10264" s="876"/>
      <c r="BR10264" s="876"/>
    </row>
    <row r="10265" spans="4:70" x14ac:dyDescent="0.2">
      <c r="D10265" s="876"/>
      <c r="F10265" s="876"/>
      <c r="J10265" s="876"/>
      <c r="X10265" s="876"/>
      <c r="Y10265" s="876"/>
      <c r="Z10265" s="876"/>
      <c r="AA10265" s="876"/>
      <c r="AB10265" s="876"/>
      <c r="AC10265" s="876"/>
      <c r="AD10265" s="876"/>
      <c r="AE10265" s="876"/>
      <c r="AF10265" s="876"/>
      <c r="AG10265" s="876"/>
      <c r="AH10265" s="876"/>
      <c r="AI10265" s="876"/>
      <c r="AJ10265" s="876"/>
      <c r="AK10265" s="876"/>
      <c r="AL10265" s="876"/>
      <c r="AM10265" s="876"/>
      <c r="AN10265" s="876"/>
      <c r="AO10265" s="876"/>
      <c r="AP10265" s="876"/>
      <c r="AQ10265" s="876"/>
      <c r="AR10265" s="876"/>
      <c r="AS10265" s="876"/>
      <c r="AT10265" s="876"/>
      <c r="AU10265" s="876"/>
      <c r="AV10265" s="876"/>
      <c r="AW10265" s="876"/>
      <c r="AX10265" s="876"/>
      <c r="AY10265" s="876"/>
      <c r="AZ10265" s="876"/>
      <c r="BA10265" s="876"/>
      <c r="BB10265" s="876"/>
      <c r="BC10265" s="876"/>
      <c r="BD10265" s="876"/>
      <c r="BE10265" s="876"/>
      <c r="BF10265" s="876"/>
      <c r="BG10265" s="876"/>
      <c r="BH10265" s="876"/>
      <c r="BI10265" s="876"/>
      <c r="BJ10265" s="876"/>
      <c r="BK10265" s="876"/>
      <c r="BL10265" s="876"/>
      <c r="BM10265" s="876"/>
      <c r="BN10265" s="876"/>
      <c r="BO10265" s="876"/>
      <c r="BP10265" s="876"/>
      <c r="BQ10265" s="876"/>
      <c r="BR10265" s="876"/>
    </row>
    <row r="10266" spans="4:70" x14ac:dyDescent="0.2">
      <c r="D10266" s="876"/>
      <c r="F10266" s="876"/>
      <c r="J10266" s="876"/>
      <c r="X10266" s="876"/>
      <c r="Y10266" s="876"/>
      <c r="Z10266" s="876"/>
      <c r="AA10266" s="876"/>
      <c r="AB10266" s="876"/>
      <c r="AC10266" s="876"/>
      <c r="AD10266" s="876"/>
      <c r="AE10266" s="876"/>
      <c r="AF10266" s="876"/>
      <c r="AG10266" s="876"/>
      <c r="AH10266" s="876"/>
      <c r="AI10266" s="876"/>
      <c r="AJ10266" s="876"/>
      <c r="AK10266" s="876"/>
      <c r="AL10266" s="876"/>
      <c r="AM10266" s="876"/>
      <c r="AN10266" s="876"/>
      <c r="AO10266" s="876"/>
      <c r="AP10266" s="876"/>
      <c r="AQ10266" s="876"/>
      <c r="AR10266" s="876"/>
      <c r="AS10266" s="876"/>
      <c r="AT10266" s="876"/>
      <c r="AU10266" s="876"/>
      <c r="AV10266" s="876"/>
      <c r="AW10266" s="876"/>
      <c r="AX10266" s="876"/>
      <c r="AY10266" s="876"/>
      <c r="AZ10266" s="876"/>
      <c r="BA10266" s="876"/>
      <c r="BB10266" s="876"/>
      <c r="BC10266" s="876"/>
      <c r="BD10266" s="876"/>
      <c r="BE10266" s="876"/>
      <c r="BF10266" s="876"/>
      <c r="BG10266" s="876"/>
      <c r="BH10266" s="876"/>
      <c r="BI10266" s="876"/>
      <c r="BJ10266" s="876"/>
      <c r="BK10266" s="876"/>
      <c r="BL10266" s="876"/>
      <c r="BM10266" s="876"/>
      <c r="BN10266" s="876"/>
      <c r="BO10266" s="876"/>
      <c r="BP10266" s="876"/>
      <c r="BQ10266" s="876"/>
      <c r="BR10266" s="876"/>
    </row>
    <row r="10267" spans="4:70" x14ac:dyDescent="0.2">
      <c r="D10267" s="876"/>
      <c r="F10267" s="876"/>
      <c r="J10267" s="876"/>
      <c r="X10267" s="876"/>
      <c r="Y10267" s="876"/>
      <c r="Z10267" s="876"/>
      <c r="AA10267" s="876"/>
      <c r="AB10267" s="876"/>
      <c r="AC10267" s="876"/>
      <c r="AD10267" s="876"/>
      <c r="AE10267" s="876"/>
      <c r="AF10267" s="876"/>
      <c r="AG10267" s="876"/>
      <c r="AH10267" s="876"/>
      <c r="AI10267" s="876"/>
      <c r="AJ10267" s="876"/>
      <c r="AK10267" s="876"/>
      <c r="AL10267" s="876"/>
      <c r="AM10267" s="876"/>
      <c r="AN10267" s="876"/>
      <c r="AO10267" s="876"/>
      <c r="AP10267" s="876"/>
      <c r="AQ10267" s="876"/>
      <c r="AR10267" s="876"/>
      <c r="AS10267" s="876"/>
      <c r="AT10267" s="876"/>
      <c r="AU10267" s="876"/>
      <c r="AV10267" s="876"/>
      <c r="AW10267" s="876"/>
      <c r="AX10267" s="876"/>
      <c r="AY10267" s="876"/>
      <c r="AZ10267" s="876"/>
      <c r="BA10267" s="876"/>
      <c r="BB10267" s="876"/>
      <c r="BC10267" s="876"/>
      <c r="BD10267" s="876"/>
      <c r="BE10267" s="876"/>
      <c r="BF10267" s="876"/>
      <c r="BG10267" s="876"/>
      <c r="BH10267" s="876"/>
      <c r="BI10267" s="876"/>
      <c r="BJ10267" s="876"/>
      <c r="BK10267" s="876"/>
      <c r="BL10267" s="876"/>
      <c r="BM10267" s="876"/>
      <c r="BN10267" s="876"/>
      <c r="BO10267" s="876"/>
      <c r="BP10267" s="876"/>
      <c r="BQ10267" s="876"/>
      <c r="BR10267" s="876"/>
    </row>
    <row r="10268" spans="4:70" x14ac:dyDescent="0.2">
      <c r="D10268" s="876"/>
      <c r="F10268" s="876"/>
      <c r="J10268" s="876"/>
      <c r="X10268" s="876"/>
      <c r="Y10268" s="876"/>
      <c r="Z10268" s="876"/>
      <c r="AA10268" s="876"/>
      <c r="AB10268" s="876"/>
      <c r="AC10268" s="876"/>
      <c r="AD10268" s="876"/>
      <c r="AE10268" s="876"/>
      <c r="AF10268" s="876"/>
      <c r="AG10268" s="876"/>
      <c r="AH10268" s="876"/>
      <c r="AI10268" s="876"/>
      <c r="AJ10268" s="876"/>
      <c r="AK10268" s="876"/>
      <c r="AL10268" s="876"/>
      <c r="AM10268" s="876"/>
      <c r="AN10268" s="876"/>
      <c r="AO10268" s="876"/>
      <c r="AP10268" s="876"/>
      <c r="AQ10268" s="876"/>
      <c r="AR10268" s="876"/>
      <c r="AS10268" s="876"/>
      <c r="AT10268" s="876"/>
      <c r="AU10268" s="876"/>
      <c r="AV10268" s="876"/>
      <c r="AW10268" s="876"/>
      <c r="AX10268" s="876"/>
      <c r="AY10268" s="876"/>
      <c r="AZ10268" s="876"/>
      <c r="BA10268" s="876"/>
      <c r="BB10268" s="876"/>
      <c r="BC10268" s="876"/>
      <c r="BD10268" s="876"/>
      <c r="BE10268" s="876"/>
      <c r="BF10268" s="876"/>
      <c r="BG10268" s="876"/>
      <c r="BH10268" s="876"/>
      <c r="BI10268" s="876"/>
      <c r="BJ10268" s="876"/>
      <c r="BK10268" s="876"/>
      <c r="BL10268" s="876"/>
      <c r="BM10268" s="876"/>
      <c r="BN10268" s="876"/>
      <c r="BO10268" s="876"/>
      <c r="BP10268" s="876"/>
      <c r="BQ10268" s="876"/>
      <c r="BR10268" s="876"/>
    </row>
    <row r="10269" spans="4:70" x14ac:dyDescent="0.2">
      <c r="D10269" s="876"/>
      <c r="F10269" s="876"/>
      <c r="J10269" s="876"/>
      <c r="X10269" s="876"/>
      <c r="Y10269" s="876"/>
      <c r="Z10269" s="876"/>
      <c r="AA10269" s="876"/>
      <c r="AB10269" s="876"/>
      <c r="AC10269" s="876"/>
      <c r="AD10269" s="876"/>
      <c r="AE10269" s="876"/>
      <c r="AF10269" s="876"/>
      <c r="AG10269" s="876"/>
      <c r="AH10269" s="876"/>
      <c r="AI10269" s="876"/>
      <c r="AJ10269" s="876"/>
      <c r="AK10269" s="876"/>
      <c r="AL10269" s="876"/>
      <c r="AM10269" s="876"/>
      <c r="AN10269" s="876"/>
      <c r="AO10269" s="876"/>
      <c r="AP10269" s="876"/>
      <c r="AQ10269" s="876"/>
      <c r="AR10269" s="876"/>
      <c r="AS10269" s="876"/>
      <c r="AT10269" s="876"/>
      <c r="AU10269" s="876"/>
      <c r="AV10269" s="876"/>
      <c r="AW10269" s="876"/>
      <c r="AX10269" s="876"/>
      <c r="AY10269" s="876"/>
      <c r="AZ10269" s="876"/>
      <c r="BA10269" s="876"/>
      <c r="BB10269" s="876"/>
      <c r="BC10269" s="876"/>
      <c r="BD10269" s="876"/>
      <c r="BE10269" s="876"/>
      <c r="BF10269" s="876"/>
      <c r="BG10269" s="876"/>
      <c r="BH10269" s="876"/>
      <c r="BI10269" s="876"/>
      <c r="BJ10269" s="876"/>
      <c r="BK10269" s="876"/>
      <c r="BL10269" s="876"/>
      <c r="BM10269" s="876"/>
      <c r="BN10269" s="876"/>
      <c r="BO10269" s="876"/>
      <c r="BP10269" s="876"/>
      <c r="BQ10269" s="876"/>
      <c r="BR10269" s="876"/>
    </row>
    <row r="10270" spans="4:70" x14ac:dyDescent="0.2">
      <c r="D10270" s="876"/>
      <c r="F10270" s="876"/>
      <c r="J10270" s="876"/>
      <c r="X10270" s="876"/>
      <c r="Y10270" s="876"/>
      <c r="Z10270" s="876"/>
      <c r="AA10270" s="876"/>
      <c r="AB10270" s="876"/>
      <c r="AC10270" s="876"/>
      <c r="AD10270" s="876"/>
      <c r="AE10270" s="876"/>
      <c r="AF10270" s="876"/>
      <c r="AG10270" s="876"/>
      <c r="AH10270" s="876"/>
      <c r="AI10270" s="876"/>
      <c r="AJ10270" s="876"/>
      <c r="AK10270" s="876"/>
      <c r="AL10270" s="876"/>
      <c r="AM10270" s="876"/>
      <c r="AN10270" s="876"/>
      <c r="AO10270" s="876"/>
      <c r="AP10270" s="876"/>
      <c r="AQ10270" s="876"/>
      <c r="AR10270" s="876"/>
      <c r="AS10270" s="876"/>
      <c r="AT10270" s="876"/>
      <c r="AU10270" s="876"/>
      <c r="AV10270" s="876"/>
      <c r="AW10270" s="876"/>
      <c r="AX10270" s="876"/>
      <c r="AY10270" s="876"/>
      <c r="AZ10270" s="876"/>
      <c r="BA10270" s="876"/>
      <c r="BB10270" s="876"/>
      <c r="BC10270" s="876"/>
      <c r="BD10270" s="876"/>
      <c r="BE10270" s="876"/>
      <c r="BF10270" s="876"/>
      <c r="BG10270" s="876"/>
      <c r="BH10270" s="876"/>
      <c r="BI10270" s="876"/>
      <c r="BJ10270" s="876"/>
      <c r="BK10270" s="876"/>
      <c r="BL10270" s="876"/>
      <c r="BM10270" s="876"/>
      <c r="BN10270" s="876"/>
      <c r="BO10270" s="876"/>
      <c r="BP10270" s="876"/>
      <c r="BQ10270" s="876"/>
      <c r="BR10270" s="876"/>
    </row>
    <row r="10271" spans="4:70" x14ac:dyDescent="0.2">
      <c r="D10271" s="876"/>
      <c r="F10271" s="876"/>
      <c r="J10271" s="876"/>
      <c r="X10271" s="876"/>
      <c r="Y10271" s="876"/>
      <c r="Z10271" s="876"/>
      <c r="AA10271" s="876"/>
      <c r="AB10271" s="876"/>
      <c r="AC10271" s="876"/>
      <c r="AD10271" s="876"/>
      <c r="AE10271" s="876"/>
      <c r="AF10271" s="876"/>
      <c r="AG10271" s="876"/>
      <c r="AH10271" s="876"/>
      <c r="AI10271" s="876"/>
      <c r="AJ10271" s="876"/>
      <c r="AK10271" s="876"/>
      <c r="AL10271" s="876"/>
      <c r="AM10271" s="876"/>
      <c r="AN10271" s="876"/>
      <c r="AO10271" s="876"/>
      <c r="AP10271" s="876"/>
      <c r="AQ10271" s="876"/>
      <c r="AR10271" s="876"/>
      <c r="AS10271" s="876"/>
      <c r="AT10271" s="876"/>
      <c r="AU10271" s="876"/>
      <c r="AV10271" s="876"/>
      <c r="AW10271" s="876"/>
      <c r="AX10271" s="876"/>
      <c r="AY10271" s="876"/>
      <c r="AZ10271" s="876"/>
      <c r="BA10271" s="876"/>
      <c r="BB10271" s="876"/>
      <c r="BC10271" s="876"/>
      <c r="BD10271" s="876"/>
      <c r="BE10271" s="876"/>
      <c r="BF10271" s="876"/>
      <c r="BG10271" s="876"/>
      <c r="BH10271" s="876"/>
      <c r="BI10271" s="876"/>
      <c r="BJ10271" s="876"/>
      <c r="BK10271" s="876"/>
      <c r="BL10271" s="876"/>
      <c r="BM10271" s="876"/>
      <c r="BN10271" s="876"/>
      <c r="BO10271" s="876"/>
      <c r="BP10271" s="876"/>
      <c r="BQ10271" s="876"/>
      <c r="BR10271" s="876"/>
    </row>
    <row r="10272" spans="4:70" x14ac:dyDescent="0.2">
      <c r="D10272" s="876"/>
      <c r="F10272" s="876"/>
      <c r="J10272" s="876"/>
      <c r="X10272" s="876"/>
      <c r="Y10272" s="876"/>
      <c r="Z10272" s="876"/>
      <c r="AA10272" s="876"/>
      <c r="AB10272" s="876"/>
      <c r="AC10272" s="876"/>
      <c r="AD10272" s="876"/>
      <c r="AE10272" s="876"/>
      <c r="AF10272" s="876"/>
      <c r="AG10272" s="876"/>
      <c r="AH10272" s="876"/>
      <c r="AI10272" s="876"/>
      <c r="AJ10272" s="876"/>
      <c r="AK10272" s="876"/>
      <c r="AL10272" s="876"/>
      <c r="AM10272" s="876"/>
      <c r="AN10272" s="876"/>
      <c r="AO10272" s="876"/>
      <c r="AP10272" s="876"/>
      <c r="AQ10272" s="876"/>
      <c r="AR10272" s="876"/>
      <c r="AS10272" s="876"/>
      <c r="AT10272" s="876"/>
      <c r="AU10272" s="876"/>
      <c r="AV10272" s="876"/>
      <c r="AW10272" s="876"/>
      <c r="AX10272" s="876"/>
      <c r="AY10272" s="876"/>
      <c r="AZ10272" s="876"/>
      <c r="BA10272" s="876"/>
      <c r="BB10272" s="876"/>
      <c r="BC10272" s="876"/>
      <c r="BD10272" s="876"/>
      <c r="BE10272" s="876"/>
      <c r="BF10272" s="876"/>
      <c r="BG10272" s="876"/>
      <c r="BH10272" s="876"/>
      <c r="BI10272" s="876"/>
      <c r="BJ10272" s="876"/>
      <c r="BK10272" s="876"/>
      <c r="BL10272" s="876"/>
      <c r="BM10272" s="876"/>
      <c r="BN10272" s="876"/>
      <c r="BO10272" s="876"/>
      <c r="BP10272" s="876"/>
      <c r="BQ10272" s="876"/>
      <c r="BR10272" s="876"/>
    </row>
    <row r="10273" spans="4:70" x14ac:dyDescent="0.2">
      <c r="D10273" s="876"/>
      <c r="F10273" s="876"/>
      <c r="J10273" s="876"/>
      <c r="X10273" s="876"/>
      <c r="Y10273" s="876"/>
      <c r="Z10273" s="876"/>
      <c r="AA10273" s="876"/>
      <c r="AB10273" s="876"/>
      <c r="AC10273" s="876"/>
      <c r="AD10273" s="876"/>
      <c r="AE10273" s="876"/>
      <c r="AF10273" s="876"/>
      <c r="AG10273" s="876"/>
      <c r="AH10273" s="876"/>
      <c r="AI10273" s="876"/>
      <c r="AJ10273" s="876"/>
      <c r="AK10273" s="876"/>
      <c r="AL10273" s="876"/>
      <c r="AM10273" s="876"/>
      <c r="AN10273" s="876"/>
      <c r="AO10273" s="876"/>
      <c r="AP10273" s="876"/>
      <c r="AQ10273" s="876"/>
      <c r="AR10273" s="876"/>
      <c r="AS10273" s="876"/>
      <c r="AT10273" s="876"/>
      <c r="AU10273" s="876"/>
      <c r="AV10273" s="876"/>
      <c r="AW10273" s="876"/>
      <c r="AX10273" s="876"/>
      <c r="AY10273" s="876"/>
      <c r="AZ10273" s="876"/>
      <c r="BA10273" s="876"/>
      <c r="BB10273" s="876"/>
      <c r="BC10273" s="876"/>
      <c r="BD10273" s="876"/>
      <c r="BE10273" s="876"/>
      <c r="BF10273" s="876"/>
      <c r="BG10273" s="876"/>
      <c r="BH10273" s="876"/>
      <c r="BI10273" s="876"/>
      <c r="BJ10273" s="876"/>
      <c r="BK10273" s="876"/>
      <c r="BL10273" s="876"/>
      <c r="BM10273" s="876"/>
      <c r="BN10273" s="876"/>
      <c r="BO10273" s="876"/>
      <c r="BP10273" s="876"/>
      <c r="BQ10273" s="876"/>
      <c r="BR10273" s="876"/>
    </row>
    <row r="10274" spans="4:70" x14ac:dyDescent="0.2">
      <c r="D10274" s="876"/>
      <c r="F10274" s="876"/>
      <c r="J10274" s="876"/>
      <c r="X10274" s="876"/>
      <c r="Y10274" s="876"/>
      <c r="Z10274" s="876"/>
      <c r="AA10274" s="876"/>
      <c r="AB10274" s="876"/>
      <c r="AC10274" s="876"/>
      <c r="AD10274" s="876"/>
      <c r="AE10274" s="876"/>
      <c r="AF10274" s="876"/>
      <c r="AG10274" s="876"/>
      <c r="AH10274" s="876"/>
      <c r="AI10274" s="876"/>
      <c r="AJ10274" s="876"/>
      <c r="AK10274" s="876"/>
      <c r="AL10274" s="876"/>
      <c r="AM10274" s="876"/>
      <c r="AN10274" s="876"/>
      <c r="AO10274" s="876"/>
      <c r="AP10274" s="876"/>
      <c r="AQ10274" s="876"/>
      <c r="AR10274" s="876"/>
      <c r="AS10274" s="876"/>
      <c r="AT10274" s="876"/>
      <c r="AU10274" s="876"/>
      <c r="AV10274" s="876"/>
      <c r="AW10274" s="876"/>
      <c r="AX10274" s="876"/>
      <c r="AY10274" s="876"/>
      <c r="AZ10274" s="876"/>
      <c r="BA10274" s="876"/>
      <c r="BB10274" s="876"/>
      <c r="BC10274" s="876"/>
      <c r="BD10274" s="876"/>
      <c r="BE10274" s="876"/>
      <c r="BF10274" s="876"/>
      <c r="BG10274" s="876"/>
      <c r="BH10274" s="876"/>
      <c r="BI10274" s="876"/>
      <c r="BJ10274" s="876"/>
      <c r="BK10274" s="876"/>
      <c r="BL10274" s="876"/>
      <c r="BM10274" s="876"/>
      <c r="BN10274" s="876"/>
      <c r="BO10274" s="876"/>
      <c r="BP10274" s="876"/>
      <c r="BQ10274" s="876"/>
      <c r="BR10274" s="876"/>
    </row>
    <row r="10275" spans="4:70" x14ac:dyDescent="0.2">
      <c r="D10275" s="876"/>
      <c r="F10275" s="876"/>
      <c r="J10275" s="876"/>
      <c r="X10275" s="876"/>
      <c r="Y10275" s="876"/>
      <c r="Z10275" s="876"/>
      <c r="AA10275" s="876"/>
      <c r="AB10275" s="876"/>
      <c r="AC10275" s="876"/>
      <c r="AD10275" s="876"/>
      <c r="AE10275" s="876"/>
      <c r="AF10275" s="876"/>
      <c r="AG10275" s="876"/>
      <c r="AH10275" s="876"/>
      <c r="AI10275" s="876"/>
      <c r="AJ10275" s="876"/>
      <c r="AK10275" s="876"/>
      <c r="AL10275" s="876"/>
      <c r="AM10275" s="876"/>
      <c r="AN10275" s="876"/>
      <c r="AO10275" s="876"/>
      <c r="AP10275" s="876"/>
      <c r="AQ10275" s="876"/>
      <c r="AR10275" s="876"/>
      <c r="AS10275" s="876"/>
      <c r="AT10275" s="876"/>
      <c r="AU10275" s="876"/>
      <c r="AV10275" s="876"/>
      <c r="AW10275" s="876"/>
      <c r="AX10275" s="876"/>
      <c r="AY10275" s="876"/>
      <c r="AZ10275" s="876"/>
      <c r="BA10275" s="876"/>
      <c r="BB10275" s="876"/>
      <c r="BC10275" s="876"/>
      <c r="BD10275" s="876"/>
      <c r="BE10275" s="876"/>
      <c r="BF10275" s="876"/>
      <c r="BG10275" s="876"/>
      <c r="BH10275" s="876"/>
      <c r="BI10275" s="876"/>
      <c r="BJ10275" s="876"/>
      <c r="BK10275" s="876"/>
      <c r="BL10275" s="876"/>
      <c r="BM10275" s="876"/>
      <c r="BN10275" s="876"/>
      <c r="BO10275" s="876"/>
      <c r="BP10275" s="876"/>
      <c r="BQ10275" s="876"/>
      <c r="BR10275" s="876"/>
    </row>
    <row r="10276" spans="4:70" x14ac:dyDescent="0.2">
      <c r="D10276" s="876"/>
      <c r="F10276" s="876"/>
      <c r="J10276" s="876"/>
      <c r="X10276" s="876"/>
      <c r="Y10276" s="876"/>
      <c r="Z10276" s="876"/>
      <c r="AA10276" s="876"/>
      <c r="AB10276" s="876"/>
      <c r="AC10276" s="876"/>
      <c r="AD10276" s="876"/>
      <c r="AE10276" s="876"/>
      <c r="AF10276" s="876"/>
      <c r="AG10276" s="876"/>
      <c r="AH10276" s="876"/>
      <c r="AI10276" s="876"/>
      <c r="AJ10276" s="876"/>
      <c r="AK10276" s="876"/>
      <c r="AL10276" s="876"/>
      <c r="AM10276" s="876"/>
      <c r="AN10276" s="876"/>
      <c r="AO10276" s="876"/>
      <c r="AP10276" s="876"/>
      <c r="AQ10276" s="876"/>
      <c r="AR10276" s="876"/>
      <c r="AS10276" s="876"/>
      <c r="AT10276" s="876"/>
      <c r="AU10276" s="876"/>
      <c r="AV10276" s="876"/>
      <c r="AW10276" s="876"/>
      <c r="AX10276" s="876"/>
      <c r="AY10276" s="876"/>
      <c r="AZ10276" s="876"/>
      <c r="BA10276" s="876"/>
      <c r="BB10276" s="876"/>
      <c r="BC10276" s="876"/>
      <c r="BD10276" s="876"/>
      <c r="BE10276" s="876"/>
      <c r="BF10276" s="876"/>
      <c r="BG10276" s="876"/>
      <c r="BH10276" s="876"/>
      <c r="BI10276" s="876"/>
      <c r="BJ10276" s="876"/>
      <c r="BK10276" s="876"/>
      <c r="BL10276" s="876"/>
      <c r="BM10276" s="876"/>
      <c r="BN10276" s="876"/>
      <c r="BO10276" s="876"/>
      <c r="BP10276" s="876"/>
      <c r="BQ10276" s="876"/>
      <c r="BR10276" s="876"/>
    </row>
    <row r="10277" spans="4:70" x14ac:dyDescent="0.2">
      <c r="D10277" s="876"/>
      <c r="F10277" s="876"/>
      <c r="J10277" s="876"/>
      <c r="X10277" s="876"/>
      <c r="Y10277" s="876"/>
      <c r="Z10277" s="876"/>
      <c r="AA10277" s="876"/>
      <c r="AB10277" s="876"/>
      <c r="AC10277" s="876"/>
      <c r="AD10277" s="876"/>
      <c r="AE10277" s="876"/>
      <c r="AF10277" s="876"/>
      <c r="AG10277" s="876"/>
      <c r="AH10277" s="876"/>
      <c r="AI10277" s="876"/>
      <c r="AJ10277" s="876"/>
      <c r="AK10277" s="876"/>
      <c r="AL10277" s="876"/>
      <c r="AM10277" s="876"/>
      <c r="AN10277" s="876"/>
      <c r="AO10277" s="876"/>
      <c r="AP10277" s="876"/>
      <c r="AQ10277" s="876"/>
      <c r="AR10277" s="876"/>
      <c r="AS10277" s="876"/>
      <c r="AT10277" s="876"/>
      <c r="AU10277" s="876"/>
      <c r="AV10277" s="876"/>
      <c r="AW10277" s="876"/>
      <c r="AX10277" s="876"/>
      <c r="AY10277" s="876"/>
      <c r="AZ10277" s="876"/>
      <c r="BA10277" s="876"/>
      <c r="BB10277" s="876"/>
      <c r="BC10277" s="876"/>
      <c r="BD10277" s="876"/>
      <c r="BE10277" s="876"/>
      <c r="BF10277" s="876"/>
      <c r="BG10277" s="876"/>
      <c r="BH10277" s="876"/>
      <c r="BI10277" s="876"/>
      <c r="BJ10277" s="876"/>
      <c r="BK10277" s="876"/>
      <c r="BL10277" s="876"/>
      <c r="BM10277" s="876"/>
      <c r="BN10277" s="876"/>
      <c r="BO10277" s="876"/>
      <c r="BP10277" s="876"/>
      <c r="BQ10277" s="876"/>
      <c r="BR10277" s="876"/>
    </row>
    <row r="10278" spans="4:70" x14ac:dyDescent="0.2">
      <c r="D10278" s="876"/>
      <c r="F10278" s="876"/>
      <c r="J10278" s="876"/>
      <c r="X10278" s="876"/>
      <c r="Y10278" s="876"/>
      <c r="Z10278" s="876"/>
      <c r="AA10278" s="876"/>
      <c r="AB10278" s="876"/>
      <c r="AC10278" s="876"/>
      <c r="AD10278" s="876"/>
      <c r="AE10278" s="876"/>
      <c r="AF10278" s="876"/>
      <c r="AG10278" s="876"/>
      <c r="AH10278" s="876"/>
      <c r="AI10278" s="876"/>
      <c r="AJ10278" s="876"/>
      <c r="AK10278" s="876"/>
      <c r="AL10278" s="876"/>
      <c r="AM10278" s="876"/>
      <c r="AN10278" s="876"/>
      <c r="AO10278" s="876"/>
      <c r="AP10278" s="876"/>
      <c r="AQ10278" s="876"/>
      <c r="AR10278" s="876"/>
      <c r="AS10278" s="876"/>
      <c r="AT10278" s="876"/>
      <c r="AU10278" s="876"/>
      <c r="AV10278" s="876"/>
      <c r="AW10278" s="876"/>
      <c r="AX10278" s="876"/>
      <c r="AY10278" s="876"/>
      <c r="AZ10278" s="876"/>
      <c r="BA10278" s="876"/>
      <c r="BB10278" s="876"/>
      <c r="BC10278" s="876"/>
      <c r="BD10278" s="876"/>
      <c r="BE10278" s="876"/>
      <c r="BF10278" s="876"/>
      <c r="BG10278" s="876"/>
      <c r="BH10278" s="876"/>
      <c r="BI10278" s="876"/>
      <c r="BJ10278" s="876"/>
      <c r="BK10278" s="876"/>
      <c r="BL10278" s="876"/>
      <c r="BM10278" s="876"/>
      <c r="BN10278" s="876"/>
      <c r="BO10278" s="876"/>
      <c r="BP10278" s="876"/>
      <c r="BQ10278" s="876"/>
      <c r="BR10278" s="876"/>
    </row>
    <row r="10279" spans="4:70" x14ac:dyDescent="0.2">
      <c r="D10279" s="876"/>
      <c r="F10279" s="876"/>
      <c r="J10279" s="876"/>
      <c r="X10279" s="876"/>
      <c r="Y10279" s="876"/>
      <c r="Z10279" s="876"/>
      <c r="AA10279" s="876"/>
      <c r="AB10279" s="876"/>
      <c r="AC10279" s="876"/>
      <c r="AD10279" s="876"/>
      <c r="AE10279" s="876"/>
      <c r="AF10279" s="876"/>
      <c r="AG10279" s="876"/>
      <c r="AH10279" s="876"/>
      <c r="AI10279" s="876"/>
      <c r="AJ10279" s="876"/>
      <c r="AK10279" s="876"/>
      <c r="AL10279" s="876"/>
      <c r="AM10279" s="876"/>
      <c r="AN10279" s="876"/>
      <c r="AO10279" s="876"/>
      <c r="AP10279" s="876"/>
      <c r="AQ10279" s="876"/>
      <c r="AR10279" s="876"/>
      <c r="AS10279" s="876"/>
      <c r="AT10279" s="876"/>
      <c r="AU10279" s="876"/>
      <c r="AV10279" s="876"/>
      <c r="AW10279" s="876"/>
      <c r="AX10279" s="876"/>
      <c r="AY10279" s="876"/>
      <c r="AZ10279" s="876"/>
      <c r="BA10279" s="876"/>
      <c r="BB10279" s="876"/>
      <c r="BC10279" s="876"/>
      <c r="BD10279" s="876"/>
      <c r="BE10279" s="876"/>
      <c r="BF10279" s="876"/>
      <c r="BG10279" s="876"/>
      <c r="BH10279" s="876"/>
      <c r="BI10279" s="876"/>
      <c r="BJ10279" s="876"/>
      <c r="BK10279" s="876"/>
      <c r="BL10279" s="876"/>
      <c r="BM10279" s="876"/>
      <c r="BN10279" s="876"/>
      <c r="BO10279" s="876"/>
      <c r="BP10279" s="876"/>
      <c r="BQ10279" s="876"/>
      <c r="BR10279" s="876"/>
    </row>
    <row r="10280" spans="4:70" x14ac:dyDescent="0.2">
      <c r="D10280" s="876"/>
      <c r="F10280" s="876"/>
      <c r="J10280" s="876"/>
      <c r="X10280" s="876"/>
      <c r="Y10280" s="876"/>
      <c r="Z10280" s="876"/>
      <c r="AA10280" s="876"/>
      <c r="AB10280" s="876"/>
      <c r="AC10280" s="876"/>
      <c r="AD10280" s="876"/>
      <c r="AE10280" s="876"/>
      <c r="AF10280" s="876"/>
      <c r="AG10280" s="876"/>
      <c r="AH10280" s="876"/>
      <c r="AI10280" s="876"/>
      <c r="AJ10280" s="876"/>
      <c r="AK10280" s="876"/>
      <c r="AL10280" s="876"/>
      <c r="AM10280" s="876"/>
      <c r="AN10280" s="876"/>
      <c r="AO10280" s="876"/>
      <c r="AP10280" s="876"/>
      <c r="AQ10280" s="876"/>
      <c r="AR10280" s="876"/>
      <c r="AS10280" s="876"/>
      <c r="AT10280" s="876"/>
      <c r="AU10280" s="876"/>
      <c r="AV10280" s="876"/>
      <c r="AW10280" s="876"/>
      <c r="AX10280" s="876"/>
      <c r="AY10280" s="876"/>
      <c r="AZ10280" s="876"/>
      <c r="BA10280" s="876"/>
      <c r="BB10280" s="876"/>
      <c r="BC10280" s="876"/>
      <c r="BD10280" s="876"/>
      <c r="BE10280" s="876"/>
      <c r="BF10280" s="876"/>
      <c r="BG10280" s="876"/>
      <c r="BH10280" s="876"/>
      <c r="BI10280" s="876"/>
      <c r="BJ10280" s="876"/>
      <c r="BK10280" s="876"/>
      <c r="BL10280" s="876"/>
      <c r="BM10280" s="876"/>
      <c r="BN10280" s="876"/>
      <c r="BO10280" s="876"/>
      <c r="BP10280" s="876"/>
      <c r="BQ10280" s="876"/>
      <c r="BR10280" s="876"/>
    </row>
    <row r="10281" spans="4:70" x14ac:dyDescent="0.2">
      <c r="D10281" s="876"/>
      <c r="F10281" s="876"/>
      <c r="J10281" s="876"/>
      <c r="X10281" s="876"/>
      <c r="Y10281" s="876"/>
      <c r="Z10281" s="876"/>
      <c r="AA10281" s="876"/>
      <c r="AB10281" s="876"/>
      <c r="AC10281" s="876"/>
      <c r="AD10281" s="876"/>
      <c r="AE10281" s="876"/>
      <c r="AF10281" s="876"/>
      <c r="AG10281" s="876"/>
      <c r="AH10281" s="876"/>
      <c r="AI10281" s="876"/>
      <c r="AJ10281" s="876"/>
      <c r="AK10281" s="876"/>
      <c r="AL10281" s="876"/>
      <c r="AM10281" s="876"/>
      <c r="AN10281" s="876"/>
      <c r="AO10281" s="876"/>
      <c r="AP10281" s="876"/>
      <c r="AQ10281" s="876"/>
      <c r="AR10281" s="876"/>
      <c r="AS10281" s="876"/>
      <c r="AT10281" s="876"/>
      <c r="AU10281" s="876"/>
      <c r="AV10281" s="876"/>
      <c r="AW10281" s="876"/>
      <c r="AX10281" s="876"/>
      <c r="AY10281" s="876"/>
      <c r="AZ10281" s="876"/>
      <c r="BA10281" s="876"/>
      <c r="BB10281" s="876"/>
      <c r="BC10281" s="876"/>
      <c r="BD10281" s="876"/>
      <c r="BE10281" s="876"/>
      <c r="BF10281" s="876"/>
      <c r="BG10281" s="876"/>
      <c r="BH10281" s="876"/>
      <c r="BI10281" s="876"/>
      <c r="BJ10281" s="876"/>
      <c r="BK10281" s="876"/>
      <c r="BL10281" s="876"/>
      <c r="BM10281" s="876"/>
      <c r="BN10281" s="876"/>
      <c r="BO10281" s="876"/>
      <c r="BP10281" s="876"/>
      <c r="BQ10281" s="876"/>
      <c r="BR10281" s="876"/>
    </row>
    <row r="10282" spans="4:70" x14ac:dyDescent="0.2">
      <c r="D10282" s="876"/>
      <c r="F10282" s="876"/>
      <c r="J10282" s="876"/>
      <c r="X10282" s="876"/>
      <c r="Y10282" s="876"/>
      <c r="Z10282" s="876"/>
      <c r="AA10282" s="876"/>
      <c r="AB10282" s="876"/>
      <c r="AC10282" s="876"/>
      <c r="AD10282" s="876"/>
      <c r="AE10282" s="876"/>
      <c r="AF10282" s="876"/>
      <c r="AG10282" s="876"/>
      <c r="AH10282" s="876"/>
      <c r="AI10282" s="876"/>
      <c r="AJ10282" s="876"/>
      <c r="AK10282" s="876"/>
      <c r="AL10282" s="876"/>
      <c r="AM10282" s="876"/>
      <c r="AN10282" s="876"/>
      <c r="AO10282" s="876"/>
      <c r="AP10282" s="876"/>
      <c r="AQ10282" s="876"/>
      <c r="AR10282" s="876"/>
      <c r="AS10282" s="876"/>
      <c r="AT10282" s="876"/>
      <c r="AU10282" s="876"/>
      <c r="AV10282" s="876"/>
      <c r="AW10282" s="876"/>
      <c r="AX10282" s="876"/>
      <c r="AY10282" s="876"/>
      <c r="AZ10282" s="876"/>
      <c r="BA10282" s="876"/>
      <c r="BB10282" s="876"/>
      <c r="BC10282" s="876"/>
      <c r="BD10282" s="876"/>
      <c r="BE10282" s="876"/>
      <c r="BF10282" s="876"/>
      <c r="BG10282" s="876"/>
      <c r="BH10282" s="876"/>
      <c r="BI10282" s="876"/>
      <c r="BJ10282" s="876"/>
      <c r="BK10282" s="876"/>
      <c r="BL10282" s="876"/>
      <c r="BM10282" s="876"/>
      <c r="BN10282" s="876"/>
      <c r="BO10282" s="876"/>
      <c r="BP10282" s="876"/>
      <c r="BQ10282" s="876"/>
      <c r="BR10282" s="876"/>
    </row>
    <row r="10283" spans="4:70" x14ac:dyDescent="0.2">
      <c r="D10283" s="876"/>
      <c r="F10283" s="876"/>
      <c r="J10283" s="876"/>
      <c r="X10283" s="876"/>
      <c r="Y10283" s="876"/>
      <c r="Z10283" s="876"/>
      <c r="AA10283" s="876"/>
      <c r="AB10283" s="876"/>
      <c r="AC10283" s="876"/>
      <c r="AD10283" s="876"/>
      <c r="AE10283" s="876"/>
      <c r="AF10283" s="876"/>
      <c r="AG10283" s="876"/>
      <c r="AH10283" s="876"/>
      <c r="AI10283" s="876"/>
      <c r="AJ10283" s="876"/>
      <c r="AK10283" s="876"/>
      <c r="AL10283" s="876"/>
      <c r="AM10283" s="876"/>
      <c r="AN10283" s="876"/>
      <c r="AO10283" s="876"/>
      <c r="AP10283" s="876"/>
      <c r="AQ10283" s="876"/>
      <c r="AR10283" s="876"/>
      <c r="AS10283" s="876"/>
      <c r="AT10283" s="876"/>
      <c r="AU10283" s="876"/>
      <c r="AV10283" s="876"/>
      <c r="AW10283" s="876"/>
      <c r="AX10283" s="876"/>
      <c r="AY10283" s="876"/>
      <c r="AZ10283" s="876"/>
      <c r="BA10283" s="876"/>
      <c r="BB10283" s="876"/>
      <c r="BC10283" s="876"/>
      <c r="BD10283" s="876"/>
      <c r="BE10283" s="876"/>
      <c r="BF10283" s="876"/>
      <c r="BG10283" s="876"/>
      <c r="BH10283" s="876"/>
      <c r="BI10283" s="876"/>
      <c r="BJ10283" s="876"/>
      <c r="BK10283" s="876"/>
      <c r="BL10283" s="876"/>
      <c r="BM10283" s="876"/>
      <c r="BN10283" s="876"/>
      <c r="BO10283" s="876"/>
      <c r="BP10283" s="876"/>
      <c r="BQ10283" s="876"/>
      <c r="BR10283" s="876"/>
    </row>
    <row r="10284" spans="4:70" x14ac:dyDescent="0.2">
      <c r="D10284" s="876"/>
      <c r="F10284" s="876"/>
      <c r="J10284" s="876"/>
      <c r="X10284" s="876"/>
      <c r="Y10284" s="876"/>
      <c r="Z10284" s="876"/>
      <c r="AA10284" s="876"/>
      <c r="AB10284" s="876"/>
      <c r="AC10284" s="876"/>
      <c r="AD10284" s="876"/>
      <c r="AE10284" s="876"/>
      <c r="AF10284" s="876"/>
      <c r="AG10284" s="876"/>
      <c r="AH10284" s="876"/>
      <c r="AI10284" s="876"/>
      <c r="AJ10284" s="876"/>
      <c r="AK10284" s="876"/>
      <c r="AL10284" s="876"/>
      <c r="AM10284" s="876"/>
      <c r="AN10284" s="876"/>
      <c r="AO10284" s="876"/>
      <c r="AP10284" s="876"/>
      <c r="AQ10284" s="876"/>
      <c r="AR10284" s="876"/>
      <c r="AS10284" s="876"/>
      <c r="AT10284" s="876"/>
      <c r="AU10284" s="876"/>
      <c r="AV10284" s="876"/>
      <c r="AW10284" s="876"/>
      <c r="AX10284" s="876"/>
      <c r="AY10284" s="876"/>
      <c r="AZ10284" s="876"/>
      <c r="BA10284" s="876"/>
      <c r="BB10284" s="876"/>
      <c r="BC10284" s="876"/>
      <c r="BD10284" s="876"/>
      <c r="BE10284" s="876"/>
      <c r="BF10284" s="876"/>
      <c r="BG10284" s="876"/>
      <c r="BH10284" s="876"/>
      <c r="BI10284" s="876"/>
      <c r="BJ10284" s="876"/>
      <c r="BK10284" s="876"/>
      <c r="BL10284" s="876"/>
      <c r="BM10284" s="876"/>
      <c r="BN10284" s="876"/>
      <c r="BO10284" s="876"/>
      <c r="BP10284" s="876"/>
      <c r="BQ10284" s="876"/>
      <c r="BR10284" s="876"/>
    </row>
    <row r="10285" spans="4:70" x14ac:dyDescent="0.2">
      <c r="D10285" s="876"/>
      <c r="F10285" s="876"/>
      <c r="J10285" s="876"/>
      <c r="X10285" s="876"/>
      <c r="Y10285" s="876"/>
      <c r="Z10285" s="876"/>
      <c r="AA10285" s="876"/>
      <c r="AB10285" s="876"/>
      <c r="AC10285" s="876"/>
      <c r="AD10285" s="876"/>
      <c r="AE10285" s="876"/>
      <c r="AF10285" s="876"/>
      <c r="AG10285" s="876"/>
      <c r="AH10285" s="876"/>
      <c r="AI10285" s="876"/>
      <c r="AJ10285" s="876"/>
      <c r="AK10285" s="876"/>
      <c r="AL10285" s="876"/>
      <c r="AM10285" s="876"/>
      <c r="AN10285" s="876"/>
      <c r="AO10285" s="876"/>
      <c r="AP10285" s="876"/>
      <c r="AQ10285" s="876"/>
      <c r="AR10285" s="876"/>
      <c r="AS10285" s="876"/>
      <c r="AT10285" s="876"/>
      <c r="AU10285" s="876"/>
      <c r="AV10285" s="876"/>
      <c r="AW10285" s="876"/>
      <c r="AX10285" s="876"/>
      <c r="AY10285" s="876"/>
      <c r="AZ10285" s="876"/>
      <c r="BA10285" s="876"/>
      <c r="BB10285" s="876"/>
      <c r="BC10285" s="876"/>
      <c r="BD10285" s="876"/>
      <c r="BE10285" s="876"/>
      <c r="BF10285" s="876"/>
      <c r="BG10285" s="876"/>
      <c r="BH10285" s="876"/>
      <c r="BI10285" s="876"/>
      <c r="BJ10285" s="876"/>
      <c r="BK10285" s="876"/>
      <c r="BL10285" s="876"/>
      <c r="BM10285" s="876"/>
      <c r="BN10285" s="876"/>
      <c r="BO10285" s="876"/>
      <c r="BP10285" s="876"/>
      <c r="BQ10285" s="876"/>
      <c r="BR10285" s="876"/>
    </row>
    <row r="10286" spans="4:70" x14ac:dyDescent="0.2">
      <c r="D10286" s="876"/>
      <c r="F10286" s="876"/>
      <c r="J10286" s="876"/>
      <c r="X10286" s="876"/>
      <c r="Y10286" s="876"/>
      <c r="Z10286" s="876"/>
      <c r="AA10286" s="876"/>
      <c r="AB10286" s="876"/>
      <c r="AC10286" s="876"/>
      <c r="AD10286" s="876"/>
      <c r="AE10286" s="876"/>
      <c r="AF10286" s="876"/>
      <c r="AG10286" s="876"/>
      <c r="AH10286" s="876"/>
      <c r="AI10286" s="876"/>
      <c r="AJ10286" s="876"/>
      <c r="AK10286" s="876"/>
      <c r="AL10286" s="876"/>
      <c r="AM10286" s="876"/>
      <c r="AN10286" s="876"/>
      <c r="AO10286" s="876"/>
      <c r="AP10286" s="876"/>
      <c r="AQ10286" s="876"/>
      <c r="AR10286" s="876"/>
      <c r="AS10286" s="876"/>
      <c r="AT10286" s="876"/>
      <c r="AU10286" s="876"/>
      <c r="AV10286" s="876"/>
      <c r="AW10286" s="876"/>
      <c r="AX10286" s="876"/>
      <c r="AY10286" s="876"/>
      <c r="AZ10286" s="876"/>
      <c r="BA10286" s="876"/>
      <c r="BB10286" s="876"/>
      <c r="BC10286" s="876"/>
      <c r="BD10286" s="876"/>
      <c r="BE10286" s="876"/>
      <c r="BF10286" s="876"/>
      <c r="BG10286" s="876"/>
      <c r="BH10286" s="876"/>
      <c r="BI10286" s="876"/>
      <c r="BJ10286" s="876"/>
      <c r="BK10286" s="876"/>
      <c r="BL10286" s="876"/>
      <c r="BM10286" s="876"/>
      <c r="BN10286" s="876"/>
      <c r="BO10286" s="876"/>
      <c r="BP10286" s="876"/>
      <c r="BQ10286" s="876"/>
      <c r="BR10286" s="876"/>
    </row>
    <row r="10287" spans="4:70" x14ac:dyDescent="0.2">
      <c r="D10287" s="876"/>
      <c r="F10287" s="876"/>
      <c r="J10287" s="876"/>
      <c r="X10287" s="876"/>
      <c r="Y10287" s="876"/>
      <c r="Z10287" s="876"/>
      <c r="AA10287" s="876"/>
      <c r="AB10287" s="876"/>
      <c r="AC10287" s="876"/>
      <c r="AD10287" s="876"/>
      <c r="AE10287" s="876"/>
      <c r="AF10287" s="876"/>
      <c r="AG10287" s="876"/>
      <c r="AH10287" s="876"/>
      <c r="AI10287" s="876"/>
      <c r="AJ10287" s="876"/>
      <c r="AK10287" s="876"/>
      <c r="AL10287" s="876"/>
      <c r="AM10287" s="876"/>
      <c r="AN10287" s="876"/>
      <c r="AO10287" s="876"/>
      <c r="AP10287" s="876"/>
      <c r="AQ10287" s="876"/>
      <c r="AR10287" s="876"/>
      <c r="AS10287" s="876"/>
      <c r="AT10287" s="876"/>
      <c r="AU10287" s="876"/>
      <c r="AV10287" s="876"/>
      <c r="AW10287" s="876"/>
      <c r="AX10287" s="876"/>
      <c r="AY10287" s="876"/>
      <c r="AZ10287" s="876"/>
      <c r="BA10287" s="876"/>
      <c r="BB10287" s="876"/>
      <c r="BC10287" s="876"/>
      <c r="BD10287" s="876"/>
      <c r="BE10287" s="876"/>
      <c r="BF10287" s="876"/>
      <c r="BG10287" s="876"/>
      <c r="BH10287" s="876"/>
      <c r="BI10287" s="876"/>
      <c r="BJ10287" s="876"/>
      <c r="BK10287" s="876"/>
      <c r="BL10287" s="876"/>
      <c r="BM10287" s="876"/>
      <c r="BN10287" s="876"/>
      <c r="BO10287" s="876"/>
      <c r="BP10287" s="876"/>
      <c r="BQ10287" s="876"/>
      <c r="BR10287" s="876"/>
    </row>
    <row r="10288" spans="4:70" x14ac:dyDescent="0.2">
      <c r="D10288" s="876"/>
      <c r="F10288" s="876"/>
      <c r="J10288" s="876"/>
      <c r="X10288" s="876"/>
      <c r="Y10288" s="876"/>
      <c r="Z10288" s="876"/>
      <c r="AA10288" s="876"/>
      <c r="AB10288" s="876"/>
      <c r="AC10288" s="876"/>
      <c r="AD10288" s="876"/>
      <c r="AE10288" s="876"/>
      <c r="AF10288" s="876"/>
      <c r="AG10288" s="876"/>
      <c r="AH10288" s="876"/>
      <c r="AI10288" s="876"/>
      <c r="AJ10288" s="876"/>
      <c r="AK10288" s="876"/>
      <c r="AL10288" s="876"/>
      <c r="AM10288" s="876"/>
      <c r="AN10288" s="876"/>
      <c r="AO10288" s="876"/>
      <c r="AP10288" s="876"/>
      <c r="AQ10288" s="876"/>
      <c r="AR10288" s="876"/>
      <c r="AS10288" s="876"/>
      <c r="AT10288" s="876"/>
      <c r="AU10288" s="876"/>
      <c r="AV10288" s="876"/>
      <c r="AW10288" s="876"/>
      <c r="AX10288" s="876"/>
      <c r="AY10288" s="876"/>
      <c r="AZ10288" s="876"/>
      <c r="BA10288" s="876"/>
      <c r="BB10288" s="876"/>
      <c r="BC10288" s="876"/>
      <c r="BD10288" s="876"/>
      <c r="BE10288" s="876"/>
      <c r="BF10288" s="876"/>
      <c r="BG10288" s="876"/>
      <c r="BH10288" s="876"/>
      <c r="BI10288" s="876"/>
      <c r="BJ10288" s="876"/>
      <c r="BK10288" s="876"/>
      <c r="BL10288" s="876"/>
      <c r="BM10288" s="876"/>
      <c r="BN10288" s="876"/>
      <c r="BO10288" s="876"/>
      <c r="BP10288" s="876"/>
      <c r="BQ10288" s="876"/>
      <c r="BR10288" s="876"/>
    </row>
    <row r="10289" spans="4:70" x14ac:dyDescent="0.2">
      <c r="D10289" s="876"/>
      <c r="F10289" s="876"/>
      <c r="J10289" s="876"/>
      <c r="X10289" s="876"/>
      <c r="Y10289" s="876"/>
      <c r="Z10289" s="876"/>
      <c r="AA10289" s="876"/>
      <c r="AB10289" s="876"/>
      <c r="AC10289" s="876"/>
      <c r="AD10289" s="876"/>
      <c r="AE10289" s="876"/>
      <c r="AF10289" s="876"/>
      <c r="AG10289" s="876"/>
      <c r="AH10289" s="876"/>
      <c r="AI10289" s="876"/>
      <c r="AJ10289" s="876"/>
      <c r="AK10289" s="876"/>
      <c r="AL10289" s="876"/>
      <c r="AM10289" s="876"/>
      <c r="AN10289" s="876"/>
      <c r="AO10289" s="876"/>
      <c r="AP10289" s="876"/>
      <c r="AQ10289" s="876"/>
      <c r="AR10289" s="876"/>
      <c r="AS10289" s="876"/>
      <c r="AT10289" s="876"/>
      <c r="AU10289" s="876"/>
      <c r="AV10289" s="876"/>
      <c r="AW10289" s="876"/>
      <c r="AX10289" s="876"/>
      <c r="AY10289" s="876"/>
      <c r="AZ10289" s="876"/>
      <c r="BA10289" s="876"/>
      <c r="BB10289" s="876"/>
      <c r="BC10289" s="876"/>
      <c r="BD10289" s="876"/>
      <c r="BE10289" s="876"/>
      <c r="BF10289" s="876"/>
      <c r="BG10289" s="876"/>
      <c r="BH10289" s="876"/>
      <c r="BI10289" s="876"/>
      <c r="BJ10289" s="876"/>
      <c r="BK10289" s="876"/>
      <c r="BL10289" s="876"/>
      <c r="BM10289" s="876"/>
      <c r="BN10289" s="876"/>
      <c r="BO10289" s="876"/>
      <c r="BP10289" s="876"/>
      <c r="BQ10289" s="876"/>
      <c r="BR10289" s="876"/>
    </row>
    <row r="10290" spans="4:70" x14ac:dyDescent="0.2">
      <c r="D10290" s="876"/>
      <c r="F10290" s="876"/>
      <c r="J10290" s="876"/>
      <c r="X10290" s="876"/>
      <c r="Y10290" s="876"/>
      <c r="Z10290" s="876"/>
      <c r="AA10290" s="876"/>
      <c r="AB10290" s="876"/>
      <c r="AC10290" s="876"/>
      <c r="AD10290" s="876"/>
      <c r="AE10290" s="876"/>
      <c r="AF10290" s="876"/>
      <c r="AG10290" s="876"/>
      <c r="AH10290" s="876"/>
      <c r="AI10290" s="876"/>
      <c r="AJ10290" s="876"/>
      <c r="AK10290" s="876"/>
      <c r="AL10290" s="876"/>
      <c r="AM10290" s="876"/>
      <c r="AN10290" s="876"/>
      <c r="AO10290" s="876"/>
      <c r="AP10290" s="876"/>
      <c r="AQ10290" s="876"/>
      <c r="AR10290" s="876"/>
      <c r="AS10290" s="876"/>
      <c r="AT10290" s="876"/>
      <c r="AU10290" s="876"/>
      <c r="AV10290" s="876"/>
      <c r="AW10290" s="876"/>
      <c r="AX10290" s="876"/>
      <c r="AY10290" s="876"/>
      <c r="AZ10290" s="876"/>
      <c r="BA10290" s="876"/>
      <c r="BB10290" s="876"/>
      <c r="BC10290" s="876"/>
      <c r="BD10290" s="876"/>
      <c r="BE10290" s="876"/>
      <c r="BF10290" s="876"/>
      <c r="BG10290" s="876"/>
      <c r="BH10290" s="876"/>
      <c r="BI10290" s="876"/>
      <c r="BJ10290" s="876"/>
      <c r="BK10290" s="876"/>
      <c r="BL10290" s="876"/>
      <c r="BM10290" s="876"/>
      <c r="BN10290" s="876"/>
      <c r="BO10290" s="876"/>
      <c r="BP10290" s="876"/>
      <c r="BQ10290" s="876"/>
      <c r="BR10290" s="876"/>
    </row>
    <row r="10291" spans="4:70" x14ac:dyDescent="0.2">
      <c r="D10291" s="876"/>
      <c r="F10291" s="876"/>
      <c r="J10291" s="876"/>
      <c r="X10291" s="876"/>
      <c r="Y10291" s="876"/>
      <c r="Z10291" s="876"/>
      <c r="AA10291" s="876"/>
      <c r="AB10291" s="876"/>
      <c r="AC10291" s="876"/>
      <c r="AD10291" s="876"/>
      <c r="AE10291" s="876"/>
      <c r="AF10291" s="876"/>
      <c r="AG10291" s="876"/>
      <c r="AH10291" s="876"/>
      <c r="AI10291" s="876"/>
      <c r="AJ10291" s="876"/>
      <c r="AK10291" s="876"/>
      <c r="AL10291" s="876"/>
      <c r="AM10291" s="876"/>
      <c r="AN10291" s="876"/>
      <c r="AO10291" s="876"/>
      <c r="AP10291" s="876"/>
      <c r="AQ10291" s="876"/>
      <c r="AR10291" s="876"/>
      <c r="AS10291" s="876"/>
      <c r="AT10291" s="876"/>
      <c r="AU10291" s="876"/>
      <c r="AV10291" s="876"/>
      <c r="AW10291" s="876"/>
      <c r="AX10291" s="876"/>
      <c r="AY10291" s="876"/>
      <c r="AZ10291" s="876"/>
      <c r="BA10291" s="876"/>
      <c r="BB10291" s="876"/>
      <c r="BC10291" s="876"/>
      <c r="BD10291" s="876"/>
      <c r="BE10291" s="876"/>
      <c r="BF10291" s="876"/>
      <c r="BG10291" s="876"/>
      <c r="BH10291" s="876"/>
      <c r="BI10291" s="876"/>
      <c r="BJ10291" s="876"/>
      <c r="BK10291" s="876"/>
      <c r="BL10291" s="876"/>
      <c r="BM10291" s="876"/>
      <c r="BN10291" s="876"/>
      <c r="BO10291" s="876"/>
      <c r="BP10291" s="876"/>
      <c r="BQ10291" s="876"/>
      <c r="BR10291" s="876"/>
    </row>
    <row r="10292" spans="4:70" x14ac:dyDescent="0.2">
      <c r="D10292" s="876"/>
      <c r="F10292" s="876"/>
      <c r="J10292" s="876"/>
      <c r="X10292" s="876"/>
      <c r="Y10292" s="876"/>
      <c r="Z10292" s="876"/>
      <c r="AA10292" s="876"/>
      <c r="AB10292" s="876"/>
      <c r="AC10292" s="876"/>
      <c r="AD10292" s="876"/>
      <c r="AE10292" s="876"/>
      <c r="AF10292" s="876"/>
      <c r="AG10292" s="876"/>
      <c r="AH10292" s="876"/>
      <c r="AI10292" s="876"/>
      <c r="AJ10292" s="876"/>
      <c r="AK10292" s="876"/>
      <c r="AL10292" s="876"/>
      <c r="AM10292" s="876"/>
      <c r="AN10292" s="876"/>
      <c r="AO10292" s="876"/>
      <c r="AP10292" s="876"/>
      <c r="AQ10292" s="876"/>
      <c r="AR10292" s="876"/>
      <c r="AS10292" s="876"/>
      <c r="AT10292" s="876"/>
      <c r="AU10292" s="876"/>
      <c r="AV10292" s="876"/>
      <c r="AW10292" s="876"/>
      <c r="AX10292" s="876"/>
      <c r="AY10292" s="876"/>
      <c r="AZ10292" s="876"/>
      <c r="BA10292" s="876"/>
      <c r="BB10292" s="876"/>
      <c r="BC10292" s="876"/>
      <c r="BD10292" s="876"/>
      <c r="BE10292" s="876"/>
      <c r="BF10292" s="876"/>
      <c r="BG10292" s="876"/>
      <c r="BH10292" s="876"/>
      <c r="BI10292" s="876"/>
      <c r="BJ10292" s="876"/>
      <c r="BK10292" s="876"/>
      <c r="BL10292" s="876"/>
      <c r="BM10292" s="876"/>
      <c r="BN10292" s="876"/>
      <c r="BO10292" s="876"/>
      <c r="BP10292" s="876"/>
      <c r="BQ10292" s="876"/>
      <c r="BR10292" s="876"/>
    </row>
    <row r="10293" spans="4:70" x14ac:dyDescent="0.2">
      <c r="D10293" s="876"/>
      <c r="F10293" s="876"/>
      <c r="J10293" s="876"/>
      <c r="X10293" s="876"/>
      <c r="Y10293" s="876"/>
      <c r="Z10293" s="876"/>
      <c r="AA10293" s="876"/>
      <c r="AB10293" s="876"/>
      <c r="AC10293" s="876"/>
      <c r="AD10293" s="876"/>
      <c r="AE10293" s="876"/>
      <c r="AF10293" s="876"/>
      <c r="AG10293" s="876"/>
      <c r="AH10293" s="876"/>
      <c r="AI10293" s="876"/>
      <c r="AJ10293" s="876"/>
      <c r="AK10293" s="876"/>
      <c r="AL10293" s="876"/>
      <c r="AM10293" s="876"/>
      <c r="AN10293" s="876"/>
      <c r="AO10293" s="876"/>
      <c r="AP10293" s="876"/>
      <c r="AQ10293" s="876"/>
      <c r="AR10293" s="876"/>
      <c r="AS10293" s="876"/>
      <c r="AT10293" s="876"/>
      <c r="AU10293" s="876"/>
      <c r="AV10293" s="876"/>
      <c r="AW10293" s="876"/>
      <c r="AX10293" s="876"/>
      <c r="AY10293" s="876"/>
      <c r="AZ10293" s="876"/>
      <c r="BA10293" s="876"/>
      <c r="BB10293" s="876"/>
      <c r="BC10293" s="876"/>
      <c r="BD10293" s="876"/>
      <c r="BE10293" s="876"/>
      <c r="BF10293" s="876"/>
      <c r="BG10293" s="876"/>
      <c r="BH10293" s="876"/>
      <c r="BI10293" s="876"/>
      <c r="BJ10293" s="876"/>
      <c r="BK10293" s="876"/>
      <c r="BL10293" s="876"/>
      <c r="BM10293" s="876"/>
      <c r="BN10293" s="876"/>
      <c r="BO10293" s="876"/>
      <c r="BP10293" s="876"/>
      <c r="BQ10293" s="876"/>
      <c r="BR10293" s="876"/>
    </row>
    <row r="10294" spans="4:70" x14ac:dyDescent="0.2">
      <c r="D10294" s="876"/>
      <c r="F10294" s="876"/>
      <c r="J10294" s="876"/>
      <c r="X10294" s="876"/>
      <c r="Y10294" s="876"/>
      <c r="Z10294" s="876"/>
      <c r="AA10294" s="876"/>
      <c r="AB10294" s="876"/>
      <c r="AC10294" s="876"/>
      <c r="AD10294" s="876"/>
      <c r="AE10294" s="876"/>
      <c r="AF10294" s="876"/>
      <c r="AG10294" s="876"/>
      <c r="AH10294" s="876"/>
      <c r="AI10294" s="876"/>
      <c r="AJ10294" s="876"/>
      <c r="AK10294" s="876"/>
      <c r="AL10294" s="876"/>
      <c r="AM10294" s="876"/>
      <c r="AN10294" s="876"/>
      <c r="AO10294" s="876"/>
      <c r="AP10294" s="876"/>
      <c r="AQ10294" s="876"/>
      <c r="AR10294" s="876"/>
      <c r="AS10294" s="876"/>
      <c r="AT10294" s="876"/>
      <c r="AU10294" s="876"/>
      <c r="AV10294" s="876"/>
      <c r="AW10294" s="876"/>
      <c r="AX10294" s="876"/>
      <c r="AY10294" s="876"/>
      <c r="AZ10294" s="876"/>
      <c r="BA10294" s="876"/>
      <c r="BB10294" s="876"/>
      <c r="BC10294" s="876"/>
      <c r="BD10294" s="876"/>
      <c r="BE10294" s="876"/>
      <c r="BF10294" s="876"/>
      <c r="BG10294" s="876"/>
      <c r="BH10294" s="876"/>
      <c r="BI10294" s="876"/>
      <c r="BJ10294" s="876"/>
      <c r="BK10294" s="876"/>
      <c r="BL10294" s="876"/>
      <c r="BM10294" s="876"/>
      <c r="BN10294" s="876"/>
      <c r="BO10294" s="876"/>
      <c r="BP10294" s="876"/>
      <c r="BQ10294" s="876"/>
      <c r="BR10294" s="876"/>
    </row>
    <row r="10295" spans="4:70" x14ac:dyDescent="0.2">
      <c r="D10295" s="876"/>
      <c r="F10295" s="876"/>
      <c r="J10295" s="876"/>
      <c r="X10295" s="876"/>
      <c r="Y10295" s="876"/>
      <c r="Z10295" s="876"/>
      <c r="AA10295" s="876"/>
      <c r="AB10295" s="876"/>
      <c r="AC10295" s="876"/>
      <c r="AD10295" s="876"/>
      <c r="AE10295" s="876"/>
      <c r="AF10295" s="876"/>
      <c r="AG10295" s="876"/>
      <c r="AH10295" s="876"/>
      <c r="AI10295" s="876"/>
      <c r="AJ10295" s="876"/>
      <c r="AK10295" s="876"/>
      <c r="AL10295" s="876"/>
      <c r="AM10295" s="876"/>
      <c r="AN10295" s="876"/>
      <c r="AO10295" s="876"/>
      <c r="AP10295" s="876"/>
      <c r="AQ10295" s="876"/>
      <c r="AR10295" s="876"/>
      <c r="AS10295" s="876"/>
      <c r="AT10295" s="876"/>
      <c r="AU10295" s="876"/>
      <c r="AV10295" s="876"/>
      <c r="AW10295" s="876"/>
      <c r="AX10295" s="876"/>
      <c r="AY10295" s="876"/>
      <c r="AZ10295" s="876"/>
      <c r="BA10295" s="876"/>
      <c r="BB10295" s="876"/>
      <c r="BC10295" s="876"/>
      <c r="BD10295" s="876"/>
      <c r="BE10295" s="876"/>
      <c r="BF10295" s="876"/>
      <c r="BG10295" s="876"/>
      <c r="BH10295" s="876"/>
      <c r="BI10295" s="876"/>
      <c r="BJ10295" s="876"/>
      <c r="BK10295" s="876"/>
      <c r="BL10295" s="876"/>
      <c r="BM10295" s="876"/>
      <c r="BN10295" s="876"/>
      <c r="BO10295" s="876"/>
      <c r="BP10295" s="876"/>
      <c r="BQ10295" s="876"/>
      <c r="BR10295" s="876"/>
    </row>
    <row r="10296" spans="4:70" x14ac:dyDescent="0.2">
      <c r="D10296" s="876"/>
      <c r="F10296" s="876"/>
      <c r="J10296" s="876"/>
      <c r="X10296" s="876"/>
      <c r="Y10296" s="876"/>
      <c r="Z10296" s="876"/>
      <c r="AA10296" s="876"/>
      <c r="AB10296" s="876"/>
      <c r="AC10296" s="876"/>
      <c r="AD10296" s="876"/>
      <c r="AE10296" s="876"/>
      <c r="AF10296" s="876"/>
      <c r="AG10296" s="876"/>
      <c r="AH10296" s="876"/>
      <c r="AI10296" s="876"/>
      <c r="AJ10296" s="876"/>
      <c r="AK10296" s="876"/>
      <c r="AL10296" s="876"/>
      <c r="AM10296" s="876"/>
      <c r="AN10296" s="876"/>
      <c r="AO10296" s="876"/>
      <c r="AP10296" s="876"/>
      <c r="AQ10296" s="876"/>
      <c r="AR10296" s="876"/>
      <c r="AS10296" s="876"/>
      <c r="AT10296" s="876"/>
      <c r="AU10296" s="876"/>
      <c r="AV10296" s="876"/>
      <c r="AW10296" s="876"/>
      <c r="AX10296" s="876"/>
      <c r="AY10296" s="876"/>
      <c r="AZ10296" s="876"/>
      <c r="BA10296" s="876"/>
      <c r="BB10296" s="876"/>
      <c r="BC10296" s="876"/>
      <c r="BD10296" s="876"/>
      <c r="BE10296" s="876"/>
      <c r="BF10296" s="876"/>
      <c r="BG10296" s="876"/>
      <c r="BH10296" s="876"/>
      <c r="BI10296" s="876"/>
      <c r="BJ10296" s="876"/>
      <c r="BK10296" s="876"/>
      <c r="BL10296" s="876"/>
      <c r="BM10296" s="876"/>
      <c r="BN10296" s="876"/>
      <c r="BO10296" s="876"/>
      <c r="BP10296" s="876"/>
      <c r="BQ10296" s="876"/>
      <c r="BR10296" s="876"/>
    </row>
    <row r="10297" spans="4:70" x14ac:dyDescent="0.2">
      <c r="D10297" s="876"/>
      <c r="F10297" s="876"/>
      <c r="J10297" s="876"/>
      <c r="X10297" s="876"/>
      <c r="Y10297" s="876"/>
      <c r="Z10297" s="876"/>
      <c r="AA10297" s="876"/>
      <c r="AB10297" s="876"/>
      <c r="AC10297" s="876"/>
      <c r="AD10297" s="876"/>
      <c r="AE10297" s="876"/>
      <c r="AF10297" s="876"/>
      <c r="AG10297" s="876"/>
      <c r="AH10297" s="876"/>
      <c r="AI10297" s="876"/>
      <c r="AJ10297" s="876"/>
      <c r="AK10297" s="876"/>
      <c r="AL10297" s="876"/>
      <c r="AM10297" s="876"/>
      <c r="AN10297" s="876"/>
      <c r="AO10297" s="876"/>
      <c r="AP10297" s="876"/>
      <c r="AQ10297" s="876"/>
      <c r="AR10297" s="876"/>
      <c r="AS10297" s="876"/>
      <c r="AT10297" s="876"/>
      <c r="AU10297" s="876"/>
      <c r="AV10297" s="876"/>
      <c r="AW10297" s="876"/>
      <c r="AX10297" s="876"/>
      <c r="AY10297" s="876"/>
      <c r="AZ10297" s="876"/>
      <c r="BA10297" s="876"/>
      <c r="BB10297" s="876"/>
      <c r="BC10297" s="876"/>
      <c r="BD10297" s="876"/>
      <c r="BE10297" s="876"/>
      <c r="BF10297" s="876"/>
      <c r="BG10297" s="876"/>
      <c r="BH10297" s="876"/>
      <c r="BI10297" s="876"/>
      <c r="BJ10297" s="876"/>
      <c r="BK10297" s="876"/>
      <c r="BL10297" s="876"/>
      <c r="BM10297" s="876"/>
      <c r="BN10297" s="876"/>
      <c r="BO10297" s="876"/>
      <c r="BP10297" s="876"/>
      <c r="BQ10297" s="876"/>
      <c r="BR10297" s="876"/>
    </row>
    <row r="10298" spans="4:70" x14ac:dyDescent="0.2">
      <c r="D10298" s="876"/>
      <c r="F10298" s="876"/>
      <c r="J10298" s="876"/>
      <c r="X10298" s="876"/>
      <c r="Y10298" s="876"/>
      <c r="Z10298" s="876"/>
      <c r="AA10298" s="876"/>
      <c r="AB10298" s="876"/>
      <c r="AC10298" s="876"/>
      <c r="AD10298" s="876"/>
      <c r="AE10298" s="876"/>
      <c r="AF10298" s="876"/>
      <c r="AG10298" s="876"/>
      <c r="AH10298" s="876"/>
      <c r="AI10298" s="876"/>
      <c r="AJ10298" s="876"/>
      <c r="AK10298" s="876"/>
      <c r="AL10298" s="876"/>
      <c r="AM10298" s="876"/>
      <c r="AN10298" s="876"/>
      <c r="AO10298" s="876"/>
      <c r="AP10298" s="876"/>
      <c r="AQ10298" s="876"/>
      <c r="AR10298" s="876"/>
      <c r="AS10298" s="876"/>
      <c r="AT10298" s="876"/>
      <c r="AU10298" s="876"/>
      <c r="AV10298" s="876"/>
      <c r="AW10298" s="876"/>
      <c r="AX10298" s="876"/>
      <c r="AY10298" s="876"/>
      <c r="AZ10298" s="876"/>
      <c r="BA10298" s="876"/>
      <c r="BB10298" s="876"/>
      <c r="BC10298" s="876"/>
      <c r="BD10298" s="876"/>
      <c r="BE10298" s="876"/>
      <c r="BF10298" s="876"/>
      <c r="BG10298" s="876"/>
      <c r="BH10298" s="876"/>
      <c r="BI10298" s="876"/>
      <c r="BJ10298" s="876"/>
      <c r="BK10298" s="876"/>
      <c r="BL10298" s="876"/>
      <c r="BM10298" s="876"/>
      <c r="BN10298" s="876"/>
      <c r="BO10298" s="876"/>
      <c r="BP10298" s="876"/>
      <c r="BQ10298" s="876"/>
      <c r="BR10298" s="876"/>
    </row>
    <row r="10299" spans="4:70" x14ac:dyDescent="0.2">
      <c r="D10299" s="876"/>
      <c r="F10299" s="876"/>
      <c r="J10299" s="876"/>
      <c r="X10299" s="876"/>
      <c r="Y10299" s="876"/>
      <c r="Z10299" s="876"/>
      <c r="AA10299" s="876"/>
      <c r="AB10299" s="876"/>
      <c r="AC10299" s="876"/>
      <c r="AD10299" s="876"/>
      <c r="AE10299" s="876"/>
      <c r="AF10299" s="876"/>
      <c r="AG10299" s="876"/>
      <c r="AH10299" s="876"/>
      <c r="AI10299" s="876"/>
      <c r="AJ10299" s="876"/>
      <c r="AK10299" s="876"/>
      <c r="AL10299" s="876"/>
      <c r="AM10299" s="876"/>
      <c r="AN10299" s="876"/>
      <c r="AO10299" s="876"/>
      <c r="AP10299" s="876"/>
      <c r="AQ10299" s="876"/>
      <c r="AR10299" s="876"/>
      <c r="AS10299" s="876"/>
      <c r="AT10299" s="876"/>
      <c r="AU10299" s="876"/>
      <c r="AV10299" s="876"/>
      <c r="AW10299" s="876"/>
      <c r="AX10299" s="876"/>
      <c r="AY10299" s="876"/>
      <c r="AZ10299" s="876"/>
      <c r="BA10299" s="876"/>
      <c r="BB10299" s="876"/>
      <c r="BC10299" s="876"/>
      <c r="BD10299" s="876"/>
      <c r="BE10299" s="876"/>
      <c r="BF10299" s="876"/>
      <c r="BG10299" s="876"/>
      <c r="BH10299" s="876"/>
      <c r="BI10299" s="876"/>
      <c r="BJ10299" s="876"/>
      <c r="BK10299" s="876"/>
      <c r="BL10299" s="876"/>
      <c r="BM10299" s="876"/>
      <c r="BN10299" s="876"/>
      <c r="BO10299" s="876"/>
      <c r="BP10299" s="876"/>
      <c r="BQ10299" s="876"/>
      <c r="BR10299" s="876"/>
    </row>
    <row r="10300" spans="4:70" x14ac:dyDescent="0.2">
      <c r="D10300" s="876"/>
      <c r="F10300" s="876"/>
      <c r="J10300" s="876"/>
      <c r="X10300" s="876"/>
      <c r="Y10300" s="876"/>
      <c r="Z10300" s="876"/>
      <c r="AA10300" s="876"/>
      <c r="AB10300" s="876"/>
      <c r="AC10300" s="876"/>
      <c r="AD10300" s="876"/>
      <c r="AE10300" s="876"/>
      <c r="AF10300" s="876"/>
      <c r="AG10300" s="876"/>
      <c r="AH10300" s="876"/>
      <c r="AI10300" s="876"/>
      <c r="AJ10300" s="876"/>
      <c r="AK10300" s="876"/>
      <c r="AL10300" s="876"/>
      <c r="AM10300" s="876"/>
      <c r="AN10300" s="876"/>
      <c r="AO10300" s="876"/>
      <c r="AP10300" s="876"/>
      <c r="AQ10300" s="876"/>
      <c r="AR10300" s="876"/>
      <c r="AS10300" s="876"/>
      <c r="AT10300" s="876"/>
      <c r="AU10300" s="876"/>
      <c r="AV10300" s="876"/>
      <c r="AW10300" s="876"/>
      <c r="AX10300" s="876"/>
      <c r="AY10300" s="876"/>
      <c r="AZ10300" s="876"/>
      <c r="BA10300" s="876"/>
      <c r="BB10300" s="876"/>
      <c r="BC10300" s="876"/>
      <c r="BD10300" s="876"/>
      <c r="BE10300" s="876"/>
      <c r="BF10300" s="876"/>
      <c r="BG10300" s="876"/>
      <c r="BH10300" s="876"/>
      <c r="BI10300" s="876"/>
      <c r="BJ10300" s="876"/>
      <c r="BK10300" s="876"/>
      <c r="BL10300" s="876"/>
      <c r="BM10300" s="876"/>
      <c r="BN10300" s="876"/>
      <c r="BO10300" s="876"/>
      <c r="BP10300" s="876"/>
      <c r="BQ10300" s="876"/>
      <c r="BR10300" s="876"/>
    </row>
    <row r="10301" spans="4:70" x14ac:dyDescent="0.2">
      <c r="D10301" s="876"/>
      <c r="F10301" s="876"/>
      <c r="J10301" s="876"/>
      <c r="X10301" s="876"/>
      <c r="Y10301" s="876"/>
      <c r="Z10301" s="876"/>
      <c r="AA10301" s="876"/>
      <c r="AB10301" s="876"/>
      <c r="AC10301" s="876"/>
      <c r="AD10301" s="876"/>
      <c r="AE10301" s="876"/>
      <c r="AF10301" s="876"/>
      <c r="AG10301" s="876"/>
      <c r="AH10301" s="876"/>
      <c r="AI10301" s="876"/>
      <c r="AJ10301" s="876"/>
      <c r="AK10301" s="876"/>
      <c r="AL10301" s="876"/>
      <c r="AM10301" s="876"/>
      <c r="AN10301" s="876"/>
      <c r="AO10301" s="876"/>
      <c r="AP10301" s="876"/>
      <c r="AQ10301" s="876"/>
      <c r="AR10301" s="876"/>
      <c r="AS10301" s="876"/>
      <c r="AT10301" s="876"/>
      <c r="AU10301" s="876"/>
      <c r="AV10301" s="876"/>
      <c r="AW10301" s="876"/>
      <c r="AX10301" s="876"/>
      <c r="AY10301" s="876"/>
      <c r="AZ10301" s="876"/>
      <c r="BA10301" s="876"/>
      <c r="BB10301" s="876"/>
      <c r="BC10301" s="876"/>
      <c r="BD10301" s="876"/>
      <c r="BE10301" s="876"/>
      <c r="BF10301" s="876"/>
      <c r="BG10301" s="876"/>
      <c r="BH10301" s="876"/>
      <c r="BI10301" s="876"/>
      <c r="BJ10301" s="876"/>
      <c r="BK10301" s="876"/>
      <c r="BL10301" s="876"/>
      <c r="BM10301" s="876"/>
      <c r="BN10301" s="876"/>
      <c r="BO10301" s="876"/>
      <c r="BP10301" s="876"/>
      <c r="BQ10301" s="876"/>
      <c r="BR10301" s="876"/>
    </row>
    <row r="10302" spans="4:70" x14ac:dyDescent="0.2">
      <c r="D10302" s="876"/>
      <c r="F10302" s="876"/>
      <c r="J10302" s="876"/>
      <c r="X10302" s="876"/>
      <c r="Y10302" s="876"/>
      <c r="Z10302" s="876"/>
      <c r="AA10302" s="876"/>
      <c r="AB10302" s="876"/>
      <c r="AC10302" s="876"/>
      <c r="AD10302" s="876"/>
      <c r="AE10302" s="876"/>
      <c r="AF10302" s="876"/>
      <c r="AG10302" s="876"/>
      <c r="AH10302" s="876"/>
      <c r="AI10302" s="876"/>
      <c r="AJ10302" s="876"/>
      <c r="AK10302" s="876"/>
      <c r="AL10302" s="876"/>
      <c r="AM10302" s="876"/>
      <c r="AN10302" s="876"/>
      <c r="AO10302" s="876"/>
      <c r="AP10302" s="876"/>
      <c r="AQ10302" s="876"/>
      <c r="AR10302" s="876"/>
      <c r="AS10302" s="876"/>
      <c r="AT10302" s="876"/>
      <c r="AU10302" s="876"/>
      <c r="AV10302" s="876"/>
      <c r="AW10302" s="876"/>
      <c r="AX10302" s="876"/>
      <c r="AY10302" s="876"/>
      <c r="AZ10302" s="876"/>
      <c r="BA10302" s="876"/>
      <c r="BB10302" s="876"/>
      <c r="BC10302" s="876"/>
      <c r="BD10302" s="876"/>
      <c r="BE10302" s="876"/>
      <c r="BF10302" s="876"/>
      <c r="BG10302" s="876"/>
      <c r="BH10302" s="876"/>
      <c r="BI10302" s="876"/>
      <c r="BJ10302" s="876"/>
      <c r="BK10302" s="876"/>
      <c r="BL10302" s="876"/>
      <c r="BM10302" s="876"/>
      <c r="BN10302" s="876"/>
      <c r="BO10302" s="876"/>
      <c r="BP10302" s="876"/>
      <c r="BQ10302" s="876"/>
      <c r="BR10302" s="876"/>
    </row>
    <row r="10303" spans="4:70" x14ac:dyDescent="0.2">
      <c r="D10303" s="876"/>
      <c r="F10303" s="876"/>
      <c r="J10303" s="876"/>
      <c r="X10303" s="876"/>
      <c r="Y10303" s="876"/>
      <c r="Z10303" s="876"/>
      <c r="AA10303" s="876"/>
      <c r="AB10303" s="876"/>
      <c r="AC10303" s="876"/>
      <c r="AD10303" s="876"/>
      <c r="AE10303" s="876"/>
      <c r="AF10303" s="876"/>
      <c r="AG10303" s="876"/>
      <c r="AH10303" s="876"/>
      <c r="AI10303" s="876"/>
      <c r="AJ10303" s="876"/>
      <c r="AK10303" s="876"/>
      <c r="AL10303" s="876"/>
      <c r="AM10303" s="876"/>
      <c r="AN10303" s="876"/>
      <c r="AO10303" s="876"/>
      <c r="AP10303" s="876"/>
      <c r="AQ10303" s="876"/>
      <c r="AR10303" s="876"/>
      <c r="AS10303" s="876"/>
      <c r="AT10303" s="876"/>
      <c r="AU10303" s="876"/>
      <c r="AV10303" s="876"/>
      <c r="AW10303" s="876"/>
      <c r="AX10303" s="876"/>
      <c r="AY10303" s="876"/>
      <c r="AZ10303" s="876"/>
      <c r="BA10303" s="876"/>
      <c r="BB10303" s="876"/>
      <c r="BC10303" s="876"/>
      <c r="BD10303" s="876"/>
      <c r="BE10303" s="876"/>
      <c r="BF10303" s="876"/>
      <c r="BG10303" s="876"/>
      <c r="BH10303" s="876"/>
      <c r="BI10303" s="876"/>
      <c r="BJ10303" s="876"/>
      <c r="BK10303" s="876"/>
      <c r="BL10303" s="876"/>
      <c r="BM10303" s="876"/>
      <c r="BN10303" s="876"/>
      <c r="BO10303" s="876"/>
      <c r="BP10303" s="876"/>
      <c r="BQ10303" s="876"/>
      <c r="BR10303" s="876"/>
    </row>
    <row r="10304" spans="4:70" x14ac:dyDescent="0.2">
      <c r="D10304" s="876"/>
      <c r="F10304" s="876"/>
      <c r="J10304" s="876"/>
      <c r="X10304" s="876"/>
      <c r="Y10304" s="876"/>
      <c r="Z10304" s="876"/>
      <c r="AA10304" s="876"/>
      <c r="AB10304" s="876"/>
      <c r="AC10304" s="876"/>
      <c r="AD10304" s="876"/>
      <c r="AE10304" s="876"/>
      <c r="AF10304" s="876"/>
      <c r="AG10304" s="876"/>
      <c r="AH10304" s="876"/>
      <c r="AI10304" s="876"/>
      <c r="AJ10304" s="876"/>
      <c r="AK10304" s="876"/>
      <c r="AL10304" s="876"/>
      <c r="AM10304" s="876"/>
      <c r="AN10304" s="876"/>
      <c r="AO10304" s="876"/>
      <c r="AP10304" s="876"/>
      <c r="AQ10304" s="876"/>
      <c r="AR10304" s="876"/>
      <c r="AS10304" s="876"/>
      <c r="AT10304" s="876"/>
      <c r="AU10304" s="876"/>
      <c r="AV10304" s="876"/>
      <c r="AW10304" s="876"/>
      <c r="AX10304" s="876"/>
      <c r="AY10304" s="876"/>
      <c r="AZ10304" s="876"/>
      <c r="BA10304" s="876"/>
      <c r="BB10304" s="876"/>
      <c r="BC10304" s="876"/>
      <c r="BD10304" s="876"/>
      <c r="BE10304" s="876"/>
      <c r="BF10304" s="876"/>
      <c r="BG10304" s="876"/>
      <c r="BH10304" s="876"/>
      <c r="BI10304" s="876"/>
      <c r="BJ10304" s="876"/>
      <c r="BK10304" s="876"/>
      <c r="BL10304" s="876"/>
      <c r="BM10304" s="876"/>
      <c r="BN10304" s="876"/>
      <c r="BO10304" s="876"/>
      <c r="BP10304" s="876"/>
      <c r="BQ10304" s="876"/>
      <c r="BR10304" s="876"/>
    </row>
    <row r="10305" spans="4:70" x14ac:dyDescent="0.2">
      <c r="D10305" s="876"/>
      <c r="F10305" s="876"/>
      <c r="J10305" s="876"/>
      <c r="X10305" s="876"/>
      <c r="Y10305" s="876"/>
      <c r="Z10305" s="876"/>
      <c r="AA10305" s="876"/>
      <c r="AB10305" s="876"/>
      <c r="AC10305" s="876"/>
      <c r="AD10305" s="876"/>
      <c r="AE10305" s="876"/>
      <c r="AF10305" s="876"/>
      <c r="AG10305" s="876"/>
      <c r="AH10305" s="876"/>
      <c r="AI10305" s="876"/>
      <c r="AJ10305" s="876"/>
      <c r="AK10305" s="876"/>
      <c r="AL10305" s="876"/>
      <c r="AM10305" s="876"/>
      <c r="AN10305" s="876"/>
      <c r="AO10305" s="876"/>
      <c r="AP10305" s="876"/>
      <c r="AQ10305" s="876"/>
      <c r="AR10305" s="876"/>
      <c r="AS10305" s="876"/>
      <c r="AT10305" s="876"/>
      <c r="AU10305" s="876"/>
      <c r="AV10305" s="876"/>
      <c r="AW10305" s="876"/>
      <c r="AX10305" s="876"/>
      <c r="AY10305" s="876"/>
      <c r="AZ10305" s="876"/>
      <c r="BA10305" s="876"/>
      <c r="BB10305" s="876"/>
      <c r="BC10305" s="876"/>
      <c r="BD10305" s="876"/>
      <c r="BE10305" s="876"/>
      <c r="BF10305" s="876"/>
      <c r="BG10305" s="876"/>
      <c r="BH10305" s="876"/>
      <c r="BI10305" s="876"/>
      <c r="BJ10305" s="876"/>
      <c r="BK10305" s="876"/>
      <c r="BL10305" s="876"/>
      <c r="BM10305" s="876"/>
      <c r="BN10305" s="876"/>
      <c r="BO10305" s="876"/>
      <c r="BP10305" s="876"/>
      <c r="BQ10305" s="876"/>
      <c r="BR10305" s="876"/>
    </row>
    <row r="10306" spans="4:70" x14ac:dyDescent="0.2">
      <c r="D10306" s="876"/>
      <c r="F10306" s="876"/>
      <c r="J10306" s="876"/>
      <c r="X10306" s="876"/>
      <c r="Y10306" s="876"/>
      <c r="Z10306" s="876"/>
      <c r="AA10306" s="876"/>
      <c r="AB10306" s="876"/>
      <c r="AC10306" s="876"/>
      <c r="AD10306" s="876"/>
      <c r="AE10306" s="876"/>
      <c r="AF10306" s="876"/>
      <c r="AG10306" s="876"/>
      <c r="AH10306" s="876"/>
      <c r="AI10306" s="876"/>
      <c r="AJ10306" s="876"/>
      <c r="AK10306" s="876"/>
      <c r="AL10306" s="876"/>
      <c r="AM10306" s="876"/>
      <c r="AN10306" s="876"/>
      <c r="AO10306" s="876"/>
      <c r="AP10306" s="876"/>
      <c r="AQ10306" s="876"/>
      <c r="AR10306" s="876"/>
      <c r="AS10306" s="876"/>
      <c r="AT10306" s="876"/>
      <c r="AU10306" s="876"/>
      <c r="AV10306" s="876"/>
      <c r="AW10306" s="876"/>
      <c r="AX10306" s="876"/>
      <c r="AY10306" s="876"/>
      <c r="AZ10306" s="876"/>
      <c r="BA10306" s="876"/>
      <c r="BB10306" s="876"/>
      <c r="BC10306" s="876"/>
      <c r="BD10306" s="876"/>
      <c r="BE10306" s="876"/>
      <c r="BF10306" s="876"/>
      <c r="BG10306" s="876"/>
      <c r="BH10306" s="876"/>
      <c r="BI10306" s="876"/>
      <c r="BJ10306" s="876"/>
      <c r="BK10306" s="876"/>
      <c r="BL10306" s="876"/>
      <c r="BM10306" s="876"/>
      <c r="BN10306" s="876"/>
      <c r="BO10306" s="876"/>
      <c r="BP10306" s="876"/>
      <c r="BQ10306" s="876"/>
      <c r="BR10306" s="876"/>
    </row>
    <row r="10307" spans="4:70" x14ac:dyDescent="0.2">
      <c r="D10307" s="876"/>
      <c r="F10307" s="876"/>
      <c r="J10307" s="876"/>
      <c r="X10307" s="876"/>
      <c r="Y10307" s="876"/>
      <c r="Z10307" s="876"/>
      <c r="AA10307" s="876"/>
      <c r="AB10307" s="876"/>
      <c r="AC10307" s="876"/>
      <c r="AD10307" s="876"/>
      <c r="AE10307" s="876"/>
      <c r="AF10307" s="876"/>
      <c r="AG10307" s="876"/>
      <c r="AH10307" s="876"/>
      <c r="AI10307" s="876"/>
      <c r="AJ10307" s="876"/>
      <c r="AK10307" s="876"/>
      <c r="AL10307" s="876"/>
      <c r="AM10307" s="876"/>
      <c r="AN10307" s="876"/>
      <c r="AO10307" s="876"/>
      <c r="AP10307" s="876"/>
      <c r="AQ10307" s="876"/>
      <c r="AR10307" s="876"/>
      <c r="AS10307" s="876"/>
      <c r="AT10307" s="876"/>
      <c r="AU10307" s="876"/>
      <c r="AV10307" s="876"/>
      <c r="AW10307" s="876"/>
      <c r="AX10307" s="876"/>
      <c r="AY10307" s="876"/>
      <c r="AZ10307" s="876"/>
      <c r="BA10307" s="876"/>
      <c r="BB10307" s="876"/>
      <c r="BC10307" s="876"/>
      <c r="BD10307" s="876"/>
      <c r="BE10307" s="876"/>
      <c r="BF10307" s="876"/>
      <c r="BG10307" s="876"/>
      <c r="BH10307" s="876"/>
      <c r="BI10307" s="876"/>
      <c r="BJ10307" s="876"/>
      <c r="BK10307" s="876"/>
      <c r="BL10307" s="876"/>
      <c r="BM10307" s="876"/>
      <c r="BN10307" s="876"/>
      <c r="BO10307" s="876"/>
      <c r="BP10307" s="876"/>
      <c r="BQ10307" s="876"/>
      <c r="BR10307" s="876"/>
    </row>
    <row r="10308" spans="4:70" x14ac:dyDescent="0.2">
      <c r="D10308" s="876"/>
      <c r="F10308" s="876"/>
      <c r="J10308" s="876"/>
      <c r="X10308" s="876"/>
      <c r="Y10308" s="876"/>
      <c r="Z10308" s="876"/>
      <c r="AA10308" s="876"/>
      <c r="AB10308" s="876"/>
      <c r="AC10308" s="876"/>
      <c r="AD10308" s="876"/>
      <c r="AE10308" s="876"/>
      <c r="AF10308" s="876"/>
      <c r="AG10308" s="876"/>
      <c r="AH10308" s="876"/>
      <c r="AI10308" s="876"/>
      <c r="AJ10308" s="876"/>
      <c r="AK10308" s="876"/>
      <c r="AL10308" s="876"/>
      <c r="AM10308" s="876"/>
      <c r="AN10308" s="876"/>
      <c r="AO10308" s="876"/>
      <c r="AP10308" s="876"/>
      <c r="AQ10308" s="876"/>
      <c r="AR10308" s="876"/>
      <c r="AS10308" s="876"/>
      <c r="AT10308" s="876"/>
      <c r="AU10308" s="876"/>
      <c r="AV10308" s="876"/>
      <c r="AW10308" s="876"/>
      <c r="AX10308" s="876"/>
      <c r="AY10308" s="876"/>
      <c r="AZ10308" s="876"/>
      <c r="BA10308" s="876"/>
      <c r="BB10308" s="876"/>
      <c r="BC10308" s="876"/>
      <c r="BD10308" s="876"/>
      <c r="BE10308" s="876"/>
      <c r="BF10308" s="876"/>
      <c r="BG10308" s="876"/>
      <c r="BH10308" s="876"/>
      <c r="BI10308" s="876"/>
      <c r="BJ10308" s="876"/>
      <c r="BK10308" s="876"/>
      <c r="BL10308" s="876"/>
      <c r="BM10308" s="876"/>
      <c r="BN10308" s="876"/>
      <c r="BO10308" s="876"/>
      <c r="BP10308" s="876"/>
      <c r="BQ10308" s="876"/>
      <c r="BR10308" s="876"/>
    </row>
    <row r="10309" spans="4:70" x14ac:dyDescent="0.2">
      <c r="D10309" s="876"/>
      <c r="F10309" s="876"/>
      <c r="J10309" s="876"/>
      <c r="X10309" s="876"/>
      <c r="Y10309" s="876"/>
      <c r="Z10309" s="876"/>
      <c r="AA10309" s="876"/>
      <c r="AB10309" s="876"/>
      <c r="AC10309" s="876"/>
      <c r="AD10309" s="876"/>
      <c r="AE10309" s="876"/>
      <c r="AF10309" s="876"/>
      <c r="AG10309" s="876"/>
      <c r="AH10309" s="876"/>
      <c r="AI10309" s="876"/>
      <c r="AJ10309" s="876"/>
      <c r="AK10309" s="876"/>
      <c r="AL10309" s="876"/>
      <c r="AM10309" s="876"/>
      <c r="AN10309" s="876"/>
      <c r="AO10309" s="876"/>
      <c r="AP10309" s="876"/>
      <c r="AQ10309" s="876"/>
      <c r="AR10309" s="876"/>
      <c r="AS10309" s="876"/>
      <c r="AT10309" s="876"/>
      <c r="AU10309" s="876"/>
      <c r="AV10309" s="876"/>
      <c r="AW10309" s="876"/>
      <c r="AX10309" s="876"/>
      <c r="AY10309" s="876"/>
      <c r="AZ10309" s="876"/>
      <c r="BA10309" s="876"/>
      <c r="BB10309" s="876"/>
      <c r="BC10309" s="876"/>
      <c r="BD10309" s="876"/>
      <c r="BE10309" s="876"/>
      <c r="BF10309" s="876"/>
      <c r="BG10309" s="876"/>
      <c r="BH10309" s="876"/>
      <c r="BI10309" s="876"/>
      <c r="BJ10309" s="876"/>
      <c r="BK10309" s="876"/>
      <c r="BL10309" s="876"/>
      <c r="BM10309" s="876"/>
      <c r="BN10309" s="876"/>
      <c r="BO10309" s="876"/>
      <c r="BP10309" s="876"/>
      <c r="BQ10309" s="876"/>
      <c r="BR10309" s="876"/>
    </row>
    <row r="10310" spans="4:70" x14ac:dyDescent="0.2">
      <c r="D10310" s="876"/>
      <c r="F10310" s="876"/>
      <c r="J10310" s="876"/>
      <c r="X10310" s="876"/>
      <c r="Y10310" s="876"/>
      <c r="Z10310" s="876"/>
      <c r="AA10310" s="876"/>
      <c r="AB10310" s="876"/>
      <c r="AC10310" s="876"/>
      <c r="AD10310" s="876"/>
      <c r="AE10310" s="876"/>
      <c r="AF10310" s="876"/>
      <c r="AG10310" s="876"/>
      <c r="AH10310" s="876"/>
      <c r="AI10310" s="876"/>
      <c r="AJ10310" s="876"/>
      <c r="AK10310" s="876"/>
      <c r="AL10310" s="876"/>
      <c r="AM10310" s="876"/>
      <c r="AN10310" s="876"/>
      <c r="AO10310" s="876"/>
      <c r="AP10310" s="876"/>
      <c r="AQ10310" s="876"/>
      <c r="AR10310" s="876"/>
      <c r="AS10310" s="876"/>
      <c r="AT10310" s="876"/>
      <c r="AU10310" s="876"/>
      <c r="AV10310" s="876"/>
      <c r="AW10310" s="876"/>
      <c r="AX10310" s="876"/>
      <c r="AY10310" s="876"/>
      <c r="AZ10310" s="876"/>
      <c r="BA10310" s="876"/>
      <c r="BB10310" s="876"/>
      <c r="BC10310" s="876"/>
      <c r="BD10310" s="876"/>
      <c r="BE10310" s="876"/>
      <c r="BF10310" s="876"/>
      <c r="BG10310" s="876"/>
      <c r="BH10310" s="876"/>
      <c r="BI10310" s="876"/>
      <c r="BJ10310" s="876"/>
      <c r="BK10310" s="876"/>
      <c r="BL10310" s="876"/>
      <c r="BM10310" s="876"/>
      <c r="BN10310" s="876"/>
      <c r="BO10310" s="876"/>
      <c r="BP10310" s="876"/>
      <c r="BQ10310" s="876"/>
      <c r="BR10310" s="876"/>
    </row>
    <row r="10311" spans="4:70" x14ac:dyDescent="0.2">
      <c r="D10311" s="876"/>
      <c r="F10311" s="876"/>
      <c r="J10311" s="876"/>
      <c r="X10311" s="876"/>
      <c r="Y10311" s="876"/>
      <c r="Z10311" s="876"/>
      <c r="AA10311" s="876"/>
      <c r="AB10311" s="876"/>
      <c r="AC10311" s="876"/>
      <c r="AD10311" s="876"/>
      <c r="AE10311" s="876"/>
      <c r="AF10311" s="876"/>
      <c r="AG10311" s="876"/>
      <c r="AH10311" s="876"/>
      <c r="AI10311" s="876"/>
      <c r="AJ10311" s="876"/>
      <c r="AK10311" s="876"/>
      <c r="AL10311" s="876"/>
      <c r="AM10311" s="876"/>
      <c r="AN10311" s="876"/>
      <c r="AO10311" s="876"/>
      <c r="AP10311" s="876"/>
      <c r="AQ10311" s="876"/>
      <c r="AR10311" s="876"/>
      <c r="AS10311" s="876"/>
      <c r="AT10311" s="876"/>
      <c r="AU10311" s="876"/>
      <c r="AV10311" s="876"/>
      <c r="AW10311" s="876"/>
      <c r="AX10311" s="876"/>
      <c r="AY10311" s="876"/>
      <c r="AZ10311" s="876"/>
      <c r="BA10311" s="876"/>
      <c r="BB10311" s="876"/>
      <c r="BC10311" s="876"/>
      <c r="BD10311" s="876"/>
      <c r="BE10311" s="876"/>
      <c r="BF10311" s="876"/>
      <c r="BG10311" s="876"/>
      <c r="BH10311" s="876"/>
      <c r="BI10311" s="876"/>
      <c r="BJ10311" s="876"/>
      <c r="BK10311" s="876"/>
      <c r="BL10311" s="876"/>
      <c r="BM10311" s="876"/>
      <c r="BN10311" s="876"/>
      <c r="BO10311" s="876"/>
      <c r="BP10311" s="876"/>
      <c r="BQ10311" s="876"/>
      <c r="BR10311" s="876"/>
    </row>
    <row r="10312" spans="4:70" x14ac:dyDescent="0.2">
      <c r="D10312" s="876"/>
      <c r="F10312" s="876"/>
      <c r="J10312" s="876"/>
      <c r="X10312" s="876"/>
      <c r="Y10312" s="876"/>
      <c r="Z10312" s="876"/>
      <c r="AA10312" s="876"/>
      <c r="AB10312" s="876"/>
      <c r="AC10312" s="876"/>
      <c r="AD10312" s="876"/>
      <c r="AE10312" s="876"/>
      <c r="AF10312" s="876"/>
      <c r="AG10312" s="876"/>
      <c r="AH10312" s="876"/>
      <c r="AI10312" s="876"/>
      <c r="AJ10312" s="876"/>
      <c r="AK10312" s="876"/>
      <c r="AL10312" s="876"/>
      <c r="AM10312" s="876"/>
      <c r="AN10312" s="876"/>
      <c r="AO10312" s="876"/>
      <c r="AP10312" s="876"/>
      <c r="AQ10312" s="876"/>
      <c r="AR10312" s="876"/>
      <c r="AS10312" s="876"/>
      <c r="AT10312" s="876"/>
      <c r="AU10312" s="876"/>
      <c r="AV10312" s="876"/>
      <c r="AW10312" s="876"/>
      <c r="AX10312" s="876"/>
      <c r="AY10312" s="876"/>
      <c r="AZ10312" s="876"/>
      <c r="BA10312" s="876"/>
      <c r="BB10312" s="876"/>
      <c r="BC10312" s="876"/>
      <c r="BD10312" s="876"/>
      <c r="BE10312" s="876"/>
      <c r="BF10312" s="876"/>
      <c r="BG10312" s="876"/>
      <c r="BH10312" s="876"/>
      <c r="BI10312" s="876"/>
      <c r="BJ10312" s="876"/>
      <c r="BK10312" s="876"/>
      <c r="BL10312" s="876"/>
      <c r="BM10312" s="876"/>
      <c r="BN10312" s="876"/>
      <c r="BO10312" s="876"/>
      <c r="BP10312" s="876"/>
      <c r="BQ10312" s="876"/>
      <c r="BR10312" s="876"/>
    </row>
    <row r="10313" spans="4:70" x14ac:dyDescent="0.2">
      <c r="D10313" s="876"/>
      <c r="F10313" s="876"/>
      <c r="J10313" s="876"/>
      <c r="X10313" s="876"/>
      <c r="Y10313" s="876"/>
      <c r="Z10313" s="876"/>
      <c r="AA10313" s="876"/>
      <c r="AB10313" s="876"/>
      <c r="AC10313" s="876"/>
      <c r="AD10313" s="876"/>
      <c r="AE10313" s="876"/>
      <c r="AF10313" s="876"/>
      <c r="AG10313" s="876"/>
      <c r="AH10313" s="876"/>
      <c r="AI10313" s="876"/>
      <c r="AJ10313" s="876"/>
      <c r="AK10313" s="876"/>
      <c r="AL10313" s="876"/>
      <c r="AM10313" s="876"/>
      <c r="AN10313" s="876"/>
      <c r="AO10313" s="876"/>
      <c r="AP10313" s="876"/>
      <c r="AQ10313" s="876"/>
      <c r="AR10313" s="876"/>
      <c r="AS10313" s="876"/>
      <c r="AT10313" s="876"/>
      <c r="AU10313" s="876"/>
      <c r="AV10313" s="876"/>
      <c r="AW10313" s="876"/>
      <c r="AX10313" s="876"/>
      <c r="AY10313" s="876"/>
      <c r="AZ10313" s="876"/>
      <c r="BA10313" s="876"/>
      <c r="BB10313" s="876"/>
      <c r="BC10313" s="876"/>
      <c r="BD10313" s="876"/>
      <c r="BE10313" s="876"/>
      <c r="BF10313" s="876"/>
      <c r="BG10313" s="876"/>
      <c r="BH10313" s="876"/>
      <c r="BI10313" s="876"/>
      <c r="BJ10313" s="876"/>
      <c r="BK10313" s="876"/>
      <c r="BL10313" s="876"/>
      <c r="BM10313" s="876"/>
      <c r="BN10313" s="876"/>
      <c r="BO10313" s="876"/>
      <c r="BP10313" s="876"/>
      <c r="BQ10313" s="876"/>
      <c r="BR10313" s="876"/>
    </row>
    <row r="10314" spans="4:70" x14ac:dyDescent="0.2">
      <c r="D10314" s="876"/>
      <c r="F10314" s="876"/>
      <c r="J10314" s="876"/>
      <c r="X10314" s="876"/>
      <c r="Y10314" s="876"/>
      <c r="Z10314" s="876"/>
      <c r="AA10314" s="876"/>
      <c r="AB10314" s="876"/>
      <c r="AC10314" s="876"/>
      <c r="AD10314" s="876"/>
      <c r="AE10314" s="876"/>
      <c r="AF10314" s="876"/>
      <c r="AG10314" s="876"/>
      <c r="AH10314" s="876"/>
      <c r="AI10314" s="876"/>
      <c r="AJ10314" s="876"/>
      <c r="AK10314" s="876"/>
      <c r="AL10314" s="876"/>
      <c r="AM10314" s="876"/>
      <c r="AN10314" s="876"/>
      <c r="AO10314" s="876"/>
      <c r="AP10314" s="876"/>
      <c r="AQ10314" s="876"/>
      <c r="AR10314" s="876"/>
      <c r="AS10314" s="876"/>
      <c r="AT10314" s="876"/>
      <c r="AU10314" s="876"/>
      <c r="AV10314" s="876"/>
      <c r="AW10314" s="876"/>
      <c r="AX10314" s="876"/>
      <c r="AY10314" s="876"/>
      <c r="AZ10314" s="876"/>
      <c r="BA10314" s="876"/>
      <c r="BB10314" s="876"/>
      <c r="BC10314" s="876"/>
      <c r="BD10314" s="876"/>
      <c r="BE10314" s="876"/>
      <c r="BF10314" s="876"/>
      <c r="BG10314" s="876"/>
      <c r="BH10314" s="876"/>
      <c r="BI10314" s="876"/>
      <c r="BJ10314" s="876"/>
      <c r="BK10314" s="876"/>
      <c r="BL10314" s="876"/>
      <c r="BM10314" s="876"/>
      <c r="BN10314" s="876"/>
      <c r="BO10314" s="876"/>
      <c r="BP10314" s="876"/>
      <c r="BQ10314" s="876"/>
      <c r="BR10314" s="876"/>
    </row>
    <row r="10315" spans="4:70" x14ac:dyDescent="0.2">
      <c r="D10315" s="876"/>
      <c r="F10315" s="876"/>
      <c r="J10315" s="876"/>
      <c r="X10315" s="876"/>
      <c r="Y10315" s="876"/>
      <c r="Z10315" s="876"/>
      <c r="AA10315" s="876"/>
      <c r="AB10315" s="876"/>
      <c r="AC10315" s="876"/>
      <c r="AD10315" s="876"/>
      <c r="AE10315" s="876"/>
      <c r="AF10315" s="876"/>
      <c r="AG10315" s="876"/>
      <c r="AH10315" s="876"/>
      <c r="AI10315" s="876"/>
      <c r="AJ10315" s="876"/>
      <c r="AK10315" s="876"/>
      <c r="AL10315" s="876"/>
      <c r="AM10315" s="876"/>
      <c r="AN10315" s="876"/>
      <c r="AO10315" s="876"/>
      <c r="AP10315" s="876"/>
      <c r="AQ10315" s="876"/>
      <c r="AR10315" s="876"/>
      <c r="AS10315" s="876"/>
      <c r="AT10315" s="876"/>
      <c r="AU10315" s="876"/>
      <c r="AV10315" s="876"/>
      <c r="AW10315" s="876"/>
      <c r="AX10315" s="876"/>
      <c r="AY10315" s="876"/>
      <c r="AZ10315" s="876"/>
      <c r="BA10315" s="876"/>
      <c r="BB10315" s="876"/>
      <c r="BC10315" s="876"/>
      <c r="BD10315" s="876"/>
      <c r="BE10315" s="876"/>
      <c r="BF10315" s="876"/>
      <c r="BG10315" s="876"/>
      <c r="BH10315" s="876"/>
      <c r="BI10315" s="876"/>
      <c r="BJ10315" s="876"/>
      <c r="BK10315" s="876"/>
      <c r="BL10315" s="876"/>
      <c r="BM10315" s="876"/>
      <c r="BN10315" s="876"/>
      <c r="BO10315" s="876"/>
      <c r="BP10315" s="876"/>
      <c r="BQ10315" s="876"/>
      <c r="BR10315" s="876"/>
    </row>
    <row r="10316" spans="4:70" x14ac:dyDescent="0.2">
      <c r="D10316" s="876"/>
      <c r="F10316" s="876"/>
      <c r="J10316" s="876"/>
      <c r="X10316" s="876"/>
      <c r="Y10316" s="876"/>
      <c r="Z10316" s="876"/>
      <c r="AA10316" s="876"/>
      <c r="AB10316" s="876"/>
      <c r="AC10316" s="876"/>
      <c r="AD10316" s="876"/>
      <c r="AE10316" s="876"/>
      <c r="AF10316" s="876"/>
      <c r="AG10316" s="876"/>
      <c r="AH10316" s="876"/>
      <c r="AI10316" s="876"/>
      <c r="AJ10316" s="876"/>
      <c r="AK10316" s="876"/>
      <c r="AL10316" s="876"/>
      <c r="AM10316" s="876"/>
      <c r="AN10316" s="876"/>
      <c r="AO10316" s="876"/>
      <c r="AP10316" s="876"/>
      <c r="AQ10316" s="876"/>
      <c r="AR10316" s="876"/>
      <c r="AS10316" s="876"/>
      <c r="AT10316" s="876"/>
      <c r="AU10316" s="876"/>
      <c r="AV10316" s="876"/>
      <c r="AW10316" s="876"/>
      <c r="AX10316" s="876"/>
      <c r="AY10316" s="876"/>
      <c r="AZ10316" s="876"/>
      <c r="BA10316" s="876"/>
      <c r="BB10316" s="876"/>
      <c r="BC10316" s="876"/>
      <c r="BD10316" s="876"/>
      <c r="BE10316" s="876"/>
      <c r="BF10316" s="876"/>
      <c r="BG10316" s="876"/>
      <c r="BH10316" s="876"/>
      <c r="BI10316" s="876"/>
      <c r="BJ10316" s="876"/>
      <c r="BK10316" s="876"/>
      <c r="BL10316" s="876"/>
      <c r="BM10316" s="876"/>
      <c r="BN10316" s="876"/>
      <c r="BO10316" s="876"/>
      <c r="BP10316" s="876"/>
      <c r="BQ10316" s="876"/>
      <c r="BR10316" s="876"/>
    </row>
    <row r="10317" spans="4:70" x14ac:dyDescent="0.2">
      <c r="D10317" s="876"/>
      <c r="F10317" s="876"/>
      <c r="J10317" s="876"/>
      <c r="X10317" s="876"/>
      <c r="Y10317" s="876"/>
      <c r="Z10317" s="876"/>
      <c r="AA10317" s="876"/>
      <c r="AB10317" s="876"/>
      <c r="AC10317" s="876"/>
      <c r="AD10317" s="876"/>
      <c r="AE10317" s="876"/>
      <c r="AF10317" s="876"/>
      <c r="AG10317" s="876"/>
      <c r="AH10317" s="876"/>
      <c r="AI10317" s="876"/>
      <c r="AJ10317" s="876"/>
      <c r="AK10317" s="876"/>
      <c r="AL10317" s="876"/>
      <c r="AM10317" s="876"/>
      <c r="AN10317" s="876"/>
      <c r="AO10317" s="876"/>
      <c r="AP10317" s="876"/>
      <c r="AQ10317" s="876"/>
      <c r="AR10317" s="876"/>
      <c r="AS10317" s="876"/>
      <c r="AT10317" s="876"/>
      <c r="AU10317" s="876"/>
      <c r="AV10317" s="876"/>
      <c r="AW10317" s="876"/>
      <c r="AX10317" s="876"/>
      <c r="AY10317" s="876"/>
      <c r="AZ10317" s="876"/>
      <c r="BA10317" s="876"/>
      <c r="BB10317" s="876"/>
      <c r="BC10317" s="876"/>
      <c r="BD10317" s="876"/>
      <c r="BE10317" s="876"/>
      <c r="BF10317" s="876"/>
      <c r="BG10317" s="876"/>
      <c r="BH10317" s="876"/>
      <c r="BI10317" s="876"/>
      <c r="BJ10317" s="876"/>
      <c r="BK10317" s="876"/>
      <c r="BL10317" s="876"/>
      <c r="BM10317" s="876"/>
      <c r="BN10317" s="876"/>
      <c r="BO10317" s="876"/>
      <c r="BP10317" s="876"/>
      <c r="BQ10317" s="876"/>
      <c r="BR10317" s="876"/>
    </row>
    <row r="10318" spans="4:70" x14ac:dyDescent="0.2">
      <c r="D10318" s="876"/>
      <c r="F10318" s="876"/>
      <c r="J10318" s="876"/>
      <c r="X10318" s="876"/>
      <c r="Y10318" s="876"/>
      <c r="Z10318" s="876"/>
      <c r="AA10318" s="876"/>
      <c r="AB10318" s="876"/>
      <c r="AC10318" s="876"/>
      <c r="AD10318" s="876"/>
      <c r="AE10318" s="876"/>
      <c r="AF10318" s="876"/>
      <c r="AG10318" s="876"/>
      <c r="AH10318" s="876"/>
      <c r="AI10318" s="876"/>
      <c r="AJ10318" s="876"/>
      <c r="AK10318" s="876"/>
      <c r="AL10318" s="876"/>
      <c r="AM10318" s="876"/>
      <c r="AN10318" s="876"/>
      <c r="AO10318" s="876"/>
      <c r="AP10318" s="876"/>
      <c r="AQ10318" s="876"/>
      <c r="AR10318" s="876"/>
      <c r="AS10318" s="876"/>
      <c r="AT10318" s="876"/>
      <c r="AU10318" s="876"/>
      <c r="AV10318" s="876"/>
      <c r="AW10318" s="876"/>
      <c r="AX10318" s="876"/>
      <c r="AY10318" s="876"/>
      <c r="AZ10318" s="876"/>
      <c r="BA10318" s="876"/>
      <c r="BB10318" s="876"/>
      <c r="BC10318" s="876"/>
      <c r="BD10318" s="876"/>
      <c r="BE10318" s="876"/>
      <c r="BF10318" s="876"/>
      <c r="BG10318" s="876"/>
      <c r="BH10318" s="876"/>
      <c r="BI10318" s="876"/>
      <c r="BJ10318" s="876"/>
      <c r="BK10318" s="876"/>
      <c r="BL10318" s="876"/>
      <c r="BM10318" s="876"/>
      <c r="BN10318" s="876"/>
      <c r="BO10318" s="876"/>
      <c r="BP10318" s="876"/>
      <c r="BQ10318" s="876"/>
      <c r="BR10318" s="876"/>
    </row>
    <row r="10319" spans="4:70" x14ac:dyDescent="0.2">
      <c r="D10319" s="876"/>
      <c r="F10319" s="876"/>
      <c r="J10319" s="876"/>
      <c r="X10319" s="876"/>
      <c r="Y10319" s="876"/>
      <c r="Z10319" s="876"/>
      <c r="AA10319" s="876"/>
      <c r="AB10319" s="876"/>
      <c r="AC10319" s="876"/>
      <c r="AD10319" s="876"/>
      <c r="AE10319" s="876"/>
      <c r="AF10319" s="876"/>
      <c r="AG10319" s="876"/>
      <c r="AH10319" s="876"/>
      <c r="AI10319" s="876"/>
      <c r="AJ10319" s="876"/>
      <c r="AK10319" s="876"/>
      <c r="AL10319" s="876"/>
      <c r="AM10319" s="876"/>
      <c r="AN10319" s="876"/>
      <c r="AO10319" s="876"/>
      <c r="AP10319" s="876"/>
      <c r="AQ10319" s="876"/>
      <c r="AR10319" s="876"/>
      <c r="AS10319" s="876"/>
      <c r="AT10319" s="876"/>
      <c r="AU10319" s="876"/>
      <c r="AV10319" s="876"/>
      <c r="AW10319" s="876"/>
      <c r="AX10319" s="876"/>
      <c r="AY10319" s="876"/>
      <c r="AZ10319" s="876"/>
      <c r="BA10319" s="876"/>
      <c r="BB10319" s="876"/>
      <c r="BC10319" s="876"/>
      <c r="BD10319" s="876"/>
      <c r="BE10319" s="876"/>
      <c r="BF10319" s="876"/>
      <c r="BG10319" s="876"/>
      <c r="BH10319" s="876"/>
      <c r="BI10319" s="876"/>
      <c r="BJ10319" s="876"/>
      <c r="BK10319" s="876"/>
      <c r="BL10319" s="876"/>
      <c r="BM10319" s="876"/>
      <c r="BN10319" s="876"/>
      <c r="BO10319" s="876"/>
      <c r="BP10319" s="876"/>
      <c r="BQ10319" s="876"/>
      <c r="BR10319" s="876"/>
    </row>
    <row r="10320" spans="4:70" x14ac:dyDescent="0.2">
      <c r="D10320" s="876"/>
      <c r="F10320" s="876"/>
      <c r="J10320" s="876"/>
      <c r="X10320" s="876"/>
      <c r="Y10320" s="876"/>
      <c r="Z10320" s="876"/>
      <c r="AA10320" s="876"/>
      <c r="AB10320" s="876"/>
      <c r="AC10320" s="876"/>
      <c r="AD10320" s="876"/>
      <c r="AE10320" s="876"/>
      <c r="AF10320" s="876"/>
      <c r="AG10320" s="876"/>
      <c r="AH10320" s="876"/>
      <c r="AI10320" s="876"/>
      <c r="AJ10320" s="876"/>
      <c r="AK10320" s="876"/>
      <c r="AL10320" s="876"/>
      <c r="AM10320" s="876"/>
      <c r="AN10320" s="876"/>
      <c r="AO10320" s="876"/>
      <c r="AP10320" s="876"/>
      <c r="AQ10320" s="876"/>
      <c r="AR10320" s="876"/>
      <c r="AS10320" s="876"/>
      <c r="AT10320" s="876"/>
      <c r="AU10320" s="876"/>
      <c r="AV10320" s="876"/>
      <c r="AW10320" s="876"/>
      <c r="AX10320" s="876"/>
      <c r="AY10320" s="876"/>
      <c r="AZ10320" s="876"/>
      <c r="BA10320" s="876"/>
      <c r="BB10320" s="876"/>
      <c r="BC10320" s="876"/>
      <c r="BD10320" s="876"/>
      <c r="BE10320" s="876"/>
      <c r="BF10320" s="876"/>
      <c r="BG10320" s="876"/>
      <c r="BH10320" s="876"/>
      <c r="BI10320" s="876"/>
      <c r="BJ10320" s="876"/>
      <c r="BK10320" s="876"/>
      <c r="BL10320" s="876"/>
      <c r="BM10320" s="876"/>
      <c r="BN10320" s="876"/>
      <c r="BO10320" s="876"/>
      <c r="BP10320" s="876"/>
      <c r="BQ10320" s="876"/>
      <c r="BR10320" s="876"/>
    </row>
    <row r="10321" spans="4:70" x14ac:dyDescent="0.2">
      <c r="D10321" s="876"/>
      <c r="F10321" s="876"/>
      <c r="J10321" s="876"/>
      <c r="X10321" s="876"/>
      <c r="Y10321" s="876"/>
      <c r="Z10321" s="876"/>
      <c r="AA10321" s="876"/>
      <c r="AB10321" s="876"/>
      <c r="AC10321" s="876"/>
      <c r="AD10321" s="876"/>
      <c r="AE10321" s="876"/>
      <c r="AF10321" s="876"/>
      <c r="AG10321" s="876"/>
      <c r="AH10321" s="876"/>
      <c r="AI10321" s="876"/>
      <c r="AJ10321" s="876"/>
      <c r="AK10321" s="876"/>
      <c r="AL10321" s="876"/>
      <c r="AM10321" s="876"/>
      <c r="AN10321" s="876"/>
      <c r="AO10321" s="876"/>
      <c r="AP10321" s="876"/>
      <c r="AQ10321" s="876"/>
      <c r="AR10321" s="876"/>
      <c r="AS10321" s="876"/>
      <c r="AT10321" s="876"/>
      <c r="AU10321" s="876"/>
      <c r="AV10321" s="876"/>
      <c r="AW10321" s="876"/>
      <c r="AX10321" s="876"/>
      <c r="AY10321" s="876"/>
      <c r="AZ10321" s="876"/>
      <c r="BA10321" s="876"/>
      <c r="BB10321" s="876"/>
      <c r="BC10321" s="876"/>
      <c r="BD10321" s="876"/>
      <c r="BE10321" s="876"/>
      <c r="BF10321" s="876"/>
      <c r="BG10321" s="876"/>
      <c r="BH10321" s="876"/>
      <c r="BI10321" s="876"/>
      <c r="BJ10321" s="876"/>
      <c r="BK10321" s="876"/>
      <c r="BL10321" s="876"/>
      <c r="BM10321" s="876"/>
      <c r="BN10321" s="876"/>
      <c r="BO10321" s="876"/>
      <c r="BP10321" s="876"/>
      <c r="BQ10321" s="876"/>
      <c r="BR10321" s="876"/>
    </row>
    <row r="10322" spans="4:70" x14ac:dyDescent="0.2">
      <c r="D10322" s="876"/>
      <c r="F10322" s="876"/>
      <c r="J10322" s="876"/>
      <c r="X10322" s="876"/>
      <c r="Y10322" s="876"/>
      <c r="Z10322" s="876"/>
      <c r="AA10322" s="876"/>
      <c r="AB10322" s="876"/>
      <c r="AC10322" s="876"/>
      <c r="AD10322" s="876"/>
      <c r="AE10322" s="876"/>
      <c r="AF10322" s="876"/>
      <c r="AG10322" s="876"/>
      <c r="AH10322" s="876"/>
      <c r="AI10322" s="876"/>
      <c r="AJ10322" s="876"/>
      <c r="AK10322" s="876"/>
      <c r="AL10322" s="876"/>
      <c r="AM10322" s="876"/>
      <c r="AN10322" s="876"/>
      <c r="AO10322" s="876"/>
      <c r="AP10322" s="876"/>
      <c r="AQ10322" s="876"/>
      <c r="AR10322" s="876"/>
      <c r="AS10322" s="876"/>
      <c r="AT10322" s="876"/>
      <c r="AU10322" s="876"/>
      <c r="AV10322" s="876"/>
      <c r="AW10322" s="876"/>
      <c r="AX10322" s="876"/>
      <c r="AY10322" s="876"/>
      <c r="AZ10322" s="876"/>
      <c r="BA10322" s="876"/>
      <c r="BB10322" s="876"/>
      <c r="BC10322" s="876"/>
      <c r="BD10322" s="876"/>
      <c r="BE10322" s="876"/>
      <c r="BF10322" s="876"/>
      <c r="BG10322" s="876"/>
      <c r="BH10322" s="876"/>
      <c r="BI10322" s="876"/>
      <c r="BJ10322" s="876"/>
      <c r="BK10322" s="876"/>
      <c r="BL10322" s="876"/>
      <c r="BM10322" s="876"/>
      <c r="BN10322" s="876"/>
      <c r="BO10322" s="876"/>
      <c r="BP10322" s="876"/>
      <c r="BQ10322" s="876"/>
      <c r="BR10322" s="876"/>
    </row>
    <row r="10323" spans="4:70" x14ac:dyDescent="0.2">
      <c r="D10323" s="876"/>
      <c r="F10323" s="876"/>
      <c r="J10323" s="876"/>
      <c r="X10323" s="876"/>
      <c r="Y10323" s="876"/>
      <c r="Z10323" s="876"/>
      <c r="AA10323" s="876"/>
      <c r="AB10323" s="876"/>
      <c r="AC10323" s="876"/>
      <c r="AD10323" s="876"/>
      <c r="AE10323" s="876"/>
      <c r="AF10323" s="876"/>
      <c r="AG10323" s="876"/>
      <c r="AH10323" s="876"/>
      <c r="AI10323" s="876"/>
      <c r="AJ10323" s="876"/>
      <c r="AK10323" s="876"/>
      <c r="AL10323" s="876"/>
      <c r="AM10323" s="876"/>
      <c r="AN10323" s="876"/>
      <c r="AO10323" s="876"/>
      <c r="AP10323" s="876"/>
      <c r="AQ10323" s="876"/>
      <c r="AR10323" s="876"/>
      <c r="AS10323" s="876"/>
      <c r="AT10323" s="876"/>
      <c r="AU10323" s="876"/>
      <c r="AV10323" s="876"/>
      <c r="AW10323" s="876"/>
      <c r="AX10323" s="876"/>
      <c r="AY10323" s="876"/>
      <c r="AZ10323" s="876"/>
      <c r="BA10323" s="876"/>
      <c r="BB10323" s="876"/>
      <c r="BC10323" s="876"/>
      <c r="BD10323" s="876"/>
      <c r="BE10323" s="876"/>
      <c r="BF10323" s="876"/>
      <c r="BG10323" s="876"/>
      <c r="BH10323" s="876"/>
      <c r="BI10323" s="876"/>
      <c r="BJ10323" s="876"/>
      <c r="BK10323" s="876"/>
      <c r="BL10323" s="876"/>
      <c r="BM10323" s="876"/>
      <c r="BN10323" s="876"/>
      <c r="BO10323" s="876"/>
      <c r="BP10323" s="876"/>
      <c r="BQ10323" s="876"/>
      <c r="BR10323" s="876"/>
    </row>
    <row r="10324" spans="4:70" x14ac:dyDescent="0.2">
      <c r="D10324" s="876"/>
      <c r="F10324" s="876"/>
      <c r="J10324" s="876"/>
      <c r="X10324" s="876"/>
      <c r="Y10324" s="876"/>
      <c r="Z10324" s="876"/>
      <c r="AA10324" s="876"/>
      <c r="AB10324" s="876"/>
      <c r="AC10324" s="876"/>
      <c r="AD10324" s="876"/>
      <c r="AE10324" s="876"/>
      <c r="AF10324" s="876"/>
      <c r="AG10324" s="876"/>
      <c r="AH10324" s="876"/>
      <c r="AI10324" s="876"/>
      <c r="AJ10324" s="876"/>
      <c r="AK10324" s="876"/>
      <c r="AL10324" s="876"/>
      <c r="AM10324" s="876"/>
      <c r="AN10324" s="876"/>
      <c r="AO10324" s="876"/>
      <c r="AP10324" s="876"/>
      <c r="AQ10324" s="876"/>
      <c r="AR10324" s="876"/>
      <c r="AS10324" s="876"/>
      <c r="AT10324" s="876"/>
      <c r="AU10324" s="876"/>
      <c r="AV10324" s="876"/>
      <c r="AW10324" s="876"/>
      <c r="AX10324" s="876"/>
      <c r="AY10324" s="876"/>
      <c r="AZ10324" s="876"/>
      <c r="BA10324" s="876"/>
      <c r="BB10324" s="876"/>
      <c r="BC10324" s="876"/>
      <c r="BD10324" s="876"/>
      <c r="BE10324" s="876"/>
      <c r="BF10324" s="876"/>
      <c r="BG10324" s="876"/>
      <c r="BH10324" s="876"/>
      <c r="BI10324" s="876"/>
      <c r="BJ10324" s="876"/>
      <c r="BK10324" s="876"/>
      <c r="BL10324" s="876"/>
      <c r="BM10324" s="876"/>
      <c r="BN10324" s="876"/>
      <c r="BO10324" s="876"/>
      <c r="BP10324" s="876"/>
      <c r="BQ10324" s="876"/>
      <c r="BR10324" s="876"/>
    </row>
    <row r="10325" spans="4:70" x14ac:dyDescent="0.2">
      <c r="D10325" s="876"/>
      <c r="F10325" s="876"/>
      <c r="J10325" s="876"/>
      <c r="X10325" s="876"/>
      <c r="Y10325" s="876"/>
      <c r="Z10325" s="876"/>
      <c r="AA10325" s="876"/>
      <c r="AB10325" s="876"/>
      <c r="AC10325" s="876"/>
      <c r="AD10325" s="876"/>
      <c r="AE10325" s="876"/>
      <c r="AF10325" s="876"/>
      <c r="AG10325" s="876"/>
      <c r="AH10325" s="876"/>
      <c r="AI10325" s="876"/>
      <c r="AJ10325" s="876"/>
      <c r="AK10325" s="876"/>
      <c r="AL10325" s="876"/>
      <c r="AM10325" s="876"/>
      <c r="AN10325" s="876"/>
      <c r="AO10325" s="876"/>
      <c r="AP10325" s="876"/>
      <c r="AQ10325" s="876"/>
      <c r="AR10325" s="876"/>
      <c r="AS10325" s="876"/>
      <c r="AT10325" s="876"/>
      <c r="AU10325" s="876"/>
      <c r="AV10325" s="876"/>
      <c r="AW10325" s="876"/>
      <c r="AX10325" s="876"/>
      <c r="AY10325" s="876"/>
      <c r="AZ10325" s="876"/>
      <c r="BA10325" s="876"/>
      <c r="BB10325" s="876"/>
      <c r="BC10325" s="876"/>
      <c r="BD10325" s="876"/>
      <c r="BE10325" s="876"/>
      <c r="BF10325" s="876"/>
      <c r="BG10325" s="876"/>
      <c r="BH10325" s="876"/>
      <c r="BI10325" s="876"/>
      <c r="BJ10325" s="876"/>
      <c r="BK10325" s="876"/>
      <c r="BL10325" s="876"/>
      <c r="BM10325" s="876"/>
      <c r="BN10325" s="876"/>
      <c r="BO10325" s="876"/>
      <c r="BP10325" s="876"/>
      <c r="BQ10325" s="876"/>
      <c r="BR10325" s="876"/>
    </row>
    <row r="10326" spans="4:70" x14ac:dyDescent="0.2">
      <c r="D10326" s="876"/>
      <c r="F10326" s="876"/>
      <c r="J10326" s="876"/>
      <c r="X10326" s="876"/>
      <c r="Y10326" s="876"/>
      <c r="Z10326" s="876"/>
      <c r="AA10326" s="876"/>
      <c r="AB10326" s="876"/>
      <c r="AC10326" s="876"/>
      <c r="AD10326" s="876"/>
      <c r="AE10326" s="876"/>
      <c r="AF10326" s="876"/>
      <c r="AG10326" s="876"/>
      <c r="AH10326" s="876"/>
      <c r="AI10326" s="876"/>
      <c r="AJ10326" s="876"/>
      <c r="AK10326" s="876"/>
      <c r="AL10326" s="876"/>
      <c r="AM10326" s="876"/>
      <c r="AN10326" s="876"/>
      <c r="AO10326" s="876"/>
      <c r="AP10326" s="876"/>
      <c r="AQ10326" s="876"/>
      <c r="AR10326" s="876"/>
      <c r="AS10326" s="876"/>
      <c r="AT10326" s="876"/>
      <c r="AU10326" s="876"/>
      <c r="AV10326" s="876"/>
      <c r="AW10326" s="876"/>
      <c r="AX10326" s="876"/>
      <c r="AY10326" s="876"/>
      <c r="AZ10326" s="876"/>
      <c r="BA10326" s="876"/>
      <c r="BB10326" s="876"/>
      <c r="BC10326" s="876"/>
      <c r="BD10326" s="876"/>
      <c r="BE10326" s="876"/>
      <c r="BF10326" s="876"/>
      <c r="BG10326" s="876"/>
      <c r="BH10326" s="876"/>
      <c r="BI10326" s="876"/>
      <c r="BJ10326" s="876"/>
      <c r="BK10326" s="876"/>
      <c r="BL10326" s="876"/>
      <c r="BM10326" s="876"/>
      <c r="BN10326" s="876"/>
      <c r="BO10326" s="876"/>
      <c r="BP10326" s="876"/>
      <c r="BQ10326" s="876"/>
      <c r="BR10326" s="876"/>
    </row>
    <row r="10327" spans="4:70" x14ac:dyDescent="0.2">
      <c r="D10327" s="876"/>
      <c r="F10327" s="876"/>
      <c r="J10327" s="876"/>
      <c r="X10327" s="876"/>
      <c r="Y10327" s="876"/>
      <c r="Z10327" s="876"/>
      <c r="AA10327" s="876"/>
      <c r="AB10327" s="876"/>
      <c r="AC10327" s="876"/>
      <c r="AD10327" s="876"/>
      <c r="AE10327" s="876"/>
      <c r="AF10327" s="876"/>
      <c r="AG10327" s="876"/>
      <c r="AH10327" s="876"/>
      <c r="AI10327" s="876"/>
      <c r="AJ10327" s="876"/>
      <c r="AK10327" s="876"/>
      <c r="AL10327" s="876"/>
      <c r="AM10327" s="876"/>
      <c r="AN10327" s="876"/>
      <c r="AO10327" s="876"/>
      <c r="AP10327" s="876"/>
      <c r="AQ10327" s="876"/>
      <c r="AR10327" s="876"/>
      <c r="AS10327" s="876"/>
      <c r="AT10327" s="876"/>
      <c r="AU10327" s="876"/>
      <c r="AV10327" s="876"/>
      <c r="AW10327" s="876"/>
      <c r="AX10327" s="876"/>
      <c r="AY10327" s="876"/>
      <c r="AZ10327" s="876"/>
      <c r="BA10327" s="876"/>
      <c r="BB10327" s="876"/>
      <c r="BC10327" s="876"/>
      <c r="BD10327" s="876"/>
      <c r="BE10327" s="876"/>
      <c r="BF10327" s="876"/>
      <c r="BG10327" s="876"/>
      <c r="BH10327" s="876"/>
      <c r="BI10327" s="876"/>
      <c r="BJ10327" s="876"/>
      <c r="BK10327" s="876"/>
      <c r="BL10327" s="876"/>
      <c r="BM10327" s="876"/>
      <c r="BN10327" s="876"/>
      <c r="BO10327" s="876"/>
      <c r="BP10327" s="876"/>
      <c r="BQ10327" s="876"/>
      <c r="BR10327" s="876"/>
    </row>
    <row r="10328" spans="4:70" x14ac:dyDescent="0.2">
      <c r="D10328" s="876"/>
      <c r="F10328" s="876"/>
      <c r="J10328" s="876"/>
      <c r="X10328" s="876"/>
      <c r="Y10328" s="876"/>
      <c r="Z10328" s="876"/>
      <c r="AA10328" s="876"/>
      <c r="AB10328" s="876"/>
      <c r="AC10328" s="876"/>
      <c r="AD10328" s="876"/>
      <c r="AE10328" s="876"/>
      <c r="AF10328" s="876"/>
      <c r="AG10328" s="876"/>
      <c r="AH10328" s="876"/>
      <c r="AI10328" s="876"/>
      <c r="AJ10328" s="876"/>
      <c r="AK10328" s="876"/>
      <c r="AL10328" s="876"/>
      <c r="AM10328" s="876"/>
      <c r="AN10328" s="876"/>
      <c r="AO10328" s="876"/>
      <c r="AP10328" s="876"/>
      <c r="AQ10328" s="876"/>
      <c r="AR10328" s="876"/>
      <c r="AS10328" s="876"/>
      <c r="AT10328" s="876"/>
      <c r="AU10328" s="876"/>
      <c r="AV10328" s="876"/>
      <c r="AW10328" s="876"/>
      <c r="AX10328" s="876"/>
      <c r="AY10328" s="876"/>
      <c r="AZ10328" s="876"/>
      <c r="BA10328" s="876"/>
      <c r="BB10328" s="876"/>
      <c r="BC10328" s="876"/>
      <c r="BD10328" s="876"/>
      <c r="BE10328" s="876"/>
      <c r="BF10328" s="876"/>
      <c r="BG10328" s="876"/>
      <c r="BH10328" s="876"/>
      <c r="BI10328" s="876"/>
      <c r="BJ10328" s="876"/>
      <c r="BK10328" s="876"/>
      <c r="BL10328" s="876"/>
      <c r="BM10328" s="876"/>
      <c r="BN10328" s="876"/>
      <c r="BO10328" s="876"/>
      <c r="BP10328" s="876"/>
      <c r="BQ10328" s="876"/>
      <c r="BR10328" s="876"/>
    </row>
    <row r="10329" spans="4:70" x14ac:dyDescent="0.2">
      <c r="D10329" s="876"/>
      <c r="F10329" s="876"/>
      <c r="J10329" s="876"/>
      <c r="X10329" s="876"/>
      <c r="Y10329" s="876"/>
      <c r="Z10329" s="876"/>
      <c r="AA10329" s="876"/>
      <c r="AB10329" s="876"/>
      <c r="AC10329" s="876"/>
      <c r="AD10329" s="876"/>
      <c r="AE10329" s="876"/>
      <c r="AF10329" s="876"/>
      <c r="AG10329" s="876"/>
      <c r="AH10329" s="876"/>
      <c r="AI10329" s="876"/>
      <c r="AJ10329" s="876"/>
      <c r="AK10329" s="876"/>
      <c r="AL10329" s="876"/>
      <c r="AM10329" s="876"/>
      <c r="AN10329" s="876"/>
      <c r="AO10329" s="876"/>
      <c r="AP10329" s="876"/>
      <c r="AQ10329" s="876"/>
      <c r="AR10329" s="876"/>
      <c r="AS10329" s="876"/>
      <c r="AT10329" s="876"/>
      <c r="AU10329" s="876"/>
      <c r="AV10329" s="876"/>
      <c r="AW10329" s="876"/>
      <c r="AX10329" s="876"/>
      <c r="AY10329" s="876"/>
      <c r="AZ10329" s="876"/>
      <c r="BA10329" s="876"/>
      <c r="BB10329" s="876"/>
      <c r="BC10329" s="876"/>
      <c r="BD10329" s="876"/>
      <c r="BE10329" s="876"/>
      <c r="BF10329" s="876"/>
      <c r="BG10329" s="876"/>
      <c r="BH10329" s="876"/>
      <c r="BI10329" s="876"/>
      <c r="BJ10329" s="876"/>
      <c r="BK10329" s="876"/>
      <c r="BL10329" s="876"/>
      <c r="BM10329" s="876"/>
      <c r="BN10329" s="876"/>
      <c r="BO10329" s="876"/>
      <c r="BP10329" s="876"/>
      <c r="BQ10329" s="876"/>
      <c r="BR10329" s="876"/>
    </row>
    <row r="10330" spans="4:70" x14ac:dyDescent="0.2">
      <c r="D10330" s="876"/>
      <c r="F10330" s="876"/>
      <c r="J10330" s="876"/>
      <c r="X10330" s="876"/>
      <c r="Y10330" s="876"/>
      <c r="Z10330" s="876"/>
      <c r="AA10330" s="876"/>
      <c r="AB10330" s="876"/>
      <c r="AC10330" s="876"/>
      <c r="AD10330" s="876"/>
      <c r="AE10330" s="876"/>
      <c r="AF10330" s="876"/>
      <c r="AG10330" s="876"/>
      <c r="AH10330" s="876"/>
      <c r="AI10330" s="876"/>
      <c r="AJ10330" s="876"/>
      <c r="AK10330" s="876"/>
      <c r="AL10330" s="876"/>
      <c r="AM10330" s="876"/>
      <c r="AN10330" s="876"/>
      <c r="AO10330" s="876"/>
      <c r="AP10330" s="876"/>
      <c r="AQ10330" s="876"/>
      <c r="AR10330" s="876"/>
      <c r="AS10330" s="876"/>
      <c r="AT10330" s="876"/>
      <c r="AU10330" s="876"/>
      <c r="AV10330" s="876"/>
      <c r="AW10330" s="876"/>
      <c r="AX10330" s="876"/>
      <c r="AY10330" s="876"/>
      <c r="AZ10330" s="876"/>
      <c r="BA10330" s="876"/>
      <c r="BB10330" s="876"/>
      <c r="BC10330" s="876"/>
      <c r="BD10330" s="876"/>
      <c r="BE10330" s="876"/>
      <c r="BF10330" s="876"/>
      <c r="BG10330" s="876"/>
      <c r="BH10330" s="876"/>
      <c r="BI10330" s="876"/>
      <c r="BJ10330" s="876"/>
      <c r="BK10330" s="876"/>
      <c r="BL10330" s="876"/>
      <c r="BM10330" s="876"/>
      <c r="BN10330" s="876"/>
      <c r="BO10330" s="876"/>
      <c r="BP10330" s="876"/>
      <c r="BQ10330" s="876"/>
      <c r="BR10330" s="876"/>
    </row>
    <row r="10331" spans="4:70" x14ac:dyDescent="0.2">
      <c r="D10331" s="876"/>
      <c r="F10331" s="876"/>
      <c r="J10331" s="876"/>
      <c r="X10331" s="876"/>
      <c r="Y10331" s="876"/>
      <c r="Z10331" s="876"/>
      <c r="AA10331" s="876"/>
      <c r="AB10331" s="876"/>
      <c r="AC10331" s="876"/>
      <c r="AD10331" s="876"/>
      <c r="AE10331" s="876"/>
      <c r="AF10331" s="876"/>
      <c r="AG10331" s="876"/>
      <c r="AH10331" s="876"/>
      <c r="AI10331" s="876"/>
      <c r="AJ10331" s="876"/>
      <c r="AK10331" s="876"/>
      <c r="AL10331" s="876"/>
      <c r="AM10331" s="876"/>
      <c r="AN10331" s="876"/>
      <c r="AO10331" s="876"/>
      <c r="AP10331" s="876"/>
      <c r="AQ10331" s="876"/>
      <c r="AR10331" s="876"/>
      <c r="AS10331" s="876"/>
      <c r="AT10331" s="876"/>
      <c r="AU10331" s="876"/>
      <c r="AV10331" s="876"/>
      <c r="AW10331" s="876"/>
      <c r="AX10331" s="876"/>
      <c r="AY10331" s="876"/>
      <c r="AZ10331" s="876"/>
      <c r="BA10331" s="876"/>
      <c r="BB10331" s="876"/>
      <c r="BC10331" s="876"/>
      <c r="BD10331" s="876"/>
      <c r="BE10331" s="876"/>
      <c r="BF10331" s="876"/>
      <c r="BG10331" s="876"/>
      <c r="BH10331" s="876"/>
      <c r="BI10331" s="876"/>
      <c r="BJ10331" s="876"/>
      <c r="BK10331" s="876"/>
      <c r="BL10331" s="876"/>
      <c r="BM10331" s="876"/>
      <c r="BN10331" s="876"/>
      <c r="BO10331" s="876"/>
      <c r="BP10331" s="876"/>
      <c r="BQ10331" s="876"/>
      <c r="BR10331" s="876"/>
    </row>
    <row r="10332" spans="4:70" x14ac:dyDescent="0.2">
      <c r="D10332" s="876"/>
      <c r="F10332" s="876"/>
      <c r="J10332" s="876"/>
      <c r="X10332" s="876"/>
      <c r="Y10332" s="876"/>
      <c r="Z10332" s="876"/>
      <c r="AA10332" s="876"/>
      <c r="AB10332" s="876"/>
      <c r="AC10332" s="876"/>
      <c r="AD10332" s="876"/>
      <c r="AE10332" s="876"/>
      <c r="AF10332" s="876"/>
      <c r="AG10332" s="876"/>
      <c r="AH10332" s="876"/>
      <c r="AI10332" s="876"/>
      <c r="AJ10332" s="876"/>
      <c r="AK10332" s="876"/>
      <c r="AL10332" s="876"/>
      <c r="AM10332" s="876"/>
      <c r="AN10332" s="876"/>
      <c r="AO10332" s="876"/>
      <c r="AP10332" s="876"/>
      <c r="AQ10332" s="876"/>
      <c r="AR10332" s="876"/>
      <c r="AS10332" s="876"/>
      <c r="AT10332" s="876"/>
      <c r="AU10332" s="876"/>
      <c r="AV10332" s="876"/>
      <c r="AW10332" s="876"/>
      <c r="AX10332" s="876"/>
      <c r="AY10332" s="876"/>
      <c r="AZ10332" s="876"/>
      <c r="BA10332" s="876"/>
      <c r="BB10332" s="876"/>
      <c r="BC10332" s="876"/>
      <c r="BD10332" s="876"/>
      <c r="BE10332" s="876"/>
      <c r="BF10332" s="876"/>
      <c r="BG10332" s="876"/>
      <c r="BH10332" s="876"/>
      <c r="BI10332" s="876"/>
      <c r="BJ10332" s="876"/>
      <c r="BK10332" s="876"/>
      <c r="BL10332" s="876"/>
      <c r="BM10332" s="876"/>
      <c r="BN10332" s="876"/>
      <c r="BO10332" s="876"/>
      <c r="BP10332" s="876"/>
      <c r="BQ10332" s="876"/>
      <c r="BR10332" s="876"/>
    </row>
    <row r="10333" spans="4:70" x14ac:dyDescent="0.2">
      <c r="D10333" s="876"/>
      <c r="F10333" s="876"/>
      <c r="J10333" s="876"/>
      <c r="X10333" s="876"/>
      <c r="Y10333" s="876"/>
      <c r="Z10333" s="876"/>
      <c r="AA10333" s="876"/>
      <c r="AB10333" s="876"/>
      <c r="AC10333" s="876"/>
      <c r="AD10333" s="876"/>
      <c r="AE10333" s="876"/>
      <c r="AF10333" s="876"/>
      <c r="AG10333" s="876"/>
      <c r="AH10333" s="876"/>
      <c r="AI10333" s="876"/>
      <c r="AJ10333" s="876"/>
      <c r="AK10333" s="876"/>
      <c r="AL10333" s="876"/>
      <c r="AM10333" s="876"/>
      <c r="AN10333" s="876"/>
      <c r="AO10333" s="876"/>
      <c r="AP10333" s="876"/>
      <c r="AQ10333" s="876"/>
      <c r="AR10333" s="876"/>
      <c r="AS10333" s="876"/>
      <c r="AT10333" s="876"/>
      <c r="AU10333" s="876"/>
      <c r="AV10333" s="876"/>
      <c r="AW10333" s="876"/>
      <c r="AX10333" s="876"/>
      <c r="AY10333" s="876"/>
      <c r="AZ10333" s="876"/>
      <c r="BA10333" s="876"/>
      <c r="BB10333" s="876"/>
      <c r="BC10333" s="876"/>
      <c r="BD10333" s="876"/>
      <c r="BE10333" s="876"/>
      <c r="BF10333" s="876"/>
      <c r="BG10333" s="876"/>
      <c r="BH10333" s="876"/>
      <c r="BI10333" s="876"/>
      <c r="BJ10333" s="876"/>
      <c r="BK10333" s="876"/>
      <c r="BL10333" s="876"/>
      <c r="BM10333" s="876"/>
      <c r="BN10333" s="876"/>
      <c r="BO10333" s="876"/>
      <c r="BP10333" s="876"/>
      <c r="BQ10333" s="876"/>
      <c r="BR10333" s="876"/>
    </row>
    <row r="10334" spans="4:70" x14ac:dyDescent="0.2">
      <c r="D10334" s="876"/>
      <c r="F10334" s="876"/>
      <c r="J10334" s="876"/>
      <c r="X10334" s="876"/>
      <c r="Y10334" s="876"/>
      <c r="Z10334" s="876"/>
      <c r="AA10334" s="876"/>
      <c r="AB10334" s="876"/>
      <c r="AC10334" s="876"/>
      <c r="AD10334" s="876"/>
      <c r="AE10334" s="876"/>
      <c r="AF10334" s="876"/>
      <c r="AG10334" s="876"/>
      <c r="AH10334" s="876"/>
      <c r="AI10334" s="876"/>
      <c r="AJ10334" s="876"/>
      <c r="AK10334" s="876"/>
      <c r="AL10334" s="876"/>
      <c r="AM10334" s="876"/>
      <c r="AN10334" s="876"/>
      <c r="AO10334" s="876"/>
      <c r="AP10334" s="876"/>
      <c r="AQ10334" s="876"/>
      <c r="AR10334" s="876"/>
      <c r="AS10334" s="876"/>
      <c r="AT10334" s="876"/>
      <c r="AU10334" s="876"/>
      <c r="AV10334" s="876"/>
      <c r="AW10334" s="876"/>
      <c r="AX10334" s="876"/>
      <c r="AY10334" s="876"/>
      <c r="AZ10334" s="876"/>
      <c r="BA10334" s="876"/>
      <c r="BB10334" s="876"/>
      <c r="BC10334" s="876"/>
      <c r="BD10334" s="876"/>
      <c r="BE10334" s="876"/>
      <c r="BF10334" s="876"/>
      <c r="BG10334" s="876"/>
      <c r="BH10334" s="876"/>
      <c r="BI10334" s="876"/>
      <c r="BJ10334" s="876"/>
      <c r="BK10334" s="876"/>
      <c r="BL10334" s="876"/>
      <c r="BM10334" s="876"/>
      <c r="BN10334" s="876"/>
      <c r="BO10334" s="876"/>
      <c r="BP10334" s="876"/>
      <c r="BQ10334" s="876"/>
      <c r="BR10334" s="876"/>
    </row>
    <row r="10335" spans="4:70" x14ac:dyDescent="0.2">
      <c r="D10335" s="876"/>
      <c r="F10335" s="876"/>
      <c r="J10335" s="876"/>
      <c r="X10335" s="876"/>
      <c r="Y10335" s="876"/>
      <c r="Z10335" s="876"/>
      <c r="AA10335" s="876"/>
      <c r="AB10335" s="876"/>
      <c r="AC10335" s="876"/>
      <c r="AD10335" s="876"/>
      <c r="AE10335" s="876"/>
      <c r="AF10335" s="876"/>
      <c r="AG10335" s="876"/>
      <c r="AH10335" s="876"/>
      <c r="AI10335" s="876"/>
      <c r="AJ10335" s="876"/>
      <c r="AK10335" s="876"/>
      <c r="AL10335" s="876"/>
      <c r="AM10335" s="876"/>
      <c r="AN10335" s="876"/>
      <c r="AO10335" s="876"/>
      <c r="AP10335" s="876"/>
      <c r="AQ10335" s="876"/>
      <c r="AR10335" s="876"/>
      <c r="AS10335" s="876"/>
      <c r="AT10335" s="876"/>
      <c r="AU10335" s="876"/>
      <c r="AV10335" s="876"/>
      <c r="AW10335" s="876"/>
      <c r="AX10335" s="876"/>
      <c r="AY10335" s="876"/>
      <c r="AZ10335" s="876"/>
      <c r="BA10335" s="876"/>
      <c r="BB10335" s="876"/>
      <c r="BC10335" s="876"/>
      <c r="BD10335" s="876"/>
      <c r="BE10335" s="876"/>
      <c r="BF10335" s="876"/>
      <c r="BG10335" s="876"/>
      <c r="BH10335" s="876"/>
      <c r="BI10335" s="876"/>
      <c r="BJ10335" s="876"/>
      <c r="BK10335" s="876"/>
      <c r="BL10335" s="876"/>
      <c r="BM10335" s="876"/>
      <c r="BN10335" s="876"/>
      <c r="BO10335" s="876"/>
      <c r="BP10335" s="876"/>
      <c r="BQ10335" s="876"/>
      <c r="BR10335" s="876"/>
    </row>
    <row r="10336" spans="4:70" x14ac:dyDescent="0.2">
      <c r="D10336" s="876"/>
      <c r="F10336" s="876"/>
      <c r="J10336" s="876"/>
      <c r="X10336" s="876"/>
      <c r="Y10336" s="876"/>
      <c r="Z10336" s="876"/>
      <c r="AA10336" s="876"/>
      <c r="AB10336" s="876"/>
      <c r="AC10336" s="876"/>
      <c r="AD10336" s="876"/>
      <c r="AE10336" s="876"/>
      <c r="AF10336" s="876"/>
      <c r="AG10336" s="876"/>
      <c r="AH10336" s="876"/>
      <c r="AI10336" s="876"/>
      <c r="AJ10336" s="876"/>
      <c r="AK10336" s="876"/>
      <c r="AL10336" s="876"/>
      <c r="AM10336" s="876"/>
      <c r="AN10336" s="876"/>
      <c r="AO10336" s="876"/>
      <c r="AP10336" s="876"/>
      <c r="AQ10336" s="876"/>
      <c r="AR10336" s="876"/>
      <c r="AS10336" s="876"/>
      <c r="AT10336" s="876"/>
      <c r="AU10336" s="876"/>
      <c r="AV10336" s="876"/>
      <c r="AW10336" s="876"/>
      <c r="AX10336" s="876"/>
      <c r="AY10336" s="876"/>
      <c r="AZ10336" s="876"/>
      <c r="BA10336" s="876"/>
      <c r="BB10336" s="876"/>
      <c r="BC10336" s="876"/>
      <c r="BD10336" s="876"/>
      <c r="BE10336" s="876"/>
      <c r="BF10336" s="876"/>
      <c r="BG10336" s="876"/>
      <c r="BH10336" s="876"/>
      <c r="BI10336" s="876"/>
      <c r="BJ10336" s="876"/>
      <c r="BK10336" s="876"/>
      <c r="BL10336" s="876"/>
      <c r="BM10336" s="876"/>
      <c r="BN10336" s="876"/>
      <c r="BO10336" s="876"/>
      <c r="BP10336" s="876"/>
      <c r="BQ10336" s="876"/>
      <c r="BR10336" s="876"/>
    </row>
    <row r="10337" spans="4:70" x14ac:dyDescent="0.2">
      <c r="D10337" s="876"/>
      <c r="F10337" s="876"/>
      <c r="J10337" s="876"/>
      <c r="X10337" s="876"/>
      <c r="Y10337" s="876"/>
      <c r="Z10337" s="876"/>
      <c r="AA10337" s="876"/>
      <c r="AB10337" s="876"/>
      <c r="AC10337" s="876"/>
      <c r="AD10337" s="876"/>
      <c r="AE10337" s="876"/>
      <c r="AF10337" s="876"/>
      <c r="AG10337" s="876"/>
      <c r="AH10337" s="876"/>
      <c r="AI10337" s="876"/>
      <c r="AJ10337" s="876"/>
      <c r="AK10337" s="876"/>
      <c r="AL10337" s="876"/>
      <c r="AM10337" s="876"/>
      <c r="AN10337" s="876"/>
      <c r="AO10337" s="876"/>
      <c r="AP10337" s="876"/>
      <c r="AQ10337" s="876"/>
      <c r="AR10337" s="876"/>
      <c r="AS10337" s="876"/>
      <c r="AT10337" s="876"/>
      <c r="AU10337" s="876"/>
      <c r="AV10337" s="876"/>
      <c r="AW10337" s="876"/>
      <c r="AX10337" s="876"/>
      <c r="AY10337" s="876"/>
      <c r="AZ10337" s="876"/>
      <c r="BA10337" s="876"/>
      <c r="BB10337" s="876"/>
      <c r="BC10337" s="876"/>
      <c r="BD10337" s="876"/>
      <c r="BE10337" s="876"/>
      <c r="BF10337" s="876"/>
      <c r="BG10337" s="876"/>
      <c r="BH10337" s="876"/>
      <c r="BI10337" s="876"/>
      <c r="BJ10337" s="876"/>
      <c r="BK10337" s="876"/>
      <c r="BL10337" s="876"/>
      <c r="BM10337" s="876"/>
      <c r="BN10337" s="876"/>
      <c r="BO10337" s="876"/>
      <c r="BP10337" s="876"/>
      <c r="BQ10337" s="876"/>
      <c r="BR10337" s="876"/>
    </row>
    <row r="10338" spans="4:70" x14ac:dyDescent="0.2">
      <c r="D10338" s="876"/>
      <c r="F10338" s="876"/>
      <c r="J10338" s="876"/>
      <c r="X10338" s="876"/>
      <c r="Y10338" s="876"/>
      <c r="Z10338" s="876"/>
      <c r="AA10338" s="876"/>
      <c r="AB10338" s="876"/>
      <c r="AC10338" s="876"/>
      <c r="AD10338" s="876"/>
      <c r="AE10338" s="876"/>
      <c r="AF10338" s="876"/>
      <c r="AG10338" s="876"/>
      <c r="AH10338" s="876"/>
      <c r="AI10338" s="876"/>
      <c r="AJ10338" s="876"/>
      <c r="AK10338" s="876"/>
      <c r="AL10338" s="876"/>
      <c r="AM10338" s="876"/>
      <c r="AN10338" s="876"/>
      <c r="AO10338" s="876"/>
      <c r="AP10338" s="876"/>
      <c r="AQ10338" s="876"/>
      <c r="AR10338" s="876"/>
      <c r="AS10338" s="876"/>
      <c r="AT10338" s="876"/>
      <c r="AU10338" s="876"/>
      <c r="AV10338" s="876"/>
      <c r="AW10338" s="876"/>
      <c r="AX10338" s="876"/>
      <c r="AY10338" s="876"/>
      <c r="AZ10338" s="876"/>
      <c r="BA10338" s="876"/>
      <c r="BB10338" s="876"/>
      <c r="BC10338" s="876"/>
      <c r="BD10338" s="876"/>
      <c r="BE10338" s="876"/>
      <c r="BF10338" s="876"/>
      <c r="BG10338" s="876"/>
      <c r="BH10338" s="876"/>
      <c r="BI10338" s="876"/>
      <c r="BJ10338" s="876"/>
      <c r="BK10338" s="876"/>
      <c r="BL10338" s="876"/>
      <c r="BM10338" s="876"/>
      <c r="BN10338" s="876"/>
      <c r="BO10338" s="876"/>
      <c r="BP10338" s="876"/>
      <c r="BQ10338" s="876"/>
      <c r="BR10338" s="876"/>
    </row>
    <row r="10339" spans="4:70" x14ac:dyDescent="0.2">
      <c r="D10339" s="876"/>
      <c r="F10339" s="876"/>
      <c r="J10339" s="876"/>
      <c r="X10339" s="876"/>
      <c r="Y10339" s="876"/>
      <c r="Z10339" s="876"/>
      <c r="AA10339" s="876"/>
      <c r="AB10339" s="876"/>
      <c r="AC10339" s="876"/>
      <c r="AD10339" s="876"/>
      <c r="AE10339" s="876"/>
      <c r="AF10339" s="876"/>
      <c r="AG10339" s="876"/>
      <c r="AH10339" s="876"/>
      <c r="AI10339" s="876"/>
      <c r="AJ10339" s="876"/>
      <c r="AK10339" s="876"/>
      <c r="AL10339" s="876"/>
      <c r="AM10339" s="876"/>
      <c r="AN10339" s="876"/>
      <c r="AO10339" s="876"/>
      <c r="AP10339" s="876"/>
      <c r="AQ10339" s="876"/>
      <c r="AR10339" s="876"/>
      <c r="AS10339" s="876"/>
      <c r="AT10339" s="876"/>
      <c r="AU10339" s="876"/>
      <c r="AV10339" s="876"/>
      <c r="AW10339" s="876"/>
      <c r="AX10339" s="876"/>
      <c r="AY10339" s="876"/>
      <c r="AZ10339" s="876"/>
      <c r="BA10339" s="876"/>
      <c r="BB10339" s="876"/>
      <c r="BC10339" s="876"/>
      <c r="BD10339" s="876"/>
      <c r="BE10339" s="876"/>
      <c r="BF10339" s="876"/>
      <c r="BG10339" s="876"/>
      <c r="BH10339" s="876"/>
      <c r="BI10339" s="876"/>
      <c r="BJ10339" s="876"/>
      <c r="BK10339" s="876"/>
      <c r="BL10339" s="876"/>
      <c r="BM10339" s="876"/>
      <c r="BN10339" s="876"/>
      <c r="BO10339" s="876"/>
      <c r="BP10339" s="876"/>
      <c r="BQ10339" s="876"/>
      <c r="BR10339" s="876"/>
    </row>
    <row r="10340" spans="4:70" x14ac:dyDescent="0.2">
      <c r="D10340" s="876"/>
      <c r="F10340" s="876"/>
      <c r="J10340" s="876"/>
      <c r="X10340" s="876"/>
      <c r="Y10340" s="876"/>
      <c r="Z10340" s="876"/>
      <c r="AA10340" s="876"/>
      <c r="AB10340" s="876"/>
      <c r="AC10340" s="876"/>
      <c r="AD10340" s="876"/>
      <c r="AE10340" s="876"/>
      <c r="AF10340" s="876"/>
      <c r="AG10340" s="876"/>
      <c r="AH10340" s="876"/>
      <c r="AI10340" s="876"/>
      <c r="AJ10340" s="876"/>
      <c r="AK10340" s="876"/>
      <c r="AL10340" s="876"/>
      <c r="AM10340" s="876"/>
      <c r="AN10340" s="876"/>
      <c r="AO10340" s="876"/>
      <c r="AP10340" s="876"/>
      <c r="AQ10340" s="876"/>
      <c r="AR10340" s="876"/>
      <c r="AS10340" s="876"/>
      <c r="AT10340" s="876"/>
      <c r="AU10340" s="876"/>
      <c r="AV10340" s="876"/>
      <c r="AW10340" s="876"/>
      <c r="AX10340" s="876"/>
      <c r="AY10340" s="876"/>
      <c r="AZ10340" s="876"/>
      <c r="BA10340" s="876"/>
      <c r="BB10340" s="876"/>
      <c r="BC10340" s="876"/>
      <c r="BD10340" s="876"/>
      <c r="BE10340" s="876"/>
      <c r="BF10340" s="876"/>
      <c r="BG10340" s="876"/>
      <c r="BH10340" s="876"/>
      <c r="BI10340" s="876"/>
      <c r="BJ10340" s="876"/>
      <c r="BK10340" s="876"/>
      <c r="BL10340" s="876"/>
      <c r="BM10340" s="876"/>
      <c r="BN10340" s="876"/>
      <c r="BO10340" s="876"/>
      <c r="BP10340" s="876"/>
      <c r="BQ10340" s="876"/>
      <c r="BR10340" s="876"/>
    </row>
    <row r="10341" spans="4:70" x14ac:dyDescent="0.2">
      <c r="D10341" s="876"/>
      <c r="F10341" s="876"/>
      <c r="J10341" s="876"/>
      <c r="X10341" s="876"/>
      <c r="Y10341" s="876"/>
      <c r="Z10341" s="876"/>
      <c r="AA10341" s="876"/>
      <c r="AB10341" s="876"/>
      <c r="AC10341" s="876"/>
      <c r="AD10341" s="876"/>
      <c r="AE10341" s="876"/>
      <c r="AF10341" s="876"/>
      <c r="AG10341" s="876"/>
      <c r="AH10341" s="876"/>
      <c r="AI10341" s="876"/>
      <c r="AJ10341" s="876"/>
      <c r="AK10341" s="876"/>
      <c r="AL10341" s="876"/>
      <c r="AM10341" s="876"/>
      <c r="AN10341" s="876"/>
      <c r="AO10341" s="876"/>
      <c r="AP10341" s="876"/>
      <c r="AQ10341" s="876"/>
      <c r="AR10341" s="876"/>
      <c r="AS10341" s="876"/>
      <c r="AT10341" s="876"/>
      <c r="AU10341" s="876"/>
      <c r="AV10341" s="876"/>
      <c r="AW10341" s="876"/>
      <c r="AX10341" s="876"/>
      <c r="AY10341" s="876"/>
      <c r="AZ10341" s="876"/>
      <c r="BA10341" s="876"/>
      <c r="BB10341" s="876"/>
      <c r="BC10341" s="876"/>
      <c r="BD10341" s="876"/>
      <c r="BE10341" s="876"/>
      <c r="BF10341" s="876"/>
      <c r="BG10341" s="876"/>
      <c r="BH10341" s="876"/>
      <c r="BI10341" s="876"/>
      <c r="BJ10341" s="876"/>
      <c r="BK10341" s="876"/>
      <c r="BL10341" s="876"/>
      <c r="BM10341" s="876"/>
      <c r="BN10341" s="876"/>
      <c r="BO10341" s="876"/>
      <c r="BP10341" s="876"/>
      <c r="BQ10341" s="876"/>
      <c r="BR10341" s="876"/>
    </row>
    <row r="10342" spans="4:70" x14ac:dyDescent="0.2">
      <c r="D10342" s="876"/>
      <c r="F10342" s="876"/>
      <c r="J10342" s="876"/>
      <c r="X10342" s="876"/>
      <c r="Y10342" s="876"/>
      <c r="Z10342" s="876"/>
      <c r="AA10342" s="876"/>
      <c r="AB10342" s="876"/>
      <c r="AC10342" s="876"/>
      <c r="AD10342" s="876"/>
      <c r="AE10342" s="876"/>
      <c r="AF10342" s="876"/>
      <c r="AG10342" s="876"/>
      <c r="AH10342" s="876"/>
      <c r="AI10342" s="876"/>
      <c r="AJ10342" s="876"/>
      <c r="AK10342" s="876"/>
      <c r="AL10342" s="876"/>
      <c r="AM10342" s="876"/>
      <c r="AN10342" s="876"/>
      <c r="AO10342" s="876"/>
      <c r="AP10342" s="876"/>
      <c r="AQ10342" s="876"/>
      <c r="AR10342" s="876"/>
      <c r="AS10342" s="876"/>
      <c r="AT10342" s="876"/>
      <c r="AU10342" s="876"/>
      <c r="AV10342" s="876"/>
      <c r="AW10342" s="876"/>
      <c r="AX10342" s="876"/>
      <c r="AY10342" s="876"/>
      <c r="AZ10342" s="876"/>
      <c r="BA10342" s="876"/>
      <c r="BB10342" s="876"/>
      <c r="BC10342" s="876"/>
      <c r="BD10342" s="876"/>
      <c r="BE10342" s="876"/>
      <c r="BF10342" s="876"/>
      <c r="BG10342" s="876"/>
      <c r="BH10342" s="876"/>
      <c r="BI10342" s="876"/>
      <c r="BJ10342" s="876"/>
      <c r="BK10342" s="876"/>
      <c r="BL10342" s="876"/>
      <c r="BM10342" s="876"/>
      <c r="BN10342" s="876"/>
      <c r="BO10342" s="876"/>
      <c r="BP10342" s="876"/>
      <c r="BQ10342" s="876"/>
      <c r="BR10342" s="876"/>
    </row>
    <row r="10343" spans="4:70" x14ac:dyDescent="0.2">
      <c r="D10343" s="876"/>
      <c r="F10343" s="876"/>
      <c r="J10343" s="876"/>
      <c r="X10343" s="876"/>
      <c r="Y10343" s="876"/>
      <c r="Z10343" s="876"/>
      <c r="AA10343" s="876"/>
      <c r="AB10343" s="876"/>
      <c r="AC10343" s="876"/>
      <c r="AD10343" s="876"/>
      <c r="AE10343" s="876"/>
      <c r="AF10343" s="876"/>
      <c r="AG10343" s="876"/>
      <c r="AH10343" s="876"/>
      <c r="AI10343" s="876"/>
      <c r="AJ10343" s="876"/>
      <c r="AK10343" s="876"/>
      <c r="AL10343" s="876"/>
      <c r="AM10343" s="876"/>
      <c r="AN10343" s="876"/>
      <c r="AO10343" s="876"/>
      <c r="AP10343" s="876"/>
      <c r="AQ10343" s="876"/>
      <c r="AR10343" s="876"/>
      <c r="AS10343" s="876"/>
      <c r="AT10343" s="876"/>
      <c r="AU10343" s="876"/>
      <c r="AV10343" s="876"/>
      <c r="AW10343" s="876"/>
      <c r="AX10343" s="876"/>
      <c r="AY10343" s="876"/>
      <c r="AZ10343" s="876"/>
      <c r="BA10343" s="876"/>
      <c r="BB10343" s="876"/>
      <c r="BC10343" s="876"/>
      <c r="BD10343" s="876"/>
      <c r="BE10343" s="876"/>
      <c r="BF10343" s="876"/>
      <c r="BG10343" s="876"/>
      <c r="BH10343" s="876"/>
      <c r="BI10343" s="876"/>
      <c r="BJ10343" s="876"/>
      <c r="BK10343" s="876"/>
      <c r="BL10343" s="876"/>
      <c r="BM10343" s="876"/>
      <c r="BN10343" s="876"/>
      <c r="BO10343" s="876"/>
      <c r="BP10343" s="876"/>
      <c r="BQ10343" s="876"/>
      <c r="BR10343" s="876"/>
    </row>
    <row r="10344" spans="4:70" x14ac:dyDescent="0.2">
      <c r="D10344" s="876"/>
      <c r="F10344" s="876"/>
      <c r="J10344" s="876"/>
      <c r="X10344" s="876"/>
      <c r="Y10344" s="876"/>
      <c r="Z10344" s="876"/>
      <c r="AA10344" s="876"/>
      <c r="AB10344" s="876"/>
      <c r="AC10344" s="876"/>
      <c r="AD10344" s="876"/>
      <c r="AE10344" s="876"/>
      <c r="AF10344" s="876"/>
      <c r="AG10344" s="876"/>
      <c r="AH10344" s="876"/>
      <c r="AI10344" s="876"/>
      <c r="AJ10344" s="876"/>
      <c r="AK10344" s="876"/>
      <c r="AL10344" s="876"/>
      <c r="AM10344" s="876"/>
      <c r="AN10344" s="876"/>
      <c r="AO10344" s="876"/>
      <c r="AP10344" s="876"/>
      <c r="AQ10344" s="876"/>
      <c r="AR10344" s="876"/>
      <c r="AS10344" s="876"/>
      <c r="AT10344" s="876"/>
      <c r="AU10344" s="876"/>
      <c r="AV10344" s="876"/>
      <c r="AW10344" s="876"/>
      <c r="AX10344" s="876"/>
      <c r="AY10344" s="876"/>
      <c r="AZ10344" s="876"/>
      <c r="BA10344" s="876"/>
      <c r="BB10344" s="876"/>
      <c r="BC10344" s="876"/>
      <c r="BD10344" s="876"/>
      <c r="BE10344" s="876"/>
      <c r="BF10344" s="876"/>
      <c r="BG10344" s="876"/>
      <c r="BH10344" s="876"/>
      <c r="BI10344" s="876"/>
      <c r="BJ10344" s="876"/>
      <c r="BK10344" s="876"/>
      <c r="BL10344" s="876"/>
      <c r="BM10344" s="876"/>
      <c r="BN10344" s="876"/>
      <c r="BO10344" s="876"/>
      <c r="BP10344" s="876"/>
      <c r="BQ10344" s="876"/>
      <c r="BR10344" s="876"/>
    </row>
    <row r="10345" spans="4:70" x14ac:dyDescent="0.2">
      <c r="D10345" s="876"/>
      <c r="F10345" s="876"/>
      <c r="J10345" s="876"/>
      <c r="X10345" s="876"/>
      <c r="Y10345" s="876"/>
      <c r="Z10345" s="876"/>
      <c r="AA10345" s="876"/>
      <c r="AB10345" s="876"/>
      <c r="AC10345" s="876"/>
      <c r="AD10345" s="876"/>
      <c r="AE10345" s="876"/>
      <c r="AF10345" s="876"/>
      <c r="AG10345" s="876"/>
      <c r="AH10345" s="876"/>
      <c r="AI10345" s="876"/>
      <c r="AJ10345" s="876"/>
      <c r="AK10345" s="876"/>
      <c r="AL10345" s="876"/>
      <c r="AM10345" s="876"/>
      <c r="AN10345" s="876"/>
      <c r="AO10345" s="876"/>
      <c r="AP10345" s="876"/>
      <c r="AQ10345" s="876"/>
      <c r="AR10345" s="876"/>
      <c r="AS10345" s="876"/>
      <c r="AT10345" s="876"/>
      <c r="AU10345" s="876"/>
      <c r="AV10345" s="876"/>
      <c r="AW10345" s="876"/>
      <c r="AX10345" s="876"/>
      <c r="AY10345" s="876"/>
      <c r="AZ10345" s="876"/>
      <c r="BA10345" s="876"/>
      <c r="BB10345" s="876"/>
      <c r="BC10345" s="876"/>
      <c r="BD10345" s="876"/>
      <c r="BE10345" s="876"/>
      <c r="BF10345" s="876"/>
      <c r="BG10345" s="876"/>
      <c r="BH10345" s="876"/>
      <c r="BI10345" s="876"/>
      <c r="BJ10345" s="876"/>
      <c r="BK10345" s="876"/>
      <c r="BL10345" s="876"/>
      <c r="BM10345" s="876"/>
      <c r="BN10345" s="876"/>
      <c r="BO10345" s="876"/>
      <c r="BP10345" s="876"/>
      <c r="BQ10345" s="876"/>
      <c r="BR10345" s="876"/>
    </row>
    <row r="10346" spans="4:70" x14ac:dyDescent="0.2">
      <c r="D10346" s="876"/>
      <c r="F10346" s="876"/>
      <c r="J10346" s="876"/>
      <c r="X10346" s="876"/>
      <c r="Y10346" s="876"/>
      <c r="Z10346" s="876"/>
      <c r="AA10346" s="876"/>
      <c r="AB10346" s="876"/>
      <c r="AC10346" s="876"/>
      <c r="AD10346" s="876"/>
      <c r="AE10346" s="876"/>
      <c r="AF10346" s="876"/>
      <c r="AG10346" s="876"/>
      <c r="AH10346" s="876"/>
      <c r="AI10346" s="876"/>
      <c r="AJ10346" s="876"/>
      <c r="AK10346" s="876"/>
      <c r="AL10346" s="876"/>
      <c r="AM10346" s="876"/>
      <c r="AN10346" s="876"/>
      <c r="AO10346" s="876"/>
      <c r="AP10346" s="876"/>
      <c r="AQ10346" s="876"/>
      <c r="AR10346" s="876"/>
      <c r="AS10346" s="876"/>
      <c r="AT10346" s="876"/>
      <c r="AU10346" s="876"/>
      <c r="AV10346" s="876"/>
      <c r="AW10346" s="876"/>
      <c r="AX10346" s="876"/>
      <c r="AY10346" s="876"/>
      <c r="AZ10346" s="876"/>
      <c r="BA10346" s="876"/>
      <c r="BB10346" s="876"/>
      <c r="BC10346" s="876"/>
      <c r="BD10346" s="876"/>
      <c r="BE10346" s="876"/>
      <c r="BF10346" s="876"/>
      <c r="BG10346" s="876"/>
      <c r="BH10346" s="876"/>
      <c r="BI10346" s="876"/>
      <c r="BJ10346" s="876"/>
      <c r="BK10346" s="876"/>
      <c r="BL10346" s="876"/>
      <c r="BM10346" s="876"/>
      <c r="BN10346" s="876"/>
      <c r="BO10346" s="876"/>
      <c r="BP10346" s="876"/>
      <c r="BQ10346" s="876"/>
      <c r="BR10346" s="876"/>
    </row>
    <row r="10347" spans="4:70" x14ac:dyDescent="0.2">
      <c r="D10347" s="876"/>
      <c r="F10347" s="876"/>
      <c r="J10347" s="876"/>
      <c r="X10347" s="876"/>
      <c r="Y10347" s="876"/>
      <c r="Z10347" s="876"/>
      <c r="AA10347" s="876"/>
      <c r="AB10347" s="876"/>
      <c r="AC10347" s="876"/>
      <c r="AD10347" s="876"/>
      <c r="AE10347" s="876"/>
      <c r="AF10347" s="876"/>
      <c r="AG10347" s="876"/>
      <c r="AH10347" s="876"/>
      <c r="AI10347" s="876"/>
      <c r="AJ10347" s="876"/>
      <c r="AK10347" s="876"/>
      <c r="AL10347" s="876"/>
      <c r="AM10347" s="876"/>
      <c r="AN10347" s="876"/>
      <c r="AO10347" s="876"/>
      <c r="AP10347" s="876"/>
      <c r="AQ10347" s="876"/>
      <c r="AR10347" s="876"/>
      <c r="AS10347" s="876"/>
      <c r="AT10347" s="876"/>
      <c r="AU10347" s="876"/>
      <c r="AV10347" s="876"/>
      <c r="AW10347" s="876"/>
      <c r="AX10347" s="876"/>
      <c r="AY10347" s="876"/>
      <c r="AZ10347" s="876"/>
      <c r="BA10347" s="876"/>
      <c r="BB10347" s="876"/>
      <c r="BC10347" s="876"/>
      <c r="BD10347" s="876"/>
      <c r="BE10347" s="876"/>
      <c r="BF10347" s="876"/>
      <c r="BG10347" s="876"/>
      <c r="BH10347" s="876"/>
      <c r="BI10347" s="876"/>
      <c r="BJ10347" s="876"/>
      <c r="BK10347" s="876"/>
      <c r="BL10347" s="876"/>
      <c r="BM10347" s="876"/>
      <c r="BN10347" s="876"/>
      <c r="BO10347" s="876"/>
      <c r="BP10347" s="876"/>
      <c r="BQ10347" s="876"/>
      <c r="BR10347" s="876"/>
    </row>
    <row r="10348" spans="4:70" x14ac:dyDescent="0.2">
      <c r="D10348" s="876"/>
      <c r="F10348" s="876"/>
      <c r="J10348" s="876"/>
      <c r="X10348" s="876"/>
      <c r="Y10348" s="876"/>
      <c r="Z10348" s="876"/>
      <c r="AA10348" s="876"/>
      <c r="AB10348" s="876"/>
      <c r="AC10348" s="876"/>
      <c r="AD10348" s="876"/>
      <c r="AE10348" s="876"/>
      <c r="AF10348" s="876"/>
      <c r="AG10348" s="876"/>
      <c r="AH10348" s="876"/>
      <c r="AI10348" s="876"/>
      <c r="AJ10348" s="876"/>
      <c r="AK10348" s="876"/>
      <c r="AL10348" s="876"/>
      <c r="AM10348" s="876"/>
      <c r="AN10348" s="876"/>
      <c r="AO10348" s="876"/>
      <c r="AP10348" s="876"/>
      <c r="AQ10348" s="876"/>
      <c r="AR10348" s="876"/>
      <c r="AS10348" s="876"/>
      <c r="AT10348" s="876"/>
      <c r="AU10348" s="876"/>
      <c r="AV10348" s="876"/>
      <c r="AW10348" s="876"/>
      <c r="AX10348" s="876"/>
      <c r="AY10348" s="876"/>
      <c r="AZ10348" s="876"/>
      <c r="BA10348" s="876"/>
      <c r="BB10348" s="876"/>
      <c r="BC10348" s="876"/>
      <c r="BD10348" s="876"/>
      <c r="BE10348" s="876"/>
      <c r="BF10348" s="876"/>
      <c r="BG10348" s="876"/>
      <c r="BH10348" s="876"/>
      <c r="BI10348" s="876"/>
      <c r="BJ10348" s="876"/>
      <c r="BK10348" s="876"/>
      <c r="BL10348" s="876"/>
      <c r="BM10348" s="876"/>
      <c r="BN10348" s="876"/>
      <c r="BO10348" s="876"/>
      <c r="BP10348" s="876"/>
      <c r="BQ10348" s="876"/>
      <c r="BR10348" s="876"/>
    </row>
    <row r="10349" spans="4:70" x14ac:dyDescent="0.2">
      <c r="D10349" s="876"/>
      <c r="F10349" s="876"/>
      <c r="J10349" s="876"/>
      <c r="X10349" s="876"/>
      <c r="Y10349" s="876"/>
      <c r="Z10349" s="876"/>
      <c r="AA10349" s="876"/>
      <c r="AB10349" s="876"/>
      <c r="AC10349" s="876"/>
      <c r="AD10349" s="876"/>
      <c r="AE10349" s="876"/>
      <c r="AF10349" s="876"/>
      <c r="AG10349" s="876"/>
      <c r="AH10349" s="876"/>
      <c r="AI10349" s="876"/>
      <c r="AJ10349" s="876"/>
      <c r="AK10349" s="876"/>
      <c r="AL10349" s="876"/>
      <c r="AM10349" s="876"/>
      <c r="AN10349" s="876"/>
      <c r="AO10349" s="876"/>
      <c r="AP10349" s="876"/>
      <c r="AQ10349" s="876"/>
      <c r="AR10349" s="876"/>
      <c r="AS10349" s="876"/>
      <c r="AT10349" s="876"/>
      <c r="AU10349" s="876"/>
      <c r="AV10349" s="876"/>
      <c r="AW10349" s="876"/>
      <c r="AX10349" s="876"/>
      <c r="AY10349" s="876"/>
      <c r="AZ10349" s="876"/>
      <c r="BA10349" s="876"/>
      <c r="BB10349" s="876"/>
      <c r="BC10349" s="876"/>
      <c r="BD10349" s="876"/>
      <c r="BE10349" s="876"/>
      <c r="BF10349" s="876"/>
      <c r="BG10349" s="876"/>
      <c r="BH10349" s="876"/>
      <c r="BI10349" s="876"/>
      <c r="BJ10349" s="876"/>
      <c r="BK10349" s="876"/>
      <c r="BL10349" s="876"/>
      <c r="BM10349" s="876"/>
      <c r="BN10349" s="876"/>
      <c r="BO10349" s="876"/>
      <c r="BP10349" s="876"/>
      <c r="BQ10349" s="876"/>
      <c r="BR10349" s="876"/>
    </row>
    <row r="10350" spans="4:70" x14ac:dyDescent="0.2">
      <c r="D10350" s="876"/>
      <c r="F10350" s="876"/>
      <c r="J10350" s="876"/>
      <c r="X10350" s="876"/>
      <c r="Y10350" s="876"/>
      <c r="Z10350" s="876"/>
      <c r="AA10350" s="876"/>
      <c r="AB10350" s="876"/>
      <c r="AC10350" s="876"/>
      <c r="AD10350" s="876"/>
      <c r="AE10350" s="876"/>
      <c r="AF10350" s="876"/>
      <c r="AG10350" s="876"/>
      <c r="AH10350" s="876"/>
      <c r="AI10350" s="876"/>
      <c r="AJ10350" s="876"/>
      <c r="AK10350" s="876"/>
      <c r="AL10350" s="876"/>
      <c r="AM10350" s="876"/>
      <c r="AN10350" s="876"/>
      <c r="AO10350" s="876"/>
      <c r="AP10350" s="876"/>
      <c r="AQ10350" s="876"/>
      <c r="AR10350" s="876"/>
      <c r="AS10350" s="876"/>
      <c r="AT10350" s="876"/>
      <c r="AU10350" s="876"/>
      <c r="AV10350" s="876"/>
      <c r="AW10350" s="876"/>
      <c r="AX10350" s="876"/>
      <c r="AY10350" s="876"/>
      <c r="AZ10350" s="876"/>
      <c r="BA10350" s="876"/>
      <c r="BB10350" s="876"/>
      <c r="BC10350" s="876"/>
      <c r="BD10350" s="876"/>
      <c r="BE10350" s="876"/>
      <c r="BF10350" s="876"/>
      <c r="BG10350" s="876"/>
      <c r="BH10350" s="876"/>
      <c r="BI10350" s="876"/>
      <c r="BJ10350" s="876"/>
      <c r="BK10350" s="876"/>
      <c r="BL10350" s="876"/>
      <c r="BM10350" s="876"/>
      <c r="BN10350" s="876"/>
      <c r="BO10350" s="876"/>
      <c r="BP10350" s="876"/>
      <c r="BQ10350" s="876"/>
      <c r="BR10350" s="876"/>
    </row>
    <row r="10351" spans="4:70" x14ac:dyDescent="0.2">
      <c r="D10351" s="876"/>
      <c r="F10351" s="876"/>
      <c r="J10351" s="876"/>
      <c r="X10351" s="876"/>
      <c r="Y10351" s="876"/>
      <c r="Z10351" s="876"/>
      <c r="AA10351" s="876"/>
      <c r="AB10351" s="876"/>
      <c r="AC10351" s="876"/>
      <c r="AD10351" s="876"/>
      <c r="AE10351" s="876"/>
      <c r="AF10351" s="876"/>
      <c r="AG10351" s="876"/>
      <c r="AH10351" s="876"/>
      <c r="AI10351" s="876"/>
      <c r="AJ10351" s="876"/>
      <c r="AK10351" s="876"/>
      <c r="AL10351" s="876"/>
      <c r="AM10351" s="876"/>
      <c r="AN10351" s="876"/>
      <c r="AO10351" s="876"/>
      <c r="AP10351" s="876"/>
      <c r="AQ10351" s="876"/>
      <c r="AR10351" s="876"/>
      <c r="AS10351" s="876"/>
      <c r="AT10351" s="876"/>
      <c r="AU10351" s="876"/>
      <c r="AV10351" s="876"/>
      <c r="AW10351" s="876"/>
      <c r="AX10351" s="876"/>
      <c r="AY10351" s="876"/>
      <c r="AZ10351" s="876"/>
      <c r="BA10351" s="876"/>
      <c r="BB10351" s="876"/>
      <c r="BC10351" s="876"/>
      <c r="BD10351" s="876"/>
      <c r="BE10351" s="876"/>
      <c r="BF10351" s="876"/>
      <c r="BG10351" s="876"/>
      <c r="BH10351" s="876"/>
      <c r="BI10351" s="876"/>
      <c r="BJ10351" s="876"/>
      <c r="BK10351" s="876"/>
      <c r="BL10351" s="876"/>
      <c r="BM10351" s="876"/>
      <c r="BN10351" s="876"/>
      <c r="BO10351" s="876"/>
      <c r="BP10351" s="876"/>
      <c r="BQ10351" s="876"/>
      <c r="BR10351" s="876"/>
    </row>
    <row r="10352" spans="4:70" x14ac:dyDescent="0.2">
      <c r="D10352" s="876"/>
      <c r="F10352" s="876"/>
      <c r="J10352" s="876"/>
      <c r="X10352" s="876"/>
      <c r="Y10352" s="876"/>
      <c r="Z10352" s="876"/>
      <c r="AA10352" s="876"/>
      <c r="AB10352" s="876"/>
      <c r="AC10352" s="876"/>
      <c r="AD10352" s="876"/>
      <c r="AE10352" s="876"/>
      <c r="AF10352" s="876"/>
      <c r="AG10352" s="876"/>
      <c r="AH10352" s="876"/>
      <c r="AI10352" s="876"/>
      <c r="AJ10352" s="876"/>
      <c r="AK10352" s="876"/>
      <c r="AL10352" s="876"/>
      <c r="AM10352" s="876"/>
      <c r="AN10352" s="876"/>
      <c r="AO10352" s="876"/>
      <c r="AP10352" s="876"/>
      <c r="AQ10352" s="876"/>
      <c r="AR10352" s="876"/>
      <c r="AS10352" s="876"/>
      <c r="AT10352" s="876"/>
      <c r="AU10352" s="876"/>
      <c r="AV10352" s="876"/>
      <c r="AW10352" s="876"/>
      <c r="AX10352" s="876"/>
      <c r="AY10352" s="876"/>
      <c r="AZ10352" s="876"/>
      <c r="BA10352" s="876"/>
      <c r="BB10352" s="876"/>
      <c r="BC10352" s="876"/>
      <c r="BD10352" s="876"/>
      <c r="BE10352" s="876"/>
      <c r="BF10352" s="876"/>
      <c r="BG10352" s="876"/>
      <c r="BH10352" s="876"/>
      <c r="BI10352" s="876"/>
      <c r="BJ10352" s="876"/>
      <c r="BK10352" s="876"/>
      <c r="BL10352" s="876"/>
      <c r="BM10352" s="876"/>
      <c r="BN10352" s="876"/>
      <c r="BO10352" s="876"/>
      <c r="BP10352" s="876"/>
      <c r="BQ10352" s="876"/>
      <c r="BR10352" s="876"/>
    </row>
    <row r="10353" spans="4:70" x14ac:dyDescent="0.2">
      <c r="D10353" s="876"/>
      <c r="F10353" s="876"/>
      <c r="J10353" s="876"/>
      <c r="X10353" s="876"/>
      <c r="Y10353" s="876"/>
      <c r="Z10353" s="876"/>
      <c r="AA10353" s="876"/>
      <c r="AB10353" s="876"/>
      <c r="AC10353" s="876"/>
      <c r="AD10353" s="876"/>
      <c r="AE10353" s="876"/>
      <c r="AF10353" s="876"/>
      <c r="AG10353" s="876"/>
      <c r="AH10353" s="876"/>
      <c r="AI10353" s="876"/>
      <c r="AJ10353" s="876"/>
      <c r="AK10353" s="876"/>
      <c r="AL10353" s="876"/>
      <c r="AM10353" s="876"/>
      <c r="AN10353" s="876"/>
      <c r="AO10353" s="876"/>
      <c r="AP10353" s="876"/>
      <c r="AQ10353" s="876"/>
      <c r="AR10353" s="876"/>
      <c r="AS10353" s="876"/>
      <c r="AT10353" s="876"/>
      <c r="AU10353" s="876"/>
      <c r="AV10353" s="876"/>
      <c r="AW10353" s="876"/>
      <c r="AX10353" s="876"/>
      <c r="AY10353" s="876"/>
      <c r="AZ10353" s="876"/>
      <c r="BA10353" s="876"/>
      <c r="BB10353" s="876"/>
      <c r="BC10353" s="876"/>
      <c r="BD10353" s="876"/>
      <c r="BE10353" s="876"/>
      <c r="BF10353" s="876"/>
      <c r="BG10353" s="876"/>
      <c r="BH10353" s="876"/>
      <c r="BI10353" s="876"/>
      <c r="BJ10353" s="876"/>
      <c r="BK10353" s="876"/>
      <c r="BL10353" s="876"/>
      <c r="BM10353" s="876"/>
      <c r="BN10353" s="876"/>
      <c r="BO10353" s="876"/>
      <c r="BP10353" s="876"/>
      <c r="BQ10353" s="876"/>
      <c r="BR10353" s="876"/>
    </row>
    <row r="10354" spans="4:70" x14ac:dyDescent="0.2">
      <c r="D10354" s="876"/>
      <c r="F10354" s="876"/>
      <c r="J10354" s="876"/>
      <c r="X10354" s="876"/>
      <c r="Y10354" s="876"/>
      <c r="Z10354" s="876"/>
      <c r="AA10354" s="876"/>
      <c r="AB10354" s="876"/>
      <c r="AC10354" s="876"/>
      <c r="AD10354" s="876"/>
      <c r="AE10354" s="876"/>
      <c r="AF10354" s="876"/>
      <c r="AG10354" s="876"/>
      <c r="AH10354" s="876"/>
      <c r="AI10354" s="876"/>
      <c r="AJ10354" s="876"/>
      <c r="AK10354" s="876"/>
      <c r="AL10354" s="876"/>
      <c r="AM10354" s="876"/>
      <c r="AN10354" s="876"/>
      <c r="AO10354" s="876"/>
      <c r="AP10354" s="876"/>
      <c r="AQ10354" s="876"/>
      <c r="AR10354" s="876"/>
      <c r="AS10354" s="876"/>
      <c r="AT10354" s="876"/>
      <c r="AU10354" s="876"/>
      <c r="AV10354" s="876"/>
      <c r="AW10354" s="876"/>
      <c r="AX10354" s="876"/>
      <c r="AY10354" s="876"/>
      <c r="AZ10354" s="876"/>
      <c r="BA10354" s="876"/>
      <c r="BB10354" s="876"/>
      <c r="BC10354" s="876"/>
      <c r="BD10354" s="876"/>
      <c r="BE10354" s="876"/>
      <c r="BF10354" s="876"/>
      <c r="BG10354" s="876"/>
      <c r="BH10354" s="876"/>
      <c r="BI10354" s="876"/>
      <c r="BJ10354" s="876"/>
      <c r="BK10354" s="876"/>
      <c r="BL10354" s="876"/>
      <c r="BM10354" s="876"/>
      <c r="BN10354" s="876"/>
      <c r="BO10354" s="876"/>
      <c r="BP10354" s="876"/>
      <c r="BQ10354" s="876"/>
      <c r="BR10354" s="876"/>
    </row>
    <row r="10355" spans="4:70" x14ac:dyDescent="0.2">
      <c r="D10355" s="876"/>
      <c r="F10355" s="876"/>
      <c r="J10355" s="876"/>
      <c r="X10355" s="876"/>
      <c r="Y10355" s="876"/>
      <c r="Z10355" s="876"/>
      <c r="AA10355" s="876"/>
      <c r="AB10355" s="876"/>
      <c r="AC10355" s="876"/>
      <c r="AD10355" s="876"/>
      <c r="AE10355" s="876"/>
      <c r="AF10355" s="876"/>
      <c r="AG10355" s="876"/>
      <c r="AH10355" s="876"/>
      <c r="AI10355" s="876"/>
      <c r="AJ10355" s="876"/>
      <c r="AK10355" s="876"/>
      <c r="AL10355" s="876"/>
      <c r="AM10355" s="876"/>
      <c r="AN10355" s="876"/>
      <c r="AO10355" s="876"/>
      <c r="AP10355" s="876"/>
      <c r="AQ10355" s="876"/>
      <c r="AR10355" s="876"/>
      <c r="AS10355" s="876"/>
      <c r="AT10355" s="876"/>
      <c r="AU10355" s="876"/>
      <c r="AV10355" s="876"/>
      <c r="AW10355" s="876"/>
      <c r="AX10355" s="876"/>
      <c r="AY10355" s="876"/>
      <c r="AZ10355" s="876"/>
      <c r="BA10355" s="876"/>
      <c r="BB10355" s="876"/>
      <c r="BC10355" s="876"/>
      <c r="BD10355" s="876"/>
      <c r="BE10355" s="876"/>
      <c r="BF10355" s="876"/>
      <c r="BG10355" s="876"/>
      <c r="BH10355" s="876"/>
      <c r="BI10355" s="876"/>
      <c r="BJ10355" s="876"/>
      <c r="BK10355" s="876"/>
      <c r="BL10355" s="876"/>
      <c r="BM10355" s="876"/>
      <c r="BN10355" s="876"/>
      <c r="BO10355" s="876"/>
      <c r="BP10355" s="876"/>
      <c r="BQ10355" s="876"/>
      <c r="BR10355" s="876"/>
    </row>
    <row r="10356" spans="4:70" x14ac:dyDescent="0.2">
      <c r="D10356" s="876"/>
      <c r="F10356" s="876"/>
      <c r="J10356" s="876"/>
      <c r="X10356" s="876"/>
      <c r="Y10356" s="876"/>
      <c r="Z10356" s="876"/>
      <c r="AA10356" s="876"/>
      <c r="AB10356" s="876"/>
      <c r="AC10356" s="876"/>
      <c r="AD10356" s="876"/>
      <c r="AE10356" s="876"/>
      <c r="AF10356" s="876"/>
      <c r="AG10356" s="876"/>
      <c r="AH10356" s="876"/>
      <c r="AI10356" s="876"/>
      <c r="AJ10356" s="876"/>
      <c r="AK10356" s="876"/>
      <c r="AL10356" s="876"/>
      <c r="AM10356" s="876"/>
      <c r="AN10356" s="876"/>
      <c r="AO10356" s="876"/>
      <c r="AP10356" s="876"/>
      <c r="AQ10356" s="876"/>
      <c r="AR10356" s="876"/>
      <c r="AS10356" s="876"/>
      <c r="AT10356" s="876"/>
      <c r="AU10356" s="876"/>
      <c r="AV10356" s="876"/>
      <c r="AW10356" s="876"/>
      <c r="AX10356" s="876"/>
      <c r="AY10356" s="876"/>
      <c r="AZ10356" s="876"/>
      <c r="BA10356" s="876"/>
      <c r="BB10356" s="876"/>
      <c r="BC10356" s="876"/>
      <c r="BD10356" s="876"/>
      <c r="BE10356" s="876"/>
      <c r="BF10356" s="876"/>
      <c r="BG10356" s="876"/>
      <c r="BH10356" s="876"/>
      <c r="BI10356" s="876"/>
      <c r="BJ10356" s="876"/>
      <c r="BK10356" s="876"/>
      <c r="BL10356" s="876"/>
      <c r="BM10356" s="876"/>
      <c r="BN10356" s="876"/>
      <c r="BO10356" s="876"/>
      <c r="BP10356" s="876"/>
      <c r="BQ10356" s="876"/>
      <c r="BR10356" s="876"/>
    </row>
    <row r="10357" spans="4:70" x14ac:dyDescent="0.2">
      <c r="D10357" s="876"/>
      <c r="F10357" s="876"/>
      <c r="J10357" s="876"/>
      <c r="X10357" s="876"/>
      <c r="Y10357" s="876"/>
      <c r="Z10357" s="876"/>
      <c r="AA10357" s="876"/>
      <c r="AB10357" s="876"/>
      <c r="AC10357" s="876"/>
      <c r="AD10357" s="876"/>
      <c r="AE10357" s="876"/>
      <c r="AF10357" s="876"/>
      <c r="AG10357" s="876"/>
      <c r="AH10357" s="876"/>
      <c r="AI10357" s="876"/>
      <c r="AJ10357" s="876"/>
      <c r="AK10357" s="876"/>
      <c r="AL10357" s="876"/>
      <c r="AM10357" s="876"/>
      <c r="AN10357" s="876"/>
      <c r="AO10357" s="876"/>
      <c r="AP10357" s="876"/>
      <c r="AQ10357" s="876"/>
      <c r="AR10357" s="876"/>
      <c r="AS10357" s="876"/>
      <c r="AT10357" s="876"/>
      <c r="AU10357" s="876"/>
      <c r="AV10357" s="876"/>
      <c r="AW10357" s="876"/>
      <c r="AX10357" s="876"/>
      <c r="AY10357" s="876"/>
      <c r="AZ10357" s="876"/>
      <c r="BA10357" s="876"/>
      <c r="BB10357" s="876"/>
      <c r="BC10357" s="876"/>
      <c r="BD10357" s="876"/>
      <c r="BE10357" s="876"/>
      <c r="BF10357" s="876"/>
      <c r="BG10357" s="876"/>
      <c r="BH10357" s="876"/>
      <c r="BI10357" s="876"/>
      <c r="BJ10357" s="876"/>
      <c r="BK10357" s="876"/>
      <c r="BL10357" s="876"/>
      <c r="BM10357" s="876"/>
      <c r="BN10357" s="876"/>
      <c r="BO10357" s="876"/>
      <c r="BP10357" s="876"/>
      <c r="BQ10357" s="876"/>
      <c r="BR10357" s="876"/>
    </row>
    <row r="10358" spans="4:70" x14ac:dyDescent="0.2">
      <c r="D10358" s="876"/>
      <c r="F10358" s="876"/>
      <c r="J10358" s="876"/>
      <c r="X10358" s="876"/>
      <c r="Y10358" s="876"/>
      <c r="Z10358" s="876"/>
      <c r="AA10358" s="876"/>
      <c r="AB10358" s="876"/>
      <c r="AC10358" s="876"/>
      <c r="AD10358" s="876"/>
      <c r="AE10358" s="876"/>
      <c r="AF10358" s="876"/>
      <c r="AG10358" s="876"/>
      <c r="AH10358" s="876"/>
      <c r="AI10358" s="876"/>
      <c r="AJ10358" s="876"/>
      <c r="AK10358" s="876"/>
      <c r="AL10358" s="876"/>
      <c r="AM10358" s="876"/>
      <c r="AN10358" s="876"/>
      <c r="AO10358" s="876"/>
      <c r="AP10358" s="876"/>
      <c r="AQ10358" s="876"/>
      <c r="AR10358" s="876"/>
      <c r="AS10358" s="876"/>
      <c r="AT10358" s="876"/>
      <c r="AU10358" s="876"/>
      <c r="AV10358" s="876"/>
      <c r="AW10358" s="876"/>
      <c r="AX10358" s="876"/>
      <c r="AY10358" s="876"/>
      <c r="AZ10358" s="876"/>
      <c r="BA10358" s="876"/>
      <c r="BB10358" s="876"/>
      <c r="BC10358" s="876"/>
      <c r="BD10358" s="876"/>
      <c r="BE10358" s="876"/>
      <c r="BF10358" s="876"/>
      <c r="BG10358" s="876"/>
      <c r="BH10358" s="876"/>
      <c r="BI10358" s="876"/>
      <c r="BJ10358" s="876"/>
      <c r="BK10358" s="876"/>
      <c r="BL10358" s="876"/>
      <c r="BM10358" s="876"/>
      <c r="BN10358" s="876"/>
      <c r="BO10358" s="876"/>
      <c r="BP10358" s="876"/>
      <c r="BQ10358" s="876"/>
      <c r="BR10358" s="876"/>
    </row>
    <row r="10359" spans="4:70" x14ac:dyDescent="0.2">
      <c r="D10359" s="876"/>
      <c r="F10359" s="876"/>
      <c r="J10359" s="876"/>
      <c r="X10359" s="876"/>
      <c r="Y10359" s="876"/>
      <c r="Z10359" s="876"/>
      <c r="AA10359" s="876"/>
      <c r="AB10359" s="876"/>
      <c r="AC10359" s="876"/>
      <c r="AD10359" s="876"/>
      <c r="AE10359" s="876"/>
      <c r="AF10359" s="876"/>
      <c r="AG10359" s="876"/>
      <c r="AH10359" s="876"/>
      <c r="AI10359" s="876"/>
      <c r="AJ10359" s="876"/>
      <c r="AK10359" s="876"/>
      <c r="AL10359" s="876"/>
      <c r="AM10359" s="876"/>
      <c r="AN10359" s="876"/>
      <c r="AO10359" s="876"/>
      <c r="AP10359" s="876"/>
      <c r="AQ10359" s="876"/>
      <c r="AR10359" s="876"/>
      <c r="AS10359" s="876"/>
      <c r="AT10359" s="876"/>
      <c r="AU10359" s="876"/>
      <c r="AV10359" s="876"/>
      <c r="AW10359" s="876"/>
      <c r="AX10359" s="876"/>
      <c r="AY10359" s="876"/>
      <c r="AZ10359" s="876"/>
      <c r="BA10359" s="876"/>
      <c r="BB10359" s="876"/>
      <c r="BC10359" s="876"/>
      <c r="BD10359" s="876"/>
      <c r="BE10359" s="876"/>
      <c r="BF10359" s="876"/>
      <c r="BG10359" s="876"/>
      <c r="BH10359" s="876"/>
      <c r="BI10359" s="876"/>
      <c r="BJ10359" s="876"/>
      <c r="BK10359" s="876"/>
      <c r="BL10359" s="876"/>
      <c r="BM10359" s="876"/>
      <c r="BN10359" s="876"/>
      <c r="BO10359" s="876"/>
      <c r="BP10359" s="876"/>
      <c r="BQ10359" s="876"/>
      <c r="BR10359" s="876"/>
    </row>
    <row r="10360" spans="4:70" x14ac:dyDescent="0.2">
      <c r="D10360" s="876"/>
      <c r="F10360" s="876"/>
      <c r="J10360" s="876"/>
      <c r="X10360" s="876"/>
      <c r="Y10360" s="876"/>
      <c r="Z10360" s="876"/>
      <c r="AA10360" s="876"/>
      <c r="AB10360" s="876"/>
      <c r="AC10360" s="876"/>
      <c r="AD10360" s="876"/>
      <c r="AE10360" s="876"/>
      <c r="AF10360" s="876"/>
      <c r="AG10360" s="876"/>
      <c r="AH10360" s="876"/>
      <c r="AI10360" s="876"/>
      <c r="AJ10360" s="876"/>
      <c r="AK10360" s="876"/>
      <c r="AL10360" s="876"/>
      <c r="AM10360" s="876"/>
      <c r="AN10360" s="876"/>
      <c r="AO10360" s="876"/>
      <c r="AP10360" s="876"/>
      <c r="AQ10360" s="876"/>
      <c r="AR10360" s="876"/>
      <c r="AS10360" s="876"/>
      <c r="AT10360" s="876"/>
      <c r="AU10360" s="876"/>
      <c r="AV10360" s="876"/>
      <c r="AW10360" s="876"/>
      <c r="AX10360" s="876"/>
      <c r="AY10360" s="876"/>
      <c r="AZ10360" s="876"/>
      <c r="BA10360" s="876"/>
      <c r="BB10360" s="876"/>
      <c r="BC10360" s="876"/>
      <c r="BD10360" s="876"/>
      <c r="BE10360" s="876"/>
      <c r="BF10360" s="876"/>
      <c r="BG10360" s="876"/>
      <c r="BH10360" s="876"/>
      <c r="BI10360" s="876"/>
      <c r="BJ10360" s="876"/>
      <c r="BK10360" s="876"/>
      <c r="BL10360" s="876"/>
      <c r="BM10360" s="876"/>
      <c r="BN10360" s="876"/>
      <c r="BO10360" s="876"/>
      <c r="BP10360" s="876"/>
      <c r="BQ10360" s="876"/>
      <c r="BR10360" s="876"/>
    </row>
    <row r="10361" spans="4:70" x14ac:dyDescent="0.2">
      <c r="D10361" s="876"/>
      <c r="F10361" s="876"/>
      <c r="J10361" s="876"/>
      <c r="X10361" s="876"/>
      <c r="Y10361" s="876"/>
      <c r="Z10361" s="876"/>
      <c r="AA10361" s="876"/>
      <c r="AB10361" s="876"/>
      <c r="AC10361" s="876"/>
      <c r="AD10361" s="876"/>
      <c r="AE10361" s="876"/>
      <c r="AF10361" s="876"/>
      <c r="AG10361" s="876"/>
      <c r="AH10361" s="876"/>
      <c r="AI10361" s="876"/>
      <c r="AJ10361" s="876"/>
      <c r="AK10361" s="876"/>
      <c r="AL10361" s="876"/>
      <c r="AM10361" s="876"/>
      <c r="AN10361" s="876"/>
      <c r="AO10361" s="876"/>
      <c r="AP10361" s="876"/>
      <c r="AQ10361" s="876"/>
      <c r="AR10361" s="876"/>
      <c r="AS10361" s="876"/>
      <c r="AT10361" s="876"/>
      <c r="AU10361" s="876"/>
      <c r="AV10361" s="876"/>
      <c r="AW10361" s="876"/>
      <c r="AX10361" s="876"/>
      <c r="AY10361" s="876"/>
      <c r="AZ10361" s="876"/>
      <c r="BA10361" s="876"/>
      <c r="BB10361" s="876"/>
      <c r="BC10361" s="876"/>
      <c r="BD10361" s="876"/>
      <c r="BE10361" s="876"/>
      <c r="BF10361" s="876"/>
      <c r="BG10361" s="876"/>
      <c r="BH10361" s="876"/>
      <c r="BI10361" s="876"/>
      <c r="BJ10361" s="876"/>
      <c r="BK10361" s="876"/>
      <c r="BL10361" s="876"/>
      <c r="BM10361" s="876"/>
      <c r="BN10361" s="876"/>
      <c r="BO10361" s="876"/>
      <c r="BP10361" s="876"/>
      <c r="BQ10361" s="876"/>
      <c r="BR10361" s="876"/>
    </row>
    <row r="10362" spans="4:70" x14ac:dyDescent="0.2">
      <c r="D10362" s="876"/>
      <c r="F10362" s="876"/>
      <c r="J10362" s="876"/>
      <c r="X10362" s="876"/>
      <c r="Y10362" s="876"/>
      <c r="Z10362" s="876"/>
      <c r="AA10362" s="876"/>
      <c r="AB10362" s="876"/>
      <c r="AC10362" s="876"/>
      <c r="AD10362" s="876"/>
      <c r="AE10362" s="876"/>
      <c r="AF10362" s="876"/>
      <c r="AG10362" s="876"/>
      <c r="AH10362" s="876"/>
      <c r="AI10362" s="876"/>
      <c r="AJ10362" s="876"/>
      <c r="AK10362" s="876"/>
      <c r="AL10362" s="876"/>
      <c r="AM10362" s="876"/>
      <c r="AN10362" s="876"/>
      <c r="AO10362" s="876"/>
      <c r="AP10362" s="876"/>
      <c r="AQ10362" s="876"/>
      <c r="AR10362" s="876"/>
      <c r="AS10362" s="876"/>
      <c r="AT10362" s="876"/>
      <c r="AU10362" s="876"/>
      <c r="AV10362" s="876"/>
      <c r="AW10362" s="876"/>
      <c r="AX10362" s="876"/>
      <c r="AY10362" s="876"/>
      <c r="AZ10362" s="876"/>
      <c r="BA10362" s="876"/>
      <c r="BB10362" s="876"/>
      <c r="BC10362" s="876"/>
      <c r="BD10362" s="876"/>
      <c r="BE10362" s="876"/>
      <c r="BF10362" s="876"/>
      <c r="BG10362" s="876"/>
      <c r="BH10362" s="876"/>
      <c r="BI10362" s="876"/>
      <c r="BJ10362" s="876"/>
      <c r="BK10362" s="876"/>
      <c r="BL10362" s="876"/>
      <c r="BM10362" s="876"/>
      <c r="BN10362" s="876"/>
      <c r="BO10362" s="876"/>
      <c r="BP10362" s="876"/>
      <c r="BQ10362" s="876"/>
      <c r="BR10362" s="876"/>
    </row>
    <row r="10363" spans="4:70" x14ac:dyDescent="0.2">
      <c r="D10363" s="876"/>
      <c r="F10363" s="876"/>
      <c r="J10363" s="876"/>
      <c r="X10363" s="876"/>
      <c r="Y10363" s="876"/>
      <c r="Z10363" s="876"/>
      <c r="AA10363" s="876"/>
      <c r="AB10363" s="876"/>
      <c r="AC10363" s="876"/>
      <c r="AD10363" s="876"/>
      <c r="AE10363" s="876"/>
      <c r="AF10363" s="876"/>
      <c r="AG10363" s="876"/>
      <c r="AH10363" s="876"/>
      <c r="AI10363" s="876"/>
      <c r="AJ10363" s="876"/>
      <c r="AK10363" s="876"/>
      <c r="AL10363" s="876"/>
      <c r="AM10363" s="876"/>
      <c r="AN10363" s="876"/>
      <c r="AO10363" s="876"/>
      <c r="AP10363" s="876"/>
      <c r="AQ10363" s="876"/>
      <c r="AR10363" s="876"/>
      <c r="AS10363" s="876"/>
      <c r="AT10363" s="876"/>
      <c r="AU10363" s="876"/>
      <c r="AV10363" s="876"/>
      <c r="AW10363" s="876"/>
      <c r="AX10363" s="876"/>
      <c r="AY10363" s="876"/>
      <c r="AZ10363" s="876"/>
      <c r="BA10363" s="876"/>
      <c r="BB10363" s="876"/>
      <c r="BC10363" s="876"/>
      <c r="BD10363" s="876"/>
      <c r="BE10363" s="876"/>
      <c r="BF10363" s="876"/>
      <c r="BG10363" s="876"/>
      <c r="BH10363" s="876"/>
      <c r="BI10363" s="876"/>
      <c r="BJ10363" s="876"/>
      <c r="BK10363" s="876"/>
      <c r="BL10363" s="876"/>
      <c r="BM10363" s="876"/>
      <c r="BN10363" s="876"/>
      <c r="BO10363" s="876"/>
      <c r="BP10363" s="876"/>
      <c r="BQ10363" s="876"/>
      <c r="BR10363" s="876"/>
    </row>
    <row r="10364" spans="4:70" x14ac:dyDescent="0.2">
      <c r="D10364" s="876"/>
      <c r="F10364" s="876"/>
      <c r="J10364" s="876"/>
      <c r="X10364" s="876"/>
      <c r="Y10364" s="876"/>
      <c r="Z10364" s="876"/>
      <c r="AA10364" s="876"/>
      <c r="AB10364" s="876"/>
      <c r="AC10364" s="876"/>
      <c r="AD10364" s="876"/>
      <c r="AE10364" s="876"/>
      <c r="AF10364" s="876"/>
      <c r="AG10364" s="876"/>
      <c r="AH10364" s="876"/>
      <c r="AI10364" s="876"/>
      <c r="AJ10364" s="876"/>
      <c r="AK10364" s="876"/>
      <c r="AL10364" s="876"/>
      <c r="AM10364" s="876"/>
      <c r="AN10364" s="876"/>
      <c r="AO10364" s="876"/>
      <c r="AP10364" s="876"/>
      <c r="AQ10364" s="876"/>
      <c r="AR10364" s="876"/>
      <c r="AS10364" s="876"/>
      <c r="AT10364" s="876"/>
      <c r="AU10364" s="876"/>
      <c r="AV10364" s="876"/>
      <c r="AW10364" s="876"/>
      <c r="AX10364" s="876"/>
      <c r="AY10364" s="876"/>
      <c r="AZ10364" s="876"/>
      <c r="BA10364" s="876"/>
      <c r="BB10364" s="876"/>
      <c r="BC10364" s="876"/>
      <c r="BD10364" s="876"/>
      <c r="BE10364" s="876"/>
      <c r="BF10364" s="876"/>
      <c r="BG10364" s="876"/>
      <c r="BH10364" s="876"/>
      <c r="BI10364" s="876"/>
      <c r="BJ10364" s="876"/>
      <c r="BK10364" s="876"/>
      <c r="BL10364" s="876"/>
      <c r="BM10364" s="876"/>
      <c r="BN10364" s="876"/>
      <c r="BO10364" s="876"/>
      <c r="BP10364" s="876"/>
      <c r="BQ10364" s="876"/>
      <c r="BR10364" s="876"/>
    </row>
    <row r="10365" spans="4:70" x14ac:dyDescent="0.2">
      <c r="D10365" s="876"/>
      <c r="F10365" s="876"/>
      <c r="J10365" s="876"/>
      <c r="X10365" s="876"/>
      <c r="Y10365" s="876"/>
      <c r="Z10365" s="876"/>
      <c r="AA10365" s="876"/>
      <c r="AB10365" s="876"/>
      <c r="AC10365" s="876"/>
      <c r="AD10365" s="876"/>
      <c r="AE10365" s="876"/>
      <c r="AF10365" s="876"/>
      <c r="AG10365" s="876"/>
      <c r="AH10365" s="876"/>
      <c r="AI10365" s="876"/>
      <c r="AJ10365" s="876"/>
      <c r="AK10365" s="876"/>
      <c r="AL10365" s="876"/>
      <c r="AM10365" s="876"/>
      <c r="AN10365" s="876"/>
      <c r="AO10365" s="876"/>
      <c r="AP10365" s="876"/>
      <c r="AQ10365" s="876"/>
      <c r="AR10365" s="876"/>
      <c r="AS10365" s="876"/>
      <c r="AT10365" s="876"/>
      <c r="AU10365" s="876"/>
      <c r="AV10365" s="876"/>
      <c r="AW10365" s="876"/>
      <c r="AX10365" s="876"/>
      <c r="AY10365" s="876"/>
      <c r="AZ10365" s="876"/>
      <c r="BA10365" s="876"/>
      <c r="BB10365" s="876"/>
      <c r="BC10365" s="876"/>
      <c r="BD10365" s="876"/>
      <c r="BE10365" s="876"/>
      <c r="BF10365" s="876"/>
      <c r="BG10365" s="876"/>
      <c r="BH10365" s="876"/>
      <c r="BI10365" s="876"/>
      <c r="BJ10365" s="876"/>
      <c r="BK10365" s="876"/>
      <c r="BL10365" s="876"/>
      <c r="BM10365" s="876"/>
      <c r="BN10365" s="876"/>
      <c r="BO10365" s="876"/>
      <c r="BP10365" s="876"/>
      <c r="BQ10365" s="876"/>
      <c r="BR10365" s="876"/>
    </row>
    <row r="10366" spans="4:70" x14ac:dyDescent="0.2">
      <c r="D10366" s="876"/>
      <c r="F10366" s="876"/>
      <c r="J10366" s="876"/>
      <c r="X10366" s="876"/>
      <c r="Y10366" s="876"/>
      <c r="Z10366" s="876"/>
      <c r="AA10366" s="876"/>
      <c r="AB10366" s="876"/>
      <c r="AC10366" s="876"/>
      <c r="AD10366" s="876"/>
      <c r="AE10366" s="876"/>
      <c r="AF10366" s="876"/>
      <c r="AG10366" s="876"/>
      <c r="AH10366" s="876"/>
      <c r="AI10366" s="876"/>
      <c r="AJ10366" s="876"/>
      <c r="AK10366" s="876"/>
      <c r="AL10366" s="876"/>
      <c r="AM10366" s="876"/>
      <c r="AN10366" s="876"/>
      <c r="AO10366" s="876"/>
      <c r="AP10366" s="876"/>
      <c r="AQ10366" s="876"/>
      <c r="AR10366" s="876"/>
      <c r="AS10366" s="876"/>
      <c r="AT10366" s="876"/>
      <c r="AU10366" s="876"/>
      <c r="AV10366" s="876"/>
      <c r="AW10366" s="876"/>
      <c r="AX10366" s="876"/>
      <c r="AY10366" s="876"/>
      <c r="AZ10366" s="876"/>
      <c r="BA10366" s="876"/>
      <c r="BB10366" s="876"/>
      <c r="BC10366" s="876"/>
      <c r="BD10366" s="876"/>
      <c r="BE10366" s="876"/>
      <c r="BF10366" s="876"/>
      <c r="BG10366" s="876"/>
      <c r="BH10366" s="876"/>
      <c r="BI10366" s="876"/>
      <c r="BJ10366" s="876"/>
      <c r="BK10366" s="876"/>
      <c r="BL10366" s="876"/>
      <c r="BM10366" s="876"/>
      <c r="BN10366" s="876"/>
      <c r="BO10366" s="876"/>
      <c r="BP10366" s="876"/>
      <c r="BQ10366" s="876"/>
      <c r="BR10366" s="876"/>
    </row>
    <row r="10367" spans="4:70" x14ac:dyDescent="0.2">
      <c r="D10367" s="876"/>
      <c r="F10367" s="876"/>
      <c r="J10367" s="876"/>
      <c r="X10367" s="876"/>
      <c r="Y10367" s="876"/>
      <c r="Z10367" s="876"/>
      <c r="AA10367" s="876"/>
      <c r="AB10367" s="876"/>
      <c r="AC10367" s="876"/>
      <c r="AD10367" s="876"/>
      <c r="AE10367" s="876"/>
      <c r="AF10367" s="876"/>
      <c r="AG10367" s="876"/>
      <c r="AH10367" s="876"/>
      <c r="AI10367" s="876"/>
      <c r="AJ10367" s="876"/>
      <c r="AK10367" s="876"/>
      <c r="AL10367" s="876"/>
      <c r="AM10367" s="876"/>
      <c r="AN10367" s="876"/>
      <c r="AO10367" s="876"/>
      <c r="AP10367" s="876"/>
      <c r="AQ10367" s="876"/>
      <c r="AR10367" s="876"/>
      <c r="AS10367" s="876"/>
      <c r="AT10367" s="876"/>
      <c r="AU10367" s="876"/>
      <c r="AV10367" s="876"/>
      <c r="AW10367" s="876"/>
      <c r="AX10367" s="876"/>
      <c r="AY10367" s="876"/>
      <c r="AZ10367" s="876"/>
      <c r="BA10367" s="876"/>
      <c r="BB10367" s="876"/>
      <c r="BC10367" s="876"/>
      <c r="BD10367" s="876"/>
      <c r="BE10367" s="876"/>
      <c r="BF10367" s="876"/>
      <c r="BG10367" s="876"/>
      <c r="BH10367" s="876"/>
      <c r="BI10367" s="876"/>
      <c r="BJ10367" s="876"/>
      <c r="BK10367" s="876"/>
      <c r="BL10367" s="876"/>
      <c r="BM10367" s="876"/>
      <c r="BN10367" s="876"/>
      <c r="BO10367" s="876"/>
      <c r="BP10367" s="876"/>
      <c r="BQ10367" s="876"/>
      <c r="BR10367" s="876"/>
    </row>
    <row r="10368" spans="4:70" x14ac:dyDescent="0.2">
      <c r="D10368" s="876"/>
      <c r="F10368" s="876"/>
      <c r="J10368" s="876"/>
      <c r="X10368" s="876"/>
      <c r="Y10368" s="876"/>
      <c r="Z10368" s="876"/>
      <c r="AA10368" s="876"/>
      <c r="AB10368" s="876"/>
      <c r="AC10368" s="876"/>
      <c r="AD10368" s="876"/>
      <c r="AE10368" s="876"/>
      <c r="AF10368" s="876"/>
      <c r="AG10368" s="876"/>
      <c r="AH10368" s="876"/>
      <c r="AI10368" s="876"/>
      <c r="AJ10368" s="876"/>
      <c r="AK10368" s="876"/>
      <c r="AL10368" s="876"/>
      <c r="AM10368" s="876"/>
      <c r="AN10368" s="876"/>
      <c r="AO10368" s="876"/>
      <c r="AP10368" s="876"/>
      <c r="AQ10368" s="876"/>
      <c r="AR10368" s="876"/>
      <c r="AS10368" s="876"/>
      <c r="AT10368" s="876"/>
      <c r="AU10368" s="876"/>
      <c r="AV10368" s="876"/>
      <c r="AW10368" s="876"/>
      <c r="AX10368" s="876"/>
      <c r="AY10368" s="876"/>
      <c r="AZ10368" s="876"/>
      <c r="BA10368" s="876"/>
      <c r="BB10368" s="876"/>
      <c r="BC10368" s="876"/>
      <c r="BD10368" s="876"/>
      <c r="BE10368" s="876"/>
      <c r="BF10368" s="876"/>
      <c r="BG10368" s="876"/>
      <c r="BH10368" s="876"/>
      <c r="BI10368" s="876"/>
      <c r="BJ10368" s="876"/>
      <c r="BK10368" s="876"/>
      <c r="BL10368" s="876"/>
      <c r="BM10368" s="876"/>
      <c r="BN10368" s="876"/>
      <c r="BO10368" s="876"/>
      <c r="BP10368" s="876"/>
      <c r="BQ10368" s="876"/>
      <c r="BR10368" s="876"/>
    </row>
    <row r="10369" spans="4:70" x14ac:dyDescent="0.2">
      <c r="D10369" s="876"/>
      <c r="F10369" s="876"/>
      <c r="J10369" s="876"/>
      <c r="X10369" s="876"/>
      <c r="Y10369" s="876"/>
      <c r="Z10369" s="876"/>
      <c r="AA10369" s="876"/>
      <c r="AB10369" s="876"/>
      <c r="AC10369" s="876"/>
      <c r="AD10369" s="876"/>
      <c r="AE10369" s="876"/>
      <c r="AF10369" s="876"/>
      <c r="AG10369" s="876"/>
      <c r="AH10369" s="876"/>
      <c r="AI10369" s="876"/>
      <c r="AJ10369" s="876"/>
      <c r="AK10369" s="876"/>
      <c r="AL10369" s="876"/>
      <c r="AM10369" s="876"/>
      <c r="AN10369" s="876"/>
      <c r="AO10369" s="876"/>
      <c r="AP10369" s="876"/>
      <c r="AQ10369" s="876"/>
      <c r="AR10369" s="876"/>
      <c r="AS10369" s="876"/>
      <c r="AT10369" s="876"/>
      <c r="AU10369" s="876"/>
      <c r="AV10369" s="876"/>
      <c r="AW10369" s="876"/>
      <c r="AX10369" s="876"/>
      <c r="AY10369" s="876"/>
      <c r="AZ10369" s="876"/>
      <c r="BA10369" s="876"/>
      <c r="BB10369" s="876"/>
      <c r="BC10369" s="876"/>
      <c r="BD10369" s="876"/>
      <c r="BE10369" s="876"/>
      <c r="BF10369" s="876"/>
      <c r="BG10369" s="876"/>
      <c r="BH10369" s="876"/>
      <c r="BI10369" s="876"/>
      <c r="BJ10369" s="876"/>
      <c r="BK10369" s="876"/>
      <c r="BL10369" s="876"/>
      <c r="BM10369" s="876"/>
      <c r="BN10369" s="876"/>
      <c r="BO10369" s="876"/>
      <c r="BP10369" s="876"/>
      <c r="BQ10369" s="876"/>
      <c r="BR10369" s="876"/>
    </row>
    <row r="10370" spans="4:70" x14ac:dyDescent="0.2">
      <c r="D10370" s="876"/>
      <c r="F10370" s="876"/>
      <c r="J10370" s="876"/>
      <c r="X10370" s="876"/>
      <c r="Y10370" s="876"/>
      <c r="Z10370" s="876"/>
      <c r="AA10370" s="876"/>
      <c r="AB10370" s="876"/>
      <c r="AC10370" s="876"/>
      <c r="AD10370" s="876"/>
      <c r="AE10370" s="876"/>
      <c r="AF10370" s="876"/>
      <c r="AG10370" s="876"/>
      <c r="AH10370" s="876"/>
      <c r="AI10370" s="876"/>
      <c r="AJ10370" s="876"/>
      <c r="AK10370" s="876"/>
      <c r="AL10370" s="876"/>
      <c r="AM10370" s="876"/>
      <c r="AN10370" s="876"/>
      <c r="AO10370" s="876"/>
      <c r="AP10370" s="876"/>
      <c r="AQ10370" s="876"/>
      <c r="AR10370" s="876"/>
      <c r="AS10370" s="876"/>
      <c r="AT10370" s="876"/>
      <c r="AU10370" s="876"/>
      <c r="AV10370" s="876"/>
      <c r="AW10370" s="876"/>
      <c r="AX10370" s="876"/>
      <c r="AY10370" s="876"/>
      <c r="AZ10370" s="876"/>
      <c r="BA10370" s="876"/>
      <c r="BB10370" s="876"/>
      <c r="BC10370" s="876"/>
      <c r="BD10370" s="876"/>
      <c r="BE10370" s="876"/>
      <c r="BF10370" s="876"/>
      <c r="BG10370" s="876"/>
      <c r="BH10370" s="876"/>
      <c r="BI10370" s="876"/>
      <c r="BJ10370" s="876"/>
      <c r="BK10370" s="876"/>
      <c r="BL10370" s="876"/>
      <c r="BM10370" s="876"/>
      <c r="BN10370" s="876"/>
      <c r="BO10370" s="876"/>
      <c r="BP10370" s="876"/>
      <c r="BQ10370" s="876"/>
      <c r="BR10370" s="876"/>
    </row>
    <row r="10371" spans="4:70" x14ac:dyDescent="0.2">
      <c r="D10371" s="876"/>
      <c r="F10371" s="876"/>
      <c r="J10371" s="876"/>
      <c r="X10371" s="876"/>
      <c r="Y10371" s="876"/>
      <c r="Z10371" s="876"/>
      <c r="AA10371" s="876"/>
      <c r="AB10371" s="876"/>
      <c r="AC10371" s="876"/>
      <c r="AD10371" s="876"/>
      <c r="AE10371" s="876"/>
      <c r="AF10371" s="876"/>
      <c r="AG10371" s="876"/>
      <c r="AH10371" s="876"/>
      <c r="AI10371" s="876"/>
      <c r="AJ10371" s="876"/>
      <c r="AK10371" s="876"/>
      <c r="AL10371" s="876"/>
      <c r="AM10371" s="876"/>
      <c r="AN10371" s="876"/>
      <c r="AO10371" s="876"/>
      <c r="AP10371" s="876"/>
      <c r="AQ10371" s="876"/>
      <c r="AR10371" s="876"/>
      <c r="AS10371" s="876"/>
      <c r="AT10371" s="876"/>
      <c r="AU10371" s="876"/>
      <c r="AV10371" s="876"/>
      <c r="AW10371" s="876"/>
      <c r="AX10371" s="876"/>
      <c r="AY10371" s="876"/>
      <c r="AZ10371" s="876"/>
      <c r="BA10371" s="876"/>
      <c r="BB10371" s="876"/>
      <c r="BC10371" s="876"/>
      <c r="BD10371" s="876"/>
      <c r="BE10371" s="876"/>
      <c r="BF10371" s="876"/>
      <c r="BG10371" s="876"/>
      <c r="BH10371" s="876"/>
      <c r="BI10371" s="876"/>
      <c r="BJ10371" s="876"/>
      <c r="BK10371" s="876"/>
      <c r="BL10371" s="876"/>
      <c r="BM10371" s="876"/>
      <c r="BN10371" s="876"/>
      <c r="BO10371" s="876"/>
      <c r="BP10371" s="876"/>
      <c r="BQ10371" s="876"/>
      <c r="BR10371" s="876"/>
    </row>
    <row r="10372" spans="4:70" x14ac:dyDescent="0.2">
      <c r="D10372" s="876"/>
      <c r="F10372" s="876"/>
      <c r="J10372" s="876"/>
      <c r="X10372" s="876"/>
      <c r="Y10372" s="876"/>
      <c r="Z10372" s="876"/>
      <c r="AA10372" s="876"/>
      <c r="AB10372" s="876"/>
      <c r="AC10372" s="876"/>
      <c r="AD10372" s="876"/>
      <c r="AE10372" s="876"/>
      <c r="AF10372" s="876"/>
      <c r="AG10372" s="876"/>
      <c r="AH10372" s="876"/>
      <c r="AI10372" s="876"/>
      <c r="AJ10372" s="876"/>
      <c r="AK10372" s="876"/>
      <c r="AL10372" s="876"/>
      <c r="AM10372" s="876"/>
      <c r="AN10372" s="876"/>
      <c r="AO10372" s="876"/>
      <c r="AP10372" s="876"/>
      <c r="AQ10372" s="876"/>
      <c r="AR10372" s="876"/>
      <c r="AS10372" s="876"/>
      <c r="AT10372" s="876"/>
      <c r="AU10372" s="876"/>
      <c r="AV10372" s="876"/>
      <c r="AW10372" s="876"/>
      <c r="AX10372" s="876"/>
      <c r="AY10372" s="876"/>
      <c r="AZ10372" s="876"/>
      <c r="BA10372" s="876"/>
      <c r="BB10372" s="876"/>
      <c r="BC10372" s="876"/>
      <c r="BD10372" s="876"/>
      <c r="BE10372" s="876"/>
      <c r="BF10372" s="876"/>
      <c r="BG10372" s="876"/>
      <c r="BH10372" s="876"/>
      <c r="BI10372" s="876"/>
      <c r="BJ10372" s="876"/>
      <c r="BK10372" s="876"/>
      <c r="BL10372" s="876"/>
      <c r="BM10372" s="876"/>
      <c r="BN10372" s="876"/>
      <c r="BO10372" s="876"/>
      <c r="BP10372" s="876"/>
      <c r="BQ10372" s="876"/>
      <c r="BR10372" s="876"/>
    </row>
    <row r="10373" spans="4:70" x14ac:dyDescent="0.2">
      <c r="D10373" s="876"/>
      <c r="F10373" s="876"/>
      <c r="J10373" s="876"/>
      <c r="X10373" s="876"/>
      <c r="Y10373" s="876"/>
      <c r="Z10373" s="876"/>
      <c r="AA10373" s="876"/>
      <c r="AB10373" s="876"/>
      <c r="AC10373" s="876"/>
      <c r="AD10373" s="876"/>
      <c r="AE10373" s="876"/>
      <c r="AF10373" s="876"/>
      <c r="AG10373" s="876"/>
      <c r="AH10373" s="876"/>
      <c r="AI10373" s="876"/>
      <c r="AJ10373" s="876"/>
      <c r="AK10373" s="876"/>
      <c r="AL10373" s="876"/>
      <c r="AM10373" s="876"/>
      <c r="AN10373" s="876"/>
      <c r="AO10373" s="876"/>
      <c r="AP10373" s="876"/>
      <c r="AQ10373" s="876"/>
      <c r="AR10373" s="876"/>
      <c r="AS10373" s="876"/>
      <c r="AT10373" s="876"/>
      <c r="AU10373" s="876"/>
      <c r="AV10373" s="876"/>
      <c r="AW10373" s="876"/>
      <c r="AX10373" s="876"/>
      <c r="AY10373" s="876"/>
      <c r="AZ10373" s="876"/>
      <c r="BA10373" s="876"/>
      <c r="BB10373" s="876"/>
      <c r="BC10373" s="876"/>
      <c r="BD10373" s="876"/>
      <c r="BE10373" s="876"/>
      <c r="BF10373" s="876"/>
      <c r="BG10373" s="876"/>
      <c r="BH10373" s="876"/>
      <c r="BI10373" s="876"/>
      <c r="BJ10373" s="876"/>
      <c r="BK10373" s="876"/>
      <c r="BL10373" s="876"/>
      <c r="BM10373" s="876"/>
      <c r="BN10373" s="876"/>
      <c r="BO10373" s="876"/>
      <c r="BP10373" s="876"/>
      <c r="BQ10373" s="876"/>
      <c r="BR10373" s="876"/>
    </row>
    <row r="10374" spans="4:70" x14ac:dyDescent="0.2">
      <c r="D10374" s="876"/>
      <c r="F10374" s="876"/>
      <c r="J10374" s="876"/>
      <c r="X10374" s="876"/>
      <c r="Y10374" s="876"/>
      <c r="Z10374" s="876"/>
      <c r="AA10374" s="876"/>
      <c r="AB10374" s="876"/>
      <c r="AC10374" s="876"/>
      <c r="AD10374" s="876"/>
      <c r="AE10374" s="876"/>
      <c r="AF10374" s="876"/>
      <c r="AG10374" s="876"/>
      <c r="AH10374" s="876"/>
      <c r="AI10374" s="876"/>
      <c r="AJ10374" s="876"/>
      <c r="AK10374" s="876"/>
      <c r="AL10374" s="876"/>
      <c r="AM10374" s="876"/>
      <c r="AN10374" s="876"/>
      <c r="AO10374" s="876"/>
      <c r="AP10374" s="876"/>
      <c r="AQ10374" s="876"/>
      <c r="AR10374" s="876"/>
      <c r="AS10374" s="876"/>
      <c r="AT10374" s="876"/>
      <c r="AU10374" s="876"/>
      <c r="AV10374" s="876"/>
      <c r="AW10374" s="876"/>
      <c r="AX10374" s="876"/>
      <c r="AY10374" s="876"/>
      <c r="AZ10374" s="876"/>
      <c r="BA10374" s="876"/>
      <c r="BB10374" s="876"/>
      <c r="BC10374" s="876"/>
      <c r="BD10374" s="876"/>
      <c r="BE10374" s="876"/>
      <c r="BF10374" s="876"/>
      <c r="BG10374" s="876"/>
      <c r="BH10374" s="876"/>
      <c r="BI10374" s="876"/>
      <c r="BJ10374" s="876"/>
      <c r="BK10374" s="876"/>
      <c r="BL10374" s="876"/>
      <c r="BM10374" s="876"/>
      <c r="BN10374" s="876"/>
      <c r="BO10374" s="876"/>
      <c r="BP10374" s="876"/>
      <c r="BQ10374" s="876"/>
      <c r="BR10374" s="876"/>
    </row>
    <row r="10375" spans="4:70" x14ac:dyDescent="0.2">
      <c r="D10375" s="876"/>
      <c r="F10375" s="876"/>
      <c r="J10375" s="876"/>
      <c r="X10375" s="876"/>
      <c r="Y10375" s="876"/>
      <c r="Z10375" s="876"/>
      <c r="AA10375" s="876"/>
      <c r="AB10375" s="876"/>
      <c r="AC10375" s="876"/>
      <c r="AD10375" s="876"/>
      <c r="AE10375" s="876"/>
      <c r="AF10375" s="876"/>
      <c r="AG10375" s="876"/>
      <c r="AH10375" s="876"/>
      <c r="AI10375" s="876"/>
      <c r="AJ10375" s="876"/>
      <c r="AK10375" s="876"/>
      <c r="AL10375" s="876"/>
      <c r="AM10375" s="876"/>
      <c r="AN10375" s="876"/>
      <c r="AO10375" s="876"/>
      <c r="AP10375" s="876"/>
      <c r="AQ10375" s="876"/>
      <c r="AR10375" s="876"/>
      <c r="AS10375" s="876"/>
      <c r="AT10375" s="876"/>
      <c r="AU10375" s="876"/>
      <c r="AV10375" s="876"/>
      <c r="AW10375" s="876"/>
      <c r="AX10375" s="876"/>
      <c r="AY10375" s="876"/>
      <c r="AZ10375" s="876"/>
      <c r="BA10375" s="876"/>
      <c r="BB10375" s="876"/>
      <c r="BC10375" s="876"/>
      <c r="BD10375" s="876"/>
      <c r="BE10375" s="876"/>
      <c r="BF10375" s="876"/>
      <c r="BG10375" s="876"/>
      <c r="BH10375" s="876"/>
      <c r="BI10375" s="876"/>
      <c r="BJ10375" s="876"/>
      <c r="BK10375" s="876"/>
      <c r="BL10375" s="876"/>
      <c r="BM10375" s="876"/>
      <c r="BN10375" s="876"/>
      <c r="BO10375" s="876"/>
      <c r="BP10375" s="876"/>
      <c r="BQ10375" s="876"/>
      <c r="BR10375" s="876"/>
    </row>
    <row r="10376" spans="4:70" x14ac:dyDescent="0.2">
      <c r="D10376" s="876"/>
      <c r="F10376" s="876"/>
      <c r="J10376" s="876"/>
      <c r="X10376" s="876"/>
      <c r="Y10376" s="876"/>
      <c r="Z10376" s="876"/>
      <c r="AA10376" s="876"/>
      <c r="AB10376" s="876"/>
      <c r="AC10376" s="876"/>
      <c r="AD10376" s="876"/>
      <c r="AE10376" s="876"/>
      <c r="AF10376" s="876"/>
      <c r="AG10376" s="876"/>
      <c r="AH10376" s="876"/>
      <c r="AI10376" s="876"/>
      <c r="AJ10376" s="876"/>
      <c r="AK10376" s="876"/>
      <c r="AL10376" s="876"/>
      <c r="AM10376" s="876"/>
      <c r="AN10376" s="876"/>
      <c r="AO10376" s="876"/>
      <c r="AP10376" s="876"/>
      <c r="AQ10376" s="876"/>
      <c r="AR10376" s="876"/>
      <c r="AS10376" s="876"/>
      <c r="AT10376" s="876"/>
      <c r="AU10376" s="876"/>
      <c r="AV10376" s="876"/>
      <c r="AW10376" s="876"/>
      <c r="AX10376" s="876"/>
      <c r="AY10376" s="876"/>
      <c r="AZ10376" s="876"/>
      <c r="BA10376" s="876"/>
      <c r="BB10376" s="876"/>
      <c r="BC10376" s="876"/>
      <c r="BD10376" s="876"/>
      <c r="BE10376" s="876"/>
      <c r="BF10376" s="876"/>
      <c r="BG10376" s="876"/>
      <c r="BH10376" s="876"/>
      <c r="BI10376" s="876"/>
      <c r="BJ10376" s="876"/>
      <c r="BK10376" s="876"/>
      <c r="BL10376" s="876"/>
      <c r="BM10376" s="876"/>
      <c r="BN10376" s="876"/>
      <c r="BO10376" s="876"/>
      <c r="BP10376" s="876"/>
      <c r="BQ10376" s="876"/>
      <c r="BR10376" s="876"/>
    </row>
    <row r="10377" spans="4:70" x14ac:dyDescent="0.2">
      <c r="D10377" s="876"/>
      <c r="F10377" s="876"/>
      <c r="J10377" s="876"/>
      <c r="X10377" s="876"/>
      <c r="Y10377" s="876"/>
      <c r="Z10377" s="876"/>
      <c r="AA10377" s="876"/>
      <c r="AB10377" s="876"/>
      <c r="AC10377" s="876"/>
      <c r="AD10377" s="876"/>
      <c r="AE10377" s="876"/>
      <c r="AF10377" s="876"/>
      <c r="AG10377" s="876"/>
      <c r="AH10377" s="876"/>
      <c r="AI10377" s="876"/>
      <c r="AJ10377" s="876"/>
      <c r="AK10377" s="876"/>
      <c r="AL10377" s="876"/>
      <c r="AM10377" s="876"/>
      <c r="AN10377" s="876"/>
      <c r="AO10377" s="876"/>
      <c r="AP10377" s="876"/>
      <c r="AQ10377" s="876"/>
      <c r="AR10377" s="876"/>
      <c r="AS10377" s="876"/>
      <c r="AT10377" s="876"/>
      <c r="AU10377" s="876"/>
      <c r="AV10377" s="876"/>
      <c r="AW10377" s="876"/>
      <c r="AX10377" s="876"/>
      <c r="AY10377" s="876"/>
      <c r="AZ10377" s="876"/>
      <c r="BA10377" s="876"/>
      <c r="BB10377" s="876"/>
      <c r="BC10377" s="876"/>
      <c r="BD10377" s="876"/>
      <c r="BE10377" s="876"/>
      <c r="BF10377" s="876"/>
      <c r="BG10377" s="876"/>
      <c r="BH10377" s="876"/>
      <c r="BI10377" s="876"/>
      <c r="BJ10377" s="876"/>
      <c r="BK10377" s="876"/>
      <c r="BL10377" s="876"/>
      <c r="BM10377" s="876"/>
      <c r="BN10377" s="876"/>
      <c r="BO10377" s="876"/>
      <c r="BP10377" s="876"/>
      <c r="BQ10377" s="876"/>
      <c r="BR10377" s="876"/>
    </row>
    <row r="10378" spans="4:70" x14ac:dyDescent="0.2">
      <c r="D10378" s="876"/>
      <c r="F10378" s="876"/>
      <c r="J10378" s="876"/>
      <c r="X10378" s="876"/>
      <c r="Y10378" s="876"/>
      <c r="Z10378" s="876"/>
      <c r="AA10378" s="876"/>
      <c r="AB10378" s="876"/>
      <c r="AC10378" s="876"/>
      <c r="AD10378" s="876"/>
      <c r="AE10378" s="876"/>
      <c r="AF10378" s="876"/>
      <c r="AG10378" s="876"/>
      <c r="AH10378" s="876"/>
      <c r="AI10378" s="876"/>
      <c r="AJ10378" s="876"/>
      <c r="AK10378" s="876"/>
      <c r="AL10378" s="876"/>
      <c r="AM10378" s="876"/>
      <c r="AN10378" s="876"/>
      <c r="AO10378" s="876"/>
      <c r="AP10378" s="876"/>
      <c r="AQ10378" s="876"/>
      <c r="AR10378" s="876"/>
      <c r="AS10378" s="876"/>
      <c r="AT10378" s="876"/>
      <c r="AU10378" s="876"/>
      <c r="AV10378" s="876"/>
      <c r="AW10378" s="876"/>
      <c r="AX10378" s="876"/>
      <c r="AY10378" s="876"/>
      <c r="AZ10378" s="876"/>
      <c r="BA10378" s="876"/>
      <c r="BB10378" s="876"/>
      <c r="BC10378" s="876"/>
      <c r="BD10378" s="876"/>
      <c r="BE10378" s="876"/>
      <c r="BF10378" s="876"/>
      <c r="BG10378" s="876"/>
      <c r="BH10378" s="876"/>
      <c r="BI10378" s="876"/>
      <c r="BJ10378" s="876"/>
      <c r="BK10378" s="876"/>
      <c r="BL10378" s="876"/>
      <c r="BM10378" s="876"/>
      <c r="BN10378" s="876"/>
      <c r="BO10378" s="876"/>
      <c r="BP10378" s="876"/>
      <c r="BQ10378" s="876"/>
      <c r="BR10378" s="876"/>
    </row>
    <row r="10379" spans="4:70" x14ac:dyDescent="0.2">
      <c r="D10379" s="876"/>
      <c r="F10379" s="876"/>
      <c r="J10379" s="876"/>
      <c r="X10379" s="876"/>
      <c r="Y10379" s="876"/>
      <c r="Z10379" s="876"/>
      <c r="AA10379" s="876"/>
      <c r="AB10379" s="876"/>
      <c r="AC10379" s="876"/>
      <c r="AD10379" s="876"/>
      <c r="AE10379" s="876"/>
      <c r="AF10379" s="876"/>
      <c r="AG10379" s="876"/>
      <c r="AH10379" s="876"/>
      <c r="AI10379" s="876"/>
      <c r="AJ10379" s="876"/>
      <c r="AK10379" s="876"/>
      <c r="AL10379" s="876"/>
      <c r="AM10379" s="876"/>
      <c r="AN10379" s="876"/>
      <c r="AO10379" s="876"/>
      <c r="AP10379" s="876"/>
      <c r="AQ10379" s="876"/>
      <c r="AR10379" s="876"/>
      <c r="AS10379" s="876"/>
      <c r="AT10379" s="876"/>
      <c r="AU10379" s="876"/>
      <c r="AV10379" s="876"/>
      <c r="AW10379" s="876"/>
      <c r="AX10379" s="876"/>
      <c r="AY10379" s="876"/>
      <c r="AZ10379" s="876"/>
      <c r="BA10379" s="876"/>
      <c r="BB10379" s="876"/>
      <c r="BC10379" s="876"/>
      <c r="BD10379" s="876"/>
      <c r="BE10379" s="876"/>
      <c r="BF10379" s="876"/>
      <c r="BG10379" s="876"/>
      <c r="BH10379" s="876"/>
      <c r="BI10379" s="876"/>
      <c r="BJ10379" s="876"/>
      <c r="BK10379" s="876"/>
      <c r="BL10379" s="876"/>
      <c r="BM10379" s="876"/>
      <c r="BN10379" s="876"/>
      <c r="BO10379" s="876"/>
      <c r="BP10379" s="876"/>
      <c r="BQ10379" s="876"/>
      <c r="BR10379" s="876"/>
    </row>
    <row r="10380" spans="4:70" x14ac:dyDescent="0.2">
      <c r="D10380" s="876"/>
      <c r="F10380" s="876"/>
      <c r="J10380" s="876"/>
      <c r="X10380" s="876"/>
      <c r="Y10380" s="876"/>
      <c r="Z10380" s="876"/>
      <c r="AA10380" s="876"/>
      <c r="AB10380" s="876"/>
      <c r="AC10380" s="876"/>
      <c r="AD10380" s="876"/>
      <c r="AE10380" s="876"/>
      <c r="AF10380" s="876"/>
      <c r="AG10380" s="876"/>
      <c r="AH10380" s="876"/>
      <c r="AI10380" s="876"/>
      <c r="AJ10380" s="876"/>
      <c r="AK10380" s="876"/>
      <c r="AL10380" s="876"/>
      <c r="AM10380" s="876"/>
      <c r="AN10380" s="876"/>
      <c r="AO10380" s="876"/>
      <c r="AP10380" s="876"/>
      <c r="AQ10380" s="876"/>
      <c r="AR10380" s="876"/>
      <c r="AS10380" s="876"/>
      <c r="AT10380" s="876"/>
      <c r="AU10380" s="876"/>
      <c r="AV10380" s="876"/>
      <c r="AW10380" s="876"/>
      <c r="AX10380" s="876"/>
      <c r="AY10380" s="876"/>
      <c r="AZ10380" s="876"/>
      <c r="BA10380" s="876"/>
      <c r="BB10380" s="876"/>
      <c r="BC10380" s="876"/>
      <c r="BD10380" s="876"/>
      <c r="BE10380" s="876"/>
      <c r="BF10380" s="876"/>
      <c r="BG10380" s="876"/>
      <c r="BH10380" s="876"/>
      <c r="BI10380" s="876"/>
      <c r="BJ10380" s="876"/>
      <c r="BK10380" s="876"/>
      <c r="BL10380" s="876"/>
      <c r="BM10380" s="876"/>
      <c r="BN10380" s="876"/>
      <c r="BO10380" s="876"/>
      <c r="BP10380" s="876"/>
      <c r="BQ10380" s="876"/>
      <c r="BR10380" s="876"/>
    </row>
    <row r="10381" spans="4:70" x14ac:dyDescent="0.2">
      <c r="D10381" s="876"/>
      <c r="F10381" s="876"/>
      <c r="J10381" s="876"/>
      <c r="X10381" s="876"/>
      <c r="Y10381" s="876"/>
      <c r="Z10381" s="876"/>
      <c r="AA10381" s="876"/>
      <c r="AB10381" s="876"/>
      <c r="AC10381" s="876"/>
      <c r="AD10381" s="876"/>
      <c r="AE10381" s="876"/>
      <c r="AF10381" s="876"/>
      <c r="AG10381" s="876"/>
      <c r="AH10381" s="876"/>
      <c r="AI10381" s="876"/>
      <c r="AJ10381" s="876"/>
      <c r="AK10381" s="876"/>
      <c r="AL10381" s="876"/>
      <c r="AM10381" s="876"/>
      <c r="AN10381" s="876"/>
      <c r="AO10381" s="876"/>
      <c r="AP10381" s="876"/>
      <c r="AQ10381" s="876"/>
      <c r="AR10381" s="876"/>
      <c r="AS10381" s="876"/>
      <c r="AT10381" s="876"/>
      <c r="AU10381" s="876"/>
      <c r="AV10381" s="876"/>
      <c r="AW10381" s="876"/>
      <c r="AX10381" s="876"/>
      <c r="AY10381" s="876"/>
      <c r="AZ10381" s="876"/>
      <c r="BA10381" s="876"/>
      <c r="BB10381" s="876"/>
      <c r="BC10381" s="876"/>
      <c r="BD10381" s="876"/>
      <c r="BE10381" s="876"/>
      <c r="BF10381" s="876"/>
      <c r="BG10381" s="876"/>
      <c r="BH10381" s="876"/>
      <c r="BI10381" s="876"/>
      <c r="BJ10381" s="876"/>
      <c r="BK10381" s="876"/>
      <c r="BL10381" s="876"/>
      <c r="BM10381" s="876"/>
      <c r="BN10381" s="876"/>
      <c r="BO10381" s="876"/>
      <c r="BP10381" s="876"/>
      <c r="BQ10381" s="876"/>
      <c r="BR10381" s="876"/>
    </row>
    <row r="10382" spans="4:70" x14ac:dyDescent="0.2">
      <c r="D10382" s="876"/>
      <c r="F10382" s="876"/>
      <c r="J10382" s="876"/>
      <c r="X10382" s="876"/>
      <c r="Y10382" s="876"/>
      <c r="Z10382" s="876"/>
      <c r="AA10382" s="876"/>
      <c r="AB10382" s="876"/>
      <c r="AC10382" s="876"/>
      <c r="AD10382" s="876"/>
      <c r="AE10382" s="876"/>
      <c r="AF10382" s="876"/>
      <c r="AG10382" s="876"/>
      <c r="AH10382" s="876"/>
      <c r="AI10382" s="876"/>
      <c r="AJ10382" s="876"/>
      <c r="AK10382" s="876"/>
      <c r="AL10382" s="876"/>
      <c r="AM10382" s="876"/>
      <c r="AN10382" s="876"/>
      <c r="AO10382" s="876"/>
      <c r="AP10382" s="876"/>
      <c r="AQ10382" s="876"/>
      <c r="AR10382" s="876"/>
      <c r="AS10382" s="876"/>
      <c r="AT10382" s="876"/>
      <c r="AU10382" s="876"/>
      <c r="AV10382" s="876"/>
      <c r="AW10382" s="876"/>
      <c r="AX10382" s="876"/>
      <c r="AY10382" s="876"/>
      <c r="AZ10382" s="876"/>
      <c r="BA10382" s="876"/>
      <c r="BB10382" s="876"/>
      <c r="BC10382" s="876"/>
      <c r="BD10382" s="876"/>
      <c r="BE10382" s="876"/>
      <c r="BF10382" s="876"/>
      <c r="BG10382" s="876"/>
      <c r="BH10382" s="876"/>
      <c r="BI10382" s="876"/>
      <c r="BJ10382" s="876"/>
      <c r="BK10382" s="876"/>
      <c r="BL10382" s="876"/>
      <c r="BM10382" s="876"/>
      <c r="BN10382" s="876"/>
      <c r="BO10382" s="876"/>
      <c r="BP10382" s="876"/>
      <c r="BQ10382" s="876"/>
      <c r="BR10382" s="876"/>
    </row>
    <row r="10383" spans="4:70" x14ac:dyDescent="0.2">
      <c r="D10383" s="876"/>
      <c r="F10383" s="876"/>
      <c r="J10383" s="876"/>
      <c r="X10383" s="876"/>
      <c r="Y10383" s="876"/>
      <c r="Z10383" s="876"/>
      <c r="AA10383" s="876"/>
      <c r="AB10383" s="876"/>
      <c r="AC10383" s="876"/>
      <c r="AD10383" s="876"/>
      <c r="AE10383" s="876"/>
      <c r="AF10383" s="876"/>
      <c r="AG10383" s="876"/>
      <c r="AH10383" s="876"/>
      <c r="AI10383" s="876"/>
      <c r="AJ10383" s="876"/>
      <c r="AK10383" s="876"/>
      <c r="AL10383" s="876"/>
      <c r="AM10383" s="876"/>
      <c r="AN10383" s="876"/>
      <c r="AO10383" s="876"/>
      <c r="AP10383" s="876"/>
      <c r="AQ10383" s="876"/>
      <c r="AR10383" s="876"/>
      <c r="AS10383" s="876"/>
      <c r="AT10383" s="876"/>
      <c r="AU10383" s="876"/>
      <c r="AV10383" s="876"/>
      <c r="AW10383" s="876"/>
      <c r="AX10383" s="876"/>
      <c r="AY10383" s="876"/>
      <c r="AZ10383" s="876"/>
      <c r="BA10383" s="876"/>
      <c r="BB10383" s="876"/>
      <c r="BC10383" s="876"/>
      <c r="BD10383" s="876"/>
      <c r="BE10383" s="876"/>
      <c r="BF10383" s="876"/>
      <c r="BG10383" s="876"/>
      <c r="BH10383" s="876"/>
      <c r="BI10383" s="876"/>
      <c r="BJ10383" s="876"/>
      <c r="BK10383" s="876"/>
      <c r="BL10383" s="876"/>
      <c r="BM10383" s="876"/>
      <c r="BN10383" s="876"/>
      <c r="BO10383" s="876"/>
      <c r="BP10383" s="876"/>
      <c r="BQ10383" s="876"/>
      <c r="BR10383" s="876"/>
    </row>
    <row r="10384" spans="4:70" x14ac:dyDescent="0.2">
      <c r="D10384" s="876"/>
      <c r="F10384" s="876"/>
      <c r="J10384" s="876"/>
      <c r="X10384" s="876"/>
      <c r="Y10384" s="876"/>
      <c r="Z10384" s="876"/>
      <c r="AA10384" s="876"/>
      <c r="AB10384" s="876"/>
      <c r="AC10384" s="876"/>
      <c r="AD10384" s="876"/>
      <c r="AE10384" s="876"/>
      <c r="AF10384" s="876"/>
      <c r="AG10384" s="876"/>
      <c r="AH10384" s="876"/>
      <c r="AI10384" s="876"/>
      <c r="AJ10384" s="876"/>
      <c r="AK10384" s="876"/>
      <c r="AL10384" s="876"/>
      <c r="AM10384" s="876"/>
      <c r="AN10384" s="876"/>
      <c r="AO10384" s="876"/>
      <c r="AP10384" s="876"/>
      <c r="AQ10384" s="876"/>
      <c r="AR10384" s="876"/>
      <c r="AS10384" s="876"/>
      <c r="AT10384" s="876"/>
      <c r="AU10384" s="876"/>
      <c r="AV10384" s="876"/>
      <c r="AW10384" s="876"/>
      <c r="AX10384" s="876"/>
      <c r="AY10384" s="876"/>
      <c r="AZ10384" s="876"/>
      <c r="BA10384" s="876"/>
      <c r="BB10384" s="876"/>
      <c r="BC10384" s="876"/>
      <c r="BD10384" s="876"/>
      <c r="BE10384" s="876"/>
      <c r="BF10384" s="876"/>
      <c r="BG10384" s="876"/>
      <c r="BH10384" s="876"/>
      <c r="BI10384" s="876"/>
      <c r="BJ10384" s="876"/>
      <c r="BK10384" s="876"/>
      <c r="BL10384" s="876"/>
      <c r="BM10384" s="876"/>
      <c r="BN10384" s="876"/>
      <c r="BO10384" s="876"/>
      <c r="BP10384" s="876"/>
      <c r="BQ10384" s="876"/>
      <c r="BR10384" s="876"/>
    </row>
    <row r="10385" spans="4:70" x14ac:dyDescent="0.2">
      <c r="D10385" s="876"/>
      <c r="F10385" s="876"/>
      <c r="J10385" s="876"/>
      <c r="X10385" s="876"/>
      <c r="Y10385" s="876"/>
      <c r="Z10385" s="876"/>
      <c r="AA10385" s="876"/>
      <c r="AB10385" s="876"/>
      <c r="AC10385" s="876"/>
      <c r="AD10385" s="876"/>
      <c r="AE10385" s="876"/>
      <c r="AF10385" s="876"/>
      <c r="AG10385" s="876"/>
      <c r="AH10385" s="876"/>
      <c r="AI10385" s="876"/>
      <c r="AJ10385" s="876"/>
      <c r="AK10385" s="876"/>
      <c r="AL10385" s="876"/>
      <c r="AM10385" s="876"/>
      <c r="AN10385" s="876"/>
      <c r="AO10385" s="876"/>
      <c r="AP10385" s="876"/>
      <c r="AQ10385" s="876"/>
      <c r="AR10385" s="876"/>
      <c r="AS10385" s="876"/>
      <c r="AT10385" s="876"/>
      <c r="AU10385" s="876"/>
      <c r="AV10385" s="876"/>
      <c r="AW10385" s="876"/>
      <c r="AX10385" s="876"/>
      <c r="AY10385" s="876"/>
      <c r="AZ10385" s="876"/>
      <c r="BA10385" s="876"/>
      <c r="BB10385" s="876"/>
      <c r="BC10385" s="876"/>
      <c r="BD10385" s="876"/>
      <c r="BE10385" s="876"/>
      <c r="BF10385" s="876"/>
      <c r="BG10385" s="876"/>
      <c r="BH10385" s="876"/>
      <c r="BI10385" s="876"/>
      <c r="BJ10385" s="876"/>
      <c r="BK10385" s="876"/>
      <c r="BL10385" s="876"/>
      <c r="BM10385" s="876"/>
      <c r="BN10385" s="876"/>
      <c r="BO10385" s="876"/>
      <c r="BP10385" s="876"/>
      <c r="BQ10385" s="876"/>
      <c r="BR10385" s="876"/>
    </row>
    <row r="10386" spans="4:70" x14ac:dyDescent="0.2">
      <c r="D10386" s="876"/>
      <c r="F10386" s="876"/>
      <c r="J10386" s="876"/>
      <c r="X10386" s="876"/>
      <c r="Y10386" s="876"/>
      <c r="Z10386" s="876"/>
      <c r="AA10386" s="876"/>
      <c r="AB10386" s="876"/>
      <c r="AC10386" s="876"/>
      <c r="AD10386" s="876"/>
      <c r="AE10386" s="876"/>
      <c r="AF10386" s="876"/>
      <c r="AG10386" s="876"/>
      <c r="AH10386" s="876"/>
      <c r="AI10386" s="876"/>
      <c r="AJ10386" s="876"/>
      <c r="AK10386" s="876"/>
      <c r="AL10386" s="876"/>
      <c r="AM10386" s="876"/>
      <c r="AN10386" s="876"/>
      <c r="AO10386" s="876"/>
      <c r="AP10386" s="876"/>
      <c r="AQ10386" s="876"/>
      <c r="AR10386" s="876"/>
      <c r="AS10386" s="876"/>
      <c r="AT10386" s="876"/>
      <c r="AU10386" s="876"/>
      <c r="AV10386" s="876"/>
      <c r="AW10386" s="876"/>
      <c r="AX10386" s="876"/>
      <c r="AY10386" s="876"/>
      <c r="AZ10386" s="876"/>
      <c r="BA10386" s="876"/>
      <c r="BB10386" s="876"/>
      <c r="BC10386" s="876"/>
      <c r="BD10386" s="876"/>
      <c r="BE10386" s="876"/>
      <c r="BF10386" s="876"/>
      <c r="BG10386" s="876"/>
      <c r="BH10386" s="876"/>
      <c r="BI10386" s="876"/>
      <c r="BJ10386" s="876"/>
      <c r="BK10386" s="876"/>
      <c r="BL10386" s="876"/>
      <c r="BM10386" s="876"/>
      <c r="BN10386" s="876"/>
      <c r="BO10386" s="876"/>
      <c r="BP10386" s="876"/>
      <c r="BQ10386" s="876"/>
      <c r="BR10386" s="876"/>
    </row>
    <row r="10387" spans="4:70" x14ac:dyDescent="0.2">
      <c r="D10387" s="876"/>
      <c r="F10387" s="876"/>
      <c r="J10387" s="876"/>
      <c r="X10387" s="876"/>
      <c r="Y10387" s="876"/>
      <c r="Z10387" s="876"/>
      <c r="AA10387" s="876"/>
      <c r="AB10387" s="876"/>
      <c r="AC10387" s="876"/>
      <c r="AD10387" s="876"/>
      <c r="AE10387" s="876"/>
      <c r="AF10387" s="876"/>
      <c r="AG10387" s="876"/>
      <c r="AH10387" s="876"/>
      <c r="AI10387" s="876"/>
      <c r="AJ10387" s="876"/>
      <c r="AK10387" s="876"/>
      <c r="AL10387" s="876"/>
      <c r="AM10387" s="876"/>
      <c r="AN10387" s="876"/>
      <c r="AO10387" s="876"/>
      <c r="AP10387" s="876"/>
      <c r="AQ10387" s="876"/>
      <c r="AR10387" s="876"/>
      <c r="AS10387" s="876"/>
      <c r="AT10387" s="876"/>
      <c r="AU10387" s="876"/>
      <c r="AV10387" s="876"/>
      <c r="AW10387" s="876"/>
      <c r="AX10387" s="876"/>
      <c r="AY10387" s="876"/>
      <c r="AZ10387" s="876"/>
      <c r="BA10387" s="876"/>
      <c r="BB10387" s="876"/>
      <c r="BC10387" s="876"/>
      <c r="BD10387" s="876"/>
      <c r="BE10387" s="876"/>
      <c r="BF10387" s="876"/>
      <c r="BG10387" s="876"/>
      <c r="BH10387" s="876"/>
      <c r="BI10387" s="876"/>
      <c r="BJ10387" s="876"/>
      <c r="BK10387" s="876"/>
      <c r="BL10387" s="876"/>
      <c r="BM10387" s="876"/>
      <c r="BN10387" s="876"/>
      <c r="BO10387" s="876"/>
      <c r="BP10387" s="876"/>
      <c r="BQ10387" s="876"/>
      <c r="BR10387" s="876"/>
    </row>
    <row r="10388" spans="4:70" x14ac:dyDescent="0.2">
      <c r="D10388" s="876"/>
      <c r="F10388" s="876"/>
      <c r="J10388" s="876"/>
      <c r="X10388" s="876"/>
      <c r="Y10388" s="876"/>
      <c r="Z10388" s="876"/>
      <c r="AA10388" s="876"/>
      <c r="AB10388" s="876"/>
      <c r="AC10388" s="876"/>
      <c r="AD10388" s="876"/>
      <c r="AE10388" s="876"/>
      <c r="AF10388" s="876"/>
      <c r="AG10388" s="876"/>
      <c r="AH10388" s="876"/>
      <c r="AI10388" s="876"/>
      <c r="AJ10388" s="876"/>
      <c r="AK10388" s="876"/>
      <c r="AL10388" s="876"/>
      <c r="AM10388" s="876"/>
      <c r="AN10388" s="876"/>
      <c r="AO10388" s="876"/>
      <c r="AP10388" s="876"/>
      <c r="AQ10388" s="876"/>
      <c r="AR10388" s="876"/>
      <c r="AS10388" s="876"/>
      <c r="AT10388" s="876"/>
      <c r="AU10388" s="876"/>
      <c r="AV10388" s="876"/>
      <c r="AW10388" s="876"/>
      <c r="AX10388" s="876"/>
      <c r="AY10388" s="876"/>
      <c r="AZ10388" s="876"/>
      <c r="BA10388" s="876"/>
      <c r="BB10388" s="876"/>
      <c r="BC10388" s="876"/>
      <c r="BD10388" s="876"/>
      <c r="BE10388" s="876"/>
      <c r="BF10388" s="876"/>
      <c r="BG10388" s="876"/>
      <c r="BH10388" s="876"/>
      <c r="BI10388" s="876"/>
      <c r="BJ10388" s="876"/>
      <c r="BK10388" s="876"/>
      <c r="BL10388" s="876"/>
      <c r="BM10388" s="876"/>
      <c r="BN10388" s="876"/>
      <c r="BO10388" s="876"/>
      <c r="BP10388" s="876"/>
      <c r="BQ10388" s="876"/>
      <c r="BR10388" s="876"/>
    </row>
    <row r="10389" spans="4:70" x14ac:dyDescent="0.2">
      <c r="D10389" s="876"/>
      <c r="F10389" s="876"/>
      <c r="J10389" s="876"/>
      <c r="X10389" s="876"/>
      <c r="Y10389" s="876"/>
      <c r="Z10389" s="876"/>
      <c r="AA10389" s="876"/>
      <c r="AB10389" s="876"/>
      <c r="AC10389" s="876"/>
      <c r="AD10389" s="876"/>
      <c r="AE10389" s="876"/>
      <c r="AF10389" s="876"/>
      <c r="AG10389" s="876"/>
      <c r="AH10389" s="876"/>
      <c r="AI10389" s="876"/>
      <c r="AJ10389" s="876"/>
      <c r="AK10389" s="876"/>
      <c r="AL10389" s="876"/>
      <c r="AM10389" s="876"/>
      <c r="AN10389" s="876"/>
      <c r="AO10389" s="876"/>
      <c r="AP10389" s="876"/>
      <c r="AQ10389" s="876"/>
      <c r="AR10389" s="876"/>
      <c r="AS10389" s="876"/>
      <c r="AT10389" s="876"/>
      <c r="AU10389" s="876"/>
      <c r="AV10389" s="876"/>
      <c r="AW10389" s="876"/>
      <c r="AX10389" s="876"/>
      <c r="AY10389" s="876"/>
      <c r="AZ10389" s="876"/>
      <c r="BA10389" s="876"/>
      <c r="BB10389" s="876"/>
      <c r="BC10389" s="876"/>
      <c r="BD10389" s="876"/>
      <c r="BE10389" s="876"/>
      <c r="BF10389" s="876"/>
      <c r="BG10389" s="876"/>
      <c r="BH10389" s="876"/>
      <c r="BI10389" s="876"/>
      <c r="BJ10389" s="876"/>
      <c r="BK10389" s="876"/>
      <c r="BL10389" s="876"/>
      <c r="BM10389" s="876"/>
      <c r="BN10389" s="876"/>
      <c r="BO10389" s="876"/>
      <c r="BP10389" s="876"/>
      <c r="BQ10389" s="876"/>
      <c r="BR10389" s="876"/>
    </row>
    <row r="10390" spans="4:70" x14ac:dyDescent="0.2">
      <c r="D10390" s="876"/>
      <c r="F10390" s="876"/>
      <c r="J10390" s="876"/>
      <c r="X10390" s="876"/>
      <c r="Y10390" s="876"/>
      <c r="Z10390" s="876"/>
      <c r="AA10390" s="876"/>
      <c r="AB10390" s="876"/>
      <c r="AC10390" s="876"/>
      <c r="AD10390" s="876"/>
      <c r="AE10390" s="876"/>
      <c r="AF10390" s="876"/>
      <c r="AG10390" s="876"/>
      <c r="AH10390" s="876"/>
      <c r="AI10390" s="876"/>
      <c r="AJ10390" s="876"/>
      <c r="AK10390" s="876"/>
      <c r="AL10390" s="876"/>
      <c r="AM10390" s="876"/>
      <c r="AN10390" s="876"/>
      <c r="AO10390" s="876"/>
      <c r="AP10390" s="876"/>
      <c r="AQ10390" s="876"/>
      <c r="AR10390" s="876"/>
      <c r="AS10390" s="876"/>
      <c r="AT10390" s="876"/>
      <c r="AU10390" s="876"/>
      <c r="AV10390" s="876"/>
      <c r="AW10390" s="876"/>
      <c r="AX10390" s="876"/>
      <c r="AY10390" s="876"/>
      <c r="AZ10390" s="876"/>
      <c r="BA10390" s="876"/>
      <c r="BB10390" s="876"/>
      <c r="BC10390" s="876"/>
      <c r="BD10390" s="876"/>
      <c r="BE10390" s="876"/>
      <c r="BF10390" s="876"/>
      <c r="BG10390" s="876"/>
      <c r="BH10390" s="876"/>
      <c r="BI10390" s="876"/>
      <c r="BJ10390" s="876"/>
      <c r="BK10390" s="876"/>
      <c r="BL10390" s="876"/>
      <c r="BM10390" s="876"/>
      <c r="BN10390" s="876"/>
      <c r="BO10390" s="876"/>
      <c r="BP10390" s="876"/>
      <c r="BQ10390" s="876"/>
      <c r="BR10390" s="876"/>
    </row>
    <row r="10391" spans="4:70" x14ac:dyDescent="0.2">
      <c r="D10391" s="876"/>
      <c r="F10391" s="876"/>
      <c r="J10391" s="876"/>
      <c r="X10391" s="876"/>
      <c r="Y10391" s="876"/>
      <c r="Z10391" s="876"/>
      <c r="AA10391" s="876"/>
      <c r="AB10391" s="876"/>
      <c r="AC10391" s="876"/>
      <c r="AD10391" s="876"/>
      <c r="AE10391" s="876"/>
      <c r="AF10391" s="876"/>
      <c r="AG10391" s="876"/>
      <c r="AH10391" s="876"/>
      <c r="AI10391" s="876"/>
      <c r="AJ10391" s="876"/>
      <c r="AK10391" s="876"/>
      <c r="AL10391" s="876"/>
      <c r="AM10391" s="876"/>
      <c r="AN10391" s="876"/>
      <c r="AO10391" s="876"/>
      <c r="AP10391" s="876"/>
      <c r="AQ10391" s="876"/>
      <c r="AR10391" s="876"/>
      <c r="AS10391" s="876"/>
      <c r="AT10391" s="876"/>
      <c r="AU10391" s="876"/>
      <c r="AV10391" s="876"/>
      <c r="AW10391" s="876"/>
      <c r="AX10391" s="876"/>
      <c r="AY10391" s="876"/>
      <c r="AZ10391" s="876"/>
      <c r="BA10391" s="876"/>
      <c r="BB10391" s="876"/>
      <c r="BC10391" s="876"/>
      <c r="BD10391" s="876"/>
      <c r="BE10391" s="876"/>
      <c r="BF10391" s="876"/>
      <c r="BG10391" s="876"/>
      <c r="BH10391" s="876"/>
      <c r="BI10391" s="876"/>
      <c r="BJ10391" s="876"/>
      <c r="BK10391" s="876"/>
      <c r="BL10391" s="876"/>
      <c r="BM10391" s="876"/>
      <c r="BN10391" s="876"/>
      <c r="BO10391" s="876"/>
      <c r="BP10391" s="876"/>
      <c r="BQ10391" s="876"/>
      <c r="BR10391" s="876"/>
    </row>
    <row r="10392" spans="4:70" x14ac:dyDescent="0.2">
      <c r="D10392" s="876"/>
      <c r="F10392" s="876"/>
      <c r="J10392" s="876"/>
      <c r="X10392" s="876"/>
      <c r="Y10392" s="876"/>
      <c r="Z10392" s="876"/>
      <c r="AA10392" s="876"/>
      <c r="AB10392" s="876"/>
      <c r="AC10392" s="876"/>
      <c r="AD10392" s="876"/>
      <c r="AE10392" s="876"/>
      <c r="AF10392" s="876"/>
      <c r="AG10392" s="876"/>
      <c r="AH10392" s="876"/>
      <c r="AI10392" s="876"/>
      <c r="AJ10392" s="876"/>
      <c r="AK10392" s="876"/>
      <c r="AL10392" s="876"/>
      <c r="AM10392" s="876"/>
      <c r="AN10392" s="876"/>
      <c r="AO10392" s="876"/>
      <c r="AP10392" s="876"/>
      <c r="AQ10392" s="876"/>
      <c r="AR10392" s="876"/>
      <c r="AS10392" s="876"/>
      <c r="AT10392" s="876"/>
      <c r="AU10392" s="876"/>
      <c r="AV10392" s="876"/>
      <c r="AW10392" s="876"/>
      <c r="AX10392" s="876"/>
      <c r="AY10392" s="876"/>
      <c r="AZ10392" s="876"/>
      <c r="BA10392" s="876"/>
      <c r="BB10392" s="876"/>
      <c r="BC10392" s="876"/>
      <c r="BD10392" s="876"/>
      <c r="BE10392" s="876"/>
      <c r="BF10392" s="876"/>
      <c r="BG10392" s="876"/>
      <c r="BH10392" s="876"/>
      <c r="BI10392" s="876"/>
      <c r="BJ10392" s="876"/>
      <c r="BK10392" s="876"/>
      <c r="BL10392" s="876"/>
      <c r="BM10392" s="876"/>
      <c r="BN10392" s="876"/>
      <c r="BO10392" s="876"/>
      <c r="BP10392" s="876"/>
      <c r="BQ10392" s="876"/>
      <c r="BR10392" s="876"/>
    </row>
    <row r="10393" spans="4:70" x14ac:dyDescent="0.2">
      <c r="D10393" s="876"/>
      <c r="F10393" s="876"/>
      <c r="J10393" s="876"/>
      <c r="X10393" s="876"/>
      <c r="Y10393" s="876"/>
      <c r="Z10393" s="876"/>
      <c r="AA10393" s="876"/>
      <c r="AB10393" s="876"/>
      <c r="AC10393" s="876"/>
      <c r="AD10393" s="876"/>
      <c r="AE10393" s="876"/>
      <c r="AF10393" s="876"/>
      <c r="AG10393" s="876"/>
      <c r="AH10393" s="876"/>
      <c r="AI10393" s="876"/>
      <c r="AJ10393" s="876"/>
      <c r="AK10393" s="876"/>
      <c r="AL10393" s="876"/>
      <c r="AM10393" s="876"/>
      <c r="AN10393" s="876"/>
      <c r="AO10393" s="876"/>
      <c r="AP10393" s="876"/>
      <c r="AQ10393" s="876"/>
      <c r="AR10393" s="876"/>
      <c r="AS10393" s="876"/>
      <c r="AT10393" s="876"/>
      <c r="AU10393" s="876"/>
      <c r="AV10393" s="876"/>
      <c r="AW10393" s="876"/>
      <c r="AX10393" s="876"/>
      <c r="AY10393" s="876"/>
      <c r="AZ10393" s="876"/>
      <c r="BA10393" s="876"/>
      <c r="BB10393" s="876"/>
      <c r="BC10393" s="876"/>
      <c r="BD10393" s="876"/>
      <c r="BE10393" s="876"/>
      <c r="BF10393" s="876"/>
      <c r="BG10393" s="876"/>
      <c r="BH10393" s="876"/>
      <c r="BI10393" s="876"/>
      <c r="BJ10393" s="876"/>
      <c r="BK10393" s="876"/>
      <c r="BL10393" s="876"/>
      <c r="BM10393" s="876"/>
      <c r="BN10393" s="876"/>
      <c r="BO10393" s="876"/>
      <c r="BP10393" s="876"/>
      <c r="BQ10393" s="876"/>
      <c r="BR10393" s="876"/>
    </row>
    <row r="10394" spans="4:70" x14ac:dyDescent="0.2">
      <c r="D10394" s="876"/>
      <c r="F10394" s="876"/>
      <c r="J10394" s="876"/>
      <c r="X10394" s="876"/>
      <c r="Y10394" s="876"/>
      <c r="Z10394" s="876"/>
      <c r="AA10394" s="876"/>
      <c r="AB10394" s="876"/>
      <c r="AC10394" s="876"/>
      <c r="AD10394" s="876"/>
      <c r="AE10394" s="876"/>
      <c r="AF10394" s="876"/>
      <c r="AG10394" s="876"/>
      <c r="AH10394" s="876"/>
      <c r="AI10394" s="876"/>
      <c r="AJ10394" s="876"/>
      <c r="AK10394" s="876"/>
      <c r="AL10394" s="876"/>
      <c r="AM10394" s="876"/>
      <c r="AN10394" s="876"/>
      <c r="AO10394" s="876"/>
      <c r="AP10394" s="876"/>
      <c r="AQ10394" s="876"/>
      <c r="AR10394" s="876"/>
      <c r="AS10394" s="876"/>
      <c r="AT10394" s="876"/>
      <c r="AU10394" s="876"/>
      <c r="AV10394" s="876"/>
      <c r="AW10394" s="876"/>
      <c r="AX10394" s="876"/>
      <c r="AY10394" s="876"/>
      <c r="AZ10394" s="876"/>
      <c r="BA10394" s="876"/>
      <c r="BB10394" s="876"/>
      <c r="BC10394" s="876"/>
      <c r="BD10394" s="876"/>
      <c r="BE10394" s="876"/>
      <c r="BF10394" s="876"/>
      <c r="BG10394" s="876"/>
      <c r="BH10394" s="876"/>
      <c r="BI10394" s="876"/>
      <c r="BJ10394" s="876"/>
      <c r="BK10394" s="876"/>
      <c r="BL10394" s="876"/>
      <c r="BM10394" s="876"/>
      <c r="BN10394" s="876"/>
      <c r="BO10394" s="876"/>
      <c r="BP10394" s="876"/>
      <c r="BQ10394" s="876"/>
      <c r="BR10394" s="876"/>
    </row>
    <row r="10395" spans="4:70" x14ac:dyDescent="0.2">
      <c r="D10395" s="876"/>
      <c r="F10395" s="876"/>
      <c r="J10395" s="876"/>
      <c r="X10395" s="876"/>
      <c r="Y10395" s="876"/>
      <c r="Z10395" s="876"/>
      <c r="AA10395" s="876"/>
      <c r="AB10395" s="876"/>
      <c r="AC10395" s="876"/>
      <c r="AD10395" s="876"/>
      <c r="AE10395" s="876"/>
      <c r="AF10395" s="876"/>
      <c r="AG10395" s="876"/>
      <c r="AH10395" s="876"/>
      <c r="AI10395" s="876"/>
      <c r="AJ10395" s="876"/>
      <c r="AK10395" s="876"/>
      <c r="AL10395" s="876"/>
      <c r="AM10395" s="876"/>
      <c r="AN10395" s="876"/>
      <c r="AO10395" s="876"/>
      <c r="AP10395" s="876"/>
      <c r="AQ10395" s="876"/>
      <c r="AR10395" s="876"/>
      <c r="AS10395" s="876"/>
      <c r="AT10395" s="876"/>
      <c r="AU10395" s="876"/>
      <c r="AV10395" s="876"/>
      <c r="AW10395" s="876"/>
      <c r="AX10395" s="876"/>
      <c r="AY10395" s="876"/>
      <c r="AZ10395" s="876"/>
      <c r="BA10395" s="876"/>
      <c r="BB10395" s="876"/>
      <c r="BC10395" s="876"/>
      <c r="BD10395" s="876"/>
      <c r="BE10395" s="876"/>
      <c r="BF10395" s="876"/>
      <c r="BG10395" s="876"/>
      <c r="BH10395" s="876"/>
      <c r="BI10395" s="876"/>
      <c r="BJ10395" s="876"/>
      <c r="BK10395" s="876"/>
      <c r="BL10395" s="876"/>
      <c r="BM10395" s="876"/>
      <c r="BN10395" s="876"/>
      <c r="BO10395" s="876"/>
      <c r="BP10395" s="876"/>
      <c r="BQ10395" s="876"/>
      <c r="BR10395" s="876"/>
    </row>
    <row r="10396" spans="4:70" x14ac:dyDescent="0.2">
      <c r="D10396" s="876"/>
      <c r="F10396" s="876"/>
      <c r="J10396" s="876"/>
      <c r="X10396" s="876"/>
      <c r="Y10396" s="876"/>
      <c r="Z10396" s="876"/>
      <c r="AA10396" s="876"/>
      <c r="AB10396" s="876"/>
      <c r="AC10396" s="876"/>
      <c r="AD10396" s="876"/>
      <c r="AE10396" s="876"/>
      <c r="AF10396" s="876"/>
      <c r="AG10396" s="876"/>
      <c r="AH10396" s="876"/>
      <c r="AI10396" s="876"/>
      <c r="AJ10396" s="876"/>
      <c r="AK10396" s="876"/>
      <c r="AL10396" s="876"/>
      <c r="AM10396" s="876"/>
      <c r="AN10396" s="876"/>
      <c r="AO10396" s="876"/>
      <c r="AP10396" s="876"/>
      <c r="AQ10396" s="876"/>
      <c r="AR10396" s="876"/>
      <c r="AS10396" s="876"/>
      <c r="AT10396" s="876"/>
      <c r="AU10396" s="876"/>
      <c r="AV10396" s="876"/>
      <c r="AW10396" s="876"/>
      <c r="AX10396" s="876"/>
      <c r="AY10396" s="876"/>
      <c r="AZ10396" s="876"/>
      <c r="BA10396" s="876"/>
      <c r="BB10396" s="876"/>
      <c r="BC10396" s="876"/>
      <c r="BD10396" s="876"/>
      <c r="BE10396" s="876"/>
      <c r="BF10396" s="876"/>
      <c r="BG10396" s="876"/>
      <c r="BH10396" s="876"/>
      <c r="BI10396" s="876"/>
      <c r="BJ10396" s="876"/>
      <c r="BK10396" s="876"/>
      <c r="BL10396" s="876"/>
      <c r="BM10396" s="876"/>
      <c r="BN10396" s="876"/>
      <c r="BO10396" s="876"/>
      <c r="BP10396" s="876"/>
      <c r="BQ10396" s="876"/>
      <c r="BR10396" s="876"/>
    </row>
    <row r="10397" spans="4:70" x14ac:dyDescent="0.2">
      <c r="D10397" s="876"/>
      <c r="F10397" s="876"/>
      <c r="J10397" s="876"/>
      <c r="X10397" s="876"/>
      <c r="Y10397" s="876"/>
      <c r="Z10397" s="876"/>
      <c r="AA10397" s="876"/>
      <c r="AB10397" s="876"/>
      <c r="AC10397" s="876"/>
      <c r="AD10397" s="876"/>
      <c r="AE10397" s="876"/>
      <c r="AF10397" s="876"/>
      <c r="AG10397" s="876"/>
      <c r="AH10397" s="876"/>
      <c r="AI10397" s="876"/>
      <c r="AJ10397" s="876"/>
      <c r="AK10397" s="876"/>
      <c r="AL10397" s="876"/>
      <c r="AM10397" s="876"/>
      <c r="AN10397" s="876"/>
      <c r="AO10397" s="876"/>
      <c r="AP10397" s="876"/>
      <c r="AQ10397" s="876"/>
      <c r="AR10397" s="876"/>
      <c r="AS10397" s="876"/>
      <c r="AT10397" s="876"/>
      <c r="AU10397" s="876"/>
      <c r="AV10397" s="876"/>
      <c r="AW10397" s="876"/>
      <c r="AX10397" s="876"/>
      <c r="AY10397" s="876"/>
      <c r="AZ10397" s="876"/>
      <c r="BA10397" s="876"/>
      <c r="BB10397" s="876"/>
      <c r="BC10397" s="876"/>
      <c r="BD10397" s="876"/>
      <c r="BE10397" s="876"/>
      <c r="BF10397" s="876"/>
      <c r="BG10397" s="876"/>
      <c r="BH10397" s="876"/>
      <c r="BI10397" s="876"/>
      <c r="BJ10397" s="876"/>
      <c r="BK10397" s="876"/>
      <c r="BL10397" s="876"/>
      <c r="BM10397" s="876"/>
      <c r="BN10397" s="876"/>
      <c r="BO10397" s="876"/>
      <c r="BP10397" s="876"/>
      <c r="BQ10397" s="876"/>
      <c r="BR10397" s="876"/>
    </row>
    <row r="10398" spans="4:70" x14ac:dyDescent="0.2">
      <c r="D10398" s="876"/>
      <c r="F10398" s="876"/>
      <c r="J10398" s="876"/>
      <c r="X10398" s="876"/>
      <c r="Y10398" s="876"/>
      <c r="Z10398" s="876"/>
      <c r="AA10398" s="876"/>
      <c r="AB10398" s="876"/>
      <c r="AC10398" s="876"/>
      <c r="AD10398" s="876"/>
      <c r="AE10398" s="876"/>
      <c r="AF10398" s="876"/>
      <c r="AG10398" s="876"/>
      <c r="AH10398" s="876"/>
      <c r="AI10398" s="876"/>
      <c r="AJ10398" s="876"/>
      <c r="AK10398" s="876"/>
      <c r="AL10398" s="876"/>
      <c r="AM10398" s="876"/>
      <c r="AN10398" s="876"/>
      <c r="AO10398" s="876"/>
      <c r="AP10398" s="876"/>
      <c r="AQ10398" s="876"/>
      <c r="AR10398" s="876"/>
      <c r="AS10398" s="876"/>
      <c r="AT10398" s="876"/>
      <c r="AU10398" s="876"/>
      <c r="AV10398" s="876"/>
      <c r="AW10398" s="876"/>
      <c r="AX10398" s="876"/>
      <c r="AY10398" s="876"/>
      <c r="AZ10398" s="876"/>
      <c r="BA10398" s="876"/>
      <c r="BB10398" s="876"/>
      <c r="BC10398" s="876"/>
      <c r="BD10398" s="876"/>
      <c r="BE10398" s="876"/>
      <c r="BF10398" s="876"/>
      <c r="BG10398" s="876"/>
      <c r="BH10398" s="876"/>
      <c r="BI10398" s="876"/>
      <c r="BJ10398" s="876"/>
      <c r="BK10398" s="876"/>
      <c r="BL10398" s="876"/>
      <c r="BM10398" s="876"/>
      <c r="BN10398" s="876"/>
      <c r="BO10398" s="876"/>
      <c r="BP10398" s="876"/>
      <c r="BQ10398" s="876"/>
      <c r="BR10398" s="876"/>
    </row>
    <row r="10399" spans="4:70" x14ac:dyDescent="0.2">
      <c r="D10399" s="876"/>
      <c r="F10399" s="876"/>
      <c r="J10399" s="876"/>
      <c r="X10399" s="876"/>
      <c r="Y10399" s="876"/>
      <c r="Z10399" s="876"/>
      <c r="AA10399" s="876"/>
      <c r="AB10399" s="876"/>
      <c r="AC10399" s="876"/>
      <c r="AD10399" s="876"/>
      <c r="AE10399" s="876"/>
      <c r="AF10399" s="876"/>
      <c r="AG10399" s="876"/>
      <c r="AH10399" s="876"/>
      <c r="AI10399" s="876"/>
      <c r="AJ10399" s="876"/>
      <c r="AK10399" s="876"/>
      <c r="AL10399" s="876"/>
      <c r="AM10399" s="876"/>
      <c r="AN10399" s="876"/>
      <c r="AO10399" s="876"/>
      <c r="AP10399" s="876"/>
      <c r="AQ10399" s="876"/>
      <c r="AR10399" s="876"/>
      <c r="AS10399" s="876"/>
      <c r="AT10399" s="876"/>
      <c r="AU10399" s="876"/>
      <c r="AV10399" s="876"/>
      <c r="AW10399" s="876"/>
      <c r="AX10399" s="876"/>
      <c r="AY10399" s="876"/>
      <c r="AZ10399" s="876"/>
      <c r="BA10399" s="876"/>
      <c r="BB10399" s="876"/>
      <c r="BC10399" s="876"/>
      <c r="BD10399" s="876"/>
      <c r="BE10399" s="876"/>
      <c r="BF10399" s="876"/>
      <c r="BG10399" s="876"/>
      <c r="BH10399" s="876"/>
      <c r="BI10399" s="876"/>
      <c r="BJ10399" s="876"/>
      <c r="BK10399" s="876"/>
      <c r="BL10399" s="876"/>
      <c r="BM10399" s="876"/>
      <c r="BN10399" s="876"/>
      <c r="BO10399" s="876"/>
      <c r="BP10399" s="876"/>
      <c r="BQ10399" s="876"/>
      <c r="BR10399" s="876"/>
    </row>
    <row r="10400" spans="4:70" x14ac:dyDescent="0.2">
      <c r="D10400" s="876"/>
      <c r="F10400" s="876"/>
      <c r="J10400" s="876"/>
      <c r="X10400" s="876"/>
      <c r="Y10400" s="876"/>
      <c r="Z10400" s="876"/>
      <c r="AA10400" s="876"/>
      <c r="AB10400" s="876"/>
      <c r="AC10400" s="876"/>
      <c r="AD10400" s="876"/>
      <c r="AE10400" s="876"/>
      <c r="AF10400" s="876"/>
      <c r="AG10400" s="876"/>
      <c r="AH10400" s="876"/>
      <c r="AI10400" s="876"/>
      <c r="AJ10400" s="876"/>
      <c r="AK10400" s="876"/>
      <c r="AL10400" s="876"/>
      <c r="AM10400" s="876"/>
      <c r="AN10400" s="876"/>
      <c r="AO10400" s="876"/>
      <c r="AP10400" s="876"/>
      <c r="AQ10400" s="876"/>
      <c r="AR10400" s="876"/>
      <c r="AS10400" s="876"/>
      <c r="AT10400" s="876"/>
      <c r="AU10400" s="876"/>
      <c r="AV10400" s="876"/>
      <c r="AW10400" s="876"/>
      <c r="AX10400" s="876"/>
      <c r="AY10400" s="876"/>
      <c r="AZ10400" s="876"/>
      <c r="BA10400" s="876"/>
      <c r="BB10400" s="876"/>
      <c r="BC10400" s="876"/>
      <c r="BD10400" s="876"/>
      <c r="BE10400" s="876"/>
      <c r="BF10400" s="876"/>
      <c r="BG10400" s="876"/>
      <c r="BH10400" s="876"/>
      <c r="BI10400" s="876"/>
      <c r="BJ10400" s="876"/>
      <c r="BK10400" s="876"/>
      <c r="BL10400" s="876"/>
      <c r="BM10400" s="876"/>
      <c r="BN10400" s="876"/>
      <c r="BO10400" s="876"/>
      <c r="BP10400" s="876"/>
      <c r="BQ10400" s="876"/>
      <c r="BR10400" s="876"/>
    </row>
    <row r="10401" spans="4:70" x14ac:dyDescent="0.2">
      <c r="D10401" s="876"/>
      <c r="F10401" s="876"/>
      <c r="J10401" s="876"/>
      <c r="X10401" s="876"/>
      <c r="Y10401" s="876"/>
      <c r="Z10401" s="876"/>
      <c r="AA10401" s="876"/>
      <c r="AB10401" s="876"/>
      <c r="AC10401" s="876"/>
      <c r="AD10401" s="876"/>
      <c r="AE10401" s="876"/>
      <c r="AF10401" s="876"/>
      <c r="AG10401" s="876"/>
      <c r="AH10401" s="876"/>
      <c r="AI10401" s="876"/>
      <c r="AJ10401" s="876"/>
      <c r="AK10401" s="876"/>
      <c r="AL10401" s="876"/>
      <c r="AM10401" s="876"/>
      <c r="AN10401" s="876"/>
      <c r="AO10401" s="876"/>
      <c r="AP10401" s="876"/>
      <c r="AQ10401" s="876"/>
      <c r="AR10401" s="876"/>
      <c r="AS10401" s="876"/>
      <c r="AT10401" s="876"/>
      <c r="AU10401" s="876"/>
      <c r="AV10401" s="876"/>
      <c r="AW10401" s="876"/>
      <c r="AX10401" s="876"/>
      <c r="AY10401" s="876"/>
      <c r="AZ10401" s="876"/>
      <c r="BA10401" s="876"/>
      <c r="BB10401" s="876"/>
      <c r="BC10401" s="876"/>
      <c r="BD10401" s="876"/>
      <c r="BE10401" s="876"/>
      <c r="BF10401" s="876"/>
      <c r="BG10401" s="876"/>
      <c r="BH10401" s="876"/>
      <c r="BI10401" s="876"/>
      <c r="BJ10401" s="876"/>
      <c r="BK10401" s="876"/>
      <c r="BL10401" s="876"/>
      <c r="BM10401" s="876"/>
      <c r="BN10401" s="876"/>
      <c r="BO10401" s="876"/>
      <c r="BP10401" s="876"/>
      <c r="BQ10401" s="876"/>
      <c r="BR10401" s="876"/>
    </row>
    <row r="10402" spans="4:70" x14ac:dyDescent="0.2">
      <c r="D10402" s="876"/>
      <c r="F10402" s="876"/>
      <c r="J10402" s="876"/>
      <c r="X10402" s="876"/>
      <c r="Y10402" s="876"/>
      <c r="Z10402" s="876"/>
      <c r="AA10402" s="876"/>
      <c r="AB10402" s="876"/>
      <c r="AC10402" s="876"/>
      <c r="AD10402" s="876"/>
      <c r="AE10402" s="876"/>
      <c r="AF10402" s="876"/>
      <c r="AG10402" s="876"/>
      <c r="AH10402" s="876"/>
      <c r="AI10402" s="876"/>
      <c r="AJ10402" s="876"/>
      <c r="AK10402" s="876"/>
      <c r="AL10402" s="876"/>
      <c r="AM10402" s="876"/>
      <c r="AN10402" s="876"/>
      <c r="AO10402" s="876"/>
      <c r="AP10402" s="876"/>
      <c r="AQ10402" s="876"/>
      <c r="AR10402" s="876"/>
      <c r="AS10402" s="876"/>
      <c r="AT10402" s="876"/>
      <c r="AU10402" s="876"/>
      <c r="AV10402" s="876"/>
      <c r="AW10402" s="876"/>
      <c r="AX10402" s="876"/>
      <c r="AY10402" s="876"/>
      <c r="AZ10402" s="876"/>
      <c r="BA10402" s="876"/>
      <c r="BB10402" s="876"/>
      <c r="BC10402" s="876"/>
      <c r="BD10402" s="876"/>
      <c r="BE10402" s="876"/>
      <c r="BF10402" s="876"/>
      <c r="BG10402" s="876"/>
      <c r="BH10402" s="876"/>
      <c r="BI10402" s="876"/>
      <c r="BJ10402" s="876"/>
      <c r="BK10402" s="876"/>
      <c r="BL10402" s="876"/>
      <c r="BM10402" s="876"/>
      <c r="BN10402" s="876"/>
      <c r="BO10402" s="876"/>
      <c r="BP10402" s="876"/>
      <c r="BQ10402" s="876"/>
      <c r="BR10402" s="876"/>
    </row>
    <row r="10403" spans="4:70" x14ac:dyDescent="0.2">
      <c r="D10403" s="876"/>
      <c r="F10403" s="876"/>
      <c r="J10403" s="876"/>
      <c r="X10403" s="876"/>
      <c r="Y10403" s="876"/>
      <c r="Z10403" s="876"/>
      <c r="AA10403" s="876"/>
      <c r="AB10403" s="876"/>
      <c r="AC10403" s="876"/>
      <c r="AD10403" s="876"/>
      <c r="AE10403" s="876"/>
      <c r="AF10403" s="876"/>
      <c r="AG10403" s="876"/>
      <c r="AH10403" s="876"/>
      <c r="AI10403" s="876"/>
      <c r="AJ10403" s="876"/>
      <c r="AK10403" s="876"/>
      <c r="AL10403" s="876"/>
      <c r="AM10403" s="876"/>
      <c r="AN10403" s="876"/>
      <c r="AO10403" s="876"/>
      <c r="AP10403" s="876"/>
      <c r="AQ10403" s="876"/>
      <c r="AR10403" s="876"/>
      <c r="AS10403" s="876"/>
      <c r="AT10403" s="876"/>
      <c r="AU10403" s="876"/>
      <c r="AV10403" s="876"/>
      <c r="AW10403" s="876"/>
      <c r="AX10403" s="876"/>
      <c r="AY10403" s="876"/>
      <c r="AZ10403" s="876"/>
      <c r="BA10403" s="876"/>
      <c r="BB10403" s="876"/>
      <c r="BC10403" s="876"/>
      <c r="BD10403" s="876"/>
      <c r="BE10403" s="876"/>
      <c r="BF10403" s="876"/>
      <c r="BG10403" s="876"/>
      <c r="BH10403" s="876"/>
      <c r="BI10403" s="876"/>
      <c r="BJ10403" s="876"/>
      <c r="BK10403" s="876"/>
      <c r="BL10403" s="876"/>
      <c r="BM10403" s="876"/>
      <c r="BN10403" s="876"/>
      <c r="BO10403" s="876"/>
      <c r="BP10403" s="876"/>
      <c r="BQ10403" s="876"/>
      <c r="BR10403" s="876"/>
    </row>
    <row r="10404" spans="4:70" x14ac:dyDescent="0.2">
      <c r="D10404" s="876"/>
      <c r="F10404" s="876"/>
      <c r="J10404" s="876"/>
      <c r="X10404" s="876"/>
      <c r="Y10404" s="876"/>
      <c r="Z10404" s="876"/>
      <c r="AA10404" s="876"/>
      <c r="AB10404" s="876"/>
      <c r="AC10404" s="876"/>
      <c r="AD10404" s="876"/>
      <c r="AE10404" s="876"/>
      <c r="AF10404" s="876"/>
      <c r="AG10404" s="876"/>
      <c r="AH10404" s="876"/>
      <c r="AI10404" s="876"/>
      <c r="AJ10404" s="876"/>
      <c r="AK10404" s="876"/>
      <c r="AL10404" s="876"/>
      <c r="AM10404" s="876"/>
      <c r="AN10404" s="876"/>
      <c r="AO10404" s="876"/>
      <c r="AP10404" s="876"/>
      <c r="AQ10404" s="876"/>
      <c r="AR10404" s="876"/>
      <c r="AS10404" s="876"/>
      <c r="AT10404" s="876"/>
      <c r="AU10404" s="876"/>
      <c r="AV10404" s="876"/>
      <c r="AW10404" s="876"/>
      <c r="AX10404" s="876"/>
      <c r="AY10404" s="876"/>
      <c r="AZ10404" s="876"/>
      <c r="BA10404" s="876"/>
      <c r="BB10404" s="876"/>
      <c r="BC10404" s="876"/>
      <c r="BD10404" s="876"/>
      <c r="BE10404" s="876"/>
      <c r="BF10404" s="876"/>
      <c r="BG10404" s="876"/>
      <c r="BH10404" s="876"/>
      <c r="BI10404" s="876"/>
      <c r="BJ10404" s="876"/>
      <c r="BK10404" s="876"/>
      <c r="BL10404" s="876"/>
      <c r="BM10404" s="876"/>
      <c r="BN10404" s="876"/>
      <c r="BO10404" s="876"/>
      <c r="BP10404" s="876"/>
      <c r="BQ10404" s="876"/>
      <c r="BR10404" s="876"/>
    </row>
    <row r="10405" spans="4:70" x14ac:dyDescent="0.2">
      <c r="D10405" s="876"/>
      <c r="F10405" s="876"/>
      <c r="J10405" s="876"/>
      <c r="X10405" s="876"/>
      <c r="Y10405" s="876"/>
      <c r="Z10405" s="876"/>
      <c r="AA10405" s="876"/>
      <c r="AB10405" s="876"/>
      <c r="AC10405" s="876"/>
      <c r="AD10405" s="876"/>
      <c r="AE10405" s="876"/>
      <c r="AF10405" s="876"/>
      <c r="AG10405" s="876"/>
      <c r="AH10405" s="876"/>
      <c r="AI10405" s="876"/>
      <c r="AJ10405" s="876"/>
      <c r="AK10405" s="876"/>
      <c r="AL10405" s="876"/>
      <c r="AM10405" s="876"/>
      <c r="AN10405" s="876"/>
      <c r="AO10405" s="876"/>
      <c r="AP10405" s="876"/>
      <c r="AQ10405" s="876"/>
      <c r="AR10405" s="876"/>
      <c r="AS10405" s="876"/>
      <c r="AT10405" s="876"/>
      <c r="AU10405" s="876"/>
      <c r="AV10405" s="876"/>
      <c r="AW10405" s="876"/>
      <c r="AX10405" s="876"/>
      <c r="AY10405" s="876"/>
      <c r="AZ10405" s="876"/>
      <c r="BA10405" s="876"/>
      <c r="BB10405" s="876"/>
      <c r="BC10405" s="876"/>
      <c r="BD10405" s="876"/>
      <c r="BE10405" s="876"/>
      <c r="BF10405" s="876"/>
      <c r="BG10405" s="876"/>
      <c r="BH10405" s="876"/>
      <c r="BI10405" s="876"/>
      <c r="BJ10405" s="876"/>
      <c r="BK10405" s="876"/>
      <c r="BL10405" s="876"/>
      <c r="BM10405" s="876"/>
      <c r="BN10405" s="876"/>
      <c r="BO10405" s="876"/>
      <c r="BP10405" s="876"/>
      <c r="BQ10405" s="876"/>
      <c r="BR10405" s="876"/>
    </row>
    <row r="10406" spans="4:70" x14ac:dyDescent="0.2">
      <c r="D10406" s="876"/>
      <c r="F10406" s="876"/>
      <c r="J10406" s="876"/>
      <c r="X10406" s="876"/>
      <c r="Y10406" s="876"/>
      <c r="Z10406" s="876"/>
      <c r="AA10406" s="876"/>
      <c r="AB10406" s="876"/>
      <c r="AC10406" s="876"/>
      <c r="AD10406" s="876"/>
      <c r="AE10406" s="876"/>
      <c r="AF10406" s="876"/>
      <c r="AG10406" s="876"/>
      <c r="AH10406" s="876"/>
      <c r="AI10406" s="876"/>
      <c r="AJ10406" s="876"/>
      <c r="AK10406" s="876"/>
      <c r="AL10406" s="876"/>
      <c r="AM10406" s="876"/>
      <c r="AN10406" s="876"/>
      <c r="AO10406" s="876"/>
      <c r="AP10406" s="876"/>
      <c r="AQ10406" s="876"/>
      <c r="AR10406" s="876"/>
      <c r="AS10406" s="876"/>
      <c r="AT10406" s="876"/>
      <c r="AU10406" s="876"/>
      <c r="AV10406" s="876"/>
      <c r="AW10406" s="876"/>
      <c r="AX10406" s="876"/>
      <c r="AY10406" s="876"/>
      <c r="AZ10406" s="876"/>
      <c r="BA10406" s="876"/>
      <c r="BB10406" s="876"/>
      <c r="BC10406" s="876"/>
      <c r="BD10406" s="876"/>
      <c r="BE10406" s="876"/>
      <c r="BF10406" s="876"/>
      <c r="BG10406" s="876"/>
      <c r="BH10406" s="876"/>
      <c r="BI10406" s="876"/>
      <c r="BJ10406" s="876"/>
      <c r="BK10406" s="876"/>
      <c r="BL10406" s="876"/>
      <c r="BM10406" s="876"/>
      <c r="BN10406" s="876"/>
      <c r="BO10406" s="876"/>
      <c r="BP10406" s="876"/>
      <c r="BQ10406" s="876"/>
      <c r="BR10406" s="876"/>
    </row>
    <row r="10407" spans="4:70" x14ac:dyDescent="0.2">
      <c r="D10407" s="876"/>
      <c r="F10407" s="876"/>
      <c r="J10407" s="876"/>
      <c r="X10407" s="876"/>
      <c r="Y10407" s="876"/>
      <c r="Z10407" s="876"/>
      <c r="AA10407" s="876"/>
      <c r="AB10407" s="876"/>
      <c r="AC10407" s="876"/>
      <c r="AD10407" s="876"/>
      <c r="AE10407" s="876"/>
      <c r="AF10407" s="876"/>
      <c r="AG10407" s="876"/>
      <c r="AH10407" s="876"/>
      <c r="AI10407" s="876"/>
      <c r="AJ10407" s="876"/>
      <c r="AK10407" s="876"/>
      <c r="AL10407" s="876"/>
      <c r="AM10407" s="876"/>
      <c r="AN10407" s="876"/>
      <c r="AO10407" s="876"/>
      <c r="AP10407" s="876"/>
      <c r="AQ10407" s="876"/>
      <c r="AR10407" s="876"/>
      <c r="AS10407" s="876"/>
      <c r="AT10407" s="876"/>
      <c r="AU10407" s="876"/>
      <c r="AV10407" s="876"/>
      <c r="AW10407" s="876"/>
      <c r="AX10407" s="876"/>
      <c r="AY10407" s="876"/>
      <c r="AZ10407" s="876"/>
      <c r="BA10407" s="876"/>
      <c r="BB10407" s="876"/>
      <c r="BC10407" s="876"/>
      <c r="BD10407" s="876"/>
      <c r="BE10407" s="876"/>
      <c r="BF10407" s="876"/>
      <c r="BG10407" s="876"/>
      <c r="BH10407" s="876"/>
      <c r="BI10407" s="876"/>
      <c r="BJ10407" s="876"/>
      <c r="BK10407" s="876"/>
      <c r="BL10407" s="876"/>
      <c r="BM10407" s="876"/>
      <c r="BN10407" s="876"/>
      <c r="BO10407" s="876"/>
      <c r="BP10407" s="876"/>
      <c r="BQ10407" s="876"/>
      <c r="BR10407" s="876"/>
    </row>
    <row r="10408" spans="4:70" x14ac:dyDescent="0.2">
      <c r="D10408" s="876"/>
      <c r="F10408" s="876"/>
      <c r="J10408" s="876"/>
      <c r="X10408" s="876"/>
      <c r="Y10408" s="876"/>
      <c r="Z10408" s="876"/>
      <c r="AA10408" s="876"/>
      <c r="AB10408" s="876"/>
      <c r="AC10408" s="876"/>
      <c r="AD10408" s="876"/>
      <c r="AE10408" s="876"/>
      <c r="AF10408" s="876"/>
      <c r="AG10408" s="876"/>
      <c r="AH10408" s="876"/>
      <c r="AI10408" s="876"/>
      <c r="AJ10408" s="876"/>
      <c r="AK10408" s="876"/>
      <c r="AL10408" s="876"/>
      <c r="AM10408" s="876"/>
      <c r="AN10408" s="876"/>
      <c r="AO10408" s="876"/>
      <c r="AP10408" s="876"/>
      <c r="AQ10408" s="876"/>
      <c r="AR10408" s="876"/>
      <c r="AS10408" s="876"/>
      <c r="AT10408" s="876"/>
      <c r="AU10408" s="876"/>
      <c r="AV10408" s="876"/>
      <c r="AW10408" s="876"/>
      <c r="AX10408" s="876"/>
      <c r="AY10408" s="876"/>
      <c r="AZ10408" s="876"/>
      <c r="BA10408" s="876"/>
      <c r="BB10408" s="876"/>
      <c r="BC10408" s="876"/>
      <c r="BD10408" s="876"/>
      <c r="BE10408" s="876"/>
      <c r="BF10408" s="876"/>
      <c r="BG10408" s="876"/>
      <c r="BH10408" s="876"/>
      <c r="BI10408" s="876"/>
      <c r="BJ10408" s="876"/>
      <c r="BK10408" s="876"/>
      <c r="BL10408" s="876"/>
      <c r="BM10408" s="876"/>
      <c r="BN10408" s="876"/>
      <c r="BO10408" s="876"/>
      <c r="BP10408" s="876"/>
      <c r="BQ10408" s="876"/>
      <c r="BR10408" s="876"/>
    </row>
    <row r="10409" spans="4:70" x14ac:dyDescent="0.2">
      <c r="D10409" s="876"/>
      <c r="F10409" s="876"/>
      <c r="J10409" s="876"/>
      <c r="X10409" s="876"/>
      <c r="Y10409" s="876"/>
      <c r="Z10409" s="876"/>
      <c r="AA10409" s="876"/>
      <c r="AB10409" s="876"/>
      <c r="AC10409" s="876"/>
      <c r="AD10409" s="876"/>
      <c r="AE10409" s="876"/>
      <c r="AF10409" s="876"/>
      <c r="AG10409" s="876"/>
      <c r="AH10409" s="876"/>
      <c r="AI10409" s="876"/>
      <c r="AJ10409" s="876"/>
      <c r="AK10409" s="876"/>
      <c r="AL10409" s="876"/>
      <c r="AM10409" s="876"/>
      <c r="AN10409" s="876"/>
      <c r="AO10409" s="876"/>
      <c r="AP10409" s="876"/>
      <c r="AQ10409" s="876"/>
      <c r="AR10409" s="876"/>
      <c r="AS10409" s="876"/>
      <c r="AT10409" s="876"/>
      <c r="AU10409" s="876"/>
      <c r="AV10409" s="876"/>
      <c r="AW10409" s="876"/>
      <c r="AX10409" s="876"/>
      <c r="AY10409" s="876"/>
      <c r="AZ10409" s="876"/>
      <c r="BA10409" s="876"/>
      <c r="BB10409" s="876"/>
      <c r="BC10409" s="876"/>
      <c r="BD10409" s="876"/>
      <c r="BE10409" s="876"/>
      <c r="BF10409" s="876"/>
      <c r="BG10409" s="876"/>
      <c r="BH10409" s="876"/>
      <c r="BI10409" s="876"/>
      <c r="BJ10409" s="876"/>
      <c r="BK10409" s="876"/>
      <c r="BL10409" s="876"/>
      <c r="BM10409" s="876"/>
      <c r="BN10409" s="876"/>
      <c r="BO10409" s="876"/>
      <c r="BP10409" s="876"/>
      <c r="BQ10409" s="876"/>
      <c r="BR10409" s="876"/>
    </row>
    <row r="10410" spans="4:70" x14ac:dyDescent="0.2">
      <c r="D10410" s="876"/>
      <c r="F10410" s="876"/>
      <c r="J10410" s="876"/>
      <c r="X10410" s="876"/>
      <c r="Y10410" s="876"/>
      <c r="Z10410" s="876"/>
      <c r="AA10410" s="876"/>
      <c r="AB10410" s="876"/>
      <c r="AC10410" s="876"/>
      <c r="AD10410" s="876"/>
      <c r="AE10410" s="876"/>
      <c r="AF10410" s="876"/>
      <c r="AG10410" s="876"/>
      <c r="AH10410" s="876"/>
      <c r="AI10410" s="876"/>
      <c r="AJ10410" s="876"/>
      <c r="AK10410" s="876"/>
      <c r="AL10410" s="876"/>
      <c r="AM10410" s="876"/>
      <c r="AN10410" s="876"/>
      <c r="AO10410" s="876"/>
      <c r="AP10410" s="876"/>
      <c r="AQ10410" s="876"/>
      <c r="AR10410" s="876"/>
      <c r="AS10410" s="876"/>
      <c r="AT10410" s="876"/>
      <c r="AU10410" s="876"/>
      <c r="AV10410" s="876"/>
      <c r="AW10410" s="876"/>
      <c r="AX10410" s="876"/>
      <c r="AY10410" s="876"/>
      <c r="AZ10410" s="876"/>
      <c r="BA10410" s="876"/>
      <c r="BB10410" s="876"/>
      <c r="BC10410" s="876"/>
      <c r="BD10410" s="876"/>
      <c r="BE10410" s="876"/>
      <c r="BF10410" s="876"/>
      <c r="BG10410" s="876"/>
      <c r="BH10410" s="876"/>
      <c r="BI10410" s="876"/>
      <c r="BJ10410" s="876"/>
      <c r="BK10410" s="876"/>
      <c r="BL10410" s="876"/>
      <c r="BM10410" s="876"/>
      <c r="BN10410" s="876"/>
      <c r="BO10410" s="876"/>
      <c r="BP10410" s="876"/>
      <c r="BQ10410" s="876"/>
      <c r="BR10410" s="876"/>
    </row>
    <row r="10411" spans="4:70" x14ac:dyDescent="0.2">
      <c r="D10411" s="876"/>
      <c r="F10411" s="876"/>
      <c r="J10411" s="876"/>
      <c r="X10411" s="876"/>
      <c r="Y10411" s="876"/>
      <c r="Z10411" s="876"/>
      <c r="AA10411" s="876"/>
      <c r="AB10411" s="876"/>
      <c r="AC10411" s="876"/>
      <c r="AD10411" s="876"/>
      <c r="AE10411" s="876"/>
      <c r="AF10411" s="876"/>
      <c r="AG10411" s="876"/>
      <c r="AH10411" s="876"/>
      <c r="AI10411" s="876"/>
      <c r="AJ10411" s="876"/>
      <c r="AK10411" s="876"/>
      <c r="AL10411" s="876"/>
      <c r="AM10411" s="876"/>
      <c r="AN10411" s="876"/>
      <c r="AO10411" s="876"/>
      <c r="AP10411" s="876"/>
      <c r="AQ10411" s="876"/>
      <c r="AR10411" s="876"/>
      <c r="AS10411" s="876"/>
      <c r="AT10411" s="876"/>
      <c r="AU10411" s="876"/>
      <c r="AV10411" s="876"/>
      <c r="AW10411" s="876"/>
      <c r="AX10411" s="876"/>
      <c r="AY10411" s="876"/>
      <c r="AZ10411" s="876"/>
      <c r="BA10411" s="876"/>
      <c r="BB10411" s="876"/>
      <c r="BC10411" s="876"/>
      <c r="BD10411" s="876"/>
      <c r="BE10411" s="876"/>
      <c r="BF10411" s="876"/>
      <c r="BG10411" s="876"/>
      <c r="BH10411" s="876"/>
      <c r="BI10411" s="876"/>
      <c r="BJ10411" s="876"/>
      <c r="BK10411" s="876"/>
      <c r="BL10411" s="876"/>
      <c r="BM10411" s="876"/>
      <c r="BN10411" s="876"/>
      <c r="BO10411" s="876"/>
      <c r="BP10411" s="876"/>
      <c r="BQ10411" s="876"/>
      <c r="BR10411" s="876"/>
    </row>
    <row r="10412" spans="4:70" x14ac:dyDescent="0.2">
      <c r="D10412" s="876"/>
      <c r="F10412" s="876"/>
      <c r="J10412" s="876"/>
      <c r="X10412" s="876"/>
      <c r="Y10412" s="876"/>
      <c r="Z10412" s="876"/>
      <c r="AA10412" s="876"/>
      <c r="AB10412" s="876"/>
      <c r="AC10412" s="876"/>
      <c r="AD10412" s="876"/>
      <c r="AE10412" s="876"/>
      <c r="AF10412" s="876"/>
      <c r="AG10412" s="876"/>
      <c r="AH10412" s="876"/>
      <c r="AI10412" s="876"/>
      <c r="AJ10412" s="876"/>
      <c r="AK10412" s="876"/>
      <c r="AL10412" s="876"/>
      <c r="AM10412" s="876"/>
      <c r="AN10412" s="876"/>
      <c r="AO10412" s="876"/>
      <c r="AP10412" s="876"/>
      <c r="AQ10412" s="876"/>
      <c r="AR10412" s="876"/>
      <c r="AS10412" s="876"/>
      <c r="AT10412" s="876"/>
      <c r="AU10412" s="876"/>
      <c r="AV10412" s="876"/>
      <c r="AW10412" s="876"/>
      <c r="AX10412" s="876"/>
      <c r="AY10412" s="876"/>
      <c r="AZ10412" s="876"/>
      <c r="BA10412" s="876"/>
      <c r="BB10412" s="876"/>
      <c r="BC10412" s="876"/>
      <c r="BD10412" s="876"/>
      <c r="BE10412" s="876"/>
      <c r="BF10412" s="876"/>
      <c r="BG10412" s="876"/>
      <c r="BH10412" s="876"/>
      <c r="BI10412" s="876"/>
      <c r="BJ10412" s="876"/>
      <c r="BK10412" s="876"/>
      <c r="BL10412" s="876"/>
      <c r="BM10412" s="876"/>
      <c r="BN10412" s="876"/>
      <c r="BO10412" s="876"/>
      <c r="BP10412" s="876"/>
      <c r="BQ10412" s="876"/>
      <c r="BR10412" s="876"/>
    </row>
    <row r="10413" spans="4:70" x14ac:dyDescent="0.2">
      <c r="D10413" s="876"/>
      <c r="F10413" s="876"/>
      <c r="J10413" s="876"/>
      <c r="X10413" s="876"/>
      <c r="Y10413" s="876"/>
      <c r="Z10413" s="876"/>
      <c r="AA10413" s="876"/>
      <c r="AB10413" s="876"/>
      <c r="AC10413" s="876"/>
      <c r="AD10413" s="876"/>
      <c r="AE10413" s="876"/>
      <c r="AF10413" s="876"/>
      <c r="AG10413" s="876"/>
      <c r="AH10413" s="876"/>
      <c r="AI10413" s="876"/>
      <c r="AJ10413" s="876"/>
      <c r="AK10413" s="876"/>
      <c r="AL10413" s="876"/>
      <c r="AM10413" s="876"/>
      <c r="AN10413" s="876"/>
      <c r="AO10413" s="876"/>
      <c r="AP10413" s="876"/>
      <c r="AQ10413" s="876"/>
      <c r="AR10413" s="876"/>
      <c r="AS10413" s="876"/>
      <c r="AT10413" s="876"/>
      <c r="AU10413" s="876"/>
      <c r="AV10413" s="876"/>
      <c r="AW10413" s="876"/>
      <c r="AX10413" s="876"/>
      <c r="AY10413" s="876"/>
      <c r="AZ10413" s="876"/>
      <c r="BA10413" s="876"/>
      <c r="BB10413" s="876"/>
      <c r="BC10413" s="876"/>
      <c r="BD10413" s="876"/>
      <c r="BE10413" s="876"/>
      <c r="BF10413" s="876"/>
      <c r="BG10413" s="876"/>
      <c r="BH10413" s="876"/>
      <c r="BI10413" s="876"/>
      <c r="BJ10413" s="876"/>
      <c r="BK10413" s="876"/>
      <c r="BL10413" s="876"/>
      <c r="BM10413" s="876"/>
      <c r="BN10413" s="876"/>
      <c r="BO10413" s="876"/>
      <c r="BP10413" s="876"/>
      <c r="BQ10413" s="876"/>
      <c r="BR10413" s="876"/>
    </row>
    <row r="10414" spans="4:70" x14ac:dyDescent="0.2">
      <c r="D10414" s="876"/>
      <c r="F10414" s="876"/>
      <c r="J10414" s="876"/>
      <c r="X10414" s="876"/>
      <c r="Y10414" s="876"/>
      <c r="Z10414" s="876"/>
      <c r="AA10414" s="876"/>
      <c r="AB10414" s="876"/>
      <c r="AC10414" s="876"/>
      <c r="AD10414" s="876"/>
      <c r="AE10414" s="876"/>
      <c r="AF10414" s="876"/>
      <c r="AG10414" s="876"/>
      <c r="AH10414" s="876"/>
      <c r="AI10414" s="876"/>
      <c r="AJ10414" s="876"/>
      <c r="AK10414" s="876"/>
      <c r="AL10414" s="876"/>
      <c r="AM10414" s="876"/>
      <c r="AN10414" s="876"/>
      <c r="AO10414" s="876"/>
      <c r="AP10414" s="876"/>
      <c r="AQ10414" s="876"/>
      <c r="AR10414" s="876"/>
      <c r="AS10414" s="876"/>
      <c r="AT10414" s="876"/>
      <c r="AU10414" s="876"/>
      <c r="AV10414" s="876"/>
      <c r="AW10414" s="876"/>
      <c r="AX10414" s="876"/>
      <c r="AY10414" s="876"/>
      <c r="AZ10414" s="876"/>
      <c r="BA10414" s="876"/>
      <c r="BB10414" s="876"/>
      <c r="BC10414" s="876"/>
      <c r="BD10414" s="876"/>
      <c r="BE10414" s="876"/>
      <c r="BF10414" s="876"/>
      <c r="BG10414" s="876"/>
      <c r="BH10414" s="876"/>
      <c r="BI10414" s="876"/>
      <c r="BJ10414" s="876"/>
      <c r="BK10414" s="876"/>
      <c r="BL10414" s="876"/>
      <c r="BM10414" s="876"/>
      <c r="BN10414" s="876"/>
      <c r="BO10414" s="876"/>
      <c r="BP10414" s="876"/>
      <c r="BQ10414" s="876"/>
      <c r="BR10414" s="876"/>
    </row>
    <row r="10415" spans="4:70" x14ac:dyDescent="0.2">
      <c r="D10415" s="876"/>
      <c r="F10415" s="876"/>
      <c r="J10415" s="876"/>
      <c r="X10415" s="876"/>
      <c r="Y10415" s="876"/>
      <c r="Z10415" s="876"/>
      <c r="AA10415" s="876"/>
      <c r="AB10415" s="876"/>
      <c r="AC10415" s="876"/>
      <c r="AD10415" s="876"/>
      <c r="AE10415" s="876"/>
      <c r="AF10415" s="876"/>
      <c r="AG10415" s="876"/>
      <c r="AH10415" s="876"/>
      <c r="AI10415" s="876"/>
      <c r="AJ10415" s="876"/>
      <c r="AK10415" s="876"/>
      <c r="AL10415" s="876"/>
      <c r="AM10415" s="876"/>
      <c r="AN10415" s="876"/>
      <c r="AO10415" s="876"/>
      <c r="AP10415" s="876"/>
      <c r="AQ10415" s="876"/>
      <c r="AR10415" s="876"/>
      <c r="AS10415" s="876"/>
      <c r="AT10415" s="876"/>
      <c r="AU10415" s="876"/>
      <c r="AV10415" s="876"/>
      <c r="AW10415" s="876"/>
      <c r="AX10415" s="876"/>
      <c r="AY10415" s="876"/>
      <c r="AZ10415" s="876"/>
      <c r="BA10415" s="876"/>
      <c r="BB10415" s="876"/>
      <c r="BC10415" s="876"/>
      <c r="BD10415" s="876"/>
      <c r="BE10415" s="876"/>
      <c r="BF10415" s="876"/>
      <c r="BG10415" s="876"/>
      <c r="BH10415" s="876"/>
      <c r="BI10415" s="876"/>
      <c r="BJ10415" s="876"/>
      <c r="BK10415" s="876"/>
      <c r="BL10415" s="876"/>
      <c r="BM10415" s="876"/>
      <c r="BN10415" s="876"/>
      <c r="BO10415" s="876"/>
      <c r="BP10415" s="876"/>
      <c r="BQ10415" s="876"/>
      <c r="BR10415" s="876"/>
    </row>
    <row r="10416" spans="4:70" x14ac:dyDescent="0.2">
      <c r="D10416" s="876"/>
      <c r="F10416" s="876"/>
      <c r="J10416" s="876"/>
      <c r="X10416" s="876"/>
      <c r="Y10416" s="876"/>
      <c r="Z10416" s="876"/>
      <c r="AA10416" s="876"/>
      <c r="AB10416" s="876"/>
      <c r="AC10416" s="876"/>
      <c r="AD10416" s="876"/>
      <c r="AE10416" s="876"/>
      <c r="AF10416" s="876"/>
      <c r="AG10416" s="876"/>
      <c r="AH10416" s="876"/>
      <c r="AI10416" s="876"/>
      <c r="AJ10416" s="876"/>
      <c r="AK10416" s="876"/>
      <c r="AL10416" s="876"/>
      <c r="AM10416" s="876"/>
      <c r="AN10416" s="876"/>
      <c r="AO10416" s="876"/>
      <c r="AP10416" s="876"/>
      <c r="AQ10416" s="876"/>
      <c r="AR10416" s="876"/>
      <c r="AS10416" s="876"/>
      <c r="AT10416" s="876"/>
      <c r="AU10416" s="876"/>
      <c r="AV10416" s="876"/>
      <c r="AW10416" s="876"/>
      <c r="AX10416" s="876"/>
      <c r="AY10416" s="876"/>
      <c r="AZ10416" s="876"/>
      <c r="BA10416" s="876"/>
      <c r="BB10416" s="876"/>
      <c r="BC10416" s="876"/>
      <c r="BD10416" s="876"/>
      <c r="BE10416" s="876"/>
      <c r="BF10416" s="876"/>
      <c r="BG10416" s="876"/>
      <c r="BH10416" s="876"/>
      <c r="BI10416" s="876"/>
      <c r="BJ10416" s="876"/>
      <c r="BK10416" s="876"/>
      <c r="BL10416" s="876"/>
      <c r="BM10416" s="876"/>
      <c r="BN10416" s="876"/>
      <c r="BO10416" s="876"/>
      <c r="BP10416" s="876"/>
      <c r="BQ10416" s="876"/>
      <c r="BR10416" s="876"/>
    </row>
    <row r="10417" spans="4:70" x14ac:dyDescent="0.2">
      <c r="D10417" s="876"/>
      <c r="F10417" s="876"/>
      <c r="J10417" s="876"/>
      <c r="X10417" s="876"/>
      <c r="Y10417" s="876"/>
      <c r="Z10417" s="876"/>
      <c r="AA10417" s="876"/>
      <c r="AB10417" s="876"/>
      <c r="AC10417" s="876"/>
      <c r="AD10417" s="876"/>
      <c r="AE10417" s="876"/>
      <c r="AF10417" s="876"/>
      <c r="AG10417" s="876"/>
      <c r="AH10417" s="876"/>
      <c r="AI10417" s="876"/>
      <c r="AJ10417" s="876"/>
      <c r="AK10417" s="876"/>
      <c r="AL10417" s="876"/>
      <c r="AM10417" s="876"/>
      <c r="AN10417" s="876"/>
      <c r="AO10417" s="876"/>
      <c r="AP10417" s="876"/>
      <c r="AQ10417" s="876"/>
      <c r="AR10417" s="876"/>
      <c r="AS10417" s="876"/>
      <c r="AT10417" s="876"/>
      <c r="AU10417" s="876"/>
      <c r="AV10417" s="876"/>
      <c r="AW10417" s="876"/>
      <c r="AX10417" s="876"/>
      <c r="AY10417" s="876"/>
      <c r="AZ10417" s="876"/>
      <c r="BA10417" s="876"/>
      <c r="BB10417" s="876"/>
      <c r="BC10417" s="876"/>
      <c r="BD10417" s="876"/>
      <c r="BE10417" s="876"/>
      <c r="BF10417" s="876"/>
      <c r="BG10417" s="876"/>
      <c r="BH10417" s="876"/>
      <c r="BI10417" s="876"/>
      <c r="BJ10417" s="876"/>
      <c r="BK10417" s="876"/>
      <c r="BL10417" s="876"/>
      <c r="BM10417" s="876"/>
      <c r="BN10417" s="876"/>
      <c r="BO10417" s="876"/>
      <c r="BP10417" s="876"/>
      <c r="BQ10417" s="876"/>
      <c r="BR10417" s="876"/>
    </row>
    <row r="10418" spans="4:70" x14ac:dyDescent="0.2">
      <c r="D10418" s="876"/>
      <c r="F10418" s="876"/>
      <c r="J10418" s="876"/>
      <c r="X10418" s="876"/>
      <c r="Y10418" s="876"/>
      <c r="Z10418" s="876"/>
      <c r="AA10418" s="876"/>
      <c r="AB10418" s="876"/>
      <c r="AC10418" s="876"/>
      <c r="AD10418" s="876"/>
      <c r="AE10418" s="876"/>
      <c r="AF10418" s="876"/>
      <c r="AG10418" s="876"/>
      <c r="AH10418" s="876"/>
      <c r="AI10418" s="876"/>
      <c r="AJ10418" s="876"/>
      <c r="AK10418" s="876"/>
      <c r="AL10418" s="876"/>
      <c r="AM10418" s="876"/>
      <c r="AN10418" s="876"/>
      <c r="AO10418" s="876"/>
      <c r="AP10418" s="876"/>
      <c r="AQ10418" s="876"/>
      <c r="AR10418" s="876"/>
      <c r="AS10418" s="876"/>
      <c r="AT10418" s="876"/>
      <c r="AU10418" s="876"/>
      <c r="AV10418" s="876"/>
      <c r="AW10418" s="876"/>
      <c r="AX10418" s="876"/>
      <c r="AY10418" s="876"/>
      <c r="AZ10418" s="876"/>
      <c r="BA10418" s="876"/>
      <c r="BB10418" s="876"/>
      <c r="BC10418" s="876"/>
      <c r="BD10418" s="876"/>
      <c r="BE10418" s="876"/>
      <c r="BF10418" s="876"/>
      <c r="BG10418" s="876"/>
      <c r="BH10418" s="876"/>
      <c r="BI10418" s="876"/>
      <c r="BJ10418" s="876"/>
      <c r="BK10418" s="876"/>
      <c r="BL10418" s="876"/>
      <c r="BM10418" s="876"/>
      <c r="BN10418" s="876"/>
      <c r="BO10418" s="876"/>
      <c r="BP10418" s="876"/>
      <c r="BQ10418" s="876"/>
      <c r="BR10418" s="876"/>
    </row>
    <row r="10419" spans="4:70" x14ac:dyDescent="0.2">
      <c r="D10419" s="876"/>
      <c r="F10419" s="876"/>
      <c r="J10419" s="876"/>
      <c r="X10419" s="876"/>
      <c r="Y10419" s="876"/>
      <c r="Z10419" s="876"/>
      <c r="AA10419" s="876"/>
      <c r="AB10419" s="876"/>
      <c r="AC10419" s="876"/>
      <c r="AD10419" s="876"/>
      <c r="AE10419" s="876"/>
      <c r="AF10419" s="876"/>
      <c r="AG10419" s="876"/>
      <c r="AH10419" s="876"/>
      <c r="AI10419" s="876"/>
      <c r="AJ10419" s="876"/>
      <c r="AK10419" s="876"/>
      <c r="AL10419" s="876"/>
      <c r="AM10419" s="876"/>
      <c r="AN10419" s="876"/>
      <c r="AO10419" s="876"/>
      <c r="AP10419" s="876"/>
      <c r="AQ10419" s="876"/>
      <c r="AR10419" s="876"/>
      <c r="AS10419" s="876"/>
      <c r="AT10419" s="876"/>
      <c r="AU10419" s="876"/>
      <c r="AV10419" s="876"/>
      <c r="AW10419" s="876"/>
      <c r="AX10419" s="876"/>
      <c r="AY10419" s="876"/>
      <c r="AZ10419" s="876"/>
      <c r="BA10419" s="876"/>
      <c r="BB10419" s="876"/>
      <c r="BC10419" s="876"/>
      <c r="BD10419" s="876"/>
      <c r="BE10419" s="876"/>
      <c r="BF10419" s="876"/>
      <c r="BG10419" s="876"/>
      <c r="BH10419" s="876"/>
      <c r="BI10419" s="876"/>
      <c r="BJ10419" s="876"/>
      <c r="BK10419" s="876"/>
      <c r="BL10419" s="876"/>
      <c r="BM10419" s="876"/>
      <c r="BN10419" s="876"/>
      <c r="BO10419" s="876"/>
      <c r="BP10419" s="876"/>
      <c r="BQ10419" s="876"/>
      <c r="BR10419" s="876"/>
    </row>
    <row r="10420" spans="4:70" x14ac:dyDescent="0.2">
      <c r="D10420" s="876"/>
      <c r="F10420" s="876"/>
      <c r="J10420" s="876"/>
      <c r="X10420" s="876"/>
      <c r="Y10420" s="876"/>
      <c r="Z10420" s="876"/>
      <c r="AA10420" s="876"/>
      <c r="AB10420" s="876"/>
      <c r="AC10420" s="876"/>
      <c r="AD10420" s="876"/>
      <c r="AE10420" s="876"/>
      <c r="AF10420" s="876"/>
      <c r="AG10420" s="876"/>
      <c r="AH10420" s="876"/>
      <c r="AI10420" s="876"/>
      <c r="AJ10420" s="876"/>
      <c r="AK10420" s="876"/>
      <c r="AL10420" s="876"/>
      <c r="AM10420" s="876"/>
      <c r="AN10420" s="876"/>
      <c r="AO10420" s="876"/>
      <c r="AP10420" s="876"/>
      <c r="AQ10420" s="876"/>
      <c r="AR10420" s="876"/>
      <c r="AS10420" s="876"/>
      <c r="AT10420" s="876"/>
      <c r="AU10420" s="876"/>
      <c r="AV10420" s="876"/>
      <c r="AW10420" s="876"/>
      <c r="AX10420" s="876"/>
      <c r="AY10420" s="876"/>
      <c r="AZ10420" s="876"/>
      <c r="BA10420" s="876"/>
      <c r="BB10420" s="876"/>
      <c r="BC10420" s="876"/>
      <c r="BD10420" s="876"/>
      <c r="BE10420" s="876"/>
      <c r="BF10420" s="876"/>
      <c r="BG10420" s="876"/>
      <c r="BH10420" s="876"/>
      <c r="BI10420" s="876"/>
      <c r="BJ10420" s="876"/>
      <c r="BK10420" s="876"/>
      <c r="BL10420" s="876"/>
      <c r="BM10420" s="876"/>
      <c r="BN10420" s="876"/>
      <c r="BO10420" s="876"/>
      <c r="BP10420" s="876"/>
      <c r="BQ10420" s="876"/>
      <c r="BR10420" s="876"/>
    </row>
    <row r="10421" spans="4:70" x14ac:dyDescent="0.2">
      <c r="D10421" s="876"/>
      <c r="F10421" s="876"/>
      <c r="J10421" s="876"/>
      <c r="X10421" s="876"/>
      <c r="Y10421" s="876"/>
      <c r="Z10421" s="876"/>
      <c r="AA10421" s="876"/>
      <c r="AB10421" s="876"/>
      <c r="AC10421" s="876"/>
      <c r="AD10421" s="876"/>
      <c r="AE10421" s="876"/>
      <c r="AF10421" s="876"/>
      <c r="AG10421" s="876"/>
      <c r="AH10421" s="876"/>
      <c r="AI10421" s="876"/>
      <c r="AJ10421" s="876"/>
      <c r="AK10421" s="876"/>
      <c r="AL10421" s="876"/>
      <c r="AM10421" s="876"/>
      <c r="AN10421" s="876"/>
      <c r="AO10421" s="876"/>
      <c r="AP10421" s="876"/>
      <c r="AQ10421" s="876"/>
      <c r="AR10421" s="876"/>
      <c r="AS10421" s="876"/>
      <c r="AT10421" s="876"/>
      <c r="AU10421" s="876"/>
      <c r="AV10421" s="876"/>
      <c r="AW10421" s="876"/>
      <c r="AX10421" s="876"/>
      <c r="AY10421" s="876"/>
      <c r="AZ10421" s="876"/>
      <c r="BA10421" s="876"/>
      <c r="BB10421" s="876"/>
      <c r="BC10421" s="876"/>
      <c r="BD10421" s="876"/>
      <c r="BE10421" s="876"/>
      <c r="BF10421" s="876"/>
      <c r="BG10421" s="876"/>
      <c r="BH10421" s="876"/>
      <c r="BI10421" s="876"/>
      <c r="BJ10421" s="876"/>
      <c r="BK10421" s="876"/>
      <c r="BL10421" s="876"/>
      <c r="BM10421" s="876"/>
      <c r="BN10421" s="876"/>
      <c r="BO10421" s="876"/>
      <c r="BP10421" s="876"/>
      <c r="BQ10421" s="876"/>
      <c r="BR10421" s="876"/>
    </row>
    <row r="10422" spans="4:70" x14ac:dyDescent="0.2">
      <c r="D10422" s="876"/>
      <c r="F10422" s="876"/>
      <c r="J10422" s="876"/>
      <c r="X10422" s="876"/>
      <c r="Y10422" s="876"/>
      <c r="Z10422" s="876"/>
      <c r="AA10422" s="876"/>
      <c r="AB10422" s="876"/>
      <c r="AC10422" s="876"/>
      <c r="AD10422" s="876"/>
      <c r="AE10422" s="876"/>
      <c r="AF10422" s="876"/>
      <c r="AG10422" s="876"/>
      <c r="AH10422" s="876"/>
      <c r="AI10422" s="876"/>
      <c r="AJ10422" s="876"/>
      <c r="AK10422" s="876"/>
      <c r="AL10422" s="876"/>
      <c r="AM10422" s="876"/>
      <c r="AN10422" s="876"/>
      <c r="AO10422" s="876"/>
      <c r="AP10422" s="876"/>
      <c r="AQ10422" s="876"/>
      <c r="AR10422" s="876"/>
      <c r="AS10422" s="876"/>
      <c r="AT10422" s="876"/>
      <c r="AU10422" s="876"/>
      <c r="AV10422" s="876"/>
      <c r="AW10422" s="876"/>
      <c r="AX10422" s="876"/>
      <c r="AY10422" s="876"/>
      <c r="AZ10422" s="876"/>
      <c r="BA10422" s="876"/>
      <c r="BB10422" s="876"/>
      <c r="BC10422" s="876"/>
      <c r="BD10422" s="876"/>
      <c r="BE10422" s="876"/>
      <c r="BF10422" s="876"/>
      <c r="BG10422" s="876"/>
      <c r="BH10422" s="876"/>
      <c r="BI10422" s="876"/>
      <c r="BJ10422" s="876"/>
      <c r="BK10422" s="876"/>
      <c r="BL10422" s="876"/>
      <c r="BM10422" s="876"/>
      <c r="BN10422" s="876"/>
      <c r="BO10422" s="876"/>
      <c r="BP10422" s="876"/>
      <c r="BQ10422" s="876"/>
      <c r="BR10422" s="876"/>
    </row>
    <row r="10423" spans="4:70" x14ac:dyDescent="0.2">
      <c r="D10423" s="876"/>
      <c r="F10423" s="876"/>
      <c r="J10423" s="876"/>
      <c r="X10423" s="876"/>
      <c r="Y10423" s="876"/>
      <c r="Z10423" s="876"/>
      <c r="AA10423" s="876"/>
      <c r="AB10423" s="876"/>
      <c r="AC10423" s="876"/>
      <c r="AD10423" s="876"/>
      <c r="AE10423" s="876"/>
      <c r="AF10423" s="876"/>
      <c r="AG10423" s="876"/>
      <c r="AH10423" s="876"/>
      <c r="AI10423" s="876"/>
      <c r="AJ10423" s="876"/>
      <c r="AK10423" s="876"/>
      <c r="AL10423" s="876"/>
      <c r="AM10423" s="876"/>
      <c r="AN10423" s="876"/>
      <c r="AO10423" s="876"/>
      <c r="AP10423" s="876"/>
      <c r="AQ10423" s="876"/>
      <c r="AR10423" s="876"/>
      <c r="AS10423" s="876"/>
      <c r="AT10423" s="876"/>
      <c r="AU10423" s="876"/>
      <c r="AV10423" s="876"/>
      <c r="AW10423" s="876"/>
      <c r="AX10423" s="876"/>
      <c r="AY10423" s="876"/>
      <c r="AZ10423" s="876"/>
      <c r="BA10423" s="876"/>
      <c r="BB10423" s="876"/>
      <c r="BC10423" s="876"/>
      <c r="BD10423" s="876"/>
      <c r="BE10423" s="876"/>
      <c r="BF10423" s="876"/>
      <c r="BG10423" s="876"/>
      <c r="BH10423" s="876"/>
      <c r="BI10423" s="876"/>
      <c r="BJ10423" s="876"/>
      <c r="BK10423" s="876"/>
      <c r="BL10423" s="876"/>
      <c r="BM10423" s="876"/>
      <c r="BN10423" s="876"/>
      <c r="BO10423" s="876"/>
      <c r="BP10423" s="876"/>
      <c r="BQ10423" s="876"/>
      <c r="BR10423" s="876"/>
    </row>
    <row r="10424" spans="4:70" x14ac:dyDescent="0.2">
      <c r="D10424" s="876"/>
      <c r="F10424" s="876"/>
      <c r="J10424" s="876"/>
      <c r="X10424" s="876"/>
      <c r="Y10424" s="876"/>
      <c r="Z10424" s="876"/>
      <c r="AA10424" s="876"/>
      <c r="AB10424" s="876"/>
      <c r="AC10424" s="876"/>
      <c r="AD10424" s="876"/>
      <c r="AE10424" s="876"/>
      <c r="AF10424" s="876"/>
      <c r="AG10424" s="876"/>
      <c r="AH10424" s="876"/>
      <c r="AI10424" s="876"/>
      <c r="AJ10424" s="876"/>
      <c r="AK10424" s="876"/>
      <c r="AL10424" s="876"/>
      <c r="AM10424" s="876"/>
      <c r="AN10424" s="876"/>
      <c r="AO10424" s="876"/>
      <c r="AP10424" s="876"/>
      <c r="AQ10424" s="876"/>
      <c r="AR10424" s="876"/>
      <c r="AS10424" s="876"/>
      <c r="AT10424" s="876"/>
      <c r="AU10424" s="876"/>
      <c r="AV10424" s="876"/>
      <c r="AW10424" s="876"/>
      <c r="AX10424" s="876"/>
      <c r="AY10424" s="876"/>
      <c r="AZ10424" s="876"/>
      <c r="BA10424" s="876"/>
      <c r="BB10424" s="876"/>
      <c r="BC10424" s="876"/>
      <c r="BD10424" s="876"/>
      <c r="BE10424" s="876"/>
      <c r="BF10424" s="876"/>
      <c r="BG10424" s="876"/>
      <c r="BH10424" s="876"/>
      <c r="BI10424" s="876"/>
      <c r="BJ10424" s="876"/>
      <c r="BK10424" s="876"/>
      <c r="BL10424" s="876"/>
      <c r="BM10424" s="876"/>
      <c r="BN10424" s="876"/>
      <c r="BO10424" s="876"/>
      <c r="BP10424" s="876"/>
      <c r="BQ10424" s="876"/>
      <c r="BR10424" s="876"/>
    </row>
    <row r="10425" spans="4:70" x14ac:dyDescent="0.2">
      <c r="D10425" s="876"/>
      <c r="F10425" s="876"/>
      <c r="J10425" s="876"/>
      <c r="X10425" s="876"/>
      <c r="Y10425" s="876"/>
      <c r="Z10425" s="876"/>
      <c r="AA10425" s="876"/>
      <c r="AB10425" s="876"/>
      <c r="AC10425" s="876"/>
      <c r="AD10425" s="876"/>
      <c r="AE10425" s="876"/>
      <c r="AF10425" s="876"/>
      <c r="AG10425" s="876"/>
      <c r="AH10425" s="876"/>
      <c r="AI10425" s="876"/>
      <c r="AJ10425" s="876"/>
      <c r="AK10425" s="876"/>
      <c r="AL10425" s="876"/>
      <c r="AM10425" s="876"/>
      <c r="AN10425" s="876"/>
      <c r="AO10425" s="876"/>
      <c r="AP10425" s="876"/>
      <c r="AQ10425" s="876"/>
      <c r="AR10425" s="876"/>
      <c r="AS10425" s="876"/>
      <c r="AT10425" s="876"/>
      <c r="AU10425" s="876"/>
      <c r="AV10425" s="876"/>
      <c r="AW10425" s="876"/>
      <c r="AX10425" s="876"/>
      <c r="AY10425" s="876"/>
      <c r="AZ10425" s="876"/>
      <c r="BA10425" s="876"/>
      <c r="BB10425" s="876"/>
      <c r="BC10425" s="876"/>
      <c r="BD10425" s="876"/>
      <c r="BE10425" s="876"/>
      <c r="BF10425" s="876"/>
      <c r="BG10425" s="876"/>
      <c r="BH10425" s="876"/>
      <c r="BI10425" s="876"/>
      <c r="BJ10425" s="876"/>
      <c r="BK10425" s="876"/>
      <c r="BL10425" s="876"/>
      <c r="BM10425" s="876"/>
      <c r="BN10425" s="876"/>
      <c r="BO10425" s="876"/>
      <c r="BP10425" s="876"/>
      <c r="BQ10425" s="876"/>
      <c r="BR10425" s="876"/>
    </row>
    <row r="10426" spans="4:70" x14ac:dyDescent="0.2">
      <c r="D10426" s="876"/>
      <c r="F10426" s="876"/>
      <c r="J10426" s="876"/>
      <c r="X10426" s="876"/>
      <c r="Y10426" s="876"/>
      <c r="Z10426" s="876"/>
      <c r="AA10426" s="876"/>
      <c r="AB10426" s="876"/>
      <c r="AC10426" s="876"/>
      <c r="AD10426" s="876"/>
      <c r="AE10426" s="876"/>
      <c r="AF10426" s="876"/>
      <c r="AG10426" s="876"/>
      <c r="AH10426" s="876"/>
      <c r="AI10426" s="876"/>
      <c r="AJ10426" s="876"/>
      <c r="AK10426" s="876"/>
      <c r="AL10426" s="876"/>
      <c r="AM10426" s="876"/>
      <c r="AN10426" s="876"/>
      <c r="AO10426" s="876"/>
      <c r="AP10426" s="876"/>
      <c r="AQ10426" s="876"/>
      <c r="AR10426" s="876"/>
      <c r="AS10426" s="876"/>
      <c r="AT10426" s="876"/>
      <c r="AU10426" s="876"/>
      <c r="AV10426" s="876"/>
      <c r="AW10426" s="876"/>
      <c r="AX10426" s="876"/>
      <c r="AY10426" s="876"/>
      <c r="AZ10426" s="876"/>
      <c r="BA10426" s="876"/>
      <c r="BB10426" s="876"/>
      <c r="BC10426" s="876"/>
      <c r="BD10426" s="876"/>
      <c r="BE10426" s="876"/>
      <c r="BF10426" s="876"/>
      <c r="BG10426" s="876"/>
      <c r="BH10426" s="876"/>
      <c r="BI10426" s="876"/>
      <c r="BJ10426" s="876"/>
      <c r="BK10426" s="876"/>
      <c r="BL10426" s="876"/>
      <c r="BM10426" s="876"/>
      <c r="BN10426" s="876"/>
      <c r="BO10426" s="876"/>
      <c r="BP10426" s="876"/>
      <c r="BQ10426" s="876"/>
      <c r="BR10426" s="876"/>
    </row>
    <row r="10427" spans="4:70" x14ac:dyDescent="0.2">
      <c r="D10427" s="876"/>
      <c r="F10427" s="876"/>
      <c r="J10427" s="876"/>
      <c r="X10427" s="876"/>
      <c r="Y10427" s="876"/>
      <c r="Z10427" s="876"/>
      <c r="AA10427" s="876"/>
      <c r="AB10427" s="876"/>
      <c r="AC10427" s="876"/>
      <c r="AD10427" s="876"/>
      <c r="AE10427" s="876"/>
      <c r="AF10427" s="876"/>
      <c r="AG10427" s="876"/>
      <c r="AH10427" s="876"/>
      <c r="AI10427" s="876"/>
      <c r="AJ10427" s="876"/>
      <c r="AK10427" s="876"/>
      <c r="AL10427" s="876"/>
      <c r="AM10427" s="876"/>
      <c r="AN10427" s="876"/>
      <c r="AO10427" s="876"/>
      <c r="AP10427" s="876"/>
      <c r="AQ10427" s="876"/>
      <c r="AR10427" s="876"/>
      <c r="AS10427" s="876"/>
      <c r="AT10427" s="876"/>
      <c r="AU10427" s="876"/>
      <c r="AV10427" s="876"/>
      <c r="AW10427" s="876"/>
      <c r="AX10427" s="876"/>
      <c r="AY10427" s="876"/>
      <c r="AZ10427" s="876"/>
      <c r="BA10427" s="876"/>
      <c r="BB10427" s="876"/>
      <c r="BC10427" s="876"/>
      <c r="BD10427" s="876"/>
      <c r="BE10427" s="876"/>
      <c r="BF10427" s="876"/>
      <c r="BG10427" s="876"/>
      <c r="BH10427" s="876"/>
      <c r="BI10427" s="876"/>
      <c r="BJ10427" s="876"/>
      <c r="BK10427" s="876"/>
      <c r="BL10427" s="876"/>
      <c r="BM10427" s="876"/>
      <c r="BN10427" s="876"/>
      <c r="BO10427" s="876"/>
      <c r="BP10427" s="876"/>
      <c r="BQ10427" s="876"/>
      <c r="BR10427" s="876"/>
    </row>
    <row r="10428" spans="4:70" x14ac:dyDescent="0.2">
      <c r="D10428" s="876"/>
      <c r="F10428" s="876"/>
      <c r="J10428" s="876"/>
      <c r="X10428" s="876"/>
      <c r="Y10428" s="876"/>
      <c r="Z10428" s="876"/>
      <c r="AA10428" s="876"/>
      <c r="AB10428" s="876"/>
      <c r="AC10428" s="876"/>
      <c r="AD10428" s="876"/>
      <c r="AE10428" s="876"/>
      <c r="AF10428" s="876"/>
      <c r="AG10428" s="876"/>
      <c r="AH10428" s="876"/>
      <c r="AI10428" s="876"/>
      <c r="AJ10428" s="876"/>
      <c r="AK10428" s="876"/>
      <c r="AL10428" s="876"/>
      <c r="AM10428" s="876"/>
      <c r="AN10428" s="876"/>
      <c r="AO10428" s="876"/>
      <c r="AP10428" s="876"/>
      <c r="AQ10428" s="876"/>
      <c r="AR10428" s="876"/>
      <c r="AS10428" s="876"/>
      <c r="AT10428" s="876"/>
      <c r="AU10428" s="876"/>
      <c r="AV10428" s="876"/>
      <c r="AW10428" s="876"/>
      <c r="AX10428" s="876"/>
      <c r="AY10428" s="876"/>
      <c r="AZ10428" s="876"/>
      <c r="BA10428" s="876"/>
      <c r="BB10428" s="876"/>
      <c r="BC10428" s="876"/>
      <c r="BD10428" s="876"/>
      <c r="BE10428" s="876"/>
      <c r="BF10428" s="876"/>
      <c r="BG10428" s="876"/>
      <c r="BH10428" s="876"/>
      <c r="BI10428" s="876"/>
      <c r="BJ10428" s="876"/>
      <c r="BK10428" s="876"/>
      <c r="BL10428" s="876"/>
      <c r="BM10428" s="876"/>
      <c r="BN10428" s="876"/>
      <c r="BO10428" s="876"/>
      <c r="BP10428" s="876"/>
      <c r="BQ10428" s="876"/>
      <c r="BR10428" s="876"/>
    </row>
    <row r="10429" spans="4:70" x14ac:dyDescent="0.2">
      <c r="D10429" s="876"/>
      <c r="F10429" s="876"/>
      <c r="J10429" s="876"/>
      <c r="X10429" s="876"/>
      <c r="Y10429" s="876"/>
      <c r="Z10429" s="876"/>
      <c r="AA10429" s="876"/>
      <c r="AB10429" s="876"/>
      <c r="AC10429" s="876"/>
      <c r="AD10429" s="876"/>
      <c r="AE10429" s="876"/>
      <c r="AF10429" s="876"/>
      <c r="AG10429" s="876"/>
      <c r="AH10429" s="876"/>
      <c r="AI10429" s="876"/>
      <c r="AJ10429" s="876"/>
      <c r="AK10429" s="876"/>
      <c r="AL10429" s="876"/>
      <c r="AM10429" s="876"/>
      <c r="AN10429" s="876"/>
      <c r="AO10429" s="876"/>
      <c r="AP10429" s="876"/>
      <c r="AQ10429" s="876"/>
      <c r="AR10429" s="876"/>
      <c r="AS10429" s="876"/>
      <c r="AT10429" s="876"/>
      <c r="AU10429" s="876"/>
      <c r="AV10429" s="876"/>
      <c r="AW10429" s="876"/>
      <c r="AX10429" s="876"/>
      <c r="AY10429" s="876"/>
      <c r="AZ10429" s="876"/>
      <c r="BA10429" s="876"/>
      <c r="BB10429" s="876"/>
      <c r="BC10429" s="876"/>
      <c r="BD10429" s="876"/>
      <c r="BE10429" s="876"/>
      <c r="BF10429" s="876"/>
      <c r="BG10429" s="876"/>
      <c r="BH10429" s="876"/>
      <c r="BI10429" s="876"/>
      <c r="BJ10429" s="876"/>
      <c r="BK10429" s="876"/>
      <c r="BL10429" s="876"/>
      <c r="BM10429" s="876"/>
      <c r="BN10429" s="876"/>
      <c r="BO10429" s="876"/>
      <c r="BP10429" s="876"/>
      <c r="BQ10429" s="876"/>
      <c r="BR10429" s="876"/>
    </row>
    <row r="10430" spans="4:70" x14ac:dyDescent="0.2">
      <c r="D10430" s="876"/>
      <c r="F10430" s="876"/>
      <c r="J10430" s="876"/>
      <c r="X10430" s="876"/>
      <c r="Y10430" s="876"/>
      <c r="Z10430" s="876"/>
      <c r="AA10430" s="876"/>
      <c r="AB10430" s="876"/>
      <c r="AC10430" s="876"/>
      <c r="AD10430" s="876"/>
      <c r="AE10430" s="876"/>
      <c r="AF10430" s="876"/>
      <c r="AG10430" s="876"/>
      <c r="AH10430" s="876"/>
      <c r="AI10430" s="876"/>
      <c r="AJ10430" s="876"/>
      <c r="AK10430" s="876"/>
      <c r="AL10430" s="876"/>
      <c r="AM10430" s="876"/>
      <c r="AN10430" s="876"/>
      <c r="AO10430" s="876"/>
      <c r="AP10430" s="876"/>
      <c r="AQ10430" s="876"/>
      <c r="AR10430" s="876"/>
      <c r="AS10430" s="876"/>
      <c r="AT10430" s="876"/>
      <c r="AU10430" s="876"/>
      <c r="AV10430" s="876"/>
      <c r="AW10430" s="876"/>
      <c r="AX10430" s="876"/>
      <c r="AY10430" s="876"/>
      <c r="AZ10430" s="876"/>
      <c r="BA10430" s="876"/>
      <c r="BB10430" s="876"/>
      <c r="BC10430" s="876"/>
      <c r="BD10430" s="876"/>
      <c r="BE10430" s="876"/>
      <c r="BF10430" s="876"/>
      <c r="BG10430" s="876"/>
      <c r="BH10430" s="876"/>
      <c r="BI10430" s="876"/>
      <c r="BJ10430" s="876"/>
      <c r="BK10430" s="876"/>
      <c r="BL10430" s="876"/>
      <c r="BM10430" s="876"/>
      <c r="BN10430" s="876"/>
      <c r="BO10430" s="876"/>
      <c r="BP10430" s="876"/>
      <c r="BQ10430" s="876"/>
      <c r="BR10430" s="876"/>
    </row>
    <row r="10431" spans="4:70" x14ac:dyDescent="0.2">
      <c r="D10431" s="876"/>
      <c r="F10431" s="876"/>
      <c r="J10431" s="876"/>
      <c r="X10431" s="876"/>
      <c r="Y10431" s="876"/>
      <c r="Z10431" s="876"/>
      <c r="AA10431" s="876"/>
      <c r="AB10431" s="876"/>
      <c r="AC10431" s="876"/>
      <c r="AD10431" s="876"/>
      <c r="AE10431" s="876"/>
      <c r="AF10431" s="876"/>
      <c r="AG10431" s="876"/>
      <c r="AH10431" s="876"/>
      <c r="AI10431" s="876"/>
      <c r="AJ10431" s="876"/>
      <c r="AK10431" s="876"/>
      <c r="AL10431" s="876"/>
      <c r="AM10431" s="876"/>
      <c r="AN10431" s="876"/>
      <c r="AO10431" s="876"/>
      <c r="AP10431" s="876"/>
      <c r="AQ10431" s="876"/>
      <c r="AR10431" s="876"/>
      <c r="AS10431" s="876"/>
      <c r="AT10431" s="876"/>
      <c r="AU10431" s="876"/>
      <c r="AV10431" s="876"/>
      <c r="AW10431" s="876"/>
      <c r="AX10431" s="876"/>
      <c r="AY10431" s="876"/>
      <c r="AZ10431" s="876"/>
      <c r="BA10431" s="876"/>
      <c r="BB10431" s="876"/>
      <c r="BC10431" s="876"/>
      <c r="BD10431" s="876"/>
      <c r="BE10431" s="876"/>
      <c r="BF10431" s="876"/>
      <c r="BG10431" s="876"/>
      <c r="BH10431" s="876"/>
      <c r="BI10431" s="876"/>
      <c r="BJ10431" s="876"/>
      <c r="BK10431" s="876"/>
      <c r="BL10431" s="876"/>
      <c r="BM10431" s="876"/>
      <c r="BN10431" s="876"/>
      <c r="BO10431" s="876"/>
      <c r="BP10431" s="876"/>
      <c r="BQ10431" s="876"/>
      <c r="BR10431" s="876"/>
    </row>
    <row r="10432" spans="4:70" x14ac:dyDescent="0.2">
      <c r="D10432" s="876"/>
      <c r="F10432" s="876"/>
      <c r="J10432" s="876"/>
      <c r="X10432" s="876"/>
      <c r="Y10432" s="876"/>
      <c r="Z10432" s="876"/>
      <c r="AA10432" s="876"/>
      <c r="AB10432" s="876"/>
      <c r="AC10432" s="876"/>
      <c r="AD10432" s="876"/>
      <c r="AE10432" s="876"/>
      <c r="AF10432" s="876"/>
      <c r="AG10432" s="876"/>
      <c r="AH10432" s="876"/>
      <c r="AI10432" s="876"/>
      <c r="AJ10432" s="876"/>
      <c r="AK10432" s="876"/>
      <c r="AL10432" s="876"/>
      <c r="AM10432" s="876"/>
      <c r="AN10432" s="876"/>
      <c r="AO10432" s="876"/>
      <c r="AP10432" s="876"/>
      <c r="AQ10432" s="876"/>
      <c r="AR10432" s="876"/>
      <c r="AS10432" s="876"/>
      <c r="AT10432" s="876"/>
      <c r="AU10432" s="876"/>
      <c r="AV10432" s="876"/>
      <c r="AW10432" s="876"/>
      <c r="AX10432" s="876"/>
      <c r="AY10432" s="876"/>
      <c r="AZ10432" s="876"/>
      <c r="BA10432" s="876"/>
      <c r="BB10432" s="876"/>
      <c r="BC10432" s="876"/>
      <c r="BD10432" s="876"/>
      <c r="BE10432" s="876"/>
      <c r="BF10432" s="876"/>
      <c r="BG10432" s="876"/>
      <c r="BH10432" s="876"/>
      <c r="BI10432" s="876"/>
      <c r="BJ10432" s="876"/>
      <c r="BK10432" s="876"/>
      <c r="BL10432" s="876"/>
      <c r="BM10432" s="876"/>
      <c r="BN10432" s="876"/>
      <c r="BO10432" s="876"/>
      <c r="BP10432" s="876"/>
      <c r="BQ10432" s="876"/>
      <c r="BR10432" s="876"/>
    </row>
    <row r="10433" spans="4:70" x14ac:dyDescent="0.2">
      <c r="D10433" s="876"/>
      <c r="F10433" s="876"/>
      <c r="J10433" s="876"/>
      <c r="X10433" s="876"/>
      <c r="Y10433" s="876"/>
      <c r="Z10433" s="876"/>
      <c r="AA10433" s="876"/>
      <c r="AB10433" s="876"/>
      <c r="AC10433" s="876"/>
      <c r="AD10433" s="876"/>
      <c r="AE10433" s="876"/>
      <c r="AF10433" s="876"/>
      <c r="AG10433" s="876"/>
      <c r="AH10433" s="876"/>
      <c r="AI10433" s="876"/>
      <c r="AJ10433" s="876"/>
      <c r="AK10433" s="876"/>
      <c r="AL10433" s="876"/>
      <c r="AM10433" s="876"/>
      <c r="AN10433" s="876"/>
      <c r="AO10433" s="876"/>
      <c r="AP10433" s="876"/>
      <c r="AQ10433" s="876"/>
      <c r="AR10433" s="876"/>
      <c r="AS10433" s="876"/>
      <c r="AT10433" s="876"/>
      <c r="AU10433" s="876"/>
      <c r="AV10433" s="876"/>
      <c r="AW10433" s="876"/>
      <c r="AX10433" s="876"/>
      <c r="AY10433" s="876"/>
      <c r="AZ10433" s="876"/>
      <c r="BA10433" s="876"/>
      <c r="BB10433" s="876"/>
      <c r="BC10433" s="876"/>
      <c r="BD10433" s="876"/>
      <c r="BE10433" s="876"/>
      <c r="BF10433" s="876"/>
      <c r="BG10433" s="876"/>
      <c r="BH10433" s="876"/>
      <c r="BI10433" s="876"/>
      <c r="BJ10433" s="876"/>
      <c r="BK10433" s="876"/>
      <c r="BL10433" s="876"/>
      <c r="BM10433" s="876"/>
      <c r="BN10433" s="876"/>
      <c r="BO10433" s="876"/>
      <c r="BP10433" s="876"/>
      <c r="BQ10433" s="876"/>
      <c r="BR10433" s="876"/>
    </row>
    <row r="10434" spans="4:70" x14ac:dyDescent="0.2">
      <c r="D10434" s="876"/>
      <c r="F10434" s="876"/>
      <c r="J10434" s="876"/>
      <c r="X10434" s="876"/>
      <c r="Y10434" s="876"/>
      <c r="Z10434" s="876"/>
      <c r="AA10434" s="876"/>
      <c r="AB10434" s="876"/>
      <c r="AC10434" s="876"/>
      <c r="AD10434" s="876"/>
      <c r="AE10434" s="876"/>
      <c r="AF10434" s="876"/>
      <c r="AG10434" s="876"/>
      <c r="AH10434" s="876"/>
      <c r="AI10434" s="876"/>
      <c r="AJ10434" s="876"/>
      <c r="AK10434" s="876"/>
      <c r="AL10434" s="876"/>
      <c r="AM10434" s="876"/>
      <c r="AN10434" s="876"/>
      <c r="AO10434" s="876"/>
      <c r="AP10434" s="876"/>
      <c r="AQ10434" s="876"/>
      <c r="AR10434" s="876"/>
      <c r="AS10434" s="876"/>
      <c r="AT10434" s="876"/>
      <c r="AU10434" s="876"/>
      <c r="AV10434" s="876"/>
      <c r="AW10434" s="876"/>
      <c r="AX10434" s="876"/>
      <c r="AY10434" s="876"/>
      <c r="AZ10434" s="876"/>
      <c r="BA10434" s="876"/>
      <c r="BB10434" s="876"/>
      <c r="BC10434" s="876"/>
      <c r="BD10434" s="876"/>
      <c r="BE10434" s="876"/>
      <c r="BF10434" s="876"/>
      <c r="BG10434" s="876"/>
      <c r="BH10434" s="876"/>
      <c r="BI10434" s="876"/>
      <c r="BJ10434" s="876"/>
      <c r="BK10434" s="876"/>
      <c r="BL10434" s="876"/>
      <c r="BM10434" s="876"/>
      <c r="BN10434" s="876"/>
      <c r="BO10434" s="876"/>
      <c r="BP10434" s="876"/>
      <c r="BQ10434" s="876"/>
      <c r="BR10434" s="876"/>
    </row>
    <row r="10435" spans="4:70" x14ac:dyDescent="0.2">
      <c r="D10435" s="876"/>
      <c r="F10435" s="876"/>
      <c r="J10435" s="876"/>
      <c r="X10435" s="876"/>
      <c r="Y10435" s="876"/>
      <c r="Z10435" s="876"/>
      <c r="AA10435" s="876"/>
      <c r="AB10435" s="876"/>
      <c r="AC10435" s="876"/>
      <c r="AD10435" s="876"/>
      <c r="AE10435" s="876"/>
      <c r="AF10435" s="876"/>
      <c r="AG10435" s="876"/>
      <c r="AH10435" s="876"/>
      <c r="AI10435" s="876"/>
      <c r="AJ10435" s="876"/>
      <c r="AK10435" s="876"/>
      <c r="AL10435" s="876"/>
      <c r="AM10435" s="876"/>
      <c r="AN10435" s="876"/>
      <c r="AO10435" s="876"/>
      <c r="AP10435" s="876"/>
      <c r="AQ10435" s="876"/>
      <c r="AR10435" s="876"/>
      <c r="AS10435" s="876"/>
      <c r="AT10435" s="876"/>
      <c r="AU10435" s="876"/>
      <c r="AV10435" s="876"/>
      <c r="AW10435" s="876"/>
      <c r="AX10435" s="876"/>
      <c r="AY10435" s="876"/>
      <c r="AZ10435" s="876"/>
      <c r="BA10435" s="876"/>
      <c r="BB10435" s="876"/>
      <c r="BC10435" s="876"/>
      <c r="BD10435" s="876"/>
      <c r="BE10435" s="876"/>
      <c r="BF10435" s="876"/>
      <c r="BG10435" s="876"/>
      <c r="BH10435" s="876"/>
      <c r="BI10435" s="876"/>
      <c r="BJ10435" s="876"/>
      <c r="BK10435" s="876"/>
      <c r="BL10435" s="876"/>
      <c r="BM10435" s="876"/>
      <c r="BN10435" s="876"/>
      <c r="BO10435" s="876"/>
      <c r="BP10435" s="876"/>
      <c r="BQ10435" s="876"/>
      <c r="BR10435" s="876"/>
    </row>
    <row r="10436" spans="4:70" x14ac:dyDescent="0.2">
      <c r="D10436" s="876"/>
      <c r="F10436" s="876"/>
      <c r="J10436" s="876"/>
      <c r="X10436" s="876"/>
      <c r="Y10436" s="876"/>
      <c r="Z10436" s="876"/>
      <c r="AA10436" s="876"/>
      <c r="AB10436" s="876"/>
      <c r="AC10436" s="876"/>
      <c r="AD10436" s="876"/>
      <c r="AE10436" s="876"/>
      <c r="AF10436" s="876"/>
      <c r="AG10436" s="876"/>
      <c r="AH10436" s="876"/>
      <c r="AI10436" s="876"/>
      <c r="AJ10436" s="876"/>
      <c r="AK10436" s="876"/>
      <c r="AL10436" s="876"/>
      <c r="AM10436" s="876"/>
      <c r="AN10436" s="876"/>
      <c r="AO10436" s="876"/>
      <c r="AP10436" s="876"/>
      <c r="AQ10436" s="876"/>
      <c r="AR10436" s="876"/>
      <c r="AS10436" s="876"/>
      <c r="AT10436" s="876"/>
      <c r="AU10436" s="876"/>
      <c r="AV10436" s="876"/>
      <c r="AW10436" s="876"/>
      <c r="AX10436" s="876"/>
      <c r="AY10436" s="876"/>
      <c r="AZ10436" s="876"/>
      <c r="BA10436" s="876"/>
      <c r="BB10436" s="876"/>
      <c r="BC10436" s="876"/>
      <c r="BD10436" s="876"/>
      <c r="BE10436" s="876"/>
      <c r="BF10436" s="876"/>
      <c r="BG10436" s="876"/>
      <c r="BH10436" s="876"/>
      <c r="BI10436" s="876"/>
      <c r="BJ10436" s="876"/>
      <c r="BK10436" s="876"/>
      <c r="BL10436" s="876"/>
      <c r="BM10436" s="876"/>
      <c r="BN10436" s="876"/>
      <c r="BO10436" s="876"/>
      <c r="BP10436" s="876"/>
      <c r="BQ10436" s="876"/>
      <c r="BR10436" s="876"/>
    </row>
    <row r="10437" spans="4:70" x14ac:dyDescent="0.2">
      <c r="D10437" s="876"/>
      <c r="F10437" s="876"/>
      <c r="J10437" s="876"/>
      <c r="X10437" s="876"/>
      <c r="Y10437" s="876"/>
      <c r="Z10437" s="876"/>
      <c r="AA10437" s="876"/>
      <c r="AB10437" s="876"/>
      <c r="AC10437" s="876"/>
      <c r="AD10437" s="876"/>
      <c r="AE10437" s="876"/>
      <c r="AF10437" s="876"/>
      <c r="AG10437" s="876"/>
      <c r="AH10437" s="876"/>
      <c r="AI10437" s="876"/>
      <c r="AJ10437" s="876"/>
      <c r="AK10437" s="876"/>
      <c r="AL10437" s="876"/>
      <c r="AM10437" s="876"/>
      <c r="AN10437" s="876"/>
      <c r="AO10437" s="876"/>
      <c r="AP10437" s="876"/>
      <c r="AQ10437" s="876"/>
      <c r="AR10437" s="876"/>
      <c r="AS10437" s="876"/>
      <c r="AT10437" s="876"/>
      <c r="AU10437" s="876"/>
      <c r="AV10437" s="876"/>
      <c r="AW10437" s="876"/>
      <c r="AX10437" s="876"/>
      <c r="AY10437" s="876"/>
      <c r="AZ10437" s="876"/>
      <c r="BA10437" s="876"/>
      <c r="BB10437" s="876"/>
      <c r="BC10437" s="876"/>
      <c r="BD10437" s="876"/>
      <c r="BE10437" s="876"/>
      <c r="BF10437" s="876"/>
      <c r="BG10437" s="876"/>
      <c r="BH10437" s="876"/>
      <c r="BI10437" s="876"/>
      <c r="BJ10437" s="876"/>
      <c r="BK10437" s="876"/>
      <c r="BL10437" s="876"/>
      <c r="BM10437" s="876"/>
      <c r="BN10437" s="876"/>
      <c r="BO10437" s="876"/>
      <c r="BP10437" s="876"/>
      <c r="BQ10437" s="876"/>
      <c r="BR10437" s="876"/>
    </row>
    <row r="10438" spans="4:70" x14ac:dyDescent="0.2">
      <c r="D10438" s="876"/>
      <c r="F10438" s="876"/>
      <c r="J10438" s="876"/>
      <c r="X10438" s="876"/>
      <c r="Y10438" s="876"/>
      <c r="Z10438" s="876"/>
      <c r="AA10438" s="876"/>
      <c r="AB10438" s="876"/>
      <c r="AC10438" s="876"/>
      <c r="AD10438" s="876"/>
      <c r="AE10438" s="876"/>
      <c r="AF10438" s="876"/>
      <c r="AG10438" s="876"/>
      <c r="AH10438" s="876"/>
      <c r="AI10438" s="876"/>
      <c r="AJ10438" s="876"/>
      <c r="AK10438" s="876"/>
      <c r="AL10438" s="876"/>
      <c r="AM10438" s="876"/>
      <c r="AN10438" s="876"/>
      <c r="AO10438" s="876"/>
      <c r="AP10438" s="876"/>
      <c r="AQ10438" s="876"/>
      <c r="AR10438" s="876"/>
      <c r="AS10438" s="876"/>
      <c r="AT10438" s="876"/>
      <c r="AU10438" s="876"/>
      <c r="AV10438" s="876"/>
      <c r="AW10438" s="876"/>
      <c r="AX10438" s="876"/>
      <c r="AY10438" s="876"/>
      <c r="AZ10438" s="876"/>
      <c r="BA10438" s="876"/>
      <c r="BB10438" s="876"/>
      <c r="BC10438" s="876"/>
      <c r="BD10438" s="876"/>
      <c r="BE10438" s="876"/>
      <c r="BF10438" s="876"/>
      <c r="BG10438" s="876"/>
      <c r="BH10438" s="876"/>
      <c r="BI10438" s="876"/>
      <c r="BJ10438" s="876"/>
      <c r="BK10438" s="876"/>
      <c r="BL10438" s="876"/>
      <c r="BM10438" s="876"/>
      <c r="BN10438" s="876"/>
      <c r="BO10438" s="876"/>
      <c r="BP10438" s="876"/>
      <c r="BQ10438" s="876"/>
      <c r="BR10438" s="876"/>
    </row>
    <row r="10439" spans="4:70" x14ac:dyDescent="0.2">
      <c r="D10439" s="876"/>
      <c r="F10439" s="876"/>
      <c r="J10439" s="876"/>
      <c r="X10439" s="876"/>
      <c r="Y10439" s="876"/>
      <c r="Z10439" s="876"/>
      <c r="AA10439" s="876"/>
      <c r="AB10439" s="876"/>
      <c r="AC10439" s="876"/>
      <c r="AD10439" s="876"/>
      <c r="AE10439" s="876"/>
      <c r="AF10439" s="876"/>
      <c r="AG10439" s="876"/>
      <c r="AH10439" s="876"/>
      <c r="AI10439" s="876"/>
      <c r="AJ10439" s="876"/>
      <c r="AK10439" s="876"/>
      <c r="AL10439" s="876"/>
      <c r="AM10439" s="876"/>
      <c r="AN10439" s="876"/>
      <c r="AO10439" s="876"/>
      <c r="AP10439" s="876"/>
      <c r="AQ10439" s="876"/>
      <c r="AR10439" s="876"/>
      <c r="AS10439" s="876"/>
      <c r="AT10439" s="876"/>
      <c r="AU10439" s="876"/>
      <c r="AV10439" s="876"/>
      <c r="AW10439" s="876"/>
      <c r="AX10439" s="876"/>
      <c r="AY10439" s="876"/>
      <c r="AZ10439" s="876"/>
      <c r="BA10439" s="876"/>
      <c r="BB10439" s="876"/>
      <c r="BC10439" s="876"/>
      <c r="BD10439" s="876"/>
      <c r="BE10439" s="876"/>
      <c r="BF10439" s="876"/>
      <c r="BG10439" s="876"/>
      <c r="BH10439" s="876"/>
      <c r="BI10439" s="876"/>
      <c r="BJ10439" s="876"/>
      <c r="BK10439" s="876"/>
      <c r="BL10439" s="876"/>
      <c r="BM10439" s="876"/>
      <c r="BN10439" s="876"/>
      <c r="BO10439" s="876"/>
      <c r="BP10439" s="876"/>
      <c r="BQ10439" s="876"/>
      <c r="BR10439" s="876"/>
    </row>
    <row r="10440" spans="4:70" x14ac:dyDescent="0.2">
      <c r="D10440" s="876"/>
      <c r="F10440" s="876"/>
      <c r="J10440" s="876"/>
      <c r="X10440" s="876"/>
      <c r="Y10440" s="876"/>
      <c r="Z10440" s="876"/>
      <c r="AA10440" s="876"/>
      <c r="AB10440" s="876"/>
      <c r="AC10440" s="876"/>
      <c r="AD10440" s="876"/>
      <c r="AE10440" s="876"/>
      <c r="AF10440" s="876"/>
      <c r="AG10440" s="876"/>
      <c r="AH10440" s="876"/>
      <c r="AI10440" s="876"/>
      <c r="AJ10440" s="876"/>
      <c r="AK10440" s="876"/>
      <c r="AL10440" s="876"/>
      <c r="AM10440" s="876"/>
      <c r="AN10440" s="876"/>
      <c r="AO10440" s="876"/>
      <c r="AP10440" s="876"/>
      <c r="AQ10440" s="876"/>
      <c r="AR10440" s="876"/>
      <c r="AS10440" s="876"/>
      <c r="AT10440" s="876"/>
      <c r="AU10440" s="876"/>
      <c r="AV10440" s="876"/>
      <c r="AW10440" s="876"/>
      <c r="AX10440" s="876"/>
      <c r="AY10440" s="876"/>
      <c r="AZ10440" s="876"/>
      <c r="BA10440" s="876"/>
      <c r="BB10440" s="876"/>
      <c r="BC10440" s="876"/>
      <c r="BD10440" s="876"/>
      <c r="BE10440" s="876"/>
      <c r="BF10440" s="876"/>
      <c r="BG10440" s="876"/>
      <c r="BH10440" s="876"/>
      <c r="BI10440" s="876"/>
      <c r="BJ10440" s="876"/>
      <c r="BK10440" s="876"/>
      <c r="BL10440" s="876"/>
      <c r="BM10440" s="876"/>
      <c r="BN10440" s="876"/>
      <c r="BO10440" s="876"/>
      <c r="BP10440" s="876"/>
      <c r="BQ10440" s="876"/>
      <c r="BR10440" s="876"/>
    </row>
    <row r="10441" spans="4:70" x14ac:dyDescent="0.2">
      <c r="D10441" s="876"/>
      <c r="F10441" s="876"/>
      <c r="J10441" s="876"/>
      <c r="X10441" s="876"/>
      <c r="Y10441" s="876"/>
      <c r="Z10441" s="876"/>
      <c r="AA10441" s="876"/>
      <c r="AB10441" s="876"/>
      <c r="AC10441" s="876"/>
      <c r="AD10441" s="876"/>
      <c r="AE10441" s="876"/>
      <c r="AF10441" s="876"/>
      <c r="AG10441" s="876"/>
      <c r="AH10441" s="876"/>
      <c r="AI10441" s="876"/>
      <c r="AJ10441" s="876"/>
      <c r="AK10441" s="876"/>
      <c r="AL10441" s="876"/>
      <c r="AM10441" s="876"/>
      <c r="AN10441" s="876"/>
      <c r="AO10441" s="876"/>
      <c r="AP10441" s="876"/>
      <c r="AQ10441" s="876"/>
      <c r="AR10441" s="876"/>
      <c r="AS10441" s="876"/>
      <c r="AT10441" s="876"/>
      <c r="AU10441" s="876"/>
      <c r="AV10441" s="876"/>
      <c r="AW10441" s="876"/>
      <c r="AX10441" s="876"/>
      <c r="AY10441" s="876"/>
      <c r="AZ10441" s="876"/>
      <c r="BA10441" s="876"/>
      <c r="BB10441" s="876"/>
      <c r="BC10441" s="876"/>
      <c r="BD10441" s="876"/>
      <c r="BE10441" s="876"/>
      <c r="BF10441" s="876"/>
      <c r="BG10441" s="876"/>
      <c r="BH10441" s="876"/>
      <c r="BI10441" s="876"/>
      <c r="BJ10441" s="876"/>
      <c r="BK10441" s="876"/>
      <c r="BL10441" s="876"/>
      <c r="BM10441" s="876"/>
      <c r="BN10441" s="876"/>
      <c r="BO10441" s="876"/>
      <c r="BP10441" s="876"/>
      <c r="BQ10441" s="876"/>
      <c r="BR10441" s="876"/>
    </row>
    <row r="10442" spans="4:70" x14ac:dyDescent="0.2">
      <c r="D10442" s="876"/>
      <c r="F10442" s="876"/>
      <c r="J10442" s="876"/>
      <c r="X10442" s="876"/>
      <c r="Y10442" s="876"/>
      <c r="Z10442" s="876"/>
      <c r="AA10442" s="876"/>
      <c r="AB10442" s="876"/>
      <c r="AC10442" s="876"/>
      <c r="AD10442" s="876"/>
      <c r="AE10442" s="876"/>
      <c r="AF10442" s="876"/>
      <c r="AG10442" s="876"/>
      <c r="AH10442" s="876"/>
      <c r="AI10442" s="876"/>
      <c r="AJ10442" s="876"/>
      <c r="AK10442" s="876"/>
      <c r="AL10442" s="876"/>
      <c r="AM10442" s="876"/>
      <c r="AN10442" s="876"/>
      <c r="AO10442" s="876"/>
      <c r="AP10442" s="876"/>
      <c r="AQ10442" s="876"/>
      <c r="AR10442" s="876"/>
      <c r="AS10442" s="876"/>
      <c r="AT10442" s="876"/>
      <c r="AU10442" s="876"/>
      <c r="AV10442" s="876"/>
      <c r="AW10442" s="876"/>
      <c r="AX10442" s="876"/>
      <c r="AY10442" s="876"/>
      <c r="AZ10442" s="876"/>
      <c r="BA10442" s="876"/>
      <c r="BB10442" s="876"/>
      <c r="BC10442" s="876"/>
      <c r="BD10442" s="876"/>
      <c r="BE10442" s="876"/>
      <c r="BF10442" s="876"/>
      <c r="BG10442" s="876"/>
      <c r="BH10442" s="876"/>
      <c r="BI10442" s="876"/>
      <c r="BJ10442" s="876"/>
      <c r="BK10442" s="876"/>
      <c r="BL10442" s="876"/>
      <c r="BM10442" s="876"/>
      <c r="BN10442" s="876"/>
      <c r="BO10442" s="876"/>
      <c r="BP10442" s="876"/>
      <c r="BQ10442" s="876"/>
      <c r="BR10442" s="876"/>
    </row>
    <row r="10443" spans="4:70" x14ac:dyDescent="0.2">
      <c r="D10443" s="876"/>
      <c r="F10443" s="876"/>
      <c r="J10443" s="876"/>
      <c r="X10443" s="876"/>
      <c r="Y10443" s="876"/>
      <c r="Z10443" s="876"/>
      <c r="AA10443" s="876"/>
      <c r="AB10443" s="876"/>
      <c r="AC10443" s="876"/>
      <c r="AD10443" s="876"/>
      <c r="AE10443" s="876"/>
      <c r="AF10443" s="876"/>
      <c r="AG10443" s="876"/>
      <c r="AH10443" s="876"/>
      <c r="AI10443" s="876"/>
      <c r="AJ10443" s="876"/>
      <c r="AK10443" s="876"/>
      <c r="AL10443" s="876"/>
      <c r="AM10443" s="876"/>
      <c r="AN10443" s="876"/>
      <c r="AO10443" s="876"/>
      <c r="AP10443" s="876"/>
      <c r="AQ10443" s="876"/>
      <c r="AR10443" s="876"/>
      <c r="AS10443" s="876"/>
      <c r="AT10443" s="876"/>
      <c r="AU10443" s="876"/>
      <c r="AV10443" s="876"/>
      <c r="AW10443" s="876"/>
      <c r="AX10443" s="876"/>
      <c r="AY10443" s="876"/>
      <c r="AZ10443" s="876"/>
      <c r="BA10443" s="876"/>
      <c r="BB10443" s="876"/>
      <c r="BC10443" s="876"/>
      <c r="BD10443" s="876"/>
      <c r="BE10443" s="876"/>
      <c r="BF10443" s="876"/>
      <c r="BG10443" s="876"/>
      <c r="BH10443" s="876"/>
      <c r="BI10443" s="876"/>
      <c r="BJ10443" s="876"/>
      <c r="BK10443" s="876"/>
      <c r="BL10443" s="876"/>
      <c r="BM10443" s="876"/>
      <c r="BN10443" s="876"/>
      <c r="BO10443" s="876"/>
      <c r="BP10443" s="876"/>
      <c r="BQ10443" s="876"/>
      <c r="BR10443" s="876"/>
    </row>
    <row r="10444" spans="4:70" x14ac:dyDescent="0.2">
      <c r="D10444" s="876"/>
      <c r="F10444" s="876"/>
      <c r="J10444" s="876"/>
      <c r="X10444" s="876"/>
      <c r="Y10444" s="876"/>
      <c r="Z10444" s="876"/>
      <c r="AA10444" s="876"/>
      <c r="AB10444" s="876"/>
      <c r="AC10444" s="876"/>
      <c r="AD10444" s="876"/>
      <c r="AE10444" s="876"/>
      <c r="AF10444" s="876"/>
      <c r="AG10444" s="876"/>
      <c r="AH10444" s="876"/>
      <c r="AI10444" s="876"/>
      <c r="AJ10444" s="876"/>
      <c r="AK10444" s="876"/>
      <c r="AL10444" s="876"/>
      <c r="AM10444" s="876"/>
      <c r="AN10444" s="876"/>
      <c r="AO10444" s="876"/>
      <c r="AP10444" s="876"/>
      <c r="AQ10444" s="876"/>
      <c r="AR10444" s="876"/>
      <c r="AS10444" s="876"/>
      <c r="AT10444" s="876"/>
      <c r="AU10444" s="876"/>
      <c r="AV10444" s="876"/>
      <c r="AW10444" s="876"/>
      <c r="AX10444" s="876"/>
      <c r="AY10444" s="876"/>
      <c r="AZ10444" s="876"/>
      <c r="BA10444" s="876"/>
      <c r="BB10444" s="876"/>
      <c r="BC10444" s="876"/>
      <c r="BD10444" s="876"/>
      <c r="BE10444" s="876"/>
      <c r="BF10444" s="876"/>
      <c r="BG10444" s="876"/>
      <c r="BH10444" s="876"/>
      <c r="BI10444" s="876"/>
      <c r="BJ10444" s="876"/>
      <c r="BK10444" s="876"/>
      <c r="BL10444" s="876"/>
      <c r="BM10444" s="876"/>
      <c r="BN10444" s="876"/>
      <c r="BO10444" s="876"/>
      <c r="BP10444" s="876"/>
      <c r="BQ10444" s="876"/>
      <c r="BR10444" s="876"/>
    </row>
    <row r="10445" spans="4:70" x14ac:dyDescent="0.2">
      <c r="D10445" s="876"/>
      <c r="F10445" s="876"/>
      <c r="J10445" s="876"/>
      <c r="X10445" s="876"/>
      <c r="Y10445" s="876"/>
      <c r="Z10445" s="876"/>
      <c r="AA10445" s="876"/>
      <c r="AB10445" s="876"/>
      <c r="AC10445" s="876"/>
      <c r="AD10445" s="876"/>
      <c r="AE10445" s="876"/>
      <c r="AF10445" s="876"/>
      <c r="AG10445" s="876"/>
      <c r="AH10445" s="876"/>
      <c r="AI10445" s="876"/>
      <c r="AJ10445" s="876"/>
      <c r="AK10445" s="876"/>
      <c r="AL10445" s="876"/>
      <c r="AM10445" s="876"/>
      <c r="AN10445" s="876"/>
      <c r="AO10445" s="876"/>
      <c r="AP10445" s="876"/>
      <c r="AQ10445" s="876"/>
      <c r="AR10445" s="876"/>
      <c r="AS10445" s="876"/>
      <c r="AT10445" s="876"/>
      <c r="AU10445" s="876"/>
      <c r="AV10445" s="876"/>
      <c r="AW10445" s="876"/>
      <c r="AX10445" s="876"/>
      <c r="AY10445" s="876"/>
      <c r="AZ10445" s="876"/>
      <c r="BA10445" s="876"/>
      <c r="BB10445" s="876"/>
      <c r="BC10445" s="876"/>
      <c r="BD10445" s="876"/>
      <c r="BE10445" s="876"/>
      <c r="BF10445" s="876"/>
      <c r="BG10445" s="876"/>
      <c r="BH10445" s="876"/>
      <c r="BI10445" s="876"/>
      <c r="BJ10445" s="876"/>
      <c r="BK10445" s="876"/>
      <c r="BL10445" s="876"/>
      <c r="BM10445" s="876"/>
      <c r="BN10445" s="876"/>
      <c r="BO10445" s="876"/>
      <c r="BP10445" s="876"/>
      <c r="BQ10445" s="876"/>
      <c r="BR10445" s="876"/>
    </row>
    <row r="10446" spans="4:70" x14ac:dyDescent="0.2">
      <c r="D10446" s="876"/>
      <c r="F10446" s="876"/>
      <c r="J10446" s="876"/>
      <c r="X10446" s="876"/>
      <c r="Y10446" s="876"/>
      <c r="Z10446" s="876"/>
      <c r="AA10446" s="876"/>
      <c r="AB10446" s="876"/>
      <c r="AC10446" s="876"/>
      <c r="AD10446" s="876"/>
      <c r="AE10446" s="876"/>
      <c r="AF10446" s="876"/>
      <c r="AG10446" s="876"/>
      <c r="AH10446" s="876"/>
      <c r="AI10446" s="876"/>
      <c r="AJ10446" s="876"/>
      <c r="AK10446" s="876"/>
      <c r="AL10446" s="876"/>
      <c r="AM10446" s="876"/>
      <c r="AN10446" s="876"/>
      <c r="AO10446" s="876"/>
      <c r="AP10446" s="876"/>
      <c r="AQ10446" s="876"/>
      <c r="AR10446" s="876"/>
      <c r="AS10446" s="876"/>
      <c r="AT10446" s="876"/>
      <c r="AU10446" s="876"/>
      <c r="AV10446" s="876"/>
      <c r="AW10446" s="876"/>
      <c r="AX10446" s="876"/>
      <c r="AY10446" s="876"/>
      <c r="AZ10446" s="876"/>
      <c r="BA10446" s="876"/>
      <c r="BB10446" s="876"/>
      <c r="BC10446" s="876"/>
      <c r="BD10446" s="876"/>
      <c r="BE10446" s="876"/>
      <c r="BF10446" s="876"/>
      <c r="BG10446" s="876"/>
      <c r="BH10446" s="876"/>
      <c r="BI10446" s="876"/>
      <c r="BJ10446" s="876"/>
      <c r="BK10446" s="876"/>
      <c r="BL10446" s="876"/>
      <c r="BM10446" s="876"/>
      <c r="BN10446" s="876"/>
      <c r="BO10446" s="876"/>
      <c r="BP10446" s="876"/>
      <c r="BQ10446" s="876"/>
      <c r="BR10446" s="876"/>
    </row>
    <row r="10447" spans="4:70" x14ac:dyDescent="0.2">
      <c r="D10447" s="876"/>
      <c r="F10447" s="876"/>
      <c r="J10447" s="876"/>
      <c r="X10447" s="876"/>
      <c r="Y10447" s="876"/>
      <c r="Z10447" s="876"/>
      <c r="AA10447" s="876"/>
      <c r="AB10447" s="876"/>
      <c r="AC10447" s="876"/>
      <c r="AD10447" s="876"/>
      <c r="AE10447" s="876"/>
      <c r="AF10447" s="876"/>
      <c r="AG10447" s="876"/>
      <c r="AH10447" s="876"/>
      <c r="AI10447" s="876"/>
      <c r="AJ10447" s="876"/>
      <c r="AK10447" s="876"/>
      <c r="AL10447" s="876"/>
      <c r="AM10447" s="876"/>
      <c r="AN10447" s="876"/>
      <c r="AO10447" s="876"/>
      <c r="AP10447" s="876"/>
      <c r="AQ10447" s="876"/>
      <c r="AR10447" s="876"/>
      <c r="AS10447" s="876"/>
      <c r="AT10447" s="876"/>
      <c r="AU10447" s="876"/>
      <c r="AV10447" s="876"/>
      <c r="AW10447" s="876"/>
      <c r="AX10447" s="876"/>
      <c r="AY10447" s="876"/>
      <c r="AZ10447" s="876"/>
      <c r="BA10447" s="876"/>
      <c r="BB10447" s="876"/>
      <c r="BC10447" s="876"/>
      <c r="BD10447" s="876"/>
      <c r="BE10447" s="876"/>
      <c r="BF10447" s="876"/>
      <c r="BG10447" s="876"/>
      <c r="BH10447" s="876"/>
      <c r="BI10447" s="876"/>
      <c r="BJ10447" s="876"/>
      <c r="BK10447" s="876"/>
      <c r="BL10447" s="876"/>
      <c r="BM10447" s="876"/>
      <c r="BN10447" s="876"/>
      <c r="BO10447" s="876"/>
      <c r="BP10447" s="876"/>
      <c r="BQ10447" s="876"/>
      <c r="BR10447" s="876"/>
    </row>
    <row r="10448" spans="4:70" x14ac:dyDescent="0.2">
      <c r="D10448" s="876"/>
      <c r="F10448" s="876"/>
      <c r="J10448" s="876"/>
      <c r="X10448" s="876"/>
      <c r="Y10448" s="876"/>
      <c r="Z10448" s="876"/>
      <c r="AA10448" s="876"/>
      <c r="AB10448" s="876"/>
      <c r="AC10448" s="876"/>
      <c r="AD10448" s="876"/>
      <c r="AE10448" s="876"/>
      <c r="AF10448" s="876"/>
      <c r="AG10448" s="876"/>
      <c r="AH10448" s="876"/>
      <c r="AI10448" s="876"/>
      <c r="AJ10448" s="876"/>
      <c r="AK10448" s="876"/>
      <c r="AL10448" s="876"/>
      <c r="AM10448" s="876"/>
      <c r="AN10448" s="876"/>
      <c r="AO10448" s="876"/>
      <c r="AP10448" s="876"/>
      <c r="AQ10448" s="876"/>
      <c r="AR10448" s="876"/>
      <c r="AS10448" s="876"/>
      <c r="AT10448" s="876"/>
      <c r="AU10448" s="876"/>
      <c r="AV10448" s="876"/>
      <c r="AW10448" s="876"/>
      <c r="AX10448" s="876"/>
      <c r="AY10448" s="876"/>
      <c r="AZ10448" s="876"/>
      <c r="BA10448" s="876"/>
      <c r="BB10448" s="876"/>
      <c r="BC10448" s="876"/>
      <c r="BD10448" s="876"/>
      <c r="BE10448" s="876"/>
      <c r="BF10448" s="876"/>
      <c r="BG10448" s="876"/>
      <c r="BH10448" s="876"/>
      <c r="BI10448" s="876"/>
      <c r="BJ10448" s="876"/>
      <c r="BK10448" s="876"/>
      <c r="BL10448" s="876"/>
      <c r="BM10448" s="876"/>
      <c r="BN10448" s="876"/>
      <c r="BO10448" s="876"/>
      <c r="BP10448" s="876"/>
      <c r="BQ10448" s="876"/>
      <c r="BR10448" s="876"/>
    </row>
    <row r="10449" spans="4:70" x14ac:dyDescent="0.2">
      <c r="D10449" s="876"/>
      <c r="F10449" s="876"/>
      <c r="J10449" s="876"/>
      <c r="X10449" s="876"/>
      <c r="Y10449" s="876"/>
      <c r="Z10449" s="876"/>
      <c r="AA10449" s="876"/>
      <c r="AB10449" s="876"/>
      <c r="AC10449" s="876"/>
      <c r="AD10449" s="876"/>
      <c r="AE10449" s="876"/>
      <c r="AF10449" s="876"/>
      <c r="AG10449" s="876"/>
      <c r="AH10449" s="876"/>
      <c r="AI10449" s="876"/>
      <c r="AJ10449" s="876"/>
      <c r="AK10449" s="876"/>
      <c r="AL10449" s="876"/>
      <c r="AM10449" s="876"/>
      <c r="AN10449" s="876"/>
      <c r="AO10449" s="876"/>
      <c r="AP10449" s="876"/>
      <c r="AQ10449" s="876"/>
      <c r="AR10449" s="876"/>
      <c r="AS10449" s="876"/>
      <c r="AT10449" s="876"/>
      <c r="AU10449" s="876"/>
      <c r="AV10449" s="876"/>
      <c r="AW10449" s="876"/>
      <c r="AX10449" s="876"/>
      <c r="AY10449" s="876"/>
      <c r="AZ10449" s="876"/>
      <c r="BA10449" s="876"/>
      <c r="BB10449" s="876"/>
      <c r="BC10449" s="876"/>
      <c r="BD10449" s="876"/>
      <c r="BE10449" s="876"/>
      <c r="BF10449" s="876"/>
      <c r="BG10449" s="876"/>
      <c r="BH10449" s="876"/>
      <c r="BI10449" s="876"/>
      <c r="BJ10449" s="876"/>
      <c r="BK10449" s="876"/>
      <c r="BL10449" s="876"/>
      <c r="BM10449" s="876"/>
      <c r="BN10449" s="876"/>
      <c r="BO10449" s="876"/>
      <c r="BP10449" s="876"/>
      <c r="BQ10449" s="876"/>
      <c r="BR10449" s="876"/>
    </row>
    <row r="10450" spans="4:70" x14ac:dyDescent="0.2">
      <c r="D10450" s="876"/>
      <c r="F10450" s="876"/>
      <c r="J10450" s="876"/>
      <c r="X10450" s="876"/>
      <c r="Y10450" s="876"/>
      <c r="Z10450" s="876"/>
      <c r="AA10450" s="876"/>
      <c r="AB10450" s="876"/>
      <c r="AC10450" s="876"/>
      <c r="AD10450" s="876"/>
      <c r="AE10450" s="876"/>
      <c r="AF10450" s="876"/>
      <c r="AG10450" s="876"/>
      <c r="AH10450" s="876"/>
      <c r="AI10450" s="876"/>
      <c r="AJ10450" s="876"/>
      <c r="AK10450" s="876"/>
      <c r="AL10450" s="876"/>
      <c r="AM10450" s="876"/>
      <c r="AN10450" s="876"/>
      <c r="AO10450" s="876"/>
      <c r="AP10450" s="876"/>
      <c r="AQ10450" s="876"/>
      <c r="AR10450" s="876"/>
      <c r="AS10450" s="876"/>
      <c r="AT10450" s="876"/>
      <c r="AU10450" s="876"/>
      <c r="AV10450" s="876"/>
      <c r="AW10450" s="876"/>
      <c r="AX10450" s="876"/>
      <c r="AY10450" s="876"/>
      <c r="AZ10450" s="876"/>
      <c r="BA10450" s="876"/>
      <c r="BB10450" s="876"/>
      <c r="BC10450" s="876"/>
      <c r="BD10450" s="876"/>
      <c r="BE10450" s="876"/>
      <c r="BF10450" s="876"/>
      <c r="BG10450" s="876"/>
      <c r="BH10450" s="876"/>
      <c r="BI10450" s="876"/>
      <c r="BJ10450" s="876"/>
      <c r="BK10450" s="876"/>
      <c r="BL10450" s="876"/>
      <c r="BM10450" s="876"/>
      <c r="BN10450" s="876"/>
      <c r="BO10450" s="876"/>
      <c r="BP10450" s="876"/>
      <c r="BQ10450" s="876"/>
      <c r="BR10450" s="876"/>
    </row>
    <row r="10451" spans="4:70" x14ac:dyDescent="0.2">
      <c r="D10451" s="876"/>
      <c r="F10451" s="876"/>
      <c r="J10451" s="876"/>
      <c r="X10451" s="876"/>
      <c r="Y10451" s="876"/>
      <c r="Z10451" s="876"/>
      <c r="AA10451" s="876"/>
      <c r="AB10451" s="876"/>
      <c r="AC10451" s="876"/>
      <c r="AD10451" s="876"/>
      <c r="AE10451" s="876"/>
      <c r="AF10451" s="876"/>
      <c r="AG10451" s="876"/>
      <c r="AH10451" s="876"/>
      <c r="AI10451" s="876"/>
      <c r="AJ10451" s="876"/>
      <c r="AK10451" s="876"/>
      <c r="AL10451" s="876"/>
      <c r="AM10451" s="876"/>
      <c r="AN10451" s="876"/>
      <c r="AO10451" s="876"/>
      <c r="AP10451" s="876"/>
      <c r="AQ10451" s="876"/>
      <c r="AR10451" s="876"/>
      <c r="AS10451" s="876"/>
      <c r="AT10451" s="876"/>
      <c r="AU10451" s="876"/>
      <c r="AV10451" s="876"/>
      <c r="AW10451" s="876"/>
      <c r="AX10451" s="876"/>
      <c r="AY10451" s="876"/>
      <c r="AZ10451" s="876"/>
      <c r="BA10451" s="876"/>
      <c r="BB10451" s="876"/>
      <c r="BC10451" s="876"/>
      <c r="BD10451" s="876"/>
      <c r="BE10451" s="876"/>
      <c r="BF10451" s="876"/>
      <c r="BG10451" s="876"/>
      <c r="BH10451" s="876"/>
      <c r="BI10451" s="876"/>
      <c r="BJ10451" s="876"/>
      <c r="BK10451" s="876"/>
      <c r="BL10451" s="876"/>
      <c r="BM10451" s="876"/>
      <c r="BN10451" s="876"/>
      <c r="BO10451" s="876"/>
      <c r="BP10451" s="876"/>
      <c r="BQ10451" s="876"/>
      <c r="BR10451" s="876"/>
    </row>
    <row r="10452" spans="4:70" x14ac:dyDescent="0.2">
      <c r="D10452" s="876"/>
      <c r="F10452" s="876"/>
      <c r="J10452" s="876"/>
      <c r="X10452" s="876"/>
      <c r="Y10452" s="876"/>
      <c r="Z10452" s="876"/>
      <c r="AA10452" s="876"/>
      <c r="AB10452" s="876"/>
      <c r="AC10452" s="876"/>
      <c r="AD10452" s="876"/>
      <c r="AE10452" s="876"/>
      <c r="AF10452" s="876"/>
      <c r="AG10452" s="876"/>
      <c r="AH10452" s="876"/>
      <c r="AI10452" s="876"/>
      <c r="AJ10452" s="876"/>
      <c r="AK10452" s="876"/>
      <c r="AL10452" s="876"/>
      <c r="AM10452" s="876"/>
      <c r="AN10452" s="876"/>
      <c r="AO10452" s="876"/>
      <c r="AP10452" s="876"/>
      <c r="AQ10452" s="876"/>
      <c r="AR10452" s="876"/>
      <c r="AS10452" s="876"/>
      <c r="AT10452" s="876"/>
      <c r="AU10452" s="876"/>
      <c r="AV10452" s="876"/>
      <c r="AW10452" s="876"/>
      <c r="AX10452" s="876"/>
      <c r="AY10452" s="876"/>
      <c r="AZ10452" s="876"/>
      <c r="BA10452" s="876"/>
      <c r="BB10452" s="876"/>
      <c r="BC10452" s="876"/>
      <c r="BD10452" s="876"/>
      <c r="BE10452" s="876"/>
      <c r="BF10452" s="876"/>
      <c r="BG10452" s="876"/>
      <c r="BH10452" s="876"/>
      <c r="BI10452" s="876"/>
      <c r="BJ10452" s="876"/>
      <c r="BK10452" s="876"/>
      <c r="BL10452" s="876"/>
      <c r="BM10452" s="876"/>
      <c r="BN10452" s="876"/>
      <c r="BO10452" s="876"/>
      <c r="BP10452" s="876"/>
      <c r="BQ10452" s="876"/>
      <c r="BR10452" s="876"/>
    </row>
    <row r="10453" spans="4:70" x14ac:dyDescent="0.2">
      <c r="D10453" s="876"/>
      <c r="F10453" s="876"/>
      <c r="J10453" s="876"/>
      <c r="X10453" s="876"/>
      <c r="Y10453" s="876"/>
      <c r="Z10453" s="876"/>
      <c r="AA10453" s="876"/>
      <c r="AB10453" s="876"/>
      <c r="AC10453" s="876"/>
      <c r="AD10453" s="876"/>
      <c r="AE10453" s="876"/>
      <c r="AF10453" s="876"/>
      <c r="AG10453" s="876"/>
      <c r="AH10453" s="876"/>
      <c r="AI10453" s="876"/>
      <c r="AJ10453" s="876"/>
      <c r="AK10453" s="876"/>
      <c r="AL10453" s="876"/>
      <c r="AM10453" s="876"/>
      <c r="AN10453" s="876"/>
      <c r="AO10453" s="876"/>
      <c r="AP10453" s="876"/>
      <c r="AQ10453" s="876"/>
      <c r="AR10453" s="876"/>
      <c r="AS10453" s="876"/>
      <c r="AT10453" s="876"/>
      <c r="AU10453" s="876"/>
      <c r="AV10453" s="876"/>
      <c r="AW10453" s="876"/>
      <c r="AX10453" s="876"/>
      <c r="AY10453" s="876"/>
      <c r="AZ10453" s="876"/>
      <c r="BA10453" s="876"/>
      <c r="BB10453" s="876"/>
      <c r="BC10453" s="876"/>
      <c r="BD10453" s="876"/>
      <c r="BE10453" s="876"/>
      <c r="BF10453" s="876"/>
      <c r="BG10453" s="876"/>
      <c r="BH10453" s="876"/>
      <c r="BI10453" s="876"/>
      <c r="BJ10453" s="876"/>
      <c r="BK10453" s="876"/>
      <c r="BL10453" s="876"/>
      <c r="BM10453" s="876"/>
      <c r="BN10453" s="876"/>
      <c r="BO10453" s="876"/>
      <c r="BP10453" s="876"/>
      <c r="BQ10453" s="876"/>
      <c r="BR10453" s="876"/>
    </row>
    <row r="10454" spans="4:70" x14ac:dyDescent="0.2">
      <c r="D10454" s="876"/>
      <c r="F10454" s="876"/>
      <c r="J10454" s="876"/>
      <c r="X10454" s="876"/>
      <c r="Y10454" s="876"/>
      <c r="Z10454" s="876"/>
      <c r="AA10454" s="876"/>
      <c r="AB10454" s="876"/>
      <c r="AC10454" s="876"/>
      <c r="AD10454" s="876"/>
      <c r="AE10454" s="876"/>
      <c r="AF10454" s="876"/>
      <c r="AG10454" s="876"/>
      <c r="AH10454" s="876"/>
      <c r="AI10454" s="876"/>
      <c r="AJ10454" s="876"/>
      <c r="AK10454" s="876"/>
      <c r="AL10454" s="876"/>
      <c r="AM10454" s="876"/>
      <c r="AN10454" s="876"/>
      <c r="AO10454" s="876"/>
      <c r="AP10454" s="876"/>
      <c r="AQ10454" s="876"/>
      <c r="AR10454" s="876"/>
      <c r="AS10454" s="876"/>
      <c r="AT10454" s="876"/>
      <c r="AU10454" s="876"/>
      <c r="AV10454" s="876"/>
      <c r="AW10454" s="876"/>
      <c r="AX10454" s="876"/>
      <c r="AY10454" s="876"/>
      <c r="AZ10454" s="876"/>
      <c r="BA10454" s="876"/>
      <c r="BB10454" s="876"/>
      <c r="BC10454" s="876"/>
      <c r="BD10454" s="876"/>
      <c r="BE10454" s="876"/>
      <c r="BF10454" s="876"/>
      <c r="BG10454" s="876"/>
      <c r="BH10454" s="876"/>
      <c r="BI10454" s="876"/>
      <c r="BJ10454" s="876"/>
      <c r="BK10454" s="876"/>
      <c r="BL10454" s="876"/>
      <c r="BM10454" s="876"/>
      <c r="BN10454" s="876"/>
      <c r="BO10454" s="876"/>
      <c r="BP10454" s="876"/>
      <c r="BQ10454" s="876"/>
      <c r="BR10454" s="876"/>
    </row>
    <row r="10455" spans="4:70" x14ac:dyDescent="0.2">
      <c r="D10455" s="876"/>
      <c r="F10455" s="876"/>
      <c r="J10455" s="876"/>
      <c r="X10455" s="876"/>
      <c r="Y10455" s="876"/>
      <c r="Z10455" s="876"/>
      <c r="AA10455" s="876"/>
      <c r="AB10455" s="876"/>
      <c r="AC10455" s="876"/>
      <c r="AD10455" s="876"/>
      <c r="AE10455" s="876"/>
      <c r="AF10455" s="876"/>
      <c r="AG10455" s="876"/>
      <c r="AH10455" s="876"/>
      <c r="AI10455" s="876"/>
      <c r="AJ10455" s="876"/>
      <c r="AK10455" s="876"/>
      <c r="AL10455" s="876"/>
      <c r="AM10455" s="876"/>
      <c r="AN10455" s="876"/>
      <c r="AO10455" s="876"/>
      <c r="AP10455" s="876"/>
      <c r="AQ10455" s="876"/>
      <c r="AR10455" s="876"/>
      <c r="AS10455" s="876"/>
      <c r="AT10455" s="876"/>
      <c r="AU10455" s="876"/>
      <c r="AV10455" s="876"/>
      <c r="AW10455" s="876"/>
      <c r="AX10455" s="876"/>
      <c r="AY10455" s="876"/>
      <c r="AZ10455" s="876"/>
      <c r="BA10455" s="876"/>
      <c r="BB10455" s="876"/>
      <c r="BC10455" s="876"/>
      <c r="BD10455" s="876"/>
      <c r="BE10455" s="876"/>
      <c r="BF10455" s="876"/>
      <c r="BG10455" s="876"/>
      <c r="BH10455" s="876"/>
      <c r="BI10455" s="876"/>
      <c r="BJ10455" s="876"/>
      <c r="BK10455" s="876"/>
      <c r="BL10455" s="876"/>
      <c r="BM10455" s="876"/>
      <c r="BN10455" s="876"/>
      <c r="BO10455" s="876"/>
      <c r="BP10455" s="876"/>
      <c r="BQ10455" s="876"/>
      <c r="BR10455" s="876"/>
    </row>
    <row r="10456" spans="4:70" x14ac:dyDescent="0.2">
      <c r="D10456" s="876"/>
      <c r="F10456" s="876"/>
      <c r="J10456" s="876"/>
      <c r="X10456" s="876"/>
      <c r="Y10456" s="876"/>
      <c r="Z10456" s="876"/>
      <c r="AA10456" s="876"/>
      <c r="AB10456" s="876"/>
      <c r="AC10456" s="876"/>
      <c r="AD10456" s="876"/>
      <c r="AE10456" s="876"/>
      <c r="AF10456" s="876"/>
      <c r="AG10456" s="876"/>
      <c r="AH10456" s="876"/>
      <c r="AI10456" s="876"/>
      <c r="AJ10456" s="876"/>
      <c r="AK10456" s="876"/>
      <c r="AL10456" s="876"/>
      <c r="AM10456" s="876"/>
      <c r="AN10456" s="876"/>
      <c r="AO10456" s="876"/>
      <c r="AP10456" s="876"/>
      <c r="AQ10456" s="876"/>
      <c r="AR10456" s="876"/>
      <c r="AS10456" s="876"/>
      <c r="AT10456" s="876"/>
      <c r="AU10456" s="876"/>
      <c r="AV10456" s="876"/>
      <c r="AW10456" s="876"/>
      <c r="AX10456" s="876"/>
      <c r="AY10456" s="876"/>
      <c r="AZ10456" s="876"/>
      <c r="BA10456" s="876"/>
      <c r="BB10456" s="876"/>
      <c r="BC10456" s="876"/>
      <c r="BD10456" s="876"/>
      <c r="BE10456" s="876"/>
      <c r="BF10456" s="876"/>
      <c r="BG10456" s="876"/>
      <c r="BH10456" s="876"/>
      <c r="BI10456" s="876"/>
      <c r="BJ10456" s="876"/>
      <c r="BK10456" s="876"/>
      <c r="BL10456" s="876"/>
      <c r="BM10456" s="876"/>
      <c r="BN10456" s="876"/>
      <c r="BO10456" s="876"/>
      <c r="BP10456" s="876"/>
      <c r="BQ10456" s="876"/>
      <c r="BR10456" s="876"/>
    </row>
    <row r="10457" spans="4:70" x14ac:dyDescent="0.2">
      <c r="D10457" s="876"/>
      <c r="F10457" s="876"/>
      <c r="J10457" s="876"/>
      <c r="X10457" s="876"/>
      <c r="Y10457" s="876"/>
      <c r="Z10457" s="876"/>
      <c r="AA10457" s="876"/>
      <c r="AB10457" s="876"/>
      <c r="AC10457" s="876"/>
      <c r="AD10457" s="876"/>
      <c r="AE10457" s="876"/>
      <c r="AF10457" s="876"/>
      <c r="AG10457" s="876"/>
      <c r="AH10457" s="876"/>
      <c r="AI10457" s="876"/>
      <c r="AJ10457" s="876"/>
      <c r="AK10457" s="876"/>
      <c r="AL10457" s="876"/>
      <c r="AM10457" s="876"/>
      <c r="AN10457" s="876"/>
      <c r="AO10457" s="876"/>
      <c r="AP10457" s="876"/>
      <c r="AQ10457" s="876"/>
      <c r="AR10457" s="876"/>
      <c r="AS10457" s="876"/>
      <c r="AT10457" s="876"/>
      <c r="AU10457" s="876"/>
      <c r="AV10457" s="876"/>
      <c r="AW10457" s="876"/>
      <c r="AX10457" s="876"/>
      <c r="AY10457" s="876"/>
      <c r="AZ10457" s="876"/>
      <c r="BA10457" s="876"/>
      <c r="BB10457" s="876"/>
      <c r="BC10457" s="876"/>
      <c r="BD10457" s="876"/>
      <c r="BE10457" s="876"/>
      <c r="BF10457" s="876"/>
      <c r="BG10457" s="876"/>
      <c r="BH10457" s="876"/>
      <c r="BI10457" s="876"/>
      <c r="BJ10457" s="876"/>
      <c r="BK10457" s="876"/>
      <c r="BL10457" s="876"/>
      <c r="BM10457" s="876"/>
      <c r="BN10457" s="876"/>
      <c r="BO10457" s="876"/>
      <c r="BP10457" s="876"/>
      <c r="BQ10457" s="876"/>
      <c r="BR10457" s="876"/>
    </row>
    <row r="10458" spans="4:70" x14ac:dyDescent="0.2">
      <c r="D10458" s="876"/>
      <c r="F10458" s="876"/>
      <c r="J10458" s="876"/>
      <c r="X10458" s="876"/>
      <c r="Y10458" s="876"/>
      <c r="Z10458" s="876"/>
      <c r="AA10458" s="876"/>
      <c r="AB10458" s="876"/>
      <c r="AC10458" s="876"/>
      <c r="AD10458" s="876"/>
      <c r="AE10458" s="876"/>
      <c r="AF10458" s="876"/>
      <c r="AG10458" s="876"/>
      <c r="AH10458" s="876"/>
      <c r="AI10458" s="876"/>
      <c r="AJ10458" s="876"/>
      <c r="AK10458" s="876"/>
      <c r="AL10458" s="876"/>
      <c r="AM10458" s="876"/>
      <c r="AN10458" s="876"/>
      <c r="AO10458" s="876"/>
      <c r="AP10458" s="876"/>
      <c r="AQ10458" s="876"/>
      <c r="AR10458" s="876"/>
      <c r="AS10458" s="876"/>
      <c r="AT10458" s="876"/>
      <c r="AU10458" s="876"/>
      <c r="AV10458" s="876"/>
      <c r="AW10458" s="876"/>
      <c r="AX10458" s="876"/>
      <c r="AY10458" s="876"/>
      <c r="AZ10458" s="876"/>
      <c r="BA10458" s="876"/>
      <c r="BB10458" s="876"/>
      <c r="BC10458" s="876"/>
      <c r="BD10458" s="876"/>
      <c r="BE10458" s="876"/>
      <c r="BF10458" s="876"/>
      <c r="BG10458" s="876"/>
      <c r="BH10458" s="876"/>
      <c r="BI10458" s="876"/>
      <c r="BJ10458" s="876"/>
      <c r="BK10458" s="876"/>
      <c r="BL10458" s="876"/>
      <c r="BM10458" s="876"/>
      <c r="BN10458" s="876"/>
      <c r="BO10458" s="876"/>
      <c r="BP10458" s="876"/>
      <c r="BQ10458" s="876"/>
      <c r="BR10458" s="876"/>
    </row>
    <row r="10459" spans="4:70" x14ac:dyDescent="0.2">
      <c r="D10459" s="876"/>
      <c r="F10459" s="876"/>
      <c r="J10459" s="876"/>
      <c r="X10459" s="876"/>
      <c r="Y10459" s="876"/>
      <c r="Z10459" s="876"/>
      <c r="AA10459" s="876"/>
      <c r="AB10459" s="876"/>
      <c r="AC10459" s="876"/>
      <c r="AD10459" s="876"/>
      <c r="AE10459" s="876"/>
      <c r="AF10459" s="876"/>
      <c r="AG10459" s="876"/>
      <c r="AH10459" s="876"/>
      <c r="AI10459" s="876"/>
      <c r="AJ10459" s="876"/>
      <c r="AK10459" s="876"/>
      <c r="AL10459" s="876"/>
      <c r="AM10459" s="876"/>
      <c r="AN10459" s="876"/>
      <c r="AO10459" s="876"/>
      <c r="AP10459" s="876"/>
      <c r="AQ10459" s="876"/>
      <c r="AR10459" s="876"/>
      <c r="AS10459" s="876"/>
      <c r="AT10459" s="876"/>
      <c r="AU10459" s="876"/>
      <c r="AV10459" s="876"/>
      <c r="AW10459" s="876"/>
      <c r="AX10459" s="876"/>
      <c r="AY10459" s="876"/>
      <c r="AZ10459" s="876"/>
      <c r="BA10459" s="876"/>
      <c r="BB10459" s="876"/>
      <c r="BC10459" s="876"/>
      <c r="BD10459" s="876"/>
      <c r="BE10459" s="876"/>
      <c r="BF10459" s="876"/>
      <c r="BG10459" s="876"/>
      <c r="BH10459" s="876"/>
      <c r="BI10459" s="876"/>
      <c r="BJ10459" s="876"/>
      <c r="BK10459" s="876"/>
      <c r="BL10459" s="876"/>
      <c r="BM10459" s="876"/>
      <c r="BN10459" s="876"/>
      <c r="BO10459" s="876"/>
      <c r="BP10459" s="876"/>
      <c r="BQ10459" s="876"/>
      <c r="BR10459" s="876"/>
    </row>
    <row r="10460" spans="4:70" x14ac:dyDescent="0.2">
      <c r="D10460" s="876"/>
      <c r="F10460" s="876"/>
      <c r="J10460" s="876"/>
      <c r="X10460" s="876"/>
      <c r="Y10460" s="876"/>
      <c r="Z10460" s="876"/>
      <c r="AA10460" s="876"/>
      <c r="AB10460" s="876"/>
      <c r="AC10460" s="876"/>
      <c r="AD10460" s="876"/>
      <c r="AE10460" s="876"/>
      <c r="AF10460" s="876"/>
      <c r="AG10460" s="876"/>
      <c r="AH10460" s="876"/>
      <c r="AI10460" s="876"/>
      <c r="AJ10460" s="876"/>
      <c r="AK10460" s="876"/>
      <c r="AL10460" s="876"/>
      <c r="AM10460" s="876"/>
      <c r="AN10460" s="876"/>
      <c r="AO10460" s="876"/>
      <c r="AP10460" s="876"/>
      <c r="AQ10460" s="876"/>
      <c r="AR10460" s="876"/>
      <c r="AS10460" s="876"/>
      <c r="AT10460" s="876"/>
      <c r="AU10460" s="876"/>
      <c r="AV10460" s="876"/>
      <c r="AW10460" s="876"/>
      <c r="AX10460" s="876"/>
      <c r="AY10460" s="876"/>
      <c r="AZ10460" s="876"/>
      <c r="BA10460" s="876"/>
      <c r="BB10460" s="876"/>
      <c r="BC10460" s="876"/>
      <c r="BD10460" s="876"/>
      <c r="BE10460" s="876"/>
      <c r="BF10460" s="876"/>
      <c r="BG10460" s="876"/>
      <c r="BH10460" s="876"/>
      <c r="BI10460" s="876"/>
      <c r="BJ10460" s="876"/>
      <c r="BK10460" s="876"/>
      <c r="BL10460" s="876"/>
      <c r="BM10460" s="876"/>
      <c r="BN10460" s="876"/>
      <c r="BO10460" s="876"/>
      <c r="BP10460" s="876"/>
      <c r="BQ10460" s="876"/>
      <c r="BR10460" s="876"/>
    </row>
    <row r="10461" spans="4:70" x14ac:dyDescent="0.2">
      <c r="D10461" s="876"/>
      <c r="F10461" s="876"/>
      <c r="J10461" s="876"/>
      <c r="X10461" s="876"/>
      <c r="Y10461" s="876"/>
      <c r="Z10461" s="876"/>
      <c r="AA10461" s="876"/>
      <c r="AB10461" s="876"/>
      <c r="AC10461" s="876"/>
      <c r="AD10461" s="876"/>
      <c r="AE10461" s="876"/>
      <c r="AF10461" s="876"/>
      <c r="AG10461" s="876"/>
      <c r="AH10461" s="876"/>
      <c r="AI10461" s="876"/>
      <c r="AJ10461" s="876"/>
      <c r="AK10461" s="876"/>
      <c r="AL10461" s="876"/>
      <c r="AM10461" s="876"/>
      <c r="AN10461" s="876"/>
      <c r="AO10461" s="876"/>
      <c r="AP10461" s="876"/>
      <c r="AQ10461" s="876"/>
      <c r="AR10461" s="876"/>
      <c r="AS10461" s="876"/>
      <c r="AT10461" s="876"/>
      <c r="AU10461" s="876"/>
      <c r="AV10461" s="876"/>
      <c r="AW10461" s="876"/>
      <c r="AX10461" s="876"/>
      <c r="AY10461" s="876"/>
      <c r="AZ10461" s="876"/>
      <c r="BA10461" s="876"/>
      <c r="BB10461" s="876"/>
      <c r="BC10461" s="876"/>
      <c r="BD10461" s="876"/>
      <c r="BE10461" s="876"/>
      <c r="BF10461" s="876"/>
      <c r="BG10461" s="876"/>
      <c r="BH10461" s="876"/>
      <c r="BI10461" s="876"/>
      <c r="BJ10461" s="876"/>
      <c r="BK10461" s="876"/>
      <c r="BL10461" s="876"/>
      <c r="BM10461" s="876"/>
      <c r="BN10461" s="876"/>
      <c r="BO10461" s="876"/>
      <c r="BP10461" s="876"/>
      <c r="BQ10461" s="876"/>
      <c r="BR10461" s="876"/>
    </row>
    <row r="10462" spans="4:70" x14ac:dyDescent="0.2">
      <c r="D10462" s="876"/>
      <c r="F10462" s="876"/>
      <c r="J10462" s="876"/>
      <c r="X10462" s="876"/>
      <c r="Y10462" s="876"/>
      <c r="Z10462" s="876"/>
      <c r="AA10462" s="876"/>
      <c r="AB10462" s="876"/>
      <c r="AC10462" s="876"/>
      <c r="AD10462" s="876"/>
      <c r="AE10462" s="876"/>
      <c r="AF10462" s="876"/>
      <c r="AG10462" s="876"/>
      <c r="AH10462" s="876"/>
      <c r="AI10462" s="876"/>
      <c r="AJ10462" s="876"/>
      <c r="AK10462" s="876"/>
      <c r="AL10462" s="876"/>
      <c r="AM10462" s="876"/>
      <c r="AN10462" s="876"/>
      <c r="AO10462" s="876"/>
      <c r="AP10462" s="876"/>
      <c r="AQ10462" s="876"/>
      <c r="AR10462" s="876"/>
      <c r="AS10462" s="876"/>
      <c r="AT10462" s="876"/>
      <c r="AU10462" s="876"/>
      <c r="AV10462" s="876"/>
      <c r="AW10462" s="876"/>
      <c r="AX10462" s="876"/>
      <c r="AY10462" s="876"/>
      <c r="AZ10462" s="876"/>
      <c r="BA10462" s="876"/>
      <c r="BB10462" s="876"/>
      <c r="BC10462" s="876"/>
      <c r="BD10462" s="876"/>
      <c r="BE10462" s="876"/>
      <c r="BF10462" s="876"/>
      <c r="BG10462" s="876"/>
      <c r="BH10462" s="876"/>
      <c r="BI10462" s="876"/>
      <c r="BJ10462" s="876"/>
      <c r="BK10462" s="876"/>
      <c r="BL10462" s="876"/>
      <c r="BM10462" s="876"/>
      <c r="BN10462" s="876"/>
      <c r="BO10462" s="876"/>
      <c r="BP10462" s="876"/>
      <c r="BQ10462" s="876"/>
      <c r="BR10462" s="876"/>
    </row>
    <row r="10463" spans="4:70" x14ac:dyDescent="0.2">
      <c r="D10463" s="876"/>
      <c r="F10463" s="876"/>
      <c r="J10463" s="876"/>
      <c r="X10463" s="876"/>
      <c r="Y10463" s="876"/>
      <c r="Z10463" s="876"/>
      <c r="AA10463" s="876"/>
      <c r="AB10463" s="876"/>
      <c r="AC10463" s="876"/>
      <c r="AD10463" s="876"/>
      <c r="AE10463" s="876"/>
      <c r="AF10463" s="876"/>
      <c r="AG10463" s="876"/>
      <c r="AH10463" s="876"/>
      <c r="AI10463" s="876"/>
      <c r="AJ10463" s="876"/>
      <c r="AK10463" s="876"/>
      <c r="AL10463" s="876"/>
      <c r="AM10463" s="876"/>
      <c r="AN10463" s="876"/>
      <c r="AO10463" s="876"/>
      <c r="AP10463" s="876"/>
      <c r="AQ10463" s="876"/>
      <c r="AR10463" s="876"/>
      <c r="AS10463" s="876"/>
      <c r="AT10463" s="876"/>
      <c r="AU10463" s="876"/>
      <c r="AV10463" s="876"/>
      <c r="AW10463" s="876"/>
      <c r="AX10463" s="876"/>
      <c r="AY10463" s="876"/>
      <c r="AZ10463" s="876"/>
      <c r="BA10463" s="876"/>
      <c r="BB10463" s="876"/>
      <c r="BC10463" s="876"/>
      <c r="BD10463" s="876"/>
      <c r="BE10463" s="876"/>
      <c r="BF10463" s="876"/>
      <c r="BG10463" s="876"/>
      <c r="BH10463" s="876"/>
      <c r="BI10463" s="876"/>
      <c r="BJ10463" s="876"/>
      <c r="BK10463" s="876"/>
      <c r="BL10463" s="876"/>
      <c r="BM10463" s="876"/>
      <c r="BN10463" s="876"/>
      <c r="BO10463" s="876"/>
      <c r="BP10463" s="876"/>
      <c r="BQ10463" s="876"/>
      <c r="BR10463" s="876"/>
    </row>
    <row r="10464" spans="4:70" x14ac:dyDescent="0.2">
      <c r="D10464" s="876"/>
      <c r="F10464" s="876"/>
      <c r="J10464" s="876"/>
      <c r="X10464" s="876"/>
      <c r="Y10464" s="876"/>
      <c r="Z10464" s="876"/>
      <c r="AA10464" s="876"/>
      <c r="AB10464" s="876"/>
      <c r="AC10464" s="876"/>
      <c r="AD10464" s="876"/>
      <c r="AE10464" s="876"/>
      <c r="AF10464" s="876"/>
      <c r="AG10464" s="876"/>
      <c r="AH10464" s="876"/>
      <c r="AI10464" s="876"/>
      <c r="AJ10464" s="876"/>
      <c r="AK10464" s="876"/>
      <c r="AL10464" s="876"/>
      <c r="AM10464" s="876"/>
      <c r="AN10464" s="876"/>
      <c r="AO10464" s="876"/>
      <c r="AP10464" s="876"/>
      <c r="AQ10464" s="876"/>
      <c r="AR10464" s="876"/>
      <c r="AS10464" s="876"/>
      <c r="AT10464" s="876"/>
      <c r="AU10464" s="876"/>
      <c r="AV10464" s="876"/>
      <c r="AW10464" s="876"/>
      <c r="AX10464" s="876"/>
      <c r="AY10464" s="876"/>
      <c r="AZ10464" s="876"/>
      <c r="BA10464" s="876"/>
      <c r="BB10464" s="876"/>
      <c r="BC10464" s="876"/>
      <c r="BD10464" s="876"/>
      <c r="BE10464" s="876"/>
      <c r="BF10464" s="876"/>
      <c r="BG10464" s="876"/>
      <c r="BH10464" s="876"/>
      <c r="BI10464" s="876"/>
      <c r="BJ10464" s="876"/>
      <c r="BK10464" s="876"/>
      <c r="BL10464" s="876"/>
      <c r="BM10464" s="876"/>
      <c r="BN10464" s="876"/>
      <c r="BO10464" s="876"/>
      <c r="BP10464" s="876"/>
      <c r="BQ10464" s="876"/>
      <c r="BR10464" s="876"/>
    </row>
    <row r="10465" spans="4:70" x14ac:dyDescent="0.2">
      <c r="D10465" s="876"/>
      <c r="F10465" s="876"/>
      <c r="J10465" s="876"/>
      <c r="X10465" s="876"/>
      <c r="Y10465" s="876"/>
      <c r="Z10465" s="876"/>
      <c r="AA10465" s="876"/>
      <c r="AB10465" s="876"/>
      <c r="AC10465" s="876"/>
      <c r="AD10465" s="876"/>
      <c r="AE10465" s="876"/>
      <c r="AF10465" s="876"/>
      <c r="AG10465" s="876"/>
      <c r="AH10465" s="876"/>
      <c r="AI10465" s="876"/>
      <c r="AJ10465" s="876"/>
      <c r="AK10465" s="876"/>
      <c r="AL10465" s="876"/>
      <c r="AM10465" s="876"/>
      <c r="AN10465" s="876"/>
      <c r="AO10465" s="876"/>
      <c r="AP10465" s="876"/>
      <c r="AQ10465" s="876"/>
      <c r="AR10465" s="876"/>
      <c r="AS10465" s="876"/>
      <c r="AT10465" s="876"/>
      <c r="AU10465" s="876"/>
      <c r="AV10465" s="876"/>
      <c r="AW10465" s="876"/>
      <c r="AX10465" s="876"/>
      <c r="AY10465" s="876"/>
      <c r="AZ10465" s="876"/>
      <c r="BA10465" s="876"/>
      <c r="BB10465" s="876"/>
      <c r="BC10465" s="876"/>
      <c r="BD10465" s="876"/>
      <c r="BE10465" s="876"/>
      <c r="BF10465" s="876"/>
      <c r="BG10465" s="876"/>
      <c r="BH10465" s="876"/>
      <c r="BI10465" s="876"/>
      <c r="BJ10465" s="876"/>
      <c r="BK10465" s="876"/>
      <c r="BL10465" s="876"/>
      <c r="BM10465" s="876"/>
      <c r="BN10465" s="876"/>
      <c r="BO10465" s="876"/>
      <c r="BP10465" s="876"/>
      <c r="BQ10465" s="876"/>
      <c r="BR10465" s="876"/>
    </row>
    <row r="10466" spans="4:70" x14ac:dyDescent="0.2">
      <c r="D10466" s="876"/>
      <c r="F10466" s="876"/>
      <c r="J10466" s="876"/>
      <c r="X10466" s="876"/>
      <c r="Y10466" s="876"/>
      <c r="Z10466" s="876"/>
      <c r="AA10466" s="876"/>
      <c r="AB10466" s="876"/>
      <c r="AC10466" s="876"/>
      <c r="AD10466" s="876"/>
      <c r="AE10466" s="876"/>
      <c r="AF10466" s="876"/>
      <c r="AG10466" s="876"/>
      <c r="AH10466" s="876"/>
      <c r="AI10466" s="876"/>
      <c r="AJ10466" s="876"/>
      <c r="AK10466" s="876"/>
      <c r="AL10466" s="876"/>
      <c r="AM10466" s="876"/>
      <c r="AN10466" s="876"/>
      <c r="AO10466" s="876"/>
      <c r="AP10466" s="876"/>
      <c r="AQ10466" s="876"/>
      <c r="AR10466" s="876"/>
      <c r="AS10466" s="876"/>
      <c r="AT10466" s="876"/>
      <c r="AU10466" s="876"/>
      <c r="AV10466" s="876"/>
      <c r="AW10466" s="876"/>
      <c r="AX10466" s="876"/>
      <c r="AY10466" s="876"/>
      <c r="AZ10466" s="876"/>
      <c r="BA10466" s="876"/>
      <c r="BB10466" s="876"/>
      <c r="BC10466" s="876"/>
      <c r="BD10466" s="876"/>
      <c r="BE10466" s="876"/>
      <c r="BF10466" s="876"/>
      <c r="BG10466" s="876"/>
      <c r="BH10466" s="876"/>
      <c r="BI10466" s="876"/>
      <c r="BJ10466" s="876"/>
      <c r="BK10466" s="876"/>
      <c r="BL10466" s="876"/>
      <c r="BM10466" s="876"/>
      <c r="BN10466" s="876"/>
      <c r="BO10466" s="876"/>
      <c r="BP10466" s="876"/>
      <c r="BQ10466" s="876"/>
      <c r="BR10466" s="876"/>
    </row>
    <row r="10467" spans="4:70" x14ac:dyDescent="0.2">
      <c r="D10467" s="876"/>
      <c r="F10467" s="876"/>
      <c r="J10467" s="876"/>
      <c r="X10467" s="876"/>
      <c r="Y10467" s="876"/>
      <c r="Z10467" s="876"/>
      <c r="AA10467" s="876"/>
      <c r="AB10467" s="876"/>
      <c r="AC10467" s="876"/>
      <c r="AD10467" s="876"/>
      <c r="AE10467" s="876"/>
      <c r="AF10467" s="876"/>
      <c r="AG10467" s="876"/>
      <c r="AH10467" s="876"/>
      <c r="AI10467" s="876"/>
      <c r="AJ10467" s="876"/>
      <c r="AK10467" s="876"/>
      <c r="AL10467" s="876"/>
      <c r="AM10467" s="876"/>
      <c r="AN10467" s="876"/>
      <c r="AO10467" s="876"/>
      <c r="AP10467" s="876"/>
      <c r="AQ10467" s="876"/>
      <c r="AR10467" s="876"/>
      <c r="AS10467" s="876"/>
      <c r="AT10467" s="876"/>
      <c r="AU10467" s="876"/>
      <c r="AV10467" s="876"/>
      <c r="AW10467" s="876"/>
      <c r="AX10467" s="876"/>
      <c r="AY10467" s="876"/>
      <c r="AZ10467" s="876"/>
      <c r="BA10467" s="876"/>
      <c r="BB10467" s="876"/>
      <c r="BC10467" s="876"/>
      <c r="BD10467" s="876"/>
      <c r="BE10467" s="876"/>
      <c r="BF10467" s="876"/>
      <c r="BG10467" s="876"/>
      <c r="BH10467" s="876"/>
      <c r="BI10467" s="876"/>
      <c r="BJ10467" s="876"/>
      <c r="BK10467" s="876"/>
      <c r="BL10467" s="876"/>
      <c r="BM10467" s="876"/>
      <c r="BN10467" s="876"/>
      <c r="BO10467" s="876"/>
      <c r="BP10467" s="876"/>
      <c r="BQ10467" s="876"/>
      <c r="BR10467" s="876"/>
    </row>
    <row r="10468" spans="4:70" x14ac:dyDescent="0.2">
      <c r="D10468" s="876"/>
      <c r="F10468" s="876"/>
      <c r="J10468" s="876"/>
      <c r="X10468" s="876"/>
      <c r="Y10468" s="876"/>
      <c r="Z10468" s="876"/>
      <c r="AA10468" s="876"/>
      <c r="AB10468" s="876"/>
      <c r="AC10468" s="876"/>
      <c r="AD10468" s="876"/>
      <c r="AE10468" s="876"/>
      <c r="AF10468" s="876"/>
      <c r="AG10468" s="876"/>
      <c r="AH10468" s="876"/>
      <c r="AI10468" s="876"/>
      <c r="AJ10468" s="876"/>
      <c r="AK10468" s="876"/>
      <c r="AL10468" s="876"/>
      <c r="AM10468" s="876"/>
      <c r="AN10468" s="876"/>
      <c r="AO10468" s="876"/>
      <c r="AP10468" s="876"/>
      <c r="AQ10468" s="876"/>
      <c r="AR10468" s="876"/>
      <c r="AS10468" s="876"/>
      <c r="AT10468" s="876"/>
      <c r="AU10468" s="876"/>
      <c r="AV10468" s="876"/>
      <c r="AW10468" s="876"/>
      <c r="AX10468" s="876"/>
      <c r="AY10468" s="876"/>
      <c r="AZ10468" s="876"/>
      <c r="BA10468" s="876"/>
      <c r="BB10468" s="876"/>
      <c r="BC10468" s="876"/>
      <c r="BD10468" s="876"/>
      <c r="BE10468" s="876"/>
      <c r="BF10468" s="876"/>
      <c r="BG10468" s="876"/>
      <c r="BH10468" s="876"/>
      <c r="BI10468" s="876"/>
      <c r="BJ10468" s="876"/>
      <c r="BK10468" s="876"/>
      <c r="BL10468" s="876"/>
      <c r="BM10468" s="876"/>
      <c r="BN10468" s="876"/>
      <c r="BO10468" s="876"/>
      <c r="BP10468" s="876"/>
      <c r="BQ10468" s="876"/>
      <c r="BR10468" s="876"/>
    </row>
    <row r="10469" spans="4:70" x14ac:dyDescent="0.2">
      <c r="D10469" s="876"/>
      <c r="F10469" s="876"/>
      <c r="J10469" s="876"/>
      <c r="X10469" s="876"/>
      <c r="Y10469" s="876"/>
      <c r="Z10469" s="876"/>
      <c r="AA10469" s="876"/>
      <c r="AB10469" s="876"/>
      <c r="AC10469" s="876"/>
      <c r="AD10469" s="876"/>
      <c r="AE10469" s="876"/>
      <c r="AF10469" s="876"/>
      <c r="AG10469" s="876"/>
      <c r="AH10469" s="876"/>
      <c r="AI10469" s="876"/>
      <c r="AJ10469" s="876"/>
      <c r="AK10469" s="876"/>
      <c r="AL10469" s="876"/>
      <c r="AM10469" s="876"/>
      <c r="AN10469" s="876"/>
      <c r="AO10469" s="876"/>
      <c r="AP10469" s="876"/>
      <c r="AQ10469" s="876"/>
      <c r="AR10469" s="876"/>
      <c r="AS10469" s="876"/>
      <c r="AT10469" s="876"/>
      <c r="AU10469" s="876"/>
      <c r="AV10469" s="876"/>
      <c r="AW10469" s="876"/>
      <c r="AX10469" s="876"/>
      <c r="AY10469" s="876"/>
      <c r="AZ10469" s="876"/>
      <c r="BA10469" s="876"/>
      <c r="BB10469" s="876"/>
      <c r="BC10469" s="876"/>
      <c r="BD10469" s="876"/>
      <c r="BE10469" s="876"/>
      <c r="BF10469" s="876"/>
      <c r="BG10469" s="876"/>
      <c r="BH10469" s="876"/>
      <c r="BI10469" s="876"/>
      <c r="BJ10469" s="876"/>
      <c r="BK10469" s="876"/>
      <c r="BL10469" s="876"/>
      <c r="BM10469" s="876"/>
      <c r="BN10469" s="876"/>
      <c r="BO10469" s="876"/>
      <c r="BP10469" s="876"/>
      <c r="BQ10469" s="876"/>
      <c r="BR10469" s="876"/>
    </row>
    <row r="10470" spans="4:70" x14ac:dyDescent="0.2">
      <c r="D10470" s="876"/>
      <c r="F10470" s="876"/>
      <c r="J10470" s="876"/>
      <c r="X10470" s="876"/>
      <c r="Y10470" s="876"/>
      <c r="Z10470" s="876"/>
      <c r="AA10470" s="876"/>
      <c r="AB10470" s="876"/>
      <c r="AC10470" s="876"/>
      <c r="AD10470" s="876"/>
      <c r="AE10470" s="876"/>
      <c r="AF10470" s="876"/>
      <c r="AG10470" s="876"/>
      <c r="AH10470" s="876"/>
      <c r="AI10470" s="876"/>
      <c r="AJ10470" s="876"/>
      <c r="AK10470" s="876"/>
      <c r="AL10470" s="876"/>
      <c r="AM10470" s="876"/>
      <c r="AN10470" s="876"/>
      <c r="AO10470" s="876"/>
      <c r="AP10470" s="876"/>
      <c r="AQ10470" s="876"/>
      <c r="AR10470" s="876"/>
      <c r="AS10470" s="876"/>
      <c r="AT10470" s="876"/>
      <c r="AU10470" s="876"/>
      <c r="AV10470" s="876"/>
      <c r="AW10470" s="876"/>
      <c r="AX10470" s="876"/>
      <c r="AY10470" s="876"/>
      <c r="AZ10470" s="876"/>
      <c r="BA10470" s="876"/>
      <c r="BB10470" s="876"/>
      <c r="BC10470" s="876"/>
      <c r="BD10470" s="876"/>
      <c r="BE10470" s="876"/>
      <c r="BF10470" s="876"/>
      <c r="BG10470" s="876"/>
      <c r="BH10470" s="876"/>
      <c r="BI10470" s="876"/>
      <c r="BJ10470" s="876"/>
      <c r="BK10470" s="876"/>
      <c r="BL10470" s="876"/>
      <c r="BM10470" s="876"/>
      <c r="BN10470" s="876"/>
      <c r="BO10470" s="876"/>
      <c r="BP10470" s="876"/>
      <c r="BQ10470" s="876"/>
      <c r="BR10470" s="876"/>
    </row>
    <row r="10471" spans="4:70" x14ac:dyDescent="0.2">
      <c r="D10471" s="876"/>
      <c r="F10471" s="876"/>
      <c r="J10471" s="876"/>
      <c r="X10471" s="876"/>
      <c r="Y10471" s="876"/>
      <c r="Z10471" s="876"/>
      <c r="AA10471" s="876"/>
      <c r="AB10471" s="876"/>
      <c r="AC10471" s="876"/>
      <c r="AD10471" s="876"/>
      <c r="AE10471" s="876"/>
      <c r="AF10471" s="876"/>
      <c r="AG10471" s="876"/>
      <c r="AH10471" s="876"/>
      <c r="AI10471" s="876"/>
      <c r="AJ10471" s="876"/>
      <c r="AK10471" s="876"/>
      <c r="AL10471" s="876"/>
      <c r="AM10471" s="876"/>
      <c r="AN10471" s="876"/>
      <c r="AO10471" s="876"/>
      <c r="AP10471" s="876"/>
      <c r="AQ10471" s="876"/>
      <c r="AR10471" s="876"/>
      <c r="AS10471" s="876"/>
      <c r="AT10471" s="876"/>
      <c r="AU10471" s="876"/>
      <c r="AV10471" s="876"/>
      <c r="AW10471" s="876"/>
      <c r="AX10471" s="876"/>
      <c r="AY10471" s="876"/>
      <c r="AZ10471" s="876"/>
      <c r="BA10471" s="876"/>
      <c r="BB10471" s="876"/>
      <c r="BC10471" s="876"/>
      <c r="BD10471" s="876"/>
      <c r="BE10471" s="876"/>
      <c r="BF10471" s="876"/>
      <c r="BG10471" s="876"/>
      <c r="BH10471" s="876"/>
      <c r="BI10471" s="876"/>
      <c r="BJ10471" s="876"/>
      <c r="BK10471" s="876"/>
      <c r="BL10471" s="876"/>
      <c r="BM10471" s="876"/>
      <c r="BN10471" s="876"/>
      <c r="BO10471" s="876"/>
      <c r="BP10471" s="876"/>
      <c r="BQ10471" s="876"/>
      <c r="BR10471" s="876"/>
    </row>
    <row r="10472" spans="4:70" x14ac:dyDescent="0.2">
      <c r="D10472" s="876"/>
      <c r="F10472" s="876"/>
      <c r="J10472" s="876"/>
      <c r="X10472" s="876"/>
      <c r="Y10472" s="876"/>
      <c r="Z10472" s="876"/>
      <c r="AA10472" s="876"/>
      <c r="AB10472" s="876"/>
      <c r="AC10472" s="876"/>
      <c r="AD10472" s="876"/>
      <c r="AE10472" s="876"/>
      <c r="AF10472" s="876"/>
      <c r="AG10472" s="876"/>
      <c r="AH10472" s="876"/>
      <c r="AI10472" s="876"/>
      <c r="AJ10472" s="876"/>
      <c r="AK10472" s="876"/>
      <c r="AL10472" s="876"/>
      <c r="AM10472" s="876"/>
      <c r="AN10472" s="876"/>
      <c r="AO10472" s="876"/>
      <c r="AP10472" s="876"/>
      <c r="AQ10472" s="876"/>
      <c r="AR10472" s="876"/>
      <c r="AS10472" s="876"/>
      <c r="AT10472" s="876"/>
      <c r="AU10472" s="876"/>
      <c r="AV10472" s="876"/>
      <c r="AW10472" s="876"/>
      <c r="AX10472" s="876"/>
      <c r="AY10472" s="876"/>
      <c r="AZ10472" s="876"/>
      <c r="BA10472" s="876"/>
      <c r="BB10472" s="876"/>
      <c r="BC10472" s="876"/>
      <c r="BD10472" s="876"/>
      <c r="BE10472" s="876"/>
      <c r="BF10472" s="876"/>
      <c r="BG10472" s="876"/>
      <c r="BH10472" s="876"/>
      <c r="BI10472" s="876"/>
      <c r="BJ10472" s="876"/>
      <c r="BK10472" s="876"/>
      <c r="BL10472" s="876"/>
      <c r="BM10472" s="876"/>
      <c r="BN10472" s="876"/>
      <c r="BO10472" s="876"/>
      <c r="BP10472" s="876"/>
      <c r="BQ10472" s="876"/>
      <c r="BR10472" s="876"/>
    </row>
    <row r="10473" spans="4:70" x14ac:dyDescent="0.2">
      <c r="D10473" s="876"/>
      <c r="F10473" s="876"/>
      <c r="J10473" s="876"/>
      <c r="X10473" s="876"/>
      <c r="Y10473" s="876"/>
      <c r="Z10473" s="876"/>
      <c r="AA10473" s="876"/>
      <c r="AB10473" s="876"/>
      <c r="AC10473" s="876"/>
      <c r="AD10473" s="876"/>
      <c r="AE10473" s="876"/>
      <c r="AF10473" s="876"/>
      <c r="AG10473" s="876"/>
      <c r="AH10473" s="876"/>
      <c r="AI10473" s="876"/>
      <c r="AJ10473" s="876"/>
      <c r="AK10473" s="876"/>
      <c r="AL10473" s="876"/>
      <c r="AM10473" s="876"/>
      <c r="AN10473" s="876"/>
      <c r="AO10473" s="876"/>
      <c r="AP10473" s="876"/>
      <c r="AQ10473" s="876"/>
      <c r="AR10473" s="876"/>
      <c r="AS10473" s="876"/>
      <c r="AT10473" s="876"/>
      <c r="AU10473" s="876"/>
      <c r="AV10473" s="876"/>
      <c r="AW10473" s="876"/>
      <c r="AX10473" s="876"/>
      <c r="AY10473" s="876"/>
      <c r="AZ10473" s="876"/>
      <c r="BA10473" s="876"/>
      <c r="BB10473" s="876"/>
      <c r="BC10473" s="876"/>
      <c r="BD10473" s="876"/>
      <c r="BE10473" s="876"/>
      <c r="BF10473" s="876"/>
      <c r="BG10473" s="876"/>
      <c r="BH10473" s="876"/>
      <c r="BI10473" s="876"/>
      <c r="BJ10473" s="876"/>
      <c r="BK10473" s="876"/>
      <c r="BL10473" s="876"/>
      <c r="BM10473" s="876"/>
      <c r="BN10473" s="876"/>
      <c r="BO10473" s="876"/>
      <c r="BP10473" s="876"/>
      <c r="BQ10473" s="876"/>
      <c r="BR10473" s="876"/>
    </row>
    <row r="10474" spans="4:70" x14ac:dyDescent="0.2">
      <c r="D10474" s="876"/>
      <c r="F10474" s="876"/>
      <c r="J10474" s="876"/>
      <c r="X10474" s="876"/>
      <c r="Y10474" s="876"/>
      <c r="Z10474" s="876"/>
      <c r="AA10474" s="876"/>
      <c r="AB10474" s="876"/>
      <c r="AC10474" s="876"/>
      <c r="AD10474" s="876"/>
      <c r="AE10474" s="876"/>
      <c r="AF10474" s="876"/>
      <c r="AG10474" s="876"/>
      <c r="AH10474" s="876"/>
      <c r="AI10474" s="876"/>
      <c r="AJ10474" s="876"/>
      <c r="AK10474" s="876"/>
      <c r="AL10474" s="876"/>
      <c r="AM10474" s="876"/>
      <c r="AN10474" s="876"/>
      <c r="AO10474" s="876"/>
      <c r="AP10474" s="876"/>
      <c r="AQ10474" s="876"/>
      <c r="AR10474" s="876"/>
      <c r="AS10474" s="876"/>
      <c r="AT10474" s="876"/>
      <c r="AU10474" s="876"/>
      <c r="AV10474" s="876"/>
      <c r="AW10474" s="876"/>
      <c r="AX10474" s="876"/>
      <c r="AY10474" s="876"/>
      <c r="AZ10474" s="876"/>
      <c r="BA10474" s="876"/>
      <c r="BB10474" s="876"/>
      <c r="BC10474" s="876"/>
      <c r="BD10474" s="876"/>
      <c r="BE10474" s="876"/>
      <c r="BF10474" s="876"/>
      <c r="BG10474" s="876"/>
      <c r="BH10474" s="876"/>
      <c r="BI10474" s="876"/>
      <c r="BJ10474" s="876"/>
      <c r="BK10474" s="876"/>
      <c r="BL10474" s="876"/>
      <c r="BM10474" s="876"/>
      <c r="BN10474" s="876"/>
      <c r="BO10474" s="876"/>
      <c r="BP10474" s="876"/>
      <c r="BQ10474" s="876"/>
      <c r="BR10474" s="876"/>
    </row>
    <row r="10475" spans="4:70" x14ac:dyDescent="0.2">
      <c r="D10475" s="876"/>
      <c r="F10475" s="876"/>
      <c r="J10475" s="876"/>
      <c r="X10475" s="876"/>
      <c r="Y10475" s="876"/>
      <c r="Z10475" s="876"/>
      <c r="AA10475" s="876"/>
      <c r="AB10475" s="876"/>
      <c r="AC10475" s="876"/>
      <c r="AD10475" s="876"/>
      <c r="AE10475" s="876"/>
      <c r="AF10475" s="876"/>
      <c r="AG10475" s="876"/>
      <c r="AH10475" s="876"/>
      <c r="AI10475" s="876"/>
      <c r="AJ10475" s="876"/>
      <c r="AK10475" s="876"/>
      <c r="AL10475" s="876"/>
      <c r="AM10475" s="876"/>
      <c r="AN10475" s="876"/>
      <c r="AO10475" s="876"/>
      <c r="AP10475" s="876"/>
      <c r="AQ10475" s="876"/>
      <c r="AR10475" s="876"/>
      <c r="AS10475" s="876"/>
      <c r="AT10475" s="876"/>
      <c r="AU10475" s="876"/>
      <c r="AV10475" s="876"/>
      <c r="AW10475" s="876"/>
      <c r="AX10475" s="876"/>
      <c r="AY10475" s="876"/>
      <c r="AZ10475" s="876"/>
      <c r="BA10475" s="876"/>
      <c r="BB10475" s="876"/>
      <c r="BC10475" s="876"/>
      <c r="BD10475" s="876"/>
      <c r="BE10475" s="876"/>
      <c r="BF10475" s="876"/>
      <c r="BG10475" s="876"/>
      <c r="BH10475" s="876"/>
      <c r="BI10475" s="876"/>
      <c r="BJ10475" s="876"/>
      <c r="BK10475" s="876"/>
      <c r="BL10475" s="876"/>
      <c r="BM10475" s="876"/>
      <c r="BN10475" s="876"/>
      <c r="BO10475" s="876"/>
      <c r="BP10475" s="876"/>
      <c r="BQ10475" s="876"/>
      <c r="BR10475" s="876"/>
    </row>
    <row r="10476" spans="4:70" x14ac:dyDescent="0.2">
      <c r="D10476" s="876"/>
      <c r="F10476" s="876"/>
      <c r="J10476" s="876"/>
      <c r="X10476" s="876"/>
      <c r="Y10476" s="876"/>
      <c r="Z10476" s="876"/>
      <c r="AA10476" s="876"/>
      <c r="AB10476" s="876"/>
      <c r="AC10476" s="876"/>
      <c r="AD10476" s="876"/>
      <c r="AE10476" s="876"/>
      <c r="AF10476" s="876"/>
      <c r="AG10476" s="876"/>
      <c r="AH10476" s="876"/>
      <c r="AI10476" s="876"/>
      <c r="AJ10476" s="876"/>
      <c r="AK10476" s="876"/>
      <c r="AL10476" s="876"/>
      <c r="AM10476" s="876"/>
      <c r="AN10476" s="876"/>
      <c r="AO10476" s="876"/>
      <c r="AP10476" s="876"/>
      <c r="AQ10476" s="876"/>
      <c r="AR10476" s="876"/>
      <c r="AS10476" s="876"/>
      <c r="AT10476" s="876"/>
      <c r="AU10476" s="876"/>
      <c r="AV10476" s="876"/>
      <c r="AW10476" s="876"/>
      <c r="AX10476" s="876"/>
      <c r="AY10476" s="876"/>
      <c r="AZ10476" s="876"/>
      <c r="BA10476" s="876"/>
      <c r="BB10476" s="876"/>
      <c r="BC10476" s="876"/>
      <c r="BD10476" s="876"/>
      <c r="BE10476" s="876"/>
      <c r="BF10476" s="876"/>
      <c r="BG10476" s="876"/>
      <c r="BH10476" s="876"/>
      <c r="BI10476" s="876"/>
      <c r="BJ10476" s="876"/>
      <c r="BK10476" s="876"/>
      <c r="BL10476" s="876"/>
      <c r="BM10476" s="876"/>
      <c r="BN10476" s="876"/>
      <c r="BO10476" s="876"/>
      <c r="BP10476" s="876"/>
      <c r="BQ10476" s="876"/>
      <c r="BR10476" s="876"/>
    </row>
    <row r="10477" spans="4:70" x14ac:dyDescent="0.2">
      <c r="D10477" s="876"/>
      <c r="F10477" s="876"/>
      <c r="J10477" s="876"/>
      <c r="X10477" s="876"/>
      <c r="Y10477" s="876"/>
      <c r="Z10477" s="876"/>
      <c r="AA10477" s="876"/>
      <c r="AB10477" s="876"/>
      <c r="AC10477" s="876"/>
      <c r="AD10477" s="876"/>
      <c r="AE10477" s="876"/>
      <c r="AF10477" s="876"/>
      <c r="AG10477" s="876"/>
      <c r="AH10477" s="876"/>
      <c r="AI10477" s="876"/>
      <c r="AJ10477" s="876"/>
      <c r="AK10477" s="876"/>
      <c r="AL10477" s="876"/>
      <c r="AM10477" s="876"/>
      <c r="AN10477" s="876"/>
      <c r="AO10477" s="876"/>
      <c r="AP10477" s="876"/>
      <c r="AQ10477" s="876"/>
      <c r="AR10477" s="876"/>
      <c r="AS10477" s="876"/>
      <c r="AT10477" s="876"/>
      <c r="AU10477" s="876"/>
      <c r="AV10477" s="876"/>
      <c r="AW10477" s="876"/>
      <c r="AX10477" s="876"/>
      <c r="AY10477" s="876"/>
      <c r="AZ10477" s="876"/>
      <c r="BA10477" s="876"/>
      <c r="BB10477" s="876"/>
      <c r="BC10477" s="876"/>
      <c r="BD10477" s="876"/>
      <c r="BE10477" s="876"/>
      <c r="BF10477" s="876"/>
      <c r="BG10477" s="876"/>
      <c r="BH10477" s="876"/>
      <c r="BI10477" s="876"/>
      <c r="BJ10477" s="876"/>
      <c r="BK10477" s="876"/>
      <c r="BL10477" s="876"/>
      <c r="BM10477" s="876"/>
      <c r="BN10477" s="876"/>
      <c r="BO10477" s="876"/>
      <c r="BP10477" s="876"/>
      <c r="BQ10477" s="876"/>
      <c r="BR10477" s="876"/>
    </row>
    <row r="10478" spans="4:70" x14ac:dyDescent="0.2">
      <c r="D10478" s="876"/>
      <c r="F10478" s="876"/>
      <c r="J10478" s="876"/>
      <c r="X10478" s="876"/>
      <c r="Y10478" s="876"/>
      <c r="Z10478" s="876"/>
      <c r="AA10478" s="876"/>
      <c r="AB10478" s="876"/>
      <c r="AC10478" s="876"/>
      <c r="AD10478" s="876"/>
      <c r="AE10478" s="876"/>
      <c r="AF10478" s="876"/>
      <c r="AG10478" s="876"/>
      <c r="AH10478" s="876"/>
      <c r="AI10478" s="876"/>
      <c r="AJ10478" s="876"/>
      <c r="AK10478" s="876"/>
      <c r="AL10478" s="876"/>
      <c r="AM10478" s="876"/>
      <c r="AN10478" s="876"/>
      <c r="AO10478" s="876"/>
      <c r="AP10478" s="876"/>
      <c r="AQ10478" s="876"/>
      <c r="AR10478" s="876"/>
      <c r="AS10478" s="876"/>
      <c r="AT10478" s="876"/>
      <c r="AU10478" s="876"/>
      <c r="AV10478" s="876"/>
      <c r="AW10478" s="876"/>
      <c r="AX10478" s="876"/>
      <c r="AY10478" s="876"/>
      <c r="AZ10478" s="876"/>
      <c r="BA10478" s="876"/>
      <c r="BB10478" s="876"/>
      <c r="BC10478" s="876"/>
      <c r="BD10478" s="876"/>
      <c r="BE10478" s="876"/>
      <c r="BF10478" s="876"/>
      <c r="BG10478" s="876"/>
      <c r="BH10478" s="876"/>
      <c r="BI10478" s="876"/>
      <c r="BJ10478" s="876"/>
      <c r="BK10478" s="876"/>
      <c r="BL10478" s="876"/>
      <c r="BM10478" s="876"/>
      <c r="BN10478" s="876"/>
      <c r="BO10478" s="876"/>
      <c r="BP10478" s="876"/>
      <c r="BQ10478" s="876"/>
      <c r="BR10478" s="876"/>
    </row>
    <row r="10479" spans="4:70" x14ac:dyDescent="0.2">
      <c r="D10479" s="876"/>
      <c r="F10479" s="876"/>
      <c r="J10479" s="876"/>
      <c r="X10479" s="876"/>
      <c r="Y10479" s="876"/>
      <c r="Z10479" s="876"/>
      <c r="AA10479" s="876"/>
      <c r="AB10479" s="876"/>
      <c r="AC10479" s="876"/>
      <c r="AD10479" s="876"/>
      <c r="AE10479" s="876"/>
      <c r="AF10479" s="876"/>
      <c r="AG10479" s="876"/>
      <c r="AH10479" s="876"/>
      <c r="AI10479" s="876"/>
      <c r="AJ10479" s="876"/>
      <c r="AK10479" s="876"/>
      <c r="AL10479" s="876"/>
      <c r="AM10479" s="876"/>
      <c r="AN10479" s="876"/>
      <c r="AO10479" s="876"/>
      <c r="AP10479" s="876"/>
      <c r="AQ10479" s="876"/>
      <c r="AR10479" s="876"/>
      <c r="AS10479" s="876"/>
      <c r="AT10479" s="876"/>
      <c r="AU10479" s="876"/>
      <c r="AV10479" s="876"/>
      <c r="AW10479" s="876"/>
      <c r="AX10479" s="876"/>
      <c r="AY10479" s="876"/>
      <c r="AZ10479" s="876"/>
      <c r="BA10479" s="876"/>
      <c r="BB10479" s="876"/>
      <c r="BC10479" s="876"/>
      <c r="BD10479" s="876"/>
      <c r="BE10479" s="876"/>
      <c r="BF10479" s="876"/>
      <c r="BG10479" s="876"/>
      <c r="BH10479" s="876"/>
      <c r="BI10479" s="876"/>
      <c r="BJ10479" s="876"/>
      <c r="BK10479" s="876"/>
      <c r="BL10479" s="876"/>
      <c r="BM10479" s="876"/>
      <c r="BN10479" s="876"/>
      <c r="BO10479" s="876"/>
      <c r="BP10479" s="876"/>
      <c r="BQ10479" s="876"/>
      <c r="BR10479" s="876"/>
    </row>
    <row r="10480" spans="4:70" x14ac:dyDescent="0.2">
      <c r="D10480" s="876"/>
      <c r="F10480" s="876"/>
      <c r="J10480" s="876"/>
      <c r="X10480" s="876"/>
      <c r="Y10480" s="876"/>
      <c r="Z10480" s="876"/>
      <c r="AA10480" s="876"/>
      <c r="AB10480" s="876"/>
      <c r="AC10480" s="876"/>
      <c r="AD10480" s="876"/>
      <c r="AE10480" s="876"/>
      <c r="AF10480" s="876"/>
      <c r="AG10480" s="876"/>
      <c r="AH10480" s="876"/>
      <c r="AI10480" s="876"/>
      <c r="AJ10480" s="876"/>
      <c r="AK10480" s="876"/>
      <c r="AL10480" s="876"/>
      <c r="AM10480" s="876"/>
      <c r="AN10480" s="876"/>
      <c r="AO10480" s="876"/>
      <c r="AP10480" s="876"/>
      <c r="AQ10480" s="876"/>
      <c r="AR10480" s="876"/>
      <c r="AS10480" s="876"/>
      <c r="AT10480" s="876"/>
      <c r="AU10480" s="876"/>
      <c r="AV10480" s="876"/>
      <c r="AW10480" s="876"/>
      <c r="AX10480" s="876"/>
      <c r="AY10480" s="876"/>
      <c r="AZ10480" s="876"/>
      <c r="BA10480" s="876"/>
      <c r="BB10480" s="876"/>
      <c r="BC10480" s="876"/>
      <c r="BD10480" s="876"/>
      <c r="BE10480" s="876"/>
      <c r="BF10480" s="876"/>
      <c r="BG10480" s="876"/>
      <c r="BH10480" s="876"/>
      <c r="BI10480" s="876"/>
      <c r="BJ10480" s="876"/>
      <c r="BK10480" s="876"/>
      <c r="BL10480" s="876"/>
      <c r="BM10480" s="876"/>
      <c r="BN10480" s="876"/>
      <c r="BO10480" s="876"/>
      <c r="BP10480" s="876"/>
      <c r="BQ10480" s="876"/>
      <c r="BR10480" s="876"/>
    </row>
    <row r="10481" spans="4:70" x14ac:dyDescent="0.2">
      <c r="D10481" s="876"/>
      <c r="F10481" s="876"/>
      <c r="J10481" s="876"/>
      <c r="X10481" s="876"/>
      <c r="Y10481" s="876"/>
      <c r="Z10481" s="876"/>
      <c r="AA10481" s="876"/>
      <c r="AB10481" s="876"/>
      <c r="AC10481" s="876"/>
      <c r="AD10481" s="876"/>
      <c r="AE10481" s="876"/>
      <c r="AF10481" s="876"/>
      <c r="AG10481" s="876"/>
      <c r="AH10481" s="876"/>
      <c r="AI10481" s="876"/>
      <c r="AJ10481" s="876"/>
      <c r="AK10481" s="876"/>
      <c r="AL10481" s="876"/>
      <c r="AM10481" s="876"/>
      <c r="AN10481" s="876"/>
      <c r="AO10481" s="876"/>
      <c r="AP10481" s="876"/>
      <c r="AQ10481" s="876"/>
      <c r="AR10481" s="876"/>
      <c r="AS10481" s="876"/>
      <c r="AT10481" s="876"/>
      <c r="AU10481" s="876"/>
      <c r="AV10481" s="876"/>
      <c r="AW10481" s="876"/>
      <c r="AX10481" s="876"/>
      <c r="AY10481" s="876"/>
      <c r="AZ10481" s="876"/>
      <c r="BA10481" s="876"/>
      <c r="BB10481" s="876"/>
      <c r="BC10481" s="876"/>
      <c r="BD10481" s="876"/>
      <c r="BE10481" s="876"/>
      <c r="BF10481" s="876"/>
      <c r="BG10481" s="876"/>
      <c r="BH10481" s="876"/>
      <c r="BI10481" s="876"/>
      <c r="BJ10481" s="876"/>
      <c r="BK10481" s="876"/>
      <c r="BL10481" s="876"/>
      <c r="BM10481" s="876"/>
      <c r="BN10481" s="876"/>
      <c r="BO10481" s="876"/>
      <c r="BP10481" s="876"/>
      <c r="BQ10481" s="876"/>
      <c r="BR10481" s="876"/>
    </row>
    <row r="10482" spans="4:70" x14ac:dyDescent="0.2">
      <c r="D10482" s="876"/>
      <c r="F10482" s="876"/>
      <c r="J10482" s="876"/>
      <c r="X10482" s="876"/>
      <c r="Y10482" s="876"/>
      <c r="Z10482" s="876"/>
      <c r="AA10482" s="876"/>
      <c r="AB10482" s="876"/>
      <c r="AC10482" s="876"/>
      <c r="AD10482" s="876"/>
      <c r="AE10482" s="876"/>
      <c r="AF10482" s="876"/>
      <c r="AG10482" s="876"/>
      <c r="AH10482" s="876"/>
      <c r="AI10482" s="876"/>
      <c r="AJ10482" s="876"/>
      <c r="AK10482" s="876"/>
      <c r="AL10482" s="876"/>
      <c r="AM10482" s="876"/>
      <c r="AN10482" s="876"/>
      <c r="AO10482" s="876"/>
      <c r="AP10482" s="876"/>
      <c r="AQ10482" s="876"/>
      <c r="AR10482" s="876"/>
      <c r="AS10482" s="876"/>
      <c r="AT10482" s="876"/>
      <c r="AU10482" s="876"/>
      <c r="AV10482" s="876"/>
      <c r="AW10482" s="876"/>
      <c r="AX10482" s="876"/>
      <c r="AY10482" s="876"/>
      <c r="AZ10482" s="876"/>
      <c r="BA10482" s="876"/>
      <c r="BB10482" s="876"/>
      <c r="BC10482" s="876"/>
      <c r="BD10482" s="876"/>
      <c r="BE10482" s="876"/>
      <c r="BF10482" s="876"/>
      <c r="BG10482" s="876"/>
      <c r="BH10482" s="876"/>
      <c r="BI10482" s="876"/>
      <c r="BJ10482" s="876"/>
      <c r="BK10482" s="876"/>
      <c r="BL10482" s="876"/>
      <c r="BM10482" s="876"/>
      <c r="BN10482" s="876"/>
      <c r="BO10482" s="876"/>
      <c r="BP10482" s="876"/>
      <c r="BQ10482" s="876"/>
      <c r="BR10482" s="876"/>
    </row>
    <row r="10483" spans="4:70" x14ac:dyDescent="0.2">
      <c r="D10483" s="876"/>
      <c r="F10483" s="876"/>
      <c r="J10483" s="876"/>
      <c r="X10483" s="876"/>
      <c r="Y10483" s="876"/>
      <c r="Z10483" s="876"/>
      <c r="AA10483" s="876"/>
      <c r="AB10483" s="876"/>
      <c r="AC10483" s="876"/>
      <c r="AD10483" s="876"/>
      <c r="AE10483" s="876"/>
      <c r="AF10483" s="876"/>
      <c r="AG10483" s="876"/>
      <c r="AH10483" s="876"/>
      <c r="AI10483" s="876"/>
      <c r="AJ10483" s="876"/>
      <c r="AK10483" s="876"/>
      <c r="AL10483" s="876"/>
      <c r="AM10483" s="876"/>
      <c r="AN10483" s="876"/>
      <c r="AO10483" s="876"/>
      <c r="AP10483" s="876"/>
      <c r="AQ10483" s="876"/>
      <c r="AR10483" s="876"/>
      <c r="AS10483" s="876"/>
      <c r="AT10483" s="876"/>
      <c r="AU10483" s="876"/>
      <c r="AV10483" s="876"/>
      <c r="AW10483" s="876"/>
      <c r="AX10483" s="876"/>
      <c r="AY10483" s="876"/>
      <c r="AZ10483" s="876"/>
      <c r="BA10483" s="876"/>
      <c r="BB10483" s="876"/>
      <c r="BC10483" s="876"/>
      <c r="BD10483" s="876"/>
      <c r="BE10483" s="876"/>
      <c r="BF10483" s="876"/>
      <c r="BG10483" s="876"/>
      <c r="BH10483" s="876"/>
      <c r="BI10483" s="876"/>
      <c r="BJ10483" s="876"/>
      <c r="BK10483" s="876"/>
      <c r="BL10483" s="876"/>
      <c r="BM10483" s="876"/>
      <c r="BN10483" s="876"/>
      <c r="BO10483" s="876"/>
      <c r="BP10483" s="876"/>
      <c r="BQ10483" s="876"/>
      <c r="BR10483" s="876"/>
    </row>
    <row r="10484" spans="4:70" x14ac:dyDescent="0.2">
      <c r="D10484" s="876"/>
      <c r="F10484" s="876"/>
      <c r="J10484" s="876"/>
      <c r="X10484" s="876"/>
      <c r="Y10484" s="876"/>
      <c r="Z10484" s="876"/>
      <c r="AA10484" s="876"/>
      <c r="AB10484" s="876"/>
      <c r="AC10484" s="876"/>
      <c r="AD10484" s="876"/>
      <c r="AE10484" s="876"/>
      <c r="AF10484" s="876"/>
      <c r="AG10484" s="876"/>
      <c r="AH10484" s="876"/>
      <c r="AI10484" s="876"/>
      <c r="AJ10484" s="876"/>
      <c r="AK10484" s="876"/>
      <c r="AL10484" s="876"/>
      <c r="AM10484" s="876"/>
      <c r="AN10484" s="876"/>
      <c r="AO10484" s="876"/>
      <c r="AP10484" s="876"/>
      <c r="AQ10484" s="876"/>
      <c r="AR10484" s="876"/>
      <c r="AS10484" s="876"/>
      <c r="AT10484" s="876"/>
      <c r="AU10484" s="876"/>
      <c r="AV10484" s="876"/>
      <c r="AW10484" s="876"/>
      <c r="AX10484" s="876"/>
      <c r="AY10484" s="876"/>
      <c r="AZ10484" s="876"/>
      <c r="BA10484" s="876"/>
      <c r="BB10484" s="876"/>
      <c r="BC10484" s="876"/>
      <c r="BD10484" s="876"/>
      <c r="BE10484" s="876"/>
      <c r="BF10484" s="876"/>
      <c r="BG10484" s="876"/>
      <c r="BH10484" s="876"/>
      <c r="BI10484" s="876"/>
      <c r="BJ10484" s="876"/>
      <c r="BK10484" s="876"/>
      <c r="BL10484" s="876"/>
      <c r="BM10484" s="876"/>
      <c r="BN10484" s="876"/>
      <c r="BO10484" s="876"/>
      <c r="BP10484" s="876"/>
      <c r="BQ10484" s="876"/>
      <c r="BR10484" s="876"/>
    </row>
    <row r="10485" spans="4:70" x14ac:dyDescent="0.2">
      <c r="D10485" s="876"/>
      <c r="F10485" s="876"/>
      <c r="J10485" s="876"/>
      <c r="X10485" s="876"/>
      <c r="Y10485" s="876"/>
      <c r="Z10485" s="876"/>
      <c r="AA10485" s="876"/>
      <c r="AB10485" s="876"/>
      <c r="AC10485" s="876"/>
      <c r="AD10485" s="876"/>
      <c r="AE10485" s="876"/>
      <c r="AF10485" s="876"/>
      <c r="AG10485" s="876"/>
      <c r="AH10485" s="876"/>
      <c r="AI10485" s="876"/>
      <c r="AJ10485" s="876"/>
      <c r="AK10485" s="876"/>
      <c r="AL10485" s="876"/>
      <c r="AM10485" s="876"/>
      <c r="AN10485" s="876"/>
      <c r="AO10485" s="876"/>
      <c r="AP10485" s="876"/>
      <c r="AQ10485" s="876"/>
      <c r="AR10485" s="876"/>
      <c r="AS10485" s="876"/>
      <c r="AT10485" s="876"/>
      <c r="AU10485" s="876"/>
      <c r="AV10485" s="876"/>
      <c r="AW10485" s="876"/>
      <c r="AX10485" s="876"/>
      <c r="AY10485" s="876"/>
      <c r="AZ10485" s="876"/>
      <c r="BA10485" s="876"/>
      <c r="BB10485" s="876"/>
      <c r="BC10485" s="876"/>
      <c r="BD10485" s="876"/>
      <c r="BE10485" s="876"/>
      <c r="BF10485" s="876"/>
      <c r="BG10485" s="876"/>
      <c r="BH10485" s="876"/>
      <c r="BI10485" s="876"/>
      <c r="BJ10485" s="876"/>
      <c r="BK10485" s="876"/>
      <c r="BL10485" s="876"/>
      <c r="BM10485" s="876"/>
      <c r="BN10485" s="876"/>
      <c r="BO10485" s="876"/>
      <c r="BP10485" s="876"/>
      <c r="BQ10485" s="876"/>
      <c r="BR10485" s="876"/>
    </row>
    <row r="10486" spans="4:70" x14ac:dyDescent="0.2">
      <c r="D10486" s="876"/>
      <c r="F10486" s="876"/>
      <c r="J10486" s="876"/>
      <c r="X10486" s="876"/>
      <c r="Y10486" s="876"/>
      <c r="Z10486" s="876"/>
      <c r="AA10486" s="876"/>
      <c r="AB10486" s="876"/>
      <c r="AC10486" s="876"/>
      <c r="AD10486" s="876"/>
      <c r="AE10486" s="876"/>
      <c r="AF10486" s="876"/>
      <c r="AG10486" s="876"/>
      <c r="AH10486" s="876"/>
      <c r="AI10486" s="876"/>
      <c r="AJ10486" s="876"/>
      <c r="AK10486" s="876"/>
      <c r="AL10486" s="876"/>
      <c r="AM10486" s="876"/>
      <c r="AN10486" s="876"/>
      <c r="AO10486" s="876"/>
      <c r="AP10486" s="876"/>
      <c r="AQ10486" s="876"/>
      <c r="AR10486" s="876"/>
      <c r="AS10486" s="876"/>
      <c r="AT10486" s="876"/>
      <c r="AU10486" s="876"/>
      <c r="AV10486" s="876"/>
      <c r="AW10486" s="876"/>
      <c r="AX10486" s="876"/>
      <c r="AY10486" s="876"/>
      <c r="AZ10486" s="876"/>
      <c r="BA10486" s="876"/>
      <c r="BB10486" s="876"/>
      <c r="BC10486" s="876"/>
      <c r="BD10486" s="876"/>
      <c r="BE10486" s="876"/>
      <c r="BF10486" s="876"/>
      <c r="BG10486" s="876"/>
      <c r="BH10486" s="876"/>
      <c r="BI10486" s="876"/>
      <c r="BJ10486" s="876"/>
      <c r="BK10486" s="876"/>
      <c r="BL10486" s="876"/>
      <c r="BM10486" s="876"/>
      <c r="BN10486" s="876"/>
      <c r="BO10486" s="876"/>
      <c r="BP10486" s="876"/>
      <c r="BQ10486" s="876"/>
      <c r="BR10486" s="876"/>
    </row>
    <row r="10487" spans="4:70" x14ac:dyDescent="0.2">
      <c r="D10487" s="876"/>
      <c r="F10487" s="876"/>
      <c r="J10487" s="876"/>
      <c r="X10487" s="876"/>
      <c r="Y10487" s="876"/>
      <c r="Z10487" s="876"/>
      <c r="AA10487" s="876"/>
      <c r="AB10487" s="876"/>
      <c r="AC10487" s="876"/>
      <c r="AD10487" s="876"/>
      <c r="AE10487" s="876"/>
      <c r="AF10487" s="876"/>
      <c r="AG10487" s="876"/>
      <c r="AH10487" s="876"/>
      <c r="AI10487" s="876"/>
      <c r="AJ10487" s="876"/>
      <c r="AK10487" s="876"/>
      <c r="AL10487" s="876"/>
      <c r="AM10487" s="876"/>
      <c r="AN10487" s="876"/>
      <c r="AO10487" s="876"/>
      <c r="AP10487" s="876"/>
      <c r="AQ10487" s="876"/>
      <c r="AR10487" s="876"/>
      <c r="AS10487" s="876"/>
      <c r="AT10487" s="876"/>
      <c r="AU10487" s="876"/>
      <c r="AV10487" s="876"/>
      <c r="AW10487" s="876"/>
      <c r="AX10487" s="876"/>
      <c r="AY10487" s="876"/>
      <c r="AZ10487" s="876"/>
      <c r="BA10487" s="876"/>
      <c r="BB10487" s="876"/>
      <c r="BC10487" s="876"/>
      <c r="BD10487" s="876"/>
      <c r="BE10487" s="876"/>
      <c r="BF10487" s="876"/>
      <c r="BG10487" s="876"/>
      <c r="BH10487" s="876"/>
      <c r="BI10487" s="876"/>
      <c r="BJ10487" s="876"/>
      <c r="BK10487" s="876"/>
      <c r="BL10487" s="876"/>
      <c r="BM10487" s="876"/>
      <c r="BN10487" s="876"/>
      <c r="BO10487" s="876"/>
      <c r="BP10487" s="876"/>
      <c r="BQ10487" s="876"/>
      <c r="BR10487" s="876"/>
    </row>
    <row r="10488" spans="4:70" x14ac:dyDescent="0.2">
      <c r="D10488" s="876"/>
      <c r="F10488" s="876"/>
      <c r="J10488" s="876"/>
      <c r="X10488" s="876"/>
      <c r="Y10488" s="876"/>
      <c r="Z10488" s="876"/>
      <c r="AA10488" s="876"/>
      <c r="AB10488" s="876"/>
      <c r="AC10488" s="876"/>
      <c r="AD10488" s="876"/>
      <c r="AE10488" s="876"/>
      <c r="AF10488" s="876"/>
      <c r="AG10488" s="876"/>
      <c r="AH10488" s="876"/>
      <c r="AI10488" s="876"/>
      <c r="AJ10488" s="876"/>
      <c r="AK10488" s="876"/>
      <c r="AL10488" s="876"/>
      <c r="AM10488" s="876"/>
      <c r="AN10488" s="876"/>
      <c r="AO10488" s="876"/>
      <c r="AP10488" s="876"/>
      <c r="AQ10488" s="876"/>
      <c r="AR10488" s="876"/>
      <c r="AS10488" s="876"/>
      <c r="AT10488" s="876"/>
      <c r="AU10488" s="876"/>
      <c r="AV10488" s="876"/>
      <c r="AW10488" s="876"/>
      <c r="AX10488" s="876"/>
      <c r="AY10488" s="876"/>
      <c r="AZ10488" s="876"/>
      <c r="BA10488" s="876"/>
      <c r="BB10488" s="876"/>
      <c r="BC10488" s="876"/>
      <c r="BD10488" s="876"/>
      <c r="BE10488" s="876"/>
      <c r="BF10488" s="876"/>
      <c r="BG10488" s="876"/>
      <c r="BH10488" s="876"/>
      <c r="BI10488" s="876"/>
      <c r="BJ10488" s="876"/>
      <c r="BK10488" s="876"/>
      <c r="BL10488" s="876"/>
      <c r="BM10488" s="876"/>
      <c r="BN10488" s="876"/>
      <c r="BO10488" s="876"/>
      <c r="BP10488" s="876"/>
      <c r="BQ10488" s="876"/>
      <c r="BR10488" s="876"/>
    </row>
    <row r="10489" spans="4:70" x14ac:dyDescent="0.2">
      <c r="D10489" s="876"/>
      <c r="F10489" s="876"/>
      <c r="J10489" s="876"/>
      <c r="X10489" s="876"/>
      <c r="Y10489" s="876"/>
      <c r="Z10489" s="876"/>
      <c r="AA10489" s="876"/>
      <c r="AB10489" s="876"/>
      <c r="AC10489" s="876"/>
      <c r="AD10489" s="876"/>
      <c r="AE10489" s="876"/>
      <c r="AF10489" s="876"/>
      <c r="AG10489" s="876"/>
      <c r="AH10489" s="876"/>
      <c r="AI10489" s="876"/>
      <c r="AJ10489" s="876"/>
      <c r="AK10489" s="876"/>
      <c r="AL10489" s="876"/>
      <c r="AM10489" s="876"/>
      <c r="AN10489" s="876"/>
      <c r="AO10489" s="876"/>
      <c r="AP10489" s="876"/>
      <c r="AQ10489" s="876"/>
      <c r="AR10489" s="876"/>
      <c r="AS10489" s="876"/>
      <c r="AT10489" s="876"/>
      <c r="AU10489" s="876"/>
      <c r="AV10489" s="876"/>
      <c r="AW10489" s="876"/>
      <c r="AX10489" s="876"/>
      <c r="AY10489" s="876"/>
      <c r="AZ10489" s="876"/>
      <c r="BA10489" s="876"/>
      <c r="BB10489" s="876"/>
      <c r="BC10489" s="876"/>
      <c r="BD10489" s="876"/>
      <c r="BE10489" s="876"/>
      <c r="BF10489" s="876"/>
      <c r="BG10489" s="876"/>
      <c r="BH10489" s="876"/>
      <c r="BI10489" s="876"/>
      <c r="BJ10489" s="876"/>
      <c r="BK10489" s="876"/>
      <c r="BL10489" s="876"/>
      <c r="BM10489" s="876"/>
      <c r="BN10489" s="876"/>
      <c r="BO10489" s="876"/>
      <c r="BP10489" s="876"/>
      <c r="BQ10489" s="876"/>
      <c r="BR10489" s="876"/>
    </row>
    <row r="10490" spans="4:70" x14ac:dyDescent="0.2">
      <c r="D10490" s="876"/>
      <c r="F10490" s="876"/>
      <c r="J10490" s="876"/>
      <c r="X10490" s="876"/>
      <c r="Y10490" s="876"/>
      <c r="Z10490" s="876"/>
      <c r="AA10490" s="876"/>
      <c r="AB10490" s="876"/>
      <c r="AC10490" s="876"/>
      <c r="AD10490" s="876"/>
      <c r="AE10490" s="876"/>
      <c r="AF10490" s="876"/>
      <c r="AG10490" s="876"/>
      <c r="AH10490" s="876"/>
      <c r="AI10490" s="876"/>
      <c r="AJ10490" s="876"/>
      <c r="AK10490" s="876"/>
      <c r="AL10490" s="876"/>
      <c r="AM10490" s="876"/>
      <c r="AN10490" s="876"/>
      <c r="AO10490" s="876"/>
      <c r="AP10490" s="876"/>
      <c r="AQ10490" s="876"/>
      <c r="AR10490" s="876"/>
      <c r="AS10490" s="876"/>
      <c r="AT10490" s="876"/>
      <c r="AU10490" s="876"/>
      <c r="AV10490" s="876"/>
      <c r="AW10490" s="876"/>
      <c r="AX10490" s="876"/>
      <c r="AY10490" s="876"/>
      <c r="AZ10490" s="876"/>
      <c r="BA10490" s="876"/>
      <c r="BB10490" s="876"/>
      <c r="BC10490" s="876"/>
      <c r="BD10490" s="876"/>
      <c r="BE10490" s="876"/>
      <c r="BF10490" s="876"/>
      <c r="BG10490" s="876"/>
      <c r="BH10490" s="876"/>
      <c r="BI10490" s="876"/>
      <c r="BJ10490" s="876"/>
      <c r="BK10490" s="876"/>
      <c r="BL10490" s="876"/>
      <c r="BM10490" s="876"/>
      <c r="BN10490" s="876"/>
      <c r="BO10490" s="876"/>
      <c r="BP10490" s="876"/>
      <c r="BQ10490" s="876"/>
      <c r="BR10490" s="876"/>
    </row>
    <row r="10491" spans="4:70" x14ac:dyDescent="0.2">
      <c r="D10491" s="876"/>
      <c r="F10491" s="876"/>
      <c r="J10491" s="876"/>
      <c r="X10491" s="876"/>
      <c r="Y10491" s="876"/>
      <c r="Z10491" s="876"/>
      <c r="AA10491" s="876"/>
      <c r="AB10491" s="876"/>
      <c r="AC10491" s="876"/>
      <c r="AD10491" s="876"/>
      <c r="AE10491" s="876"/>
      <c r="AF10491" s="876"/>
      <c r="AG10491" s="876"/>
      <c r="AH10491" s="876"/>
      <c r="AI10491" s="876"/>
      <c r="AJ10491" s="876"/>
      <c r="AK10491" s="876"/>
      <c r="AL10491" s="876"/>
      <c r="AM10491" s="876"/>
      <c r="AN10491" s="876"/>
      <c r="AO10491" s="876"/>
      <c r="AP10491" s="876"/>
      <c r="AQ10491" s="876"/>
      <c r="AR10491" s="876"/>
      <c r="AS10491" s="876"/>
      <c r="AT10491" s="876"/>
      <c r="AU10491" s="876"/>
      <c r="AV10491" s="876"/>
      <c r="AW10491" s="876"/>
      <c r="AX10491" s="876"/>
      <c r="AY10491" s="876"/>
      <c r="AZ10491" s="876"/>
      <c r="BA10491" s="876"/>
      <c r="BB10491" s="876"/>
      <c r="BC10491" s="876"/>
      <c r="BD10491" s="876"/>
      <c r="BE10491" s="876"/>
      <c r="BF10491" s="876"/>
      <c r="BG10491" s="876"/>
      <c r="BH10491" s="876"/>
      <c r="BI10491" s="876"/>
      <c r="BJ10491" s="876"/>
      <c r="BK10491" s="876"/>
      <c r="BL10491" s="876"/>
      <c r="BM10491" s="876"/>
      <c r="BN10491" s="876"/>
      <c r="BO10491" s="876"/>
      <c r="BP10491" s="876"/>
      <c r="BQ10491" s="876"/>
      <c r="BR10491" s="876"/>
    </row>
    <row r="10492" spans="4:70" x14ac:dyDescent="0.2">
      <c r="D10492" s="876"/>
      <c r="F10492" s="876"/>
      <c r="J10492" s="876"/>
      <c r="X10492" s="876"/>
      <c r="Y10492" s="876"/>
      <c r="Z10492" s="876"/>
      <c r="AA10492" s="876"/>
      <c r="AB10492" s="876"/>
      <c r="AC10492" s="876"/>
      <c r="AD10492" s="876"/>
      <c r="AE10492" s="876"/>
      <c r="AF10492" s="876"/>
      <c r="AG10492" s="876"/>
      <c r="AH10492" s="876"/>
      <c r="AI10492" s="876"/>
      <c r="AJ10492" s="876"/>
      <c r="AK10492" s="876"/>
      <c r="AL10492" s="876"/>
      <c r="AM10492" s="876"/>
      <c r="AN10492" s="876"/>
      <c r="AO10492" s="876"/>
      <c r="AP10492" s="876"/>
      <c r="AQ10492" s="876"/>
      <c r="AR10492" s="876"/>
      <c r="AS10492" s="876"/>
      <c r="AT10492" s="876"/>
      <c r="AU10492" s="876"/>
      <c r="AV10492" s="876"/>
      <c r="AW10492" s="876"/>
      <c r="AX10492" s="876"/>
      <c r="AY10492" s="876"/>
      <c r="AZ10492" s="876"/>
      <c r="BA10492" s="876"/>
      <c r="BB10492" s="876"/>
      <c r="BC10492" s="876"/>
      <c r="BD10492" s="876"/>
      <c r="BE10492" s="876"/>
      <c r="BF10492" s="876"/>
      <c r="BG10492" s="876"/>
      <c r="BH10492" s="876"/>
      <c r="BI10492" s="876"/>
      <c r="BJ10492" s="876"/>
      <c r="BK10492" s="876"/>
      <c r="BL10492" s="876"/>
      <c r="BM10492" s="876"/>
      <c r="BN10492" s="876"/>
      <c r="BO10492" s="876"/>
      <c r="BP10492" s="876"/>
      <c r="BQ10492" s="876"/>
      <c r="BR10492" s="876"/>
    </row>
    <row r="10493" spans="4:70" x14ac:dyDescent="0.2">
      <c r="D10493" s="876"/>
      <c r="F10493" s="876"/>
      <c r="J10493" s="876"/>
      <c r="X10493" s="876"/>
      <c r="Y10493" s="876"/>
      <c r="Z10493" s="876"/>
      <c r="AA10493" s="876"/>
      <c r="AB10493" s="876"/>
      <c r="AC10493" s="876"/>
      <c r="AD10493" s="876"/>
      <c r="AE10493" s="876"/>
      <c r="AF10493" s="876"/>
      <c r="AG10493" s="876"/>
      <c r="AH10493" s="876"/>
      <c r="AI10493" s="876"/>
      <c r="AJ10493" s="876"/>
      <c r="AK10493" s="876"/>
      <c r="AL10493" s="876"/>
      <c r="AM10493" s="876"/>
      <c r="AN10493" s="876"/>
      <c r="AO10493" s="876"/>
      <c r="AP10493" s="876"/>
      <c r="AQ10493" s="876"/>
      <c r="AR10493" s="876"/>
      <c r="AS10493" s="876"/>
      <c r="AT10493" s="876"/>
      <c r="AU10493" s="876"/>
      <c r="AV10493" s="876"/>
      <c r="AW10493" s="876"/>
      <c r="AX10493" s="876"/>
      <c r="AY10493" s="876"/>
      <c r="AZ10493" s="876"/>
      <c r="BA10493" s="876"/>
      <c r="BB10493" s="876"/>
      <c r="BC10493" s="876"/>
      <c r="BD10493" s="876"/>
      <c r="BE10493" s="876"/>
      <c r="BF10493" s="876"/>
      <c r="BG10493" s="876"/>
      <c r="BH10493" s="876"/>
      <c r="BI10493" s="876"/>
      <c r="BJ10493" s="876"/>
      <c r="BK10493" s="876"/>
      <c r="BL10493" s="876"/>
      <c r="BM10493" s="876"/>
      <c r="BN10493" s="876"/>
      <c r="BO10493" s="876"/>
      <c r="BP10493" s="876"/>
      <c r="BQ10493" s="876"/>
      <c r="BR10493" s="876"/>
    </row>
    <row r="10494" spans="4:70" x14ac:dyDescent="0.2">
      <c r="D10494" s="876"/>
      <c r="F10494" s="876"/>
      <c r="J10494" s="876"/>
      <c r="X10494" s="876"/>
      <c r="Y10494" s="876"/>
      <c r="Z10494" s="876"/>
      <c r="AA10494" s="876"/>
      <c r="AB10494" s="876"/>
      <c r="AC10494" s="876"/>
      <c r="AD10494" s="876"/>
      <c r="AE10494" s="876"/>
      <c r="AF10494" s="876"/>
      <c r="AG10494" s="876"/>
      <c r="AH10494" s="876"/>
      <c r="AI10494" s="876"/>
      <c r="AJ10494" s="876"/>
      <c r="AK10494" s="876"/>
      <c r="AL10494" s="876"/>
      <c r="AM10494" s="876"/>
      <c r="AN10494" s="876"/>
      <c r="AO10494" s="876"/>
      <c r="AP10494" s="876"/>
      <c r="AQ10494" s="876"/>
      <c r="AR10494" s="876"/>
      <c r="AS10494" s="876"/>
      <c r="AT10494" s="876"/>
      <c r="AU10494" s="876"/>
      <c r="AV10494" s="876"/>
      <c r="AW10494" s="876"/>
      <c r="AX10494" s="876"/>
      <c r="AY10494" s="876"/>
      <c r="AZ10494" s="876"/>
      <c r="BA10494" s="876"/>
      <c r="BB10494" s="876"/>
      <c r="BC10494" s="876"/>
      <c r="BD10494" s="876"/>
      <c r="BE10494" s="876"/>
      <c r="BF10494" s="876"/>
      <c r="BG10494" s="876"/>
      <c r="BH10494" s="876"/>
      <c r="BI10494" s="876"/>
      <c r="BJ10494" s="876"/>
      <c r="BK10494" s="876"/>
      <c r="BL10494" s="876"/>
      <c r="BM10494" s="876"/>
      <c r="BN10494" s="876"/>
      <c r="BO10494" s="876"/>
      <c r="BP10494" s="876"/>
      <c r="BQ10494" s="876"/>
      <c r="BR10494" s="876"/>
    </row>
    <row r="10495" spans="4:70" x14ac:dyDescent="0.2">
      <c r="D10495" s="876"/>
      <c r="F10495" s="876"/>
      <c r="J10495" s="876"/>
      <c r="X10495" s="876"/>
      <c r="Y10495" s="876"/>
      <c r="Z10495" s="876"/>
      <c r="AA10495" s="876"/>
      <c r="AB10495" s="876"/>
      <c r="AC10495" s="876"/>
      <c r="AD10495" s="876"/>
      <c r="AE10495" s="876"/>
      <c r="AF10495" s="876"/>
      <c r="AG10495" s="876"/>
      <c r="AH10495" s="876"/>
      <c r="AI10495" s="876"/>
      <c r="AJ10495" s="876"/>
      <c r="AK10495" s="876"/>
      <c r="AL10495" s="876"/>
      <c r="AM10495" s="876"/>
      <c r="AN10495" s="876"/>
      <c r="AO10495" s="876"/>
      <c r="AP10495" s="876"/>
      <c r="AQ10495" s="876"/>
      <c r="AR10495" s="876"/>
      <c r="AS10495" s="876"/>
      <c r="AT10495" s="876"/>
      <c r="AU10495" s="876"/>
      <c r="AV10495" s="876"/>
      <c r="AW10495" s="876"/>
      <c r="AX10495" s="876"/>
      <c r="AY10495" s="876"/>
      <c r="AZ10495" s="876"/>
      <c r="BA10495" s="876"/>
      <c r="BB10495" s="876"/>
      <c r="BC10495" s="876"/>
      <c r="BD10495" s="876"/>
      <c r="BE10495" s="876"/>
      <c r="BF10495" s="876"/>
      <c r="BG10495" s="876"/>
      <c r="BH10495" s="876"/>
      <c r="BI10495" s="876"/>
      <c r="BJ10495" s="876"/>
      <c r="BK10495" s="876"/>
      <c r="BL10495" s="876"/>
      <c r="BM10495" s="876"/>
      <c r="BN10495" s="876"/>
      <c r="BO10495" s="876"/>
      <c r="BP10495" s="876"/>
      <c r="BQ10495" s="876"/>
      <c r="BR10495" s="876"/>
    </row>
    <row r="10496" spans="4:70" x14ac:dyDescent="0.2">
      <c r="D10496" s="876"/>
      <c r="F10496" s="876"/>
      <c r="J10496" s="876"/>
      <c r="X10496" s="876"/>
      <c r="Y10496" s="876"/>
      <c r="Z10496" s="876"/>
      <c r="AA10496" s="876"/>
      <c r="AB10496" s="876"/>
      <c r="AC10496" s="876"/>
      <c r="AD10496" s="876"/>
      <c r="AE10496" s="876"/>
      <c r="AF10496" s="876"/>
      <c r="AG10496" s="876"/>
      <c r="AH10496" s="876"/>
      <c r="AI10496" s="876"/>
      <c r="AJ10496" s="876"/>
      <c r="AK10496" s="876"/>
      <c r="AL10496" s="876"/>
      <c r="AM10496" s="876"/>
      <c r="AN10496" s="876"/>
      <c r="AO10496" s="876"/>
      <c r="AP10496" s="876"/>
      <c r="AQ10496" s="876"/>
      <c r="AR10496" s="876"/>
      <c r="AS10496" s="876"/>
      <c r="AT10496" s="876"/>
      <c r="AU10496" s="876"/>
      <c r="AV10496" s="876"/>
      <c r="AW10496" s="876"/>
      <c r="AX10496" s="876"/>
      <c r="AY10496" s="876"/>
      <c r="AZ10496" s="876"/>
      <c r="BA10496" s="876"/>
      <c r="BB10496" s="876"/>
      <c r="BC10496" s="876"/>
      <c r="BD10496" s="876"/>
      <c r="BE10496" s="876"/>
      <c r="BF10496" s="876"/>
      <c r="BG10496" s="876"/>
      <c r="BH10496" s="876"/>
      <c r="BI10496" s="876"/>
      <c r="BJ10496" s="876"/>
      <c r="BK10496" s="876"/>
      <c r="BL10496" s="876"/>
      <c r="BM10496" s="876"/>
      <c r="BN10496" s="876"/>
      <c r="BO10496" s="876"/>
      <c r="BP10496" s="876"/>
      <c r="BQ10496" s="876"/>
      <c r="BR10496" s="876"/>
    </row>
    <row r="10497" spans="4:70" x14ac:dyDescent="0.2">
      <c r="D10497" s="876"/>
      <c r="F10497" s="876"/>
      <c r="J10497" s="876"/>
      <c r="X10497" s="876"/>
      <c r="Y10497" s="876"/>
      <c r="Z10497" s="876"/>
      <c r="AA10497" s="876"/>
      <c r="AB10497" s="876"/>
      <c r="AC10497" s="876"/>
      <c r="AD10497" s="876"/>
      <c r="AE10497" s="876"/>
      <c r="AF10497" s="876"/>
      <c r="AG10497" s="876"/>
      <c r="AH10497" s="876"/>
      <c r="AI10497" s="876"/>
      <c r="AJ10497" s="876"/>
      <c r="AK10497" s="876"/>
      <c r="AL10497" s="876"/>
      <c r="AM10497" s="876"/>
      <c r="AN10497" s="876"/>
      <c r="AO10497" s="876"/>
      <c r="AP10497" s="876"/>
      <c r="AQ10497" s="876"/>
      <c r="AR10497" s="876"/>
      <c r="AS10497" s="876"/>
      <c r="AT10497" s="876"/>
      <c r="AU10497" s="876"/>
      <c r="AV10497" s="876"/>
      <c r="AW10497" s="876"/>
      <c r="AX10497" s="876"/>
      <c r="AY10497" s="876"/>
      <c r="AZ10497" s="876"/>
      <c r="BA10497" s="876"/>
      <c r="BB10497" s="876"/>
      <c r="BC10497" s="876"/>
      <c r="BD10497" s="876"/>
      <c r="BE10497" s="876"/>
      <c r="BF10497" s="876"/>
      <c r="BG10497" s="876"/>
      <c r="BH10497" s="876"/>
      <c r="BI10497" s="876"/>
      <c r="BJ10497" s="876"/>
      <c r="BK10497" s="876"/>
      <c r="BL10497" s="876"/>
      <c r="BM10497" s="876"/>
      <c r="BN10497" s="876"/>
      <c r="BO10497" s="876"/>
      <c r="BP10497" s="876"/>
      <c r="BQ10497" s="876"/>
      <c r="BR10497" s="876"/>
    </row>
    <row r="10498" spans="4:70" x14ac:dyDescent="0.2">
      <c r="D10498" s="876"/>
      <c r="F10498" s="876"/>
      <c r="J10498" s="876"/>
      <c r="X10498" s="876"/>
      <c r="Y10498" s="876"/>
      <c r="Z10498" s="876"/>
      <c r="AA10498" s="876"/>
      <c r="AB10498" s="876"/>
      <c r="AC10498" s="876"/>
      <c r="AD10498" s="876"/>
      <c r="AE10498" s="876"/>
      <c r="AF10498" s="876"/>
      <c r="AG10498" s="876"/>
      <c r="AH10498" s="876"/>
      <c r="AI10498" s="876"/>
      <c r="AJ10498" s="876"/>
      <c r="AK10498" s="876"/>
      <c r="AL10498" s="876"/>
      <c r="AM10498" s="876"/>
      <c r="AN10498" s="876"/>
      <c r="AO10498" s="876"/>
      <c r="AP10498" s="876"/>
      <c r="AQ10498" s="876"/>
      <c r="AR10498" s="876"/>
      <c r="AS10498" s="876"/>
      <c r="AT10498" s="876"/>
      <c r="AU10498" s="876"/>
      <c r="AV10498" s="876"/>
      <c r="AW10498" s="876"/>
      <c r="AX10498" s="876"/>
      <c r="AY10498" s="876"/>
      <c r="AZ10498" s="876"/>
      <c r="BA10498" s="876"/>
      <c r="BB10498" s="876"/>
      <c r="BC10498" s="876"/>
      <c r="BD10498" s="876"/>
      <c r="BE10498" s="876"/>
      <c r="BF10498" s="876"/>
      <c r="BG10498" s="876"/>
      <c r="BH10498" s="876"/>
      <c r="BI10498" s="876"/>
      <c r="BJ10498" s="876"/>
      <c r="BK10498" s="876"/>
      <c r="BL10498" s="876"/>
      <c r="BM10498" s="876"/>
      <c r="BN10498" s="876"/>
      <c r="BO10498" s="876"/>
      <c r="BP10498" s="876"/>
      <c r="BQ10498" s="876"/>
      <c r="BR10498" s="876"/>
    </row>
    <row r="10499" spans="4:70" x14ac:dyDescent="0.2">
      <c r="D10499" s="876"/>
      <c r="F10499" s="876"/>
      <c r="J10499" s="876"/>
      <c r="X10499" s="876"/>
      <c r="Y10499" s="876"/>
      <c r="Z10499" s="876"/>
      <c r="AA10499" s="876"/>
      <c r="AB10499" s="876"/>
      <c r="AC10499" s="876"/>
      <c r="AD10499" s="876"/>
      <c r="AE10499" s="876"/>
      <c r="AF10499" s="876"/>
      <c r="AG10499" s="876"/>
      <c r="AH10499" s="876"/>
      <c r="AI10499" s="876"/>
      <c r="AJ10499" s="876"/>
      <c r="AK10499" s="876"/>
      <c r="AL10499" s="876"/>
      <c r="AM10499" s="876"/>
      <c r="AN10499" s="876"/>
      <c r="AO10499" s="876"/>
      <c r="AP10499" s="876"/>
      <c r="AQ10499" s="876"/>
      <c r="AR10499" s="876"/>
      <c r="AS10499" s="876"/>
      <c r="AT10499" s="876"/>
      <c r="AU10499" s="876"/>
      <c r="AV10499" s="876"/>
      <c r="AW10499" s="876"/>
      <c r="AX10499" s="876"/>
      <c r="AY10499" s="876"/>
      <c r="AZ10499" s="876"/>
      <c r="BA10499" s="876"/>
      <c r="BB10499" s="876"/>
      <c r="BC10499" s="876"/>
      <c r="BD10499" s="876"/>
      <c r="BE10499" s="876"/>
      <c r="BF10499" s="876"/>
      <c r="BG10499" s="876"/>
      <c r="BH10499" s="876"/>
      <c r="BI10499" s="876"/>
      <c r="BJ10499" s="876"/>
      <c r="BK10499" s="876"/>
      <c r="BL10499" s="876"/>
      <c r="BM10499" s="876"/>
      <c r="BN10499" s="876"/>
      <c r="BO10499" s="876"/>
      <c r="BP10499" s="876"/>
      <c r="BQ10499" s="876"/>
      <c r="BR10499" s="876"/>
    </row>
    <row r="10500" spans="4:70" x14ac:dyDescent="0.2">
      <c r="D10500" s="876"/>
      <c r="F10500" s="876"/>
      <c r="J10500" s="876"/>
      <c r="X10500" s="876"/>
      <c r="Y10500" s="876"/>
      <c r="Z10500" s="876"/>
      <c r="AA10500" s="876"/>
      <c r="AB10500" s="876"/>
      <c r="AC10500" s="876"/>
      <c r="AD10500" s="876"/>
      <c r="AE10500" s="876"/>
      <c r="AF10500" s="876"/>
      <c r="AG10500" s="876"/>
      <c r="AH10500" s="876"/>
      <c r="AI10500" s="876"/>
      <c r="AJ10500" s="876"/>
      <c r="AK10500" s="876"/>
      <c r="AL10500" s="876"/>
      <c r="AM10500" s="876"/>
      <c r="AN10500" s="876"/>
      <c r="AO10500" s="876"/>
      <c r="AP10500" s="876"/>
      <c r="AQ10500" s="876"/>
      <c r="AR10500" s="876"/>
      <c r="AS10500" s="876"/>
      <c r="AT10500" s="876"/>
      <c r="AU10500" s="876"/>
      <c r="AV10500" s="876"/>
      <c r="AW10500" s="876"/>
      <c r="AX10500" s="876"/>
      <c r="AY10500" s="876"/>
      <c r="AZ10500" s="876"/>
      <c r="BA10500" s="876"/>
      <c r="BB10500" s="876"/>
      <c r="BC10500" s="876"/>
      <c r="BD10500" s="876"/>
      <c r="BE10500" s="876"/>
      <c r="BF10500" s="876"/>
      <c r="BG10500" s="876"/>
      <c r="BH10500" s="876"/>
      <c r="BI10500" s="876"/>
      <c r="BJ10500" s="876"/>
      <c r="BK10500" s="876"/>
      <c r="BL10500" s="876"/>
      <c r="BM10500" s="876"/>
      <c r="BN10500" s="876"/>
      <c r="BO10500" s="876"/>
      <c r="BP10500" s="876"/>
      <c r="BQ10500" s="876"/>
      <c r="BR10500" s="876"/>
    </row>
    <row r="10501" spans="4:70" x14ac:dyDescent="0.2">
      <c r="D10501" s="876"/>
      <c r="F10501" s="876"/>
      <c r="J10501" s="876"/>
      <c r="X10501" s="876"/>
      <c r="Y10501" s="876"/>
      <c r="Z10501" s="876"/>
      <c r="AA10501" s="876"/>
      <c r="AB10501" s="876"/>
      <c r="AC10501" s="876"/>
      <c r="AD10501" s="876"/>
      <c r="AE10501" s="876"/>
      <c r="AF10501" s="876"/>
      <c r="AG10501" s="876"/>
      <c r="AH10501" s="876"/>
      <c r="AI10501" s="876"/>
      <c r="AJ10501" s="876"/>
      <c r="AK10501" s="876"/>
      <c r="AL10501" s="876"/>
      <c r="AM10501" s="876"/>
      <c r="AN10501" s="876"/>
      <c r="AO10501" s="876"/>
      <c r="AP10501" s="876"/>
      <c r="AQ10501" s="876"/>
      <c r="AR10501" s="876"/>
      <c r="AS10501" s="876"/>
      <c r="AT10501" s="876"/>
      <c r="AU10501" s="876"/>
      <c r="AV10501" s="876"/>
      <c r="AW10501" s="876"/>
      <c r="AX10501" s="876"/>
      <c r="AY10501" s="876"/>
      <c r="AZ10501" s="876"/>
      <c r="BA10501" s="876"/>
      <c r="BB10501" s="876"/>
      <c r="BC10501" s="876"/>
      <c r="BD10501" s="876"/>
      <c r="BE10501" s="876"/>
      <c r="BF10501" s="876"/>
      <c r="BG10501" s="876"/>
      <c r="BH10501" s="876"/>
      <c r="BI10501" s="876"/>
      <c r="BJ10501" s="876"/>
      <c r="BK10501" s="876"/>
      <c r="BL10501" s="876"/>
      <c r="BM10501" s="876"/>
      <c r="BN10501" s="876"/>
      <c r="BO10501" s="876"/>
      <c r="BP10501" s="876"/>
      <c r="BQ10501" s="876"/>
      <c r="BR10501" s="876"/>
    </row>
    <row r="10502" spans="4:70" x14ac:dyDescent="0.2">
      <c r="D10502" s="876"/>
      <c r="F10502" s="876"/>
      <c r="J10502" s="876"/>
      <c r="X10502" s="876"/>
      <c r="Y10502" s="876"/>
      <c r="Z10502" s="876"/>
      <c r="AA10502" s="876"/>
      <c r="AB10502" s="876"/>
      <c r="AC10502" s="876"/>
      <c r="AD10502" s="876"/>
      <c r="AE10502" s="876"/>
      <c r="AF10502" s="876"/>
      <c r="AG10502" s="876"/>
      <c r="AH10502" s="876"/>
      <c r="AI10502" s="876"/>
      <c r="AJ10502" s="876"/>
      <c r="AK10502" s="876"/>
      <c r="AL10502" s="876"/>
      <c r="AM10502" s="876"/>
      <c r="AN10502" s="876"/>
      <c r="AO10502" s="876"/>
      <c r="AP10502" s="876"/>
      <c r="AQ10502" s="876"/>
      <c r="AR10502" s="876"/>
      <c r="AS10502" s="876"/>
      <c r="AT10502" s="876"/>
      <c r="AU10502" s="876"/>
      <c r="AV10502" s="876"/>
      <c r="AW10502" s="876"/>
      <c r="AX10502" s="876"/>
      <c r="AY10502" s="876"/>
      <c r="AZ10502" s="876"/>
      <c r="BA10502" s="876"/>
      <c r="BB10502" s="876"/>
      <c r="BC10502" s="876"/>
      <c r="BD10502" s="876"/>
      <c r="BE10502" s="876"/>
      <c r="BF10502" s="876"/>
      <c r="BG10502" s="876"/>
      <c r="BH10502" s="876"/>
      <c r="BI10502" s="876"/>
      <c r="BJ10502" s="876"/>
      <c r="BK10502" s="876"/>
      <c r="BL10502" s="876"/>
      <c r="BM10502" s="876"/>
      <c r="BN10502" s="876"/>
      <c r="BO10502" s="876"/>
      <c r="BP10502" s="876"/>
      <c r="BQ10502" s="876"/>
      <c r="BR10502" s="876"/>
    </row>
    <row r="10503" spans="4:70" x14ac:dyDescent="0.2">
      <c r="D10503" s="876"/>
      <c r="F10503" s="876"/>
      <c r="J10503" s="876"/>
      <c r="X10503" s="876"/>
      <c r="Y10503" s="876"/>
      <c r="Z10503" s="876"/>
      <c r="AA10503" s="876"/>
      <c r="AB10503" s="876"/>
      <c r="AC10503" s="876"/>
      <c r="AD10503" s="876"/>
      <c r="AE10503" s="876"/>
      <c r="AF10503" s="876"/>
      <c r="AG10503" s="876"/>
      <c r="AH10503" s="876"/>
      <c r="AI10503" s="876"/>
      <c r="AJ10503" s="876"/>
      <c r="AK10503" s="876"/>
      <c r="AL10503" s="876"/>
      <c r="AM10503" s="876"/>
      <c r="AN10503" s="876"/>
      <c r="AO10503" s="876"/>
      <c r="AP10503" s="876"/>
      <c r="AQ10503" s="876"/>
      <c r="AR10503" s="876"/>
      <c r="AS10503" s="876"/>
      <c r="AT10503" s="876"/>
      <c r="AU10503" s="876"/>
      <c r="AV10503" s="876"/>
      <c r="AW10503" s="876"/>
      <c r="AX10503" s="876"/>
      <c r="AY10503" s="876"/>
      <c r="AZ10503" s="876"/>
      <c r="BA10503" s="876"/>
      <c r="BB10503" s="876"/>
      <c r="BC10503" s="876"/>
      <c r="BD10503" s="876"/>
      <c r="BE10503" s="876"/>
      <c r="BF10503" s="876"/>
      <c r="BG10503" s="876"/>
      <c r="BH10503" s="876"/>
      <c r="BI10503" s="876"/>
      <c r="BJ10503" s="876"/>
      <c r="BK10503" s="876"/>
      <c r="BL10503" s="876"/>
      <c r="BM10503" s="876"/>
      <c r="BN10503" s="876"/>
      <c r="BO10503" s="876"/>
      <c r="BP10503" s="876"/>
      <c r="BQ10503" s="876"/>
      <c r="BR10503" s="876"/>
    </row>
    <row r="10504" spans="4:70" x14ac:dyDescent="0.2">
      <c r="D10504" s="876"/>
      <c r="F10504" s="876"/>
      <c r="J10504" s="876"/>
      <c r="X10504" s="876"/>
      <c r="Y10504" s="876"/>
      <c r="Z10504" s="876"/>
      <c r="AA10504" s="876"/>
      <c r="AB10504" s="876"/>
      <c r="AC10504" s="876"/>
      <c r="AD10504" s="876"/>
      <c r="AE10504" s="876"/>
      <c r="AF10504" s="876"/>
      <c r="AG10504" s="876"/>
      <c r="AH10504" s="876"/>
      <c r="AI10504" s="876"/>
      <c r="AJ10504" s="876"/>
      <c r="AK10504" s="876"/>
      <c r="AL10504" s="876"/>
      <c r="AM10504" s="876"/>
      <c r="AN10504" s="876"/>
      <c r="AO10504" s="876"/>
      <c r="AP10504" s="876"/>
      <c r="AQ10504" s="876"/>
      <c r="AR10504" s="876"/>
      <c r="AS10504" s="876"/>
      <c r="AT10504" s="876"/>
      <c r="AU10504" s="876"/>
      <c r="AV10504" s="876"/>
      <c r="AW10504" s="876"/>
      <c r="AX10504" s="876"/>
      <c r="AY10504" s="876"/>
      <c r="AZ10504" s="876"/>
      <c r="BA10504" s="876"/>
      <c r="BB10504" s="876"/>
      <c r="BC10504" s="876"/>
      <c r="BD10504" s="876"/>
      <c r="BE10504" s="876"/>
      <c r="BF10504" s="876"/>
      <c r="BG10504" s="876"/>
      <c r="BH10504" s="876"/>
      <c r="BI10504" s="876"/>
      <c r="BJ10504" s="876"/>
      <c r="BK10504" s="876"/>
      <c r="BL10504" s="876"/>
      <c r="BM10504" s="876"/>
      <c r="BN10504" s="876"/>
      <c r="BO10504" s="876"/>
      <c r="BP10504" s="876"/>
      <c r="BQ10504" s="876"/>
      <c r="BR10504" s="876"/>
    </row>
    <row r="10505" spans="4:70" x14ac:dyDescent="0.2">
      <c r="D10505" s="876"/>
      <c r="F10505" s="876"/>
      <c r="J10505" s="876"/>
      <c r="X10505" s="876"/>
      <c r="Y10505" s="876"/>
      <c r="Z10505" s="876"/>
      <c r="AA10505" s="876"/>
      <c r="AB10505" s="876"/>
      <c r="AC10505" s="876"/>
      <c r="AD10505" s="876"/>
      <c r="AE10505" s="876"/>
      <c r="AF10505" s="876"/>
      <c r="AG10505" s="876"/>
      <c r="AH10505" s="876"/>
      <c r="AI10505" s="876"/>
      <c r="AJ10505" s="876"/>
      <c r="AK10505" s="876"/>
      <c r="AL10505" s="876"/>
      <c r="AM10505" s="876"/>
      <c r="AN10505" s="876"/>
      <c r="AO10505" s="876"/>
      <c r="AP10505" s="876"/>
      <c r="AQ10505" s="876"/>
      <c r="AR10505" s="876"/>
      <c r="AS10505" s="876"/>
      <c r="AT10505" s="876"/>
      <c r="AU10505" s="876"/>
      <c r="AV10505" s="876"/>
      <c r="AW10505" s="876"/>
      <c r="AX10505" s="876"/>
      <c r="AY10505" s="876"/>
      <c r="AZ10505" s="876"/>
      <c r="BA10505" s="876"/>
      <c r="BB10505" s="876"/>
      <c r="BC10505" s="876"/>
      <c r="BD10505" s="876"/>
      <c r="BE10505" s="876"/>
      <c r="BF10505" s="876"/>
      <c r="BG10505" s="876"/>
      <c r="BH10505" s="876"/>
      <c r="BI10505" s="876"/>
      <c r="BJ10505" s="876"/>
      <c r="BK10505" s="876"/>
      <c r="BL10505" s="876"/>
      <c r="BM10505" s="876"/>
      <c r="BN10505" s="876"/>
      <c r="BO10505" s="876"/>
      <c r="BP10505" s="876"/>
      <c r="BQ10505" s="876"/>
      <c r="BR10505" s="876"/>
    </row>
    <row r="10506" spans="4:70" x14ac:dyDescent="0.2">
      <c r="D10506" s="876"/>
      <c r="F10506" s="876"/>
      <c r="J10506" s="876"/>
      <c r="X10506" s="876"/>
      <c r="Y10506" s="876"/>
      <c r="Z10506" s="876"/>
      <c r="AA10506" s="876"/>
      <c r="AB10506" s="876"/>
      <c r="AC10506" s="876"/>
      <c r="AD10506" s="876"/>
      <c r="AE10506" s="876"/>
      <c r="AF10506" s="876"/>
      <c r="AG10506" s="876"/>
      <c r="AH10506" s="876"/>
      <c r="AI10506" s="876"/>
      <c r="AJ10506" s="876"/>
      <c r="AK10506" s="876"/>
      <c r="AL10506" s="876"/>
      <c r="AM10506" s="876"/>
      <c r="AN10506" s="876"/>
      <c r="AO10506" s="876"/>
      <c r="AP10506" s="876"/>
      <c r="AQ10506" s="876"/>
      <c r="AR10506" s="876"/>
      <c r="AS10506" s="876"/>
      <c r="AT10506" s="876"/>
      <c r="AU10506" s="876"/>
      <c r="AV10506" s="876"/>
      <c r="AW10506" s="876"/>
      <c r="AX10506" s="876"/>
      <c r="AY10506" s="876"/>
      <c r="AZ10506" s="876"/>
      <c r="BA10506" s="876"/>
      <c r="BB10506" s="876"/>
      <c r="BC10506" s="876"/>
      <c r="BD10506" s="876"/>
      <c r="BE10506" s="876"/>
      <c r="BF10506" s="876"/>
      <c r="BG10506" s="876"/>
      <c r="BH10506" s="876"/>
      <c r="BI10506" s="876"/>
      <c r="BJ10506" s="876"/>
      <c r="BK10506" s="876"/>
      <c r="BL10506" s="876"/>
      <c r="BM10506" s="876"/>
      <c r="BN10506" s="876"/>
      <c r="BO10506" s="876"/>
      <c r="BP10506" s="876"/>
      <c r="BQ10506" s="876"/>
      <c r="BR10506" s="876"/>
    </row>
    <row r="10507" spans="4:70" x14ac:dyDescent="0.2">
      <c r="D10507" s="876"/>
      <c r="F10507" s="876"/>
      <c r="J10507" s="876"/>
      <c r="X10507" s="876"/>
      <c r="Y10507" s="876"/>
      <c r="Z10507" s="876"/>
      <c r="AA10507" s="876"/>
      <c r="AB10507" s="876"/>
      <c r="AC10507" s="876"/>
      <c r="AD10507" s="876"/>
      <c r="AE10507" s="876"/>
      <c r="AF10507" s="876"/>
      <c r="AG10507" s="876"/>
      <c r="AH10507" s="876"/>
      <c r="AI10507" s="876"/>
      <c r="AJ10507" s="876"/>
      <c r="AK10507" s="876"/>
      <c r="AL10507" s="876"/>
      <c r="AM10507" s="876"/>
      <c r="AN10507" s="876"/>
      <c r="AO10507" s="876"/>
      <c r="AP10507" s="876"/>
      <c r="AQ10507" s="876"/>
      <c r="AR10507" s="876"/>
      <c r="AS10507" s="876"/>
      <c r="AT10507" s="876"/>
      <c r="AU10507" s="876"/>
      <c r="AV10507" s="876"/>
      <c r="AW10507" s="876"/>
      <c r="AX10507" s="876"/>
      <c r="AY10507" s="876"/>
      <c r="AZ10507" s="876"/>
      <c r="BA10507" s="876"/>
      <c r="BB10507" s="876"/>
      <c r="BC10507" s="876"/>
      <c r="BD10507" s="876"/>
      <c r="BE10507" s="876"/>
      <c r="BF10507" s="876"/>
      <c r="BG10507" s="876"/>
      <c r="BH10507" s="876"/>
      <c r="BI10507" s="876"/>
      <c r="BJ10507" s="876"/>
      <c r="BK10507" s="876"/>
      <c r="BL10507" s="876"/>
      <c r="BM10507" s="876"/>
      <c r="BN10507" s="876"/>
      <c r="BO10507" s="876"/>
      <c r="BP10507" s="876"/>
      <c r="BQ10507" s="876"/>
      <c r="BR10507" s="876"/>
    </row>
    <row r="10508" spans="4:70" x14ac:dyDescent="0.2">
      <c r="D10508" s="876"/>
      <c r="F10508" s="876"/>
      <c r="J10508" s="876"/>
      <c r="X10508" s="876"/>
      <c r="Y10508" s="876"/>
      <c r="Z10508" s="876"/>
      <c r="AA10508" s="876"/>
      <c r="AB10508" s="876"/>
      <c r="AC10508" s="876"/>
      <c r="AD10508" s="876"/>
      <c r="AE10508" s="876"/>
      <c r="AF10508" s="876"/>
      <c r="AG10508" s="876"/>
      <c r="AH10508" s="876"/>
      <c r="AI10508" s="876"/>
      <c r="AJ10508" s="876"/>
      <c r="AK10508" s="876"/>
      <c r="AL10508" s="876"/>
      <c r="AM10508" s="876"/>
      <c r="AN10508" s="876"/>
      <c r="AO10508" s="876"/>
      <c r="AP10508" s="876"/>
      <c r="AQ10508" s="876"/>
      <c r="AR10508" s="876"/>
      <c r="AS10508" s="876"/>
      <c r="AT10508" s="876"/>
      <c r="AU10508" s="876"/>
      <c r="AV10508" s="876"/>
      <c r="AW10508" s="876"/>
      <c r="AX10508" s="876"/>
      <c r="AY10508" s="876"/>
      <c r="AZ10508" s="876"/>
      <c r="BA10508" s="876"/>
      <c r="BB10508" s="876"/>
      <c r="BC10508" s="876"/>
      <c r="BD10508" s="876"/>
      <c r="BE10508" s="876"/>
      <c r="BF10508" s="876"/>
      <c r="BG10508" s="876"/>
      <c r="BH10508" s="876"/>
      <c r="BI10508" s="876"/>
      <c r="BJ10508" s="876"/>
      <c r="BK10508" s="876"/>
      <c r="BL10508" s="876"/>
      <c r="BM10508" s="876"/>
      <c r="BN10508" s="876"/>
      <c r="BO10508" s="876"/>
      <c r="BP10508" s="876"/>
      <c r="BQ10508" s="876"/>
      <c r="BR10508" s="876"/>
    </row>
    <row r="10509" spans="4:70" x14ac:dyDescent="0.2">
      <c r="D10509" s="876"/>
      <c r="F10509" s="876"/>
      <c r="J10509" s="876"/>
      <c r="X10509" s="876"/>
      <c r="Y10509" s="876"/>
      <c r="Z10509" s="876"/>
      <c r="AA10509" s="876"/>
      <c r="AB10509" s="876"/>
      <c r="AC10509" s="876"/>
      <c r="AD10509" s="876"/>
      <c r="AE10509" s="876"/>
      <c r="AF10509" s="876"/>
      <c r="AG10509" s="876"/>
      <c r="AH10509" s="876"/>
      <c r="AI10509" s="876"/>
      <c r="AJ10509" s="876"/>
      <c r="AK10509" s="876"/>
      <c r="AL10509" s="876"/>
      <c r="AM10509" s="876"/>
      <c r="AN10509" s="876"/>
      <c r="AO10509" s="876"/>
      <c r="AP10509" s="876"/>
      <c r="AQ10509" s="876"/>
      <c r="AR10509" s="876"/>
      <c r="AS10509" s="876"/>
      <c r="AT10509" s="876"/>
      <c r="AU10509" s="876"/>
      <c r="AV10509" s="876"/>
      <c r="AW10509" s="876"/>
      <c r="AX10509" s="876"/>
      <c r="AY10509" s="876"/>
      <c r="AZ10509" s="876"/>
      <c r="BA10509" s="876"/>
      <c r="BB10509" s="876"/>
      <c r="BC10509" s="876"/>
      <c r="BD10509" s="876"/>
      <c r="BE10509" s="876"/>
      <c r="BF10509" s="876"/>
      <c r="BG10509" s="876"/>
      <c r="BH10509" s="876"/>
      <c r="BI10509" s="876"/>
      <c r="BJ10509" s="876"/>
      <c r="BK10509" s="876"/>
      <c r="BL10509" s="876"/>
      <c r="BM10509" s="876"/>
      <c r="BN10509" s="876"/>
      <c r="BO10509" s="876"/>
      <c r="BP10509" s="876"/>
      <c r="BQ10509" s="876"/>
      <c r="BR10509" s="876"/>
    </row>
    <row r="10510" spans="4:70" x14ac:dyDescent="0.2">
      <c r="D10510" s="876"/>
      <c r="F10510" s="876"/>
      <c r="J10510" s="876"/>
      <c r="X10510" s="876"/>
      <c r="Y10510" s="876"/>
      <c r="Z10510" s="876"/>
      <c r="AA10510" s="876"/>
      <c r="AB10510" s="876"/>
      <c r="AC10510" s="876"/>
      <c r="AD10510" s="876"/>
      <c r="AE10510" s="876"/>
      <c r="AF10510" s="876"/>
      <c r="AG10510" s="876"/>
      <c r="AH10510" s="876"/>
      <c r="AI10510" s="876"/>
      <c r="AJ10510" s="876"/>
      <c r="AK10510" s="876"/>
      <c r="AL10510" s="876"/>
      <c r="AM10510" s="876"/>
      <c r="AN10510" s="876"/>
      <c r="AO10510" s="876"/>
      <c r="AP10510" s="876"/>
      <c r="AQ10510" s="876"/>
      <c r="AR10510" s="876"/>
      <c r="AS10510" s="876"/>
      <c r="AT10510" s="876"/>
      <c r="AU10510" s="876"/>
      <c r="AV10510" s="876"/>
      <c r="AW10510" s="876"/>
      <c r="AX10510" s="876"/>
      <c r="AY10510" s="876"/>
      <c r="AZ10510" s="876"/>
      <c r="BA10510" s="876"/>
      <c r="BB10510" s="876"/>
      <c r="BC10510" s="876"/>
      <c r="BD10510" s="876"/>
      <c r="BE10510" s="876"/>
      <c r="BF10510" s="876"/>
      <c r="BG10510" s="876"/>
      <c r="BH10510" s="876"/>
      <c r="BI10510" s="876"/>
      <c r="BJ10510" s="876"/>
      <c r="BK10510" s="876"/>
      <c r="BL10510" s="876"/>
      <c r="BM10510" s="876"/>
      <c r="BN10510" s="876"/>
      <c r="BO10510" s="876"/>
      <c r="BP10510" s="876"/>
      <c r="BQ10510" s="876"/>
      <c r="BR10510" s="876"/>
    </row>
    <row r="10511" spans="4:70" x14ac:dyDescent="0.2">
      <c r="D10511" s="876"/>
      <c r="F10511" s="876"/>
      <c r="J10511" s="876"/>
      <c r="X10511" s="876"/>
      <c r="Y10511" s="876"/>
      <c r="Z10511" s="876"/>
      <c r="AA10511" s="876"/>
      <c r="AB10511" s="876"/>
      <c r="AC10511" s="876"/>
      <c r="AD10511" s="876"/>
      <c r="AE10511" s="876"/>
      <c r="AF10511" s="876"/>
      <c r="AG10511" s="876"/>
      <c r="AH10511" s="876"/>
      <c r="AI10511" s="876"/>
      <c r="AJ10511" s="876"/>
      <c r="AK10511" s="876"/>
      <c r="AL10511" s="876"/>
      <c r="AM10511" s="876"/>
      <c r="AN10511" s="876"/>
      <c r="AO10511" s="876"/>
      <c r="AP10511" s="876"/>
      <c r="AQ10511" s="876"/>
      <c r="AR10511" s="876"/>
      <c r="AS10511" s="876"/>
      <c r="AT10511" s="876"/>
      <c r="AU10511" s="876"/>
      <c r="AV10511" s="876"/>
      <c r="AW10511" s="876"/>
      <c r="AX10511" s="876"/>
      <c r="AY10511" s="876"/>
      <c r="AZ10511" s="876"/>
      <c r="BA10511" s="876"/>
      <c r="BB10511" s="876"/>
      <c r="BC10511" s="876"/>
      <c r="BD10511" s="876"/>
      <c r="BE10511" s="876"/>
      <c r="BF10511" s="876"/>
      <c r="BG10511" s="876"/>
      <c r="BH10511" s="876"/>
      <c r="BI10511" s="876"/>
      <c r="BJ10511" s="876"/>
      <c r="BK10511" s="876"/>
      <c r="BL10511" s="876"/>
      <c r="BM10511" s="876"/>
      <c r="BN10511" s="876"/>
      <c r="BO10511" s="876"/>
      <c r="BP10511" s="876"/>
      <c r="BQ10511" s="876"/>
      <c r="BR10511" s="876"/>
    </row>
    <row r="10512" spans="4:70" x14ac:dyDescent="0.2">
      <c r="D10512" s="876"/>
      <c r="F10512" s="876"/>
      <c r="J10512" s="876"/>
      <c r="X10512" s="876"/>
      <c r="Y10512" s="876"/>
      <c r="Z10512" s="876"/>
      <c r="AA10512" s="876"/>
      <c r="AB10512" s="876"/>
      <c r="AC10512" s="876"/>
      <c r="AD10512" s="876"/>
      <c r="AE10512" s="876"/>
      <c r="AF10512" s="876"/>
      <c r="AG10512" s="876"/>
      <c r="AH10512" s="876"/>
      <c r="AI10512" s="876"/>
      <c r="AJ10512" s="876"/>
      <c r="AK10512" s="876"/>
      <c r="AL10512" s="876"/>
      <c r="AM10512" s="876"/>
      <c r="AN10512" s="876"/>
      <c r="AO10512" s="876"/>
      <c r="AP10512" s="876"/>
      <c r="AQ10512" s="876"/>
      <c r="AR10512" s="876"/>
      <c r="AS10512" s="876"/>
      <c r="AT10512" s="876"/>
      <c r="AU10512" s="876"/>
      <c r="AV10512" s="876"/>
      <c r="AW10512" s="876"/>
      <c r="AX10512" s="876"/>
      <c r="AY10512" s="876"/>
      <c r="AZ10512" s="876"/>
      <c r="BA10512" s="876"/>
      <c r="BB10512" s="876"/>
      <c r="BC10512" s="876"/>
      <c r="BD10512" s="876"/>
      <c r="BE10512" s="876"/>
      <c r="BF10512" s="876"/>
      <c r="BG10512" s="876"/>
      <c r="BH10512" s="876"/>
      <c r="BI10512" s="876"/>
      <c r="BJ10512" s="876"/>
      <c r="BK10512" s="876"/>
      <c r="BL10512" s="876"/>
      <c r="BM10512" s="876"/>
      <c r="BN10512" s="876"/>
      <c r="BO10512" s="876"/>
      <c r="BP10512" s="876"/>
      <c r="BQ10512" s="876"/>
      <c r="BR10512" s="876"/>
    </row>
    <row r="10513" spans="4:70" x14ac:dyDescent="0.2">
      <c r="D10513" s="876"/>
      <c r="F10513" s="876"/>
      <c r="J10513" s="876"/>
      <c r="X10513" s="876"/>
      <c r="Y10513" s="876"/>
      <c r="Z10513" s="876"/>
      <c r="AA10513" s="876"/>
      <c r="AB10513" s="876"/>
      <c r="AC10513" s="876"/>
      <c r="AD10513" s="876"/>
      <c r="AE10513" s="876"/>
      <c r="AF10513" s="876"/>
      <c r="AG10513" s="876"/>
      <c r="AH10513" s="876"/>
      <c r="AI10513" s="876"/>
      <c r="AJ10513" s="876"/>
      <c r="AK10513" s="876"/>
      <c r="AL10513" s="876"/>
      <c r="AM10513" s="876"/>
      <c r="AN10513" s="876"/>
      <c r="AO10513" s="876"/>
      <c r="AP10513" s="876"/>
      <c r="AQ10513" s="876"/>
      <c r="AR10513" s="876"/>
      <c r="AS10513" s="876"/>
      <c r="AT10513" s="876"/>
      <c r="AU10513" s="876"/>
      <c r="AV10513" s="876"/>
      <c r="AW10513" s="876"/>
      <c r="AX10513" s="876"/>
      <c r="AY10513" s="876"/>
      <c r="AZ10513" s="876"/>
      <c r="BA10513" s="876"/>
      <c r="BB10513" s="876"/>
      <c r="BC10513" s="876"/>
      <c r="BD10513" s="876"/>
      <c r="BE10513" s="876"/>
      <c r="BF10513" s="876"/>
      <c r="BG10513" s="876"/>
      <c r="BH10513" s="876"/>
      <c r="BI10513" s="876"/>
      <c r="BJ10513" s="876"/>
      <c r="BK10513" s="876"/>
      <c r="BL10513" s="876"/>
      <c r="BM10513" s="876"/>
      <c r="BN10513" s="876"/>
      <c r="BO10513" s="876"/>
      <c r="BP10513" s="876"/>
      <c r="BQ10513" s="876"/>
      <c r="BR10513" s="876"/>
    </row>
    <row r="10514" spans="4:70" x14ac:dyDescent="0.2">
      <c r="D10514" s="876"/>
      <c r="F10514" s="876"/>
      <c r="J10514" s="876"/>
      <c r="X10514" s="876"/>
      <c r="Y10514" s="876"/>
      <c r="Z10514" s="876"/>
      <c r="AA10514" s="876"/>
      <c r="AB10514" s="876"/>
      <c r="AC10514" s="876"/>
      <c r="AD10514" s="876"/>
      <c r="AE10514" s="876"/>
      <c r="AF10514" s="876"/>
      <c r="AG10514" s="876"/>
      <c r="AH10514" s="876"/>
      <c r="AI10514" s="876"/>
      <c r="AJ10514" s="876"/>
      <c r="AK10514" s="876"/>
      <c r="AL10514" s="876"/>
      <c r="AM10514" s="876"/>
      <c r="AN10514" s="876"/>
      <c r="AO10514" s="876"/>
      <c r="AP10514" s="876"/>
      <c r="AQ10514" s="876"/>
      <c r="AR10514" s="876"/>
      <c r="AS10514" s="876"/>
      <c r="AT10514" s="876"/>
      <c r="AU10514" s="876"/>
      <c r="AV10514" s="876"/>
      <c r="AW10514" s="876"/>
      <c r="AX10514" s="876"/>
      <c r="AY10514" s="876"/>
      <c r="AZ10514" s="876"/>
      <c r="BA10514" s="876"/>
      <c r="BB10514" s="876"/>
      <c r="BC10514" s="876"/>
      <c r="BD10514" s="876"/>
      <c r="BE10514" s="876"/>
      <c r="BF10514" s="876"/>
      <c r="BG10514" s="876"/>
      <c r="BH10514" s="876"/>
      <c r="BI10514" s="876"/>
      <c r="BJ10514" s="876"/>
      <c r="BK10514" s="876"/>
      <c r="BL10514" s="876"/>
      <c r="BM10514" s="876"/>
      <c r="BN10514" s="876"/>
      <c r="BO10514" s="876"/>
      <c r="BP10514" s="876"/>
      <c r="BQ10514" s="876"/>
      <c r="BR10514" s="876"/>
    </row>
    <row r="10515" spans="4:70" x14ac:dyDescent="0.2">
      <c r="D10515" s="876"/>
      <c r="F10515" s="876"/>
      <c r="J10515" s="876"/>
      <c r="X10515" s="876"/>
      <c r="Y10515" s="876"/>
      <c r="Z10515" s="876"/>
      <c r="AA10515" s="876"/>
      <c r="AB10515" s="876"/>
      <c r="AC10515" s="876"/>
      <c r="AD10515" s="876"/>
      <c r="AE10515" s="876"/>
      <c r="AF10515" s="876"/>
      <c r="AG10515" s="876"/>
      <c r="AH10515" s="876"/>
      <c r="AI10515" s="876"/>
      <c r="AJ10515" s="876"/>
      <c r="AK10515" s="876"/>
      <c r="AL10515" s="876"/>
      <c r="AM10515" s="876"/>
      <c r="AN10515" s="876"/>
      <c r="AO10515" s="876"/>
      <c r="AP10515" s="876"/>
      <c r="AQ10515" s="876"/>
      <c r="AR10515" s="876"/>
      <c r="AS10515" s="876"/>
      <c r="AT10515" s="876"/>
      <c r="AU10515" s="876"/>
      <c r="AV10515" s="876"/>
      <c r="AW10515" s="876"/>
      <c r="AX10515" s="876"/>
      <c r="AY10515" s="876"/>
      <c r="AZ10515" s="876"/>
      <c r="BA10515" s="876"/>
      <c r="BB10515" s="876"/>
      <c r="BC10515" s="876"/>
      <c r="BD10515" s="876"/>
      <c r="BE10515" s="876"/>
      <c r="BF10515" s="876"/>
      <c r="BG10515" s="876"/>
      <c r="BH10515" s="876"/>
      <c r="BI10515" s="876"/>
      <c r="BJ10515" s="876"/>
      <c r="BK10515" s="876"/>
      <c r="BL10515" s="876"/>
      <c r="BM10515" s="876"/>
      <c r="BN10515" s="876"/>
      <c r="BO10515" s="876"/>
      <c r="BP10515" s="876"/>
      <c r="BQ10515" s="876"/>
      <c r="BR10515" s="876"/>
    </row>
    <row r="10516" spans="4:70" x14ac:dyDescent="0.2">
      <c r="D10516" s="876"/>
      <c r="F10516" s="876"/>
      <c r="J10516" s="876"/>
      <c r="X10516" s="876"/>
      <c r="Y10516" s="876"/>
      <c r="Z10516" s="876"/>
      <c r="AA10516" s="876"/>
      <c r="AB10516" s="876"/>
      <c r="AC10516" s="876"/>
      <c r="AD10516" s="876"/>
      <c r="AE10516" s="876"/>
      <c r="AF10516" s="876"/>
      <c r="AG10516" s="876"/>
      <c r="AH10516" s="876"/>
      <c r="AI10516" s="876"/>
      <c r="AJ10516" s="876"/>
      <c r="AK10516" s="876"/>
      <c r="AL10516" s="876"/>
      <c r="AM10516" s="876"/>
      <c r="AN10516" s="876"/>
      <c r="AO10516" s="876"/>
      <c r="AP10516" s="876"/>
      <c r="AQ10516" s="876"/>
      <c r="AR10516" s="876"/>
      <c r="AS10516" s="876"/>
      <c r="AT10516" s="876"/>
      <c r="AU10516" s="876"/>
      <c r="AV10516" s="876"/>
      <c r="AW10516" s="876"/>
      <c r="AX10516" s="876"/>
      <c r="AY10516" s="876"/>
      <c r="AZ10516" s="876"/>
      <c r="BA10516" s="876"/>
      <c r="BB10516" s="876"/>
      <c r="BC10516" s="876"/>
      <c r="BD10516" s="876"/>
      <c r="BE10516" s="876"/>
      <c r="BF10516" s="876"/>
      <c r="BG10516" s="876"/>
      <c r="BH10516" s="876"/>
      <c r="BI10516" s="876"/>
      <c r="BJ10516" s="876"/>
      <c r="BK10516" s="876"/>
      <c r="BL10516" s="876"/>
      <c r="BM10516" s="876"/>
      <c r="BN10516" s="876"/>
      <c r="BO10516" s="876"/>
      <c r="BP10516" s="876"/>
      <c r="BQ10516" s="876"/>
      <c r="BR10516" s="876"/>
    </row>
    <row r="10517" spans="4:70" x14ac:dyDescent="0.2">
      <c r="D10517" s="876"/>
      <c r="F10517" s="876"/>
      <c r="J10517" s="876"/>
      <c r="X10517" s="876"/>
      <c r="Y10517" s="876"/>
      <c r="Z10517" s="876"/>
      <c r="AA10517" s="876"/>
      <c r="AB10517" s="876"/>
      <c r="AC10517" s="876"/>
      <c r="AD10517" s="876"/>
      <c r="AE10517" s="876"/>
      <c r="AF10517" s="876"/>
      <c r="AG10517" s="876"/>
      <c r="AH10517" s="876"/>
      <c r="AI10517" s="876"/>
      <c r="AJ10517" s="876"/>
      <c r="AK10517" s="876"/>
      <c r="AL10517" s="876"/>
      <c r="AM10517" s="876"/>
      <c r="AN10517" s="876"/>
      <c r="AO10517" s="876"/>
      <c r="AP10517" s="876"/>
      <c r="AQ10517" s="876"/>
      <c r="AR10517" s="876"/>
      <c r="AS10517" s="876"/>
      <c r="AT10517" s="876"/>
      <c r="AU10517" s="876"/>
      <c r="AV10517" s="876"/>
      <c r="AW10517" s="876"/>
      <c r="AX10517" s="876"/>
      <c r="AY10517" s="876"/>
      <c r="AZ10517" s="876"/>
      <c r="BA10517" s="876"/>
      <c r="BB10517" s="876"/>
      <c r="BC10517" s="876"/>
      <c r="BD10517" s="876"/>
      <c r="BE10517" s="876"/>
      <c r="BF10517" s="876"/>
      <c r="BG10517" s="876"/>
      <c r="BH10517" s="876"/>
      <c r="BI10517" s="876"/>
      <c r="BJ10517" s="876"/>
      <c r="BK10517" s="876"/>
      <c r="BL10517" s="876"/>
      <c r="BM10517" s="876"/>
      <c r="BN10517" s="876"/>
      <c r="BO10517" s="876"/>
      <c r="BP10517" s="876"/>
      <c r="BQ10517" s="876"/>
      <c r="BR10517" s="876"/>
    </row>
    <row r="10518" spans="4:70" x14ac:dyDescent="0.2">
      <c r="D10518" s="876"/>
      <c r="F10518" s="876"/>
      <c r="J10518" s="876"/>
      <c r="X10518" s="876"/>
      <c r="Y10518" s="876"/>
      <c r="Z10518" s="876"/>
      <c r="AA10518" s="876"/>
      <c r="AB10518" s="876"/>
      <c r="AC10518" s="876"/>
      <c r="AD10518" s="876"/>
      <c r="AE10518" s="876"/>
      <c r="AF10518" s="876"/>
      <c r="AG10518" s="876"/>
      <c r="AH10518" s="876"/>
      <c r="AI10518" s="876"/>
      <c r="AJ10518" s="876"/>
      <c r="AK10518" s="876"/>
      <c r="AL10518" s="876"/>
      <c r="AM10518" s="876"/>
      <c r="AN10518" s="876"/>
      <c r="AO10518" s="876"/>
      <c r="AP10518" s="876"/>
      <c r="AQ10518" s="876"/>
      <c r="AR10518" s="876"/>
      <c r="AS10518" s="876"/>
      <c r="AT10518" s="876"/>
      <c r="AU10518" s="876"/>
      <c r="AV10518" s="876"/>
      <c r="AW10518" s="876"/>
      <c r="AX10518" s="876"/>
      <c r="AY10518" s="876"/>
      <c r="AZ10518" s="876"/>
      <c r="BA10518" s="876"/>
      <c r="BB10518" s="876"/>
      <c r="BC10518" s="876"/>
      <c r="BD10518" s="876"/>
      <c r="BE10518" s="876"/>
      <c r="BF10518" s="876"/>
      <c r="BG10518" s="876"/>
      <c r="BH10518" s="876"/>
      <c r="BI10518" s="876"/>
      <c r="BJ10518" s="876"/>
      <c r="BK10518" s="876"/>
      <c r="BL10518" s="876"/>
      <c r="BM10518" s="876"/>
      <c r="BN10518" s="876"/>
      <c r="BO10518" s="876"/>
      <c r="BP10518" s="876"/>
      <c r="BQ10518" s="876"/>
      <c r="BR10518" s="876"/>
    </row>
    <row r="10519" spans="4:70" x14ac:dyDescent="0.2">
      <c r="D10519" s="876"/>
      <c r="F10519" s="876"/>
      <c r="J10519" s="876"/>
      <c r="X10519" s="876"/>
      <c r="Y10519" s="876"/>
      <c r="Z10519" s="876"/>
      <c r="AA10519" s="876"/>
      <c r="AB10519" s="876"/>
      <c r="AC10519" s="876"/>
      <c r="AD10519" s="876"/>
      <c r="AE10519" s="876"/>
      <c r="AF10519" s="876"/>
      <c r="AG10519" s="876"/>
      <c r="AH10519" s="876"/>
      <c r="AI10519" s="876"/>
      <c r="AJ10519" s="876"/>
      <c r="AK10519" s="876"/>
      <c r="AL10519" s="876"/>
      <c r="AM10519" s="876"/>
      <c r="AN10519" s="876"/>
      <c r="AO10519" s="876"/>
      <c r="AP10519" s="876"/>
      <c r="AQ10519" s="876"/>
      <c r="AR10519" s="876"/>
      <c r="AS10519" s="876"/>
      <c r="AT10519" s="876"/>
      <c r="AU10519" s="876"/>
      <c r="AV10519" s="876"/>
      <c r="AW10519" s="876"/>
      <c r="AX10519" s="876"/>
      <c r="AY10519" s="876"/>
      <c r="AZ10519" s="876"/>
      <c r="BA10519" s="876"/>
      <c r="BB10519" s="876"/>
      <c r="BC10519" s="876"/>
      <c r="BD10519" s="876"/>
      <c r="BE10519" s="876"/>
      <c r="BF10519" s="876"/>
      <c r="BG10519" s="876"/>
      <c r="BH10519" s="876"/>
      <c r="BI10519" s="876"/>
      <c r="BJ10519" s="876"/>
      <c r="BK10519" s="876"/>
      <c r="BL10519" s="876"/>
      <c r="BM10519" s="876"/>
      <c r="BN10519" s="876"/>
      <c r="BO10519" s="876"/>
      <c r="BP10519" s="876"/>
      <c r="BQ10519" s="876"/>
      <c r="BR10519" s="876"/>
    </row>
    <row r="10520" spans="4:70" x14ac:dyDescent="0.2">
      <c r="D10520" s="876"/>
      <c r="F10520" s="876"/>
      <c r="J10520" s="876"/>
      <c r="X10520" s="876"/>
      <c r="Y10520" s="876"/>
      <c r="Z10520" s="876"/>
      <c r="AA10520" s="876"/>
      <c r="AB10520" s="876"/>
      <c r="AC10520" s="876"/>
      <c r="AD10520" s="876"/>
      <c r="AE10520" s="876"/>
      <c r="AF10520" s="876"/>
      <c r="AG10520" s="876"/>
      <c r="AH10520" s="876"/>
      <c r="AI10520" s="876"/>
      <c r="AJ10520" s="876"/>
      <c r="AK10520" s="876"/>
      <c r="AL10520" s="876"/>
      <c r="AM10520" s="876"/>
      <c r="AN10520" s="876"/>
      <c r="AO10520" s="876"/>
      <c r="AP10520" s="876"/>
      <c r="AQ10520" s="876"/>
      <c r="AR10520" s="876"/>
      <c r="AS10520" s="876"/>
      <c r="AT10520" s="876"/>
      <c r="AU10520" s="876"/>
      <c r="AV10520" s="876"/>
      <c r="AW10520" s="876"/>
      <c r="AX10520" s="876"/>
      <c r="AY10520" s="876"/>
      <c r="AZ10520" s="876"/>
      <c r="BA10520" s="876"/>
      <c r="BB10520" s="876"/>
      <c r="BC10520" s="876"/>
      <c r="BD10520" s="876"/>
      <c r="BE10520" s="876"/>
      <c r="BF10520" s="876"/>
      <c r="BG10520" s="876"/>
      <c r="BH10520" s="876"/>
      <c r="BI10520" s="876"/>
      <c r="BJ10520" s="876"/>
      <c r="BK10520" s="876"/>
      <c r="BL10520" s="876"/>
      <c r="BM10520" s="876"/>
      <c r="BN10520" s="876"/>
      <c r="BO10520" s="876"/>
      <c r="BP10520" s="876"/>
      <c r="BQ10520" s="876"/>
      <c r="BR10520" s="876"/>
    </row>
    <row r="10521" spans="4:70" x14ac:dyDescent="0.2">
      <c r="D10521" s="876"/>
      <c r="F10521" s="876"/>
      <c r="J10521" s="876"/>
      <c r="X10521" s="876"/>
      <c r="Y10521" s="876"/>
      <c r="Z10521" s="876"/>
      <c r="AA10521" s="876"/>
      <c r="AB10521" s="876"/>
      <c r="AC10521" s="876"/>
      <c r="AD10521" s="876"/>
      <c r="AE10521" s="876"/>
      <c r="AF10521" s="876"/>
      <c r="AG10521" s="876"/>
      <c r="AH10521" s="876"/>
      <c r="AI10521" s="876"/>
      <c r="AJ10521" s="876"/>
      <c r="AK10521" s="876"/>
      <c r="AL10521" s="876"/>
      <c r="AM10521" s="876"/>
      <c r="AN10521" s="876"/>
      <c r="AO10521" s="876"/>
      <c r="AP10521" s="876"/>
      <c r="AQ10521" s="876"/>
      <c r="AR10521" s="876"/>
      <c r="AS10521" s="876"/>
      <c r="AT10521" s="876"/>
      <c r="AU10521" s="876"/>
      <c r="AV10521" s="876"/>
      <c r="AW10521" s="876"/>
      <c r="AX10521" s="876"/>
      <c r="AY10521" s="876"/>
      <c r="AZ10521" s="876"/>
      <c r="BA10521" s="876"/>
      <c r="BB10521" s="876"/>
      <c r="BC10521" s="876"/>
      <c r="BD10521" s="876"/>
      <c r="BE10521" s="876"/>
      <c r="BF10521" s="876"/>
      <c r="BG10521" s="876"/>
      <c r="BH10521" s="876"/>
      <c r="BI10521" s="876"/>
      <c r="BJ10521" s="876"/>
      <c r="BK10521" s="876"/>
      <c r="BL10521" s="876"/>
      <c r="BM10521" s="876"/>
      <c r="BN10521" s="876"/>
      <c r="BO10521" s="876"/>
      <c r="BP10521" s="876"/>
      <c r="BQ10521" s="876"/>
      <c r="BR10521" s="876"/>
    </row>
    <row r="10522" spans="4:70" x14ac:dyDescent="0.2">
      <c r="D10522" s="876"/>
      <c r="F10522" s="876"/>
      <c r="J10522" s="876"/>
      <c r="X10522" s="876"/>
      <c r="Y10522" s="876"/>
      <c r="Z10522" s="876"/>
      <c r="AA10522" s="876"/>
      <c r="AB10522" s="876"/>
      <c r="AC10522" s="876"/>
      <c r="AD10522" s="876"/>
      <c r="AE10522" s="876"/>
      <c r="AF10522" s="876"/>
      <c r="AG10522" s="876"/>
      <c r="AH10522" s="876"/>
      <c r="AI10522" s="876"/>
      <c r="AJ10522" s="876"/>
      <c r="AK10522" s="876"/>
      <c r="AL10522" s="876"/>
      <c r="AM10522" s="876"/>
      <c r="AN10522" s="876"/>
      <c r="AO10522" s="876"/>
      <c r="AP10522" s="876"/>
      <c r="AQ10522" s="876"/>
      <c r="AR10522" s="876"/>
      <c r="AS10522" s="876"/>
      <c r="AT10522" s="876"/>
      <c r="AU10522" s="876"/>
      <c r="AV10522" s="876"/>
      <c r="AW10522" s="876"/>
      <c r="AX10522" s="876"/>
      <c r="AY10522" s="876"/>
      <c r="AZ10522" s="876"/>
      <c r="BA10522" s="876"/>
      <c r="BB10522" s="876"/>
      <c r="BC10522" s="876"/>
      <c r="BD10522" s="876"/>
      <c r="BE10522" s="876"/>
      <c r="BF10522" s="876"/>
      <c r="BG10522" s="876"/>
      <c r="BH10522" s="876"/>
      <c r="BI10522" s="876"/>
      <c r="BJ10522" s="876"/>
      <c r="BK10522" s="876"/>
      <c r="BL10522" s="876"/>
      <c r="BM10522" s="876"/>
      <c r="BN10522" s="876"/>
      <c r="BO10522" s="876"/>
      <c r="BP10522" s="876"/>
      <c r="BQ10522" s="876"/>
      <c r="BR10522" s="876"/>
    </row>
    <row r="10523" spans="4:70" x14ac:dyDescent="0.2">
      <c r="D10523" s="876"/>
      <c r="F10523" s="876"/>
      <c r="J10523" s="876"/>
      <c r="X10523" s="876"/>
      <c r="Y10523" s="876"/>
      <c r="Z10523" s="876"/>
      <c r="AA10523" s="876"/>
      <c r="AB10523" s="876"/>
      <c r="AC10523" s="876"/>
      <c r="AD10523" s="876"/>
      <c r="AE10523" s="876"/>
      <c r="AF10523" s="876"/>
      <c r="AG10523" s="876"/>
      <c r="AH10523" s="876"/>
      <c r="AI10523" s="876"/>
      <c r="AJ10523" s="876"/>
      <c r="AK10523" s="876"/>
      <c r="AL10523" s="876"/>
      <c r="AM10523" s="876"/>
      <c r="AN10523" s="876"/>
      <c r="AO10523" s="876"/>
      <c r="AP10523" s="876"/>
      <c r="AQ10523" s="876"/>
      <c r="AR10523" s="876"/>
      <c r="AS10523" s="876"/>
      <c r="AT10523" s="876"/>
      <c r="AU10523" s="876"/>
      <c r="AV10523" s="876"/>
      <c r="AW10523" s="876"/>
      <c r="AX10523" s="876"/>
      <c r="AY10523" s="876"/>
      <c r="AZ10523" s="876"/>
      <c r="BA10523" s="876"/>
      <c r="BB10523" s="876"/>
      <c r="BC10523" s="876"/>
      <c r="BD10523" s="876"/>
      <c r="BE10523" s="876"/>
      <c r="BF10523" s="876"/>
      <c r="BG10523" s="876"/>
      <c r="BH10523" s="876"/>
      <c r="BI10523" s="876"/>
      <c r="BJ10523" s="876"/>
      <c r="BK10523" s="876"/>
      <c r="BL10523" s="876"/>
      <c r="BM10523" s="876"/>
      <c r="BN10523" s="876"/>
      <c r="BO10523" s="876"/>
      <c r="BP10523" s="876"/>
      <c r="BQ10523" s="876"/>
      <c r="BR10523" s="876"/>
    </row>
    <row r="10524" spans="4:70" x14ac:dyDescent="0.2">
      <c r="D10524" s="876"/>
      <c r="F10524" s="876"/>
      <c r="J10524" s="876"/>
      <c r="X10524" s="876"/>
      <c r="Y10524" s="876"/>
      <c r="Z10524" s="876"/>
      <c r="AA10524" s="876"/>
      <c r="AB10524" s="876"/>
      <c r="AC10524" s="876"/>
      <c r="AD10524" s="876"/>
      <c r="AE10524" s="876"/>
      <c r="AF10524" s="876"/>
      <c r="AG10524" s="876"/>
      <c r="AH10524" s="876"/>
      <c r="AI10524" s="876"/>
      <c r="AJ10524" s="876"/>
      <c r="AK10524" s="876"/>
      <c r="AL10524" s="876"/>
      <c r="AM10524" s="876"/>
      <c r="AN10524" s="876"/>
      <c r="AO10524" s="876"/>
      <c r="AP10524" s="876"/>
      <c r="AQ10524" s="876"/>
      <c r="AR10524" s="876"/>
      <c r="AS10524" s="876"/>
      <c r="AT10524" s="876"/>
      <c r="AU10524" s="876"/>
      <c r="AV10524" s="876"/>
      <c r="AW10524" s="876"/>
      <c r="AX10524" s="876"/>
      <c r="AY10524" s="876"/>
      <c r="AZ10524" s="876"/>
      <c r="BA10524" s="876"/>
      <c r="BB10524" s="876"/>
      <c r="BC10524" s="876"/>
      <c r="BD10524" s="876"/>
      <c r="BE10524" s="876"/>
      <c r="BF10524" s="876"/>
      <c r="BG10524" s="876"/>
      <c r="BH10524" s="876"/>
      <c r="BI10524" s="876"/>
      <c r="BJ10524" s="876"/>
      <c r="BK10524" s="876"/>
      <c r="BL10524" s="876"/>
      <c r="BM10524" s="876"/>
      <c r="BN10524" s="876"/>
      <c r="BO10524" s="876"/>
      <c r="BP10524" s="876"/>
      <c r="BQ10524" s="876"/>
      <c r="BR10524" s="876"/>
    </row>
    <row r="10525" spans="4:70" x14ac:dyDescent="0.2">
      <c r="D10525" s="876"/>
      <c r="F10525" s="876"/>
      <c r="J10525" s="876"/>
      <c r="X10525" s="876"/>
      <c r="Y10525" s="876"/>
      <c r="Z10525" s="876"/>
      <c r="AA10525" s="876"/>
      <c r="AB10525" s="876"/>
      <c r="AC10525" s="876"/>
      <c r="AD10525" s="876"/>
      <c r="AE10525" s="876"/>
      <c r="AF10525" s="876"/>
      <c r="AG10525" s="876"/>
      <c r="AH10525" s="876"/>
      <c r="AI10525" s="876"/>
      <c r="AJ10525" s="876"/>
      <c r="AK10525" s="876"/>
      <c r="AL10525" s="876"/>
      <c r="AM10525" s="876"/>
      <c r="AN10525" s="876"/>
      <c r="AO10525" s="876"/>
      <c r="AP10525" s="876"/>
      <c r="AQ10525" s="876"/>
      <c r="AR10525" s="876"/>
      <c r="AS10525" s="876"/>
      <c r="AT10525" s="876"/>
      <c r="AU10525" s="876"/>
      <c r="AV10525" s="876"/>
      <c r="AW10525" s="876"/>
      <c r="AX10525" s="876"/>
      <c r="AY10525" s="876"/>
      <c r="AZ10525" s="876"/>
      <c r="BA10525" s="876"/>
      <c r="BB10525" s="876"/>
      <c r="BC10525" s="876"/>
      <c r="BD10525" s="876"/>
      <c r="BE10525" s="876"/>
      <c r="BF10525" s="876"/>
      <c r="BG10525" s="876"/>
      <c r="BH10525" s="876"/>
      <c r="BI10525" s="876"/>
      <c r="BJ10525" s="876"/>
      <c r="BK10525" s="876"/>
      <c r="BL10525" s="876"/>
      <c r="BM10525" s="876"/>
      <c r="BN10525" s="876"/>
      <c r="BO10525" s="876"/>
      <c r="BP10525" s="876"/>
      <c r="BQ10525" s="876"/>
      <c r="BR10525" s="876"/>
    </row>
    <row r="10526" spans="4:70" x14ac:dyDescent="0.2">
      <c r="D10526" s="876"/>
      <c r="F10526" s="876"/>
      <c r="J10526" s="876"/>
      <c r="X10526" s="876"/>
      <c r="Y10526" s="876"/>
      <c r="Z10526" s="876"/>
      <c r="AA10526" s="876"/>
      <c r="AB10526" s="876"/>
      <c r="AC10526" s="876"/>
      <c r="AD10526" s="876"/>
      <c r="AE10526" s="876"/>
      <c r="AF10526" s="876"/>
      <c r="AG10526" s="876"/>
      <c r="AH10526" s="876"/>
      <c r="AI10526" s="876"/>
      <c r="AJ10526" s="876"/>
      <c r="AK10526" s="876"/>
      <c r="AL10526" s="876"/>
      <c r="AM10526" s="876"/>
      <c r="AN10526" s="876"/>
      <c r="AO10526" s="876"/>
      <c r="AP10526" s="876"/>
      <c r="AQ10526" s="876"/>
      <c r="AR10526" s="876"/>
      <c r="AS10526" s="876"/>
      <c r="AT10526" s="876"/>
      <c r="AU10526" s="876"/>
      <c r="AV10526" s="876"/>
      <c r="AW10526" s="876"/>
      <c r="AX10526" s="876"/>
      <c r="AY10526" s="876"/>
      <c r="AZ10526" s="876"/>
      <c r="BA10526" s="876"/>
      <c r="BB10526" s="876"/>
      <c r="BC10526" s="876"/>
      <c r="BD10526" s="876"/>
      <c r="BE10526" s="876"/>
      <c r="BF10526" s="876"/>
      <c r="BG10526" s="876"/>
      <c r="BH10526" s="876"/>
      <c r="BI10526" s="876"/>
      <c r="BJ10526" s="876"/>
      <c r="BK10526" s="876"/>
      <c r="BL10526" s="876"/>
      <c r="BM10526" s="876"/>
      <c r="BN10526" s="876"/>
      <c r="BO10526" s="876"/>
      <c r="BP10526" s="876"/>
      <c r="BQ10526" s="876"/>
      <c r="BR10526" s="876"/>
    </row>
    <row r="10527" spans="4:70" x14ac:dyDescent="0.2">
      <c r="D10527" s="876"/>
      <c r="F10527" s="876"/>
      <c r="J10527" s="876"/>
      <c r="X10527" s="876"/>
      <c r="Y10527" s="876"/>
      <c r="Z10527" s="876"/>
      <c r="AA10527" s="876"/>
      <c r="AB10527" s="876"/>
      <c r="AC10527" s="876"/>
      <c r="AD10527" s="876"/>
      <c r="AE10527" s="876"/>
      <c r="AF10527" s="876"/>
      <c r="AG10527" s="876"/>
      <c r="AH10527" s="876"/>
      <c r="AI10527" s="876"/>
      <c r="AJ10527" s="876"/>
      <c r="AK10527" s="876"/>
      <c r="AL10527" s="876"/>
      <c r="AM10527" s="876"/>
      <c r="AN10527" s="876"/>
      <c r="AO10527" s="876"/>
      <c r="AP10527" s="876"/>
      <c r="AQ10527" s="876"/>
      <c r="AR10527" s="876"/>
      <c r="AS10527" s="876"/>
      <c r="AT10527" s="876"/>
      <c r="AU10527" s="876"/>
      <c r="AV10527" s="876"/>
      <c r="AW10527" s="876"/>
      <c r="AX10527" s="876"/>
      <c r="AY10527" s="876"/>
      <c r="AZ10527" s="876"/>
      <c r="BA10527" s="876"/>
      <c r="BB10527" s="876"/>
      <c r="BC10527" s="876"/>
      <c r="BD10527" s="876"/>
      <c r="BE10527" s="876"/>
      <c r="BF10527" s="876"/>
      <c r="BG10527" s="876"/>
      <c r="BH10527" s="876"/>
      <c r="BI10527" s="876"/>
      <c r="BJ10527" s="876"/>
      <c r="BK10527" s="876"/>
      <c r="BL10527" s="876"/>
      <c r="BM10527" s="876"/>
      <c r="BN10527" s="876"/>
      <c r="BO10527" s="876"/>
      <c r="BP10527" s="876"/>
      <c r="BQ10527" s="876"/>
      <c r="BR10527" s="876"/>
    </row>
    <row r="10528" spans="4:70" x14ac:dyDescent="0.2">
      <c r="D10528" s="876"/>
      <c r="F10528" s="876"/>
      <c r="J10528" s="876"/>
      <c r="X10528" s="876"/>
      <c r="Y10528" s="876"/>
      <c r="Z10528" s="876"/>
      <c r="AA10528" s="876"/>
      <c r="AB10528" s="876"/>
      <c r="AC10528" s="876"/>
      <c r="AD10528" s="876"/>
      <c r="AE10528" s="876"/>
      <c r="AF10528" s="876"/>
      <c r="AG10528" s="876"/>
      <c r="AH10528" s="876"/>
      <c r="AI10528" s="876"/>
      <c r="AJ10528" s="876"/>
      <c r="AK10528" s="876"/>
      <c r="AL10528" s="876"/>
      <c r="AM10528" s="876"/>
      <c r="AN10528" s="876"/>
      <c r="AO10528" s="876"/>
      <c r="AP10528" s="876"/>
      <c r="AQ10528" s="876"/>
      <c r="AR10528" s="876"/>
      <c r="AS10528" s="876"/>
      <c r="AT10528" s="876"/>
      <c r="AU10528" s="876"/>
      <c r="AV10528" s="876"/>
      <c r="AW10528" s="876"/>
      <c r="AX10528" s="876"/>
      <c r="AY10528" s="876"/>
      <c r="AZ10528" s="876"/>
      <c r="BA10528" s="876"/>
      <c r="BB10528" s="876"/>
      <c r="BC10528" s="876"/>
      <c r="BD10528" s="876"/>
      <c r="BE10528" s="876"/>
      <c r="BF10528" s="876"/>
      <c r="BG10528" s="876"/>
      <c r="BH10528" s="876"/>
      <c r="BI10528" s="876"/>
      <c r="BJ10528" s="876"/>
      <c r="BK10528" s="876"/>
      <c r="BL10528" s="876"/>
      <c r="BM10528" s="876"/>
      <c r="BN10528" s="876"/>
      <c r="BO10528" s="876"/>
      <c r="BP10528" s="876"/>
      <c r="BQ10528" s="876"/>
      <c r="BR10528" s="876"/>
    </row>
    <row r="10529" spans="4:70" x14ac:dyDescent="0.2">
      <c r="D10529" s="876"/>
      <c r="F10529" s="876"/>
      <c r="J10529" s="876"/>
      <c r="X10529" s="876"/>
      <c r="Y10529" s="876"/>
      <c r="Z10529" s="876"/>
      <c r="AA10529" s="876"/>
      <c r="AB10529" s="876"/>
      <c r="AC10529" s="876"/>
      <c r="AD10529" s="876"/>
      <c r="AE10529" s="876"/>
      <c r="AF10529" s="876"/>
      <c r="AG10529" s="876"/>
      <c r="AH10529" s="876"/>
      <c r="AI10529" s="876"/>
      <c r="AJ10529" s="876"/>
      <c r="AK10529" s="876"/>
      <c r="AL10529" s="876"/>
      <c r="AM10529" s="876"/>
      <c r="AN10529" s="876"/>
      <c r="AO10529" s="876"/>
      <c r="AP10529" s="876"/>
      <c r="AQ10529" s="876"/>
      <c r="AR10529" s="876"/>
      <c r="AS10529" s="876"/>
      <c r="AT10529" s="876"/>
      <c r="AU10529" s="876"/>
      <c r="AV10529" s="876"/>
      <c r="AW10529" s="876"/>
      <c r="AX10529" s="876"/>
      <c r="AY10529" s="876"/>
      <c r="AZ10529" s="876"/>
      <c r="BA10529" s="876"/>
      <c r="BB10529" s="876"/>
      <c r="BC10529" s="876"/>
      <c r="BD10529" s="876"/>
      <c r="BE10529" s="876"/>
      <c r="BF10529" s="876"/>
      <c r="BG10529" s="876"/>
      <c r="BH10529" s="876"/>
      <c r="BI10529" s="876"/>
      <c r="BJ10529" s="876"/>
      <c r="BK10529" s="876"/>
      <c r="BL10529" s="876"/>
      <c r="BM10529" s="876"/>
      <c r="BN10529" s="876"/>
      <c r="BO10529" s="876"/>
      <c r="BP10529" s="876"/>
      <c r="BQ10529" s="876"/>
      <c r="BR10529" s="876"/>
    </row>
    <row r="10530" spans="4:70" x14ac:dyDescent="0.2">
      <c r="D10530" s="876"/>
      <c r="F10530" s="876"/>
      <c r="J10530" s="876"/>
      <c r="X10530" s="876"/>
      <c r="Y10530" s="876"/>
      <c r="Z10530" s="876"/>
      <c r="AA10530" s="876"/>
      <c r="AB10530" s="876"/>
      <c r="AC10530" s="876"/>
      <c r="AD10530" s="876"/>
      <c r="AE10530" s="876"/>
      <c r="AF10530" s="876"/>
      <c r="AG10530" s="876"/>
      <c r="AH10530" s="876"/>
      <c r="AI10530" s="876"/>
      <c r="AJ10530" s="876"/>
      <c r="AK10530" s="876"/>
      <c r="AL10530" s="876"/>
      <c r="AM10530" s="876"/>
      <c r="AN10530" s="876"/>
      <c r="AO10530" s="876"/>
      <c r="AP10530" s="876"/>
      <c r="AQ10530" s="876"/>
      <c r="AR10530" s="876"/>
      <c r="AS10530" s="876"/>
      <c r="AT10530" s="876"/>
      <c r="AU10530" s="876"/>
      <c r="AV10530" s="876"/>
      <c r="AW10530" s="876"/>
      <c r="AX10530" s="876"/>
      <c r="AY10530" s="876"/>
      <c r="AZ10530" s="876"/>
      <c r="BA10530" s="876"/>
      <c r="BB10530" s="876"/>
      <c r="BC10530" s="876"/>
      <c r="BD10530" s="876"/>
      <c r="BE10530" s="876"/>
      <c r="BF10530" s="876"/>
      <c r="BG10530" s="876"/>
      <c r="BH10530" s="876"/>
      <c r="BI10530" s="876"/>
      <c r="BJ10530" s="876"/>
      <c r="BK10530" s="876"/>
      <c r="BL10530" s="876"/>
      <c r="BM10530" s="876"/>
      <c r="BN10530" s="876"/>
      <c r="BO10530" s="876"/>
      <c r="BP10530" s="876"/>
      <c r="BQ10530" s="876"/>
      <c r="BR10530" s="876"/>
    </row>
    <row r="10531" spans="4:70" x14ac:dyDescent="0.2">
      <c r="D10531" s="876"/>
      <c r="F10531" s="876"/>
      <c r="J10531" s="876"/>
      <c r="X10531" s="876"/>
      <c r="Y10531" s="876"/>
      <c r="Z10531" s="876"/>
      <c r="AA10531" s="876"/>
      <c r="AB10531" s="876"/>
      <c r="AC10531" s="876"/>
      <c r="AD10531" s="876"/>
      <c r="AE10531" s="876"/>
      <c r="AF10531" s="876"/>
      <c r="AG10531" s="876"/>
      <c r="AH10531" s="876"/>
      <c r="AI10531" s="876"/>
      <c r="AJ10531" s="876"/>
      <c r="AK10531" s="876"/>
      <c r="AL10531" s="876"/>
      <c r="AM10531" s="876"/>
      <c r="AN10531" s="876"/>
      <c r="AO10531" s="876"/>
      <c r="AP10531" s="876"/>
      <c r="AQ10531" s="876"/>
      <c r="AR10531" s="876"/>
      <c r="AS10531" s="876"/>
      <c r="AT10531" s="876"/>
      <c r="AU10531" s="876"/>
      <c r="AV10531" s="876"/>
      <c r="AW10531" s="876"/>
      <c r="AX10531" s="876"/>
      <c r="AY10531" s="876"/>
      <c r="AZ10531" s="876"/>
      <c r="BA10531" s="876"/>
      <c r="BB10531" s="876"/>
      <c r="BC10531" s="876"/>
      <c r="BD10531" s="876"/>
      <c r="BE10531" s="876"/>
      <c r="BF10531" s="876"/>
      <c r="BG10531" s="876"/>
      <c r="BH10531" s="876"/>
      <c r="BI10531" s="876"/>
      <c r="BJ10531" s="876"/>
      <c r="BK10531" s="876"/>
      <c r="BL10531" s="876"/>
      <c r="BM10531" s="876"/>
      <c r="BN10531" s="876"/>
      <c r="BO10531" s="876"/>
      <c r="BP10531" s="876"/>
      <c r="BQ10531" s="876"/>
      <c r="BR10531" s="876"/>
    </row>
    <row r="10532" spans="4:70" x14ac:dyDescent="0.2">
      <c r="D10532" s="876"/>
      <c r="F10532" s="876"/>
      <c r="J10532" s="876"/>
      <c r="X10532" s="876"/>
      <c r="Y10532" s="876"/>
      <c r="Z10532" s="876"/>
      <c r="AA10532" s="876"/>
      <c r="AB10532" s="876"/>
      <c r="AC10532" s="876"/>
      <c r="AD10532" s="876"/>
      <c r="AE10532" s="876"/>
      <c r="AF10532" s="876"/>
      <c r="AG10532" s="876"/>
      <c r="AH10532" s="876"/>
      <c r="AI10532" s="876"/>
      <c r="AJ10532" s="876"/>
      <c r="AK10532" s="876"/>
      <c r="AL10532" s="876"/>
      <c r="AM10532" s="876"/>
      <c r="AN10532" s="876"/>
      <c r="AO10532" s="876"/>
      <c r="AP10532" s="876"/>
      <c r="AQ10532" s="876"/>
      <c r="AR10532" s="876"/>
      <c r="AS10532" s="876"/>
      <c r="AT10532" s="876"/>
      <c r="AU10532" s="876"/>
      <c r="AV10532" s="876"/>
      <c r="AW10532" s="876"/>
      <c r="AX10532" s="876"/>
      <c r="AY10532" s="876"/>
      <c r="AZ10532" s="876"/>
      <c r="BA10532" s="876"/>
      <c r="BB10532" s="876"/>
      <c r="BC10532" s="876"/>
      <c r="BD10532" s="876"/>
      <c r="BE10532" s="876"/>
      <c r="BF10532" s="876"/>
      <c r="BG10532" s="876"/>
      <c r="BH10532" s="876"/>
      <c r="BI10532" s="876"/>
      <c r="BJ10532" s="876"/>
      <c r="BK10532" s="876"/>
      <c r="BL10532" s="876"/>
      <c r="BM10532" s="876"/>
      <c r="BN10532" s="876"/>
      <c r="BO10532" s="876"/>
      <c r="BP10532" s="876"/>
      <c r="BQ10532" s="876"/>
      <c r="BR10532" s="876"/>
    </row>
    <row r="10533" spans="4:70" x14ac:dyDescent="0.2">
      <c r="D10533" s="876"/>
      <c r="F10533" s="876"/>
      <c r="J10533" s="876"/>
      <c r="X10533" s="876"/>
      <c r="Y10533" s="876"/>
      <c r="Z10533" s="876"/>
      <c r="AA10533" s="876"/>
      <c r="AB10533" s="876"/>
      <c r="AC10533" s="876"/>
      <c r="AD10533" s="876"/>
      <c r="AE10533" s="876"/>
      <c r="AF10533" s="876"/>
      <c r="AG10533" s="876"/>
      <c r="AH10533" s="876"/>
      <c r="AI10533" s="876"/>
      <c r="AJ10533" s="876"/>
      <c r="AK10533" s="876"/>
      <c r="AL10533" s="876"/>
      <c r="AM10533" s="876"/>
      <c r="AN10533" s="876"/>
      <c r="AO10533" s="876"/>
      <c r="AP10533" s="876"/>
      <c r="AQ10533" s="876"/>
      <c r="AR10533" s="876"/>
      <c r="AS10533" s="876"/>
      <c r="AT10533" s="876"/>
      <c r="AU10533" s="876"/>
      <c r="AV10533" s="876"/>
      <c r="AW10533" s="876"/>
      <c r="AX10533" s="876"/>
      <c r="AY10533" s="876"/>
      <c r="AZ10533" s="876"/>
      <c r="BA10533" s="876"/>
      <c r="BB10533" s="876"/>
      <c r="BC10533" s="876"/>
      <c r="BD10533" s="876"/>
      <c r="BE10533" s="876"/>
      <c r="BF10533" s="876"/>
      <c r="BG10533" s="876"/>
      <c r="BH10533" s="876"/>
      <c r="BI10533" s="876"/>
      <c r="BJ10533" s="876"/>
      <c r="BK10533" s="876"/>
      <c r="BL10533" s="876"/>
      <c r="BM10533" s="876"/>
      <c r="BN10533" s="876"/>
      <c r="BO10533" s="876"/>
      <c r="BP10533" s="876"/>
      <c r="BQ10533" s="876"/>
      <c r="BR10533" s="876"/>
    </row>
    <row r="10534" spans="4:70" x14ac:dyDescent="0.2">
      <c r="D10534" s="876"/>
      <c r="F10534" s="876"/>
      <c r="J10534" s="876"/>
      <c r="X10534" s="876"/>
      <c r="Y10534" s="876"/>
      <c r="Z10534" s="876"/>
      <c r="AA10534" s="876"/>
      <c r="AB10534" s="876"/>
      <c r="AC10534" s="876"/>
      <c r="AD10534" s="876"/>
      <c r="AE10534" s="876"/>
      <c r="AF10534" s="876"/>
      <c r="AG10534" s="876"/>
      <c r="AH10534" s="876"/>
      <c r="AI10534" s="876"/>
      <c r="AJ10534" s="876"/>
      <c r="AK10534" s="876"/>
      <c r="AL10534" s="876"/>
      <c r="AM10534" s="876"/>
      <c r="AN10534" s="876"/>
      <c r="AO10534" s="876"/>
      <c r="AP10534" s="876"/>
      <c r="AQ10534" s="876"/>
      <c r="AR10534" s="876"/>
      <c r="AS10534" s="876"/>
      <c r="AT10534" s="876"/>
      <c r="AU10534" s="876"/>
      <c r="AV10534" s="876"/>
      <c r="AW10534" s="876"/>
      <c r="AX10534" s="876"/>
      <c r="AY10534" s="876"/>
      <c r="AZ10534" s="876"/>
      <c r="BA10534" s="876"/>
      <c r="BB10534" s="876"/>
      <c r="BC10534" s="876"/>
      <c r="BD10534" s="876"/>
      <c r="BE10534" s="876"/>
      <c r="BF10534" s="876"/>
      <c r="BG10534" s="876"/>
      <c r="BH10534" s="876"/>
      <c r="BI10534" s="876"/>
      <c r="BJ10534" s="876"/>
      <c r="BK10534" s="876"/>
      <c r="BL10534" s="876"/>
      <c r="BM10534" s="876"/>
      <c r="BN10534" s="876"/>
      <c r="BO10534" s="876"/>
      <c r="BP10534" s="876"/>
      <c r="BQ10534" s="876"/>
      <c r="BR10534" s="876"/>
    </row>
    <row r="10535" spans="4:70" x14ac:dyDescent="0.2">
      <c r="D10535" s="876"/>
      <c r="F10535" s="876"/>
      <c r="J10535" s="876"/>
      <c r="X10535" s="876"/>
      <c r="Y10535" s="876"/>
      <c r="Z10535" s="876"/>
      <c r="AA10535" s="876"/>
      <c r="AB10535" s="876"/>
      <c r="AC10535" s="876"/>
      <c r="AD10535" s="876"/>
      <c r="AE10535" s="876"/>
      <c r="AF10535" s="876"/>
      <c r="AG10535" s="876"/>
      <c r="AH10535" s="876"/>
      <c r="AI10535" s="876"/>
      <c r="AJ10535" s="876"/>
      <c r="AK10535" s="876"/>
      <c r="AL10535" s="876"/>
      <c r="AM10535" s="876"/>
      <c r="AN10535" s="876"/>
      <c r="AO10535" s="876"/>
      <c r="AP10535" s="876"/>
      <c r="AQ10535" s="876"/>
      <c r="AR10535" s="876"/>
      <c r="AS10535" s="876"/>
      <c r="AT10535" s="876"/>
      <c r="AU10535" s="876"/>
      <c r="AV10535" s="876"/>
      <c r="AW10535" s="876"/>
      <c r="AX10535" s="876"/>
      <c r="AY10535" s="876"/>
      <c r="AZ10535" s="876"/>
      <c r="BA10535" s="876"/>
      <c r="BB10535" s="876"/>
      <c r="BC10535" s="876"/>
      <c r="BD10535" s="876"/>
      <c r="BE10535" s="876"/>
      <c r="BF10535" s="876"/>
      <c r="BG10535" s="876"/>
      <c r="BH10535" s="876"/>
      <c r="BI10535" s="876"/>
      <c r="BJ10535" s="876"/>
      <c r="BK10535" s="876"/>
      <c r="BL10535" s="876"/>
      <c r="BM10535" s="876"/>
      <c r="BN10535" s="876"/>
      <c r="BO10535" s="876"/>
      <c r="BP10535" s="876"/>
      <c r="BQ10535" s="876"/>
      <c r="BR10535" s="876"/>
    </row>
    <row r="10536" spans="4:70" x14ac:dyDescent="0.2">
      <c r="D10536" s="876"/>
      <c r="F10536" s="876"/>
      <c r="J10536" s="876"/>
      <c r="X10536" s="876"/>
      <c r="Y10536" s="876"/>
      <c r="Z10536" s="876"/>
      <c r="AA10536" s="876"/>
      <c r="AB10536" s="876"/>
      <c r="AC10536" s="876"/>
      <c r="AD10536" s="876"/>
      <c r="AE10536" s="876"/>
      <c r="AF10536" s="876"/>
      <c r="AG10536" s="876"/>
      <c r="AH10536" s="876"/>
      <c r="AI10536" s="876"/>
      <c r="AJ10536" s="876"/>
      <c r="AK10536" s="876"/>
      <c r="AL10536" s="876"/>
      <c r="AM10536" s="876"/>
      <c r="AN10536" s="876"/>
      <c r="AO10536" s="876"/>
      <c r="AP10536" s="876"/>
      <c r="AQ10536" s="876"/>
      <c r="AR10536" s="876"/>
      <c r="AS10536" s="876"/>
      <c r="AT10536" s="876"/>
      <c r="AU10536" s="876"/>
      <c r="AV10536" s="876"/>
      <c r="AW10536" s="876"/>
      <c r="AX10536" s="876"/>
      <c r="AY10536" s="876"/>
      <c r="AZ10536" s="876"/>
      <c r="BA10536" s="876"/>
      <c r="BB10536" s="876"/>
      <c r="BC10536" s="876"/>
      <c r="BD10536" s="876"/>
      <c r="BE10536" s="876"/>
      <c r="BF10536" s="876"/>
      <c r="BG10536" s="876"/>
      <c r="BH10536" s="876"/>
      <c r="BI10536" s="876"/>
      <c r="BJ10536" s="876"/>
      <c r="BK10536" s="876"/>
      <c r="BL10536" s="876"/>
      <c r="BM10536" s="876"/>
      <c r="BN10536" s="876"/>
      <c r="BO10536" s="876"/>
      <c r="BP10536" s="876"/>
      <c r="BQ10536" s="876"/>
      <c r="BR10536" s="876"/>
    </row>
    <row r="10537" spans="4:70" x14ac:dyDescent="0.2">
      <c r="D10537" s="876"/>
      <c r="F10537" s="876"/>
      <c r="J10537" s="876"/>
      <c r="X10537" s="876"/>
      <c r="Y10537" s="876"/>
      <c r="Z10537" s="876"/>
      <c r="AA10537" s="876"/>
      <c r="AB10537" s="876"/>
      <c r="AC10537" s="876"/>
      <c r="AD10537" s="876"/>
      <c r="AE10537" s="876"/>
      <c r="AF10537" s="876"/>
      <c r="AG10537" s="876"/>
      <c r="AH10537" s="876"/>
      <c r="AI10537" s="876"/>
      <c r="AJ10537" s="876"/>
      <c r="AK10537" s="876"/>
      <c r="AL10537" s="876"/>
      <c r="AM10537" s="876"/>
      <c r="AN10537" s="876"/>
      <c r="AO10537" s="876"/>
      <c r="AP10537" s="876"/>
      <c r="AQ10537" s="876"/>
      <c r="AR10537" s="876"/>
      <c r="AS10537" s="876"/>
      <c r="AT10537" s="876"/>
      <c r="AU10537" s="876"/>
      <c r="AV10537" s="876"/>
      <c r="AW10537" s="876"/>
      <c r="AX10537" s="876"/>
      <c r="AY10537" s="876"/>
      <c r="AZ10537" s="876"/>
      <c r="BA10537" s="876"/>
      <c r="BB10537" s="876"/>
      <c r="BC10537" s="876"/>
      <c r="BD10537" s="876"/>
      <c r="BE10537" s="876"/>
      <c r="BF10537" s="876"/>
      <c r="BG10537" s="876"/>
      <c r="BH10537" s="876"/>
      <c r="BI10537" s="876"/>
      <c r="BJ10537" s="876"/>
      <c r="BK10537" s="876"/>
      <c r="BL10537" s="876"/>
      <c r="BM10537" s="876"/>
      <c r="BN10537" s="876"/>
      <c r="BO10537" s="876"/>
      <c r="BP10537" s="876"/>
      <c r="BQ10537" s="876"/>
      <c r="BR10537" s="876"/>
    </row>
    <row r="10538" spans="4:70" x14ac:dyDescent="0.2">
      <c r="D10538" s="876"/>
      <c r="F10538" s="876"/>
      <c r="J10538" s="876"/>
      <c r="X10538" s="876"/>
      <c r="Y10538" s="876"/>
      <c r="Z10538" s="876"/>
      <c r="AA10538" s="876"/>
      <c r="AB10538" s="876"/>
      <c r="AC10538" s="876"/>
      <c r="AD10538" s="876"/>
      <c r="AE10538" s="876"/>
      <c r="AF10538" s="876"/>
      <c r="AG10538" s="876"/>
      <c r="AH10538" s="876"/>
      <c r="AI10538" s="876"/>
      <c r="AJ10538" s="876"/>
      <c r="AK10538" s="876"/>
      <c r="AL10538" s="876"/>
      <c r="AM10538" s="876"/>
      <c r="AN10538" s="876"/>
      <c r="AO10538" s="876"/>
      <c r="AP10538" s="876"/>
      <c r="AQ10538" s="876"/>
      <c r="AR10538" s="876"/>
      <c r="AS10538" s="876"/>
      <c r="AT10538" s="876"/>
      <c r="AU10538" s="876"/>
      <c r="AV10538" s="876"/>
      <c r="AW10538" s="876"/>
      <c r="AX10538" s="876"/>
      <c r="AY10538" s="876"/>
      <c r="AZ10538" s="876"/>
      <c r="BA10538" s="876"/>
      <c r="BB10538" s="876"/>
      <c r="BC10538" s="876"/>
      <c r="BD10538" s="876"/>
      <c r="BE10538" s="876"/>
      <c r="BF10538" s="876"/>
      <c r="BG10538" s="876"/>
      <c r="BH10538" s="876"/>
      <c r="BI10538" s="876"/>
      <c r="BJ10538" s="876"/>
      <c r="BK10538" s="876"/>
      <c r="BL10538" s="876"/>
      <c r="BM10538" s="876"/>
      <c r="BN10538" s="876"/>
      <c r="BO10538" s="876"/>
      <c r="BP10538" s="876"/>
      <c r="BQ10538" s="876"/>
      <c r="BR10538" s="876"/>
    </row>
    <row r="10539" spans="4:70" x14ac:dyDescent="0.2">
      <c r="D10539" s="876"/>
      <c r="F10539" s="876"/>
      <c r="J10539" s="876"/>
      <c r="X10539" s="876"/>
      <c r="Y10539" s="876"/>
      <c r="Z10539" s="876"/>
      <c r="AA10539" s="876"/>
      <c r="AB10539" s="876"/>
      <c r="AC10539" s="876"/>
      <c r="AD10539" s="876"/>
      <c r="AE10539" s="876"/>
      <c r="AF10539" s="876"/>
      <c r="AG10539" s="876"/>
      <c r="AH10539" s="876"/>
      <c r="AI10539" s="876"/>
      <c r="AJ10539" s="876"/>
      <c r="AK10539" s="876"/>
      <c r="AL10539" s="876"/>
      <c r="AM10539" s="876"/>
      <c r="AN10539" s="876"/>
      <c r="AO10539" s="876"/>
      <c r="AP10539" s="876"/>
      <c r="AQ10539" s="876"/>
      <c r="AR10539" s="876"/>
      <c r="AS10539" s="876"/>
      <c r="AT10539" s="876"/>
      <c r="AU10539" s="876"/>
      <c r="AV10539" s="876"/>
      <c r="AW10539" s="876"/>
      <c r="AX10539" s="876"/>
      <c r="AY10539" s="876"/>
      <c r="AZ10539" s="876"/>
      <c r="BA10539" s="876"/>
      <c r="BB10539" s="876"/>
      <c r="BC10539" s="876"/>
      <c r="BD10539" s="876"/>
      <c r="BE10539" s="876"/>
      <c r="BF10539" s="876"/>
      <c r="BG10539" s="876"/>
      <c r="BH10539" s="876"/>
      <c r="BI10539" s="876"/>
      <c r="BJ10539" s="876"/>
      <c r="BK10539" s="876"/>
      <c r="BL10539" s="876"/>
      <c r="BM10539" s="876"/>
      <c r="BN10539" s="876"/>
      <c r="BO10539" s="876"/>
      <c r="BP10539" s="876"/>
      <c r="BQ10539" s="876"/>
      <c r="BR10539" s="876"/>
    </row>
    <row r="10540" spans="4:70" x14ac:dyDescent="0.2">
      <c r="D10540" s="876"/>
      <c r="F10540" s="876"/>
      <c r="J10540" s="876"/>
      <c r="X10540" s="876"/>
      <c r="Y10540" s="876"/>
      <c r="Z10540" s="876"/>
      <c r="AA10540" s="876"/>
      <c r="AB10540" s="876"/>
      <c r="AC10540" s="876"/>
      <c r="AD10540" s="876"/>
      <c r="AE10540" s="876"/>
      <c r="AF10540" s="876"/>
      <c r="AG10540" s="876"/>
      <c r="AH10540" s="876"/>
      <c r="AI10540" s="876"/>
      <c r="AJ10540" s="876"/>
      <c r="AK10540" s="876"/>
      <c r="AL10540" s="876"/>
      <c r="AM10540" s="876"/>
      <c r="AN10540" s="876"/>
      <c r="AO10540" s="876"/>
      <c r="AP10540" s="876"/>
      <c r="AQ10540" s="876"/>
      <c r="AR10540" s="876"/>
      <c r="AS10540" s="876"/>
      <c r="AT10540" s="876"/>
      <c r="AU10540" s="876"/>
      <c r="AV10540" s="876"/>
      <c r="AW10540" s="876"/>
      <c r="AX10540" s="876"/>
      <c r="AY10540" s="876"/>
      <c r="AZ10540" s="876"/>
      <c r="BA10540" s="876"/>
      <c r="BB10540" s="876"/>
      <c r="BC10540" s="876"/>
      <c r="BD10540" s="876"/>
      <c r="BE10540" s="876"/>
      <c r="BF10540" s="876"/>
      <c r="BG10540" s="876"/>
      <c r="BH10540" s="876"/>
      <c r="BI10540" s="876"/>
      <c r="BJ10540" s="876"/>
      <c r="BK10540" s="876"/>
      <c r="BL10540" s="876"/>
      <c r="BM10540" s="876"/>
      <c r="BN10540" s="876"/>
      <c r="BO10540" s="876"/>
      <c r="BP10540" s="876"/>
      <c r="BQ10540" s="876"/>
      <c r="BR10540" s="876"/>
    </row>
    <row r="10541" spans="4:70" x14ac:dyDescent="0.2">
      <c r="D10541" s="876"/>
      <c r="F10541" s="876"/>
      <c r="J10541" s="876"/>
      <c r="X10541" s="876"/>
      <c r="Y10541" s="876"/>
      <c r="Z10541" s="876"/>
      <c r="AA10541" s="876"/>
      <c r="AB10541" s="876"/>
      <c r="AC10541" s="876"/>
      <c r="AD10541" s="876"/>
      <c r="AE10541" s="876"/>
      <c r="AF10541" s="876"/>
      <c r="AG10541" s="876"/>
      <c r="AH10541" s="876"/>
      <c r="AI10541" s="876"/>
      <c r="AJ10541" s="876"/>
      <c r="AK10541" s="876"/>
      <c r="AL10541" s="876"/>
      <c r="AM10541" s="876"/>
      <c r="AN10541" s="876"/>
      <c r="AO10541" s="876"/>
      <c r="AP10541" s="876"/>
      <c r="AQ10541" s="876"/>
      <c r="AR10541" s="876"/>
      <c r="AS10541" s="876"/>
      <c r="AT10541" s="876"/>
      <c r="AU10541" s="876"/>
      <c r="AV10541" s="876"/>
      <c r="AW10541" s="876"/>
      <c r="AX10541" s="876"/>
      <c r="AY10541" s="876"/>
      <c r="AZ10541" s="876"/>
      <c r="BA10541" s="876"/>
      <c r="BB10541" s="876"/>
      <c r="BC10541" s="876"/>
      <c r="BD10541" s="876"/>
      <c r="BE10541" s="876"/>
      <c r="BF10541" s="876"/>
      <c r="BG10541" s="876"/>
      <c r="BH10541" s="876"/>
      <c r="BI10541" s="876"/>
      <c r="BJ10541" s="876"/>
      <c r="BK10541" s="876"/>
      <c r="BL10541" s="876"/>
      <c r="BM10541" s="876"/>
      <c r="BN10541" s="876"/>
      <c r="BO10541" s="876"/>
      <c r="BP10541" s="876"/>
      <c r="BQ10541" s="876"/>
      <c r="BR10541" s="876"/>
    </row>
    <row r="10542" spans="4:70" x14ac:dyDescent="0.2">
      <c r="D10542" s="876"/>
      <c r="F10542" s="876"/>
      <c r="J10542" s="876"/>
      <c r="X10542" s="876"/>
      <c r="Y10542" s="876"/>
      <c r="Z10542" s="876"/>
      <c r="AA10542" s="876"/>
      <c r="AB10542" s="876"/>
      <c r="AC10542" s="876"/>
      <c r="AD10542" s="876"/>
      <c r="AE10542" s="876"/>
      <c r="AF10542" s="876"/>
      <c r="AG10542" s="876"/>
      <c r="AH10542" s="876"/>
      <c r="AI10542" s="876"/>
      <c r="AJ10542" s="876"/>
      <c r="AK10542" s="876"/>
      <c r="AL10542" s="876"/>
      <c r="AM10542" s="876"/>
      <c r="AN10542" s="876"/>
      <c r="AO10542" s="876"/>
      <c r="AP10542" s="876"/>
      <c r="AQ10542" s="876"/>
      <c r="AR10542" s="876"/>
      <c r="AS10542" s="876"/>
      <c r="AT10542" s="876"/>
      <c r="AU10542" s="876"/>
      <c r="AV10542" s="876"/>
      <c r="AW10542" s="876"/>
      <c r="AX10542" s="876"/>
      <c r="AY10542" s="876"/>
      <c r="AZ10542" s="876"/>
      <c r="BA10542" s="876"/>
      <c r="BB10542" s="876"/>
      <c r="BC10542" s="876"/>
      <c r="BD10542" s="876"/>
      <c r="BE10542" s="876"/>
      <c r="BF10542" s="876"/>
      <c r="BG10542" s="876"/>
      <c r="BH10542" s="876"/>
      <c r="BI10542" s="876"/>
      <c r="BJ10542" s="876"/>
      <c r="BK10542" s="876"/>
      <c r="BL10542" s="876"/>
      <c r="BM10542" s="876"/>
      <c r="BN10542" s="876"/>
      <c r="BO10542" s="876"/>
      <c r="BP10542" s="876"/>
      <c r="BQ10542" s="876"/>
      <c r="BR10542" s="876"/>
    </row>
    <row r="10543" spans="4:70" x14ac:dyDescent="0.2">
      <c r="D10543" s="876"/>
      <c r="F10543" s="876"/>
      <c r="J10543" s="876"/>
      <c r="X10543" s="876"/>
      <c r="Y10543" s="876"/>
      <c r="Z10543" s="876"/>
      <c r="AA10543" s="876"/>
      <c r="AB10543" s="876"/>
      <c r="AC10543" s="876"/>
      <c r="AD10543" s="876"/>
      <c r="AE10543" s="876"/>
      <c r="AF10543" s="876"/>
      <c r="AG10543" s="876"/>
      <c r="AH10543" s="876"/>
      <c r="AI10543" s="876"/>
      <c r="AJ10543" s="876"/>
      <c r="AK10543" s="876"/>
      <c r="AL10543" s="876"/>
      <c r="AM10543" s="876"/>
      <c r="AN10543" s="876"/>
      <c r="AO10543" s="876"/>
      <c r="AP10543" s="876"/>
      <c r="AQ10543" s="876"/>
      <c r="AR10543" s="876"/>
      <c r="AS10543" s="876"/>
      <c r="AT10543" s="876"/>
      <c r="AU10543" s="876"/>
      <c r="AV10543" s="876"/>
      <c r="AW10543" s="876"/>
      <c r="AX10543" s="876"/>
      <c r="AY10543" s="876"/>
      <c r="AZ10543" s="876"/>
      <c r="BA10543" s="876"/>
      <c r="BB10543" s="876"/>
      <c r="BC10543" s="876"/>
      <c r="BD10543" s="876"/>
      <c r="BE10543" s="876"/>
      <c r="BF10543" s="876"/>
      <c r="BG10543" s="876"/>
      <c r="BH10543" s="876"/>
      <c r="BI10543" s="876"/>
      <c r="BJ10543" s="876"/>
      <c r="BK10543" s="876"/>
      <c r="BL10543" s="876"/>
      <c r="BM10543" s="876"/>
      <c r="BN10543" s="876"/>
      <c r="BO10543" s="876"/>
      <c r="BP10543" s="876"/>
      <c r="BQ10543" s="876"/>
      <c r="BR10543" s="876"/>
    </row>
    <row r="10544" spans="4:70" x14ac:dyDescent="0.2">
      <c r="D10544" s="876"/>
      <c r="F10544" s="876"/>
      <c r="J10544" s="876"/>
      <c r="X10544" s="876"/>
      <c r="Y10544" s="876"/>
      <c r="Z10544" s="876"/>
      <c r="AA10544" s="876"/>
      <c r="AB10544" s="876"/>
      <c r="AC10544" s="876"/>
      <c r="AD10544" s="876"/>
      <c r="AE10544" s="876"/>
      <c r="AF10544" s="876"/>
      <c r="AG10544" s="876"/>
      <c r="AH10544" s="876"/>
      <c r="AI10544" s="876"/>
      <c r="AJ10544" s="876"/>
      <c r="AK10544" s="876"/>
      <c r="AL10544" s="876"/>
      <c r="AM10544" s="876"/>
      <c r="AN10544" s="876"/>
      <c r="AO10544" s="876"/>
      <c r="AP10544" s="876"/>
      <c r="AQ10544" s="876"/>
      <c r="AR10544" s="876"/>
      <c r="AS10544" s="876"/>
      <c r="AT10544" s="876"/>
      <c r="AU10544" s="876"/>
      <c r="AV10544" s="876"/>
      <c r="AW10544" s="876"/>
      <c r="AX10544" s="876"/>
      <c r="AY10544" s="876"/>
      <c r="AZ10544" s="876"/>
      <c r="BA10544" s="876"/>
      <c r="BB10544" s="876"/>
      <c r="BC10544" s="876"/>
      <c r="BD10544" s="876"/>
      <c r="BE10544" s="876"/>
      <c r="BF10544" s="876"/>
      <c r="BG10544" s="876"/>
      <c r="BH10544" s="876"/>
      <c r="BI10544" s="876"/>
      <c r="BJ10544" s="876"/>
      <c r="BK10544" s="876"/>
      <c r="BL10544" s="876"/>
      <c r="BM10544" s="876"/>
      <c r="BN10544" s="876"/>
      <c r="BO10544" s="876"/>
      <c r="BP10544" s="876"/>
      <c r="BQ10544" s="876"/>
      <c r="BR10544" s="876"/>
    </row>
    <row r="10545" spans="4:70" x14ac:dyDescent="0.2">
      <c r="D10545" s="876"/>
      <c r="F10545" s="876"/>
      <c r="J10545" s="876"/>
      <c r="X10545" s="876"/>
      <c r="Y10545" s="876"/>
      <c r="Z10545" s="876"/>
      <c r="AA10545" s="876"/>
      <c r="AB10545" s="876"/>
      <c r="AC10545" s="876"/>
      <c r="AD10545" s="876"/>
      <c r="AE10545" s="876"/>
      <c r="AF10545" s="876"/>
      <c r="AG10545" s="876"/>
      <c r="AH10545" s="876"/>
      <c r="AI10545" s="876"/>
      <c r="AJ10545" s="876"/>
      <c r="AK10545" s="876"/>
      <c r="AL10545" s="876"/>
      <c r="AM10545" s="876"/>
      <c r="AN10545" s="876"/>
      <c r="AO10545" s="876"/>
      <c r="AP10545" s="876"/>
      <c r="AQ10545" s="876"/>
      <c r="AR10545" s="876"/>
      <c r="AS10545" s="876"/>
      <c r="AT10545" s="876"/>
      <c r="AU10545" s="876"/>
      <c r="AV10545" s="876"/>
      <c r="AW10545" s="876"/>
      <c r="AX10545" s="876"/>
      <c r="AY10545" s="876"/>
      <c r="AZ10545" s="876"/>
      <c r="BA10545" s="876"/>
      <c r="BB10545" s="876"/>
      <c r="BC10545" s="876"/>
      <c r="BD10545" s="876"/>
      <c r="BE10545" s="876"/>
      <c r="BF10545" s="876"/>
      <c r="BG10545" s="876"/>
      <c r="BH10545" s="876"/>
      <c r="BI10545" s="876"/>
      <c r="BJ10545" s="876"/>
      <c r="BK10545" s="876"/>
      <c r="BL10545" s="876"/>
      <c r="BM10545" s="876"/>
      <c r="BN10545" s="876"/>
      <c r="BO10545" s="876"/>
      <c r="BP10545" s="876"/>
      <c r="BQ10545" s="876"/>
      <c r="BR10545" s="876"/>
    </row>
    <row r="10546" spans="4:70" x14ac:dyDescent="0.2">
      <c r="D10546" s="876"/>
      <c r="F10546" s="876"/>
      <c r="J10546" s="876"/>
      <c r="X10546" s="876"/>
      <c r="Y10546" s="876"/>
      <c r="Z10546" s="876"/>
      <c r="AA10546" s="876"/>
      <c r="AB10546" s="876"/>
      <c r="AC10546" s="876"/>
      <c r="AD10546" s="876"/>
      <c r="AE10546" s="876"/>
      <c r="AF10546" s="876"/>
      <c r="AG10546" s="876"/>
      <c r="AH10546" s="876"/>
      <c r="AI10546" s="876"/>
      <c r="AJ10546" s="876"/>
      <c r="AK10546" s="876"/>
      <c r="AL10546" s="876"/>
      <c r="AM10546" s="876"/>
      <c r="AN10546" s="876"/>
      <c r="AO10546" s="876"/>
      <c r="AP10546" s="876"/>
      <c r="AQ10546" s="876"/>
      <c r="AR10546" s="876"/>
      <c r="AS10546" s="876"/>
      <c r="AT10546" s="876"/>
      <c r="AU10546" s="876"/>
      <c r="AV10546" s="876"/>
      <c r="AW10546" s="876"/>
      <c r="AX10546" s="876"/>
      <c r="AY10546" s="876"/>
      <c r="AZ10546" s="876"/>
      <c r="BA10546" s="876"/>
      <c r="BB10546" s="876"/>
      <c r="BC10546" s="876"/>
      <c r="BD10546" s="876"/>
      <c r="BE10546" s="876"/>
      <c r="BF10546" s="876"/>
      <c r="BG10546" s="876"/>
      <c r="BH10546" s="876"/>
      <c r="BI10546" s="876"/>
      <c r="BJ10546" s="876"/>
      <c r="BK10546" s="876"/>
      <c r="BL10546" s="876"/>
      <c r="BM10546" s="876"/>
      <c r="BN10546" s="876"/>
      <c r="BO10546" s="876"/>
      <c r="BP10546" s="876"/>
      <c r="BQ10546" s="876"/>
      <c r="BR10546" s="876"/>
    </row>
    <row r="10547" spans="4:70" x14ac:dyDescent="0.2">
      <c r="D10547" s="876"/>
      <c r="F10547" s="876"/>
      <c r="J10547" s="876"/>
      <c r="X10547" s="876"/>
      <c r="Y10547" s="876"/>
      <c r="Z10547" s="876"/>
      <c r="AA10547" s="876"/>
      <c r="AB10547" s="876"/>
      <c r="AC10547" s="876"/>
      <c r="AD10547" s="876"/>
      <c r="AE10547" s="876"/>
      <c r="AF10547" s="876"/>
      <c r="AG10547" s="876"/>
      <c r="AH10547" s="876"/>
      <c r="AI10547" s="876"/>
      <c r="AJ10547" s="876"/>
      <c r="AK10547" s="876"/>
      <c r="AL10547" s="876"/>
      <c r="AM10547" s="876"/>
      <c r="AN10547" s="876"/>
      <c r="AO10547" s="876"/>
      <c r="AP10547" s="876"/>
      <c r="AQ10547" s="876"/>
      <c r="AR10547" s="876"/>
      <c r="AS10547" s="876"/>
      <c r="AT10547" s="876"/>
      <c r="AU10547" s="876"/>
      <c r="AV10547" s="876"/>
      <c r="AW10547" s="876"/>
      <c r="AX10547" s="876"/>
      <c r="AY10547" s="876"/>
      <c r="AZ10547" s="876"/>
      <c r="BA10547" s="876"/>
      <c r="BB10547" s="876"/>
      <c r="BC10547" s="876"/>
      <c r="BD10547" s="876"/>
      <c r="BE10547" s="876"/>
      <c r="BF10547" s="876"/>
      <c r="BG10547" s="876"/>
      <c r="BH10547" s="876"/>
      <c r="BI10547" s="876"/>
      <c r="BJ10547" s="876"/>
      <c r="BK10547" s="876"/>
      <c r="BL10547" s="876"/>
      <c r="BM10547" s="876"/>
      <c r="BN10547" s="876"/>
      <c r="BO10547" s="876"/>
      <c r="BP10547" s="876"/>
      <c r="BQ10547" s="876"/>
      <c r="BR10547" s="876"/>
    </row>
    <row r="10548" spans="4:70" x14ac:dyDescent="0.2">
      <c r="D10548" s="876"/>
      <c r="F10548" s="876"/>
      <c r="J10548" s="876"/>
      <c r="X10548" s="876"/>
      <c r="Y10548" s="876"/>
      <c r="Z10548" s="876"/>
      <c r="AA10548" s="876"/>
      <c r="AB10548" s="876"/>
      <c r="AC10548" s="876"/>
      <c r="AD10548" s="876"/>
      <c r="AE10548" s="876"/>
      <c r="AF10548" s="876"/>
      <c r="AG10548" s="876"/>
      <c r="AH10548" s="876"/>
      <c r="AI10548" s="876"/>
      <c r="AJ10548" s="876"/>
      <c r="AK10548" s="876"/>
      <c r="AL10548" s="876"/>
      <c r="AM10548" s="876"/>
      <c r="AN10548" s="876"/>
      <c r="AO10548" s="876"/>
      <c r="AP10548" s="876"/>
      <c r="AQ10548" s="876"/>
      <c r="AR10548" s="876"/>
      <c r="AS10548" s="876"/>
      <c r="AT10548" s="876"/>
      <c r="AU10548" s="876"/>
      <c r="AV10548" s="876"/>
      <c r="AW10548" s="876"/>
      <c r="AX10548" s="876"/>
      <c r="AY10548" s="876"/>
      <c r="AZ10548" s="876"/>
      <c r="BA10548" s="876"/>
      <c r="BB10548" s="876"/>
      <c r="BC10548" s="876"/>
      <c r="BD10548" s="876"/>
      <c r="BE10548" s="876"/>
      <c r="BF10548" s="876"/>
      <c r="BG10548" s="876"/>
      <c r="BH10548" s="876"/>
      <c r="BI10548" s="876"/>
      <c r="BJ10548" s="876"/>
      <c r="BK10548" s="876"/>
      <c r="BL10548" s="876"/>
      <c r="BM10548" s="876"/>
      <c r="BN10548" s="876"/>
      <c r="BO10548" s="876"/>
      <c r="BP10548" s="876"/>
      <c r="BQ10548" s="876"/>
      <c r="BR10548" s="876"/>
    </row>
    <row r="10549" spans="4:70" x14ac:dyDescent="0.2">
      <c r="D10549" s="876"/>
      <c r="F10549" s="876"/>
      <c r="J10549" s="876"/>
      <c r="X10549" s="876"/>
      <c r="Y10549" s="876"/>
      <c r="Z10549" s="876"/>
      <c r="AA10549" s="876"/>
      <c r="AB10549" s="876"/>
      <c r="AC10549" s="876"/>
      <c r="AD10549" s="876"/>
      <c r="AE10549" s="876"/>
      <c r="AF10549" s="876"/>
      <c r="AG10549" s="876"/>
      <c r="AH10549" s="876"/>
      <c r="AI10549" s="876"/>
      <c r="AJ10549" s="876"/>
      <c r="AK10549" s="876"/>
      <c r="AL10549" s="876"/>
      <c r="AM10549" s="876"/>
      <c r="AN10549" s="876"/>
      <c r="AO10549" s="876"/>
      <c r="AP10549" s="876"/>
      <c r="AQ10549" s="876"/>
      <c r="AR10549" s="876"/>
      <c r="AS10549" s="876"/>
      <c r="AT10549" s="876"/>
      <c r="AU10549" s="876"/>
      <c r="AV10549" s="876"/>
      <c r="AW10549" s="876"/>
      <c r="AX10549" s="876"/>
      <c r="AY10549" s="876"/>
      <c r="AZ10549" s="876"/>
      <c r="BA10549" s="876"/>
      <c r="BB10549" s="876"/>
      <c r="BC10549" s="876"/>
      <c r="BD10549" s="876"/>
      <c r="BE10549" s="876"/>
      <c r="BF10549" s="876"/>
      <c r="BG10549" s="876"/>
      <c r="BH10549" s="876"/>
      <c r="BI10549" s="876"/>
      <c r="BJ10549" s="876"/>
      <c r="BK10549" s="876"/>
      <c r="BL10549" s="876"/>
      <c r="BM10549" s="876"/>
      <c r="BN10549" s="876"/>
      <c r="BO10549" s="876"/>
      <c r="BP10549" s="876"/>
      <c r="BQ10549" s="876"/>
      <c r="BR10549" s="876"/>
    </row>
    <row r="10550" spans="4:70" x14ac:dyDescent="0.2">
      <c r="D10550" s="876"/>
      <c r="F10550" s="876"/>
      <c r="J10550" s="876"/>
      <c r="X10550" s="876"/>
      <c r="Y10550" s="876"/>
      <c r="Z10550" s="876"/>
      <c r="AA10550" s="876"/>
      <c r="AB10550" s="876"/>
      <c r="AC10550" s="876"/>
      <c r="AD10550" s="876"/>
      <c r="AE10550" s="876"/>
      <c r="AF10550" s="876"/>
      <c r="AG10550" s="876"/>
      <c r="AH10550" s="876"/>
      <c r="AI10550" s="876"/>
      <c r="AJ10550" s="876"/>
      <c r="AK10550" s="876"/>
      <c r="AL10550" s="876"/>
      <c r="AM10550" s="876"/>
      <c r="AN10550" s="876"/>
      <c r="AO10550" s="876"/>
      <c r="AP10550" s="876"/>
      <c r="AQ10550" s="876"/>
      <c r="AR10550" s="876"/>
      <c r="AS10550" s="876"/>
      <c r="AT10550" s="876"/>
      <c r="AU10550" s="876"/>
      <c r="AV10550" s="876"/>
      <c r="AW10550" s="876"/>
      <c r="AX10550" s="876"/>
      <c r="AY10550" s="876"/>
      <c r="AZ10550" s="876"/>
      <c r="BA10550" s="876"/>
      <c r="BB10550" s="876"/>
      <c r="BC10550" s="876"/>
      <c r="BD10550" s="876"/>
      <c r="BE10550" s="876"/>
      <c r="BF10550" s="876"/>
      <c r="BG10550" s="876"/>
      <c r="BH10550" s="876"/>
      <c r="BI10550" s="876"/>
      <c r="BJ10550" s="876"/>
      <c r="BK10550" s="876"/>
      <c r="BL10550" s="876"/>
      <c r="BM10550" s="876"/>
      <c r="BN10550" s="876"/>
      <c r="BO10550" s="876"/>
      <c r="BP10550" s="876"/>
      <c r="BQ10550" s="876"/>
      <c r="BR10550" s="876"/>
    </row>
    <row r="10551" spans="4:70" x14ac:dyDescent="0.2">
      <c r="D10551" s="876"/>
      <c r="F10551" s="876"/>
      <c r="J10551" s="876"/>
      <c r="X10551" s="876"/>
      <c r="Y10551" s="876"/>
      <c r="Z10551" s="876"/>
      <c r="AA10551" s="876"/>
      <c r="AB10551" s="876"/>
      <c r="AC10551" s="876"/>
      <c r="AD10551" s="876"/>
      <c r="AE10551" s="876"/>
      <c r="AF10551" s="876"/>
      <c r="AG10551" s="876"/>
      <c r="AH10551" s="876"/>
      <c r="AI10551" s="876"/>
      <c r="AJ10551" s="876"/>
      <c r="AK10551" s="876"/>
      <c r="AL10551" s="876"/>
      <c r="AM10551" s="876"/>
      <c r="AN10551" s="876"/>
      <c r="AO10551" s="876"/>
      <c r="AP10551" s="876"/>
      <c r="AQ10551" s="876"/>
      <c r="AR10551" s="876"/>
      <c r="AS10551" s="876"/>
      <c r="AT10551" s="876"/>
      <c r="AU10551" s="876"/>
      <c r="AV10551" s="876"/>
      <c r="AW10551" s="876"/>
      <c r="AX10551" s="876"/>
      <c r="AY10551" s="876"/>
      <c r="AZ10551" s="876"/>
      <c r="BA10551" s="876"/>
      <c r="BB10551" s="876"/>
      <c r="BC10551" s="876"/>
      <c r="BD10551" s="876"/>
      <c r="BE10551" s="876"/>
      <c r="BF10551" s="876"/>
      <c r="BG10551" s="876"/>
      <c r="BH10551" s="876"/>
      <c r="BI10551" s="876"/>
      <c r="BJ10551" s="876"/>
      <c r="BK10551" s="876"/>
      <c r="BL10551" s="876"/>
      <c r="BM10551" s="876"/>
      <c r="BN10551" s="876"/>
      <c r="BO10551" s="876"/>
      <c r="BP10551" s="876"/>
      <c r="BQ10551" s="876"/>
      <c r="BR10551" s="876"/>
    </row>
    <row r="10552" spans="4:70" x14ac:dyDescent="0.2">
      <c r="D10552" s="876"/>
      <c r="F10552" s="876"/>
      <c r="J10552" s="876"/>
      <c r="X10552" s="876"/>
      <c r="Y10552" s="876"/>
      <c r="Z10552" s="876"/>
      <c r="AA10552" s="876"/>
      <c r="AB10552" s="876"/>
      <c r="AC10552" s="876"/>
      <c r="AD10552" s="876"/>
      <c r="AE10552" s="876"/>
      <c r="AF10552" s="876"/>
      <c r="AG10552" s="876"/>
      <c r="AH10552" s="876"/>
      <c r="AI10552" s="876"/>
      <c r="AJ10552" s="876"/>
      <c r="AK10552" s="876"/>
      <c r="AL10552" s="876"/>
      <c r="AM10552" s="876"/>
      <c r="AN10552" s="876"/>
      <c r="AO10552" s="876"/>
      <c r="AP10552" s="876"/>
      <c r="AQ10552" s="876"/>
      <c r="AR10552" s="876"/>
      <c r="AS10552" s="876"/>
      <c r="AT10552" s="876"/>
      <c r="AU10552" s="876"/>
      <c r="AV10552" s="876"/>
      <c r="AW10552" s="876"/>
      <c r="AX10552" s="876"/>
      <c r="AY10552" s="876"/>
      <c r="AZ10552" s="876"/>
      <c r="BA10552" s="876"/>
      <c r="BB10552" s="876"/>
      <c r="BC10552" s="876"/>
      <c r="BD10552" s="876"/>
      <c r="BE10552" s="876"/>
      <c r="BF10552" s="876"/>
      <c r="BG10552" s="876"/>
      <c r="BH10552" s="876"/>
      <c r="BI10552" s="876"/>
      <c r="BJ10552" s="876"/>
      <c r="BK10552" s="876"/>
      <c r="BL10552" s="876"/>
      <c r="BM10552" s="876"/>
      <c r="BN10552" s="876"/>
      <c r="BO10552" s="876"/>
      <c r="BP10552" s="876"/>
      <c r="BQ10552" s="876"/>
      <c r="BR10552" s="876"/>
    </row>
    <row r="10553" spans="4:70" x14ac:dyDescent="0.2">
      <c r="D10553" s="876"/>
      <c r="F10553" s="876"/>
      <c r="J10553" s="876"/>
      <c r="X10553" s="876"/>
      <c r="Y10553" s="876"/>
      <c r="Z10553" s="876"/>
      <c r="AA10553" s="876"/>
      <c r="AB10553" s="876"/>
      <c r="AC10553" s="876"/>
      <c r="AD10553" s="876"/>
      <c r="AE10553" s="876"/>
      <c r="AF10553" s="876"/>
      <c r="AG10553" s="876"/>
      <c r="AH10553" s="876"/>
      <c r="AI10553" s="876"/>
      <c r="AJ10553" s="876"/>
      <c r="AK10553" s="876"/>
      <c r="AL10553" s="876"/>
      <c r="AM10553" s="876"/>
      <c r="AN10553" s="876"/>
      <c r="AO10553" s="876"/>
      <c r="AP10553" s="876"/>
      <c r="AQ10553" s="876"/>
      <c r="AR10553" s="876"/>
      <c r="AS10553" s="876"/>
      <c r="AT10553" s="876"/>
      <c r="AU10553" s="876"/>
      <c r="AV10553" s="876"/>
      <c r="AW10553" s="876"/>
      <c r="AX10553" s="876"/>
      <c r="AY10553" s="876"/>
      <c r="AZ10553" s="876"/>
      <c r="BA10553" s="876"/>
      <c r="BB10553" s="876"/>
      <c r="BC10553" s="876"/>
      <c r="BD10553" s="876"/>
      <c r="BE10553" s="876"/>
      <c r="BF10553" s="876"/>
      <c r="BG10553" s="876"/>
      <c r="BH10553" s="876"/>
      <c r="BI10553" s="876"/>
      <c r="BJ10553" s="876"/>
      <c r="BK10553" s="876"/>
      <c r="BL10553" s="876"/>
      <c r="BM10553" s="876"/>
      <c r="BN10553" s="876"/>
      <c r="BO10553" s="876"/>
      <c r="BP10553" s="876"/>
      <c r="BQ10553" s="876"/>
      <c r="BR10553" s="876"/>
    </row>
    <row r="10554" spans="4:70" x14ac:dyDescent="0.2">
      <c r="D10554" s="876"/>
      <c r="F10554" s="876"/>
      <c r="J10554" s="876"/>
      <c r="X10554" s="876"/>
      <c r="Y10554" s="876"/>
      <c r="Z10554" s="876"/>
      <c r="AA10554" s="876"/>
      <c r="AB10554" s="876"/>
      <c r="AC10554" s="876"/>
      <c r="AD10554" s="876"/>
      <c r="AE10554" s="876"/>
      <c r="AF10554" s="876"/>
      <c r="AG10554" s="876"/>
      <c r="AH10554" s="876"/>
      <c r="AI10554" s="876"/>
      <c r="AJ10554" s="876"/>
      <c r="AK10554" s="876"/>
      <c r="AL10554" s="876"/>
      <c r="AM10554" s="876"/>
      <c r="AN10554" s="876"/>
      <c r="AO10554" s="876"/>
      <c r="AP10554" s="876"/>
      <c r="AQ10554" s="876"/>
      <c r="AR10554" s="876"/>
      <c r="AS10554" s="876"/>
      <c r="AT10554" s="876"/>
      <c r="AU10554" s="876"/>
      <c r="AV10554" s="876"/>
      <c r="AW10554" s="876"/>
      <c r="AX10554" s="876"/>
      <c r="AY10554" s="876"/>
      <c r="AZ10554" s="876"/>
      <c r="BA10554" s="876"/>
      <c r="BB10554" s="876"/>
      <c r="BC10554" s="876"/>
      <c r="BD10554" s="876"/>
      <c r="BE10554" s="876"/>
      <c r="BF10554" s="876"/>
      <c r="BG10554" s="876"/>
      <c r="BH10554" s="876"/>
      <c r="BI10554" s="876"/>
      <c r="BJ10554" s="876"/>
      <c r="BK10554" s="876"/>
      <c r="BL10554" s="876"/>
      <c r="BM10554" s="876"/>
      <c r="BN10554" s="876"/>
      <c r="BO10554" s="876"/>
      <c r="BP10554" s="876"/>
      <c r="BQ10554" s="876"/>
      <c r="BR10554" s="876"/>
    </row>
    <row r="10555" spans="4:70" x14ac:dyDescent="0.2">
      <c r="D10555" s="876"/>
      <c r="F10555" s="876"/>
      <c r="J10555" s="876"/>
      <c r="X10555" s="876"/>
      <c r="Y10555" s="876"/>
      <c r="Z10555" s="876"/>
      <c r="AA10555" s="876"/>
      <c r="AB10555" s="876"/>
      <c r="AC10555" s="876"/>
      <c r="AD10555" s="876"/>
      <c r="AE10555" s="876"/>
      <c r="AF10555" s="876"/>
      <c r="AG10555" s="876"/>
      <c r="AH10555" s="876"/>
      <c r="AI10555" s="876"/>
      <c r="AJ10555" s="876"/>
      <c r="AK10555" s="876"/>
      <c r="AL10555" s="876"/>
      <c r="AM10555" s="876"/>
      <c r="AN10555" s="876"/>
      <c r="AO10555" s="876"/>
      <c r="AP10555" s="876"/>
      <c r="AQ10555" s="876"/>
      <c r="AR10555" s="876"/>
      <c r="AS10555" s="876"/>
      <c r="AT10555" s="876"/>
      <c r="AU10555" s="876"/>
      <c r="AV10555" s="876"/>
      <c r="AW10555" s="876"/>
      <c r="AX10555" s="876"/>
      <c r="AY10555" s="876"/>
      <c r="AZ10555" s="876"/>
      <c r="BA10555" s="876"/>
      <c r="BB10555" s="876"/>
      <c r="BC10555" s="876"/>
      <c r="BD10555" s="876"/>
      <c r="BE10555" s="876"/>
      <c r="BF10555" s="876"/>
      <c r="BG10555" s="876"/>
      <c r="BH10555" s="876"/>
      <c r="BI10555" s="876"/>
      <c r="BJ10555" s="876"/>
      <c r="BK10555" s="876"/>
      <c r="BL10555" s="876"/>
      <c r="BM10555" s="876"/>
      <c r="BN10555" s="876"/>
      <c r="BO10555" s="876"/>
      <c r="BP10555" s="876"/>
      <c r="BQ10555" s="876"/>
      <c r="BR10555" s="876"/>
    </row>
    <row r="10556" spans="4:70" x14ac:dyDescent="0.2">
      <c r="D10556" s="876"/>
      <c r="F10556" s="876"/>
      <c r="J10556" s="876"/>
      <c r="X10556" s="876"/>
      <c r="Y10556" s="876"/>
      <c r="Z10556" s="876"/>
      <c r="AA10556" s="876"/>
      <c r="AB10556" s="876"/>
      <c r="AC10556" s="876"/>
      <c r="AD10556" s="876"/>
      <c r="AE10556" s="876"/>
      <c r="AF10556" s="876"/>
      <c r="AG10556" s="876"/>
      <c r="AH10556" s="876"/>
      <c r="AI10556" s="876"/>
      <c r="AJ10556" s="876"/>
      <c r="AK10556" s="876"/>
      <c r="AL10556" s="876"/>
      <c r="AM10556" s="876"/>
      <c r="AN10556" s="876"/>
      <c r="AO10556" s="876"/>
      <c r="AP10556" s="876"/>
      <c r="AQ10556" s="876"/>
      <c r="AR10556" s="876"/>
      <c r="AS10556" s="876"/>
      <c r="AT10556" s="876"/>
      <c r="AU10556" s="876"/>
      <c r="AV10556" s="876"/>
      <c r="AW10556" s="876"/>
      <c r="AX10556" s="876"/>
      <c r="AY10556" s="876"/>
      <c r="AZ10556" s="876"/>
      <c r="BA10556" s="876"/>
      <c r="BB10556" s="876"/>
      <c r="BC10556" s="876"/>
      <c r="BD10556" s="876"/>
      <c r="BE10556" s="876"/>
      <c r="BF10556" s="876"/>
      <c r="BG10556" s="876"/>
      <c r="BH10556" s="876"/>
      <c r="BI10556" s="876"/>
      <c r="BJ10556" s="876"/>
      <c r="BK10556" s="876"/>
      <c r="BL10556" s="876"/>
      <c r="BM10556" s="876"/>
      <c r="BN10556" s="876"/>
      <c r="BO10556" s="876"/>
      <c r="BP10556" s="876"/>
      <c r="BQ10556" s="876"/>
      <c r="BR10556" s="876"/>
    </row>
    <row r="10557" spans="4:70" x14ac:dyDescent="0.2">
      <c r="D10557" s="876"/>
      <c r="F10557" s="876"/>
      <c r="J10557" s="876"/>
      <c r="X10557" s="876"/>
      <c r="Y10557" s="876"/>
      <c r="Z10557" s="876"/>
      <c r="AA10557" s="876"/>
      <c r="AB10557" s="876"/>
      <c r="AC10557" s="876"/>
      <c r="AD10557" s="876"/>
      <c r="AE10557" s="876"/>
      <c r="AF10557" s="876"/>
      <c r="AG10557" s="876"/>
      <c r="AH10557" s="876"/>
      <c r="AI10557" s="876"/>
      <c r="AJ10557" s="876"/>
      <c r="AK10557" s="876"/>
      <c r="AL10557" s="876"/>
      <c r="AM10557" s="876"/>
      <c r="AN10557" s="876"/>
      <c r="AO10557" s="876"/>
      <c r="AP10557" s="876"/>
      <c r="AQ10557" s="876"/>
      <c r="AR10557" s="876"/>
      <c r="AS10557" s="876"/>
      <c r="AT10557" s="876"/>
      <c r="AU10557" s="876"/>
      <c r="AV10557" s="876"/>
      <c r="AW10557" s="876"/>
      <c r="AX10557" s="876"/>
      <c r="AY10557" s="876"/>
      <c r="AZ10557" s="876"/>
      <c r="BA10557" s="876"/>
      <c r="BB10557" s="876"/>
      <c r="BC10557" s="876"/>
      <c r="BD10557" s="876"/>
      <c r="BE10557" s="876"/>
      <c r="BF10557" s="876"/>
      <c r="BG10557" s="876"/>
      <c r="BH10557" s="876"/>
      <c r="BI10557" s="876"/>
      <c r="BJ10557" s="876"/>
      <c r="BK10557" s="876"/>
      <c r="BL10557" s="876"/>
      <c r="BM10557" s="876"/>
      <c r="BN10557" s="876"/>
      <c r="BO10557" s="876"/>
      <c r="BP10557" s="876"/>
      <c r="BQ10557" s="876"/>
      <c r="BR10557" s="876"/>
    </row>
    <row r="10558" spans="4:70" x14ac:dyDescent="0.2">
      <c r="D10558" s="876"/>
      <c r="F10558" s="876"/>
      <c r="J10558" s="876"/>
      <c r="X10558" s="876"/>
      <c r="Y10558" s="876"/>
      <c r="Z10558" s="876"/>
      <c r="AA10558" s="876"/>
      <c r="AB10558" s="876"/>
      <c r="AC10558" s="876"/>
      <c r="AD10558" s="876"/>
      <c r="AE10558" s="876"/>
      <c r="AF10558" s="876"/>
      <c r="AG10558" s="876"/>
      <c r="AH10558" s="876"/>
      <c r="AI10558" s="876"/>
      <c r="AJ10558" s="876"/>
      <c r="AK10558" s="876"/>
      <c r="AL10558" s="876"/>
      <c r="AM10558" s="876"/>
      <c r="AN10558" s="876"/>
      <c r="AO10558" s="876"/>
      <c r="AP10558" s="876"/>
      <c r="AQ10558" s="876"/>
      <c r="AR10558" s="876"/>
      <c r="AS10558" s="876"/>
      <c r="AT10558" s="876"/>
      <c r="AU10558" s="876"/>
      <c r="AV10558" s="876"/>
      <c r="AW10558" s="876"/>
      <c r="AX10558" s="876"/>
      <c r="AY10558" s="876"/>
      <c r="AZ10558" s="876"/>
      <c r="BA10558" s="876"/>
      <c r="BB10558" s="876"/>
      <c r="BC10558" s="876"/>
      <c r="BD10558" s="876"/>
      <c r="BE10558" s="876"/>
      <c r="BF10558" s="876"/>
      <c r="BG10558" s="876"/>
      <c r="BH10558" s="876"/>
      <c r="BI10558" s="876"/>
      <c r="BJ10558" s="876"/>
      <c r="BK10558" s="876"/>
      <c r="BL10558" s="876"/>
      <c r="BM10558" s="876"/>
      <c r="BN10558" s="876"/>
      <c r="BO10558" s="876"/>
      <c r="BP10558" s="876"/>
      <c r="BQ10558" s="876"/>
      <c r="BR10558" s="876"/>
    </row>
    <row r="10559" spans="4:70" x14ac:dyDescent="0.2">
      <c r="D10559" s="876"/>
      <c r="F10559" s="876"/>
      <c r="J10559" s="876"/>
      <c r="X10559" s="876"/>
      <c r="Y10559" s="876"/>
      <c r="Z10559" s="876"/>
      <c r="AA10559" s="876"/>
      <c r="AB10559" s="876"/>
      <c r="AC10559" s="876"/>
      <c r="AD10559" s="876"/>
      <c r="AE10559" s="876"/>
      <c r="AF10559" s="876"/>
      <c r="AG10559" s="876"/>
      <c r="AH10559" s="876"/>
      <c r="AI10559" s="876"/>
      <c r="AJ10559" s="876"/>
      <c r="AK10559" s="876"/>
      <c r="AL10559" s="876"/>
      <c r="AM10559" s="876"/>
      <c r="AN10559" s="876"/>
      <c r="AO10559" s="876"/>
      <c r="AP10559" s="876"/>
      <c r="AQ10559" s="876"/>
      <c r="AR10559" s="876"/>
      <c r="AS10559" s="876"/>
      <c r="AT10559" s="876"/>
      <c r="AU10559" s="876"/>
      <c r="AV10559" s="876"/>
      <c r="AW10559" s="876"/>
      <c r="AX10559" s="876"/>
      <c r="AY10559" s="876"/>
      <c r="AZ10559" s="876"/>
      <c r="BA10559" s="876"/>
      <c r="BB10559" s="876"/>
      <c r="BC10559" s="876"/>
      <c r="BD10559" s="876"/>
      <c r="BE10559" s="876"/>
      <c r="BF10559" s="876"/>
      <c r="BG10559" s="876"/>
      <c r="BH10559" s="876"/>
      <c r="BI10559" s="876"/>
      <c r="BJ10559" s="876"/>
      <c r="BK10559" s="876"/>
      <c r="BL10559" s="876"/>
      <c r="BM10559" s="876"/>
      <c r="BN10559" s="876"/>
      <c r="BO10559" s="876"/>
      <c r="BP10559" s="876"/>
      <c r="BQ10559" s="876"/>
      <c r="BR10559" s="876"/>
    </row>
    <row r="10560" spans="4:70" x14ac:dyDescent="0.2">
      <c r="D10560" s="876"/>
      <c r="F10560" s="876"/>
      <c r="J10560" s="876"/>
      <c r="X10560" s="876"/>
      <c r="Y10560" s="876"/>
      <c r="Z10560" s="876"/>
      <c r="AA10560" s="876"/>
      <c r="AB10560" s="876"/>
      <c r="AC10560" s="876"/>
      <c r="AD10560" s="876"/>
      <c r="AE10560" s="876"/>
      <c r="AF10560" s="876"/>
      <c r="AG10560" s="876"/>
      <c r="AH10560" s="876"/>
      <c r="AI10560" s="876"/>
      <c r="AJ10560" s="876"/>
      <c r="AK10560" s="876"/>
      <c r="AL10560" s="876"/>
      <c r="AM10560" s="876"/>
      <c r="AN10560" s="876"/>
      <c r="AO10560" s="876"/>
      <c r="AP10560" s="876"/>
      <c r="AQ10560" s="876"/>
      <c r="AR10560" s="876"/>
      <c r="AS10560" s="876"/>
      <c r="AT10560" s="876"/>
      <c r="AU10560" s="876"/>
      <c r="AV10560" s="876"/>
      <c r="AW10560" s="876"/>
      <c r="AX10560" s="876"/>
      <c r="AY10560" s="876"/>
      <c r="AZ10560" s="876"/>
      <c r="BA10560" s="876"/>
      <c r="BB10560" s="876"/>
      <c r="BC10560" s="876"/>
      <c r="BD10560" s="876"/>
      <c r="BE10560" s="876"/>
      <c r="BF10560" s="876"/>
      <c r="BG10560" s="876"/>
      <c r="BH10560" s="876"/>
      <c r="BI10560" s="876"/>
      <c r="BJ10560" s="876"/>
      <c r="BK10560" s="876"/>
      <c r="BL10560" s="876"/>
      <c r="BM10560" s="876"/>
      <c r="BN10560" s="876"/>
      <c r="BO10560" s="876"/>
      <c r="BP10560" s="876"/>
      <c r="BQ10560" s="876"/>
      <c r="BR10560" s="876"/>
    </row>
    <row r="10561" spans="4:70" x14ac:dyDescent="0.2">
      <c r="D10561" s="876"/>
      <c r="F10561" s="876"/>
      <c r="J10561" s="876"/>
      <c r="X10561" s="876"/>
      <c r="Y10561" s="876"/>
      <c r="Z10561" s="876"/>
      <c r="AA10561" s="876"/>
      <c r="AB10561" s="876"/>
      <c r="AC10561" s="876"/>
      <c r="AD10561" s="876"/>
      <c r="AE10561" s="876"/>
      <c r="AF10561" s="876"/>
      <c r="AG10561" s="876"/>
      <c r="AH10561" s="876"/>
      <c r="AI10561" s="876"/>
      <c r="AJ10561" s="876"/>
      <c r="AK10561" s="876"/>
      <c r="AL10561" s="876"/>
      <c r="AM10561" s="876"/>
      <c r="AN10561" s="876"/>
      <c r="AO10561" s="876"/>
      <c r="AP10561" s="876"/>
      <c r="AQ10561" s="876"/>
      <c r="AR10561" s="876"/>
      <c r="AS10561" s="876"/>
      <c r="AT10561" s="876"/>
      <c r="AU10561" s="876"/>
      <c r="AV10561" s="876"/>
      <c r="AW10561" s="876"/>
      <c r="AX10561" s="876"/>
      <c r="AY10561" s="876"/>
      <c r="AZ10561" s="876"/>
      <c r="BA10561" s="876"/>
      <c r="BB10561" s="876"/>
      <c r="BC10561" s="876"/>
      <c r="BD10561" s="876"/>
      <c r="BE10561" s="876"/>
      <c r="BF10561" s="876"/>
      <c r="BG10561" s="876"/>
      <c r="BH10561" s="876"/>
      <c r="BI10561" s="876"/>
      <c r="BJ10561" s="876"/>
      <c r="BK10561" s="876"/>
      <c r="BL10561" s="876"/>
      <c r="BM10561" s="876"/>
      <c r="BN10561" s="876"/>
      <c r="BO10561" s="876"/>
      <c r="BP10561" s="876"/>
      <c r="BQ10561" s="876"/>
      <c r="BR10561" s="876"/>
    </row>
    <row r="10562" spans="4:70" x14ac:dyDescent="0.2">
      <c r="D10562" s="876"/>
      <c r="F10562" s="876"/>
      <c r="J10562" s="876"/>
      <c r="X10562" s="876"/>
      <c r="Y10562" s="876"/>
      <c r="Z10562" s="876"/>
      <c r="AA10562" s="876"/>
      <c r="AB10562" s="876"/>
      <c r="AC10562" s="876"/>
      <c r="AD10562" s="876"/>
      <c r="AE10562" s="876"/>
      <c r="AF10562" s="876"/>
      <c r="AG10562" s="876"/>
      <c r="AH10562" s="876"/>
      <c r="AI10562" s="876"/>
      <c r="AJ10562" s="876"/>
      <c r="AK10562" s="876"/>
      <c r="AL10562" s="876"/>
      <c r="AM10562" s="876"/>
      <c r="AN10562" s="876"/>
      <c r="AO10562" s="876"/>
      <c r="AP10562" s="876"/>
      <c r="AQ10562" s="876"/>
      <c r="AR10562" s="876"/>
      <c r="AS10562" s="876"/>
      <c r="AT10562" s="876"/>
      <c r="AU10562" s="876"/>
      <c r="AV10562" s="876"/>
      <c r="AW10562" s="876"/>
      <c r="AX10562" s="876"/>
      <c r="AY10562" s="876"/>
      <c r="AZ10562" s="876"/>
      <c r="BA10562" s="876"/>
      <c r="BB10562" s="876"/>
      <c r="BC10562" s="876"/>
      <c r="BD10562" s="876"/>
      <c r="BE10562" s="876"/>
      <c r="BF10562" s="876"/>
      <c r="BG10562" s="876"/>
      <c r="BH10562" s="876"/>
      <c r="BI10562" s="876"/>
      <c r="BJ10562" s="876"/>
      <c r="BK10562" s="876"/>
      <c r="BL10562" s="876"/>
      <c r="BM10562" s="876"/>
      <c r="BN10562" s="876"/>
      <c r="BO10562" s="876"/>
      <c r="BP10562" s="876"/>
      <c r="BQ10562" s="876"/>
      <c r="BR10562" s="876"/>
    </row>
    <row r="10563" spans="4:70" x14ac:dyDescent="0.2">
      <c r="D10563" s="876"/>
      <c r="F10563" s="876"/>
      <c r="J10563" s="876"/>
      <c r="X10563" s="876"/>
      <c r="Y10563" s="876"/>
      <c r="Z10563" s="876"/>
      <c r="AA10563" s="876"/>
      <c r="AB10563" s="876"/>
      <c r="AC10563" s="876"/>
      <c r="AD10563" s="876"/>
      <c r="AE10563" s="876"/>
      <c r="AF10563" s="876"/>
      <c r="AG10563" s="876"/>
      <c r="AH10563" s="876"/>
      <c r="AI10563" s="876"/>
      <c r="AJ10563" s="876"/>
      <c r="AK10563" s="876"/>
      <c r="AL10563" s="876"/>
      <c r="AM10563" s="876"/>
      <c r="AN10563" s="876"/>
      <c r="AO10563" s="876"/>
      <c r="AP10563" s="876"/>
      <c r="AQ10563" s="876"/>
      <c r="AR10563" s="876"/>
      <c r="AS10563" s="876"/>
      <c r="AT10563" s="876"/>
      <c r="AU10563" s="876"/>
      <c r="AV10563" s="876"/>
      <c r="AW10563" s="876"/>
      <c r="AX10563" s="876"/>
      <c r="AY10563" s="876"/>
      <c r="AZ10563" s="876"/>
      <c r="BA10563" s="876"/>
      <c r="BB10563" s="876"/>
      <c r="BC10563" s="876"/>
      <c r="BD10563" s="876"/>
      <c r="BE10563" s="876"/>
      <c r="BF10563" s="876"/>
      <c r="BG10563" s="876"/>
      <c r="BH10563" s="876"/>
      <c r="BI10563" s="876"/>
      <c r="BJ10563" s="876"/>
      <c r="BK10563" s="876"/>
      <c r="BL10563" s="876"/>
      <c r="BM10563" s="876"/>
      <c r="BN10563" s="876"/>
      <c r="BO10563" s="876"/>
      <c r="BP10563" s="876"/>
      <c r="BQ10563" s="876"/>
      <c r="BR10563" s="876"/>
    </row>
    <row r="10564" spans="4:70" x14ac:dyDescent="0.2">
      <c r="D10564" s="876"/>
      <c r="F10564" s="876"/>
      <c r="J10564" s="876"/>
      <c r="X10564" s="876"/>
      <c r="Y10564" s="876"/>
      <c r="Z10564" s="876"/>
      <c r="AA10564" s="876"/>
      <c r="AB10564" s="876"/>
      <c r="AC10564" s="876"/>
      <c r="AD10564" s="876"/>
      <c r="AE10564" s="876"/>
      <c r="AF10564" s="876"/>
      <c r="AG10564" s="876"/>
      <c r="AH10564" s="876"/>
      <c r="AI10564" s="876"/>
      <c r="AJ10564" s="876"/>
      <c r="AK10564" s="876"/>
      <c r="AL10564" s="876"/>
      <c r="AM10564" s="876"/>
      <c r="AN10564" s="876"/>
      <c r="AO10564" s="876"/>
      <c r="AP10564" s="876"/>
      <c r="AQ10564" s="876"/>
      <c r="AR10564" s="876"/>
      <c r="AS10564" s="876"/>
      <c r="AT10564" s="876"/>
      <c r="AU10564" s="876"/>
      <c r="AV10564" s="876"/>
      <c r="AW10564" s="876"/>
      <c r="AX10564" s="876"/>
      <c r="AY10564" s="876"/>
      <c r="AZ10564" s="876"/>
      <c r="BA10564" s="876"/>
      <c r="BB10564" s="876"/>
      <c r="BC10564" s="876"/>
      <c r="BD10564" s="876"/>
      <c r="BE10564" s="876"/>
      <c r="BF10564" s="876"/>
      <c r="BG10564" s="876"/>
      <c r="BH10564" s="876"/>
      <c r="BI10564" s="876"/>
      <c r="BJ10564" s="876"/>
      <c r="BK10564" s="876"/>
      <c r="BL10564" s="876"/>
      <c r="BM10564" s="876"/>
      <c r="BN10564" s="876"/>
      <c r="BO10564" s="876"/>
      <c r="BP10564" s="876"/>
      <c r="BQ10564" s="876"/>
      <c r="BR10564" s="876"/>
    </row>
    <row r="10565" spans="4:70" x14ac:dyDescent="0.2">
      <c r="D10565" s="876"/>
      <c r="F10565" s="876"/>
      <c r="J10565" s="876"/>
      <c r="X10565" s="876"/>
      <c r="Y10565" s="876"/>
      <c r="Z10565" s="876"/>
      <c r="AA10565" s="876"/>
      <c r="AB10565" s="876"/>
      <c r="AC10565" s="876"/>
      <c r="AD10565" s="876"/>
      <c r="AE10565" s="876"/>
      <c r="AF10565" s="876"/>
      <c r="AG10565" s="876"/>
      <c r="AH10565" s="876"/>
      <c r="AI10565" s="876"/>
      <c r="AJ10565" s="876"/>
      <c r="AK10565" s="876"/>
      <c r="AL10565" s="876"/>
      <c r="AM10565" s="876"/>
      <c r="AN10565" s="876"/>
      <c r="AO10565" s="876"/>
      <c r="AP10565" s="876"/>
      <c r="AQ10565" s="876"/>
      <c r="AR10565" s="876"/>
      <c r="AS10565" s="876"/>
      <c r="AT10565" s="876"/>
      <c r="AU10565" s="876"/>
      <c r="AV10565" s="876"/>
      <c r="AW10565" s="876"/>
      <c r="AX10565" s="876"/>
      <c r="AY10565" s="876"/>
      <c r="AZ10565" s="876"/>
      <c r="BA10565" s="876"/>
      <c r="BB10565" s="876"/>
      <c r="BC10565" s="876"/>
      <c r="BD10565" s="876"/>
      <c r="BE10565" s="876"/>
      <c r="BF10565" s="876"/>
      <c r="BG10565" s="876"/>
      <c r="BH10565" s="876"/>
      <c r="BI10565" s="876"/>
      <c r="BJ10565" s="876"/>
      <c r="BK10565" s="876"/>
      <c r="BL10565" s="876"/>
      <c r="BM10565" s="876"/>
      <c r="BN10565" s="876"/>
      <c r="BO10565" s="876"/>
      <c r="BP10565" s="876"/>
      <c r="BQ10565" s="876"/>
      <c r="BR10565" s="876"/>
    </row>
    <row r="10566" spans="4:70" x14ac:dyDescent="0.2">
      <c r="D10566" s="876"/>
      <c r="F10566" s="876"/>
      <c r="J10566" s="876"/>
      <c r="X10566" s="876"/>
      <c r="Y10566" s="876"/>
      <c r="Z10566" s="876"/>
      <c r="AA10566" s="876"/>
      <c r="AB10566" s="876"/>
      <c r="AC10566" s="876"/>
      <c r="AD10566" s="876"/>
      <c r="AE10566" s="876"/>
      <c r="AF10566" s="876"/>
      <c r="AG10566" s="876"/>
      <c r="AH10566" s="876"/>
      <c r="AI10566" s="876"/>
      <c r="AJ10566" s="876"/>
      <c r="AK10566" s="876"/>
      <c r="AL10566" s="876"/>
      <c r="AM10566" s="876"/>
      <c r="AN10566" s="876"/>
      <c r="AO10566" s="876"/>
      <c r="AP10566" s="876"/>
      <c r="AQ10566" s="876"/>
      <c r="AR10566" s="876"/>
      <c r="AS10566" s="876"/>
      <c r="AT10566" s="876"/>
      <c r="AU10566" s="876"/>
      <c r="AV10566" s="876"/>
      <c r="AW10566" s="876"/>
      <c r="AX10566" s="876"/>
      <c r="AY10566" s="876"/>
      <c r="AZ10566" s="876"/>
      <c r="BA10566" s="876"/>
      <c r="BB10566" s="876"/>
      <c r="BC10566" s="876"/>
      <c r="BD10566" s="876"/>
      <c r="BE10566" s="876"/>
      <c r="BF10566" s="876"/>
      <c r="BG10566" s="876"/>
      <c r="BH10566" s="876"/>
      <c r="BI10566" s="876"/>
      <c r="BJ10566" s="876"/>
      <c r="BK10566" s="876"/>
      <c r="BL10566" s="876"/>
      <c r="BM10566" s="876"/>
      <c r="BN10566" s="876"/>
      <c r="BO10566" s="876"/>
      <c r="BP10566" s="876"/>
      <c r="BQ10566" s="876"/>
      <c r="BR10566" s="876"/>
    </row>
    <row r="10567" spans="4:70" x14ac:dyDescent="0.2">
      <c r="D10567" s="876"/>
      <c r="F10567" s="876"/>
      <c r="J10567" s="876"/>
      <c r="X10567" s="876"/>
      <c r="Y10567" s="876"/>
      <c r="Z10567" s="876"/>
      <c r="AA10567" s="876"/>
      <c r="AB10567" s="876"/>
      <c r="AC10567" s="876"/>
      <c r="AD10567" s="876"/>
      <c r="AE10567" s="876"/>
      <c r="AF10567" s="876"/>
      <c r="AG10567" s="876"/>
      <c r="AH10567" s="876"/>
      <c r="AI10567" s="876"/>
      <c r="AJ10567" s="876"/>
      <c r="AK10567" s="876"/>
      <c r="AL10567" s="876"/>
      <c r="AM10567" s="876"/>
      <c r="AN10567" s="876"/>
      <c r="AO10567" s="876"/>
      <c r="AP10567" s="876"/>
      <c r="AQ10567" s="876"/>
      <c r="AR10567" s="876"/>
      <c r="AS10567" s="876"/>
      <c r="AT10567" s="876"/>
      <c r="AU10567" s="876"/>
      <c r="AV10567" s="876"/>
      <c r="AW10567" s="876"/>
      <c r="AX10567" s="876"/>
      <c r="AY10567" s="876"/>
      <c r="AZ10567" s="876"/>
      <c r="BA10567" s="876"/>
      <c r="BB10567" s="876"/>
      <c r="BC10567" s="876"/>
      <c r="BD10567" s="876"/>
      <c r="BE10567" s="876"/>
      <c r="BF10567" s="876"/>
      <c r="BG10567" s="876"/>
      <c r="BH10567" s="876"/>
      <c r="BI10567" s="876"/>
      <c r="BJ10567" s="876"/>
      <c r="BK10567" s="876"/>
      <c r="BL10567" s="876"/>
      <c r="BM10567" s="876"/>
      <c r="BN10567" s="876"/>
      <c r="BO10567" s="876"/>
      <c r="BP10567" s="876"/>
      <c r="BQ10567" s="876"/>
      <c r="BR10567" s="876"/>
    </row>
    <row r="10568" spans="4:70" x14ac:dyDescent="0.2">
      <c r="D10568" s="876"/>
      <c r="F10568" s="876"/>
      <c r="J10568" s="876"/>
      <c r="X10568" s="876"/>
      <c r="Y10568" s="876"/>
      <c r="Z10568" s="876"/>
      <c r="AA10568" s="876"/>
      <c r="AB10568" s="876"/>
      <c r="AC10568" s="876"/>
      <c r="AD10568" s="876"/>
      <c r="AE10568" s="876"/>
      <c r="AF10568" s="876"/>
      <c r="AG10568" s="876"/>
      <c r="AH10568" s="876"/>
      <c r="AI10568" s="876"/>
      <c r="AJ10568" s="876"/>
      <c r="AK10568" s="876"/>
      <c r="AL10568" s="876"/>
      <c r="AM10568" s="876"/>
      <c r="AN10568" s="876"/>
      <c r="AO10568" s="876"/>
      <c r="AP10568" s="876"/>
      <c r="AQ10568" s="876"/>
      <c r="AR10568" s="876"/>
      <c r="AS10568" s="876"/>
      <c r="AT10568" s="876"/>
      <c r="AU10568" s="876"/>
      <c r="AV10568" s="876"/>
      <c r="AW10568" s="876"/>
      <c r="AX10568" s="876"/>
      <c r="AY10568" s="876"/>
      <c r="AZ10568" s="876"/>
      <c r="BA10568" s="876"/>
      <c r="BB10568" s="876"/>
      <c r="BC10568" s="876"/>
      <c r="BD10568" s="876"/>
      <c r="BE10568" s="876"/>
      <c r="BF10568" s="876"/>
      <c r="BG10568" s="876"/>
      <c r="BH10568" s="876"/>
      <c r="BI10568" s="876"/>
      <c r="BJ10568" s="876"/>
      <c r="BK10568" s="876"/>
      <c r="BL10568" s="876"/>
      <c r="BM10568" s="876"/>
      <c r="BN10568" s="876"/>
      <c r="BO10568" s="876"/>
      <c r="BP10568" s="876"/>
      <c r="BQ10568" s="876"/>
      <c r="BR10568" s="876"/>
    </row>
    <row r="10569" spans="4:70" x14ac:dyDescent="0.2">
      <c r="D10569" s="876"/>
      <c r="F10569" s="876"/>
      <c r="J10569" s="876"/>
      <c r="X10569" s="876"/>
      <c r="Y10569" s="876"/>
      <c r="Z10569" s="876"/>
      <c r="AA10569" s="876"/>
      <c r="AB10569" s="876"/>
      <c r="AC10569" s="876"/>
      <c r="AD10569" s="876"/>
      <c r="AE10569" s="876"/>
      <c r="AF10569" s="876"/>
      <c r="AG10569" s="876"/>
      <c r="AH10569" s="876"/>
      <c r="AI10569" s="876"/>
      <c r="AJ10569" s="876"/>
      <c r="AK10569" s="876"/>
      <c r="AL10569" s="876"/>
      <c r="AM10569" s="876"/>
      <c r="AN10569" s="876"/>
      <c r="AO10569" s="876"/>
      <c r="AP10569" s="876"/>
      <c r="AQ10569" s="876"/>
      <c r="AR10569" s="876"/>
      <c r="AS10569" s="876"/>
      <c r="AT10569" s="876"/>
      <c r="AU10569" s="876"/>
      <c r="AV10569" s="876"/>
      <c r="AW10569" s="876"/>
      <c r="AX10569" s="876"/>
      <c r="AY10569" s="876"/>
      <c r="AZ10569" s="876"/>
      <c r="BA10569" s="876"/>
      <c r="BB10569" s="876"/>
      <c r="BC10569" s="876"/>
      <c r="BD10569" s="876"/>
      <c r="BE10569" s="876"/>
      <c r="BF10569" s="876"/>
      <c r="BG10569" s="876"/>
      <c r="BH10569" s="876"/>
      <c r="BI10569" s="876"/>
      <c r="BJ10569" s="876"/>
      <c r="BK10569" s="876"/>
      <c r="BL10569" s="876"/>
      <c r="BM10569" s="876"/>
      <c r="BN10569" s="876"/>
      <c r="BO10569" s="876"/>
      <c r="BP10569" s="876"/>
      <c r="BQ10569" s="876"/>
      <c r="BR10569" s="876"/>
    </row>
    <row r="10570" spans="4:70" x14ac:dyDescent="0.2">
      <c r="D10570" s="876"/>
      <c r="F10570" s="876"/>
      <c r="J10570" s="876"/>
      <c r="X10570" s="876"/>
      <c r="Y10570" s="876"/>
      <c r="Z10570" s="876"/>
      <c r="AA10570" s="876"/>
      <c r="AB10570" s="876"/>
      <c r="AC10570" s="876"/>
      <c r="AD10570" s="876"/>
      <c r="AE10570" s="876"/>
      <c r="AF10570" s="876"/>
      <c r="AG10570" s="876"/>
      <c r="AH10570" s="876"/>
      <c r="AI10570" s="876"/>
      <c r="AJ10570" s="876"/>
      <c r="AK10570" s="876"/>
      <c r="AL10570" s="876"/>
      <c r="AM10570" s="876"/>
      <c r="AN10570" s="876"/>
      <c r="AO10570" s="876"/>
      <c r="AP10570" s="876"/>
      <c r="AQ10570" s="876"/>
      <c r="AR10570" s="876"/>
      <c r="AS10570" s="876"/>
      <c r="AT10570" s="876"/>
      <c r="AU10570" s="876"/>
      <c r="AV10570" s="876"/>
      <c r="AW10570" s="876"/>
      <c r="AX10570" s="876"/>
      <c r="AY10570" s="876"/>
      <c r="AZ10570" s="876"/>
      <c r="BA10570" s="876"/>
      <c r="BB10570" s="876"/>
      <c r="BC10570" s="876"/>
      <c r="BD10570" s="876"/>
      <c r="BE10570" s="876"/>
      <c r="BF10570" s="876"/>
      <c r="BG10570" s="876"/>
      <c r="BH10570" s="876"/>
      <c r="BI10570" s="876"/>
      <c r="BJ10570" s="876"/>
      <c r="BK10570" s="876"/>
      <c r="BL10570" s="876"/>
      <c r="BM10570" s="876"/>
      <c r="BN10570" s="876"/>
      <c r="BO10570" s="876"/>
      <c r="BP10570" s="876"/>
      <c r="BQ10570" s="876"/>
      <c r="BR10570" s="876"/>
    </row>
    <row r="10571" spans="4:70" x14ac:dyDescent="0.2">
      <c r="D10571" s="876"/>
      <c r="F10571" s="876"/>
      <c r="J10571" s="876"/>
      <c r="X10571" s="876"/>
      <c r="Y10571" s="876"/>
      <c r="Z10571" s="876"/>
      <c r="AA10571" s="876"/>
      <c r="AB10571" s="876"/>
      <c r="AC10571" s="876"/>
      <c r="AD10571" s="876"/>
      <c r="AE10571" s="876"/>
      <c r="AF10571" s="876"/>
      <c r="AG10571" s="876"/>
      <c r="AH10571" s="876"/>
      <c r="AI10571" s="876"/>
      <c r="AJ10571" s="876"/>
      <c r="AK10571" s="876"/>
      <c r="AL10571" s="876"/>
      <c r="AM10571" s="876"/>
      <c r="AN10571" s="876"/>
      <c r="AO10571" s="876"/>
      <c r="AP10571" s="876"/>
      <c r="AQ10571" s="876"/>
      <c r="AR10571" s="876"/>
      <c r="AS10571" s="876"/>
      <c r="AT10571" s="876"/>
      <c r="AU10571" s="876"/>
      <c r="AV10571" s="876"/>
      <c r="AW10571" s="876"/>
      <c r="AX10571" s="876"/>
      <c r="AY10571" s="876"/>
      <c r="AZ10571" s="876"/>
      <c r="BA10571" s="876"/>
      <c r="BB10571" s="876"/>
      <c r="BC10571" s="876"/>
      <c r="BD10571" s="876"/>
      <c r="BE10571" s="876"/>
      <c r="BF10571" s="876"/>
      <c r="BG10571" s="876"/>
      <c r="BH10571" s="876"/>
      <c r="BI10571" s="876"/>
      <c r="BJ10571" s="876"/>
      <c r="BK10571" s="876"/>
      <c r="BL10571" s="876"/>
      <c r="BM10571" s="876"/>
      <c r="BN10571" s="876"/>
      <c r="BO10571" s="876"/>
      <c r="BP10571" s="876"/>
      <c r="BQ10571" s="876"/>
      <c r="BR10571" s="876"/>
    </row>
    <row r="10572" spans="4:70" x14ac:dyDescent="0.2">
      <c r="D10572" s="876"/>
      <c r="F10572" s="876"/>
      <c r="J10572" s="876"/>
      <c r="X10572" s="876"/>
      <c r="Y10572" s="876"/>
      <c r="Z10572" s="876"/>
      <c r="AA10572" s="876"/>
      <c r="AB10572" s="876"/>
      <c r="AC10572" s="876"/>
      <c r="AD10572" s="876"/>
      <c r="AE10572" s="876"/>
      <c r="AF10572" s="876"/>
      <c r="AG10572" s="876"/>
      <c r="AH10572" s="876"/>
      <c r="AI10572" s="876"/>
      <c r="AJ10572" s="876"/>
      <c r="AK10572" s="876"/>
      <c r="AL10572" s="876"/>
      <c r="AM10572" s="876"/>
      <c r="AN10572" s="876"/>
      <c r="AO10572" s="876"/>
      <c r="AP10572" s="876"/>
      <c r="AQ10572" s="876"/>
      <c r="AR10572" s="876"/>
      <c r="AS10572" s="876"/>
      <c r="AT10572" s="876"/>
      <c r="AU10572" s="876"/>
      <c r="AV10572" s="876"/>
      <c r="AW10572" s="876"/>
      <c r="AX10572" s="876"/>
      <c r="AY10572" s="876"/>
      <c r="AZ10572" s="876"/>
      <c r="BA10572" s="876"/>
      <c r="BB10572" s="876"/>
      <c r="BC10572" s="876"/>
      <c r="BD10572" s="876"/>
      <c r="BE10572" s="876"/>
      <c r="BF10572" s="876"/>
      <c r="BG10572" s="876"/>
      <c r="BH10572" s="876"/>
      <c r="BI10572" s="876"/>
      <c r="BJ10572" s="876"/>
      <c r="BK10572" s="876"/>
      <c r="BL10572" s="876"/>
      <c r="BM10572" s="876"/>
      <c r="BN10572" s="876"/>
      <c r="BO10572" s="876"/>
      <c r="BP10572" s="876"/>
      <c r="BQ10572" s="876"/>
      <c r="BR10572" s="876"/>
    </row>
    <row r="10573" spans="4:70" x14ac:dyDescent="0.2">
      <c r="D10573" s="876"/>
      <c r="F10573" s="876"/>
      <c r="J10573" s="876"/>
      <c r="X10573" s="876"/>
      <c r="Y10573" s="876"/>
      <c r="Z10573" s="876"/>
      <c r="AA10573" s="876"/>
      <c r="AB10573" s="876"/>
      <c r="AC10573" s="876"/>
      <c r="AD10573" s="876"/>
      <c r="AE10573" s="876"/>
      <c r="AF10573" s="876"/>
      <c r="AG10573" s="876"/>
      <c r="AH10573" s="876"/>
      <c r="AI10573" s="876"/>
      <c r="AJ10573" s="876"/>
      <c r="AK10573" s="876"/>
      <c r="AL10573" s="876"/>
      <c r="AM10573" s="876"/>
      <c r="AN10573" s="876"/>
      <c r="AO10573" s="876"/>
      <c r="AP10573" s="876"/>
      <c r="AQ10573" s="876"/>
      <c r="AR10573" s="876"/>
      <c r="AS10573" s="876"/>
      <c r="AT10573" s="876"/>
      <c r="AU10573" s="876"/>
      <c r="AV10573" s="876"/>
      <c r="AW10573" s="876"/>
      <c r="AX10573" s="876"/>
      <c r="AY10573" s="876"/>
      <c r="AZ10573" s="876"/>
      <c r="BA10573" s="876"/>
      <c r="BB10573" s="876"/>
      <c r="BC10573" s="876"/>
      <c r="BD10573" s="876"/>
      <c r="BE10573" s="876"/>
      <c r="BF10573" s="876"/>
      <c r="BG10573" s="876"/>
      <c r="BH10573" s="876"/>
      <c r="BI10573" s="876"/>
      <c r="BJ10573" s="876"/>
      <c r="BK10573" s="876"/>
      <c r="BL10573" s="876"/>
      <c r="BM10573" s="876"/>
      <c r="BN10573" s="876"/>
      <c r="BO10573" s="876"/>
      <c r="BP10573" s="876"/>
      <c r="BQ10573" s="876"/>
      <c r="BR10573" s="876"/>
    </row>
    <row r="10574" spans="4:70" x14ac:dyDescent="0.2">
      <c r="D10574" s="876"/>
      <c r="F10574" s="876"/>
      <c r="J10574" s="876"/>
      <c r="X10574" s="876"/>
      <c r="Y10574" s="876"/>
      <c r="Z10574" s="876"/>
      <c r="AA10574" s="876"/>
      <c r="AB10574" s="876"/>
      <c r="AC10574" s="876"/>
      <c r="AD10574" s="876"/>
      <c r="AE10574" s="876"/>
      <c r="AF10574" s="876"/>
      <c r="AG10574" s="876"/>
      <c r="AH10574" s="876"/>
      <c r="AI10574" s="876"/>
      <c r="AJ10574" s="876"/>
      <c r="AK10574" s="876"/>
      <c r="AL10574" s="876"/>
      <c r="AM10574" s="876"/>
      <c r="AN10574" s="876"/>
      <c r="AO10574" s="876"/>
      <c r="AP10574" s="876"/>
      <c r="AQ10574" s="876"/>
      <c r="AR10574" s="876"/>
      <c r="AS10574" s="876"/>
      <c r="AT10574" s="876"/>
      <c r="AU10574" s="876"/>
      <c r="AV10574" s="876"/>
      <c r="AW10574" s="876"/>
      <c r="AX10574" s="876"/>
      <c r="AY10574" s="876"/>
      <c r="AZ10574" s="876"/>
      <c r="BA10574" s="876"/>
      <c r="BB10574" s="876"/>
      <c r="BC10574" s="876"/>
      <c r="BD10574" s="876"/>
      <c r="BE10574" s="876"/>
      <c r="BF10574" s="876"/>
      <c r="BG10574" s="876"/>
      <c r="BH10574" s="876"/>
      <c r="BI10574" s="876"/>
      <c r="BJ10574" s="876"/>
      <c r="BK10574" s="876"/>
      <c r="BL10574" s="876"/>
      <c r="BM10574" s="876"/>
      <c r="BN10574" s="876"/>
      <c r="BO10574" s="876"/>
      <c r="BP10574" s="876"/>
      <c r="BQ10574" s="876"/>
      <c r="BR10574" s="876"/>
    </row>
    <row r="10575" spans="4:70" x14ac:dyDescent="0.2">
      <c r="D10575" s="876"/>
      <c r="F10575" s="876"/>
      <c r="J10575" s="876"/>
      <c r="X10575" s="876"/>
      <c r="Y10575" s="876"/>
      <c r="Z10575" s="876"/>
      <c r="AA10575" s="876"/>
      <c r="AB10575" s="876"/>
      <c r="AC10575" s="876"/>
      <c r="AD10575" s="876"/>
      <c r="AE10575" s="876"/>
      <c r="AF10575" s="876"/>
      <c r="AG10575" s="876"/>
      <c r="AH10575" s="876"/>
      <c r="AI10575" s="876"/>
      <c r="AJ10575" s="876"/>
      <c r="AK10575" s="876"/>
      <c r="AL10575" s="876"/>
      <c r="AM10575" s="876"/>
      <c r="AN10575" s="876"/>
      <c r="AO10575" s="876"/>
      <c r="AP10575" s="876"/>
      <c r="AQ10575" s="876"/>
      <c r="AR10575" s="876"/>
      <c r="AS10575" s="876"/>
      <c r="AT10575" s="876"/>
      <c r="AU10575" s="876"/>
      <c r="AV10575" s="876"/>
      <c r="AW10575" s="876"/>
      <c r="AX10575" s="876"/>
      <c r="AY10575" s="876"/>
      <c r="AZ10575" s="876"/>
      <c r="BA10575" s="876"/>
      <c r="BB10575" s="876"/>
      <c r="BC10575" s="876"/>
      <c r="BD10575" s="876"/>
      <c r="BE10575" s="876"/>
      <c r="BF10575" s="876"/>
      <c r="BG10575" s="876"/>
      <c r="BH10575" s="876"/>
      <c r="BI10575" s="876"/>
      <c r="BJ10575" s="876"/>
      <c r="BK10575" s="876"/>
      <c r="BL10575" s="876"/>
      <c r="BM10575" s="876"/>
      <c r="BN10575" s="876"/>
      <c r="BO10575" s="876"/>
      <c r="BP10575" s="876"/>
      <c r="BQ10575" s="876"/>
      <c r="BR10575" s="876"/>
    </row>
    <row r="10576" spans="4:70" x14ac:dyDescent="0.2">
      <c r="D10576" s="876"/>
      <c r="F10576" s="876"/>
      <c r="J10576" s="876"/>
      <c r="X10576" s="876"/>
      <c r="Y10576" s="876"/>
      <c r="Z10576" s="876"/>
      <c r="AA10576" s="876"/>
      <c r="AB10576" s="876"/>
      <c r="AC10576" s="876"/>
      <c r="AD10576" s="876"/>
      <c r="AE10576" s="876"/>
      <c r="AF10576" s="876"/>
      <c r="AG10576" s="876"/>
      <c r="AH10576" s="876"/>
      <c r="AI10576" s="876"/>
      <c r="AJ10576" s="876"/>
      <c r="AK10576" s="876"/>
      <c r="AL10576" s="876"/>
      <c r="AM10576" s="876"/>
      <c r="AN10576" s="876"/>
      <c r="AO10576" s="876"/>
      <c r="AP10576" s="876"/>
      <c r="AQ10576" s="876"/>
      <c r="AR10576" s="876"/>
      <c r="AS10576" s="876"/>
      <c r="AT10576" s="876"/>
      <c r="AU10576" s="876"/>
      <c r="AV10576" s="876"/>
      <c r="AW10576" s="876"/>
      <c r="AX10576" s="876"/>
      <c r="AY10576" s="876"/>
      <c r="AZ10576" s="876"/>
      <c r="BA10576" s="876"/>
      <c r="BB10576" s="876"/>
      <c r="BC10576" s="876"/>
      <c r="BD10576" s="876"/>
      <c r="BE10576" s="876"/>
      <c r="BF10576" s="876"/>
      <c r="BG10576" s="876"/>
      <c r="BH10576" s="876"/>
      <c r="BI10576" s="876"/>
      <c r="BJ10576" s="876"/>
      <c r="BK10576" s="876"/>
      <c r="BL10576" s="876"/>
      <c r="BM10576" s="876"/>
      <c r="BN10576" s="876"/>
      <c r="BO10576" s="876"/>
      <c r="BP10576" s="876"/>
      <c r="BQ10576" s="876"/>
      <c r="BR10576" s="876"/>
    </row>
    <row r="10577" spans="4:70" x14ac:dyDescent="0.2">
      <c r="D10577" s="876"/>
      <c r="F10577" s="876"/>
      <c r="J10577" s="876"/>
      <c r="X10577" s="876"/>
      <c r="Y10577" s="876"/>
      <c r="Z10577" s="876"/>
      <c r="AA10577" s="876"/>
      <c r="AB10577" s="876"/>
      <c r="AC10577" s="876"/>
      <c r="AD10577" s="876"/>
      <c r="AE10577" s="876"/>
      <c r="AF10577" s="876"/>
      <c r="AG10577" s="876"/>
      <c r="AH10577" s="876"/>
      <c r="AI10577" s="876"/>
      <c r="AJ10577" s="876"/>
      <c r="AK10577" s="876"/>
      <c r="AL10577" s="876"/>
      <c r="AM10577" s="876"/>
      <c r="AN10577" s="876"/>
      <c r="AO10577" s="876"/>
      <c r="AP10577" s="876"/>
      <c r="AQ10577" s="876"/>
      <c r="AR10577" s="876"/>
      <c r="AS10577" s="876"/>
      <c r="AT10577" s="876"/>
      <c r="AU10577" s="876"/>
      <c r="AV10577" s="876"/>
      <c r="AW10577" s="876"/>
      <c r="AX10577" s="876"/>
      <c r="AY10577" s="876"/>
      <c r="AZ10577" s="876"/>
      <c r="BA10577" s="876"/>
      <c r="BB10577" s="876"/>
      <c r="BC10577" s="876"/>
      <c r="BD10577" s="876"/>
      <c r="BE10577" s="876"/>
      <c r="BF10577" s="876"/>
      <c r="BG10577" s="876"/>
      <c r="BH10577" s="876"/>
      <c r="BI10577" s="876"/>
      <c r="BJ10577" s="876"/>
      <c r="BK10577" s="876"/>
      <c r="BL10577" s="876"/>
      <c r="BM10577" s="876"/>
      <c r="BN10577" s="876"/>
      <c r="BO10577" s="876"/>
      <c r="BP10577" s="876"/>
      <c r="BQ10577" s="876"/>
      <c r="BR10577" s="876"/>
    </row>
    <row r="10578" spans="4:70" x14ac:dyDescent="0.2">
      <c r="D10578" s="876"/>
      <c r="F10578" s="876"/>
      <c r="J10578" s="876"/>
      <c r="X10578" s="876"/>
      <c r="Y10578" s="876"/>
      <c r="Z10578" s="876"/>
      <c r="AA10578" s="876"/>
      <c r="AB10578" s="876"/>
      <c r="AC10578" s="876"/>
      <c r="AD10578" s="876"/>
      <c r="AE10578" s="876"/>
      <c r="AF10578" s="876"/>
      <c r="AG10578" s="876"/>
      <c r="AH10578" s="876"/>
      <c r="AI10578" s="876"/>
      <c r="AJ10578" s="876"/>
      <c r="AK10578" s="876"/>
      <c r="AL10578" s="876"/>
      <c r="AM10578" s="876"/>
      <c r="AN10578" s="876"/>
      <c r="AO10578" s="876"/>
      <c r="AP10578" s="876"/>
      <c r="AQ10578" s="876"/>
      <c r="AR10578" s="876"/>
      <c r="AS10578" s="876"/>
      <c r="AT10578" s="876"/>
      <c r="AU10578" s="876"/>
      <c r="AV10578" s="876"/>
      <c r="AW10578" s="876"/>
      <c r="AX10578" s="876"/>
      <c r="AY10578" s="876"/>
      <c r="AZ10578" s="876"/>
      <c r="BA10578" s="876"/>
      <c r="BB10578" s="876"/>
      <c r="BC10578" s="876"/>
      <c r="BD10578" s="876"/>
      <c r="BE10578" s="876"/>
      <c r="BF10578" s="876"/>
      <c r="BG10578" s="876"/>
      <c r="BH10578" s="876"/>
      <c r="BI10578" s="876"/>
      <c r="BJ10578" s="876"/>
      <c r="BK10578" s="876"/>
      <c r="BL10578" s="876"/>
      <c r="BM10578" s="876"/>
      <c r="BN10578" s="876"/>
      <c r="BO10578" s="876"/>
      <c r="BP10578" s="876"/>
      <c r="BQ10578" s="876"/>
      <c r="BR10578" s="876"/>
    </row>
    <row r="10579" spans="4:70" x14ac:dyDescent="0.2">
      <c r="D10579" s="876"/>
      <c r="F10579" s="876"/>
      <c r="J10579" s="876"/>
      <c r="X10579" s="876"/>
      <c r="Y10579" s="876"/>
      <c r="Z10579" s="876"/>
      <c r="AA10579" s="876"/>
      <c r="AB10579" s="876"/>
      <c r="AC10579" s="876"/>
      <c r="AD10579" s="876"/>
      <c r="AE10579" s="876"/>
      <c r="AF10579" s="876"/>
      <c r="AG10579" s="876"/>
      <c r="AH10579" s="876"/>
      <c r="AI10579" s="876"/>
      <c r="AJ10579" s="876"/>
      <c r="AK10579" s="876"/>
      <c r="AL10579" s="876"/>
      <c r="AM10579" s="876"/>
      <c r="AN10579" s="876"/>
      <c r="AO10579" s="876"/>
      <c r="AP10579" s="876"/>
      <c r="AQ10579" s="876"/>
      <c r="AR10579" s="876"/>
      <c r="AS10579" s="876"/>
      <c r="AT10579" s="876"/>
      <c r="AU10579" s="876"/>
      <c r="AV10579" s="876"/>
      <c r="AW10579" s="876"/>
      <c r="AX10579" s="876"/>
      <c r="AY10579" s="876"/>
      <c r="AZ10579" s="876"/>
      <c r="BA10579" s="876"/>
      <c r="BB10579" s="876"/>
      <c r="BC10579" s="876"/>
      <c r="BD10579" s="876"/>
      <c r="BE10579" s="876"/>
      <c r="BF10579" s="876"/>
      <c r="BG10579" s="876"/>
      <c r="BH10579" s="876"/>
      <c r="BI10579" s="876"/>
      <c r="BJ10579" s="876"/>
      <c r="BK10579" s="876"/>
      <c r="BL10579" s="876"/>
      <c r="BM10579" s="876"/>
      <c r="BN10579" s="876"/>
      <c r="BO10579" s="876"/>
      <c r="BP10579" s="876"/>
      <c r="BQ10579" s="876"/>
      <c r="BR10579" s="876"/>
    </row>
    <row r="10580" spans="4:70" x14ac:dyDescent="0.2">
      <c r="D10580" s="876"/>
      <c r="F10580" s="876"/>
      <c r="J10580" s="876"/>
      <c r="X10580" s="876"/>
      <c r="Y10580" s="876"/>
      <c r="Z10580" s="876"/>
      <c r="AA10580" s="876"/>
      <c r="AB10580" s="876"/>
      <c r="AC10580" s="876"/>
      <c r="AD10580" s="876"/>
      <c r="AE10580" s="876"/>
      <c r="AF10580" s="876"/>
      <c r="AG10580" s="876"/>
      <c r="AH10580" s="876"/>
      <c r="AI10580" s="876"/>
      <c r="AJ10580" s="876"/>
      <c r="AK10580" s="876"/>
      <c r="AL10580" s="876"/>
      <c r="AM10580" s="876"/>
      <c r="AN10580" s="876"/>
      <c r="AO10580" s="876"/>
      <c r="AP10580" s="876"/>
      <c r="AQ10580" s="876"/>
      <c r="AR10580" s="876"/>
      <c r="AS10580" s="876"/>
      <c r="AT10580" s="876"/>
      <c r="AU10580" s="876"/>
      <c r="AV10580" s="876"/>
      <c r="AW10580" s="876"/>
      <c r="AX10580" s="876"/>
      <c r="AY10580" s="876"/>
      <c r="AZ10580" s="876"/>
      <c r="BA10580" s="876"/>
      <c r="BB10580" s="876"/>
      <c r="BC10580" s="876"/>
      <c r="BD10580" s="876"/>
      <c r="BE10580" s="876"/>
      <c r="BF10580" s="876"/>
      <c r="BG10580" s="876"/>
      <c r="BH10580" s="876"/>
      <c r="BI10580" s="876"/>
      <c r="BJ10580" s="876"/>
      <c r="BK10580" s="876"/>
      <c r="BL10580" s="876"/>
      <c r="BM10580" s="876"/>
      <c r="BN10580" s="876"/>
      <c r="BO10580" s="876"/>
      <c r="BP10580" s="876"/>
      <c r="BQ10580" s="876"/>
      <c r="BR10580" s="876"/>
    </row>
    <row r="10581" spans="4:70" x14ac:dyDescent="0.2">
      <c r="D10581" s="876"/>
      <c r="F10581" s="876"/>
      <c r="J10581" s="876"/>
      <c r="X10581" s="876"/>
      <c r="Y10581" s="876"/>
      <c r="Z10581" s="876"/>
      <c r="AA10581" s="876"/>
      <c r="AB10581" s="876"/>
      <c r="AC10581" s="876"/>
      <c r="AD10581" s="876"/>
      <c r="AE10581" s="876"/>
      <c r="AF10581" s="876"/>
      <c r="AG10581" s="876"/>
      <c r="AH10581" s="876"/>
      <c r="AI10581" s="876"/>
      <c r="AJ10581" s="876"/>
      <c r="AK10581" s="876"/>
      <c r="AL10581" s="876"/>
      <c r="AM10581" s="876"/>
      <c r="AN10581" s="876"/>
      <c r="AO10581" s="876"/>
      <c r="AP10581" s="876"/>
      <c r="AQ10581" s="876"/>
      <c r="AR10581" s="876"/>
      <c r="AS10581" s="876"/>
      <c r="AT10581" s="876"/>
      <c r="AU10581" s="876"/>
      <c r="AV10581" s="876"/>
      <c r="AW10581" s="876"/>
      <c r="AX10581" s="876"/>
      <c r="AY10581" s="876"/>
      <c r="AZ10581" s="876"/>
      <c r="BA10581" s="876"/>
      <c r="BB10581" s="876"/>
      <c r="BC10581" s="876"/>
      <c r="BD10581" s="876"/>
      <c r="BE10581" s="876"/>
      <c r="BF10581" s="876"/>
      <c r="BG10581" s="876"/>
      <c r="BH10581" s="876"/>
      <c r="BI10581" s="876"/>
      <c r="BJ10581" s="876"/>
      <c r="BK10581" s="876"/>
      <c r="BL10581" s="876"/>
      <c r="BM10581" s="876"/>
      <c r="BN10581" s="876"/>
      <c r="BO10581" s="876"/>
      <c r="BP10581" s="876"/>
      <c r="BQ10581" s="876"/>
      <c r="BR10581" s="876"/>
    </row>
    <row r="10582" spans="4:70" x14ac:dyDescent="0.2">
      <c r="D10582" s="876"/>
      <c r="F10582" s="876"/>
      <c r="J10582" s="876"/>
      <c r="X10582" s="876"/>
      <c r="Y10582" s="876"/>
      <c r="Z10582" s="876"/>
      <c r="AA10582" s="876"/>
      <c r="AB10582" s="876"/>
      <c r="AC10582" s="876"/>
      <c r="AD10582" s="876"/>
      <c r="AE10582" s="876"/>
      <c r="AF10582" s="876"/>
      <c r="AG10582" s="876"/>
      <c r="AH10582" s="876"/>
      <c r="AI10582" s="876"/>
      <c r="AJ10582" s="876"/>
      <c r="AK10582" s="876"/>
      <c r="AL10582" s="876"/>
      <c r="AM10582" s="876"/>
      <c r="AN10582" s="876"/>
      <c r="AO10582" s="876"/>
      <c r="AP10582" s="876"/>
      <c r="AQ10582" s="876"/>
      <c r="AR10582" s="876"/>
      <c r="AS10582" s="876"/>
      <c r="AT10582" s="876"/>
      <c r="AU10582" s="876"/>
      <c r="AV10582" s="876"/>
      <c r="AW10582" s="876"/>
      <c r="AX10582" s="876"/>
      <c r="AY10582" s="876"/>
      <c r="AZ10582" s="876"/>
      <c r="BA10582" s="876"/>
      <c r="BB10582" s="876"/>
      <c r="BC10582" s="876"/>
      <c r="BD10582" s="876"/>
      <c r="BE10582" s="876"/>
      <c r="BF10582" s="876"/>
      <c r="BG10582" s="876"/>
      <c r="BH10582" s="876"/>
      <c r="BI10582" s="876"/>
      <c r="BJ10582" s="876"/>
      <c r="BK10582" s="876"/>
      <c r="BL10582" s="876"/>
      <c r="BM10582" s="876"/>
      <c r="BN10582" s="876"/>
      <c r="BO10582" s="876"/>
      <c r="BP10582" s="876"/>
      <c r="BQ10582" s="876"/>
      <c r="BR10582" s="876"/>
    </row>
    <row r="10583" spans="4:70" x14ac:dyDescent="0.2">
      <c r="D10583" s="876"/>
      <c r="F10583" s="876"/>
      <c r="J10583" s="876"/>
      <c r="X10583" s="876"/>
      <c r="Y10583" s="876"/>
      <c r="Z10583" s="876"/>
      <c r="AA10583" s="876"/>
      <c r="AB10583" s="876"/>
      <c r="AC10583" s="876"/>
      <c r="AD10583" s="876"/>
      <c r="AE10583" s="876"/>
      <c r="AF10583" s="876"/>
      <c r="AG10583" s="876"/>
      <c r="AH10583" s="876"/>
      <c r="AI10583" s="876"/>
      <c r="AJ10583" s="876"/>
      <c r="AK10583" s="876"/>
      <c r="AL10583" s="876"/>
      <c r="AM10583" s="876"/>
      <c r="AN10583" s="876"/>
      <c r="AO10583" s="876"/>
      <c r="AP10583" s="876"/>
      <c r="AQ10583" s="876"/>
      <c r="AR10583" s="876"/>
      <c r="AS10583" s="876"/>
      <c r="AT10583" s="876"/>
      <c r="AU10583" s="876"/>
      <c r="AV10583" s="876"/>
      <c r="AW10583" s="876"/>
      <c r="AX10583" s="876"/>
      <c r="AY10583" s="876"/>
      <c r="AZ10583" s="876"/>
      <c r="BA10583" s="876"/>
      <c r="BB10583" s="876"/>
      <c r="BC10583" s="876"/>
      <c r="BD10583" s="876"/>
      <c r="BE10583" s="876"/>
      <c r="BF10583" s="876"/>
      <c r="BG10583" s="876"/>
      <c r="BH10583" s="876"/>
      <c r="BI10583" s="876"/>
      <c r="BJ10583" s="876"/>
      <c r="BK10583" s="876"/>
      <c r="BL10583" s="876"/>
      <c r="BM10583" s="876"/>
      <c r="BN10583" s="876"/>
      <c r="BO10583" s="876"/>
      <c r="BP10583" s="876"/>
      <c r="BQ10583" s="876"/>
      <c r="BR10583" s="876"/>
    </row>
    <row r="10584" spans="4:70" x14ac:dyDescent="0.2">
      <c r="D10584" s="876"/>
      <c r="F10584" s="876"/>
      <c r="J10584" s="876"/>
      <c r="X10584" s="876"/>
      <c r="Y10584" s="876"/>
      <c r="Z10584" s="876"/>
      <c r="AA10584" s="876"/>
      <c r="AB10584" s="876"/>
      <c r="AC10584" s="876"/>
      <c r="AD10584" s="876"/>
      <c r="AE10584" s="876"/>
      <c r="AF10584" s="876"/>
      <c r="AG10584" s="876"/>
      <c r="AH10584" s="876"/>
      <c r="AI10584" s="876"/>
      <c r="AJ10584" s="876"/>
      <c r="AK10584" s="876"/>
      <c r="AL10584" s="876"/>
      <c r="AM10584" s="876"/>
      <c r="AN10584" s="876"/>
      <c r="AO10584" s="876"/>
      <c r="AP10584" s="876"/>
      <c r="AQ10584" s="876"/>
      <c r="AR10584" s="876"/>
      <c r="AS10584" s="876"/>
      <c r="AT10584" s="876"/>
      <c r="AU10584" s="876"/>
      <c r="AV10584" s="876"/>
      <c r="AW10584" s="876"/>
      <c r="AX10584" s="876"/>
      <c r="AY10584" s="876"/>
      <c r="AZ10584" s="876"/>
      <c r="BA10584" s="876"/>
      <c r="BB10584" s="876"/>
      <c r="BC10584" s="876"/>
      <c r="BD10584" s="876"/>
      <c r="BE10584" s="876"/>
      <c r="BF10584" s="876"/>
      <c r="BG10584" s="876"/>
      <c r="BH10584" s="876"/>
      <c r="BI10584" s="876"/>
      <c r="BJ10584" s="876"/>
      <c r="BK10584" s="876"/>
      <c r="BL10584" s="876"/>
      <c r="BM10584" s="876"/>
      <c r="BN10584" s="876"/>
      <c r="BO10584" s="876"/>
      <c r="BP10584" s="876"/>
      <c r="BQ10584" s="876"/>
      <c r="BR10584" s="876"/>
    </row>
    <row r="10585" spans="4:70" x14ac:dyDescent="0.2">
      <c r="D10585" s="876"/>
      <c r="F10585" s="876"/>
      <c r="J10585" s="876"/>
      <c r="X10585" s="876"/>
      <c r="Y10585" s="876"/>
      <c r="Z10585" s="876"/>
      <c r="AA10585" s="876"/>
      <c r="AB10585" s="876"/>
      <c r="AC10585" s="876"/>
      <c r="AD10585" s="876"/>
      <c r="AE10585" s="876"/>
      <c r="AF10585" s="876"/>
      <c r="AG10585" s="876"/>
      <c r="AH10585" s="876"/>
      <c r="AI10585" s="876"/>
      <c r="AJ10585" s="876"/>
      <c r="AK10585" s="876"/>
      <c r="AL10585" s="876"/>
      <c r="AM10585" s="876"/>
      <c r="AN10585" s="876"/>
      <c r="AO10585" s="876"/>
      <c r="AP10585" s="876"/>
      <c r="AQ10585" s="876"/>
      <c r="AR10585" s="876"/>
      <c r="AS10585" s="876"/>
      <c r="AT10585" s="876"/>
      <c r="AU10585" s="876"/>
      <c r="AV10585" s="876"/>
      <c r="AW10585" s="876"/>
      <c r="AX10585" s="876"/>
      <c r="AY10585" s="876"/>
      <c r="AZ10585" s="876"/>
      <c r="BA10585" s="876"/>
      <c r="BB10585" s="876"/>
      <c r="BC10585" s="876"/>
      <c r="BD10585" s="876"/>
      <c r="BE10585" s="876"/>
      <c r="BF10585" s="876"/>
      <c r="BG10585" s="876"/>
      <c r="BH10585" s="876"/>
      <c r="BI10585" s="876"/>
      <c r="BJ10585" s="876"/>
      <c r="BK10585" s="876"/>
      <c r="BL10585" s="876"/>
      <c r="BM10585" s="876"/>
      <c r="BN10585" s="876"/>
      <c r="BO10585" s="876"/>
      <c r="BP10585" s="876"/>
      <c r="BQ10585" s="876"/>
      <c r="BR10585" s="876"/>
    </row>
    <row r="10586" spans="4:70" x14ac:dyDescent="0.2">
      <c r="D10586" s="876"/>
      <c r="F10586" s="876"/>
      <c r="J10586" s="876"/>
      <c r="X10586" s="876"/>
      <c r="Y10586" s="876"/>
      <c r="Z10586" s="876"/>
      <c r="AA10586" s="876"/>
      <c r="AB10586" s="876"/>
      <c r="AC10586" s="876"/>
      <c r="AD10586" s="876"/>
      <c r="AE10586" s="876"/>
      <c r="AF10586" s="876"/>
      <c r="AG10586" s="876"/>
      <c r="AH10586" s="876"/>
      <c r="AI10586" s="876"/>
      <c r="AJ10586" s="876"/>
      <c r="AK10586" s="876"/>
      <c r="AL10586" s="876"/>
      <c r="AM10586" s="876"/>
      <c r="AN10586" s="876"/>
      <c r="AO10586" s="876"/>
      <c r="AP10586" s="876"/>
      <c r="AQ10586" s="876"/>
      <c r="AR10586" s="876"/>
      <c r="AS10586" s="876"/>
      <c r="AT10586" s="876"/>
      <c r="AU10586" s="876"/>
      <c r="AV10586" s="876"/>
      <c r="AW10586" s="876"/>
      <c r="AX10586" s="876"/>
      <c r="AY10586" s="876"/>
      <c r="AZ10586" s="876"/>
      <c r="BA10586" s="876"/>
      <c r="BB10586" s="876"/>
      <c r="BC10586" s="876"/>
      <c r="BD10586" s="876"/>
      <c r="BE10586" s="876"/>
      <c r="BF10586" s="876"/>
      <c r="BG10586" s="876"/>
      <c r="BH10586" s="876"/>
      <c r="BI10586" s="876"/>
      <c r="BJ10586" s="876"/>
      <c r="BK10586" s="876"/>
      <c r="BL10586" s="876"/>
      <c r="BM10586" s="876"/>
      <c r="BN10586" s="876"/>
      <c r="BO10586" s="876"/>
      <c r="BP10586" s="876"/>
      <c r="BQ10586" s="876"/>
      <c r="BR10586" s="876"/>
    </row>
    <row r="10587" spans="4:70" x14ac:dyDescent="0.2">
      <c r="D10587" s="876"/>
      <c r="F10587" s="876"/>
      <c r="J10587" s="876"/>
      <c r="X10587" s="876"/>
      <c r="Y10587" s="876"/>
      <c r="Z10587" s="876"/>
      <c r="AA10587" s="876"/>
      <c r="AB10587" s="876"/>
      <c r="AC10587" s="876"/>
      <c r="AD10587" s="876"/>
      <c r="AE10587" s="876"/>
      <c r="AF10587" s="876"/>
      <c r="AG10587" s="876"/>
      <c r="AH10587" s="876"/>
      <c r="AI10587" s="876"/>
      <c r="AJ10587" s="876"/>
      <c r="AK10587" s="876"/>
      <c r="AL10587" s="876"/>
      <c r="AM10587" s="876"/>
      <c r="AN10587" s="876"/>
      <c r="AO10587" s="876"/>
      <c r="AP10587" s="876"/>
      <c r="AQ10587" s="876"/>
      <c r="AR10587" s="876"/>
      <c r="AS10587" s="876"/>
      <c r="AT10587" s="876"/>
      <c r="AU10587" s="876"/>
      <c r="AV10587" s="876"/>
      <c r="AW10587" s="876"/>
      <c r="AX10587" s="876"/>
      <c r="AY10587" s="876"/>
      <c r="AZ10587" s="876"/>
      <c r="BA10587" s="876"/>
      <c r="BB10587" s="876"/>
      <c r="BC10587" s="876"/>
      <c r="BD10587" s="876"/>
      <c r="BE10587" s="876"/>
      <c r="BF10587" s="876"/>
      <c r="BG10587" s="876"/>
      <c r="BH10587" s="876"/>
      <c r="BI10587" s="876"/>
      <c r="BJ10587" s="876"/>
      <c r="BK10587" s="876"/>
      <c r="BL10587" s="876"/>
      <c r="BM10587" s="876"/>
      <c r="BN10587" s="876"/>
      <c r="BO10587" s="876"/>
      <c r="BP10587" s="876"/>
      <c r="BQ10587" s="876"/>
      <c r="BR10587" s="876"/>
    </row>
    <row r="10588" spans="4:70" x14ac:dyDescent="0.2">
      <c r="D10588" s="876"/>
      <c r="F10588" s="876"/>
      <c r="J10588" s="876"/>
      <c r="X10588" s="876"/>
      <c r="Y10588" s="876"/>
      <c r="Z10588" s="876"/>
      <c r="AA10588" s="876"/>
      <c r="AB10588" s="876"/>
      <c r="AC10588" s="876"/>
      <c r="AD10588" s="876"/>
      <c r="AE10588" s="876"/>
      <c r="AF10588" s="876"/>
      <c r="AG10588" s="876"/>
      <c r="AH10588" s="876"/>
      <c r="AI10588" s="876"/>
      <c r="AJ10588" s="876"/>
      <c r="AK10588" s="876"/>
      <c r="AL10588" s="876"/>
      <c r="AM10588" s="876"/>
      <c r="AN10588" s="876"/>
      <c r="AO10588" s="876"/>
      <c r="AP10588" s="876"/>
      <c r="AQ10588" s="876"/>
      <c r="AR10588" s="876"/>
      <c r="AS10588" s="876"/>
      <c r="AT10588" s="876"/>
      <c r="AU10588" s="876"/>
      <c r="AV10588" s="876"/>
      <c r="AW10588" s="876"/>
      <c r="AX10588" s="876"/>
      <c r="AY10588" s="876"/>
      <c r="AZ10588" s="876"/>
      <c r="BA10588" s="876"/>
      <c r="BB10588" s="876"/>
      <c r="BC10588" s="876"/>
      <c r="BD10588" s="876"/>
      <c r="BE10588" s="876"/>
      <c r="BF10588" s="876"/>
      <c r="BG10588" s="876"/>
      <c r="BH10588" s="876"/>
      <c r="BI10588" s="876"/>
      <c r="BJ10588" s="876"/>
      <c r="BK10588" s="876"/>
      <c r="BL10588" s="876"/>
      <c r="BM10588" s="876"/>
      <c r="BN10588" s="876"/>
      <c r="BO10588" s="876"/>
      <c r="BP10588" s="876"/>
      <c r="BQ10588" s="876"/>
      <c r="BR10588" s="876"/>
    </row>
    <row r="10589" spans="4:70" x14ac:dyDescent="0.2">
      <c r="D10589" s="876"/>
      <c r="F10589" s="876"/>
      <c r="J10589" s="876"/>
      <c r="X10589" s="876"/>
      <c r="Y10589" s="876"/>
      <c r="Z10589" s="876"/>
      <c r="AA10589" s="876"/>
      <c r="AB10589" s="876"/>
      <c r="AC10589" s="876"/>
      <c r="AD10589" s="876"/>
      <c r="AE10589" s="876"/>
      <c r="AF10589" s="876"/>
      <c r="AG10589" s="876"/>
      <c r="AH10589" s="876"/>
      <c r="AI10589" s="876"/>
      <c r="AJ10589" s="876"/>
      <c r="AK10589" s="876"/>
      <c r="AL10589" s="876"/>
      <c r="AM10589" s="876"/>
      <c r="AN10589" s="876"/>
      <c r="AO10589" s="876"/>
      <c r="AP10589" s="876"/>
      <c r="AQ10589" s="876"/>
      <c r="AR10589" s="876"/>
      <c r="AS10589" s="876"/>
      <c r="AT10589" s="876"/>
      <c r="AU10589" s="876"/>
      <c r="AV10589" s="876"/>
      <c r="AW10589" s="876"/>
      <c r="AX10589" s="876"/>
      <c r="AY10589" s="876"/>
      <c r="AZ10589" s="876"/>
      <c r="BA10589" s="876"/>
      <c r="BB10589" s="876"/>
      <c r="BC10589" s="876"/>
      <c r="BD10589" s="876"/>
      <c r="BE10589" s="876"/>
      <c r="BF10589" s="876"/>
      <c r="BG10589" s="876"/>
      <c r="BH10589" s="876"/>
      <c r="BI10589" s="876"/>
      <c r="BJ10589" s="876"/>
      <c r="BK10589" s="876"/>
      <c r="BL10589" s="876"/>
      <c r="BM10589" s="876"/>
      <c r="BN10589" s="876"/>
      <c r="BO10589" s="876"/>
      <c r="BP10589" s="876"/>
      <c r="BQ10589" s="876"/>
      <c r="BR10589" s="876"/>
    </row>
    <row r="10590" spans="4:70" x14ac:dyDescent="0.2">
      <c r="D10590" s="876"/>
      <c r="F10590" s="876"/>
      <c r="J10590" s="876"/>
      <c r="X10590" s="876"/>
      <c r="Y10590" s="876"/>
      <c r="Z10590" s="876"/>
      <c r="AA10590" s="876"/>
      <c r="AB10590" s="876"/>
      <c r="AC10590" s="876"/>
      <c r="AD10590" s="876"/>
      <c r="AE10590" s="876"/>
      <c r="AF10590" s="876"/>
      <c r="AG10590" s="876"/>
      <c r="AH10590" s="876"/>
      <c r="AI10590" s="876"/>
      <c r="AJ10590" s="876"/>
      <c r="AK10590" s="876"/>
      <c r="AL10590" s="876"/>
      <c r="AM10590" s="876"/>
      <c r="AN10590" s="876"/>
      <c r="AO10590" s="876"/>
      <c r="AP10590" s="876"/>
      <c r="AQ10590" s="876"/>
      <c r="AR10590" s="876"/>
      <c r="AS10590" s="876"/>
      <c r="AT10590" s="876"/>
      <c r="AU10590" s="876"/>
      <c r="AV10590" s="876"/>
      <c r="AW10590" s="876"/>
      <c r="AX10590" s="876"/>
      <c r="AY10590" s="876"/>
      <c r="AZ10590" s="876"/>
      <c r="BA10590" s="876"/>
      <c r="BB10590" s="876"/>
      <c r="BC10590" s="876"/>
      <c r="BD10590" s="876"/>
      <c r="BE10590" s="876"/>
      <c r="BF10590" s="876"/>
      <c r="BG10590" s="876"/>
      <c r="BH10590" s="876"/>
      <c r="BI10590" s="876"/>
      <c r="BJ10590" s="876"/>
      <c r="BK10590" s="876"/>
      <c r="BL10590" s="876"/>
      <c r="BM10590" s="876"/>
      <c r="BN10590" s="876"/>
      <c r="BO10590" s="876"/>
      <c r="BP10590" s="876"/>
      <c r="BQ10590" s="876"/>
      <c r="BR10590" s="876"/>
    </row>
    <row r="10591" spans="4:70" x14ac:dyDescent="0.2">
      <c r="D10591" s="876"/>
      <c r="F10591" s="876"/>
      <c r="J10591" s="876"/>
      <c r="X10591" s="876"/>
      <c r="Y10591" s="876"/>
      <c r="Z10591" s="876"/>
      <c r="AA10591" s="876"/>
      <c r="AB10591" s="876"/>
      <c r="AC10591" s="876"/>
      <c r="AD10591" s="876"/>
      <c r="AE10591" s="876"/>
      <c r="AF10591" s="876"/>
      <c r="AG10591" s="876"/>
      <c r="AH10591" s="876"/>
      <c r="AI10591" s="876"/>
      <c r="AJ10591" s="876"/>
      <c r="AK10591" s="876"/>
      <c r="AL10591" s="876"/>
      <c r="AM10591" s="876"/>
      <c r="AN10591" s="876"/>
      <c r="AO10591" s="876"/>
      <c r="AP10591" s="876"/>
      <c r="AQ10591" s="876"/>
      <c r="AR10591" s="876"/>
      <c r="AS10591" s="876"/>
      <c r="AT10591" s="876"/>
      <c r="AU10591" s="876"/>
      <c r="AV10591" s="876"/>
      <c r="AW10591" s="876"/>
      <c r="AX10591" s="876"/>
      <c r="AY10591" s="876"/>
      <c r="AZ10591" s="876"/>
      <c r="BA10591" s="876"/>
      <c r="BB10591" s="876"/>
      <c r="BC10591" s="876"/>
      <c r="BD10591" s="876"/>
      <c r="BE10591" s="876"/>
      <c r="BF10591" s="876"/>
      <c r="BG10591" s="876"/>
      <c r="BH10591" s="876"/>
      <c r="BI10591" s="876"/>
      <c r="BJ10591" s="876"/>
      <c r="BK10591" s="876"/>
      <c r="BL10591" s="876"/>
      <c r="BM10591" s="876"/>
      <c r="BN10591" s="876"/>
      <c r="BO10591" s="876"/>
      <c r="BP10591" s="876"/>
      <c r="BQ10591" s="876"/>
      <c r="BR10591" s="876"/>
    </row>
    <row r="10592" spans="4:70" x14ac:dyDescent="0.2">
      <c r="D10592" s="876"/>
      <c r="F10592" s="876"/>
      <c r="J10592" s="876"/>
      <c r="X10592" s="876"/>
      <c r="Y10592" s="876"/>
      <c r="Z10592" s="876"/>
      <c r="AA10592" s="876"/>
      <c r="AB10592" s="876"/>
      <c r="AC10592" s="876"/>
      <c r="AD10592" s="876"/>
      <c r="AE10592" s="876"/>
      <c r="AF10592" s="876"/>
      <c r="AG10592" s="876"/>
      <c r="AH10592" s="876"/>
      <c r="AI10592" s="876"/>
      <c r="AJ10592" s="876"/>
      <c r="AK10592" s="876"/>
      <c r="AL10592" s="876"/>
      <c r="AM10592" s="876"/>
      <c r="AN10592" s="876"/>
      <c r="AO10592" s="876"/>
      <c r="AP10592" s="876"/>
      <c r="AQ10592" s="876"/>
      <c r="AR10592" s="876"/>
      <c r="AS10592" s="876"/>
      <c r="AT10592" s="876"/>
      <c r="AU10592" s="876"/>
      <c r="AV10592" s="876"/>
      <c r="AW10592" s="876"/>
      <c r="AX10592" s="876"/>
      <c r="AY10592" s="876"/>
      <c r="AZ10592" s="876"/>
      <c r="BA10592" s="876"/>
      <c r="BB10592" s="876"/>
      <c r="BC10592" s="876"/>
      <c r="BD10592" s="876"/>
      <c r="BE10592" s="876"/>
      <c r="BF10592" s="876"/>
      <c r="BG10592" s="876"/>
      <c r="BH10592" s="876"/>
      <c r="BI10592" s="876"/>
      <c r="BJ10592" s="876"/>
      <c r="BK10592" s="876"/>
      <c r="BL10592" s="876"/>
      <c r="BM10592" s="876"/>
      <c r="BN10592" s="876"/>
      <c r="BO10592" s="876"/>
      <c r="BP10592" s="876"/>
      <c r="BQ10592" s="876"/>
      <c r="BR10592" s="876"/>
    </row>
    <row r="10593" spans="4:70" x14ac:dyDescent="0.2">
      <c r="D10593" s="876"/>
      <c r="F10593" s="876"/>
      <c r="J10593" s="876"/>
      <c r="X10593" s="876"/>
      <c r="Y10593" s="876"/>
      <c r="Z10593" s="876"/>
      <c r="AA10593" s="876"/>
      <c r="AB10593" s="876"/>
      <c r="AC10593" s="876"/>
      <c r="AD10593" s="876"/>
      <c r="AE10593" s="876"/>
      <c r="AF10593" s="876"/>
      <c r="AG10593" s="876"/>
      <c r="AH10593" s="876"/>
      <c r="AI10593" s="876"/>
      <c r="AJ10593" s="876"/>
      <c r="AK10593" s="876"/>
      <c r="AL10593" s="876"/>
      <c r="AM10593" s="876"/>
      <c r="AN10593" s="876"/>
      <c r="AO10593" s="876"/>
      <c r="AP10593" s="876"/>
      <c r="AQ10593" s="876"/>
      <c r="AR10593" s="876"/>
      <c r="AS10593" s="876"/>
      <c r="AT10593" s="876"/>
      <c r="AU10593" s="876"/>
      <c r="AV10593" s="876"/>
      <c r="AW10593" s="876"/>
      <c r="AX10593" s="876"/>
      <c r="AY10593" s="876"/>
      <c r="AZ10593" s="876"/>
      <c r="BA10593" s="876"/>
      <c r="BB10593" s="876"/>
      <c r="BC10593" s="876"/>
      <c r="BD10593" s="876"/>
      <c r="BE10593" s="876"/>
      <c r="BF10593" s="876"/>
      <c r="BG10593" s="876"/>
      <c r="BH10593" s="876"/>
      <c r="BI10593" s="876"/>
      <c r="BJ10593" s="876"/>
      <c r="BK10593" s="876"/>
      <c r="BL10593" s="876"/>
      <c r="BM10593" s="876"/>
      <c r="BN10593" s="876"/>
      <c r="BO10593" s="876"/>
      <c r="BP10593" s="876"/>
      <c r="BQ10593" s="876"/>
      <c r="BR10593" s="876"/>
    </row>
    <row r="10594" spans="4:70" x14ac:dyDescent="0.2">
      <c r="D10594" s="876"/>
      <c r="F10594" s="876"/>
      <c r="J10594" s="876"/>
      <c r="X10594" s="876"/>
      <c r="Y10594" s="876"/>
      <c r="Z10594" s="876"/>
      <c r="AA10594" s="876"/>
      <c r="AB10594" s="876"/>
      <c r="AC10594" s="876"/>
      <c r="AD10594" s="876"/>
      <c r="AE10594" s="876"/>
      <c r="AF10594" s="876"/>
      <c r="AG10594" s="876"/>
      <c r="AH10594" s="876"/>
      <c r="AI10594" s="876"/>
      <c r="AJ10594" s="876"/>
      <c r="AK10594" s="876"/>
      <c r="AL10594" s="876"/>
      <c r="AM10594" s="876"/>
      <c r="AN10594" s="876"/>
      <c r="AO10594" s="876"/>
      <c r="AP10594" s="876"/>
      <c r="AQ10594" s="876"/>
      <c r="AR10594" s="876"/>
      <c r="AS10594" s="876"/>
      <c r="AT10594" s="876"/>
      <c r="AU10594" s="876"/>
      <c r="AV10594" s="876"/>
      <c r="AW10594" s="876"/>
      <c r="AX10594" s="876"/>
      <c r="AY10594" s="876"/>
      <c r="AZ10594" s="876"/>
      <c r="BA10594" s="876"/>
      <c r="BB10594" s="876"/>
      <c r="BC10594" s="876"/>
      <c r="BD10594" s="876"/>
      <c r="BE10594" s="876"/>
      <c r="BF10594" s="876"/>
      <c r="BG10594" s="876"/>
      <c r="BH10594" s="876"/>
      <c r="BI10594" s="876"/>
      <c r="BJ10594" s="876"/>
      <c r="BK10594" s="876"/>
      <c r="BL10594" s="876"/>
      <c r="BM10594" s="876"/>
      <c r="BN10594" s="876"/>
      <c r="BO10594" s="876"/>
      <c r="BP10594" s="876"/>
      <c r="BQ10594" s="876"/>
      <c r="BR10594" s="876"/>
    </row>
    <row r="10595" spans="4:70" x14ac:dyDescent="0.2">
      <c r="D10595" s="876"/>
      <c r="F10595" s="876"/>
      <c r="J10595" s="876"/>
      <c r="X10595" s="876"/>
      <c r="Y10595" s="876"/>
      <c r="Z10595" s="876"/>
      <c r="AA10595" s="876"/>
      <c r="AB10595" s="876"/>
      <c r="AC10595" s="876"/>
      <c r="AD10595" s="876"/>
      <c r="AE10595" s="876"/>
      <c r="AF10595" s="876"/>
      <c r="AG10595" s="876"/>
      <c r="AH10595" s="876"/>
      <c r="AI10595" s="876"/>
      <c r="AJ10595" s="876"/>
      <c r="AK10595" s="876"/>
      <c r="AL10595" s="876"/>
      <c r="AM10595" s="876"/>
      <c r="AN10595" s="876"/>
      <c r="AO10595" s="876"/>
      <c r="AP10595" s="876"/>
      <c r="AQ10595" s="876"/>
      <c r="AR10595" s="876"/>
      <c r="AS10595" s="876"/>
      <c r="AT10595" s="876"/>
      <c r="AU10595" s="876"/>
      <c r="AV10595" s="876"/>
      <c r="AW10595" s="876"/>
      <c r="AX10595" s="876"/>
      <c r="AY10595" s="876"/>
      <c r="AZ10595" s="876"/>
      <c r="BA10595" s="876"/>
      <c r="BB10595" s="876"/>
      <c r="BC10595" s="876"/>
      <c r="BD10595" s="876"/>
      <c r="BE10595" s="876"/>
      <c r="BF10595" s="876"/>
      <c r="BG10595" s="876"/>
      <c r="BH10595" s="876"/>
      <c r="BI10595" s="876"/>
      <c r="BJ10595" s="876"/>
      <c r="BK10595" s="876"/>
      <c r="BL10595" s="876"/>
      <c r="BM10595" s="876"/>
      <c r="BN10595" s="876"/>
      <c r="BO10595" s="876"/>
      <c r="BP10595" s="876"/>
      <c r="BQ10595" s="876"/>
      <c r="BR10595" s="876"/>
    </row>
    <row r="10596" spans="4:70" x14ac:dyDescent="0.2">
      <c r="D10596" s="876"/>
      <c r="F10596" s="876"/>
      <c r="J10596" s="876"/>
      <c r="X10596" s="876"/>
      <c r="Y10596" s="876"/>
      <c r="Z10596" s="876"/>
      <c r="AA10596" s="876"/>
      <c r="AB10596" s="876"/>
      <c r="AC10596" s="876"/>
      <c r="AD10596" s="876"/>
      <c r="AE10596" s="876"/>
      <c r="AF10596" s="876"/>
      <c r="AG10596" s="876"/>
      <c r="AH10596" s="876"/>
      <c r="AI10596" s="876"/>
      <c r="AJ10596" s="876"/>
      <c r="AK10596" s="876"/>
      <c r="AL10596" s="876"/>
      <c r="AM10596" s="876"/>
      <c r="AN10596" s="876"/>
      <c r="AO10596" s="876"/>
      <c r="AP10596" s="876"/>
      <c r="AQ10596" s="876"/>
      <c r="AR10596" s="876"/>
      <c r="AS10596" s="876"/>
      <c r="AT10596" s="876"/>
      <c r="AU10596" s="876"/>
      <c r="AV10596" s="876"/>
      <c r="AW10596" s="876"/>
      <c r="AX10596" s="876"/>
      <c r="AY10596" s="876"/>
      <c r="AZ10596" s="876"/>
      <c r="BA10596" s="876"/>
      <c r="BB10596" s="876"/>
      <c r="BC10596" s="876"/>
      <c r="BD10596" s="876"/>
      <c r="BE10596" s="876"/>
      <c r="BF10596" s="876"/>
      <c r="BG10596" s="876"/>
      <c r="BH10596" s="876"/>
      <c r="BI10596" s="876"/>
      <c r="BJ10596" s="876"/>
      <c r="BK10596" s="876"/>
      <c r="BL10596" s="876"/>
      <c r="BM10596" s="876"/>
      <c r="BN10596" s="876"/>
      <c r="BO10596" s="876"/>
      <c r="BP10596" s="876"/>
      <c r="BQ10596" s="876"/>
      <c r="BR10596" s="876"/>
    </row>
    <row r="10597" spans="4:70" x14ac:dyDescent="0.2">
      <c r="D10597" s="876"/>
      <c r="F10597" s="876"/>
      <c r="J10597" s="876"/>
      <c r="X10597" s="876"/>
      <c r="Y10597" s="876"/>
      <c r="Z10597" s="876"/>
      <c r="AA10597" s="876"/>
      <c r="AB10597" s="876"/>
      <c r="AC10597" s="876"/>
      <c r="AD10597" s="876"/>
      <c r="AE10597" s="876"/>
      <c r="AF10597" s="876"/>
      <c r="AG10597" s="876"/>
      <c r="AH10597" s="876"/>
      <c r="AI10597" s="876"/>
      <c r="AJ10597" s="876"/>
      <c r="AK10597" s="876"/>
      <c r="AL10597" s="876"/>
      <c r="AM10597" s="876"/>
      <c r="AN10597" s="876"/>
      <c r="AO10597" s="876"/>
      <c r="AP10597" s="876"/>
      <c r="AQ10597" s="876"/>
      <c r="AR10597" s="876"/>
      <c r="AS10597" s="876"/>
      <c r="AT10597" s="876"/>
      <c r="AU10597" s="876"/>
      <c r="AV10597" s="876"/>
      <c r="AW10597" s="876"/>
      <c r="AX10597" s="876"/>
      <c r="AY10597" s="876"/>
      <c r="AZ10597" s="876"/>
      <c r="BA10597" s="876"/>
      <c r="BB10597" s="876"/>
      <c r="BC10597" s="876"/>
      <c r="BD10597" s="876"/>
      <c r="BE10597" s="876"/>
      <c r="BF10597" s="876"/>
      <c r="BG10597" s="876"/>
      <c r="BH10597" s="876"/>
      <c r="BI10597" s="876"/>
      <c r="BJ10597" s="876"/>
      <c r="BK10597" s="876"/>
      <c r="BL10597" s="876"/>
      <c r="BM10597" s="876"/>
      <c r="BN10597" s="876"/>
      <c r="BO10597" s="876"/>
      <c r="BP10597" s="876"/>
      <c r="BQ10597" s="876"/>
      <c r="BR10597" s="876"/>
    </row>
    <row r="10598" spans="4:70" x14ac:dyDescent="0.2">
      <c r="D10598" s="876"/>
      <c r="F10598" s="876"/>
      <c r="J10598" s="876"/>
      <c r="X10598" s="876"/>
      <c r="Y10598" s="876"/>
      <c r="Z10598" s="876"/>
      <c r="AA10598" s="876"/>
      <c r="AB10598" s="876"/>
      <c r="AC10598" s="876"/>
      <c r="AD10598" s="876"/>
      <c r="AE10598" s="876"/>
      <c r="AF10598" s="876"/>
      <c r="AG10598" s="876"/>
      <c r="AH10598" s="876"/>
      <c r="AI10598" s="876"/>
      <c r="AJ10598" s="876"/>
      <c r="AK10598" s="876"/>
      <c r="AL10598" s="876"/>
      <c r="AM10598" s="876"/>
      <c r="AN10598" s="876"/>
      <c r="AO10598" s="876"/>
      <c r="AP10598" s="876"/>
      <c r="AQ10598" s="876"/>
      <c r="AR10598" s="876"/>
      <c r="AS10598" s="876"/>
      <c r="AT10598" s="876"/>
      <c r="AU10598" s="876"/>
      <c r="AV10598" s="876"/>
      <c r="AW10598" s="876"/>
      <c r="AX10598" s="876"/>
      <c r="AY10598" s="876"/>
      <c r="AZ10598" s="876"/>
      <c r="BA10598" s="876"/>
      <c r="BB10598" s="876"/>
      <c r="BC10598" s="876"/>
      <c r="BD10598" s="876"/>
      <c r="BE10598" s="876"/>
      <c r="BF10598" s="876"/>
      <c r="BG10598" s="876"/>
      <c r="BH10598" s="876"/>
      <c r="BI10598" s="876"/>
      <c r="BJ10598" s="876"/>
      <c r="BK10598" s="876"/>
      <c r="BL10598" s="876"/>
      <c r="BM10598" s="876"/>
      <c r="BN10598" s="876"/>
      <c r="BO10598" s="876"/>
      <c r="BP10598" s="876"/>
      <c r="BQ10598" s="876"/>
      <c r="BR10598" s="876"/>
    </row>
    <row r="10599" spans="4:70" x14ac:dyDescent="0.2">
      <c r="D10599" s="876"/>
      <c r="F10599" s="876"/>
      <c r="J10599" s="876"/>
      <c r="X10599" s="876"/>
      <c r="Y10599" s="876"/>
      <c r="Z10599" s="876"/>
      <c r="AA10599" s="876"/>
      <c r="AB10599" s="876"/>
      <c r="AC10599" s="876"/>
      <c r="AD10599" s="876"/>
      <c r="AE10599" s="876"/>
      <c r="AF10599" s="876"/>
      <c r="AG10599" s="876"/>
      <c r="AH10599" s="876"/>
      <c r="AI10599" s="876"/>
      <c r="AJ10599" s="876"/>
      <c r="AK10599" s="876"/>
      <c r="AL10599" s="876"/>
      <c r="AM10599" s="876"/>
      <c r="AN10599" s="876"/>
      <c r="AO10599" s="876"/>
      <c r="AP10599" s="876"/>
      <c r="AQ10599" s="876"/>
      <c r="AR10599" s="876"/>
      <c r="AS10599" s="876"/>
      <c r="AT10599" s="876"/>
      <c r="AU10599" s="876"/>
      <c r="AV10599" s="876"/>
      <c r="AW10599" s="876"/>
      <c r="AX10599" s="876"/>
      <c r="AY10599" s="876"/>
      <c r="AZ10599" s="876"/>
      <c r="BA10599" s="876"/>
      <c r="BB10599" s="876"/>
      <c r="BC10599" s="876"/>
      <c r="BD10599" s="876"/>
      <c r="BE10599" s="876"/>
      <c r="BF10599" s="876"/>
      <c r="BG10599" s="876"/>
      <c r="BH10599" s="876"/>
      <c r="BI10599" s="876"/>
      <c r="BJ10599" s="876"/>
      <c r="BK10599" s="876"/>
      <c r="BL10599" s="876"/>
      <c r="BM10599" s="876"/>
      <c r="BN10599" s="876"/>
      <c r="BO10599" s="876"/>
      <c r="BP10599" s="876"/>
      <c r="BQ10599" s="876"/>
      <c r="BR10599" s="876"/>
    </row>
    <row r="10600" spans="4:70" x14ac:dyDescent="0.2">
      <c r="D10600" s="876"/>
      <c r="F10600" s="876"/>
      <c r="J10600" s="876"/>
      <c r="X10600" s="876"/>
      <c r="Y10600" s="876"/>
      <c r="Z10600" s="876"/>
      <c r="AA10600" s="876"/>
      <c r="AB10600" s="876"/>
      <c r="AC10600" s="876"/>
      <c r="AD10600" s="876"/>
      <c r="AE10600" s="876"/>
      <c r="AF10600" s="876"/>
      <c r="AG10600" s="876"/>
      <c r="AH10600" s="876"/>
      <c r="AI10600" s="876"/>
      <c r="AJ10600" s="876"/>
      <c r="AK10600" s="876"/>
      <c r="AL10600" s="876"/>
      <c r="AM10600" s="876"/>
      <c r="AN10600" s="876"/>
      <c r="AO10600" s="876"/>
      <c r="AP10600" s="876"/>
      <c r="AQ10600" s="876"/>
      <c r="AR10600" s="876"/>
      <c r="AS10600" s="876"/>
      <c r="AT10600" s="876"/>
      <c r="AU10600" s="876"/>
      <c r="AV10600" s="876"/>
      <c r="AW10600" s="876"/>
      <c r="AX10600" s="876"/>
      <c r="AY10600" s="876"/>
      <c r="AZ10600" s="876"/>
      <c r="BA10600" s="876"/>
      <c r="BB10600" s="876"/>
      <c r="BC10600" s="876"/>
      <c r="BD10600" s="876"/>
      <c r="BE10600" s="876"/>
      <c r="BF10600" s="876"/>
      <c r="BG10600" s="876"/>
      <c r="BH10600" s="876"/>
      <c r="BI10600" s="876"/>
      <c r="BJ10600" s="876"/>
      <c r="BK10600" s="876"/>
      <c r="BL10600" s="876"/>
      <c r="BM10600" s="876"/>
      <c r="BN10600" s="876"/>
      <c r="BO10600" s="876"/>
      <c r="BP10600" s="876"/>
      <c r="BQ10600" s="876"/>
      <c r="BR10600" s="876"/>
    </row>
    <row r="10601" spans="4:70" x14ac:dyDescent="0.2">
      <c r="D10601" s="876"/>
      <c r="F10601" s="876"/>
      <c r="J10601" s="876"/>
      <c r="X10601" s="876"/>
      <c r="Y10601" s="876"/>
      <c r="Z10601" s="876"/>
      <c r="AA10601" s="876"/>
      <c r="AB10601" s="876"/>
      <c r="AC10601" s="876"/>
      <c r="AD10601" s="876"/>
      <c r="AE10601" s="876"/>
      <c r="AF10601" s="876"/>
      <c r="AG10601" s="876"/>
      <c r="AH10601" s="876"/>
      <c r="AI10601" s="876"/>
      <c r="AJ10601" s="876"/>
      <c r="AK10601" s="876"/>
      <c r="AL10601" s="876"/>
      <c r="AM10601" s="876"/>
      <c r="AN10601" s="876"/>
      <c r="AO10601" s="876"/>
      <c r="AP10601" s="876"/>
      <c r="AQ10601" s="876"/>
      <c r="AR10601" s="876"/>
      <c r="AS10601" s="876"/>
      <c r="AT10601" s="876"/>
      <c r="AU10601" s="876"/>
      <c r="AV10601" s="876"/>
      <c r="AW10601" s="876"/>
      <c r="AX10601" s="876"/>
      <c r="AY10601" s="876"/>
      <c r="AZ10601" s="876"/>
      <c r="BA10601" s="876"/>
      <c r="BB10601" s="876"/>
      <c r="BC10601" s="876"/>
      <c r="BD10601" s="876"/>
      <c r="BE10601" s="876"/>
      <c r="BF10601" s="876"/>
      <c r="BG10601" s="876"/>
      <c r="BH10601" s="876"/>
      <c r="BI10601" s="876"/>
      <c r="BJ10601" s="876"/>
      <c r="BK10601" s="876"/>
      <c r="BL10601" s="876"/>
      <c r="BM10601" s="876"/>
      <c r="BN10601" s="876"/>
      <c r="BO10601" s="876"/>
      <c r="BP10601" s="876"/>
      <c r="BQ10601" s="876"/>
      <c r="BR10601" s="876"/>
    </row>
    <row r="10602" spans="4:70" x14ac:dyDescent="0.2">
      <c r="D10602" s="876"/>
      <c r="F10602" s="876"/>
      <c r="J10602" s="876"/>
      <c r="X10602" s="876"/>
      <c r="Y10602" s="876"/>
      <c r="Z10602" s="876"/>
      <c r="AA10602" s="876"/>
      <c r="AB10602" s="876"/>
      <c r="AC10602" s="876"/>
      <c r="AD10602" s="876"/>
      <c r="AE10602" s="876"/>
      <c r="AF10602" s="876"/>
      <c r="AG10602" s="876"/>
      <c r="AH10602" s="876"/>
      <c r="AI10602" s="876"/>
      <c r="AJ10602" s="876"/>
      <c r="AK10602" s="876"/>
      <c r="AL10602" s="876"/>
      <c r="AM10602" s="876"/>
      <c r="AN10602" s="876"/>
      <c r="AO10602" s="876"/>
      <c r="AP10602" s="876"/>
      <c r="AQ10602" s="876"/>
      <c r="AR10602" s="876"/>
      <c r="AS10602" s="876"/>
      <c r="AT10602" s="876"/>
      <c r="AU10602" s="876"/>
      <c r="AV10602" s="876"/>
      <c r="AW10602" s="876"/>
      <c r="AX10602" s="876"/>
      <c r="AY10602" s="876"/>
      <c r="AZ10602" s="876"/>
      <c r="BA10602" s="876"/>
      <c r="BB10602" s="876"/>
      <c r="BC10602" s="876"/>
      <c r="BD10602" s="876"/>
      <c r="BE10602" s="876"/>
      <c r="BF10602" s="876"/>
      <c r="BG10602" s="876"/>
      <c r="BH10602" s="876"/>
      <c r="BI10602" s="876"/>
      <c r="BJ10602" s="876"/>
      <c r="BK10602" s="876"/>
      <c r="BL10602" s="876"/>
      <c r="BM10602" s="876"/>
      <c r="BN10602" s="876"/>
      <c r="BO10602" s="876"/>
      <c r="BP10602" s="876"/>
      <c r="BQ10602" s="876"/>
      <c r="BR10602" s="876"/>
    </row>
    <row r="10603" spans="4:70" x14ac:dyDescent="0.2">
      <c r="D10603" s="876"/>
      <c r="F10603" s="876"/>
      <c r="J10603" s="876"/>
      <c r="X10603" s="876"/>
      <c r="Y10603" s="876"/>
      <c r="Z10603" s="876"/>
      <c r="AA10603" s="876"/>
      <c r="AB10603" s="876"/>
      <c r="AC10603" s="876"/>
      <c r="AD10603" s="876"/>
      <c r="AE10603" s="876"/>
      <c r="AF10603" s="876"/>
      <c r="AG10603" s="876"/>
      <c r="AH10603" s="876"/>
      <c r="AI10603" s="876"/>
      <c r="AJ10603" s="876"/>
      <c r="AK10603" s="876"/>
      <c r="AL10603" s="876"/>
      <c r="AM10603" s="876"/>
      <c r="AN10603" s="876"/>
      <c r="AO10603" s="876"/>
      <c r="AP10603" s="876"/>
      <c r="AQ10603" s="876"/>
      <c r="AR10603" s="876"/>
      <c r="AS10603" s="876"/>
      <c r="AT10603" s="876"/>
      <c r="AU10603" s="876"/>
      <c r="AV10603" s="876"/>
      <c r="AW10603" s="876"/>
      <c r="AX10603" s="876"/>
      <c r="AY10603" s="876"/>
      <c r="AZ10603" s="876"/>
      <c r="BA10603" s="876"/>
      <c r="BB10603" s="876"/>
      <c r="BC10603" s="876"/>
      <c r="BD10603" s="876"/>
      <c r="BE10603" s="876"/>
      <c r="BF10603" s="876"/>
      <c r="BG10603" s="876"/>
      <c r="BH10603" s="876"/>
      <c r="BI10603" s="876"/>
      <c r="BJ10603" s="876"/>
      <c r="BK10603" s="876"/>
      <c r="BL10603" s="876"/>
      <c r="BM10603" s="876"/>
      <c r="BN10603" s="876"/>
      <c r="BO10603" s="876"/>
      <c r="BP10603" s="876"/>
      <c r="BQ10603" s="876"/>
      <c r="BR10603" s="876"/>
    </row>
    <row r="10604" spans="4:70" x14ac:dyDescent="0.2">
      <c r="D10604" s="876"/>
      <c r="F10604" s="876"/>
      <c r="J10604" s="876"/>
      <c r="X10604" s="876"/>
      <c r="Y10604" s="876"/>
      <c r="Z10604" s="876"/>
      <c r="AA10604" s="876"/>
      <c r="AB10604" s="876"/>
      <c r="AC10604" s="876"/>
      <c r="AD10604" s="876"/>
      <c r="AE10604" s="876"/>
      <c r="AF10604" s="876"/>
      <c r="AG10604" s="876"/>
      <c r="AH10604" s="876"/>
      <c r="AI10604" s="876"/>
      <c r="AJ10604" s="876"/>
      <c r="AK10604" s="876"/>
      <c r="AL10604" s="876"/>
      <c r="AM10604" s="876"/>
      <c r="AN10604" s="876"/>
      <c r="AO10604" s="876"/>
      <c r="AP10604" s="876"/>
      <c r="AQ10604" s="876"/>
      <c r="AR10604" s="876"/>
      <c r="AS10604" s="876"/>
      <c r="AT10604" s="876"/>
      <c r="AU10604" s="876"/>
      <c r="AV10604" s="876"/>
      <c r="AW10604" s="876"/>
      <c r="AX10604" s="876"/>
      <c r="AY10604" s="876"/>
      <c r="AZ10604" s="876"/>
      <c r="BA10604" s="876"/>
      <c r="BB10604" s="876"/>
      <c r="BC10604" s="876"/>
      <c r="BD10604" s="876"/>
      <c r="BE10604" s="876"/>
      <c r="BF10604" s="876"/>
      <c r="BG10604" s="876"/>
      <c r="BH10604" s="876"/>
      <c r="BI10604" s="876"/>
      <c r="BJ10604" s="876"/>
      <c r="BK10604" s="876"/>
      <c r="BL10604" s="876"/>
      <c r="BM10604" s="876"/>
      <c r="BN10604" s="876"/>
      <c r="BO10604" s="876"/>
      <c r="BP10604" s="876"/>
      <c r="BQ10604" s="876"/>
      <c r="BR10604" s="876"/>
    </row>
    <row r="10605" spans="4:70" x14ac:dyDescent="0.2">
      <c r="D10605" s="876"/>
      <c r="F10605" s="876"/>
      <c r="J10605" s="876"/>
      <c r="X10605" s="876"/>
      <c r="Y10605" s="876"/>
      <c r="Z10605" s="876"/>
      <c r="AA10605" s="876"/>
      <c r="AB10605" s="876"/>
      <c r="AC10605" s="876"/>
      <c r="AD10605" s="876"/>
      <c r="AE10605" s="876"/>
      <c r="AF10605" s="876"/>
      <c r="AG10605" s="876"/>
      <c r="AH10605" s="876"/>
      <c r="AI10605" s="876"/>
      <c r="AJ10605" s="876"/>
      <c r="AK10605" s="876"/>
      <c r="AL10605" s="876"/>
      <c r="AM10605" s="876"/>
      <c r="AN10605" s="876"/>
      <c r="AO10605" s="876"/>
      <c r="AP10605" s="876"/>
      <c r="AQ10605" s="876"/>
      <c r="AR10605" s="876"/>
      <c r="AS10605" s="876"/>
      <c r="AT10605" s="876"/>
      <c r="AU10605" s="876"/>
      <c r="AV10605" s="876"/>
      <c r="AW10605" s="876"/>
      <c r="AX10605" s="876"/>
      <c r="AY10605" s="876"/>
      <c r="AZ10605" s="876"/>
      <c r="BA10605" s="876"/>
      <c r="BB10605" s="876"/>
      <c r="BC10605" s="876"/>
      <c r="BD10605" s="876"/>
      <c r="BE10605" s="876"/>
      <c r="BF10605" s="876"/>
      <c r="BG10605" s="876"/>
      <c r="BH10605" s="876"/>
      <c r="BI10605" s="876"/>
      <c r="BJ10605" s="876"/>
      <c r="BK10605" s="876"/>
      <c r="BL10605" s="876"/>
      <c r="BM10605" s="876"/>
      <c r="BN10605" s="876"/>
      <c r="BO10605" s="876"/>
      <c r="BP10605" s="876"/>
      <c r="BQ10605" s="876"/>
      <c r="BR10605" s="876"/>
    </row>
    <row r="10606" spans="4:70" x14ac:dyDescent="0.2">
      <c r="D10606" s="876"/>
      <c r="F10606" s="876"/>
      <c r="J10606" s="876"/>
      <c r="X10606" s="876"/>
      <c r="Y10606" s="876"/>
      <c r="Z10606" s="876"/>
      <c r="AA10606" s="876"/>
      <c r="AB10606" s="876"/>
      <c r="AC10606" s="876"/>
      <c r="AD10606" s="876"/>
      <c r="AE10606" s="876"/>
      <c r="AF10606" s="876"/>
      <c r="AG10606" s="876"/>
      <c r="AH10606" s="876"/>
      <c r="AI10606" s="876"/>
      <c r="AJ10606" s="876"/>
      <c r="AK10606" s="876"/>
      <c r="AL10606" s="876"/>
      <c r="AM10606" s="876"/>
      <c r="AN10606" s="876"/>
      <c r="AO10606" s="876"/>
      <c r="AP10606" s="876"/>
      <c r="AQ10606" s="876"/>
      <c r="AR10606" s="876"/>
      <c r="AS10606" s="876"/>
      <c r="AT10606" s="876"/>
      <c r="AU10606" s="876"/>
      <c r="AV10606" s="876"/>
      <c r="AW10606" s="876"/>
      <c r="AX10606" s="876"/>
      <c r="AY10606" s="876"/>
      <c r="AZ10606" s="876"/>
      <c r="BA10606" s="876"/>
      <c r="BB10606" s="876"/>
      <c r="BC10606" s="876"/>
      <c r="BD10606" s="876"/>
      <c r="BE10606" s="876"/>
      <c r="BF10606" s="876"/>
      <c r="BG10606" s="876"/>
      <c r="BH10606" s="876"/>
      <c r="BI10606" s="876"/>
      <c r="BJ10606" s="876"/>
      <c r="BK10606" s="876"/>
      <c r="BL10606" s="876"/>
      <c r="BM10606" s="876"/>
      <c r="BN10606" s="876"/>
      <c r="BO10606" s="876"/>
      <c r="BP10606" s="876"/>
      <c r="BQ10606" s="876"/>
      <c r="BR10606" s="876"/>
    </row>
    <row r="10607" spans="4:70" x14ac:dyDescent="0.2">
      <c r="D10607" s="876"/>
      <c r="F10607" s="876"/>
      <c r="J10607" s="876"/>
      <c r="X10607" s="876"/>
      <c r="Y10607" s="876"/>
      <c r="Z10607" s="876"/>
      <c r="AA10607" s="876"/>
      <c r="AB10607" s="876"/>
      <c r="AC10607" s="876"/>
      <c r="AD10607" s="876"/>
      <c r="AE10607" s="876"/>
      <c r="AF10607" s="876"/>
      <c r="AG10607" s="876"/>
      <c r="AH10607" s="876"/>
      <c r="AI10607" s="876"/>
      <c r="AJ10607" s="876"/>
      <c r="AK10607" s="876"/>
      <c r="AL10607" s="876"/>
      <c r="AM10607" s="876"/>
      <c r="AN10607" s="876"/>
      <c r="AO10607" s="876"/>
      <c r="AP10607" s="876"/>
      <c r="AQ10607" s="876"/>
      <c r="AR10607" s="876"/>
      <c r="AS10607" s="876"/>
      <c r="AT10607" s="876"/>
      <c r="AU10607" s="876"/>
      <c r="AV10607" s="876"/>
      <c r="AW10607" s="876"/>
      <c r="AX10607" s="876"/>
      <c r="AY10607" s="876"/>
      <c r="AZ10607" s="876"/>
      <c r="BA10607" s="876"/>
      <c r="BB10607" s="876"/>
      <c r="BC10607" s="876"/>
      <c r="BD10607" s="876"/>
      <c r="BE10607" s="876"/>
      <c r="BF10607" s="876"/>
      <c r="BG10607" s="876"/>
      <c r="BH10607" s="876"/>
      <c r="BI10607" s="876"/>
      <c r="BJ10607" s="876"/>
      <c r="BK10607" s="876"/>
      <c r="BL10607" s="876"/>
      <c r="BM10607" s="876"/>
      <c r="BN10607" s="876"/>
      <c r="BO10607" s="876"/>
      <c r="BP10607" s="876"/>
      <c r="BQ10607" s="876"/>
      <c r="BR10607" s="876"/>
    </row>
    <row r="10608" spans="4:70" x14ac:dyDescent="0.2">
      <c r="D10608" s="876"/>
      <c r="F10608" s="876"/>
      <c r="J10608" s="876"/>
      <c r="X10608" s="876"/>
      <c r="Y10608" s="876"/>
      <c r="Z10608" s="876"/>
      <c r="AA10608" s="876"/>
      <c r="AB10608" s="876"/>
      <c r="AC10608" s="876"/>
      <c r="AD10608" s="876"/>
      <c r="AE10608" s="876"/>
      <c r="AF10608" s="876"/>
      <c r="AG10608" s="876"/>
      <c r="AH10608" s="876"/>
      <c r="AI10608" s="876"/>
      <c r="AJ10608" s="876"/>
      <c r="AK10608" s="876"/>
      <c r="AL10608" s="876"/>
      <c r="AM10608" s="876"/>
      <c r="AN10608" s="876"/>
      <c r="AO10608" s="876"/>
      <c r="AP10608" s="876"/>
      <c r="AQ10608" s="876"/>
      <c r="AR10608" s="876"/>
      <c r="AS10608" s="876"/>
      <c r="AT10608" s="876"/>
      <c r="AU10608" s="876"/>
      <c r="AV10608" s="876"/>
      <c r="AW10608" s="876"/>
      <c r="AX10608" s="876"/>
      <c r="AY10608" s="876"/>
      <c r="AZ10608" s="876"/>
      <c r="BA10608" s="876"/>
      <c r="BB10608" s="876"/>
      <c r="BC10608" s="876"/>
      <c r="BD10608" s="876"/>
      <c r="BE10608" s="876"/>
      <c r="BF10608" s="876"/>
      <c r="BG10608" s="876"/>
      <c r="BH10608" s="876"/>
      <c r="BI10608" s="876"/>
      <c r="BJ10608" s="876"/>
      <c r="BK10608" s="876"/>
      <c r="BL10608" s="876"/>
      <c r="BM10608" s="876"/>
      <c r="BN10608" s="876"/>
      <c r="BO10608" s="876"/>
      <c r="BP10608" s="876"/>
      <c r="BQ10608" s="876"/>
      <c r="BR10608" s="876"/>
    </row>
    <row r="10609" spans="4:70" x14ac:dyDescent="0.2">
      <c r="D10609" s="876"/>
      <c r="F10609" s="876"/>
      <c r="J10609" s="876"/>
      <c r="X10609" s="876"/>
      <c r="Y10609" s="876"/>
      <c r="Z10609" s="876"/>
      <c r="AA10609" s="876"/>
      <c r="AB10609" s="876"/>
      <c r="AC10609" s="876"/>
      <c r="AD10609" s="876"/>
      <c r="AE10609" s="876"/>
      <c r="AF10609" s="876"/>
      <c r="AG10609" s="876"/>
      <c r="AH10609" s="876"/>
      <c r="AI10609" s="876"/>
      <c r="AJ10609" s="876"/>
      <c r="AK10609" s="876"/>
      <c r="AL10609" s="876"/>
      <c r="AM10609" s="876"/>
      <c r="AN10609" s="876"/>
      <c r="AO10609" s="876"/>
      <c r="AP10609" s="876"/>
      <c r="AQ10609" s="876"/>
      <c r="AR10609" s="876"/>
      <c r="AS10609" s="876"/>
      <c r="AT10609" s="876"/>
      <c r="AU10609" s="876"/>
      <c r="AV10609" s="876"/>
      <c r="AW10609" s="876"/>
      <c r="AX10609" s="876"/>
      <c r="AY10609" s="876"/>
      <c r="AZ10609" s="876"/>
      <c r="BA10609" s="876"/>
      <c r="BB10609" s="876"/>
      <c r="BC10609" s="876"/>
      <c r="BD10609" s="876"/>
      <c r="BE10609" s="876"/>
      <c r="BF10609" s="876"/>
      <c r="BG10609" s="876"/>
      <c r="BH10609" s="876"/>
      <c r="BI10609" s="876"/>
      <c r="BJ10609" s="876"/>
      <c r="BK10609" s="876"/>
      <c r="BL10609" s="876"/>
      <c r="BM10609" s="876"/>
      <c r="BN10609" s="876"/>
      <c r="BO10609" s="876"/>
      <c r="BP10609" s="876"/>
      <c r="BQ10609" s="876"/>
      <c r="BR10609" s="876"/>
    </row>
    <row r="10610" spans="4:70" x14ac:dyDescent="0.2">
      <c r="D10610" s="876"/>
      <c r="F10610" s="876"/>
      <c r="J10610" s="876"/>
      <c r="X10610" s="876"/>
      <c r="Y10610" s="876"/>
      <c r="Z10610" s="876"/>
      <c r="AA10610" s="876"/>
      <c r="AB10610" s="876"/>
      <c r="AC10610" s="876"/>
      <c r="AD10610" s="876"/>
      <c r="AE10610" s="876"/>
      <c r="AF10610" s="876"/>
      <c r="AG10610" s="876"/>
      <c r="AH10610" s="876"/>
      <c r="AI10610" s="876"/>
      <c r="AJ10610" s="876"/>
      <c r="AK10610" s="876"/>
      <c r="AL10610" s="876"/>
      <c r="AM10610" s="876"/>
      <c r="AN10610" s="876"/>
      <c r="AO10610" s="876"/>
      <c r="AP10610" s="876"/>
      <c r="AQ10610" s="876"/>
      <c r="AR10610" s="876"/>
      <c r="AS10610" s="876"/>
      <c r="AT10610" s="876"/>
      <c r="AU10610" s="876"/>
      <c r="AV10610" s="876"/>
      <c r="AW10610" s="876"/>
      <c r="AX10610" s="876"/>
      <c r="AY10610" s="876"/>
      <c r="AZ10610" s="876"/>
      <c r="BA10610" s="876"/>
      <c r="BB10610" s="876"/>
      <c r="BC10610" s="876"/>
      <c r="BD10610" s="876"/>
      <c r="BE10610" s="876"/>
      <c r="BF10610" s="876"/>
      <c r="BG10610" s="876"/>
      <c r="BH10610" s="876"/>
      <c r="BI10610" s="876"/>
      <c r="BJ10610" s="876"/>
      <c r="BK10610" s="876"/>
      <c r="BL10610" s="876"/>
      <c r="BM10610" s="876"/>
      <c r="BN10610" s="876"/>
      <c r="BO10610" s="876"/>
      <c r="BP10610" s="876"/>
      <c r="BQ10610" s="876"/>
      <c r="BR10610" s="876"/>
    </row>
    <row r="10611" spans="4:70" x14ac:dyDescent="0.2">
      <c r="D10611" s="876"/>
      <c r="F10611" s="876"/>
      <c r="J10611" s="876"/>
      <c r="X10611" s="876"/>
      <c r="Y10611" s="876"/>
      <c r="Z10611" s="876"/>
      <c r="AA10611" s="876"/>
      <c r="AB10611" s="876"/>
      <c r="AC10611" s="876"/>
      <c r="AD10611" s="876"/>
      <c r="AE10611" s="876"/>
      <c r="AF10611" s="876"/>
      <c r="AG10611" s="876"/>
      <c r="AH10611" s="876"/>
      <c r="AI10611" s="876"/>
      <c r="AJ10611" s="876"/>
      <c r="AK10611" s="876"/>
      <c r="AL10611" s="876"/>
      <c r="AM10611" s="876"/>
      <c r="AN10611" s="876"/>
      <c r="AO10611" s="876"/>
      <c r="AP10611" s="876"/>
      <c r="AQ10611" s="876"/>
      <c r="AR10611" s="876"/>
      <c r="AS10611" s="876"/>
      <c r="AT10611" s="876"/>
      <c r="AU10611" s="876"/>
      <c r="AV10611" s="876"/>
      <c r="AW10611" s="876"/>
      <c r="AX10611" s="876"/>
      <c r="AY10611" s="876"/>
      <c r="AZ10611" s="876"/>
      <c r="BA10611" s="876"/>
      <c r="BB10611" s="876"/>
      <c r="BC10611" s="876"/>
      <c r="BD10611" s="876"/>
      <c r="BE10611" s="876"/>
      <c r="BF10611" s="876"/>
      <c r="BG10611" s="876"/>
      <c r="BH10611" s="876"/>
      <c r="BI10611" s="876"/>
      <c r="BJ10611" s="876"/>
      <c r="BK10611" s="876"/>
      <c r="BL10611" s="876"/>
      <c r="BM10611" s="876"/>
      <c r="BN10611" s="876"/>
      <c r="BO10611" s="876"/>
      <c r="BP10611" s="876"/>
      <c r="BQ10611" s="876"/>
      <c r="BR10611" s="876"/>
    </row>
    <row r="10612" spans="4:70" x14ac:dyDescent="0.2">
      <c r="D10612" s="876"/>
      <c r="F10612" s="876"/>
      <c r="J10612" s="876"/>
      <c r="X10612" s="876"/>
      <c r="Y10612" s="876"/>
      <c r="Z10612" s="876"/>
      <c r="AA10612" s="876"/>
      <c r="AB10612" s="876"/>
      <c r="AC10612" s="876"/>
      <c r="AD10612" s="876"/>
      <c r="AE10612" s="876"/>
      <c r="AF10612" s="876"/>
      <c r="AG10612" s="876"/>
      <c r="AH10612" s="876"/>
      <c r="AI10612" s="876"/>
      <c r="AJ10612" s="876"/>
      <c r="AK10612" s="876"/>
      <c r="AL10612" s="876"/>
      <c r="AM10612" s="876"/>
      <c r="AN10612" s="876"/>
      <c r="AO10612" s="876"/>
      <c r="AP10612" s="876"/>
      <c r="AQ10612" s="876"/>
      <c r="AR10612" s="876"/>
      <c r="AS10612" s="876"/>
      <c r="AT10612" s="876"/>
      <c r="AU10612" s="876"/>
      <c r="AV10612" s="876"/>
      <c r="AW10612" s="876"/>
      <c r="AX10612" s="876"/>
      <c r="AY10612" s="876"/>
      <c r="AZ10612" s="876"/>
      <c r="BA10612" s="876"/>
      <c r="BB10612" s="876"/>
      <c r="BC10612" s="876"/>
      <c r="BD10612" s="876"/>
      <c r="BE10612" s="876"/>
      <c r="BF10612" s="876"/>
      <c r="BG10612" s="876"/>
      <c r="BH10612" s="876"/>
      <c r="BI10612" s="876"/>
      <c r="BJ10612" s="876"/>
      <c r="BK10612" s="876"/>
      <c r="BL10612" s="876"/>
      <c r="BM10612" s="876"/>
      <c r="BN10612" s="876"/>
      <c r="BO10612" s="876"/>
      <c r="BP10612" s="876"/>
      <c r="BQ10612" s="876"/>
      <c r="BR10612" s="876"/>
    </row>
    <row r="10613" spans="4:70" x14ac:dyDescent="0.2">
      <c r="D10613" s="876"/>
      <c r="F10613" s="876"/>
      <c r="J10613" s="876"/>
      <c r="X10613" s="876"/>
      <c r="Y10613" s="876"/>
      <c r="Z10613" s="876"/>
      <c r="AA10613" s="876"/>
      <c r="AB10613" s="876"/>
      <c r="AC10613" s="876"/>
      <c r="AD10613" s="876"/>
      <c r="AE10613" s="876"/>
      <c r="AF10613" s="876"/>
      <c r="AG10613" s="876"/>
      <c r="AH10613" s="876"/>
      <c r="AI10613" s="876"/>
      <c r="AJ10613" s="876"/>
      <c r="AK10613" s="876"/>
      <c r="AL10613" s="876"/>
      <c r="AM10613" s="876"/>
      <c r="AN10613" s="876"/>
      <c r="AO10613" s="876"/>
      <c r="AP10613" s="876"/>
      <c r="AQ10613" s="876"/>
      <c r="AR10613" s="876"/>
      <c r="AS10613" s="876"/>
      <c r="AT10613" s="876"/>
      <c r="AU10613" s="876"/>
      <c r="AV10613" s="876"/>
      <c r="AW10613" s="876"/>
      <c r="AX10613" s="876"/>
      <c r="AY10613" s="876"/>
      <c r="AZ10613" s="876"/>
      <c r="BA10613" s="876"/>
      <c r="BB10613" s="876"/>
      <c r="BC10613" s="876"/>
      <c r="BD10613" s="876"/>
      <c r="BE10613" s="876"/>
      <c r="BF10613" s="876"/>
      <c r="BG10613" s="876"/>
      <c r="BH10613" s="876"/>
      <c r="BI10613" s="876"/>
      <c r="BJ10613" s="876"/>
      <c r="BK10613" s="876"/>
      <c r="BL10613" s="876"/>
      <c r="BM10613" s="876"/>
      <c r="BN10613" s="876"/>
      <c r="BO10613" s="876"/>
      <c r="BP10613" s="876"/>
      <c r="BQ10613" s="876"/>
      <c r="BR10613" s="876"/>
    </row>
    <row r="10614" spans="4:70" x14ac:dyDescent="0.2">
      <c r="D10614" s="876"/>
      <c r="F10614" s="876"/>
      <c r="J10614" s="876"/>
      <c r="X10614" s="876"/>
      <c r="Y10614" s="876"/>
      <c r="Z10614" s="876"/>
      <c r="AA10614" s="876"/>
      <c r="AB10614" s="876"/>
      <c r="AC10614" s="876"/>
      <c r="AD10614" s="876"/>
      <c r="AE10614" s="876"/>
      <c r="AF10614" s="876"/>
      <c r="AG10614" s="876"/>
      <c r="AH10614" s="876"/>
      <c r="AI10614" s="876"/>
      <c r="AJ10614" s="876"/>
      <c r="AK10614" s="876"/>
      <c r="AL10614" s="876"/>
      <c r="AM10614" s="876"/>
      <c r="AN10614" s="876"/>
      <c r="AO10614" s="876"/>
      <c r="AP10614" s="876"/>
      <c r="AQ10614" s="876"/>
      <c r="AR10614" s="876"/>
      <c r="AS10614" s="876"/>
      <c r="AT10614" s="876"/>
      <c r="AU10614" s="876"/>
      <c r="AV10614" s="876"/>
      <c r="AW10614" s="876"/>
      <c r="AX10614" s="876"/>
      <c r="AY10614" s="876"/>
      <c r="AZ10614" s="876"/>
      <c r="BA10614" s="876"/>
      <c r="BB10614" s="876"/>
      <c r="BC10614" s="876"/>
      <c r="BD10614" s="876"/>
      <c r="BE10614" s="876"/>
      <c r="BF10614" s="876"/>
      <c r="BG10614" s="876"/>
      <c r="BH10614" s="876"/>
      <c r="BI10614" s="876"/>
      <c r="BJ10614" s="876"/>
      <c r="BK10614" s="876"/>
      <c r="BL10614" s="876"/>
      <c r="BM10614" s="876"/>
      <c r="BN10614" s="876"/>
      <c r="BO10614" s="876"/>
      <c r="BP10614" s="876"/>
      <c r="BQ10614" s="876"/>
      <c r="BR10614" s="876"/>
    </row>
    <row r="10615" spans="4:70" x14ac:dyDescent="0.2">
      <c r="D10615" s="876"/>
      <c r="F10615" s="876"/>
      <c r="J10615" s="876"/>
      <c r="X10615" s="876"/>
      <c r="Y10615" s="876"/>
      <c r="Z10615" s="876"/>
      <c r="AA10615" s="876"/>
      <c r="AB10615" s="876"/>
      <c r="AC10615" s="876"/>
      <c r="AD10615" s="876"/>
      <c r="AE10615" s="876"/>
      <c r="AF10615" s="876"/>
      <c r="AG10615" s="876"/>
      <c r="AH10615" s="876"/>
      <c r="AI10615" s="876"/>
      <c r="AJ10615" s="876"/>
      <c r="AK10615" s="876"/>
      <c r="AL10615" s="876"/>
      <c r="AM10615" s="876"/>
      <c r="AN10615" s="876"/>
      <c r="AO10615" s="876"/>
      <c r="AP10615" s="876"/>
      <c r="AQ10615" s="876"/>
      <c r="AR10615" s="876"/>
      <c r="AS10615" s="876"/>
      <c r="AT10615" s="876"/>
      <c r="AU10615" s="876"/>
      <c r="AV10615" s="876"/>
      <c r="AW10615" s="876"/>
      <c r="AX10615" s="876"/>
      <c r="AY10615" s="876"/>
      <c r="AZ10615" s="876"/>
      <c r="BA10615" s="876"/>
      <c r="BB10615" s="876"/>
      <c r="BC10615" s="876"/>
      <c r="BD10615" s="876"/>
      <c r="BE10615" s="876"/>
      <c r="BF10615" s="876"/>
      <c r="BG10615" s="876"/>
      <c r="BH10615" s="876"/>
      <c r="BI10615" s="876"/>
      <c r="BJ10615" s="876"/>
      <c r="BK10615" s="876"/>
      <c r="BL10615" s="876"/>
      <c r="BM10615" s="876"/>
      <c r="BN10615" s="876"/>
      <c r="BO10615" s="876"/>
      <c r="BP10615" s="876"/>
      <c r="BQ10615" s="876"/>
      <c r="BR10615" s="876"/>
    </row>
    <row r="10616" spans="4:70" x14ac:dyDescent="0.2">
      <c r="D10616" s="876"/>
      <c r="F10616" s="876"/>
      <c r="J10616" s="876"/>
      <c r="X10616" s="876"/>
      <c r="Y10616" s="876"/>
      <c r="Z10616" s="876"/>
      <c r="AA10616" s="876"/>
      <c r="AB10616" s="876"/>
      <c r="AC10616" s="876"/>
      <c r="AD10616" s="876"/>
      <c r="AE10616" s="876"/>
      <c r="AF10616" s="876"/>
      <c r="AG10616" s="876"/>
      <c r="AH10616" s="876"/>
      <c r="AI10616" s="876"/>
      <c r="AJ10616" s="876"/>
      <c r="AK10616" s="876"/>
      <c r="AL10616" s="876"/>
      <c r="AM10616" s="876"/>
      <c r="AN10616" s="876"/>
      <c r="AO10616" s="876"/>
      <c r="AP10616" s="876"/>
      <c r="AQ10616" s="876"/>
      <c r="AR10616" s="876"/>
      <c r="AS10616" s="876"/>
      <c r="AT10616" s="876"/>
      <c r="AU10616" s="876"/>
      <c r="AV10616" s="876"/>
      <c r="AW10616" s="876"/>
      <c r="AX10616" s="876"/>
      <c r="AY10616" s="876"/>
      <c r="AZ10616" s="876"/>
      <c r="BA10616" s="876"/>
      <c r="BB10616" s="876"/>
      <c r="BC10616" s="876"/>
      <c r="BD10616" s="876"/>
      <c r="BE10616" s="876"/>
      <c r="BF10616" s="876"/>
      <c r="BG10616" s="876"/>
      <c r="BH10616" s="876"/>
      <c r="BI10616" s="876"/>
      <c r="BJ10616" s="876"/>
      <c r="BK10616" s="876"/>
      <c r="BL10616" s="876"/>
      <c r="BM10616" s="876"/>
      <c r="BN10616" s="876"/>
      <c r="BO10616" s="876"/>
      <c r="BP10616" s="876"/>
      <c r="BQ10616" s="876"/>
      <c r="BR10616" s="876"/>
    </row>
    <row r="10617" spans="4:70" x14ac:dyDescent="0.2">
      <c r="D10617" s="876"/>
      <c r="F10617" s="876"/>
      <c r="J10617" s="876"/>
      <c r="X10617" s="876"/>
      <c r="Y10617" s="876"/>
      <c r="Z10617" s="876"/>
      <c r="AA10617" s="876"/>
      <c r="AB10617" s="876"/>
      <c r="AC10617" s="876"/>
      <c r="AD10617" s="876"/>
      <c r="AE10617" s="876"/>
      <c r="AF10617" s="876"/>
      <c r="AG10617" s="876"/>
      <c r="AH10617" s="876"/>
      <c r="AI10617" s="876"/>
      <c r="AJ10617" s="876"/>
      <c r="AK10617" s="876"/>
      <c r="AL10617" s="876"/>
      <c r="AM10617" s="876"/>
      <c r="AN10617" s="876"/>
      <c r="AO10617" s="876"/>
      <c r="AP10617" s="876"/>
      <c r="AQ10617" s="876"/>
      <c r="AR10617" s="876"/>
      <c r="AS10617" s="876"/>
      <c r="AT10617" s="876"/>
      <c r="AU10617" s="876"/>
      <c r="AV10617" s="876"/>
      <c r="AW10617" s="876"/>
      <c r="AX10617" s="876"/>
      <c r="AY10617" s="876"/>
      <c r="AZ10617" s="876"/>
      <c r="BA10617" s="876"/>
      <c r="BB10617" s="876"/>
      <c r="BC10617" s="876"/>
      <c r="BD10617" s="876"/>
      <c r="BE10617" s="876"/>
      <c r="BF10617" s="876"/>
      <c r="BG10617" s="876"/>
      <c r="BH10617" s="876"/>
      <c r="BI10617" s="876"/>
      <c r="BJ10617" s="876"/>
      <c r="BK10617" s="876"/>
      <c r="BL10617" s="876"/>
      <c r="BM10617" s="876"/>
      <c r="BN10617" s="876"/>
      <c r="BO10617" s="876"/>
      <c r="BP10617" s="876"/>
      <c r="BQ10617" s="876"/>
      <c r="BR10617" s="876"/>
    </row>
    <row r="10618" spans="4:70" x14ac:dyDescent="0.2">
      <c r="D10618" s="876"/>
      <c r="F10618" s="876"/>
      <c r="J10618" s="876"/>
      <c r="X10618" s="876"/>
      <c r="Y10618" s="876"/>
      <c r="Z10618" s="876"/>
      <c r="AA10618" s="876"/>
      <c r="AB10618" s="876"/>
      <c r="AC10618" s="876"/>
      <c r="AD10618" s="876"/>
      <c r="AE10618" s="876"/>
      <c r="AF10618" s="876"/>
      <c r="AG10618" s="876"/>
      <c r="AH10618" s="876"/>
      <c r="AI10618" s="876"/>
      <c r="AJ10618" s="876"/>
      <c r="AK10618" s="876"/>
      <c r="AL10618" s="876"/>
      <c r="AM10618" s="876"/>
      <c r="AN10618" s="876"/>
      <c r="AO10618" s="876"/>
      <c r="AP10618" s="876"/>
      <c r="AQ10618" s="876"/>
      <c r="AR10618" s="876"/>
      <c r="AS10618" s="876"/>
      <c r="AT10618" s="876"/>
      <c r="AU10618" s="876"/>
      <c r="AV10618" s="876"/>
      <c r="AW10618" s="876"/>
      <c r="AX10618" s="876"/>
      <c r="AY10618" s="876"/>
      <c r="AZ10618" s="876"/>
      <c r="BA10618" s="876"/>
      <c r="BB10618" s="876"/>
      <c r="BC10618" s="876"/>
      <c r="BD10618" s="876"/>
      <c r="BE10618" s="876"/>
      <c r="BF10618" s="876"/>
      <c r="BG10618" s="876"/>
      <c r="BH10618" s="876"/>
      <c r="BI10618" s="876"/>
      <c r="BJ10618" s="876"/>
      <c r="BK10618" s="876"/>
      <c r="BL10618" s="876"/>
      <c r="BM10618" s="876"/>
      <c r="BN10618" s="876"/>
      <c r="BO10618" s="876"/>
      <c r="BP10618" s="876"/>
      <c r="BQ10618" s="876"/>
      <c r="BR10618" s="876"/>
    </row>
    <row r="10619" spans="4:70" x14ac:dyDescent="0.2">
      <c r="D10619" s="876"/>
      <c r="F10619" s="876"/>
      <c r="J10619" s="876"/>
      <c r="X10619" s="876"/>
      <c r="Y10619" s="876"/>
      <c r="Z10619" s="876"/>
      <c r="AA10619" s="876"/>
      <c r="AB10619" s="876"/>
      <c r="AC10619" s="876"/>
      <c r="AD10619" s="876"/>
      <c r="AE10619" s="876"/>
      <c r="AF10619" s="876"/>
      <c r="AG10619" s="876"/>
      <c r="AH10619" s="876"/>
      <c r="AI10619" s="876"/>
      <c r="AJ10619" s="876"/>
      <c r="AK10619" s="876"/>
      <c r="AL10619" s="876"/>
      <c r="AM10619" s="876"/>
      <c r="AN10619" s="876"/>
      <c r="AO10619" s="876"/>
      <c r="AP10619" s="876"/>
      <c r="AQ10619" s="876"/>
      <c r="AR10619" s="876"/>
      <c r="AS10619" s="876"/>
      <c r="AT10619" s="876"/>
      <c r="AU10619" s="876"/>
      <c r="AV10619" s="876"/>
      <c r="AW10619" s="876"/>
      <c r="AX10619" s="876"/>
      <c r="AY10619" s="876"/>
      <c r="AZ10619" s="876"/>
      <c r="BA10619" s="876"/>
      <c r="BB10619" s="876"/>
      <c r="BC10619" s="876"/>
      <c r="BD10619" s="876"/>
      <c r="BE10619" s="876"/>
      <c r="BF10619" s="876"/>
      <c r="BG10619" s="876"/>
      <c r="BH10619" s="876"/>
      <c r="BI10619" s="876"/>
      <c r="BJ10619" s="876"/>
      <c r="BK10619" s="876"/>
      <c r="BL10619" s="876"/>
      <c r="BM10619" s="876"/>
      <c r="BN10619" s="876"/>
      <c r="BO10619" s="876"/>
      <c r="BP10619" s="876"/>
      <c r="BQ10619" s="876"/>
      <c r="BR10619" s="876"/>
    </row>
    <row r="10620" spans="4:70" x14ac:dyDescent="0.2">
      <c r="D10620" s="876"/>
      <c r="F10620" s="876"/>
      <c r="J10620" s="876"/>
      <c r="X10620" s="876"/>
      <c r="Y10620" s="876"/>
      <c r="Z10620" s="876"/>
      <c r="AA10620" s="876"/>
      <c r="AB10620" s="876"/>
      <c r="AC10620" s="876"/>
      <c r="AD10620" s="876"/>
      <c r="AE10620" s="876"/>
      <c r="AF10620" s="876"/>
      <c r="AG10620" s="876"/>
      <c r="AH10620" s="876"/>
      <c r="AI10620" s="876"/>
      <c r="AJ10620" s="876"/>
      <c r="AK10620" s="876"/>
      <c r="AL10620" s="876"/>
      <c r="AM10620" s="876"/>
      <c r="AN10620" s="876"/>
      <c r="AO10620" s="876"/>
      <c r="AP10620" s="876"/>
      <c r="AQ10620" s="876"/>
      <c r="AR10620" s="876"/>
      <c r="AS10620" s="876"/>
      <c r="AT10620" s="876"/>
      <c r="AU10620" s="876"/>
      <c r="AV10620" s="876"/>
      <c r="AW10620" s="876"/>
      <c r="AX10620" s="876"/>
      <c r="AY10620" s="876"/>
      <c r="AZ10620" s="876"/>
      <c r="BA10620" s="876"/>
      <c r="BB10620" s="876"/>
      <c r="BC10620" s="876"/>
      <c r="BD10620" s="876"/>
      <c r="BE10620" s="876"/>
      <c r="BF10620" s="876"/>
      <c r="BG10620" s="876"/>
      <c r="BH10620" s="876"/>
      <c r="BI10620" s="876"/>
      <c r="BJ10620" s="876"/>
      <c r="BK10620" s="876"/>
      <c r="BL10620" s="876"/>
      <c r="BM10620" s="876"/>
      <c r="BN10620" s="876"/>
      <c r="BO10620" s="876"/>
      <c r="BP10620" s="876"/>
      <c r="BQ10620" s="876"/>
      <c r="BR10620" s="876"/>
    </row>
    <row r="10621" spans="4:70" x14ac:dyDescent="0.2">
      <c r="D10621" s="876"/>
      <c r="F10621" s="876"/>
      <c r="J10621" s="876"/>
      <c r="X10621" s="876"/>
      <c r="Y10621" s="876"/>
      <c r="Z10621" s="876"/>
      <c r="AA10621" s="876"/>
      <c r="AB10621" s="876"/>
      <c r="AC10621" s="876"/>
      <c r="AD10621" s="876"/>
      <c r="AE10621" s="876"/>
      <c r="AF10621" s="876"/>
      <c r="AG10621" s="876"/>
      <c r="AH10621" s="876"/>
      <c r="AI10621" s="876"/>
      <c r="AJ10621" s="876"/>
      <c r="AK10621" s="876"/>
      <c r="AL10621" s="876"/>
      <c r="AM10621" s="876"/>
      <c r="AN10621" s="876"/>
      <c r="AO10621" s="876"/>
      <c r="AP10621" s="876"/>
      <c r="AQ10621" s="876"/>
      <c r="AR10621" s="876"/>
      <c r="AS10621" s="876"/>
      <c r="AT10621" s="876"/>
      <c r="AU10621" s="876"/>
      <c r="AV10621" s="876"/>
      <c r="AW10621" s="876"/>
      <c r="AX10621" s="876"/>
      <c r="AY10621" s="876"/>
      <c r="AZ10621" s="876"/>
      <c r="BA10621" s="876"/>
      <c r="BB10621" s="876"/>
      <c r="BC10621" s="876"/>
      <c r="BD10621" s="876"/>
      <c r="BE10621" s="876"/>
      <c r="BF10621" s="876"/>
      <c r="BG10621" s="876"/>
      <c r="BH10621" s="876"/>
      <c r="BI10621" s="876"/>
      <c r="BJ10621" s="876"/>
      <c r="BK10621" s="876"/>
      <c r="BL10621" s="876"/>
      <c r="BM10621" s="876"/>
      <c r="BN10621" s="876"/>
      <c r="BO10621" s="876"/>
      <c r="BP10621" s="876"/>
      <c r="BQ10621" s="876"/>
      <c r="BR10621" s="876"/>
    </row>
    <row r="10622" spans="4:70" x14ac:dyDescent="0.2">
      <c r="D10622" s="876"/>
      <c r="F10622" s="876"/>
      <c r="J10622" s="876"/>
      <c r="X10622" s="876"/>
      <c r="Y10622" s="876"/>
      <c r="Z10622" s="876"/>
      <c r="AA10622" s="876"/>
      <c r="AB10622" s="876"/>
      <c r="AC10622" s="876"/>
      <c r="AD10622" s="876"/>
      <c r="AE10622" s="876"/>
      <c r="AF10622" s="876"/>
      <c r="AG10622" s="876"/>
      <c r="AH10622" s="876"/>
      <c r="AI10622" s="876"/>
      <c r="AJ10622" s="876"/>
      <c r="AK10622" s="876"/>
      <c r="AL10622" s="876"/>
      <c r="AM10622" s="876"/>
      <c r="AN10622" s="876"/>
      <c r="AO10622" s="876"/>
      <c r="AP10622" s="876"/>
      <c r="AQ10622" s="876"/>
      <c r="AR10622" s="876"/>
      <c r="AS10622" s="876"/>
      <c r="AT10622" s="876"/>
      <c r="AU10622" s="876"/>
      <c r="AV10622" s="876"/>
      <c r="AW10622" s="876"/>
      <c r="AX10622" s="876"/>
      <c r="AY10622" s="876"/>
      <c r="AZ10622" s="876"/>
      <c r="BA10622" s="876"/>
      <c r="BB10622" s="876"/>
      <c r="BC10622" s="876"/>
      <c r="BD10622" s="876"/>
      <c r="BE10622" s="876"/>
      <c r="BF10622" s="876"/>
      <c r="BG10622" s="876"/>
      <c r="BH10622" s="876"/>
      <c r="BI10622" s="876"/>
      <c r="BJ10622" s="876"/>
      <c r="BK10622" s="876"/>
      <c r="BL10622" s="876"/>
      <c r="BM10622" s="876"/>
      <c r="BN10622" s="876"/>
      <c r="BO10622" s="876"/>
      <c r="BP10622" s="876"/>
      <c r="BQ10622" s="876"/>
      <c r="BR10622" s="876"/>
    </row>
    <row r="10623" spans="4:70" x14ac:dyDescent="0.2">
      <c r="D10623" s="876"/>
      <c r="F10623" s="876"/>
      <c r="J10623" s="876"/>
      <c r="X10623" s="876"/>
      <c r="Y10623" s="876"/>
      <c r="Z10623" s="876"/>
      <c r="AA10623" s="876"/>
      <c r="AB10623" s="876"/>
      <c r="AC10623" s="876"/>
      <c r="AD10623" s="876"/>
      <c r="AE10623" s="876"/>
      <c r="AF10623" s="876"/>
      <c r="AG10623" s="876"/>
      <c r="AH10623" s="876"/>
      <c r="AI10623" s="876"/>
      <c r="AJ10623" s="876"/>
      <c r="AK10623" s="876"/>
      <c r="AL10623" s="876"/>
      <c r="AM10623" s="876"/>
      <c r="AN10623" s="876"/>
      <c r="AO10623" s="876"/>
      <c r="AP10623" s="876"/>
      <c r="AQ10623" s="876"/>
      <c r="AR10623" s="876"/>
      <c r="AS10623" s="876"/>
      <c r="AT10623" s="876"/>
      <c r="AU10623" s="876"/>
      <c r="AV10623" s="876"/>
      <c r="AW10623" s="876"/>
      <c r="AX10623" s="876"/>
      <c r="AY10623" s="876"/>
      <c r="AZ10623" s="876"/>
      <c r="BA10623" s="876"/>
      <c r="BB10623" s="876"/>
      <c r="BC10623" s="876"/>
      <c r="BD10623" s="876"/>
      <c r="BE10623" s="876"/>
      <c r="BF10623" s="876"/>
      <c r="BG10623" s="876"/>
      <c r="BH10623" s="876"/>
      <c r="BI10623" s="876"/>
      <c r="BJ10623" s="876"/>
      <c r="BK10623" s="876"/>
      <c r="BL10623" s="876"/>
      <c r="BM10623" s="876"/>
      <c r="BN10623" s="876"/>
      <c r="BO10623" s="876"/>
      <c r="BP10623" s="876"/>
      <c r="BQ10623" s="876"/>
      <c r="BR10623" s="876"/>
    </row>
    <row r="10624" spans="4:70" x14ac:dyDescent="0.2">
      <c r="D10624" s="876"/>
      <c r="F10624" s="876"/>
      <c r="J10624" s="876"/>
      <c r="X10624" s="876"/>
      <c r="Y10624" s="876"/>
      <c r="Z10624" s="876"/>
      <c r="AA10624" s="876"/>
      <c r="AB10624" s="876"/>
      <c r="AC10624" s="876"/>
      <c r="AD10624" s="876"/>
      <c r="AE10624" s="876"/>
      <c r="AF10624" s="876"/>
      <c r="AG10624" s="876"/>
      <c r="AH10624" s="876"/>
      <c r="AI10624" s="876"/>
      <c r="AJ10624" s="876"/>
      <c r="AK10624" s="876"/>
      <c r="AL10624" s="876"/>
      <c r="AM10624" s="876"/>
      <c r="AN10624" s="876"/>
      <c r="AO10624" s="876"/>
      <c r="AP10624" s="876"/>
      <c r="AQ10624" s="876"/>
      <c r="AR10624" s="876"/>
      <c r="AS10624" s="876"/>
      <c r="AT10624" s="876"/>
      <c r="AU10624" s="876"/>
      <c r="AV10624" s="876"/>
      <c r="AW10624" s="876"/>
      <c r="AX10624" s="876"/>
      <c r="AY10624" s="876"/>
      <c r="AZ10624" s="876"/>
      <c r="BA10624" s="876"/>
      <c r="BB10624" s="876"/>
      <c r="BC10624" s="876"/>
      <c r="BD10624" s="876"/>
      <c r="BE10624" s="876"/>
      <c r="BF10624" s="876"/>
      <c r="BG10624" s="876"/>
      <c r="BH10624" s="876"/>
      <c r="BI10624" s="876"/>
      <c r="BJ10624" s="876"/>
      <c r="BK10624" s="876"/>
      <c r="BL10624" s="876"/>
      <c r="BM10624" s="876"/>
      <c r="BN10624" s="876"/>
      <c r="BO10624" s="876"/>
      <c r="BP10624" s="876"/>
      <c r="BQ10624" s="876"/>
      <c r="BR10624" s="876"/>
    </row>
    <row r="10625" spans="4:70" x14ac:dyDescent="0.2">
      <c r="D10625" s="876"/>
      <c r="F10625" s="876"/>
      <c r="J10625" s="876"/>
      <c r="X10625" s="876"/>
      <c r="Y10625" s="876"/>
      <c r="Z10625" s="876"/>
      <c r="AA10625" s="876"/>
      <c r="AB10625" s="876"/>
      <c r="AC10625" s="876"/>
      <c r="AD10625" s="876"/>
      <c r="AE10625" s="876"/>
      <c r="AF10625" s="876"/>
      <c r="AG10625" s="876"/>
      <c r="AH10625" s="876"/>
      <c r="AI10625" s="876"/>
      <c r="AJ10625" s="876"/>
      <c r="AK10625" s="876"/>
      <c r="AL10625" s="876"/>
      <c r="AM10625" s="876"/>
      <c r="AN10625" s="876"/>
      <c r="AO10625" s="876"/>
      <c r="AP10625" s="876"/>
      <c r="AQ10625" s="876"/>
      <c r="AR10625" s="876"/>
      <c r="AS10625" s="876"/>
      <c r="AT10625" s="876"/>
      <c r="AU10625" s="876"/>
      <c r="AV10625" s="876"/>
      <c r="AW10625" s="876"/>
      <c r="AX10625" s="876"/>
      <c r="AY10625" s="876"/>
      <c r="AZ10625" s="876"/>
      <c r="BA10625" s="876"/>
      <c r="BB10625" s="876"/>
      <c r="BC10625" s="876"/>
      <c r="BD10625" s="876"/>
      <c r="BE10625" s="876"/>
      <c r="BF10625" s="876"/>
      <c r="BG10625" s="876"/>
      <c r="BH10625" s="876"/>
      <c r="BI10625" s="876"/>
      <c r="BJ10625" s="876"/>
      <c r="BK10625" s="876"/>
      <c r="BL10625" s="876"/>
      <c r="BM10625" s="876"/>
      <c r="BN10625" s="876"/>
      <c r="BO10625" s="876"/>
      <c r="BP10625" s="876"/>
      <c r="BQ10625" s="876"/>
      <c r="BR10625" s="876"/>
    </row>
    <row r="10626" spans="4:70" x14ac:dyDescent="0.2">
      <c r="D10626" s="876"/>
      <c r="F10626" s="876"/>
      <c r="J10626" s="876"/>
      <c r="X10626" s="876"/>
      <c r="Y10626" s="876"/>
      <c r="Z10626" s="876"/>
      <c r="AA10626" s="876"/>
      <c r="AB10626" s="876"/>
      <c r="AC10626" s="876"/>
      <c r="AD10626" s="876"/>
      <c r="AE10626" s="876"/>
      <c r="AF10626" s="876"/>
      <c r="AG10626" s="876"/>
      <c r="AH10626" s="876"/>
      <c r="AI10626" s="876"/>
      <c r="AJ10626" s="876"/>
      <c r="AK10626" s="876"/>
      <c r="AL10626" s="876"/>
      <c r="AM10626" s="876"/>
      <c r="AN10626" s="876"/>
      <c r="AO10626" s="876"/>
      <c r="AP10626" s="876"/>
      <c r="AQ10626" s="876"/>
      <c r="AR10626" s="876"/>
      <c r="AS10626" s="876"/>
      <c r="AT10626" s="876"/>
      <c r="AU10626" s="876"/>
      <c r="AV10626" s="876"/>
      <c r="AW10626" s="876"/>
      <c r="AX10626" s="876"/>
      <c r="AY10626" s="876"/>
      <c r="AZ10626" s="876"/>
      <c r="BA10626" s="876"/>
      <c r="BB10626" s="876"/>
      <c r="BC10626" s="876"/>
      <c r="BD10626" s="876"/>
      <c r="BE10626" s="876"/>
      <c r="BF10626" s="876"/>
      <c r="BG10626" s="876"/>
      <c r="BH10626" s="876"/>
      <c r="BI10626" s="876"/>
      <c r="BJ10626" s="876"/>
      <c r="BK10626" s="876"/>
      <c r="BL10626" s="876"/>
      <c r="BM10626" s="876"/>
      <c r="BN10626" s="876"/>
      <c r="BO10626" s="876"/>
      <c r="BP10626" s="876"/>
      <c r="BQ10626" s="876"/>
      <c r="BR10626" s="876"/>
    </row>
    <row r="10627" spans="4:70" x14ac:dyDescent="0.2">
      <c r="D10627" s="876"/>
      <c r="F10627" s="876"/>
      <c r="J10627" s="876"/>
      <c r="X10627" s="876"/>
      <c r="Y10627" s="876"/>
      <c r="Z10627" s="876"/>
      <c r="AA10627" s="876"/>
      <c r="AB10627" s="876"/>
      <c r="AC10627" s="876"/>
      <c r="AD10627" s="876"/>
      <c r="AE10627" s="876"/>
      <c r="AF10627" s="876"/>
      <c r="AG10627" s="876"/>
      <c r="AH10627" s="876"/>
      <c r="AI10627" s="876"/>
      <c r="AJ10627" s="876"/>
      <c r="AK10627" s="876"/>
      <c r="AL10627" s="876"/>
      <c r="AM10627" s="876"/>
      <c r="AN10627" s="876"/>
      <c r="AO10627" s="876"/>
      <c r="AP10627" s="876"/>
      <c r="AQ10627" s="876"/>
      <c r="AR10627" s="876"/>
      <c r="AS10627" s="876"/>
      <c r="AT10627" s="876"/>
      <c r="AU10627" s="876"/>
      <c r="AV10627" s="876"/>
      <c r="AW10627" s="876"/>
      <c r="AX10627" s="876"/>
      <c r="AY10627" s="876"/>
      <c r="AZ10627" s="876"/>
      <c r="BA10627" s="876"/>
      <c r="BB10627" s="876"/>
      <c r="BC10627" s="876"/>
      <c r="BD10627" s="876"/>
      <c r="BE10627" s="876"/>
      <c r="BF10627" s="876"/>
      <c r="BG10627" s="876"/>
      <c r="BH10627" s="876"/>
      <c r="BI10627" s="876"/>
      <c r="BJ10627" s="876"/>
      <c r="BK10627" s="876"/>
      <c r="BL10627" s="876"/>
      <c r="BM10627" s="876"/>
      <c r="BN10627" s="876"/>
      <c r="BO10627" s="876"/>
      <c r="BP10627" s="876"/>
      <c r="BQ10627" s="876"/>
      <c r="BR10627" s="876"/>
    </row>
    <row r="10628" spans="4:70" x14ac:dyDescent="0.2">
      <c r="D10628" s="876"/>
      <c r="F10628" s="876"/>
      <c r="J10628" s="876"/>
      <c r="X10628" s="876"/>
      <c r="Y10628" s="876"/>
      <c r="Z10628" s="876"/>
      <c r="AA10628" s="876"/>
      <c r="AB10628" s="876"/>
      <c r="AC10628" s="876"/>
      <c r="AD10628" s="876"/>
      <c r="AE10628" s="876"/>
      <c r="AF10628" s="876"/>
      <c r="AG10628" s="876"/>
      <c r="AH10628" s="876"/>
      <c r="AI10628" s="876"/>
      <c r="AJ10628" s="876"/>
      <c r="AK10628" s="876"/>
      <c r="AL10628" s="876"/>
      <c r="AM10628" s="876"/>
      <c r="AN10628" s="876"/>
      <c r="AO10628" s="876"/>
      <c r="AP10628" s="876"/>
      <c r="AQ10628" s="876"/>
      <c r="AR10628" s="876"/>
      <c r="AS10628" s="876"/>
      <c r="AT10628" s="876"/>
      <c r="AU10628" s="876"/>
      <c r="AV10628" s="876"/>
      <c r="AW10628" s="876"/>
      <c r="AX10628" s="876"/>
      <c r="AY10628" s="876"/>
      <c r="AZ10628" s="876"/>
      <c r="BA10628" s="876"/>
      <c r="BB10628" s="876"/>
      <c r="BC10628" s="876"/>
      <c r="BD10628" s="876"/>
      <c r="BE10628" s="876"/>
      <c r="BF10628" s="876"/>
      <c r="BG10628" s="876"/>
      <c r="BH10628" s="876"/>
      <c r="BI10628" s="876"/>
      <c r="BJ10628" s="876"/>
      <c r="BK10628" s="876"/>
      <c r="BL10628" s="876"/>
      <c r="BM10628" s="876"/>
      <c r="BN10628" s="876"/>
      <c r="BO10628" s="876"/>
      <c r="BP10628" s="876"/>
      <c r="BQ10628" s="876"/>
      <c r="BR10628" s="876"/>
    </row>
    <row r="10629" spans="4:70" x14ac:dyDescent="0.2">
      <c r="D10629" s="876"/>
      <c r="F10629" s="876"/>
      <c r="J10629" s="876"/>
      <c r="X10629" s="876"/>
      <c r="Y10629" s="876"/>
      <c r="Z10629" s="876"/>
      <c r="AA10629" s="876"/>
      <c r="AB10629" s="876"/>
      <c r="AC10629" s="876"/>
      <c r="AD10629" s="876"/>
      <c r="AE10629" s="876"/>
      <c r="AF10629" s="876"/>
      <c r="AG10629" s="876"/>
      <c r="AH10629" s="876"/>
      <c r="AI10629" s="876"/>
      <c r="AJ10629" s="876"/>
      <c r="AK10629" s="876"/>
      <c r="AL10629" s="876"/>
      <c r="AM10629" s="876"/>
      <c r="AN10629" s="876"/>
      <c r="AO10629" s="876"/>
      <c r="AP10629" s="876"/>
      <c r="AQ10629" s="876"/>
      <c r="AR10629" s="876"/>
      <c r="AS10629" s="876"/>
      <c r="AT10629" s="876"/>
      <c r="AU10629" s="876"/>
      <c r="AV10629" s="876"/>
      <c r="AW10629" s="876"/>
      <c r="AX10629" s="876"/>
      <c r="AY10629" s="876"/>
      <c r="AZ10629" s="876"/>
      <c r="BA10629" s="876"/>
      <c r="BB10629" s="876"/>
      <c r="BC10629" s="876"/>
      <c r="BD10629" s="876"/>
      <c r="BE10629" s="876"/>
      <c r="BF10629" s="876"/>
      <c r="BG10629" s="876"/>
      <c r="BH10629" s="876"/>
      <c r="BI10629" s="876"/>
      <c r="BJ10629" s="876"/>
      <c r="BK10629" s="876"/>
      <c r="BL10629" s="876"/>
      <c r="BM10629" s="876"/>
      <c r="BN10629" s="876"/>
      <c r="BO10629" s="876"/>
      <c r="BP10629" s="876"/>
      <c r="BQ10629" s="876"/>
      <c r="BR10629" s="876"/>
    </row>
    <row r="10630" spans="4:70" x14ac:dyDescent="0.2">
      <c r="D10630" s="876"/>
      <c r="F10630" s="876"/>
      <c r="J10630" s="876"/>
      <c r="X10630" s="876"/>
      <c r="Y10630" s="876"/>
      <c r="Z10630" s="876"/>
      <c r="AA10630" s="876"/>
      <c r="AB10630" s="876"/>
      <c r="AC10630" s="876"/>
      <c r="AD10630" s="876"/>
      <c r="AE10630" s="876"/>
      <c r="AF10630" s="876"/>
      <c r="AG10630" s="876"/>
      <c r="AH10630" s="876"/>
      <c r="AI10630" s="876"/>
      <c r="AJ10630" s="876"/>
      <c r="AK10630" s="876"/>
      <c r="AL10630" s="876"/>
      <c r="AM10630" s="876"/>
      <c r="AN10630" s="876"/>
      <c r="AO10630" s="876"/>
      <c r="AP10630" s="876"/>
      <c r="AQ10630" s="876"/>
      <c r="AR10630" s="876"/>
      <c r="AS10630" s="876"/>
      <c r="AT10630" s="876"/>
      <c r="AU10630" s="876"/>
      <c r="AV10630" s="876"/>
      <c r="AW10630" s="876"/>
      <c r="AX10630" s="876"/>
      <c r="AY10630" s="876"/>
      <c r="AZ10630" s="876"/>
      <c r="BA10630" s="876"/>
      <c r="BB10630" s="876"/>
      <c r="BC10630" s="876"/>
      <c r="BD10630" s="876"/>
      <c r="BE10630" s="876"/>
      <c r="BF10630" s="876"/>
      <c r="BG10630" s="876"/>
      <c r="BH10630" s="876"/>
      <c r="BI10630" s="876"/>
      <c r="BJ10630" s="876"/>
      <c r="BK10630" s="876"/>
      <c r="BL10630" s="876"/>
      <c r="BM10630" s="876"/>
      <c r="BN10630" s="876"/>
      <c r="BO10630" s="876"/>
      <c r="BP10630" s="876"/>
      <c r="BQ10630" s="876"/>
      <c r="BR10630" s="876"/>
    </row>
    <row r="10631" spans="4:70" x14ac:dyDescent="0.2">
      <c r="D10631" s="876"/>
      <c r="F10631" s="876"/>
      <c r="J10631" s="876"/>
      <c r="X10631" s="876"/>
      <c r="Y10631" s="876"/>
      <c r="Z10631" s="876"/>
      <c r="AA10631" s="876"/>
      <c r="AB10631" s="876"/>
      <c r="AC10631" s="876"/>
      <c r="AD10631" s="876"/>
      <c r="AE10631" s="876"/>
      <c r="AF10631" s="876"/>
      <c r="AG10631" s="876"/>
      <c r="AH10631" s="876"/>
      <c r="AI10631" s="876"/>
      <c r="AJ10631" s="876"/>
      <c r="AK10631" s="876"/>
      <c r="AL10631" s="876"/>
      <c r="AM10631" s="876"/>
      <c r="AN10631" s="876"/>
      <c r="AO10631" s="876"/>
      <c r="AP10631" s="876"/>
      <c r="AQ10631" s="876"/>
      <c r="AR10631" s="876"/>
      <c r="AS10631" s="876"/>
      <c r="AT10631" s="876"/>
      <c r="AU10631" s="876"/>
      <c r="AV10631" s="876"/>
      <c r="AW10631" s="876"/>
      <c r="AX10631" s="876"/>
      <c r="AY10631" s="876"/>
      <c r="AZ10631" s="876"/>
      <c r="BA10631" s="876"/>
      <c r="BB10631" s="876"/>
      <c r="BC10631" s="876"/>
      <c r="BD10631" s="876"/>
      <c r="BE10631" s="876"/>
      <c r="BF10631" s="876"/>
      <c r="BG10631" s="876"/>
      <c r="BH10631" s="876"/>
      <c r="BI10631" s="876"/>
      <c r="BJ10631" s="876"/>
      <c r="BK10631" s="876"/>
      <c r="BL10631" s="876"/>
      <c r="BM10631" s="876"/>
      <c r="BN10631" s="876"/>
      <c r="BO10631" s="876"/>
      <c r="BP10631" s="876"/>
      <c r="BQ10631" s="876"/>
      <c r="BR10631" s="876"/>
    </row>
    <row r="10632" spans="4:70" x14ac:dyDescent="0.2">
      <c r="D10632" s="876"/>
      <c r="F10632" s="876"/>
      <c r="J10632" s="876"/>
      <c r="X10632" s="876"/>
      <c r="Y10632" s="876"/>
      <c r="Z10632" s="876"/>
      <c r="AA10632" s="876"/>
      <c r="AB10632" s="876"/>
      <c r="AC10632" s="876"/>
      <c r="AD10632" s="876"/>
      <c r="AE10632" s="876"/>
      <c r="AF10632" s="876"/>
      <c r="AG10632" s="876"/>
      <c r="AH10632" s="876"/>
      <c r="AI10632" s="876"/>
      <c r="AJ10632" s="876"/>
      <c r="AK10632" s="876"/>
      <c r="AL10632" s="876"/>
      <c r="AM10632" s="876"/>
      <c r="AN10632" s="876"/>
      <c r="AO10632" s="876"/>
      <c r="AP10632" s="876"/>
      <c r="AQ10632" s="876"/>
      <c r="AR10632" s="876"/>
      <c r="AS10632" s="876"/>
      <c r="AT10632" s="876"/>
      <c r="AU10632" s="876"/>
      <c r="AV10632" s="876"/>
      <c r="AW10632" s="876"/>
      <c r="AX10632" s="876"/>
      <c r="AY10632" s="876"/>
      <c r="AZ10632" s="876"/>
      <c r="BA10632" s="876"/>
      <c r="BB10632" s="876"/>
      <c r="BC10632" s="876"/>
      <c r="BD10632" s="876"/>
      <c r="BE10632" s="876"/>
      <c r="BF10632" s="876"/>
      <c r="BG10632" s="876"/>
      <c r="BH10632" s="876"/>
      <c r="BI10632" s="876"/>
      <c r="BJ10632" s="876"/>
      <c r="BK10632" s="876"/>
      <c r="BL10632" s="876"/>
      <c r="BM10632" s="876"/>
      <c r="BN10632" s="876"/>
      <c r="BO10632" s="876"/>
      <c r="BP10632" s="876"/>
      <c r="BQ10632" s="876"/>
      <c r="BR10632" s="876"/>
    </row>
    <row r="10633" spans="4:70" x14ac:dyDescent="0.2">
      <c r="D10633" s="876"/>
      <c r="F10633" s="876"/>
      <c r="J10633" s="876"/>
      <c r="X10633" s="876"/>
      <c r="Y10633" s="876"/>
      <c r="Z10633" s="876"/>
      <c r="AA10633" s="876"/>
      <c r="AB10633" s="876"/>
      <c r="AC10633" s="876"/>
      <c r="AD10633" s="876"/>
      <c r="AE10633" s="876"/>
      <c r="AF10633" s="876"/>
      <c r="AG10633" s="876"/>
      <c r="AH10633" s="876"/>
      <c r="AI10633" s="876"/>
      <c r="AJ10633" s="876"/>
      <c r="AK10633" s="876"/>
      <c r="AL10633" s="876"/>
      <c r="AM10633" s="876"/>
      <c r="AN10633" s="876"/>
      <c r="AO10633" s="876"/>
      <c r="AP10633" s="876"/>
      <c r="AQ10633" s="876"/>
      <c r="AR10633" s="876"/>
      <c r="AS10633" s="876"/>
      <c r="AT10633" s="876"/>
      <c r="AU10633" s="876"/>
      <c r="AV10633" s="876"/>
      <c r="AW10633" s="876"/>
      <c r="AX10633" s="876"/>
      <c r="AY10633" s="876"/>
      <c r="AZ10633" s="876"/>
      <c r="BA10633" s="876"/>
      <c r="BB10633" s="876"/>
      <c r="BC10633" s="876"/>
      <c r="BD10633" s="876"/>
      <c r="BE10633" s="876"/>
      <c r="BF10633" s="876"/>
      <c r="BG10633" s="876"/>
      <c r="BH10633" s="876"/>
      <c r="BI10633" s="876"/>
      <c r="BJ10633" s="876"/>
      <c r="BK10633" s="876"/>
      <c r="BL10633" s="876"/>
      <c r="BM10633" s="876"/>
      <c r="BN10633" s="876"/>
      <c r="BO10633" s="876"/>
      <c r="BP10633" s="876"/>
      <c r="BQ10633" s="876"/>
      <c r="BR10633" s="876"/>
    </row>
    <row r="10634" spans="4:70" x14ac:dyDescent="0.2">
      <c r="D10634" s="876"/>
      <c r="F10634" s="876"/>
      <c r="J10634" s="876"/>
      <c r="X10634" s="876"/>
      <c r="Y10634" s="876"/>
      <c r="Z10634" s="876"/>
      <c r="AA10634" s="876"/>
      <c r="AB10634" s="876"/>
      <c r="AC10634" s="876"/>
      <c r="AD10634" s="876"/>
      <c r="AE10634" s="876"/>
      <c r="AF10634" s="876"/>
      <c r="AG10634" s="876"/>
      <c r="AH10634" s="876"/>
      <c r="AI10634" s="876"/>
      <c r="AJ10634" s="876"/>
      <c r="AK10634" s="876"/>
      <c r="AL10634" s="876"/>
      <c r="AM10634" s="876"/>
      <c r="AN10634" s="876"/>
      <c r="AO10634" s="876"/>
      <c r="AP10634" s="876"/>
      <c r="AQ10634" s="876"/>
      <c r="AR10634" s="876"/>
      <c r="AS10634" s="876"/>
      <c r="AT10634" s="876"/>
      <c r="AU10634" s="876"/>
      <c r="AV10634" s="876"/>
      <c r="AW10634" s="876"/>
      <c r="AX10634" s="876"/>
      <c r="AY10634" s="876"/>
      <c r="AZ10634" s="876"/>
      <c r="BA10634" s="876"/>
      <c r="BB10634" s="876"/>
      <c r="BC10634" s="876"/>
      <c r="BD10634" s="876"/>
      <c r="BE10634" s="876"/>
      <c r="BF10634" s="876"/>
      <c r="BG10634" s="876"/>
      <c r="BH10634" s="876"/>
      <c r="BI10634" s="876"/>
      <c r="BJ10634" s="876"/>
      <c r="BK10634" s="876"/>
      <c r="BL10634" s="876"/>
      <c r="BM10634" s="876"/>
      <c r="BN10634" s="876"/>
      <c r="BO10634" s="876"/>
      <c r="BP10634" s="876"/>
      <c r="BQ10634" s="876"/>
      <c r="BR10634" s="876"/>
    </row>
    <row r="10635" spans="4:70" x14ac:dyDescent="0.2">
      <c r="D10635" s="876"/>
      <c r="F10635" s="876"/>
      <c r="J10635" s="876"/>
      <c r="X10635" s="876"/>
      <c r="Y10635" s="876"/>
      <c r="Z10635" s="876"/>
      <c r="AA10635" s="876"/>
      <c r="AB10635" s="876"/>
      <c r="AC10635" s="876"/>
      <c r="AD10635" s="876"/>
      <c r="AE10635" s="876"/>
      <c r="AF10635" s="876"/>
      <c r="AG10635" s="876"/>
      <c r="AH10635" s="876"/>
      <c r="AI10635" s="876"/>
      <c r="AJ10635" s="876"/>
      <c r="AK10635" s="876"/>
      <c r="AL10635" s="876"/>
      <c r="AM10635" s="876"/>
      <c r="AN10635" s="876"/>
      <c r="AO10635" s="876"/>
      <c r="AP10635" s="876"/>
      <c r="AQ10635" s="876"/>
      <c r="AR10635" s="876"/>
      <c r="AS10635" s="876"/>
      <c r="AT10635" s="876"/>
      <c r="AU10635" s="876"/>
      <c r="AV10635" s="876"/>
      <c r="AW10635" s="876"/>
      <c r="AX10635" s="876"/>
      <c r="AY10635" s="876"/>
      <c r="AZ10635" s="876"/>
      <c r="BA10635" s="876"/>
      <c r="BB10635" s="876"/>
      <c r="BC10635" s="876"/>
      <c r="BD10635" s="876"/>
      <c r="BE10635" s="876"/>
      <c r="BF10635" s="876"/>
      <c r="BG10635" s="876"/>
      <c r="BH10635" s="876"/>
      <c r="BI10635" s="876"/>
      <c r="BJ10635" s="876"/>
      <c r="BK10635" s="876"/>
      <c r="BL10635" s="876"/>
      <c r="BM10635" s="876"/>
      <c r="BN10635" s="876"/>
      <c r="BO10635" s="876"/>
      <c r="BP10635" s="876"/>
      <c r="BQ10635" s="876"/>
      <c r="BR10635" s="876"/>
    </row>
    <row r="10636" spans="4:70" x14ac:dyDescent="0.2">
      <c r="D10636" s="876"/>
      <c r="F10636" s="876"/>
      <c r="J10636" s="876"/>
      <c r="X10636" s="876"/>
      <c r="Y10636" s="876"/>
      <c r="Z10636" s="876"/>
      <c r="AA10636" s="876"/>
      <c r="AB10636" s="876"/>
      <c r="AC10636" s="876"/>
      <c r="AD10636" s="876"/>
      <c r="AE10636" s="876"/>
      <c r="AF10636" s="876"/>
      <c r="AG10636" s="876"/>
      <c r="AH10636" s="876"/>
      <c r="AI10636" s="876"/>
      <c r="AJ10636" s="876"/>
      <c r="AK10636" s="876"/>
      <c r="AL10636" s="876"/>
      <c r="AM10636" s="876"/>
      <c r="AN10636" s="876"/>
      <c r="AO10636" s="876"/>
      <c r="AP10636" s="876"/>
      <c r="AQ10636" s="876"/>
      <c r="AR10636" s="876"/>
      <c r="AS10636" s="876"/>
      <c r="AT10636" s="876"/>
      <c r="AU10636" s="876"/>
      <c r="AV10636" s="876"/>
      <c r="AW10636" s="876"/>
      <c r="AX10636" s="876"/>
      <c r="AY10636" s="876"/>
      <c r="AZ10636" s="876"/>
      <c r="BA10636" s="876"/>
      <c r="BB10636" s="876"/>
      <c r="BC10636" s="876"/>
      <c r="BD10636" s="876"/>
      <c r="BE10636" s="876"/>
      <c r="BF10636" s="876"/>
      <c r="BG10636" s="876"/>
      <c r="BH10636" s="876"/>
      <c r="BI10636" s="876"/>
      <c r="BJ10636" s="876"/>
      <c r="BK10636" s="876"/>
      <c r="BL10636" s="876"/>
      <c r="BM10636" s="876"/>
      <c r="BN10636" s="876"/>
      <c r="BO10636" s="876"/>
      <c r="BP10636" s="876"/>
      <c r="BQ10636" s="876"/>
      <c r="BR10636" s="876"/>
    </row>
    <row r="10637" spans="4:70" x14ac:dyDescent="0.2">
      <c r="D10637" s="876"/>
      <c r="F10637" s="876"/>
      <c r="J10637" s="876"/>
      <c r="X10637" s="876"/>
      <c r="Y10637" s="876"/>
      <c r="Z10637" s="876"/>
      <c r="AA10637" s="876"/>
      <c r="AB10637" s="876"/>
      <c r="AC10637" s="876"/>
      <c r="AD10637" s="876"/>
      <c r="AE10637" s="876"/>
      <c r="AF10637" s="876"/>
      <c r="AG10637" s="876"/>
      <c r="AH10637" s="876"/>
      <c r="AI10637" s="876"/>
      <c r="AJ10637" s="876"/>
      <c r="AK10637" s="876"/>
      <c r="AL10637" s="876"/>
      <c r="AM10637" s="876"/>
      <c r="AN10637" s="876"/>
      <c r="AO10637" s="876"/>
      <c r="AP10637" s="876"/>
      <c r="AQ10637" s="876"/>
      <c r="AR10637" s="876"/>
      <c r="AS10637" s="876"/>
      <c r="AT10637" s="876"/>
      <c r="AU10637" s="876"/>
      <c r="AV10637" s="876"/>
      <c r="AW10637" s="876"/>
      <c r="AX10637" s="876"/>
      <c r="AY10637" s="876"/>
      <c r="AZ10637" s="876"/>
      <c r="BA10637" s="876"/>
      <c r="BB10637" s="876"/>
      <c r="BC10637" s="876"/>
      <c r="BD10637" s="876"/>
      <c r="BE10637" s="876"/>
      <c r="BF10637" s="876"/>
      <c r="BG10637" s="876"/>
      <c r="BH10637" s="876"/>
      <c r="BI10637" s="876"/>
      <c r="BJ10637" s="876"/>
      <c r="BK10637" s="876"/>
      <c r="BL10637" s="876"/>
      <c r="BM10637" s="876"/>
      <c r="BN10637" s="876"/>
      <c r="BO10637" s="876"/>
      <c r="BP10637" s="876"/>
      <c r="BQ10637" s="876"/>
      <c r="BR10637" s="876"/>
    </row>
    <row r="10638" spans="4:70" x14ac:dyDescent="0.2">
      <c r="D10638" s="876"/>
      <c r="F10638" s="876"/>
      <c r="J10638" s="876"/>
      <c r="X10638" s="876"/>
      <c r="Y10638" s="876"/>
      <c r="Z10638" s="876"/>
      <c r="AA10638" s="876"/>
      <c r="AB10638" s="876"/>
      <c r="AC10638" s="876"/>
      <c r="AD10638" s="876"/>
      <c r="AE10638" s="876"/>
      <c r="AF10638" s="876"/>
      <c r="AG10638" s="876"/>
      <c r="AH10638" s="876"/>
      <c r="AI10638" s="876"/>
      <c r="AJ10638" s="876"/>
      <c r="AK10638" s="876"/>
      <c r="AL10638" s="876"/>
      <c r="AM10638" s="876"/>
      <c r="AN10638" s="876"/>
      <c r="AO10638" s="876"/>
      <c r="AP10638" s="876"/>
      <c r="AQ10638" s="876"/>
      <c r="AR10638" s="876"/>
      <c r="AS10638" s="876"/>
      <c r="AT10638" s="876"/>
      <c r="AU10638" s="876"/>
      <c r="AV10638" s="876"/>
      <c r="AW10638" s="876"/>
      <c r="AX10638" s="876"/>
      <c r="AY10638" s="876"/>
      <c r="AZ10638" s="876"/>
      <c r="BA10638" s="876"/>
      <c r="BB10638" s="876"/>
      <c r="BC10638" s="876"/>
      <c r="BD10638" s="876"/>
      <c r="BE10638" s="876"/>
      <c r="BF10638" s="876"/>
      <c r="BG10638" s="876"/>
      <c r="BH10638" s="876"/>
      <c r="BI10638" s="876"/>
      <c r="BJ10638" s="876"/>
      <c r="BK10638" s="876"/>
      <c r="BL10638" s="876"/>
      <c r="BM10638" s="876"/>
      <c r="BN10638" s="876"/>
      <c r="BO10638" s="876"/>
      <c r="BP10638" s="876"/>
      <c r="BQ10638" s="876"/>
      <c r="BR10638" s="876"/>
    </row>
    <row r="10639" spans="4:70" x14ac:dyDescent="0.2">
      <c r="D10639" s="876"/>
      <c r="F10639" s="876"/>
      <c r="J10639" s="876"/>
      <c r="X10639" s="876"/>
      <c r="Y10639" s="876"/>
      <c r="Z10639" s="876"/>
      <c r="AA10639" s="876"/>
      <c r="AB10639" s="876"/>
      <c r="AC10639" s="876"/>
      <c r="AD10639" s="876"/>
      <c r="AE10639" s="876"/>
      <c r="AF10639" s="876"/>
      <c r="AG10639" s="876"/>
      <c r="AH10639" s="876"/>
      <c r="AI10639" s="876"/>
      <c r="AJ10639" s="876"/>
      <c r="AK10639" s="876"/>
      <c r="AL10639" s="876"/>
      <c r="AM10639" s="876"/>
      <c r="AN10639" s="876"/>
      <c r="AO10639" s="876"/>
      <c r="AP10639" s="876"/>
      <c r="AQ10639" s="876"/>
      <c r="AR10639" s="876"/>
      <c r="AS10639" s="876"/>
      <c r="AT10639" s="876"/>
      <c r="AU10639" s="876"/>
      <c r="AV10639" s="876"/>
      <c r="AW10639" s="876"/>
      <c r="AX10639" s="876"/>
      <c r="AY10639" s="876"/>
      <c r="AZ10639" s="876"/>
      <c r="BA10639" s="876"/>
      <c r="BB10639" s="876"/>
      <c r="BC10639" s="876"/>
      <c r="BD10639" s="876"/>
      <c r="BE10639" s="876"/>
      <c r="BF10639" s="876"/>
      <c r="BG10639" s="876"/>
      <c r="BH10639" s="876"/>
      <c r="BI10639" s="876"/>
      <c r="BJ10639" s="876"/>
      <c r="BK10639" s="876"/>
      <c r="BL10639" s="876"/>
      <c r="BM10639" s="876"/>
      <c r="BN10639" s="876"/>
      <c r="BO10639" s="876"/>
      <c r="BP10639" s="876"/>
      <c r="BQ10639" s="876"/>
      <c r="BR10639" s="876"/>
    </row>
    <row r="10640" spans="4:70" x14ac:dyDescent="0.2">
      <c r="D10640" s="876"/>
      <c r="F10640" s="876"/>
      <c r="J10640" s="876"/>
      <c r="X10640" s="876"/>
      <c r="Y10640" s="876"/>
      <c r="Z10640" s="876"/>
      <c r="AA10640" s="876"/>
      <c r="AB10640" s="876"/>
      <c r="AC10640" s="876"/>
      <c r="AD10640" s="876"/>
      <c r="AE10640" s="876"/>
      <c r="AF10640" s="876"/>
      <c r="AG10640" s="876"/>
      <c r="AH10640" s="876"/>
      <c r="AI10640" s="876"/>
      <c r="AJ10640" s="876"/>
      <c r="AK10640" s="876"/>
      <c r="AL10640" s="876"/>
      <c r="AM10640" s="876"/>
      <c r="AN10640" s="876"/>
      <c r="AO10640" s="876"/>
      <c r="AP10640" s="876"/>
      <c r="AQ10640" s="876"/>
      <c r="AR10640" s="876"/>
      <c r="AS10640" s="876"/>
      <c r="AT10640" s="876"/>
      <c r="AU10640" s="876"/>
      <c r="AV10640" s="876"/>
      <c r="AW10640" s="876"/>
      <c r="AX10640" s="876"/>
      <c r="AY10640" s="876"/>
      <c r="AZ10640" s="876"/>
      <c r="BA10640" s="876"/>
      <c r="BB10640" s="876"/>
      <c r="BC10640" s="876"/>
      <c r="BD10640" s="876"/>
      <c r="BE10640" s="876"/>
      <c r="BF10640" s="876"/>
      <c r="BG10640" s="876"/>
      <c r="BH10640" s="876"/>
      <c r="BI10640" s="876"/>
      <c r="BJ10640" s="876"/>
      <c r="BK10640" s="876"/>
      <c r="BL10640" s="876"/>
      <c r="BM10640" s="876"/>
      <c r="BN10640" s="876"/>
      <c r="BO10640" s="876"/>
      <c r="BP10640" s="876"/>
      <c r="BQ10640" s="876"/>
      <c r="BR10640" s="876"/>
    </row>
    <row r="10641" spans="4:70" x14ac:dyDescent="0.2">
      <c r="D10641" s="876"/>
      <c r="F10641" s="876"/>
      <c r="J10641" s="876"/>
      <c r="X10641" s="876"/>
      <c r="Y10641" s="876"/>
      <c r="Z10641" s="876"/>
      <c r="AA10641" s="876"/>
      <c r="AB10641" s="876"/>
      <c r="AC10641" s="876"/>
      <c r="AD10641" s="876"/>
      <c r="AE10641" s="876"/>
      <c r="AF10641" s="876"/>
      <c r="AG10641" s="876"/>
      <c r="AH10641" s="876"/>
      <c r="AI10641" s="876"/>
      <c r="AJ10641" s="876"/>
      <c r="AK10641" s="876"/>
      <c r="AL10641" s="876"/>
      <c r="AM10641" s="876"/>
      <c r="AN10641" s="876"/>
      <c r="AO10641" s="876"/>
      <c r="AP10641" s="876"/>
      <c r="AQ10641" s="876"/>
      <c r="AR10641" s="876"/>
      <c r="AS10641" s="876"/>
      <c r="AT10641" s="876"/>
      <c r="AU10641" s="876"/>
      <c r="AV10641" s="876"/>
      <c r="AW10641" s="876"/>
      <c r="AX10641" s="876"/>
      <c r="AY10641" s="876"/>
      <c r="AZ10641" s="876"/>
      <c r="BA10641" s="876"/>
      <c r="BB10641" s="876"/>
      <c r="BC10641" s="876"/>
      <c r="BD10641" s="876"/>
      <c r="BE10641" s="876"/>
      <c r="BF10641" s="876"/>
      <c r="BG10641" s="876"/>
      <c r="BH10641" s="876"/>
      <c r="BI10641" s="876"/>
      <c r="BJ10641" s="876"/>
      <c r="BK10641" s="876"/>
      <c r="BL10641" s="876"/>
      <c r="BM10641" s="876"/>
      <c r="BN10641" s="876"/>
      <c r="BO10641" s="876"/>
      <c r="BP10641" s="876"/>
      <c r="BQ10641" s="876"/>
      <c r="BR10641" s="876"/>
    </row>
    <row r="10642" spans="4:70" x14ac:dyDescent="0.2">
      <c r="D10642" s="876"/>
      <c r="F10642" s="876"/>
      <c r="J10642" s="876"/>
      <c r="X10642" s="876"/>
      <c r="Y10642" s="876"/>
      <c r="Z10642" s="876"/>
      <c r="AA10642" s="876"/>
      <c r="AB10642" s="876"/>
      <c r="AC10642" s="876"/>
      <c r="AD10642" s="876"/>
      <c r="AE10642" s="876"/>
      <c r="AF10642" s="876"/>
      <c r="AG10642" s="876"/>
      <c r="AH10642" s="876"/>
      <c r="AI10642" s="876"/>
      <c r="AJ10642" s="876"/>
      <c r="AK10642" s="876"/>
      <c r="AL10642" s="876"/>
      <c r="AM10642" s="876"/>
      <c r="AN10642" s="876"/>
      <c r="AO10642" s="876"/>
      <c r="AP10642" s="876"/>
      <c r="AQ10642" s="876"/>
      <c r="AR10642" s="876"/>
      <c r="AS10642" s="876"/>
      <c r="AT10642" s="876"/>
      <c r="AU10642" s="876"/>
      <c r="AV10642" s="876"/>
      <c r="AW10642" s="876"/>
      <c r="AX10642" s="876"/>
      <c r="AY10642" s="876"/>
      <c r="AZ10642" s="876"/>
      <c r="BA10642" s="876"/>
      <c r="BB10642" s="876"/>
      <c r="BC10642" s="876"/>
      <c r="BD10642" s="876"/>
      <c r="BE10642" s="876"/>
      <c r="BF10642" s="876"/>
      <c r="BG10642" s="876"/>
      <c r="BH10642" s="876"/>
      <c r="BI10642" s="876"/>
      <c r="BJ10642" s="876"/>
      <c r="BK10642" s="876"/>
      <c r="BL10642" s="876"/>
      <c r="BM10642" s="876"/>
      <c r="BN10642" s="876"/>
      <c r="BO10642" s="876"/>
      <c r="BP10642" s="876"/>
      <c r="BQ10642" s="876"/>
      <c r="BR10642" s="876"/>
    </row>
    <row r="10643" spans="4:70" x14ac:dyDescent="0.2">
      <c r="D10643" s="876"/>
      <c r="F10643" s="876"/>
      <c r="J10643" s="876"/>
      <c r="X10643" s="876"/>
      <c r="Y10643" s="876"/>
      <c r="Z10643" s="876"/>
      <c r="AA10643" s="876"/>
      <c r="AB10643" s="876"/>
      <c r="AC10643" s="876"/>
      <c r="AD10643" s="876"/>
      <c r="AE10643" s="876"/>
      <c r="AF10643" s="876"/>
      <c r="AG10643" s="876"/>
      <c r="AH10643" s="876"/>
      <c r="AI10643" s="876"/>
      <c r="AJ10643" s="876"/>
      <c r="AK10643" s="876"/>
      <c r="AL10643" s="876"/>
      <c r="AM10643" s="876"/>
      <c r="AN10643" s="876"/>
      <c r="AO10643" s="876"/>
      <c r="AP10643" s="876"/>
      <c r="AQ10643" s="876"/>
      <c r="AR10643" s="876"/>
      <c r="AS10643" s="876"/>
      <c r="AT10643" s="876"/>
      <c r="AU10643" s="876"/>
      <c r="AV10643" s="876"/>
      <c r="AW10643" s="876"/>
      <c r="AX10643" s="876"/>
      <c r="AY10643" s="876"/>
      <c r="AZ10643" s="876"/>
      <c r="BA10643" s="876"/>
      <c r="BB10643" s="876"/>
      <c r="BC10643" s="876"/>
      <c r="BD10643" s="876"/>
      <c r="BE10643" s="876"/>
      <c r="BF10643" s="876"/>
      <c r="BG10643" s="876"/>
      <c r="BH10643" s="876"/>
      <c r="BI10643" s="876"/>
      <c r="BJ10643" s="876"/>
      <c r="BK10643" s="876"/>
      <c r="BL10643" s="876"/>
      <c r="BM10643" s="876"/>
      <c r="BN10643" s="876"/>
      <c r="BO10643" s="876"/>
      <c r="BP10643" s="876"/>
      <c r="BQ10643" s="876"/>
      <c r="BR10643" s="876"/>
    </row>
    <row r="10644" spans="4:70" x14ac:dyDescent="0.2">
      <c r="D10644" s="876"/>
      <c r="F10644" s="876"/>
      <c r="J10644" s="876"/>
      <c r="X10644" s="876"/>
      <c r="Y10644" s="876"/>
      <c r="Z10644" s="876"/>
      <c r="AA10644" s="876"/>
      <c r="AB10644" s="876"/>
      <c r="AC10644" s="876"/>
      <c r="AD10644" s="876"/>
      <c r="AE10644" s="876"/>
      <c r="AF10644" s="876"/>
      <c r="AG10644" s="876"/>
      <c r="AH10644" s="876"/>
      <c r="AI10644" s="876"/>
      <c r="AJ10644" s="876"/>
      <c r="AK10644" s="876"/>
      <c r="AL10644" s="876"/>
      <c r="AM10644" s="876"/>
      <c r="AN10644" s="876"/>
      <c r="AO10644" s="876"/>
      <c r="AP10644" s="876"/>
      <c r="AQ10644" s="876"/>
      <c r="AR10644" s="876"/>
      <c r="AS10644" s="876"/>
      <c r="AT10644" s="876"/>
      <c r="AU10644" s="876"/>
      <c r="AV10644" s="876"/>
      <c r="AW10644" s="876"/>
      <c r="AX10644" s="876"/>
      <c r="AY10644" s="876"/>
      <c r="AZ10644" s="876"/>
      <c r="BA10644" s="876"/>
      <c r="BB10644" s="876"/>
      <c r="BC10644" s="876"/>
      <c r="BD10644" s="876"/>
      <c r="BE10644" s="876"/>
      <c r="BF10644" s="876"/>
      <c r="BG10644" s="876"/>
      <c r="BH10644" s="876"/>
      <c r="BI10644" s="876"/>
      <c r="BJ10644" s="876"/>
      <c r="BK10644" s="876"/>
      <c r="BL10644" s="876"/>
      <c r="BM10644" s="876"/>
      <c r="BN10644" s="876"/>
      <c r="BO10644" s="876"/>
      <c r="BP10644" s="876"/>
      <c r="BQ10644" s="876"/>
      <c r="BR10644" s="876"/>
    </row>
    <row r="10645" spans="4:70" x14ac:dyDescent="0.2">
      <c r="D10645" s="876"/>
      <c r="F10645" s="876"/>
      <c r="J10645" s="876"/>
      <c r="X10645" s="876"/>
      <c r="Y10645" s="876"/>
      <c r="Z10645" s="876"/>
      <c r="AA10645" s="876"/>
      <c r="AB10645" s="876"/>
      <c r="AC10645" s="876"/>
      <c r="AD10645" s="876"/>
      <c r="AE10645" s="876"/>
      <c r="AF10645" s="876"/>
      <c r="AG10645" s="876"/>
      <c r="AH10645" s="876"/>
      <c r="AI10645" s="876"/>
      <c r="AJ10645" s="876"/>
      <c r="AK10645" s="876"/>
      <c r="AL10645" s="876"/>
      <c r="AM10645" s="876"/>
      <c r="AN10645" s="876"/>
      <c r="AO10645" s="876"/>
      <c r="AP10645" s="876"/>
      <c r="AQ10645" s="876"/>
      <c r="AR10645" s="876"/>
      <c r="AS10645" s="876"/>
      <c r="AT10645" s="876"/>
      <c r="AU10645" s="876"/>
      <c r="AV10645" s="876"/>
      <c r="AW10645" s="876"/>
      <c r="AX10645" s="876"/>
      <c r="AY10645" s="876"/>
      <c r="AZ10645" s="876"/>
      <c r="BA10645" s="876"/>
      <c r="BB10645" s="876"/>
      <c r="BC10645" s="876"/>
      <c r="BD10645" s="876"/>
      <c r="BE10645" s="876"/>
      <c r="BF10645" s="876"/>
      <c r="BG10645" s="876"/>
      <c r="BH10645" s="876"/>
      <c r="BI10645" s="876"/>
      <c r="BJ10645" s="876"/>
      <c r="BK10645" s="876"/>
      <c r="BL10645" s="876"/>
      <c r="BM10645" s="876"/>
      <c r="BN10645" s="876"/>
      <c r="BO10645" s="876"/>
      <c r="BP10645" s="876"/>
      <c r="BQ10645" s="876"/>
      <c r="BR10645" s="876"/>
    </row>
    <row r="10646" spans="4:70" x14ac:dyDescent="0.2">
      <c r="D10646" s="876"/>
      <c r="F10646" s="876"/>
      <c r="J10646" s="876"/>
      <c r="X10646" s="876"/>
      <c r="Y10646" s="876"/>
      <c r="Z10646" s="876"/>
      <c r="AA10646" s="876"/>
      <c r="AB10646" s="876"/>
      <c r="AC10646" s="876"/>
      <c r="AD10646" s="876"/>
      <c r="AE10646" s="876"/>
      <c r="AF10646" s="876"/>
      <c r="AG10646" s="876"/>
      <c r="AH10646" s="876"/>
      <c r="AI10646" s="876"/>
      <c r="AJ10646" s="876"/>
      <c r="AK10646" s="876"/>
      <c r="AL10646" s="876"/>
      <c r="AM10646" s="876"/>
      <c r="AN10646" s="876"/>
      <c r="AO10646" s="876"/>
      <c r="AP10646" s="876"/>
      <c r="AQ10646" s="876"/>
      <c r="AR10646" s="876"/>
      <c r="AS10646" s="876"/>
      <c r="AT10646" s="876"/>
      <c r="AU10646" s="876"/>
      <c r="AV10646" s="876"/>
      <c r="AW10646" s="876"/>
      <c r="AX10646" s="876"/>
      <c r="AY10646" s="876"/>
      <c r="AZ10646" s="876"/>
      <c r="BA10646" s="876"/>
      <c r="BB10646" s="876"/>
      <c r="BC10646" s="876"/>
      <c r="BD10646" s="876"/>
      <c r="BE10646" s="876"/>
      <c r="BF10646" s="876"/>
      <c r="BG10646" s="876"/>
      <c r="BH10646" s="876"/>
      <c r="BI10646" s="876"/>
      <c r="BJ10646" s="876"/>
      <c r="BK10646" s="876"/>
      <c r="BL10646" s="876"/>
      <c r="BM10646" s="876"/>
      <c r="BN10646" s="876"/>
      <c r="BO10646" s="876"/>
      <c r="BP10646" s="876"/>
      <c r="BQ10646" s="876"/>
      <c r="BR10646" s="876"/>
    </row>
    <row r="10647" spans="4:70" x14ac:dyDescent="0.2">
      <c r="D10647" s="876"/>
      <c r="F10647" s="876"/>
      <c r="J10647" s="876"/>
      <c r="X10647" s="876"/>
      <c r="Y10647" s="876"/>
      <c r="Z10647" s="876"/>
      <c r="AA10647" s="876"/>
      <c r="AB10647" s="876"/>
      <c r="AC10647" s="876"/>
      <c r="AD10647" s="876"/>
      <c r="AE10647" s="876"/>
      <c r="AF10647" s="876"/>
      <c r="AG10647" s="876"/>
      <c r="AH10647" s="876"/>
      <c r="AI10647" s="876"/>
      <c r="AJ10647" s="876"/>
      <c r="AK10647" s="876"/>
      <c r="AL10647" s="876"/>
      <c r="AM10647" s="876"/>
      <c r="AN10647" s="876"/>
      <c r="AO10647" s="876"/>
      <c r="AP10647" s="876"/>
      <c r="AQ10647" s="876"/>
      <c r="AR10647" s="876"/>
      <c r="AS10647" s="876"/>
      <c r="AT10647" s="876"/>
      <c r="AU10647" s="876"/>
      <c r="AV10647" s="876"/>
      <c r="AW10647" s="876"/>
      <c r="AX10647" s="876"/>
      <c r="AY10647" s="876"/>
      <c r="AZ10647" s="876"/>
      <c r="BA10647" s="876"/>
      <c r="BB10647" s="876"/>
      <c r="BC10647" s="876"/>
      <c r="BD10647" s="876"/>
      <c r="BE10647" s="876"/>
      <c r="BF10647" s="876"/>
      <c r="BG10647" s="876"/>
      <c r="BH10647" s="876"/>
      <c r="BI10647" s="876"/>
      <c r="BJ10647" s="876"/>
      <c r="BK10647" s="876"/>
      <c r="BL10647" s="876"/>
      <c r="BM10647" s="876"/>
      <c r="BN10647" s="876"/>
      <c r="BO10647" s="876"/>
      <c r="BP10647" s="876"/>
      <c r="BQ10647" s="876"/>
      <c r="BR10647" s="876"/>
    </row>
    <row r="10648" spans="4:70" x14ac:dyDescent="0.2">
      <c r="D10648" s="876"/>
      <c r="F10648" s="876"/>
      <c r="J10648" s="876"/>
      <c r="X10648" s="876"/>
      <c r="Y10648" s="876"/>
      <c r="Z10648" s="876"/>
      <c r="AA10648" s="876"/>
      <c r="AB10648" s="876"/>
      <c r="AC10648" s="876"/>
      <c r="AD10648" s="876"/>
      <c r="AE10648" s="876"/>
      <c r="AF10648" s="876"/>
      <c r="AG10648" s="876"/>
      <c r="AH10648" s="876"/>
      <c r="AI10648" s="876"/>
      <c r="AJ10648" s="876"/>
      <c r="AK10648" s="876"/>
      <c r="AL10648" s="876"/>
      <c r="AM10648" s="876"/>
      <c r="AN10648" s="876"/>
      <c r="AO10648" s="876"/>
      <c r="AP10648" s="876"/>
      <c r="AQ10648" s="876"/>
      <c r="AR10648" s="876"/>
      <c r="AS10648" s="876"/>
      <c r="AT10648" s="876"/>
      <c r="AU10648" s="876"/>
      <c r="AV10648" s="876"/>
      <c r="AW10648" s="876"/>
      <c r="AX10648" s="876"/>
      <c r="AY10648" s="876"/>
      <c r="AZ10648" s="876"/>
      <c r="BA10648" s="876"/>
      <c r="BB10648" s="876"/>
      <c r="BC10648" s="876"/>
      <c r="BD10648" s="876"/>
      <c r="BE10648" s="876"/>
      <c r="BF10648" s="876"/>
      <c r="BG10648" s="876"/>
      <c r="BH10648" s="876"/>
      <c r="BI10648" s="876"/>
      <c r="BJ10648" s="876"/>
      <c r="BK10648" s="876"/>
      <c r="BL10648" s="876"/>
      <c r="BM10648" s="876"/>
      <c r="BN10648" s="876"/>
      <c r="BO10648" s="876"/>
      <c r="BP10648" s="876"/>
      <c r="BQ10648" s="876"/>
      <c r="BR10648" s="876"/>
    </row>
    <row r="10649" spans="4:70" x14ac:dyDescent="0.2">
      <c r="D10649" s="876"/>
      <c r="F10649" s="876"/>
      <c r="J10649" s="876"/>
      <c r="X10649" s="876"/>
      <c r="Y10649" s="876"/>
      <c r="Z10649" s="876"/>
      <c r="AA10649" s="876"/>
      <c r="AB10649" s="876"/>
      <c r="AC10649" s="876"/>
      <c r="AD10649" s="876"/>
      <c r="AE10649" s="876"/>
      <c r="AF10649" s="876"/>
      <c r="AG10649" s="876"/>
      <c r="AH10649" s="876"/>
      <c r="AI10649" s="876"/>
      <c r="AJ10649" s="876"/>
      <c r="AK10649" s="876"/>
      <c r="AL10649" s="876"/>
      <c r="AM10649" s="876"/>
      <c r="AN10649" s="876"/>
      <c r="AO10649" s="876"/>
      <c r="AP10649" s="876"/>
      <c r="AQ10649" s="876"/>
      <c r="AR10649" s="876"/>
      <c r="AS10649" s="876"/>
      <c r="AT10649" s="876"/>
      <c r="AU10649" s="876"/>
      <c r="AV10649" s="876"/>
      <c r="AW10649" s="876"/>
      <c r="AX10649" s="876"/>
      <c r="AY10649" s="876"/>
      <c r="AZ10649" s="876"/>
      <c r="BA10649" s="876"/>
      <c r="BB10649" s="876"/>
      <c r="BC10649" s="876"/>
      <c r="BD10649" s="876"/>
      <c r="BE10649" s="876"/>
      <c r="BF10649" s="876"/>
      <c r="BG10649" s="876"/>
      <c r="BH10649" s="876"/>
      <c r="BI10649" s="876"/>
      <c r="BJ10649" s="876"/>
      <c r="BK10649" s="876"/>
      <c r="BL10649" s="876"/>
      <c r="BM10649" s="876"/>
      <c r="BN10649" s="876"/>
      <c r="BO10649" s="876"/>
      <c r="BP10649" s="876"/>
      <c r="BQ10649" s="876"/>
      <c r="BR10649" s="876"/>
    </row>
    <row r="10650" spans="4:70" x14ac:dyDescent="0.2">
      <c r="D10650" s="876"/>
      <c r="F10650" s="876"/>
      <c r="J10650" s="876"/>
      <c r="X10650" s="876"/>
      <c r="Y10650" s="876"/>
      <c r="Z10650" s="876"/>
      <c r="AA10650" s="876"/>
      <c r="AB10650" s="876"/>
      <c r="AC10650" s="876"/>
      <c r="AD10650" s="876"/>
      <c r="AE10650" s="876"/>
      <c r="AF10650" s="876"/>
      <c r="AG10650" s="876"/>
      <c r="AH10650" s="876"/>
      <c r="AI10650" s="876"/>
      <c r="AJ10650" s="876"/>
      <c r="AK10650" s="876"/>
      <c r="AL10650" s="876"/>
      <c r="AM10650" s="876"/>
      <c r="AN10650" s="876"/>
      <c r="AO10650" s="876"/>
      <c r="AP10650" s="876"/>
      <c r="AQ10650" s="876"/>
      <c r="AR10650" s="876"/>
      <c r="AS10650" s="876"/>
      <c r="AT10650" s="876"/>
      <c r="AU10650" s="876"/>
      <c r="AV10650" s="876"/>
      <c r="AW10650" s="876"/>
      <c r="AX10650" s="876"/>
      <c r="AY10650" s="876"/>
      <c r="AZ10650" s="876"/>
      <c r="BA10650" s="876"/>
      <c r="BB10650" s="876"/>
      <c r="BC10650" s="876"/>
      <c r="BD10650" s="876"/>
      <c r="BE10650" s="876"/>
      <c r="BF10650" s="876"/>
      <c r="BG10650" s="876"/>
      <c r="BH10650" s="876"/>
      <c r="BI10650" s="876"/>
      <c r="BJ10650" s="876"/>
      <c r="BK10650" s="876"/>
      <c r="BL10650" s="876"/>
      <c r="BM10650" s="876"/>
      <c r="BN10650" s="876"/>
      <c r="BO10650" s="876"/>
      <c r="BP10650" s="876"/>
      <c r="BQ10650" s="876"/>
      <c r="BR10650" s="876"/>
    </row>
    <row r="10651" spans="4:70" x14ac:dyDescent="0.2">
      <c r="D10651" s="876"/>
      <c r="F10651" s="876"/>
      <c r="J10651" s="876"/>
      <c r="X10651" s="876"/>
      <c r="Y10651" s="876"/>
      <c r="Z10651" s="876"/>
      <c r="AA10651" s="876"/>
      <c r="AB10651" s="876"/>
      <c r="AC10651" s="876"/>
      <c r="AD10651" s="876"/>
      <c r="AE10651" s="876"/>
      <c r="AF10651" s="876"/>
      <c r="AG10651" s="876"/>
      <c r="AH10651" s="876"/>
      <c r="AI10651" s="876"/>
      <c r="AJ10651" s="876"/>
      <c r="AK10651" s="876"/>
      <c r="AL10651" s="876"/>
      <c r="AM10651" s="876"/>
      <c r="AN10651" s="876"/>
      <c r="AO10651" s="876"/>
      <c r="AP10651" s="876"/>
      <c r="AQ10651" s="876"/>
      <c r="AR10651" s="876"/>
      <c r="AS10651" s="876"/>
      <c r="AT10651" s="876"/>
      <c r="AU10651" s="876"/>
      <c r="AV10651" s="876"/>
      <c r="AW10651" s="876"/>
      <c r="AX10651" s="876"/>
      <c r="AY10651" s="876"/>
      <c r="AZ10651" s="876"/>
      <c r="BA10651" s="876"/>
      <c r="BB10651" s="876"/>
      <c r="BC10651" s="876"/>
      <c r="BD10651" s="876"/>
      <c r="BE10651" s="876"/>
      <c r="BF10651" s="876"/>
      <c r="BG10651" s="876"/>
      <c r="BH10651" s="876"/>
      <c r="BI10651" s="876"/>
      <c r="BJ10651" s="876"/>
      <c r="BK10651" s="876"/>
      <c r="BL10651" s="876"/>
      <c r="BM10651" s="876"/>
      <c r="BN10651" s="876"/>
      <c r="BO10651" s="876"/>
      <c r="BP10651" s="876"/>
      <c r="BQ10651" s="876"/>
      <c r="BR10651" s="876"/>
    </row>
    <row r="10652" spans="4:70" x14ac:dyDescent="0.2">
      <c r="D10652" s="876"/>
      <c r="F10652" s="876"/>
      <c r="J10652" s="876"/>
      <c r="X10652" s="876"/>
      <c r="Y10652" s="876"/>
      <c r="Z10652" s="876"/>
      <c r="AA10652" s="876"/>
      <c r="AB10652" s="876"/>
      <c r="AC10652" s="876"/>
      <c r="AD10652" s="876"/>
      <c r="AE10652" s="876"/>
      <c r="AF10652" s="876"/>
      <c r="AG10652" s="876"/>
      <c r="AH10652" s="876"/>
      <c r="AI10652" s="876"/>
      <c r="AJ10652" s="876"/>
      <c r="AK10652" s="876"/>
      <c r="AL10652" s="876"/>
      <c r="AM10652" s="876"/>
      <c r="AN10652" s="876"/>
      <c r="AO10652" s="876"/>
      <c r="AP10652" s="876"/>
      <c r="AQ10652" s="876"/>
      <c r="AR10652" s="876"/>
      <c r="AS10652" s="876"/>
      <c r="AT10652" s="876"/>
      <c r="AU10652" s="876"/>
      <c r="AV10652" s="876"/>
      <c r="AW10652" s="876"/>
      <c r="AX10652" s="876"/>
      <c r="AY10652" s="876"/>
      <c r="AZ10652" s="876"/>
      <c r="BA10652" s="876"/>
      <c r="BB10652" s="876"/>
      <c r="BC10652" s="876"/>
      <c r="BD10652" s="876"/>
      <c r="BE10652" s="876"/>
      <c r="BF10652" s="876"/>
      <c r="BG10652" s="876"/>
      <c r="BH10652" s="876"/>
      <c r="BI10652" s="876"/>
      <c r="BJ10652" s="876"/>
      <c r="BK10652" s="876"/>
      <c r="BL10652" s="876"/>
      <c r="BM10652" s="876"/>
      <c r="BN10652" s="876"/>
      <c r="BO10652" s="876"/>
      <c r="BP10652" s="876"/>
      <c r="BQ10652" s="876"/>
      <c r="BR10652" s="876"/>
    </row>
    <row r="10653" spans="4:70" x14ac:dyDescent="0.2">
      <c r="D10653" s="876"/>
      <c r="F10653" s="876"/>
      <c r="J10653" s="876"/>
      <c r="X10653" s="876"/>
      <c r="Y10653" s="876"/>
      <c r="Z10653" s="876"/>
      <c r="AA10653" s="876"/>
      <c r="AB10653" s="876"/>
      <c r="AC10653" s="876"/>
      <c r="AD10653" s="876"/>
      <c r="AE10653" s="876"/>
      <c r="AF10653" s="876"/>
      <c r="AG10653" s="876"/>
      <c r="AH10653" s="876"/>
      <c r="AI10653" s="876"/>
      <c r="AJ10653" s="876"/>
      <c r="AK10653" s="876"/>
      <c r="AL10653" s="876"/>
      <c r="AM10653" s="876"/>
      <c r="AN10653" s="876"/>
      <c r="AO10653" s="876"/>
      <c r="AP10653" s="876"/>
      <c r="AQ10653" s="876"/>
      <c r="AR10653" s="876"/>
      <c r="AS10653" s="876"/>
      <c r="AT10653" s="876"/>
      <c r="AU10653" s="876"/>
      <c r="AV10653" s="876"/>
      <c r="AW10653" s="876"/>
      <c r="AX10653" s="876"/>
      <c r="AY10653" s="876"/>
      <c r="AZ10653" s="876"/>
      <c r="BA10653" s="876"/>
      <c r="BB10653" s="876"/>
      <c r="BC10653" s="876"/>
      <c r="BD10653" s="876"/>
      <c r="BE10653" s="876"/>
      <c r="BF10653" s="876"/>
      <c r="BG10653" s="876"/>
      <c r="BH10653" s="876"/>
      <c r="BI10653" s="876"/>
      <c r="BJ10653" s="876"/>
      <c r="BK10653" s="876"/>
      <c r="BL10653" s="876"/>
      <c r="BM10653" s="876"/>
      <c r="BN10653" s="876"/>
      <c r="BO10653" s="876"/>
      <c r="BP10653" s="876"/>
      <c r="BQ10653" s="876"/>
      <c r="BR10653" s="876"/>
    </row>
    <row r="10654" spans="4:70" x14ac:dyDescent="0.2">
      <c r="D10654" s="876"/>
      <c r="F10654" s="876"/>
      <c r="J10654" s="876"/>
      <c r="X10654" s="876"/>
      <c r="Y10654" s="876"/>
      <c r="Z10654" s="876"/>
      <c r="AA10654" s="876"/>
      <c r="AB10654" s="876"/>
      <c r="AC10654" s="876"/>
      <c r="AD10654" s="876"/>
      <c r="AE10654" s="876"/>
      <c r="AF10654" s="876"/>
      <c r="AG10654" s="876"/>
      <c r="AH10654" s="876"/>
      <c r="AI10654" s="876"/>
      <c r="AJ10654" s="876"/>
      <c r="AK10654" s="876"/>
      <c r="AL10654" s="876"/>
      <c r="AM10654" s="876"/>
      <c r="AN10654" s="876"/>
      <c r="AO10654" s="876"/>
      <c r="AP10654" s="876"/>
      <c r="AQ10654" s="876"/>
      <c r="AR10654" s="876"/>
      <c r="AS10654" s="876"/>
      <c r="AT10654" s="876"/>
      <c r="AU10654" s="876"/>
      <c r="AV10654" s="876"/>
      <c r="AW10654" s="876"/>
      <c r="AX10654" s="876"/>
      <c r="AY10654" s="876"/>
      <c r="AZ10654" s="876"/>
      <c r="BA10654" s="876"/>
      <c r="BB10654" s="876"/>
      <c r="BC10654" s="876"/>
      <c r="BD10654" s="876"/>
      <c r="BE10654" s="876"/>
      <c r="BF10654" s="876"/>
      <c r="BG10654" s="876"/>
      <c r="BH10654" s="876"/>
      <c r="BI10654" s="876"/>
      <c r="BJ10654" s="876"/>
      <c r="BK10654" s="876"/>
      <c r="BL10654" s="876"/>
      <c r="BM10654" s="876"/>
      <c r="BN10654" s="876"/>
      <c r="BO10654" s="876"/>
      <c r="BP10654" s="876"/>
      <c r="BQ10654" s="876"/>
      <c r="BR10654" s="876"/>
    </row>
    <row r="10655" spans="4:70" x14ac:dyDescent="0.2">
      <c r="D10655" s="876"/>
      <c r="F10655" s="876"/>
      <c r="J10655" s="876"/>
      <c r="X10655" s="876"/>
      <c r="Y10655" s="876"/>
      <c r="Z10655" s="876"/>
      <c r="AA10655" s="876"/>
      <c r="AB10655" s="876"/>
      <c r="AC10655" s="876"/>
      <c r="AD10655" s="876"/>
      <c r="AE10655" s="876"/>
      <c r="AF10655" s="876"/>
      <c r="AG10655" s="876"/>
      <c r="AH10655" s="876"/>
      <c r="AI10655" s="876"/>
      <c r="AJ10655" s="876"/>
      <c r="AK10655" s="876"/>
      <c r="AL10655" s="876"/>
      <c r="AM10655" s="876"/>
      <c r="AN10655" s="876"/>
      <c r="AO10655" s="876"/>
      <c r="AP10655" s="876"/>
      <c r="AQ10655" s="876"/>
      <c r="AR10655" s="876"/>
      <c r="AS10655" s="876"/>
      <c r="AT10655" s="876"/>
      <c r="AU10655" s="876"/>
      <c r="AV10655" s="876"/>
      <c r="AW10655" s="876"/>
      <c r="AX10655" s="876"/>
      <c r="AY10655" s="876"/>
      <c r="AZ10655" s="876"/>
      <c r="BA10655" s="876"/>
      <c r="BB10655" s="876"/>
      <c r="BC10655" s="876"/>
      <c r="BD10655" s="876"/>
      <c r="BE10655" s="876"/>
      <c r="BF10655" s="876"/>
      <c r="BG10655" s="876"/>
      <c r="BH10655" s="876"/>
      <c r="BI10655" s="876"/>
      <c r="BJ10655" s="876"/>
      <c r="BK10655" s="876"/>
      <c r="BL10655" s="876"/>
      <c r="BM10655" s="876"/>
      <c r="BN10655" s="876"/>
      <c r="BO10655" s="876"/>
      <c r="BP10655" s="876"/>
      <c r="BQ10655" s="876"/>
      <c r="BR10655" s="876"/>
    </row>
    <row r="10656" spans="4:70" x14ac:dyDescent="0.2">
      <c r="D10656" s="876"/>
      <c r="F10656" s="876"/>
      <c r="J10656" s="876"/>
      <c r="X10656" s="876"/>
      <c r="Y10656" s="876"/>
      <c r="Z10656" s="876"/>
      <c r="AA10656" s="876"/>
      <c r="AB10656" s="876"/>
      <c r="AC10656" s="876"/>
      <c r="AD10656" s="876"/>
      <c r="AE10656" s="876"/>
      <c r="AF10656" s="876"/>
      <c r="AG10656" s="876"/>
      <c r="AH10656" s="876"/>
      <c r="AI10656" s="876"/>
      <c r="AJ10656" s="876"/>
      <c r="AK10656" s="876"/>
      <c r="AL10656" s="876"/>
      <c r="AM10656" s="876"/>
      <c r="AN10656" s="876"/>
      <c r="AO10656" s="876"/>
      <c r="AP10656" s="876"/>
      <c r="AQ10656" s="876"/>
      <c r="AR10656" s="876"/>
      <c r="AS10656" s="876"/>
      <c r="AT10656" s="876"/>
      <c r="AU10656" s="876"/>
      <c r="AV10656" s="876"/>
      <c r="AW10656" s="876"/>
      <c r="AX10656" s="876"/>
      <c r="AY10656" s="876"/>
      <c r="AZ10656" s="876"/>
      <c r="BA10656" s="876"/>
      <c r="BB10656" s="876"/>
      <c r="BC10656" s="876"/>
      <c r="BD10656" s="876"/>
      <c r="BE10656" s="876"/>
      <c r="BF10656" s="876"/>
      <c r="BG10656" s="876"/>
      <c r="BH10656" s="876"/>
      <c r="BI10656" s="876"/>
      <c r="BJ10656" s="876"/>
      <c r="BK10656" s="876"/>
      <c r="BL10656" s="876"/>
      <c r="BM10656" s="876"/>
      <c r="BN10656" s="876"/>
      <c r="BO10656" s="876"/>
      <c r="BP10656" s="876"/>
      <c r="BQ10656" s="876"/>
      <c r="BR10656" s="876"/>
    </row>
    <row r="10657" spans="4:70" x14ac:dyDescent="0.2">
      <c r="D10657" s="876"/>
      <c r="F10657" s="876"/>
      <c r="J10657" s="876"/>
      <c r="X10657" s="876"/>
      <c r="Y10657" s="876"/>
      <c r="Z10657" s="876"/>
      <c r="AA10657" s="876"/>
      <c r="AB10657" s="876"/>
      <c r="AC10657" s="876"/>
      <c r="AD10657" s="876"/>
      <c r="AE10657" s="876"/>
      <c r="AF10657" s="876"/>
      <c r="AG10657" s="876"/>
      <c r="AH10657" s="876"/>
      <c r="AI10657" s="876"/>
      <c r="AJ10657" s="876"/>
      <c r="AK10657" s="876"/>
      <c r="AL10657" s="876"/>
      <c r="AM10657" s="876"/>
      <c r="AN10657" s="876"/>
      <c r="AO10657" s="876"/>
      <c r="AP10657" s="876"/>
      <c r="AQ10657" s="876"/>
      <c r="AR10657" s="876"/>
      <c r="AS10657" s="876"/>
      <c r="AT10657" s="876"/>
      <c r="AU10657" s="876"/>
      <c r="AV10657" s="876"/>
      <c r="AW10657" s="876"/>
      <c r="AX10657" s="876"/>
      <c r="AY10657" s="876"/>
      <c r="AZ10657" s="876"/>
      <c r="BA10657" s="876"/>
      <c r="BB10657" s="876"/>
      <c r="BC10657" s="876"/>
      <c r="BD10657" s="876"/>
      <c r="BE10657" s="876"/>
      <c r="BF10657" s="876"/>
      <c r="BG10657" s="876"/>
      <c r="BH10657" s="876"/>
      <c r="BI10657" s="876"/>
      <c r="BJ10657" s="876"/>
      <c r="BK10657" s="876"/>
      <c r="BL10657" s="876"/>
      <c r="BM10657" s="876"/>
      <c r="BN10657" s="876"/>
      <c r="BO10657" s="876"/>
      <c r="BP10657" s="876"/>
      <c r="BQ10657" s="876"/>
      <c r="BR10657" s="876"/>
    </row>
    <row r="10658" spans="4:70" x14ac:dyDescent="0.2">
      <c r="D10658" s="876"/>
      <c r="F10658" s="876"/>
      <c r="J10658" s="876"/>
      <c r="X10658" s="876"/>
      <c r="Y10658" s="876"/>
      <c r="Z10658" s="876"/>
      <c r="AA10658" s="876"/>
      <c r="AB10658" s="876"/>
      <c r="AC10658" s="876"/>
      <c r="AD10658" s="876"/>
      <c r="AE10658" s="876"/>
      <c r="AF10658" s="876"/>
      <c r="AG10658" s="876"/>
      <c r="AH10658" s="876"/>
      <c r="AI10658" s="876"/>
      <c r="AJ10658" s="876"/>
      <c r="AK10658" s="876"/>
      <c r="AL10658" s="876"/>
      <c r="AM10658" s="876"/>
      <c r="AN10658" s="876"/>
      <c r="AO10658" s="876"/>
      <c r="AP10658" s="876"/>
      <c r="AQ10658" s="876"/>
      <c r="AR10658" s="876"/>
      <c r="AS10658" s="876"/>
      <c r="AT10658" s="876"/>
      <c r="AU10658" s="876"/>
      <c r="AV10658" s="876"/>
      <c r="AW10658" s="876"/>
      <c r="AX10658" s="876"/>
      <c r="AY10658" s="876"/>
      <c r="AZ10658" s="876"/>
      <c r="BA10658" s="876"/>
      <c r="BB10658" s="876"/>
      <c r="BC10658" s="876"/>
      <c r="BD10658" s="876"/>
      <c r="BE10658" s="876"/>
      <c r="BF10658" s="876"/>
      <c r="BG10658" s="876"/>
      <c r="BH10658" s="876"/>
      <c r="BI10658" s="876"/>
      <c r="BJ10658" s="876"/>
      <c r="BK10658" s="876"/>
      <c r="BL10658" s="876"/>
      <c r="BM10658" s="876"/>
      <c r="BN10658" s="876"/>
      <c r="BO10658" s="876"/>
      <c r="BP10658" s="876"/>
      <c r="BQ10658" s="876"/>
      <c r="BR10658" s="876"/>
    </row>
    <row r="10659" spans="4:70" x14ac:dyDescent="0.2">
      <c r="D10659" s="876"/>
      <c r="F10659" s="876"/>
      <c r="J10659" s="876"/>
      <c r="X10659" s="876"/>
      <c r="Y10659" s="876"/>
      <c r="Z10659" s="876"/>
      <c r="AA10659" s="876"/>
      <c r="AB10659" s="876"/>
      <c r="AC10659" s="876"/>
      <c r="AD10659" s="876"/>
      <c r="AE10659" s="876"/>
      <c r="AF10659" s="876"/>
      <c r="AG10659" s="876"/>
      <c r="AH10659" s="876"/>
      <c r="AI10659" s="876"/>
      <c r="AJ10659" s="876"/>
      <c r="AK10659" s="876"/>
      <c r="AL10659" s="876"/>
      <c r="AM10659" s="876"/>
      <c r="AN10659" s="876"/>
      <c r="AO10659" s="876"/>
      <c r="AP10659" s="876"/>
      <c r="AQ10659" s="876"/>
      <c r="AR10659" s="876"/>
      <c r="AS10659" s="876"/>
      <c r="AT10659" s="876"/>
      <c r="AU10659" s="876"/>
      <c r="AV10659" s="876"/>
      <c r="AW10659" s="876"/>
      <c r="AX10659" s="876"/>
      <c r="AY10659" s="876"/>
      <c r="AZ10659" s="876"/>
      <c r="BA10659" s="876"/>
      <c r="BB10659" s="876"/>
      <c r="BC10659" s="876"/>
      <c r="BD10659" s="876"/>
      <c r="BE10659" s="876"/>
      <c r="BF10659" s="876"/>
      <c r="BG10659" s="876"/>
      <c r="BH10659" s="876"/>
      <c r="BI10659" s="876"/>
      <c r="BJ10659" s="876"/>
      <c r="BK10659" s="876"/>
      <c r="BL10659" s="876"/>
      <c r="BM10659" s="876"/>
      <c r="BN10659" s="876"/>
      <c r="BO10659" s="876"/>
      <c r="BP10659" s="876"/>
      <c r="BQ10659" s="876"/>
      <c r="BR10659" s="876"/>
    </row>
    <row r="10660" spans="4:70" x14ac:dyDescent="0.2">
      <c r="D10660" s="876"/>
      <c r="F10660" s="876"/>
      <c r="J10660" s="876"/>
      <c r="X10660" s="876"/>
      <c r="Y10660" s="876"/>
      <c r="Z10660" s="876"/>
      <c r="AA10660" s="876"/>
      <c r="AB10660" s="876"/>
      <c r="AC10660" s="876"/>
      <c r="AD10660" s="876"/>
      <c r="AE10660" s="876"/>
      <c r="AF10660" s="876"/>
      <c r="AG10660" s="876"/>
      <c r="AH10660" s="876"/>
      <c r="AI10660" s="876"/>
      <c r="AJ10660" s="876"/>
      <c r="AK10660" s="876"/>
      <c r="AL10660" s="876"/>
      <c r="AM10660" s="876"/>
      <c r="AN10660" s="876"/>
      <c r="AO10660" s="876"/>
      <c r="AP10660" s="876"/>
      <c r="AQ10660" s="876"/>
      <c r="AR10660" s="876"/>
      <c r="AS10660" s="876"/>
      <c r="AT10660" s="876"/>
      <c r="AU10660" s="876"/>
      <c r="AV10660" s="876"/>
      <c r="AW10660" s="876"/>
      <c r="AX10660" s="876"/>
      <c r="AY10660" s="876"/>
      <c r="AZ10660" s="876"/>
      <c r="BA10660" s="876"/>
      <c r="BB10660" s="876"/>
      <c r="BC10660" s="876"/>
      <c r="BD10660" s="876"/>
      <c r="BE10660" s="876"/>
      <c r="BF10660" s="876"/>
      <c r="BG10660" s="876"/>
      <c r="BH10660" s="876"/>
      <c r="BI10660" s="876"/>
      <c r="BJ10660" s="876"/>
      <c r="BK10660" s="876"/>
      <c r="BL10660" s="876"/>
      <c r="BM10660" s="876"/>
      <c r="BN10660" s="876"/>
      <c r="BO10660" s="876"/>
      <c r="BP10660" s="876"/>
      <c r="BQ10660" s="876"/>
      <c r="BR10660" s="876"/>
    </row>
    <row r="10661" spans="4:70" x14ac:dyDescent="0.2">
      <c r="D10661" s="876"/>
      <c r="F10661" s="876"/>
      <c r="J10661" s="876"/>
      <c r="X10661" s="876"/>
      <c r="Y10661" s="876"/>
      <c r="Z10661" s="876"/>
      <c r="AA10661" s="876"/>
      <c r="AB10661" s="876"/>
      <c r="AC10661" s="876"/>
      <c r="AD10661" s="876"/>
      <c r="AE10661" s="876"/>
      <c r="AF10661" s="876"/>
      <c r="AG10661" s="876"/>
      <c r="AH10661" s="876"/>
      <c r="AI10661" s="876"/>
      <c r="AJ10661" s="876"/>
      <c r="AK10661" s="876"/>
      <c r="AL10661" s="876"/>
      <c r="AM10661" s="876"/>
      <c r="AN10661" s="876"/>
      <c r="AO10661" s="876"/>
      <c r="AP10661" s="876"/>
      <c r="AQ10661" s="876"/>
      <c r="AR10661" s="876"/>
      <c r="AS10661" s="876"/>
      <c r="AT10661" s="876"/>
      <c r="AU10661" s="876"/>
      <c r="AV10661" s="876"/>
      <c r="AW10661" s="876"/>
      <c r="AX10661" s="876"/>
      <c r="AY10661" s="876"/>
      <c r="AZ10661" s="876"/>
      <c r="BA10661" s="876"/>
      <c r="BB10661" s="876"/>
      <c r="BC10661" s="876"/>
      <c r="BD10661" s="876"/>
      <c r="BE10661" s="876"/>
      <c r="BF10661" s="876"/>
      <c r="BG10661" s="876"/>
      <c r="BH10661" s="876"/>
      <c r="BI10661" s="876"/>
      <c r="BJ10661" s="876"/>
      <c r="BK10661" s="876"/>
      <c r="BL10661" s="876"/>
      <c r="BM10661" s="876"/>
      <c r="BN10661" s="876"/>
      <c r="BO10661" s="876"/>
      <c r="BP10661" s="876"/>
      <c r="BQ10661" s="876"/>
      <c r="BR10661" s="876"/>
    </row>
    <row r="10662" spans="4:70" x14ac:dyDescent="0.2">
      <c r="D10662" s="876"/>
      <c r="F10662" s="876"/>
      <c r="J10662" s="876"/>
      <c r="X10662" s="876"/>
      <c r="Y10662" s="876"/>
      <c r="Z10662" s="876"/>
      <c r="AA10662" s="876"/>
      <c r="AB10662" s="876"/>
      <c r="AC10662" s="876"/>
      <c r="AD10662" s="876"/>
      <c r="AE10662" s="876"/>
      <c r="AF10662" s="876"/>
      <c r="AG10662" s="876"/>
      <c r="AH10662" s="876"/>
      <c r="AI10662" s="876"/>
      <c r="AJ10662" s="876"/>
      <c r="AK10662" s="876"/>
      <c r="AL10662" s="876"/>
      <c r="AM10662" s="876"/>
      <c r="AN10662" s="876"/>
      <c r="AO10662" s="876"/>
      <c r="AP10662" s="876"/>
      <c r="AQ10662" s="876"/>
      <c r="AR10662" s="876"/>
      <c r="AS10662" s="876"/>
      <c r="AT10662" s="876"/>
      <c r="AU10662" s="876"/>
      <c r="AV10662" s="876"/>
      <c r="AW10662" s="876"/>
      <c r="AX10662" s="876"/>
      <c r="AY10662" s="876"/>
      <c r="AZ10662" s="876"/>
      <c r="BA10662" s="876"/>
      <c r="BB10662" s="876"/>
      <c r="BC10662" s="876"/>
      <c r="BD10662" s="876"/>
      <c r="BE10662" s="876"/>
      <c r="BF10662" s="876"/>
      <c r="BG10662" s="876"/>
      <c r="BH10662" s="876"/>
      <c r="BI10662" s="876"/>
      <c r="BJ10662" s="876"/>
      <c r="BK10662" s="876"/>
      <c r="BL10662" s="876"/>
      <c r="BM10662" s="876"/>
      <c r="BN10662" s="876"/>
      <c r="BO10662" s="876"/>
      <c r="BP10662" s="876"/>
      <c r="BQ10662" s="876"/>
      <c r="BR10662" s="876"/>
    </row>
    <row r="10663" spans="4:70" x14ac:dyDescent="0.2">
      <c r="D10663" s="876"/>
      <c r="F10663" s="876"/>
      <c r="J10663" s="876"/>
      <c r="X10663" s="876"/>
      <c r="Y10663" s="876"/>
      <c r="Z10663" s="876"/>
      <c r="AA10663" s="876"/>
      <c r="AB10663" s="876"/>
      <c r="AC10663" s="876"/>
      <c r="AD10663" s="876"/>
      <c r="AE10663" s="876"/>
      <c r="AF10663" s="876"/>
      <c r="AG10663" s="876"/>
      <c r="AH10663" s="876"/>
      <c r="AI10663" s="876"/>
      <c r="AJ10663" s="876"/>
      <c r="AK10663" s="876"/>
      <c r="AL10663" s="876"/>
      <c r="AM10663" s="876"/>
      <c r="AN10663" s="876"/>
      <c r="AO10663" s="876"/>
      <c r="AP10663" s="876"/>
      <c r="AQ10663" s="876"/>
      <c r="AR10663" s="876"/>
      <c r="AS10663" s="876"/>
      <c r="AT10663" s="876"/>
      <c r="AU10663" s="876"/>
      <c r="AV10663" s="876"/>
      <c r="AW10663" s="876"/>
      <c r="AX10663" s="876"/>
      <c r="AY10663" s="876"/>
      <c r="AZ10663" s="876"/>
      <c r="BA10663" s="876"/>
      <c r="BB10663" s="876"/>
      <c r="BC10663" s="876"/>
      <c r="BD10663" s="876"/>
      <c r="BE10663" s="876"/>
      <c r="BF10663" s="876"/>
      <c r="BG10663" s="876"/>
      <c r="BH10663" s="876"/>
      <c r="BI10663" s="876"/>
      <c r="BJ10663" s="876"/>
      <c r="BK10663" s="876"/>
      <c r="BL10663" s="876"/>
      <c r="BM10663" s="876"/>
      <c r="BN10663" s="876"/>
      <c r="BO10663" s="876"/>
      <c r="BP10663" s="876"/>
      <c r="BQ10663" s="876"/>
      <c r="BR10663" s="876"/>
    </row>
    <row r="10664" spans="4:70" x14ac:dyDescent="0.2">
      <c r="D10664" s="876"/>
      <c r="F10664" s="876"/>
      <c r="J10664" s="876"/>
      <c r="X10664" s="876"/>
      <c r="Y10664" s="876"/>
      <c r="Z10664" s="876"/>
      <c r="AA10664" s="876"/>
      <c r="AB10664" s="876"/>
      <c r="AC10664" s="876"/>
      <c r="AD10664" s="876"/>
      <c r="AE10664" s="876"/>
      <c r="AF10664" s="876"/>
      <c r="AG10664" s="876"/>
      <c r="AH10664" s="876"/>
      <c r="AI10664" s="876"/>
      <c r="AJ10664" s="876"/>
      <c r="AK10664" s="876"/>
      <c r="AL10664" s="876"/>
      <c r="AM10664" s="876"/>
      <c r="AN10664" s="876"/>
      <c r="AO10664" s="876"/>
      <c r="AP10664" s="876"/>
      <c r="AQ10664" s="876"/>
      <c r="AR10664" s="876"/>
      <c r="AS10664" s="876"/>
      <c r="AT10664" s="876"/>
      <c r="AU10664" s="876"/>
      <c r="AV10664" s="876"/>
      <c r="AW10664" s="876"/>
      <c r="AX10664" s="876"/>
      <c r="AY10664" s="876"/>
      <c r="AZ10664" s="876"/>
      <c r="BA10664" s="876"/>
      <c r="BB10664" s="876"/>
      <c r="BC10664" s="876"/>
      <c r="BD10664" s="876"/>
      <c r="BE10664" s="876"/>
      <c r="BF10664" s="876"/>
      <c r="BG10664" s="876"/>
      <c r="BH10664" s="876"/>
      <c r="BI10664" s="876"/>
      <c r="BJ10664" s="876"/>
      <c r="BK10664" s="876"/>
      <c r="BL10664" s="876"/>
      <c r="BM10664" s="876"/>
      <c r="BN10664" s="876"/>
      <c r="BO10664" s="876"/>
      <c r="BP10664" s="876"/>
      <c r="BQ10664" s="876"/>
      <c r="BR10664" s="876"/>
    </row>
    <row r="10665" spans="4:70" x14ac:dyDescent="0.2">
      <c r="D10665" s="876"/>
      <c r="F10665" s="876"/>
      <c r="J10665" s="876"/>
      <c r="X10665" s="876"/>
      <c r="Y10665" s="876"/>
      <c r="Z10665" s="876"/>
      <c r="AA10665" s="876"/>
      <c r="AB10665" s="876"/>
      <c r="AC10665" s="876"/>
      <c r="AD10665" s="876"/>
      <c r="AE10665" s="876"/>
      <c r="AF10665" s="876"/>
      <c r="AG10665" s="876"/>
      <c r="AH10665" s="876"/>
      <c r="AI10665" s="876"/>
      <c r="AJ10665" s="876"/>
      <c r="AK10665" s="876"/>
      <c r="AL10665" s="876"/>
      <c r="AM10665" s="876"/>
      <c r="AN10665" s="876"/>
      <c r="AO10665" s="876"/>
      <c r="AP10665" s="876"/>
      <c r="AQ10665" s="876"/>
      <c r="AR10665" s="876"/>
      <c r="AS10665" s="876"/>
      <c r="AT10665" s="876"/>
      <c r="AU10665" s="876"/>
      <c r="AV10665" s="876"/>
      <c r="AW10665" s="876"/>
      <c r="AX10665" s="876"/>
      <c r="AY10665" s="876"/>
      <c r="AZ10665" s="876"/>
      <c r="BA10665" s="876"/>
      <c r="BB10665" s="876"/>
      <c r="BC10665" s="876"/>
      <c r="BD10665" s="876"/>
      <c r="BE10665" s="876"/>
      <c r="BF10665" s="876"/>
      <c r="BG10665" s="876"/>
      <c r="BH10665" s="876"/>
      <c r="BI10665" s="876"/>
      <c r="BJ10665" s="876"/>
      <c r="BK10665" s="876"/>
      <c r="BL10665" s="876"/>
      <c r="BM10665" s="876"/>
      <c r="BN10665" s="876"/>
      <c r="BO10665" s="876"/>
      <c r="BP10665" s="876"/>
      <c r="BQ10665" s="876"/>
      <c r="BR10665" s="876"/>
    </row>
    <row r="10666" spans="4:70" x14ac:dyDescent="0.2">
      <c r="D10666" s="876"/>
      <c r="F10666" s="876"/>
      <c r="J10666" s="876"/>
      <c r="X10666" s="876"/>
      <c r="Y10666" s="876"/>
      <c r="Z10666" s="876"/>
      <c r="AA10666" s="876"/>
      <c r="AB10666" s="876"/>
      <c r="AC10666" s="876"/>
      <c r="AD10666" s="876"/>
      <c r="AE10666" s="876"/>
      <c r="AF10666" s="876"/>
      <c r="AG10666" s="876"/>
      <c r="AH10666" s="876"/>
      <c r="AI10666" s="876"/>
      <c r="AJ10666" s="876"/>
      <c r="AK10666" s="876"/>
      <c r="AL10666" s="876"/>
      <c r="AM10666" s="876"/>
      <c r="AN10666" s="876"/>
      <c r="AO10666" s="876"/>
      <c r="AP10666" s="876"/>
      <c r="AQ10666" s="876"/>
      <c r="AR10666" s="876"/>
      <c r="AS10666" s="876"/>
      <c r="AT10666" s="876"/>
      <c r="AU10666" s="876"/>
      <c r="AV10666" s="876"/>
      <c r="AW10666" s="876"/>
      <c r="AX10666" s="876"/>
      <c r="AY10666" s="876"/>
      <c r="AZ10666" s="876"/>
      <c r="BA10666" s="876"/>
      <c r="BB10666" s="876"/>
      <c r="BC10666" s="876"/>
      <c r="BD10666" s="876"/>
      <c r="BE10666" s="876"/>
      <c r="BF10666" s="876"/>
      <c r="BG10666" s="876"/>
      <c r="BH10666" s="876"/>
      <c r="BI10666" s="876"/>
      <c r="BJ10666" s="876"/>
      <c r="BK10666" s="876"/>
      <c r="BL10666" s="876"/>
      <c r="BM10666" s="876"/>
      <c r="BN10666" s="876"/>
      <c r="BO10666" s="876"/>
      <c r="BP10666" s="876"/>
      <c r="BQ10666" s="876"/>
      <c r="BR10666" s="876"/>
    </row>
    <row r="10667" spans="4:70" x14ac:dyDescent="0.2">
      <c r="D10667" s="876"/>
      <c r="F10667" s="876"/>
      <c r="J10667" s="876"/>
      <c r="X10667" s="876"/>
      <c r="Y10667" s="876"/>
      <c r="Z10667" s="876"/>
      <c r="AA10667" s="876"/>
      <c r="AB10667" s="876"/>
      <c r="AC10667" s="876"/>
      <c r="AD10667" s="876"/>
      <c r="AE10667" s="876"/>
      <c r="AF10667" s="876"/>
      <c r="AG10667" s="876"/>
      <c r="AH10667" s="876"/>
      <c r="AI10667" s="876"/>
      <c r="AJ10667" s="876"/>
      <c r="AK10667" s="876"/>
      <c r="AL10667" s="876"/>
      <c r="AM10667" s="876"/>
      <c r="AN10667" s="876"/>
      <c r="AO10667" s="876"/>
      <c r="AP10667" s="876"/>
      <c r="AQ10667" s="876"/>
      <c r="AR10667" s="876"/>
      <c r="AS10667" s="876"/>
      <c r="AT10667" s="876"/>
      <c r="AU10667" s="876"/>
      <c r="AV10667" s="876"/>
      <c r="AW10667" s="876"/>
      <c r="AX10667" s="876"/>
      <c r="AY10667" s="876"/>
      <c r="AZ10667" s="876"/>
      <c r="BA10667" s="876"/>
      <c r="BB10667" s="876"/>
      <c r="BC10667" s="876"/>
      <c r="BD10667" s="876"/>
      <c r="BE10667" s="876"/>
      <c r="BF10667" s="876"/>
      <c r="BG10667" s="876"/>
      <c r="BH10667" s="876"/>
      <c r="BI10667" s="876"/>
      <c r="BJ10667" s="876"/>
      <c r="BK10667" s="876"/>
      <c r="BL10667" s="876"/>
      <c r="BM10667" s="876"/>
      <c r="BN10667" s="876"/>
      <c r="BO10667" s="876"/>
      <c r="BP10667" s="876"/>
      <c r="BQ10667" s="876"/>
      <c r="BR10667" s="876"/>
    </row>
    <row r="10668" spans="4:70" x14ac:dyDescent="0.2">
      <c r="D10668" s="876"/>
      <c r="F10668" s="876"/>
      <c r="J10668" s="876"/>
      <c r="X10668" s="876"/>
      <c r="Y10668" s="876"/>
      <c r="Z10668" s="876"/>
      <c r="AA10668" s="876"/>
      <c r="AB10668" s="876"/>
      <c r="AC10668" s="876"/>
      <c r="AD10668" s="876"/>
      <c r="AE10668" s="876"/>
      <c r="AF10668" s="876"/>
      <c r="AG10668" s="876"/>
      <c r="AH10668" s="876"/>
      <c r="AI10668" s="876"/>
      <c r="AJ10668" s="876"/>
      <c r="AK10668" s="876"/>
      <c r="AL10668" s="876"/>
      <c r="AM10668" s="876"/>
      <c r="AN10668" s="876"/>
      <c r="AO10668" s="876"/>
      <c r="AP10668" s="876"/>
      <c r="AQ10668" s="876"/>
      <c r="AR10668" s="876"/>
      <c r="AS10668" s="876"/>
      <c r="AT10668" s="876"/>
      <c r="AU10668" s="876"/>
      <c r="AV10668" s="876"/>
      <c r="AW10668" s="876"/>
      <c r="AX10668" s="876"/>
      <c r="AY10668" s="876"/>
      <c r="AZ10668" s="876"/>
      <c r="BA10668" s="876"/>
      <c r="BB10668" s="876"/>
      <c r="BC10668" s="876"/>
      <c r="BD10668" s="876"/>
      <c r="BE10668" s="876"/>
      <c r="BF10668" s="876"/>
      <c r="BG10668" s="876"/>
      <c r="BH10668" s="876"/>
      <c r="BI10668" s="876"/>
      <c r="BJ10668" s="876"/>
      <c r="BK10668" s="876"/>
      <c r="BL10668" s="876"/>
      <c r="BM10668" s="876"/>
      <c r="BN10668" s="876"/>
      <c r="BO10668" s="876"/>
      <c r="BP10668" s="876"/>
      <c r="BQ10668" s="876"/>
      <c r="BR10668" s="876"/>
    </row>
    <row r="10669" spans="4:70" x14ac:dyDescent="0.2">
      <c r="D10669" s="876"/>
      <c r="F10669" s="876"/>
      <c r="J10669" s="876"/>
      <c r="X10669" s="876"/>
      <c r="Y10669" s="876"/>
      <c r="Z10669" s="876"/>
      <c r="AA10669" s="876"/>
      <c r="AB10669" s="876"/>
      <c r="AC10669" s="876"/>
      <c r="AD10669" s="876"/>
      <c r="AE10669" s="876"/>
      <c r="AF10669" s="876"/>
      <c r="AG10669" s="876"/>
      <c r="AH10669" s="876"/>
      <c r="AI10669" s="876"/>
      <c r="AJ10669" s="876"/>
      <c r="AK10669" s="876"/>
      <c r="AL10669" s="876"/>
      <c r="AM10669" s="876"/>
      <c r="AN10669" s="876"/>
      <c r="AO10669" s="876"/>
      <c r="AP10669" s="876"/>
      <c r="AQ10669" s="876"/>
      <c r="AR10669" s="876"/>
      <c r="AS10669" s="876"/>
      <c r="AT10669" s="876"/>
      <c r="AU10669" s="876"/>
      <c r="AV10669" s="876"/>
      <c r="AW10669" s="876"/>
      <c r="AX10669" s="876"/>
      <c r="AY10669" s="876"/>
      <c r="AZ10669" s="876"/>
      <c r="BA10669" s="876"/>
      <c r="BB10669" s="876"/>
      <c r="BC10669" s="876"/>
      <c r="BD10669" s="876"/>
      <c r="BE10669" s="876"/>
      <c r="BF10669" s="876"/>
      <c r="BG10669" s="876"/>
      <c r="BH10669" s="876"/>
      <c r="BI10669" s="876"/>
      <c r="BJ10669" s="876"/>
      <c r="BK10669" s="876"/>
      <c r="BL10669" s="876"/>
      <c r="BM10669" s="876"/>
      <c r="BN10669" s="876"/>
      <c r="BO10669" s="876"/>
      <c r="BP10669" s="876"/>
      <c r="BQ10669" s="876"/>
      <c r="BR10669" s="876"/>
    </row>
    <row r="10670" spans="4:70" x14ac:dyDescent="0.2">
      <c r="D10670" s="876"/>
      <c r="F10670" s="876"/>
      <c r="J10670" s="876"/>
      <c r="X10670" s="876"/>
      <c r="Y10670" s="876"/>
      <c r="Z10670" s="876"/>
      <c r="AA10670" s="876"/>
      <c r="AB10670" s="876"/>
      <c r="AC10670" s="876"/>
      <c r="AD10670" s="876"/>
      <c r="AE10670" s="876"/>
      <c r="AF10670" s="876"/>
      <c r="AG10670" s="876"/>
      <c r="AH10670" s="876"/>
      <c r="AI10670" s="876"/>
      <c r="AJ10670" s="876"/>
      <c r="AK10670" s="876"/>
      <c r="AL10670" s="876"/>
      <c r="AM10670" s="876"/>
      <c r="AN10670" s="876"/>
      <c r="AO10670" s="876"/>
      <c r="AP10670" s="876"/>
      <c r="AQ10670" s="876"/>
      <c r="AR10670" s="876"/>
      <c r="AS10670" s="876"/>
      <c r="AT10670" s="876"/>
      <c r="AU10670" s="876"/>
      <c r="AV10670" s="876"/>
      <c r="AW10670" s="876"/>
      <c r="AX10670" s="876"/>
      <c r="AY10670" s="876"/>
      <c r="AZ10670" s="876"/>
      <c r="BA10670" s="876"/>
      <c r="BB10670" s="876"/>
      <c r="BC10670" s="876"/>
      <c r="BD10670" s="876"/>
      <c r="BE10670" s="876"/>
      <c r="BF10670" s="876"/>
      <c r="BG10670" s="876"/>
      <c r="BH10670" s="876"/>
      <c r="BI10670" s="876"/>
      <c r="BJ10670" s="876"/>
      <c r="BK10670" s="876"/>
      <c r="BL10670" s="876"/>
      <c r="BM10670" s="876"/>
      <c r="BN10670" s="876"/>
      <c r="BO10670" s="876"/>
      <c r="BP10670" s="876"/>
      <c r="BQ10670" s="876"/>
      <c r="BR10670" s="876"/>
    </row>
    <row r="10671" spans="4:70" x14ac:dyDescent="0.2">
      <c r="D10671" s="876"/>
      <c r="F10671" s="876"/>
      <c r="J10671" s="876"/>
      <c r="X10671" s="876"/>
      <c r="Y10671" s="876"/>
      <c r="Z10671" s="876"/>
      <c r="AA10671" s="876"/>
      <c r="AB10671" s="876"/>
      <c r="AC10671" s="876"/>
      <c r="AD10671" s="876"/>
      <c r="AE10671" s="876"/>
      <c r="AF10671" s="876"/>
      <c r="AG10671" s="876"/>
      <c r="AH10671" s="876"/>
      <c r="AI10671" s="876"/>
      <c r="AJ10671" s="876"/>
      <c r="AK10671" s="876"/>
      <c r="AL10671" s="876"/>
      <c r="AM10671" s="876"/>
      <c r="AN10671" s="876"/>
      <c r="AO10671" s="876"/>
      <c r="AP10671" s="876"/>
      <c r="AQ10671" s="876"/>
      <c r="AR10671" s="876"/>
      <c r="AS10671" s="876"/>
      <c r="AT10671" s="876"/>
      <c r="AU10671" s="876"/>
      <c r="AV10671" s="876"/>
      <c r="AW10671" s="876"/>
      <c r="AX10671" s="876"/>
      <c r="AY10671" s="876"/>
      <c r="AZ10671" s="876"/>
      <c r="BA10671" s="876"/>
      <c r="BB10671" s="876"/>
      <c r="BC10671" s="876"/>
      <c r="BD10671" s="876"/>
      <c r="BE10671" s="876"/>
      <c r="BF10671" s="876"/>
      <c r="BG10671" s="876"/>
      <c r="BH10671" s="876"/>
      <c r="BI10671" s="876"/>
      <c r="BJ10671" s="876"/>
      <c r="BK10671" s="876"/>
      <c r="BL10671" s="876"/>
      <c r="BM10671" s="876"/>
      <c r="BN10671" s="876"/>
      <c r="BO10671" s="876"/>
      <c r="BP10671" s="876"/>
      <c r="BQ10671" s="876"/>
      <c r="BR10671" s="876"/>
    </row>
    <row r="10672" spans="4:70" x14ac:dyDescent="0.2">
      <c r="D10672" s="876"/>
      <c r="F10672" s="876"/>
      <c r="J10672" s="876"/>
      <c r="X10672" s="876"/>
      <c r="Y10672" s="876"/>
      <c r="Z10672" s="876"/>
      <c r="AA10672" s="876"/>
      <c r="AB10672" s="876"/>
      <c r="AC10672" s="876"/>
      <c r="AD10672" s="876"/>
      <c r="AE10672" s="876"/>
      <c r="AF10672" s="876"/>
      <c r="AG10672" s="876"/>
      <c r="AH10672" s="876"/>
      <c r="AI10672" s="876"/>
      <c r="AJ10672" s="876"/>
      <c r="AK10672" s="876"/>
      <c r="AL10672" s="876"/>
      <c r="AM10672" s="876"/>
      <c r="AN10672" s="876"/>
      <c r="AO10672" s="876"/>
      <c r="AP10672" s="876"/>
      <c r="AQ10672" s="876"/>
      <c r="AR10672" s="876"/>
      <c r="AS10672" s="876"/>
      <c r="AT10672" s="876"/>
      <c r="AU10672" s="876"/>
      <c r="AV10672" s="876"/>
      <c r="AW10672" s="876"/>
      <c r="AX10672" s="876"/>
      <c r="AY10672" s="876"/>
      <c r="AZ10672" s="876"/>
      <c r="BA10672" s="876"/>
      <c r="BB10672" s="876"/>
      <c r="BC10672" s="876"/>
      <c r="BD10672" s="876"/>
      <c r="BE10672" s="876"/>
      <c r="BF10672" s="876"/>
      <c r="BG10672" s="876"/>
      <c r="BH10672" s="876"/>
      <c r="BI10672" s="876"/>
      <c r="BJ10672" s="876"/>
      <c r="BK10672" s="876"/>
      <c r="BL10672" s="876"/>
      <c r="BM10672" s="876"/>
      <c r="BN10672" s="876"/>
      <c r="BO10672" s="876"/>
      <c r="BP10672" s="876"/>
      <c r="BQ10672" s="876"/>
      <c r="BR10672" s="876"/>
    </row>
    <row r="10673" spans="4:70" x14ac:dyDescent="0.2">
      <c r="D10673" s="876"/>
      <c r="F10673" s="876"/>
      <c r="J10673" s="876"/>
      <c r="X10673" s="876"/>
      <c r="Y10673" s="876"/>
      <c r="Z10673" s="876"/>
      <c r="AA10673" s="876"/>
      <c r="AB10673" s="876"/>
      <c r="AC10673" s="876"/>
      <c r="AD10673" s="876"/>
      <c r="AE10673" s="876"/>
      <c r="AF10673" s="876"/>
      <c r="AG10673" s="876"/>
      <c r="AH10673" s="876"/>
      <c r="AI10673" s="876"/>
      <c r="AJ10673" s="876"/>
      <c r="AK10673" s="876"/>
      <c r="AL10673" s="876"/>
      <c r="AM10673" s="876"/>
      <c r="AN10673" s="876"/>
      <c r="AO10673" s="876"/>
      <c r="AP10673" s="876"/>
      <c r="AQ10673" s="876"/>
      <c r="AR10673" s="876"/>
      <c r="AS10673" s="876"/>
      <c r="AT10673" s="876"/>
      <c r="AU10673" s="876"/>
      <c r="AV10673" s="876"/>
      <c r="AW10673" s="876"/>
      <c r="AX10673" s="876"/>
      <c r="AY10673" s="876"/>
      <c r="AZ10673" s="876"/>
      <c r="BA10673" s="876"/>
      <c r="BB10673" s="876"/>
      <c r="BC10673" s="876"/>
      <c r="BD10673" s="876"/>
      <c r="BE10673" s="876"/>
      <c r="BF10673" s="876"/>
      <c r="BG10673" s="876"/>
      <c r="BH10673" s="876"/>
      <c r="BI10673" s="876"/>
      <c r="BJ10673" s="876"/>
      <c r="BK10673" s="876"/>
      <c r="BL10673" s="876"/>
      <c r="BM10673" s="876"/>
      <c r="BN10673" s="876"/>
      <c r="BO10673" s="876"/>
      <c r="BP10673" s="876"/>
      <c r="BQ10673" s="876"/>
      <c r="BR10673" s="876"/>
    </row>
    <row r="10674" spans="4:70" x14ac:dyDescent="0.2">
      <c r="D10674" s="876"/>
      <c r="F10674" s="876"/>
      <c r="J10674" s="876"/>
      <c r="X10674" s="876"/>
      <c r="Y10674" s="876"/>
      <c r="Z10674" s="876"/>
      <c r="AA10674" s="876"/>
      <c r="AB10674" s="876"/>
      <c r="AC10674" s="876"/>
      <c r="AD10674" s="876"/>
      <c r="AE10674" s="876"/>
      <c r="AF10674" s="876"/>
      <c r="AG10674" s="876"/>
      <c r="AH10674" s="876"/>
      <c r="AI10674" s="876"/>
      <c r="AJ10674" s="876"/>
      <c r="AK10674" s="876"/>
      <c r="AL10674" s="876"/>
      <c r="AM10674" s="876"/>
      <c r="AN10674" s="876"/>
      <c r="AO10674" s="876"/>
      <c r="AP10674" s="876"/>
      <c r="AQ10674" s="876"/>
      <c r="AR10674" s="876"/>
      <c r="AS10674" s="876"/>
      <c r="AT10674" s="876"/>
      <c r="AU10674" s="876"/>
      <c r="AV10674" s="876"/>
      <c r="AW10674" s="876"/>
      <c r="AX10674" s="876"/>
      <c r="AY10674" s="876"/>
      <c r="AZ10674" s="876"/>
      <c r="BA10674" s="876"/>
      <c r="BB10674" s="876"/>
      <c r="BC10674" s="876"/>
      <c r="BD10674" s="876"/>
      <c r="BE10674" s="876"/>
      <c r="BF10674" s="876"/>
      <c r="BG10674" s="876"/>
      <c r="BH10674" s="876"/>
      <c r="BI10674" s="876"/>
      <c r="BJ10674" s="876"/>
      <c r="BK10674" s="876"/>
      <c r="BL10674" s="876"/>
      <c r="BM10674" s="876"/>
      <c r="BN10674" s="876"/>
      <c r="BO10674" s="876"/>
      <c r="BP10674" s="876"/>
      <c r="BQ10674" s="876"/>
      <c r="BR10674" s="876"/>
    </row>
    <row r="10675" spans="4:70" x14ac:dyDescent="0.2">
      <c r="D10675" s="876"/>
      <c r="F10675" s="876"/>
      <c r="J10675" s="876"/>
      <c r="X10675" s="876"/>
      <c r="Y10675" s="876"/>
      <c r="Z10675" s="876"/>
      <c r="AA10675" s="876"/>
      <c r="AB10675" s="876"/>
      <c r="AC10675" s="876"/>
      <c r="AD10675" s="876"/>
      <c r="AE10675" s="876"/>
      <c r="AF10675" s="876"/>
      <c r="AG10675" s="876"/>
      <c r="AH10675" s="876"/>
      <c r="AI10675" s="876"/>
      <c r="AJ10675" s="876"/>
      <c r="AK10675" s="876"/>
      <c r="AL10675" s="876"/>
      <c r="AM10675" s="876"/>
      <c r="AN10675" s="876"/>
      <c r="AO10675" s="876"/>
      <c r="AP10675" s="876"/>
      <c r="AQ10675" s="876"/>
      <c r="AR10675" s="876"/>
      <c r="AS10675" s="876"/>
      <c r="AT10675" s="876"/>
      <c r="AU10675" s="876"/>
      <c r="AV10675" s="876"/>
      <c r="AW10675" s="876"/>
      <c r="AX10675" s="876"/>
      <c r="AY10675" s="876"/>
      <c r="AZ10675" s="876"/>
      <c r="BA10675" s="876"/>
      <c r="BB10675" s="876"/>
      <c r="BC10675" s="876"/>
      <c r="BD10675" s="876"/>
      <c r="BE10675" s="876"/>
      <c r="BF10675" s="876"/>
      <c r="BG10675" s="876"/>
      <c r="BH10675" s="876"/>
      <c r="BI10675" s="876"/>
      <c r="BJ10675" s="876"/>
      <c r="BK10675" s="876"/>
      <c r="BL10675" s="876"/>
      <c r="BM10675" s="876"/>
      <c r="BN10675" s="876"/>
      <c r="BO10675" s="876"/>
      <c r="BP10675" s="876"/>
      <c r="BQ10675" s="876"/>
      <c r="BR10675" s="876"/>
    </row>
    <row r="10676" spans="4:70" x14ac:dyDescent="0.2">
      <c r="D10676" s="876"/>
      <c r="F10676" s="876"/>
      <c r="J10676" s="876"/>
      <c r="X10676" s="876"/>
      <c r="Y10676" s="876"/>
      <c r="Z10676" s="876"/>
      <c r="AA10676" s="876"/>
      <c r="AB10676" s="876"/>
      <c r="AC10676" s="876"/>
      <c r="AD10676" s="876"/>
      <c r="AE10676" s="876"/>
      <c r="AF10676" s="876"/>
      <c r="AG10676" s="876"/>
      <c r="AH10676" s="876"/>
      <c r="AI10676" s="876"/>
      <c r="AJ10676" s="876"/>
      <c r="AK10676" s="876"/>
      <c r="AL10676" s="876"/>
      <c r="AM10676" s="876"/>
      <c r="AN10676" s="876"/>
      <c r="AO10676" s="876"/>
      <c r="AP10676" s="876"/>
      <c r="AQ10676" s="876"/>
      <c r="AR10676" s="876"/>
      <c r="AS10676" s="876"/>
      <c r="AT10676" s="876"/>
      <c r="AU10676" s="876"/>
      <c r="AV10676" s="876"/>
      <c r="AW10676" s="876"/>
      <c r="AX10676" s="876"/>
      <c r="AY10676" s="876"/>
      <c r="AZ10676" s="876"/>
      <c r="BA10676" s="876"/>
      <c r="BB10676" s="876"/>
      <c r="BC10676" s="876"/>
      <c r="BD10676" s="876"/>
      <c r="BE10676" s="876"/>
      <c r="BF10676" s="876"/>
      <c r="BG10676" s="876"/>
      <c r="BH10676" s="876"/>
      <c r="BI10676" s="876"/>
      <c r="BJ10676" s="876"/>
      <c r="BK10676" s="876"/>
      <c r="BL10676" s="876"/>
      <c r="BM10676" s="876"/>
      <c r="BN10676" s="876"/>
      <c r="BO10676" s="876"/>
      <c r="BP10676" s="876"/>
      <c r="BQ10676" s="876"/>
      <c r="BR10676" s="876"/>
    </row>
    <row r="10677" spans="4:70" x14ac:dyDescent="0.2">
      <c r="D10677" s="876"/>
      <c r="F10677" s="876"/>
      <c r="J10677" s="876"/>
      <c r="X10677" s="876"/>
      <c r="Y10677" s="876"/>
      <c r="Z10677" s="876"/>
      <c r="AA10677" s="876"/>
      <c r="AB10677" s="876"/>
      <c r="AC10677" s="876"/>
      <c r="AD10677" s="876"/>
      <c r="AE10677" s="876"/>
      <c r="AF10677" s="876"/>
      <c r="AG10677" s="876"/>
      <c r="AH10677" s="876"/>
      <c r="AI10677" s="876"/>
      <c r="AJ10677" s="876"/>
      <c r="AK10677" s="876"/>
      <c r="AL10677" s="876"/>
      <c r="AM10677" s="876"/>
      <c r="AN10677" s="876"/>
      <c r="AO10677" s="876"/>
      <c r="AP10677" s="876"/>
      <c r="AQ10677" s="876"/>
      <c r="AR10677" s="876"/>
      <c r="AS10677" s="876"/>
      <c r="AT10677" s="876"/>
      <c r="AU10677" s="876"/>
      <c r="AV10677" s="876"/>
      <c r="AW10677" s="876"/>
      <c r="AX10677" s="876"/>
      <c r="AY10677" s="876"/>
      <c r="AZ10677" s="876"/>
      <c r="BA10677" s="876"/>
      <c r="BB10677" s="876"/>
      <c r="BC10677" s="876"/>
      <c r="BD10677" s="876"/>
      <c r="BE10677" s="876"/>
      <c r="BF10677" s="876"/>
      <c r="BG10677" s="876"/>
      <c r="BH10677" s="876"/>
      <c r="BI10677" s="876"/>
      <c r="BJ10677" s="876"/>
      <c r="BK10677" s="876"/>
      <c r="BL10677" s="876"/>
      <c r="BM10677" s="876"/>
      <c r="BN10677" s="876"/>
      <c r="BO10677" s="876"/>
      <c r="BP10677" s="876"/>
      <c r="BQ10677" s="876"/>
      <c r="BR10677" s="876"/>
    </row>
    <row r="10678" spans="4:70" x14ac:dyDescent="0.2">
      <c r="D10678" s="876"/>
      <c r="F10678" s="876"/>
      <c r="J10678" s="876"/>
      <c r="X10678" s="876"/>
      <c r="Y10678" s="876"/>
      <c r="Z10678" s="876"/>
      <c r="AA10678" s="876"/>
      <c r="AB10678" s="876"/>
      <c r="AC10678" s="876"/>
      <c r="AD10678" s="876"/>
      <c r="AE10678" s="876"/>
      <c r="AF10678" s="876"/>
      <c r="AG10678" s="876"/>
      <c r="AH10678" s="876"/>
      <c r="AI10678" s="876"/>
      <c r="AJ10678" s="876"/>
      <c r="AK10678" s="876"/>
      <c r="AL10678" s="876"/>
      <c r="AM10678" s="876"/>
      <c r="AN10678" s="876"/>
      <c r="AO10678" s="876"/>
      <c r="AP10678" s="876"/>
      <c r="AQ10678" s="876"/>
      <c r="AR10678" s="876"/>
      <c r="AS10678" s="876"/>
      <c r="AT10678" s="876"/>
      <c r="AU10678" s="876"/>
      <c r="AV10678" s="876"/>
      <c r="AW10678" s="876"/>
      <c r="AX10678" s="876"/>
      <c r="AY10678" s="876"/>
      <c r="AZ10678" s="876"/>
      <c r="BA10678" s="876"/>
      <c r="BB10678" s="876"/>
      <c r="BC10678" s="876"/>
      <c r="BD10678" s="876"/>
      <c r="BE10678" s="876"/>
      <c r="BF10678" s="876"/>
      <c r="BG10678" s="876"/>
      <c r="BH10678" s="876"/>
      <c r="BI10678" s="876"/>
      <c r="BJ10678" s="876"/>
      <c r="BK10678" s="876"/>
      <c r="BL10678" s="876"/>
      <c r="BM10678" s="876"/>
      <c r="BN10678" s="876"/>
      <c r="BO10678" s="876"/>
      <c r="BP10678" s="876"/>
      <c r="BQ10678" s="876"/>
      <c r="BR10678" s="876"/>
    </row>
    <row r="10679" spans="4:70" x14ac:dyDescent="0.2">
      <c r="D10679" s="876"/>
      <c r="F10679" s="876"/>
      <c r="J10679" s="876"/>
      <c r="X10679" s="876"/>
      <c r="Y10679" s="876"/>
      <c r="Z10679" s="876"/>
      <c r="AA10679" s="876"/>
      <c r="AB10679" s="876"/>
      <c r="AC10679" s="876"/>
      <c r="AD10679" s="876"/>
      <c r="AE10679" s="876"/>
      <c r="AF10679" s="876"/>
      <c r="AG10679" s="876"/>
      <c r="AH10679" s="876"/>
      <c r="AI10679" s="876"/>
      <c r="AJ10679" s="876"/>
      <c r="AK10679" s="876"/>
      <c r="AL10679" s="876"/>
      <c r="AM10679" s="876"/>
      <c r="AN10679" s="876"/>
      <c r="AO10679" s="876"/>
      <c r="AP10679" s="876"/>
      <c r="AQ10679" s="876"/>
      <c r="AR10679" s="876"/>
      <c r="AS10679" s="876"/>
      <c r="AT10679" s="876"/>
      <c r="AU10679" s="876"/>
      <c r="AV10679" s="876"/>
      <c r="AW10679" s="876"/>
      <c r="AX10679" s="876"/>
      <c r="AY10679" s="876"/>
      <c r="AZ10679" s="876"/>
      <c r="BA10679" s="876"/>
      <c r="BB10679" s="876"/>
      <c r="BC10679" s="876"/>
      <c r="BD10679" s="876"/>
      <c r="BE10679" s="876"/>
      <c r="BF10679" s="876"/>
      <c r="BG10679" s="876"/>
      <c r="BH10679" s="876"/>
      <c r="BI10679" s="876"/>
      <c r="BJ10679" s="876"/>
      <c r="BK10679" s="876"/>
      <c r="BL10679" s="876"/>
      <c r="BM10679" s="876"/>
      <c r="BN10679" s="876"/>
      <c r="BO10679" s="876"/>
      <c r="BP10679" s="876"/>
      <c r="BQ10679" s="876"/>
      <c r="BR10679" s="876"/>
    </row>
    <row r="10680" spans="4:70" x14ac:dyDescent="0.2">
      <c r="D10680" s="876"/>
      <c r="F10680" s="876"/>
      <c r="J10680" s="876"/>
      <c r="X10680" s="876"/>
      <c r="Y10680" s="876"/>
      <c r="Z10680" s="876"/>
      <c r="AA10680" s="876"/>
      <c r="AB10680" s="876"/>
      <c r="AC10680" s="876"/>
      <c r="AD10680" s="876"/>
      <c r="AE10680" s="876"/>
      <c r="AF10680" s="876"/>
      <c r="AG10680" s="876"/>
      <c r="AH10680" s="876"/>
      <c r="AI10680" s="876"/>
      <c r="AJ10680" s="876"/>
      <c r="AK10680" s="876"/>
      <c r="AL10680" s="876"/>
      <c r="AM10680" s="876"/>
      <c r="AN10680" s="876"/>
      <c r="AO10680" s="876"/>
      <c r="AP10680" s="876"/>
      <c r="AQ10680" s="876"/>
      <c r="AR10680" s="876"/>
      <c r="AS10680" s="876"/>
      <c r="AT10680" s="876"/>
      <c r="AU10680" s="876"/>
      <c r="AV10680" s="876"/>
      <c r="AW10680" s="876"/>
      <c r="AX10680" s="876"/>
      <c r="AY10680" s="876"/>
      <c r="AZ10680" s="876"/>
      <c r="BA10680" s="876"/>
      <c r="BB10680" s="876"/>
      <c r="BC10680" s="876"/>
      <c r="BD10680" s="876"/>
      <c r="BE10680" s="876"/>
      <c r="BF10680" s="876"/>
      <c r="BG10680" s="876"/>
      <c r="BH10680" s="876"/>
      <c r="BI10680" s="876"/>
      <c r="BJ10680" s="876"/>
      <c r="BK10680" s="876"/>
      <c r="BL10680" s="876"/>
      <c r="BM10680" s="876"/>
      <c r="BN10680" s="876"/>
      <c r="BO10680" s="876"/>
      <c r="BP10680" s="876"/>
      <c r="BQ10680" s="876"/>
      <c r="BR10680" s="876"/>
    </row>
    <row r="10681" spans="4:70" x14ac:dyDescent="0.2">
      <c r="D10681" s="876"/>
      <c r="F10681" s="876"/>
      <c r="J10681" s="876"/>
      <c r="X10681" s="876"/>
      <c r="Y10681" s="876"/>
      <c r="Z10681" s="876"/>
      <c r="AA10681" s="876"/>
      <c r="AB10681" s="876"/>
      <c r="AC10681" s="876"/>
      <c r="AD10681" s="876"/>
      <c r="AE10681" s="876"/>
      <c r="AF10681" s="876"/>
      <c r="AG10681" s="876"/>
      <c r="AH10681" s="876"/>
      <c r="AI10681" s="876"/>
      <c r="AJ10681" s="876"/>
      <c r="AK10681" s="876"/>
      <c r="AL10681" s="876"/>
      <c r="AM10681" s="876"/>
      <c r="AN10681" s="876"/>
      <c r="AO10681" s="876"/>
      <c r="AP10681" s="876"/>
      <c r="AQ10681" s="876"/>
      <c r="AR10681" s="876"/>
      <c r="AS10681" s="876"/>
      <c r="AT10681" s="876"/>
      <c r="AU10681" s="876"/>
      <c r="AV10681" s="876"/>
      <c r="AW10681" s="876"/>
      <c r="AX10681" s="876"/>
      <c r="AY10681" s="876"/>
      <c r="AZ10681" s="876"/>
      <c r="BA10681" s="876"/>
      <c r="BB10681" s="876"/>
      <c r="BC10681" s="876"/>
      <c r="BD10681" s="876"/>
      <c r="BE10681" s="876"/>
      <c r="BF10681" s="876"/>
      <c r="BG10681" s="876"/>
      <c r="BH10681" s="876"/>
      <c r="BI10681" s="876"/>
      <c r="BJ10681" s="876"/>
      <c r="BK10681" s="876"/>
      <c r="BL10681" s="876"/>
      <c r="BM10681" s="876"/>
      <c r="BN10681" s="876"/>
      <c r="BO10681" s="876"/>
      <c r="BP10681" s="876"/>
      <c r="BQ10681" s="876"/>
      <c r="BR10681" s="876"/>
    </row>
    <row r="10682" spans="4:70" x14ac:dyDescent="0.2">
      <c r="D10682" s="876"/>
      <c r="F10682" s="876"/>
      <c r="J10682" s="876"/>
      <c r="X10682" s="876"/>
      <c r="Y10682" s="876"/>
      <c r="Z10682" s="876"/>
      <c r="AA10682" s="876"/>
      <c r="AB10682" s="876"/>
      <c r="AC10682" s="876"/>
      <c r="AD10682" s="876"/>
      <c r="AE10682" s="876"/>
      <c r="AF10682" s="876"/>
      <c r="AG10682" s="876"/>
      <c r="AH10682" s="876"/>
      <c r="AI10682" s="876"/>
      <c r="AJ10682" s="876"/>
      <c r="AK10682" s="876"/>
      <c r="AL10682" s="876"/>
      <c r="AM10682" s="876"/>
      <c r="AN10682" s="876"/>
      <c r="AO10682" s="876"/>
      <c r="AP10682" s="876"/>
      <c r="AQ10682" s="876"/>
      <c r="AR10682" s="876"/>
      <c r="AS10682" s="876"/>
      <c r="AT10682" s="876"/>
      <c r="AU10682" s="876"/>
      <c r="AV10682" s="876"/>
      <c r="AW10682" s="876"/>
      <c r="AX10682" s="876"/>
      <c r="AY10682" s="876"/>
      <c r="AZ10682" s="876"/>
      <c r="BA10682" s="876"/>
      <c r="BB10682" s="876"/>
      <c r="BC10682" s="876"/>
      <c r="BD10682" s="876"/>
      <c r="BE10682" s="876"/>
      <c r="BF10682" s="876"/>
      <c r="BG10682" s="876"/>
      <c r="BH10682" s="876"/>
      <c r="BI10682" s="876"/>
      <c r="BJ10682" s="876"/>
      <c r="BK10682" s="876"/>
      <c r="BL10682" s="876"/>
      <c r="BM10682" s="876"/>
      <c r="BN10682" s="876"/>
      <c r="BO10682" s="876"/>
      <c r="BP10682" s="876"/>
      <c r="BQ10682" s="876"/>
      <c r="BR10682" s="876"/>
    </row>
    <row r="10683" spans="4:70" x14ac:dyDescent="0.2">
      <c r="D10683" s="876"/>
      <c r="F10683" s="876"/>
      <c r="J10683" s="876"/>
      <c r="X10683" s="876"/>
      <c r="Y10683" s="876"/>
      <c r="Z10683" s="876"/>
      <c r="AA10683" s="876"/>
      <c r="AB10683" s="876"/>
      <c r="AC10683" s="876"/>
      <c r="AD10683" s="876"/>
      <c r="AE10683" s="876"/>
      <c r="AF10683" s="876"/>
      <c r="AG10683" s="876"/>
      <c r="AH10683" s="876"/>
      <c r="AI10683" s="876"/>
      <c r="AJ10683" s="876"/>
      <c r="AK10683" s="876"/>
      <c r="AL10683" s="876"/>
      <c r="AM10683" s="876"/>
      <c r="AN10683" s="876"/>
      <c r="AO10683" s="876"/>
      <c r="AP10683" s="876"/>
      <c r="AQ10683" s="876"/>
      <c r="AR10683" s="876"/>
      <c r="AS10683" s="876"/>
      <c r="AT10683" s="876"/>
      <c r="AU10683" s="876"/>
      <c r="AV10683" s="876"/>
      <c r="AW10683" s="876"/>
      <c r="AX10683" s="876"/>
      <c r="AY10683" s="876"/>
      <c r="AZ10683" s="876"/>
      <c r="BA10683" s="876"/>
      <c r="BB10683" s="876"/>
      <c r="BC10683" s="876"/>
      <c r="BD10683" s="876"/>
      <c r="BE10683" s="876"/>
      <c r="BF10683" s="876"/>
      <c r="BG10683" s="876"/>
      <c r="BH10683" s="876"/>
      <c r="BI10683" s="876"/>
      <c r="BJ10683" s="876"/>
      <c r="BK10683" s="876"/>
      <c r="BL10683" s="876"/>
      <c r="BM10683" s="876"/>
      <c r="BN10683" s="876"/>
      <c r="BO10683" s="876"/>
      <c r="BP10683" s="876"/>
      <c r="BQ10683" s="876"/>
      <c r="BR10683" s="876"/>
    </row>
    <row r="10684" spans="4:70" x14ac:dyDescent="0.2">
      <c r="D10684" s="876"/>
      <c r="F10684" s="876"/>
      <c r="J10684" s="876"/>
      <c r="X10684" s="876"/>
      <c r="Y10684" s="876"/>
      <c r="Z10684" s="876"/>
      <c r="AA10684" s="876"/>
      <c r="AB10684" s="876"/>
      <c r="AC10684" s="876"/>
      <c r="AD10684" s="876"/>
      <c r="AE10684" s="876"/>
      <c r="AF10684" s="876"/>
      <c r="AG10684" s="876"/>
      <c r="AH10684" s="876"/>
      <c r="AI10684" s="876"/>
      <c r="AJ10684" s="876"/>
      <c r="AK10684" s="876"/>
      <c r="AL10684" s="876"/>
      <c r="AM10684" s="876"/>
      <c r="AN10684" s="876"/>
      <c r="AO10684" s="876"/>
      <c r="AP10684" s="876"/>
      <c r="AQ10684" s="876"/>
      <c r="AR10684" s="876"/>
      <c r="AS10684" s="876"/>
      <c r="AT10684" s="876"/>
      <c r="AU10684" s="876"/>
      <c r="AV10684" s="876"/>
      <c r="AW10684" s="876"/>
      <c r="AX10684" s="876"/>
      <c r="AY10684" s="876"/>
      <c r="AZ10684" s="876"/>
      <c r="BA10684" s="876"/>
      <c r="BB10684" s="876"/>
      <c r="BC10684" s="876"/>
      <c r="BD10684" s="876"/>
      <c r="BE10684" s="876"/>
      <c r="BF10684" s="876"/>
      <c r="BG10684" s="876"/>
      <c r="BH10684" s="876"/>
      <c r="BI10684" s="876"/>
      <c r="BJ10684" s="876"/>
      <c r="BK10684" s="876"/>
      <c r="BL10684" s="876"/>
      <c r="BM10684" s="876"/>
      <c r="BN10684" s="876"/>
      <c r="BO10684" s="876"/>
      <c r="BP10684" s="876"/>
      <c r="BQ10684" s="876"/>
      <c r="BR10684" s="876"/>
    </row>
    <row r="10685" spans="4:70" x14ac:dyDescent="0.2">
      <c r="D10685" s="876"/>
      <c r="F10685" s="876"/>
      <c r="J10685" s="876"/>
      <c r="X10685" s="876"/>
      <c r="Y10685" s="876"/>
      <c r="Z10685" s="876"/>
      <c r="AA10685" s="876"/>
      <c r="AB10685" s="876"/>
      <c r="AC10685" s="876"/>
      <c r="AD10685" s="876"/>
      <c r="AE10685" s="876"/>
      <c r="AF10685" s="876"/>
      <c r="AG10685" s="876"/>
      <c r="AH10685" s="876"/>
      <c r="AI10685" s="876"/>
      <c r="AJ10685" s="876"/>
      <c r="AK10685" s="876"/>
      <c r="AL10685" s="876"/>
      <c r="AM10685" s="876"/>
      <c r="AN10685" s="876"/>
      <c r="AO10685" s="876"/>
      <c r="AP10685" s="876"/>
      <c r="AQ10685" s="876"/>
      <c r="AR10685" s="876"/>
      <c r="AS10685" s="876"/>
      <c r="AT10685" s="876"/>
      <c r="AU10685" s="876"/>
      <c r="AV10685" s="876"/>
      <c r="AW10685" s="876"/>
      <c r="AX10685" s="876"/>
      <c r="AY10685" s="876"/>
      <c r="AZ10685" s="876"/>
      <c r="BA10685" s="876"/>
      <c r="BB10685" s="876"/>
      <c r="BC10685" s="876"/>
      <c r="BD10685" s="876"/>
      <c r="BE10685" s="876"/>
      <c r="BF10685" s="876"/>
      <c r="BG10685" s="876"/>
      <c r="BH10685" s="876"/>
      <c r="BI10685" s="876"/>
      <c r="BJ10685" s="876"/>
      <c r="BK10685" s="876"/>
      <c r="BL10685" s="876"/>
      <c r="BM10685" s="876"/>
      <c r="BN10685" s="876"/>
      <c r="BO10685" s="876"/>
      <c r="BP10685" s="876"/>
      <c r="BQ10685" s="876"/>
      <c r="BR10685" s="876"/>
    </row>
    <row r="10686" spans="4:70" x14ac:dyDescent="0.2">
      <c r="D10686" s="876"/>
      <c r="F10686" s="876"/>
      <c r="J10686" s="876"/>
      <c r="X10686" s="876"/>
      <c r="Y10686" s="876"/>
      <c r="Z10686" s="876"/>
      <c r="AA10686" s="876"/>
      <c r="AB10686" s="876"/>
      <c r="AC10686" s="876"/>
      <c r="AD10686" s="876"/>
      <c r="AE10686" s="876"/>
      <c r="AF10686" s="876"/>
      <c r="AG10686" s="876"/>
      <c r="AH10686" s="876"/>
      <c r="AI10686" s="876"/>
      <c r="AJ10686" s="876"/>
      <c r="AK10686" s="876"/>
      <c r="AL10686" s="876"/>
      <c r="AM10686" s="876"/>
      <c r="AN10686" s="876"/>
      <c r="AO10686" s="876"/>
      <c r="AP10686" s="876"/>
      <c r="AQ10686" s="876"/>
      <c r="AR10686" s="876"/>
      <c r="AS10686" s="876"/>
      <c r="AT10686" s="876"/>
      <c r="AU10686" s="876"/>
      <c r="AV10686" s="876"/>
      <c r="AW10686" s="876"/>
      <c r="AX10686" s="876"/>
      <c r="AY10686" s="876"/>
      <c r="AZ10686" s="876"/>
      <c r="BA10686" s="876"/>
      <c r="BB10686" s="876"/>
      <c r="BC10686" s="876"/>
      <c r="BD10686" s="876"/>
      <c r="BE10686" s="876"/>
      <c r="BF10686" s="876"/>
      <c r="BG10686" s="876"/>
      <c r="BH10686" s="876"/>
      <c r="BI10686" s="876"/>
      <c r="BJ10686" s="876"/>
      <c r="BK10686" s="876"/>
      <c r="BL10686" s="876"/>
      <c r="BM10686" s="876"/>
      <c r="BN10686" s="876"/>
      <c r="BO10686" s="876"/>
      <c r="BP10686" s="876"/>
      <c r="BQ10686" s="876"/>
      <c r="BR10686" s="876"/>
    </row>
    <row r="10687" spans="4:70" x14ac:dyDescent="0.2">
      <c r="D10687" s="876"/>
      <c r="F10687" s="876"/>
      <c r="J10687" s="876"/>
      <c r="X10687" s="876"/>
      <c r="Y10687" s="876"/>
      <c r="Z10687" s="876"/>
      <c r="AA10687" s="876"/>
      <c r="AB10687" s="876"/>
      <c r="AC10687" s="876"/>
      <c r="AD10687" s="876"/>
      <c r="AE10687" s="876"/>
      <c r="AF10687" s="876"/>
      <c r="AG10687" s="876"/>
      <c r="AH10687" s="876"/>
      <c r="AI10687" s="876"/>
      <c r="AJ10687" s="876"/>
      <c r="AK10687" s="876"/>
      <c r="AL10687" s="876"/>
      <c r="AM10687" s="876"/>
      <c r="AN10687" s="876"/>
      <c r="AO10687" s="876"/>
      <c r="AP10687" s="876"/>
      <c r="AQ10687" s="876"/>
      <c r="AR10687" s="876"/>
      <c r="AS10687" s="876"/>
      <c r="AT10687" s="876"/>
      <c r="AU10687" s="876"/>
      <c r="AV10687" s="876"/>
      <c r="AW10687" s="876"/>
      <c r="AX10687" s="876"/>
      <c r="AY10687" s="876"/>
      <c r="AZ10687" s="876"/>
      <c r="BA10687" s="876"/>
      <c r="BB10687" s="876"/>
      <c r="BC10687" s="876"/>
      <c r="BD10687" s="876"/>
      <c r="BE10687" s="876"/>
      <c r="BF10687" s="876"/>
      <c r="BG10687" s="876"/>
      <c r="BH10687" s="876"/>
      <c r="BI10687" s="876"/>
      <c r="BJ10687" s="876"/>
      <c r="BK10687" s="876"/>
      <c r="BL10687" s="876"/>
      <c r="BM10687" s="876"/>
      <c r="BN10687" s="876"/>
      <c r="BO10687" s="876"/>
      <c r="BP10687" s="876"/>
      <c r="BQ10687" s="876"/>
      <c r="BR10687" s="876"/>
    </row>
    <row r="10688" spans="4:70" x14ac:dyDescent="0.2">
      <c r="D10688" s="876"/>
      <c r="F10688" s="876"/>
      <c r="J10688" s="876"/>
      <c r="X10688" s="876"/>
      <c r="Y10688" s="876"/>
      <c r="Z10688" s="876"/>
      <c r="AA10688" s="876"/>
      <c r="AB10688" s="876"/>
      <c r="AC10688" s="876"/>
      <c r="AD10688" s="876"/>
      <c r="AE10688" s="876"/>
      <c r="AF10688" s="876"/>
      <c r="AG10688" s="876"/>
      <c r="AH10688" s="876"/>
      <c r="AI10688" s="876"/>
      <c r="AJ10688" s="876"/>
      <c r="AK10688" s="876"/>
      <c r="AL10688" s="876"/>
      <c r="AM10688" s="876"/>
      <c r="AN10688" s="876"/>
      <c r="AO10688" s="876"/>
      <c r="AP10688" s="876"/>
      <c r="AQ10688" s="876"/>
      <c r="AR10688" s="876"/>
      <c r="AS10688" s="876"/>
      <c r="AT10688" s="876"/>
      <c r="AU10688" s="876"/>
      <c r="AV10688" s="876"/>
      <c r="AW10688" s="876"/>
      <c r="AX10688" s="876"/>
      <c r="AY10688" s="876"/>
      <c r="AZ10688" s="876"/>
      <c r="BA10688" s="876"/>
      <c r="BB10688" s="876"/>
      <c r="BC10688" s="876"/>
      <c r="BD10688" s="876"/>
      <c r="BE10688" s="876"/>
      <c r="BF10688" s="876"/>
      <c r="BG10688" s="876"/>
      <c r="BH10688" s="876"/>
      <c r="BI10688" s="876"/>
      <c r="BJ10688" s="876"/>
      <c r="BK10688" s="876"/>
      <c r="BL10688" s="876"/>
      <c r="BM10688" s="876"/>
      <c r="BN10688" s="876"/>
      <c r="BO10688" s="876"/>
      <c r="BP10688" s="876"/>
      <c r="BQ10688" s="876"/>
      <c r="BR10688" s="876"/>
    </row>
    <row r="10689" spans="4:70" x14ac:dyDescent="0.2">
      <c r="D10689" s="876"/>
      <c r="F10689" s="876"/>
      <c r="J10689" s="876"/>
      <c r="X10689" s="876"/>
      <c r="Y10689" s="876"/>
      <c r="Z10689" s="876"/>
      <c r="AA10689" s="876"/>
      <c r="AB10689" s="876"/>
      <c r="AC10689" s="876"/>
      <c r="AD10689" s="876"/>
      <c r="AE10689" s="876"/>
      <c r="AF10689" s="876"/>
      <c r="AG10689" s="876"/>
      <c r="AH10689" s="876"/>
      <c r="AI10689" s="876"/>
      <c r="AJ10689" s="876"/>
      <c r="AK10689" s="876"/>
      <c r="AL10689" s="876"/>
      <c r="AM10689" s="876"/>
      <c r="AN10689" s="876"/>
      <c r="AO10689" s="876"/>
      <c r="AP10689" s="876"/>
      <c r="AQ10689" s="876"/>
      <c r="AR10689" s="876"/>
      <c r="AS10689" s="876"/>
      <c r="AT10689" s="876"/>
      <c r="AU10689" s="876"/>
      <c r="AV10689" s="876"/>
      <c r="AW10689" s="876"/>
      <c r="AX10689" s="876"/>
      <c r="AY10689" s="876"/>
      <c r="AZ10689" s="876"/>
      <c r="BA10689" s="876"/>
      <c r="BB10689" s="876"/>
      <c r="BC10689" s="876"/>
      <c r="BD10689" s="876"/>
      <c r="BE10689" s="876"/>
      <c r="BF10689" s="876"/>
      <c r="BG10689" s="876"/>
      <c r="BH10689" s="876"/>
      <c r="BI10689" s="876"/>
      <c r="BJ10689" s="876"/>
      <c r="BK10689" s="876"/>
      <c r="BL10689" s="876"/>
      <c r="BM10689" s="876"/>
      <c r="BN10689" s="876"/>
      <c r="BO10689" s="876"/>
      <c r="BP10689" s="876"/>
      <c r="BQ10689" s="876"/>
      <c r="BR10689" s="876"/>
    </row>
    <row r="10690" spans="4:70" x14ac:dyDescent="0.2">
      <c r="D10690" s="876"/>
      <c r="F10690" s="876"/>
      <c r="J10690" s="876"/>
      <c r="X10690" s="876"/>
      <c r="Y10690" s="876"/>
      <c r="Z10690" s="876"/>
      <c r="AA10690" s="876"/>
      <c r="AB10690" s="876"/>
      <c r="AC10690" s="876"/>
      <c r="AD10690" s="876"/>
      <c r="AE10690" s="876"/>
      <c r="AF10690" s="876"/>
      <c r="AG10690" s="876"/>
      <c r="AH10690" s="876"/>
      <c r="AI10690" s="876"/>
      <c r="AJ10690" s="876"/>
      <c r="AK10690" s="876"/>
      <c r="AL10690" s="876"/>
      <c r="AM10690" s="876"/>
      <c r="AN10690" s="876"/>
      <c r="AO10690" s="876"/>
      <c r="AP10690" s="876"/>
      <c r="AQ10690" s="876"/>
      <c r="AR10690" s="876"/>
      <c r="AS10690" s="876"/>
      <c r="AT10690" s="876"/>
      <c r="AU10690" s="876"/>
      <c r="AV10690" s="876"/>
      <c r="AW10690" s="876"/>
      <c r="AX10690" s="876"/>
      <c r="AY10690" s="876"/>
      <c r="AZ10690" s="876"/>
      <c r="BA10690" s="876"/>
      <c r="BB10690" s="876"/>
      <c r="BC10690" s="876"/>
      <c r="BD10690" s="876"/>
      <c r="BE10690" s="876"/>
      <c r="BF10690" s="876"/>
      <c r="BG10690" s="876"/>
      <c r="BH10690" s="876"/>
      <c r="BI10690" s="876"/>
      <c r="BJ10690" s="876"/>
      <c r="BK10690" s="876"/>
      <c r="BL10690" s="876"/>
      <c r="BM10690" s="876"/>
      <c r="BN10690" s="876"/>
      <c r="BO10690" s="876"/>
      <c r="BP10690" s="876"/>
      <c r="BQ10690" s="876"/>
      <c r="BR10690" s="876"/>
    </row>
    <row r="10691" spans="4:70" x14ac:dyDescent="0.2">
      <c r="D10691" s="876"/>
      <c r="F10691" s="876"/>
      <c r="J10691" s="876"/>
      <c r="X10691" s="876"/>
      <c r="Y10691" s="876"/>
      <c r="Z10691" s="876"/>
      <c r="AA10691" s="876"/>
      <c r="AB10691" s="876"/>
      <c r="AC10691" s="876"/>
      <c r="AD10691" s="876"/>
      <c r="AE10691" s="876"/>
      <c r="AF10691" s="876"/>
      <c r="AG10691" s="876"/>
      <c r="AH10691" s="876"/>
      <c r="AI10691" s="876"/>
      <c r="AJ10691" s="876"/>
      <c r="AK10691" s="876"/>
      <c r="AL10691" s="876"/>
      <c r="AM10691" s="876"/>
      <c r="AN10691" s="876"/>
      <c r="AO10691" s="876"/>
      <c r="AP10691" s="876"/>
      <c r="AQ10691" s="876"/>
      <c r="AR10691" s="876"/>
      <c r="AS10691" s="876"/>
      <c r="AT10691" s="876"/>
      <c r="AU10691" s="876"/>
      <c r="AV10691" s="876"/>
      <c r="AW10691" s="876"/>
      <c r="AX10691" s="876"/>
      <c r="AY10691" s="876"/>
      <c r="AZ10691" s="876"/>
      <c r="BA10691" s="876"/>
      <c r="BB10691" s="876"/>
      <c r="BC10691" s="876"/>
      <c r="BD10691" s="876"/>
      <c r="BE10691" s="876"/>
      <c r="BF10691" s="876"/>
      <c r="BG10691" s="876"/>
      <c r="BH10691" s="876"/>
      <c r="BI10691" s="876"/>
      <c r="BJ10691" s="876"/>
      <c r="BK10691" s="876"/>
      <c r="BL10691" s="876"/>
      <c r="BM10691" s="876"/>
      <c r="BN10691" s="876"/>
      <c r="BO10691" s="876"/>
      <c r="BP10691" s="876"/>
      <c r="BQ10691" s="876"/>
      <c r="BR10691" s="876"/>
    </row>
    <row r="10692" spans="4:70" x14ac:dyDescent="0.2">
      <c r="D10692" s="876"/>
      <c r="F10692" s="876"/>
      <c r="J10692" s="876"/>
      <c r="X10692" s="876"/>
      <c r="Y10692" s="876"/>
      <c r="Z10692" s="876"/>
      <c r="AA10692" s="876"/>
      <c r="AB10692" s="876"/>
      <c r="AC10692" s="876"/>
      <c r="AD10692" s="876"/>
      <c r="AE10692" s="876"/>
      <c r="AF10692" s="876"/>
      <c r="AG10692" s="876"/>
      <c r="AH10692" s="876"/>
      <c r="AI10692" s="876"/>
      <c r="AJ10692" s="876"/>
      <c r="AK10692" s="876"/>
      <c r="AL10692" s="876"/>
      <c r="AM10692" s="876"/>
      <c r="AN10692" s="876"/>
      <c r="AO10692" s="876"/>
      <c r="AP10692" s="876"/>
      <c r="AQ10692" s="876"/>
      <c r="AR10692" s="876"/>
      <c r="AS10692" s="876"/>
      <c r="AT10692" s="876"/>
      <c r="AU10692" s="876"/>
      <c r="AV10692" s="876"/>
      <c r="AW10692" s="876"/>
      <c r="AX10692" s="876"/>
      <c r="AY10692" s="876"/>
      <c r="AZ10692" s="876"/>
      <c r="BA10692" s="876"/>
      <c r="BB10692" s="876"/>
      <c r="BC10692" s="876"/>
      <c r="BD10692" s="876"/>
      <c r="BE10692" s="876"/>
      <c r="BF10692" s="876"/>
      <c r="BG10692" s="876"/>
      <c r="BH10692" s="876"/>
      <c r="BI10692" s="876"/>
      <c r="BJ10692" s="876"/>
      <c r="BK10692" s="876"/>
      <c r="BL10692" s="876"/>
      <c r="BM10692" s="876"/>
      <c r="BN10692" s="876"/>
      <c r="BO10692" s="876"/>
      <c r="BP10692" s="876"/>
      <c r="BQ10692" s="876"/>
      <c r="BR10692" s="876"/>
    </row>
    <row r="10693" spans="4:70" x14ac:dyDescent="0.2">
      <c r="D10693" s="876"/>
      <c r="F10693" s="876"/>
      <c r="J10693" s="876"/>
      <c r="X10693" s="876"/>
      <c r="Y10693" s="876"/>
      <c r="Z10693" s="876"/>
      <c r="AA10693" s="876"/>
      <c r="AB10693" s="876"/>
      <c r="AC10693" s="876"/>
      <c r="AD10693" s="876"/>
      <c r="AE10693" s="876"/>
      <c r="AF10693" s="876"/>
      <c r="AG10693" s="876"/>
      <c r="AH10693" s="876"/>
      <c r="AI10693" s="876"/>
      <c r="AJ10693" s="876"/>
      <c r="AK10693" s="876"/>
      <c r="AL10693" s="876"/>
      <c r="AM10693" s="876"/>
      <c r="AN10693" s="876"/>
      <c r="AO10693" s="876"/>
      <c r="AP10693" s="876"/>
      <c r="AQ10693" s="876"/>
      <c r="AR10693" s="876"/>
      <c r="AS10693" s="876"/>
      <c r="AT10693" s="876"/>
      <c r="AU10693" s="876"/>
      <c r="AV10693" s="876"/>
      <c r="AW10693" s="876"/>
      <c r="AX10693" s="876"/>
      <c r="AY10693" s="876"/>
      <c r="AZ10693" s="876"/>
      <c r="BA10693" s="876"/>
      <c r="BB10693" s="876"/>
      <c r="BC10693" s="876"/>
      <c r="BD10693" s="876"/>
      <c r="BE10693" s="876"/>
      <c r="BF10693" s="876"/>
      <c r="BG10693" s="876"/>
      <c r="BH10693" s="876"/>
      <c r="BI10693" s="876"/>
      <c r="BJ10693" s="876"/>
      <c r="BK10693" s="876"/>
      <c r="BL10693" s="876"/>
      <c r="BM10693" s="876"/>
      <c r="BN10693" s="876"/>
      <c r="BO10693" s="876"/>
      <c r="BP10693" s="876"/>
      <c r="BQ10693" s="876"/>
      <c r="BR10693" s="876"/>
    </row>
    <row r="10694" spans="4:70" x14ac:dyDescent="0.2">
      <c r="D10694" s="876"/>
      <c r="F10694" s="876"/>
      <c r="J10694" s="876"/>
      <c r="X10694" s="876"/>
      <c r="Y10694" s="876"/>
      <c r="Z10694" s="876"/>
      <c r="AA10694" s="876"/>
      <c r="AB10694" s="876"/>
      <c r="AC10694" s="876"/>
      <c r="AD10694" s="876"/>
      <c r="AE10694" s="876"/>
      <c r="AF10694" s="876"/>
      <c r="AG10694" s="876"/>
      <c r="AH10694" s="876"/>
      <c r="AI10694" s="876"/>
      <c r="AJ10694" s="876"/>
      <c r="AK10694" s="876"/>
      <c r="AL10694" s="876"/>
      <c r="AM10694" s="876"/>
      <c r="AN10694" s="876"/>
      <c r="AO10694" s="876"/>
      <c r="AP10694" s="876"/>
      <c r="AQ10694" s="876"/>
      <c r="AR10694" s="876"/>
      <c r="AS10694" s="876"/>
      <c r="AT10694" s="876"/>
      <c r="AU10694" s="876"/>
      <c r="AV10694" s="876"/>
      <c r="AW10694" s="876"/>
      <c r="AX10694" s="876"/>
      <c r="AY10694" s="876"/>
      <c r="AZ10694" s="876"/>
      <c r="BA10694" s="876"/>
      <c r="BB10694" s="876"/>
      <c r="BC10694" s="876"/>
      <c r="BD10694" s="876"/>
      <c r="BE10694" s="876"/>
      <c r="BF10694" s="876"/>
      <c r="BG10694" s="876"/>
      <c r="BH10694" s="876"/>
      <c r="BI10694" s="876"/>
      <c r="BJ10694" s="876"/>
      <c r="BK10694" s="876"/>
      <c r="BL10694" s="876"/>
      <c r="BM10694" s="876"/>
      <c r="BN10694" s="876"/>
      <c r="BO10694" s="876"/>
      <c r="BP10694" s="876"/>
      <c r="BQ10694" s="876"/>
      <c r="BR10694" s="876"/>
    </row>
    <row r="10695" spans="4:70" x14ac:dyDescent="0.2">
      <c r="D10695" s="876"/>
      <c r="F10695" s="876"/>
      <c r="J10695" s="876"/>
      <c r="X10695" s="876"/>
      <c r="Y10695" s="876"/>
      <c r="Z10695" s="876"/>
      <c r="AA10695" s="876"/>
      <c r="AB10695" s="876"/>
      <c r="AC10695" s="876"/>
      <c r="AD10695" s="876"/>
      <c r="AE10695" s="876"/>
      <c r="AF10695" s="876"/>
      <c r="AG10695" s="876"/>
      <c r="AH10695" s="876"/>
      <c r="AI10695" s="876"/>
      <c r="AJ10695" s="876"/>
      <c r="AK10695" s="876"/>
      <c r="AL10695" s="876"/>
      <c r="AM10695" s="876"/>
      <c r="AN10695" s="876"/>
      <c r="AO10695" s="876"/>
      <c r="AP10695" s="876"/>
      <c r="AQ10695" s="876"/>
      <c r="AR10695" s="876"/>
      <c r="AS10695" s="876"/>
      <c r="AT10695" s="876"/>
      <c r="AU10695" s="876"/>
      <c r="AV10695" s="876"/>
      <c r="AW10695" s="876"/>
      <c r="AX10695" s="876"/>
      <c r="AY10695" s="876"/>
      <c r="AZ10695" s="876"/>
      <c r="BA10695" s="876"/>
      <c r="BB10695" s="876"/>
      <c r="BC10695" s="876"/>
      <c r="BD10695" s="876"/>
      <c r="BE10695" s="876"/>
      <c r="BF10695" s="876"/>
      <c r="BG10695" s="876"/>
      <c r="BH10695" s="876"/>
      <c r="BI10695" s="876"/>
      <c r="BJ10695" s="876"/>
      <c r="BK10695" s="876"/>
      <c r="BL10695" s="876"/>
      <c r="BM10695" s="876"/>
      <c r="BN10695" s="876"/>
      <c r="BO10695" s="876"/>
      <c r="BP10695" s="876"/>
      <c r="BQ10695" s="876"/>
      <c r="BR10695" s="876"/>
    </row>
    <row r="10696" spans="4:70" x14ac:dyDescent="0.2">
      <c r="D10696" s="876"/>
      <c r="F10696" s="876"/>
      <c r="J10696" s="876"/>
      <c r="X10696" s="876"/>
      <c r="Y10696" s="876"/>
      <c r="Z10696" s="876"/>
      <c r="AA10696" s="876"/>
      <c r="AB10696" s="876"/>
      <c r="AC10696" s="876"/>
      <c r="AD10696" s="876"/>
      <c r="AE10696" s="876"/>
      <c r="AF10696" s="876"/>
      <c r="AG10696" s="876"/>
      <c r="AH10696" s="876"/>
      <c r="AI10696" s="876"/>
      <c r="AJ10696" s="876"/>
      <c r="AK10696" s="876"/>
      <c r="AL10696" s="876"/>
      <c r="AM10696" s="876"/>
      <c r="AN10696" s="876"/>
      <c r="AO10696" s="876"/>
      <c r="AP10696" s="876"/>
      <c r="AQ10696" s="876"/>
      <c r="AR10696" s="876"/>
      <c r="AS10696" s="876"/>
      <c r="AT10696" s="876"/>
      <c r="AU10696" s="876"/>
      <c r="AV10696" s="876"/>
      <c r="AW10696" s="876"/>
      <c r="AX10696" s="876"/>
      <c r="AY10696" s="876"/>
      <c r="AZ10696" s="876"/>
      <c r="BA10696" s="876"/>
      <c r="BB10696" s="876"/>
      <c r="BC10696" s="876"/>
      <c r="BD10696" s="876"/>
      <c r="BE10696" s="876"/>
      <c r="BF10696" s="876"/>
      <c r="BG10696" s="876"/>
      <c r="BH10696" s="876"/>
      <c r="BI10696" s="876"/>
      <c r="BJ10696" s="876"/>
      <c r="BK10696" s="876"/>
      <c r="BL10696" s="876"/>
      <c r="BM10696" s="876"/>
      <c r="BN10696" s="876"/>
      <c r="BO10696" s="876"/>
      <c r="BP10696" s="876"/>
      <c r="BQ10696" s="876"/>
      <c r="BR10696" s="876"/>
    </row>
    <row r="10697" spans="4:70" x14ac:dyDescent="0.2">
      <c r="D10697" s="876"/>
      <c r="F10697" s="876"/>
      <c r="J10697" s="876"/>
      <c r="X10697" s="876"/>
      <c r="Y10697" s="876"/>
      <c r="Z10697" s="876"/>
      <c r="AA10697" s="876"/>
      <c r="AB10697" s="876"/>
      <c r="AC10697" s="876"/>
      <c r="AD10697" s="876"/>
      <c r="AE10697" s="876"/>
      <c r="AF10697" s="876"/>
      <c r="AG10697" s="876"/>
      <c r="AH10697" s="876"/>
      <c r="AI10697" s="876"/>
      <c r="AJ10697" s="876"/>
      <c r="AK10697" s="876"/>
      <c r="AL10697" s="876"/>
      <c r="AM10697" s="876"/>
      <c r="AN10697" s="876"/>
      <c r="AO10697" s="876"/>
      <c r="AP10697" s="876"/>
      <c r="AQ10697" s="876"/>
      <c r="AR10697" s="876"/>
      <c r="AS10697" s="876"/>
      <c r="AT10697" s="876"/>
      <c r="AU10697" s="876"/>
      <c r="AV10697" s="876"/>
      <c r="AW10697" s="876"/>
      <c r="AX10697" s="876"/>
      <c r="AY10697" s="876"/>
      <c r="AZ10697" s="876"/>
      <c r="BA10697" s="876"/>
      <c r="BB10697" s="876"/>
      <c r="BC10697" s="876"/>
      <c r="BD10697" s="876"/>
      <c r="BE10697" s="876"/>
      <c r="BF10697" s="876"/>
      <c r="BG10697" s="876"/>
      <c r="BH10697" s="876"/>
      <c r="BI10697" s="876"/>
      <c r="BJ10697" s="876"/>
      <c r="BK10697" s="876"/>
      <c r="BL10697" s="876"/>
      <c r="BM10697" s="876"/>
      <c r="BN10697" s="876"/>
      <c r="BO10697" s="876"/>
      <c r="BP10697" s="876"/>
      <c r="BQ10697" s="876"/>
      <c r="BR10697" s="876"/>
    </row>
    <row r="10698" spans="4:70" x14ac:dyDescent="0.2">
      <c r="D10698" s="876"/>
      <c r="F10698" s="876"/>
      <c r="J10698" s="876"/>
      <c r="X10698" s="876"/>
      <c r="Y10698" s="876"/>
      <c r="Z10698" s="876"/>
      <c r="AA10698" s="876"/>
      <c r="AB10698" s="876"/>
      <c r="AC10698" s="876"/>
      <c r="AD10698" s="876"/>
      <c r="AE10698" s="876"/>
      <c r="AF10698" s="876"/>
      <c r="AG10698" s="876"/>
      <c r="AH10698" s="876"/>
      <c r="AI10698" s="876"/>
      <c r="AJ10698" s="876"/>
      <c r="AK10698" s="876"/>
      <c r="AL10698" s="876"/>
      <c r="AM10698" s="876"/>
      <c r="AN10698" s="876"/>
      <c r="AO10698" s="876"/>
      <c r="AP10698" s="876"/>
      <c r="AQ10698" s="876"/>
      <c r="AR10698" s="876"/>
      <c r="AS10698" s="876"/>
      <c r="AT10698" s="876"/>
      <c r="AU10698" s="876"/>
      <c r="AV10698" s="876"/>
      <c r="AW10698" s="876"/>
      <c r="AX10698" s="876"/>
      <c r="AY10698" s="876"/>
      <c r="AZ10698" s="876"/>
      <c r="BA10698" s="876"/>
      <c r="BB10698" s="876"/>
      <c r="BC10698" s="876"/>
      <c r="BD10698" s="876"/>
      <c r="BE10698" s="876"/>
      <c r="BF10698" s="876"/>
      <c r="BG10698" s="876"/>
      <c r="BH10698" s="876"/>
      <c r="BI10698" s="876"/>
      <c r="BJ10698" s="876"/>
      <c r="BK10698" s="876"/>
      <c r="BL10698" s="876"/>
      <c r="BM10698" s="876"/>
      <c r="BN10698" s="876"/>
      <c r="BO10698" s="876"/>
      <c r="BP10698" s="876"/>
      <c r="BQ10698" s="876"/>
      <c r="BR10698" s="876"/>
    </row>
    <row r="10699" spans="4:70" x14ac:dyDescent="0.2">
      <c r="D10699" s="876"/>
      <c r="F10699" s="876"/>
      <c r="J10699" s="876"/>
      <c r="X10699" s="876"/>
      <c r="Y10699" s="876"/>
      <c r="Z10699" s="876"/>
      <c r="AA10699" s="876"/>
      <c r="AB10699" s="876"/>
      <c r="AC10699" s="876"/>
      <c r="AD10699" s="876"/>
      <c r="AE10699" s="876"/>
      <c r="AF10699" s="876"/>
      <c r="AG10699" s="876"/>
      <c r="AH10699" s="876"/>
      <c r="AI10699" s="876"/>
      <c r="AJ10699" s="876"/>
      <c r="AK10699" s="876"/>
      <c r="AL10699" s="876"/>
      <c r="AM10699" s="876"/>
      <c r="AN10699" s="876"/>
      <c r="AO10699" s="876"/>
      <c r="AP10699" s="876"/>
      <c r="AQ10699" s="876"/>
      <c r="AR10699" s="876"/>
      <c r="AS10699" s="876"/>
      <c r="AT10699" s="876"/>
      <c r="AU10699" s="876"/>
      <c r="AV10699" s="876"/>
      <c r="AW10699" s="876"/>
      <c r="AX10699" s="876"/>
      <c r="AY10699" s="876"/>
      <c r="AZ10699" s="876"/>
      <c r="BA10699" s="876"/>
      <c r="BB10699" s="876"/>
      <c r="BC10699" s="876"/>
      <c r="BD10699" s="876"/>
      <c r="BE10699" s="876"/>
      <c r="BF10699" s="876"/>
      <c r="BG10699" s="876"/>
      <c r="BH10699" s="876"/>
      <c r="BI10699" s="876"/>
      <c r="BJ10699" s="876"/>
      <c r="BK10699" s="876"/>
      <c r="BL10699" s="876"/>
      <c r="BM10699" s="876"/>
      <c r="BN10699" s="876"/>
      <c r="BO10699" s="876"/>
      <c r="BP10699" s="876"/>
      <c r="BQ10699" s="876"/>
      <c r="BR10699" s="876"/>
    </row>
    <row r="10700" spans="4:70" x14ac:dyDescent="0.2">
      <c r="D10700" s="876"/>
      <c r="F10700" s="876"/>
      <c r="J10700" s="876"/>
      <c r="X10700" s="876"/>
      <c r="Y10700" s="876"/>
      <c r="Z10700" s="876"/>
      <c r="AA10700" s="876"/>
      <c r="AB10700" s="876"/>
      <c r="AC10700" s="876"/>
      <c r="AD10700" s="876"/>
      <c r="AE10700" s="876"/>
      <c r="AF10700" s="876"/>
      <c r="AG10700" s="876"/>
      <c r="AH10700" s="876"/>
      <c r="AI10700" s="876"/>
      <c r="AJ10700" s="876"/>
      <c r="AK10700" s="876"/>
      <c r="AL10700" s="876"/>
      <c r="AM10700" s="876"/>
      <c r="AN10700" s="876"/>
      <c r="AO10700" s="876"/>
      <c r="AP10700" s="876"/>
      <c r="AQ10700" s="876"/>
      <c r="AR10700" s="876"/>
      <c r="AS10700" s="876"/>
      <c r="AT10700" s="876"/>
      <c r="AU10700" s="876"/>
      <c r="AV10700" s="876"/>
      <c r="AW10700" s="876"/>
      <c r="AX10700" s="876"/>
      <c r="AY10700" s="876"/>
      <c r="AZ10700" s="876"/>
      <c r="BA10700" s="876"/>
      <c r="BB10700" s="876"/>
      <c r="BC10700" s="876"/>
      <c r="BD10700" s="876"/>
      <c r="BE10700" s="876"/>
      <c r="BF10700" s="876"/>
      <c r="BG10700" s="876"/>
      <c r="BH10700" s="876"/>
      <c r="BI10700" s="876"/>
      <c r="BJ10700" s="876"/>
      <c r="BK10700" s="876"/>
      <c r="BL10700" s="876"/>
      <c r="BM10700" s="876"/>
      <c r="BN10700" s="876"/>
      <c r="BO10700" s="876"/>
      <c r="BP10700" s="876"/>
      <c r="BQ10700" s="876"/>
      <c r="BR10700" s="876"/>
    </row>
    <row r="10701" spans="4:70" x14ac:dyDescent="0.2">
      <c r="D10701" s="876"/>
      <c r="F10701" s="876"/>
      <c r="J10701" s="876"/>
      <c r="X10701" s="876"/>
      <c r="Y10701" s="876"/>
      <c r="Z10701" s="876"/>
      <c r="AA10701" s="876"/>
      <c r="AB10701" s="876"/>
      <c r="AC10701" s="876"/>
      <c r="AD10701" s="876"/>
      <c r="AE10701" s="876"/>
      <c r="AF10701" s="876"/>
      <c r="AG10701" s="876"/>
      <c r="AH10701" s="876"/>
      <c r="AI10701" s="876"/>
      <c r="AJ10701" s="876"/>
      <c r="AK10701" s="876"/>
      <c r="AL10701" s="876"/>
      <c r="AM10701" s="876"/>
      <c r="AN10701" s="876"/>
      <c r="AO10701" s="876"/>
      <c r="AP10701" s="876"/>
      <c r="AQ10701" s="876"/>
      <c r="AR10701" s="876"/>
      <c r="AS10701" s="876"/>
      <c r="AT10701" s="876"/>
      <c r="AU10701" s="876"/>
      <c r="AV10701" s="876"/>
      <c r="AW10701" s="876"/>
      <c r="AX10701" s="876"/>
      <c r="AY10701" s="876"/>
      <c r="AZ10701" s="876"/>
      <c r="BA10701" s="876"/>
      <c r="BB10701" s="876"/>
      <c r="BC10701" s="876"/>
      <c r="BD10701" s="876"/>
      <c r="BE10701" s="876"/>
      <c r="BF10701" s="876"/>
      <c r="BG10701" s="876"/>
      <c r="BH10701" s="876"/>
      <c r="BI10701" s="876"/>
      <c r="BJ10701" s="876"/>
      <c r="BK10701" s="876"/>
      <c r="BL10701" s="876"/>
      <c r="BM10701" s="876"/>
      <c r="BN10701" s="876"/>
      <c r="BO10701" s="876"/>
      <c r="BP10701" s="876"/>
      <c r="BQ10701" s="876"/>
      <c r="BR10701" s="876"/>
    </row>
    <row r="10702" spans="4:70" x14ac:dyDescent="0.2">
      <c r="D10702" s="876"/>
      <c r="F10702" s="876"/>
      <c r="J10702" s="876"/>
      <c r="X10702" s="876"/>
      <c r="Y10702" s="876"/>
      <c r="Z10702" s="876"/>
      <c r="AA10702" s="876"/>
      <c r="AB10702" s="876"/>
      <c r="AC10702" s="876"/>
      <c r="AD10702" s="876"/>
      <c r="AE10702" s="876"/>
      <c r="AF10702" s="876"/>
      <c r="AG10702" s="876"/>
      <c r="AH10702" s="876"/>
      <c r="AI10702" s="876"/>
      <c r="AJ10702" s="876"/>
      <c r="AK10702" s="876"/>
      <c r="AL10702" s="876"/>
      <c r="AM10702" s="876"/>
      <c r="AN10702" s="876"/>
      <c r="AO10702" s="876"/>
      <c r="AP10702" s="876"/>
      <c r="AQ10702" s="876"/>
      <c r="AR10702" s="876"/>
      <c r="AS10702" s="876"/>
      <c r="AT10702" s="876"/>
      <c r="AU10702" s="876"/>
      <c r="AV10702" s="876"/>
      <c r="AW10702" s="876"/>
      <c r="AX10702" s="876"/>
      <c r="AY10702" s="876"/>
      <c r="AZ10702" s="876"/>
      <c r="BA10702" s="876"/>
      <c r="BB10702" s="876"/>
      <c r="BC10702" s="876"/>
      <c r="BD10702" s="876"/>
      <c r="BE10702" s="876"/>
      <c r="BF10702" s="876"/>
      <c r="BG10702" s="876"/>
      <c r="BH10702" s="876"/>
      <c r="BI10702" s="876"/>
      <c r="BJ10702" s="876"/>
      <c r="BK10702" s="876"/>
      <c r="BL10702" s="876"/>
      <c r="BM10702" s="876"/>
      <c r="BN10702" s="876"/>
      <c r="BO10702" s="876"/>
      <c r="BP10702" s="876"/>
      <c r="BQ10702" s="876"/>
      <c r="BR10702" s="876"/>
    </row>
    <row r="10703" spans="4:70" x14ac:dyDescent="0.2">
      <c r="D10703" s="876"/>
      <c r="F10703" s="876"/>
      <c r="J10703" s="876"/>
      <c r="X10703" s="876"/>
      <c r="Y10703" s="876"/>
      <c r="Z10703" s="876"/>
      <c r="AA10703" s="876"/>
      <c r="AB10703" s="876"/>
      <c r="AC10703" s="876"/>
      <c r="AD10703" s="876"/>
      <c r="AE10703" s="876"/>
      <c r="AF10703" s="876"/>
      <c r="AG10703" s="876"/>
      <c r="AH10703" s="876"/>
      <c r="AI10703" s="876"/>
      <c r="AJ10703" s="876"/>
      <c r="AK10703" s="876"/>
      <c r="AL10703" s="876"/>
      <c r="AM10703" s="876"/>
      <c r="AN10703" s="876"/>
      <c r="AO10703" s="876"/>
      <c r="AP10703" s="876"/>
      <c r="AQ10703" s="876"/>
      <c r="AR10703" s="876"/>
      <c r="AS10703" s="876"/>
      <c r="AT10703" s="876"/>
      <c r="AU10703" s="876"/>
      <c r="AV10703" s="876"/>
      <c r="AW10703" s="876"/>
      <c r="AX10703" s="876"/>
      <c r="AY10703" s="876"/>
      <c r="AZ10703" s="876"/>
      <c r="BA10703" s="876"/>
      <c r="BB10703" s="876"/>
      <c r="BC10703" s="876"/>
      <c r="BD10703" s="876"/>
      <c r="BE10703" s="876"/>
      <c r="BF10703" s="876"/>
      <c r="BG10703" s="876"/>
      <c r="BH10703" s="876"/>
      <c r="BI10703" s="876"/>
      <c r="BJ10703" s="876"/>
      <c r="BK10703" s="876"/>
      <c r="BL10703" s="876"/>
      <c r="BM10703" s="876"/>
      <c r="BN10703" s="876"/>
      <c r="BO10703" s="876"/>
      <c r="BP10703" s="876"/>
      <c r="BQ10703" s="876"/>
      <c r="BR10703" s="876"/>
    </row>
    <row r="10704" spans="4:70" x14ac:dyDescent="0.2">
      <c r="D10704" s="876"/>
      <c r="F10704" s="876"/>
      <c r="J10704" s="876"/>
      <c r="X10704" s="876"/>
      <c r="Y10704" s="876"/>
      <c r="Z10704" s="876"/>
      <c r="AA10704" s="876"/>
      <c r="AB10704" s="876"/>
      <c r="AC10704" s="876"/>
      <c r="AD10704" s="876"/>
      <c r="AE10704" s="876"/>
      <c r="AF10704" s="876"/>
      <c r="AG10704" s="876"/>
      <c r="AH10704" s="876"/>
      <c r="AI10704" s="876"/>
      <c r="AJ10704" s="876"/>
      <c r="AK10704" s="876"/>
      <c r="AL10704" s="876"/>
      <c r="AM10704" s="876"/>
      <c r="AN10704" s="876"/>
      <c r="AO10704" s="876"/>
      <c r="AP10704" s="876"/>
      <c r="AQ10704" s="876"/>
      <c r="AR10704" s="876"/>
      <c r="AS10704" s="876"/>
      <c r="AT10704" s="876"/>
      <c r="AU10704" s="876"/>
      <c r="AV10704" s="876"/>
      <c r="AW10704" s="876"/>
      <c r="AX10704" s="876"/>
      <c r="AY10704" s="876"/>
      <c r="AZ10704" s="876"/>
      <c r="BA10704" s="876"/>
      <c r="BB10704" s="876"/>
      <c r="BC10704" s="876"/>
      <c r="BD10704" s="876"/>
      <c r="BE10704" s="876"/>
      <c r="BF10704" s="876"/>
      <c r="BG10704" s="876"/>
      <c r="BH10704" s="876"/>
      <c r="BI10704" s="876"/>
      <c r="BJ10704" s="876"/>
      <c r="BK10704" s="876"/>
      <c r="BL10704" s="876"/>
      <c r="BM10704" s="876"/>
      <c r="BN10704" s="876"/>
      <c r="BO10704" s="876"/>
      <c r="BP10704" s="876"/>
      <c r="BQ10704" s="876"/>
      <c r="BR10704" s="876"/>
    </row>
    <row r="10705" spans="4:70" x14ac:dyDescent="0.2">
      <c r="D10705" s="876"/>
      <c r="F10705" s="876"/>
      <c r="J10705" s="876"/>
      <c r="X10705" s="876"/>
      <c r="Y10705" s="876"/>
      <c r="Z10705" s="876"/>
      <c r="AA10705" s="876"/>
      <c r="AB10705" s="876"/>
      <c r="AC10705" s="876"/>
      <c r="AD10705" s="876"/>
      <c r="AE10705" s="876"/>
      <c r="AF10705" s="876"/>
      <c r="AG10705" s="876"/>
      <c r="AH10705" s="876"/>
      <c r="AI10705" s="876"/>
      <c r="AJ10705" s="876"/>
      <c r="AK10705" s="876"/>
      <c r="AL10705" s="876"/>
      <c r="AM10705" s="876"/>
      <c r="AN10705" s="876"/>
      <c r="AO10705" s="876"/>
      <c r="AP10705" s="876"/>
      <c r="AQ10705" s="876"/>
      <c r="AR10705" s="876"/>
      <c r="AS10705" s="876"/>
      <c r="AT10705" s="876"/>
      <c r="AU10705" s="876"/>
      <c r="AV10705" s="876"/>
      <c r="AW10705" s="876"/>
      <c r="AX10705" s="876"/>
      <c r="AY10705" s="876"/>
      <c r="AZ10705" s="876"/>
      <c r="BA10705" s="876"/>
      <c r="BB10705" s="876"/>
      <c r="BC10705" s="876"/>
      <c r="BD10705" s="876"/>
      <c r="BE10705" s="876"/>
      <c r="BF10705" s="876"/>
      <c r="BG10705" s="876"/>
      <c r="BH10705" s="876"/>
      <c r="BI10705" s="876"/>
      <c r="BJ10705" s="876"/>
      <c r="BK10705" s="876"/>
      <c r="BL10705" s="876"/>
      <c r="BM10705" s="876"/>
      <c r="BN10705" s="876"/>
      <c r="BO10705" s="876"/>
      <c r="BP10705" s="876"/>
      <c r="BQ10705" s="876"/>
      <c r="BR10705" s="876"/>
    </row>
    <row r="10706" spans="4:70" x14ac:dyDescent="0.2">
      <c r="D10706" s="876"/>
      <c r="F10706" s="876"/>
      <c r="J10706" s="876"/>
      <c r="X10706" s="876"/>
      <c r="Y10706" s="876"/>
      <c r="Z10706" s="876"/>
      <c r="AA10706" s="876"/>
      <c r="AB10706" s="876"/>
      <c r="AC10706" s="876"/>
      <c r="AD10706" s="876"/>
      <c r="AE10706" s="876"/>
      <c r="AF10706" s="876"/>
      <c r="AG10706" s="876"/>
      <c r="AH10706" s="876"/>
      <c r="AI10706" s="876"/>
      <c r="AJ10706" s="876"/>
      <c r="AK10706" s="876"/>
      <c r="AL10706" s="876"/>
      <c r="AM10706" s="876"/>
      <c r="AN10706" s="876"/>
      <c r="AO10706" s="876"/>
      <c r="AP10706" s="876"/>
      <c r="AQ10706" s="876"/>
      <c r="AR10706" s="876"/>
      <c r="AS10706" s="876"/>
      <c r="AT10706" s="876"/>
      <c r="AU10706" s="876"/>
      <c r="AV10706" s="876"/>
      <c r="AW10706" s="876"/>
      <c r="AX10706" s="876"/>
      <c r="AY10706" s="876"/>
      <c r="AZ10706" s="876"/>
      <c r="BA10706" s="876"/>
      <c r="BB10706" s="876"/>
      <c r="BC10706" s="876"/>
      <c r="BD10706" s="876"/>
      <c r="BE10706" s="876"/>
      <c r="BF10706" s="876"/>
      <c r="BG10706" s="876"/>
      <c r="BH10706" s="876"/>
      <c r="BI10706" s="876"/>
      <c r="BJ10706" s="876"/>
      <c r="BK10706" s="876"/>
      <c r="BL10706" s="876"/>
      <c r="BM10706" s="876"/>
      <c r="BN10706" s="876"/>
      <c r="BO10706" s="876"/>
      <c r="BP10706" s="876"/>
      <c r="BQ10706" s="876"/>
      <c r="BR10706" s="876"/>
    </row>
    <row r="10707" spans="4:70" x14ac:dyDescent="0.2">
      <c r="D10707" s="876"/>
      <c r="F10707" s="876"/>
      <c r="J10707" s="876"/>
      <c r="X10707" s="876"/>
      <c r="Y10707" s="876"/>
      <c r="Z10707" s="876"/>
      <c r="AA10707" s="876"/>
      <c r="AB10707" s="876"/>
      <c r="AC10707" s="876"/>
      <c r="AD10707" s="876"/>
      <c r="AE10707" s="876"/>
      <c r="AF10707" s="876"/>
      <c r="AG10707" s="876"/>
      <c r="AH10707" s="876"/>
      <c r="AI10707" s="876"/>
      <c r="AJ10707" s="876"/>
      <c r="AK10707" s="876"/>
      <c r="AL10707" s="876"/>
      <c r="AM10707" s="876"/>
      <c r="AN10707" s="876"/>
      <c r="AO10707" s="876"/>
      <c r="AP10707" s="876"/>
      <c r="AQ10707" s="876"/>
      <c r="AR10707" s="876"/>
      <c r="AS10707" s="876"/>
      <c r="AT10707" s="876"/>
      <c r="AU10707" s="876"/>
      <c r="AV10707" s="876"/>
      <c r="AW10707" s="876"/>
      <c r="AX10707" s="876"/>
      <c r="AY10707" s="876"/>
      <c r="AZ10707" s="876"/>
      <c r="BA10707" s="876"/>
      <c r="BB10707" s="876"/>
      <c r="BC10707" s="876"/>
      <c r="BD10707" s="876"/>
      <c r="BE10707" s="876"/>
      <c r="BF10707" s="876"/>
      <c r="BG10707" s="876"/>
      <c r="BH10707" s="876"/>
      <c r="BI10707" s="876"/>
      <c r="BJ10707" s="876"/>
      <c r="BK10707" s="876"/>
      <c r="BL10707" s="876"/>
      <c r="BM10707" s="876"/>
      <c r="BN10707" s="876"/>
      <c r="BO10707" s="876"/>
      <c r="BP10707" s="876"/>
      <c r="BQ10707" s="876"/>
      <c r="BR10707" s="876"/>
    </row>
    <row r="10708" spans="4:70" x14ac:dyDescent="0.2">
      <c r="D10708" s="876"/>
      <c r="F10708" s="876"/>
      <c r="J10708" s="876"/>
      <c r="X10708" s="876"/>
      <c r="Y10708" s="876"/>
      <c r="Z10708" s="876"/>
      <c r="AA10708" s="876"/>
      <c r="AB10708" s="876"/>
      <c r="AC10708" s="876"/>
      <c r="AD10708" s="876"/>
      <c r="AE10708" s="876"/>
      <c r="AF10708" s="876"/>
      <c r="AG10708" s="876"/>
      <c r="AH10708" s="876"/>
      <c r="AI10708" s="876"/>
      <c r="AJ10708" s="876"/>
      <c r="AK10708" s="876"/>
      <c r="AL10708" s="876"/>
      <c r="AM10708" s="876"/>
      <c r="AN10708" s="876"/>
      <c r="AO10708" s="876"/>
      <c r="AP10708" s="876"/>
      <c r="AQ10708" s="876"/>
      <c r="AR10708" s="876"/>
      <c r="AS10708" s="876"/>
      <c r="AT10708" s="876"/>
      <c r="AU10708" s="876"/>
      <c r="AV10708" s="876"/>
      <c r="AW10708" s="876"/>
      <c r="AX10708" s="876"/>
      <c r="AY10708" s="876"/>
      <c r="AZ10708" s="876"/>
      <c r="BA10708" s="876"/>
      <c r="BB10708" s="876"/>
      <c r="BC10708" s="876"/>
      <c r="BD10708" s="876"/>
      <c r="BE10708" s="876"/>
      <c r="BF10708" s="876"/>
      <c r="BG10708" s="876"/>
      <c r="BH10708" s="876"/>
      <c r="BI10708" s="876"/>
      <c r="BJ10708" s="876"/>
      <c r="BK10708" s="876"/>
      <c r="BL10708" s="876"/>
      <c r="BM10708" s="876"/>
      <c r="BN10708" s="876"/>
      <c r="BO10708" s="876"/>
      <c r="BP10708" s="876"/>
      <c r="BQ10708" s="876"/>
      <c r="BR10708" s="876"/>
    </row>
    <row r="10709" spans="4:70" x14ac:dyDescent="0.2">
      <c r="D10709" s="876"/>
      <c r="F10709" s="876"/>
      <c r="J10709" s="876"/>
      <c r="X10709" s="876"/>
      <c r="Y10709" s="876"/>
      <c r="Z10709" s="876"/>
      <c r="AA10709" s="876"/>
      <c r="AB10709" s="876"/>
      <c r="AC10709" s="876"/>
      <c r="AD10709" s="876"/>
      <c r="AE10709" s="876"/>
      <c r="AF10709" s="876"/>
      <c r="AG10709" s="876"/>
      <c r="AH10709" s="876"/>
      <c r="AI10709" s="876"/>
      <c r="AJ10709" s="876"/>
      <c r="AK10709" s="876"/>
      <c r="AL10709" s="876"/>
      <c r="AM10709" s="876"/>
      <c r="AN10709" s="876"/>
      <c r="AO10709" s="876"/>
      <c r="AP10709" s="876"/>
      <c r="AQ10709" s="876"/>
      <c r="AR10709" s="876"/>
      <c r="AS10709" s="876"/>
      <c r="AT10709" s="876"/>
      <c r="AU10709" s="876"/>
      <c r="AV10709" s="876"/>
      <c r="AW10709" s="876"/>
      <c r="AX10709" s="876"/>
      <c r="AY10709" s="876"/>
      <c r="AZ10709" s="876"/>
      <c r="BA10709" s="876"/>
      <c r="BB10709" s="876"/>
      <c r="BC10709" s="876"/>
      <c r="BD10709" s="876"/>
      <c r="BE10709" s="876"/>
      <c r="BF10709" s="876"/>
      <c r="BG10709" s="876"/>
      <c r="BH10709" s="876"/>
      <c r="BI10709" s="876"/>
      <c r="BJ10709" s="876"/>
      <c r="BK10709" s="876"/>
      <c r="BL10709" s="876"/>
      <c r="BM10709" s="876"/>
      <c r="BN10709" s="876"/>
      <c r="BO10709" s="876"/>
      <c r="BP10709" s="876"/>
      <c r="BQ10709" s="876"/>
      <c r="BR10709" s="876"/>
    </row>
    <row r="10710" spans="4:70" x14ac:dyDescent="0.2">
      <c r="D10710" s="876"/>
      <c r="F10710" s="876"/>
      <c r="J10710" s="876"/>
      <c r="X10710" s="876"/>
      <c r="Y10710" s="876"/>
      <c r="Z10710" s="876"/>
      <c r="AA10710" s="876"/>
      <c r="AB10710" s="876"/>
      <c r="AC10710" s="876"/>
      <c r="AD10710" s="876"/>
      <c r="AE10710" s="876"/>
      <c r="AF10710" s="876"/>
      <c r="AG10710" s="876"/>
      <c r="AH10710" s="876"/>
      <c r="AI10710" s="876"/>
      <c r="AJ10710" s="876"/>
      <c r="AK10710" s="876"/>
      <c r="AL10710" s="876"/>
      <c r="AM10710" s="876"/>
      <c r="AN10710" s="876"/>
      <c r="AO10710" s="876"/>
      <c r="AP10710" s="876"/>
      <c r="AQ10710" s="876"/>
      <c r="AR10710" s="876"/>
      <c r="AS10710" s="876"/>
      <c r="AT10710" s="876"/>
      <c r="AU10710" s="876"/>
      <c r="AV10710" s="876"/>
      <c r="AW10710" s="876"/>
      <c r="AX10710" s="876"/>
      <c r="AY10710" s="876"/>
      <c r="AZ10710" s="876"/>
      <c r="BA10710" s="876"/>
      <c r="BB10710" s="876"/>
      <c r="BC10710" s="876"/>
      <c r="BD10710" s="876"/>
      <c r="BE10710" s="876"/>
      <c r="BF10710" s="876"/>
      <c r="BG10710" s="876"/>
      <c r="BH10710" s="876"/>
      <c r="BI10710" s="876"/>
      <c r="BJ10710" s="876"/>
      <c r="BK10710" s="876"/>
      <c r="BL10710" s="876"/>
      <c r="BM10710" s="876"/>
      <c r="BN10710" s="876"/>
      <c r="BO10710" s="876"/>
      <c r="BP10710" s="876"/>
      <c r="BQ10710" s="876"/>
      <c r="BR10710" s="876"/>
    </row>
    <row r="10711" spans="4:70" x14ac:dyDescent="0.2">
      <c r="D10711" s="876"/>
      <c r="F10711" s="876"/>
      <c r="J10711" s="876"/>
      <c r="X10711" s="876"/>
      <c r="Y10711" s="876"/>
      <c r="Z10711" s="876"/>
      <c r="AA10711" s="876"/>
      <c r="AB10711" s="876"/>
      <c r="AC10711" s="876"/>
      <c r="AD10711" s="876"/>
      <c r="AE10711" s="876"/>
      <c r="AF10711" s="876"/>
      <c r="AG10711" s="876"/>
      <c r="AH10711" s="876"/>
      <c r="AI10711" s="876"/>
      <c r="AJ10711" s="876"/>
      <c r="AK10711" s="876"/>
      <c r="AL10711" s="876"/>
      <c r="AM10711" s="876"/>
      <c r="AN10711" s="876"/>
      <c r="AO10711" s="876"/>
      <c r="AP10711" s="876"/>
      <c r="AQ10711" s="876"/>
      <c r="AR10711" s="876"/>
      <c r="AS10711" s="876"/>
      <c r="AT10711" s="876"/>
      <c r="AU10711" s="876"/>
      <c r="AV10711" s="876"/>
      <c r="AW10711" s="876"/>
      <c r="AX10711" s="876"/>
      <c r="AY10711" s="876"/>
      <c r="AZ10711" s="876"/>
      <c r="BA10711" s="876"/>
      <c r="BB10711" s="876"/>
      <c r="BC10711" s="876"/>
      <c r="BD10711" s="876"/>
      <c r="BE10711" s="876"/>
      <c r="BF10711" s="876"/>
      <c r="BG10711" s="876"/>
      <c r="BH10711" s="876"/>
      <c r="BI10711" s="876"/>
      <c r="BJ10711" s="876"/>
      <c r="BK10711" s="876"/>
      <c r="BL10711" s="876"/>
      <c r="BM10711" s="876"/>
      <c r="BN10711" s="876"/>
      <c r="BO10711" s="876"/>
      <c r="BP10711" s="876"/>
      <c r="BQ10711" s="876"/>
      <c r="BR10711" s="876"/>
    </row>
    <row r="10712" spans="4:70" x14ac:dyDescent="0.2">
      <c r="D10712" s="876"/>
      <c r="F10712" s="876"/>
      <c r="J10712" s="876"/>
      <c r="X10712" s="876"/>
      <c r="Y10712" s="876"/>
      <c r="Z10712" s="876"/>
      <c r="AA10712" s="876"/>
      <c r="AB10712" s="876"/>
      <c r="AC10712" s="876"/>
      <c r="AD10712" s="876"/>
      <c r="AE10712" s="876"/>
      <c r="AF10712" s="876"/>
      <c r="AG10712" s="876"/>
      <c r="AH10712" s="876"/>
      <c r="AI10712" s="876"/>
      <c r="AJ10712" s="876"/>
      <c r="AK10712" s="876"/>
      <c r="AL10712" s="876"/>
      <c r="AM10712" s="876"/>
      <c r="AN10712" s="876"/>
      <c r="AO10712" s="876"/>
      <c r="AP10712" s="876"/>
      <c r="AQ10712" s="876"/>
      <c r="AR10712" s="876"/>
      <c r="AS10712" s="876"/>
      <c r="AT10712" s="876"/>
      <c r="AU10712" s="876"/>
      <c r="AV10712" s="876"/>
      <c r="AW10712" s="876"/>
      <c r="AX10712" s="876"/>
      <c r="AY10712" s="876"/>
      <c r="AZ10712" s="876"/>
      <c r="BA10712" s="876"/>
      <c r="BB10712" s="876"/>
      <c r="BC10712" s="876"/>
      <c r="BD10712" s="876"/>
      <c r="BE10712" s="876"/>
      <c r="BF10712" s="876"/>
      <c r="BG10712" s="876"/>
      <c r="BH10712" s="876"/>
      <c r="BI10712" s="876"/>
      <c r="BJ10712" s="876"/>
      <c r="BK10712" s="876"/>
      <c r="BL10712" s="876"/>
      <c r="BM10712" s="876"/>
      <c r="BN10712" s="876"/>
      <c r="BO10712" s="876"/>
      <c r="BP10712" s="876"/>
      <c r="BQ10712" s="876"/>
      <c r="BR10712" s="876"/>
    </row>
    <row r="10713" spans="4:70" x14ac:dyDescent="0.2">
      <c r="D10713" s="876"/>
      <c r="F10713" s="876"/>
      <c r="J10713" s="876"/>
      <c r="X10713" s="876"/>
      <c r="Y10713" s="876"/>
      <c r="Z10713" s="876"/>
      <c r="AA10713" s="876"/>
      <c r="AB10713" s="876"/>
      <c r="AC10713" s="876"/>
      <c r="AD10713" s="876"/>
      <c r="AE10713" s="876"/>
      <c r="AF10713" s="876"/>
      <c r="AG10713" s="876"/>
      <c r="AH10713" s="876"/>
      <c r="AI10713" s="876"/>
      <c r="AJ10713" s="876"/>
      <c r="AK10713" s="876"/>
      <c r="AL10713" s="876"/>
      <c r="AM10713" s="876"/>
      <c r="AN10713" s="876"/>
      <c r="AO10713" s="876"/>
      <c r="AP10713" s="876"/>
      <c r="AQ10713" s="876"/>
      <c r="AR10713" s="876"/>
      <c r="AS10713" s="876"/>
      <c r="AT10713" s="876"/>
      <c r="AU10713" s="876"/>
      <c r="AV10713" s="876"/>
      <c r="AW10713" s="876"/>
      <c r="AX10713" s="876"/>
      <c r="AY10713" s="876"/>
      <c r="AZ10713" s="876"/>
      <c r="BA10713" s="876"/>
      <c r="BB10713" s="876"/>
      <c r="BC10713" s="876"/>
      <c r="BD10713" s="876"/>
      <c r="BE10713" s="876"/>
      <c r="BF10713" s="876"/>
      <c r="BG10713" s="876"/>
      <c r="BH10713" s="876"/>
      <c r="BI10713" s="876"/>
      <c r="BJ10713" s="876"/>
      <c r="BK10713" s="876"/>
      <c r="BL10713" s="876"/>
      <c r="BM10713" s="876"/>
      <c r="BN10713" s="876"/>
      <c r="BO10713" s="876"/>
      <c r="BP10713" s="876"/>
      <c r="BQ10713" s="876"/>
      <c r="BR10713" s="876"/>
    </row>
    <row r="10714" spans="4:70" x14ac:dyDescent="0.2">
      <c r="D10714" s="876"/>
      <c r="F10714" s="876"/>
      <c r="J10714" s="876"/>
      <c r="X10714" s="876"/>
      <c r="Y10714" s="876"/>
      <c r="Z10714" s="876"/>
      <c r="AA10714" s="876"/>
      <c r="AB10714" s="876"/>
      <c r="AC10714" s="876"/>
      <c r="AD10714" s="876"/>
      <c r="AE10714" s="876"/>
      <c r="AF10714" s="876"/>
      <c r="AG10714" s="876"/>
      <c r="AH10714" s="876"/>
      <c r="AI10714" s="876"/>
      <c r="AJ10714" s="876"/>
      <c r="AK10714" s="876"/>
      <c r="AL10714" s="876"/>
      <c r="AM10714" s="876"/>
      <c r="AN10714" s="876"/>
      <c r="AO10714" s="876"/>
      <c r="AP10714" s="876"/>
      <c r="AQ10714" s="876"/>
      <c r="AR10714" s="876"/>
      <c r="AS10714" s="876"/>
      <c r="AT10714" s="876"/>
      <c r="AU10714" s="876"/>
      <c r="AV10714" s="876"/>
      <c r="AW10714" s="876"/>
      <c r="AX10714" s="876"/>
      <c r="AY10714" s="876"/>
      <c r="AZ10714" s="876"/>
      <c r="BA10714" s="876"/>
      <c r="BB10714" s="876"/>
      <c r="BC10714" s="876"/>
      <c r="BD10714" s="876"/>
      <c r="BE10714" s="876"/>
      <c r="BF10714" s="876"/>
      <c r="BG10714" s="876"/>
      <c r="BH10714" s="876"/>
      <c r="BI10714" s="876"/>
      <c r="BJ10714" s="876"/>
      <c r="BK10714" s="876"/>
      <c r="BL10714" s="876"/>
      <c r="BM10714" s="876"/>
      <c r="BN10714" s="876"/>
      <c r="BO10714" s="876"/>
      <c r="BP10714" s="876"/>
      <c r="BQ10714" s="876"/>
      <c r="BR10714" s="876"/>
    </row>
    <row r="10715" spans="4:70" x14ac:dyDescent="0.2">
      <c r="D10715" s="876"/>
      <c r="F10715" s="876"/>
      <c r="J10715" s="876"/>
      <c r="X10715" s="876"/>
      <c r="Y10715" s="876"/>
      <c r="Z10715" s="876"/>
      <c r="AA10715" s="876"/>
      <c r="AB10715" s="876"/>
      <c r="AC10715" s="876"/>
      <c r="AD10715" s="876"/>
      <c r="AE10715" s="876"/>
      <c r="AF10715" s="876"/>
      <c r="AG10715" s="876"/>
      <c r="AH10715" s="876"/>
      <c r="AI10715" s="876"/>
      <c r="AJ10715" s="876"/>
      <c r="AK10715" s="876"/>
      <c r="AL10715" s="876"/>
      <c r="AM10715" s="876"/>
      <c r="AN10715" s="876"/>
      <c r="AO10715" s="876"/>
      <c r="AP10715" s="876"/>
      <c r="AQ10715" s="876"/>
      <c r="AR10715" s="876"/>
      <c r="AS10715" s="876"/>
      <c r="AT10715" s="876"/>
      <c r="AU10715" s="876"/>
      <c r="AV10715" s="876"/>
      <c r="AW10715" s="876"/>
      <c r="AX10715" s="876"/>
      <c r="AY10715" s="876"/>
      <c r="AZ10715" s="876"/>
      <c r="BA10715" s="876"/>
      <c r="BB10715" s="876"/>
      <c r="BC10715" s="876"/>
      <c r="BD10715" s="876"/>
      <c r="BE10715" s="876"/>
      <c r="BF10715" s="876"/>
      <c r="BG10715" s="876"/>
      <c r="BH10715" s="876"/>
      <c r="BI10715" s="876"/>
      <c r="BJ10715" s="876"/>
      <c r="BK10715" s="876"/>
      <c r="BL10715" s="876"/>
      <c r="BM10715" s="876"/>
      <c r="BN10715" s="876"/>
      <c r="BO10715" s="876"/>
      <c r="BP10715" s="876"/>
      <c r="BQ10715" s="876"/>
      <c r="BR10715" s="876"/>
    </row>
    <row r="10716" spans="4:70" x14ac:dyDescent="0.2">
      <c r="D10716" s="876"/>
      <c r="F10716" s="876"/>
      <c r="J10716" s="876"/>
      <c r="X10716" s="876"/>
      <c r="Y10716" s="876"/>
      <c r="Z10716" s="876"/>
      <c r="AA10716" s="876"/>
      <c r="AB10716" s="876"/>
      <c r="AC10716" s="876"/>
      <c r="AD10716" s="876"/>
      <c r="AE10716" s="876"/>
      <c r="AF10716" s="876"/>
      <c r="AG10716" s="876"/>
      <c r="AH10716" s="876"/>
      <c r="AI10716" s="876"/>
      <c r="AJ10716" s="876"/>
      <c r="AK10716" s="876"/>
      <c r="AL10716" s="876"/>
      <c r="AM10716" s="876"/>
      <c r="AN10716" s="876"/>
      <c r="AO10716" s="876"/>
      <c r="AP10716" s="876"/>
      <c r="AQ10716" s="876"/>
      <c r="AR10716" s="876"/>
      <c r="AS10716" s="876"/>
      <c r="AT10716" s="876"/>
      <c r="AU10716" s="876"/>
      <c r="AV10716" s="876"/>
      <c r="AW10716" s="876"/>
      <c r="AX10716" s="876"/>
      <c r="AY10716" s="876"/>
      <c r="AZ10716" s="876"/>
      <c r="BA10716" s="876"/>
      <c r="BB10716" s="876"/>
      <c r="BC10716" s="876"/>
      <c r="BD10716" s="876"/>
      <c r="BE10716" s="876"/>
      <c r="BF10716" s="876"/>
      <c r="BG10716" s="876"/>
      <c r="BH10716" s="876"/>
      <c r="BI10716" s="876"/>
      <c r="BJ10716" s="876"/>
      <c r="BK10716" s="876"/>
      <c r="BL10716" s="876"/>
      <c r="BM10716" s="876"/>
      <c r="BN10716" s="876"/>
      <c r="BO10716" s="876"/>
      <c r="BP10716" s="876"/>
      <c r="BQ10716" s="876"/>
      <c r="BR10716" s="876"/>
    </row>
    <row r="10717" spans="4:70" x14ac:dyDescent="0.2">
      <c r="D10717" s="876"/>
      <c r="F10717" s="876"/>
      <c r="J10717" s="876"/>
      <c r="X10717" s="876"/>
      <c r="Y10717" s="876"/>
      <c r="Z10717" s="876"/>
      <c r="AA10717" s="876"/>
      <c r="AB10717" s="876"/>
      <c r="AC10717" s="876"/>
      <c r="AD10717" s="876"/>
      <c r="AE10717" s="876"/>
      <c r="AF10717" s="876"/>
      <c r="AG10717" s="876"/>
      <c r="AH10717" s="876"/>
      <c r="AI10717" s="876"/>
      <c r="AJ10717" s="876"/>
      <c r="AK10717" s="876"/>
      <c r="AL10717" s="876"/>
      <c r="AM10717" s="876"/>
      <c r="AN10717" s="876"/>
      <c r="AO10717" s="876"/>
      <c r="AP10717" s="876"/>
      <c r="AQ10717" s="876"/>
      <c r="AR10717" s="876"/>
      <c r="AS10717" s="876"/>
      <c r="AT10717" s="876"/>
      <c r="AU10717" s="876"/>
      <c r="AV10717" s="876"/>
      <c r="AW10717" s="876"/>
      <c r="AX10717" s="876"/>
      <c r="AY10717" s="876"/>
      <c r="AZ10717" s="876"/>
      <c r="BA10717" s="876"/>
      <c r="BB10717" s="876"/>
      <c r="BC10717" s="876"/>
      <c r="BD10717" s="876"/>
      <c r="BE10717" s="876"/>
      <c r="BF10717" s="876"/>
      <c r="BG10717" s="876"/>
      <c r="BH10717" s="876"/>
      <c r="BI10717" s="876"/>
      <c r="BJ10717" s="876"/>
      <c r="BK10717" s="876"/>
      <c r="BL10717" s="876"/>
      <c r="BM10717" s="876"/>
      <c r="BN10717" s="876"/>
      <c r="BO10717" s="876"/>
      <c r="BP10717" s="876"/>
      <c r="BQ10717" s="876"/>
      <c r="BR10717" s="876"/>
    </row>
    <row r="10718" spans="4:70" x14ac:dyDescent="0.2">
      <c r="D10718" s="876"/>
      <c r="F10718" s="876"/>
      <c r="J10718" s="876"/>
      <c r="X10718" s="876"/>
      <c r="Y10718" s="876"/>
      <c r="Z10718" s="876"/>
      <c r="AA10718" s="876"/>
      <c r="AB10718" s="876"/>
      <c r="AC10718" s="876"/>
      <c r="AD10718" s="876"/>
      <c r="AE10718" s="876"/>
      <c r="AF10718" s="876"/>
      <c r="AG10718" s="876"/>
      <c r="AH10718" s="876"/>
      <c r="AI10718" s="876"/>
      <c r="AJ10718" s="876"/>
      <c r="AK10718" s="876"/>
      <c r="AL10718" s="876"/>
      <c r="AM10718" s="876"/>
      <c r="AN10718" s="876"/>
      <c r="AO10718" s="876"/>
      <c r="AP10718" s="876"/>
      <c r="AQ10718" s="876"/>
      <c r="AR10718" s="876"/>
      <c r="AS10718" s="876"/>
      <c r="AT10718" s="876"/>
      <c r="AU10718" s="876"/>
      <c r="AV10718" s="876"/>
      <c r="AW10718" s="876"/>
      <c r="AX10718" s="876"/>
      <c r="AY10718" s="876"/>
      <c r="AZ10718" s="876"/>
      <c r="BA10718" s="876"/>
      <c r="BB10718" s="876"/>
      <c r="BC10718" s="876"/>
      <c r="BD10718" s="876"/>
      <c r="BE10718" s="876"/>
      <c r="BF10718" s="876"/>
      <c r="BG10718" s="876"/>
      <c r="BH10718" s="876"/>
      <c r="BI10718" s="876"/>
      <c r="BJ10718" s="876"/>
      <c r="BK10718" s="876"/>
      <c r="BL10718" s="876"/>
      <c r="BM10718" s="876"/>
      <c r="BN10718" s="876"/>
      <c r="BO10718" s="876"/>
      <c r="BP10718" s="876"/>
      <c r="BQ10718" s="876"/>
      <c r="BR10718" s="876"/>
    </row>
    <row r="10719" spans="4:70" x14ac:dyDescent="0.2">
      <c r="D10719" s="876"/>
      <c r="F10719" s="876"/>
      <c r="J10719" s="876"/>
      <c r="X10719" s="876"/>
      <c r="Y10719" s="876"/>
      <c r="Z10719" s="876"/>
      <c r="AA10719" s="876"/>
      <c r="AB10719" s="876"/>
      <c r="AC10719" s="876"/>
      <c r="AD10719" s="876"/>
      <c r="AE10719" s="876"/>
      <c r="AF10719" s="876"/>
      <c r="AG10719" s="876"/>
      <c r="AH10719" s="876"/>
      <c r="AI10719" s="876"/>
      <c r="AJ10719" s="876"/>
      <c r="AK10719" s="876"/>
      <c r="AL10719" s="876"/>
      <c r="AM10719" s="876"/>
      <c r="AN10719" s="876"/>
      <c r="AO10719" s="876"/>
      <c r="AP10719" s="876"/>
      <c r="AQ10719" s="876"/>
      <c r="AR10719" s="876"/>
      <c r="AS10719" s="876"/>
      <c r="AT10719" s="876"/>
      <c r="AU10719" s="876"/>
      <c r="AV10719" s="876"/>
      <c r="AW10719" s="876"/>
      <c r="AX10719" s="876"/>
      <c r="AY10719" s="876"/>
      <c r="AZ10719" s="876"/>
      <c r="BA10719" s="876"/>
      <c r="BB10719" s="876"/>
      <c r="BC10719" s="876"/>
      <c r="BD10719" s="876"/>
      <c r="BE10719" s="876"/>
      <c r="BF10719" s="876"/>
      <c r="BG10719" s="876"/>
      <c r="BH10719" s="876"/>
      <c r="BI10719" s="876"/>
      <c r="BJ10719" s="876"/>
      <c r="BK10719" s="876"/>
      <c r="BL10719" s="876"/>
      <c r="BM10719" s="876"/>
      <c r="BN10719" s="876"/>
      <c r="BO10719" s="876"/>
      <c r="BP10719" s="876"/>
      <c r="BQ10719" s="876"/>
      <c r="BR10719" s="876"/>
    </row>
    <row r="10720" spans="4:70" x14ac:dyDescent="0.2">
      <c r="D10720" s="876"/>
      <c r="F10720" s="876"/>
      <c r="J10720" s="876"/>
      <c r="X10720" s="876"/>
      <c r="Y10720" s="876"/>
      <c r="Z10720" s="876"/>
      <c r="AA10720" s="876"/>
      <c r="AB10720" s="876"/>
      <c r="AC10720" s="876"/>
      <c r="AD10720" s="876"/>
      <c r="AE10720" s="876"/>
      <c r="AF10720" s="876"/>
      <c r="AG10720" s="876"/>
      <c r="AH10720" s="876"/>
      <c r="AI10720" s="876"/>
      <c r="AJ10720" s="876"/>
      <c r="AK10720" s="876"/>
      <c r="AL10720" s="876"/>
      <c r="AM10720" s="876"/>
      <c r="AN10720" s="876"/>
      <c r="AO10720" s="876"/>
      <c r="AP10720" s="876"/>
      <c r="AQ10720" s="876"/>
      <c r="AR10720" s="876"/>
      <c r="AS10720" s="876"/>
      <c r="AT10720" s="876"/>
      <c r="AU10720" s="876"/>
      <c r="AV10720" s="876"/>
      <c r="AW10720" s="876"/>
      <c r="AX10720" s="876"/>
      <c r="AY10720" s="876"/>
      <c r="AZ10720" s="876"/>
      <c r="BA10720" s="876"/>
      <c r="BB10720" s="876"/>
      <c r="BC10720" s="876"/>
      <c r="BD10720" s="876"/>
      <c r="BE10720" s="876"/>
      <c r="BF10720" s="876"/>
      <c r="BG10720" s="876"/>
      <c r="BH10720" s="876"/>
      <c r="BI10720" s="876"/>
      <c r="BJ10720" s="876"/>
      <c r="BK10720" s="876"/>
      <c r="BL10720" s="876"/>
      <c r="BM10720" s="876"/>
      <c r="BN10720" s="876"/>
      <c r="BO10720" s="876"/>
      <c r="BP10720" s="876"/>
      <c r="BQ10720" s="876"/>
      <c r="BR10720" s="876"/>
    </row>
    <row r="10721" spans="4:70" x14ac:dyDescent="0.2">
      <c r="D10721" s="876"/>
      <c r="F10721" s="876"/>
      <c r="J10721" s="876"/>
      <c r="X10721" s="876"/>
      <c r="Y10721" s="876"/>
      <c r="Z10721" s="876"/>
      <c r="AA10721" s="876"/>
      <c r="AB10721" s="876"/>
      <c r="AC10721" s="876"/>
      <c r="AD10721" s="876"/>
      <c r="AE10721" s="876"/>
      <c r="AF10721" s="876"/>
      <c r="AG10721" s="876"/>
      <c r="AH10721" s="876"/>
      <c r="AI10721" s="876"/>
      <c r="AJ10721" s="876"/>
      <c r="AK10721" s="876"/>
      <c r="AL10721" s="876"/>
      <c r="AM10721" s="876"/>
      <c r="AN10721" s="876"/>
      <c r="AO10721" s="876"/>
      <c r="AP10721" s="876"/>
      <c r="AQ10721" s="876"/>
      <c r="AR10721" s="876"/>
      <c r="AS10721" s="876"/>
      <c r="AT10721" s="876"/>
      <c r="AU10721" s="876"/>
      <c r="AV10721" s="876"/>
      <c r="AW10721" s="876"/>
      <c r="AX10721" s="876"/>
      <c r="AY10721" s="876"/>
      <c r="AZ10721" s="876"/>
      <c r="BA10721" s="876"/>
      <c r="BB10721" s="876"/>
      <c r="BC10721" s="876"/>
      <c r="BD10721" s="876"/>
      <c r="BE10721" s="876"/>
      <c r="BF10721" s="876"/>
      <c r="BG10721" s="876"/>
      <c r="BH10721" s="876"/>
      <c r="BI10721" s="876"/>
      <c r="BJ10721" s="876"/>
      <c r="BK10721" s="876"/>
      <c r="BL10721" s="876"/>
      <c r="BM10721" s="876"/>
      <c r="BN10721" s="876"/>
      <c r="BO10721" s="876"/>
      <c r="BP10721" s="876"/>
      <c r="BQ10721" s="876"/>
      <c r="BR10721" s="876"/>
    </row>
    <row r="10722" spans="4:70" x14ac:dyDescent="0.2">
      <c r="D10722" s="876"/>
      <c r="F10722" s="876"/>
      <c r="J10722" s="876"/>
      <c r="X10722" s="876"/>
      <c r="Y10722" s="876"/>
      <c r="Z10722" s="876"/>
      <c r="AA10722" s="876"/>
      <c r="AB10722" s="876"/>
      <c r="AC10722" s="876"/>
      <c r="AD10722" s="876"/>
      <c r="AE10722" s="876"/>
      <c r="AF10722" s="876"/>
      <c r="AG10722" s="876"/>
      <c r="AH10722" s="876"/>
      <c r="AI10722" s="876"/>
      <c r="AJ10722" s="876"/>
      <c r="AK10722" s="876"/>
      <c r="AL10722" s="876"/>
      <c r="AM10722" s="876"/>
      <c r="AN10722" s="876"/>
      <c r="AO10722" s="876"/>
      <c r="AP10722" s="876"/>
      <c r="AQ10722" s="876"/>
      <c r="AR10722" s="876"/>
      <c r="AS10722" s="876"/>
      <c r="AT10722" s="876"/>
      <c r="AU10722" s="876"/>
      <c r="AV10722" s="876"/>
      <c r="AW10722" s="876"/>
      <c r="AX10722" s="876"/>
      <c r="AY10722" s="876"/>
      <c r="AZ10722" s="876"/>
      <c r="BA10722" s="876"/>
      <c r="BB10722" s="876"/>
      <c r="BC10722" s="876"/>
      <c r="BD10722" s="876"/>
      <c r="BE10722" s="876"/>
      <c r="BF10722" s="876"/>
      <c r="BG10722" s="876"/>
      <c r="BH10722" s="876"/>
      <c r="BI10722" s="876"/>
      <c r="BJ10722" s="876"/>
      <c r="BK10722" s="876"/>
      <c r="BL10722" s="876"/>
      <c r="BM10722" s="876"/>
      <c r="BN10722" s="876"/>
      <c r="BO10722" s="876"/>
      <c r="BP10722" s="876"/>
      <c r="BQ10722" s="876"/>
      <c r="BR10722" s="876"/>
    </row>
    <row r="10723" spans="4:70" x14ac:dyDescent="0.2">
      <c r="D10723" s="876"/>
      <c r="F10723" s="876"/>
      <c r="J10723" s="876"/>
      <c r="X10723" s="876"/>
      <c r="Y10723" s="876"/>
      <c r="Z10723" s="876"/>
      <c r="AA10723" s="876"/>
      <c r="AB10723" s="876"/>
      <c r="AC10723" s="876"/>
      <c r="AD10723" s="876"/>
      <c r="AE10723" s="876"/>
      <c r="AF10723" s="876"/>
      <c r="AG10723" s="876"/>
      <c r="AH10723" s="876"/>
      <c r="AI10723" s="876"/>
      <c r="AJ10723" s="876"/>
      <c r="AK10723" s="876"/>
      <c r="AL10723" s="876"/>
      <c r="AM10723" s="876"/>
      <c r="AN10723" s="876"/>
      <c r="AO10723" s="876"/>
      <c r="AP10723" s="876"/>
      <c r="AQ10723" s="876"/>
      <c r="AR10723" s="876"/>
      <c r="AS10723" s="876"/>
      <c r="AT10723" s="876"/>
      <c r="AU10723" s="876"/>
      <c r="AV10723" s="876"/>
      <c r="AW10723" s="876"/>
      <c r="AX10723" s="876"/>
      <c r="AY10723" s="876"/>
      <c r="AZ10723" s="876"/>
      <c r="BA10723" s="876"/>
      <c r="BB10723" s="876"/>
      <c r="BC10723" s="876"/>
      <c r="BD10723" s="876"/>
      <c r="BE10723" s="876"/>
      <c r="BF10723" s="876"/>
      <c r="BG10723" s="876"/>
      <c r="BH10723" s="876"/>
      <c r="BI10723" s="876"/>
      <c r="BJ10723" s="876"/>
      <c r="BK10723" s="876"/>
      <c r="BL10723" s="876"/>
      <c r="BM10723" s="876"/>
      <c r="BN10723" s="876"/>
      <c r="BO10723" s="876"/>
      <c r="BP10723" s="876"/>
      <c r="BQ10723" s="876"/>
      <c r="BR10723" s="876"/>
    </row>
    <row r="10724" spans="4:70" x14ac:dyDescent="0.2">
      <c r="D10724" s="876"/>
      <c r="F10724" s="876"/>
      <c r="J10724" s="876"/>
      <c r="X10724" s="876"/>
      <c r="Y10724" s="876"/>
      <c r="Z10724" s="876"/>
      <c r="AA10724" s="876"/>
      <c r="AB10724" s="876"/>
      <c r="AC10724" s="876"/>
      <c r="AD10724" s="876"/>
      <c r="AE10724" s="876"/>
      <c r="AF10724" s="876"/>
      <c r="AG10724" s="876"/>
      <c r="AH10724" s="876"/>
      <c r="AI10724" s="876"/>
      <c r="AJ10724" s="876"/>
      <c r="AK10724" s="876"/>
      <c r="AL10724" s="876"/>
      <c r="AM10724" s="876"/>
      <c r="AN10724" s="876"/>
      <c r="AO10724" s="876"/>
      <c r="AP10724" s="876"/>
      <c r="AQ10724" s="876"/>
      <c r="AR10724" s="876"/>
      <c r="AS10724" s="876"/>
      <c r="AT10724" s="876"/>
      <c r="AU10724" s="876"/>
      <c r="AV10724" s="876"/>
      <c r="AW10724" s="876"/>
      <c r="AX10724" s="876"/>
      <c r="AY10724" s="876"/>
      <c r="AZ10724" s="876"/>
      <c r="BA10724" s="876"/>
      <c r="BB10724" s="876"/>
      <c r="BC10724" s="876"/>
      <c r="BD10724" s="876"/>
      <c r="BE10724" s="876"/>
      <c r="BF10724" s="876"/>
      <c r="BG10724" s="876"/>
      <c r="BH10724" s="876"/>
      <c r="BI10724" s="876"/>
      <c r="BJ10724" s="876"/>
      <c r="BK10724" s="876"/>
      <c r="BL10724" s="876"/>
      <c r="BM10724" s="876"/>
      <c r="BN10724" s="876"/>
      <c r="BO10724" s="876"/>
      <c r="BP10724" s="876"/>
      <c r="BQ10724" s="876"/>
      <c r="BR10724" s="876"/>
    </row>
    <row r="10725" spans="4:70" x14ac:dyDescent="0.2">
      <c r="D10725" s="876"/>
      <c r="F10725" s="876"/>
      <c r="J10725" s="876"/>
      <c r="X10725" s="876"/>
      <c r="Y10725" s="876"/>
      <c r="Z10725" s="876"/>
      <c r="AA10725" s="876"/>
      <c r="AB10725" s="876"/>
      <c r="AC10725" s="876"/>
      <c r="AD10725" s="876"/>
      <c r="AE10725" s="876"/>
      <c r="AF10725" s="876"/>
      <c r="AG10725" s="876"/>
      <c r="AH10725" s="876"/>
      <c r="AI10725" s="876"/>
      <c r="AJ10725" s="876"/>
      <c r="AK10725" s="876"/>
      <c r="AL10725" s="876"/>
      <c r="AM10725" s="876"/>
      <c r="AN10725" s="876"/>
      <c r="AO10725" s="876"/>
      <c r="AP10725" s="876"/>
      <c r="AQ10725" s="876"/>
      <c r="AR10725" s="876"/>
      <c r="AS10725" s="876"/>
      <c r="AT10725" s="876"/>
      <c r="AU10725" s="876"/>
      <c r="AV10725" s="876"/>
      <c r="AW10725" s="876"/>
      <c r="AX10725" s="876"/>
      <c r="AY10725" s="876"/>
      <c r="AZ10725" s="876"/>
      <c r="BA10725" s="876"/>
      <c r="BB10725" s="876"/>
      <c r="BC10725" s="876"/>
      <c r="BD10725" s="876"/>
      <c r="BE10725" s="876"/>
      <c r="BF10725" s="876"/>
      <c r="BG10725" s="876"/>
      <c r="BH10725" s="876"/>
      <c r="BI10725" s="876"/>
      <c r="BJ10725" s="876"/>
      <c r="BK10725" s="876"/>
      <c r="BL10725" s="876"/>
      <c r="BM10725" s="876"/>
      <c r="BN10725" s="876"/>
      <c r="BO10725" s="876"/>
      <c r="BP10725" s="876"/>
      <c r="BQ10725" s="876"/>
      <c r="BR10725" s="876"/>
    </row>
    <row r="10726" spans="4:70" x14ac:dyDescent="0.2">
      <c r="D10726" s="876"/>
      <c r="F10726" s="876"/>
      <c r="J10726" s="876"/>
      <c r="X10726" s="876"/>
      <c r="Y10726" s="876"/>
      <c r="Z10726" s="876"/>
      <c r="AA10726" s="876"/>
      <c r="AB10726" s="876"/>
      <c r="AC10726" s="876"/>
      <c r="AD10726" s="876"/>
      <c r="AE10726" s="876"/>
      <c r="AF10726" s="876"/>
      <c r="AG10726" s="876"/>
      <c r="AH10726" s="876"/>
      <c r="AI10726" s="876"/>
      <c r="AJ10726" s="876"/>
      <c r="AK10726" s="876"/>
      <c r="AL10726" s="876"/>
      <c r="AM10726" s="876"/>
      <c r="AN10726" s="876"/>
      <c r="AO10726" s="876"/>
      <c r="AP10726" s="876"/>
      <c r="AQ10726" s="876"/>
      <c r="AR10726" s="876"/>
      <c r="AS10726" s="876"/>
      <c r="AT10726" s="876"/>
      <c r="AU10726" s="876"/>
      <c r="AV10726" s="876"/>
      <c r="AW10726" s="876"/>
      <c r="AX10726" s="876"/>
      <c r="AY10726" s="876"/>
      <c r="AZ10726" s="876"/>
      <c r="BA10726" s="876"/>
      <c r="BB10726" s="876"/>
      <c r="BC10726" s="876"/>
      <c r="BD10726" s="876"/>
      <c r="BE10726" s="876"/>
      <c r="BF10726" s="876"/>
      <c r="BG10726" s="876"/>
      <c r="BH10726" s="876"/>
      <c r="BI10726" s="876"/>
      <c r="BJ10726" s="876"/>
      <c r="BK10726" s="876"/>
      <c r="BL10726" s="876"/>
      <c r="BM10726" s="876"/>
      <c r="BN10726" s="876"/>
      <c r="BO10726" s="876"/>
      <c r="BP10726" s="876"/>
      <c r="BQ10726" s="876"/>
      <c r="BR10726" s="876"/>
    </row>
    <row r="10727" spans="4:70" x14ac:dyDescent="0.2">
      <c r="D10727" s="876"/>
      <c r="F10727" s="876"/>
      <c r="J10727" s="876"/>
      <c r="X10727" s="876"/>
      <c r="Y10727" s="876"/>
      <c r="Z10727" s="876"/>
      <c r="AA10727" s="876"/>
      <c r="AB10727" s="876"/>
      <c r="AC10727" s="876"/>
      <c r="AD10727" s="876"/>
      <c r="AE10727" s="876"/>
      <c r="AF10727" s="876"/>
      <c r="AG10727" s="876"/>
      <c r="AH10727" s="876"/>
      <c r="AI10727" s="876"/>
      <c r="AJ10727" s="876"/>
      <c r="AK10727" s="876"/>
      <c r="AL10727" s="876"/>
      <c r="AM10727" s="876"/>
      <c r="AN10727" s="876"/>
      <c r="AO10727" s="876"/>
      <c r="AP10727" s="876"/>
      <c r="AQ10727" s="876"/>
      <c r="AR10727" s="876"/>
      <c r="AS10727" s="876"/>
      <c r="AT10727" s="876"/>
      <c r="AU10727" s="876"/>
      <c r="AV10727" s="876"/>
      <c r="AW10727" s="876"/>
      <c r="AX10727" s="876"/>
      <c r="AY10727" s="876"/>
      <c r="AZ10727" s="876"/>
      <c r="BA10727" s="876"/>
      <c r="BB10727" s="876"/>
      <c r="BC10727" s="876"/>
      <c r="BD10727" s="876"/>
      <c r="BE10727" s="876"/>
      <c r="BF10727" s="876"/>
      <c r="BG10727" s="876"/>
      <c r="BH10727" s="876"/>
      <c r="BI10727" s="876"/>
      <c r="BJ10727" s="876"/>
      <c r="BK10727" s="876"/>
      <c r="BL10727" s="876"/>
      <c r="BM10727" s="876"/>
      <c r="BN10727" s="876"/>
      <c r="BO10727" s="876"/>
      <c r="BP10727" s="876"/>
      <c r="BQ10727" s="876"/>
      <c r="BR10727" s="876"/>
    </row>
    <row r="10728" spans="4:70" x14ac:dyDescent="0.2">
      <c r="D10728" s="876"/>
      <c r="F10728" s="876"/>
      <c r="J10728" s="876"/>
      <c r="X10728" s="876"/>
      <c r="Y10728" s="876"/>
      <c r="Z10728" s="876"/>
      <c r="AA10728" s="876"/>
      <c r="AB10728" s="876"/>
      <c r="AC10728" s="876"/>
      <c r="AD10728" s="876"/>
      <c r="AE10728" s="876"/>
      <c r="AF10728" s="876"/>
      <c r="AG10728" s="876"/>
      <c r="AH10728" s="876"/>
      <c r="AI10728" s="876"/>
      <c r="AJ10728" s="876"/>
      <c r="AK10728" s="876"/>
      <c r="AL10728" s="876"/>
      <c r="AM10728" s="876"/>
      <c r="AN10728" s="876"/>
      <c r="AO10728" s="876"/>
      <c r="AP10728" s="876"/>
      <c r="AQ10728" s="876"/>
      <c r="AR10728" s="876"/>
      <c r="AS10728" s="876"/>
      <c r="AT10728" s="876"/>
      <c r="AU10728" s="876"/>
      <c r="AV10728" s="876"/>
      <c r="AW10728" s="876"/>
      <c r="AX10728" s="876"/>
      <c r="AY10728" s="876"/>
      <c r="AZ10728" s="876"/>
      <c r="BA10728" s="876"/>
      <c r="BB10728" s="876"/>
      <c r="BC10728" s="876"/>
      <c r="BD10728" s="876"/>
      <c r="BE10728" s="876"/>
      <c r="BF10728" s="876"/>
      <c r="BG10728" s="876"/>
      <c r="BH10728" s="876"/>
      <c r="BI10728" s="876"/>
      <c r="BJ10728" s="876"/>
      <c r="BK10728" s="876"/>
      <c r="BL10728" s="876"/>
      <c r="BM10728" s="876"/>
      <c r="BN10728" s="876"/>
      <c r="BO10728" s="876"/>
      <c r="BP10728" s="876"/>
      <c r="BQ10728" s="876"/>
      <c r="BR10728" s="876"/>
    </row>
    <row r="10729" spans="4:70" x14ac:dyDescent="0.2">
      <c r="D10729" s="876"/>
      <c r="F10729" s="876"/>
      <c r="J10729" s="876"/>
      <c r="X10729" s="876"/>
      <c r="Y10729" s="876"/>
      <c r="Z10729" s="876"/>
      <c r="AA10729" s="876"/>
      <c r="AB10729" s="876"/>
      <c r="AC10729" s="876"/>
      <c r="AD10729" s="876"/>
      <c r="AE10729" s="876"/>
      <c r="AF10729" s="876"/>
      <c r="AG10729" s="876"/>
      <c r="AH10729" s="876"/>
      <c r="AI10729" s="876"/>
      <c r="AJ10729" s="876"/>
      <c r="AK10729" s="876"/>
      <c r="AL10729" s="876"/>
      <c r="AM10729" s="876"/>
      <c r="AN10729" s="876"/>
      <c r="AO10729" s="876"/>
      <c r="AP10729" s="876"/>
      <c r="AQ10729" s="876"/>
      <c r="AR10729" s="876"/>
      <c r="AS10729" s="876"/>
      <c r="AT10729" s="876"/>
      <c r="AU10729" s="876"/>
      <c r="AV10729" s="876"/>
      <c r="AW10729" s="876"/>
      <c r="AX10729" s="876"/>
      <c r="AY10729" s="876"/>
      <c r="AZ10729" s="876"/>
      <c r="BA10729" s="876"/>
      <c r="BB10729" s="876"/>
      <c r="BC10729" s="876"/>
      <c r="BD10729" s="876"/>
      <c r="BE10729" s="876"/>
      <c r="BF10729" s="876"/>
      <c r="BG10729" s="876"/>
      <c r="BH10729" s="876"/>
      <c r="BI10729" s="876"/>
      <c r="BJ10729" s="876"/>
      <c r="BK10729" s="876"/>
      <c r="BL10729" s="876"/>
      <c r="BM10729" s="876"/>
      <c r="BN10729" s="876"/>
      <c r="BO10729" s="876"/>
      <c r="BP10729" s="876"/>
      <c r="BQ10729" s="876"/>
      <c r="BR10729" s="876"/>
    </row>
    <row r="10730" spans="4:70" x14ac:dyDescent="0.2">
      <c r="D10730" s="876"/>
      <c r="F10730" s="876"/>
      <c r="J10730" s="876"/>
      <c r="X10730" s="876"/>
      <c r="Y10730" s="876"/>
      <c r="Z10730" s="876"/>
      <c r="AA10730" s="876"/>
      <c r="AB10730" s="876"/>
      <c r="AC10730" s="876"/>
      <c r="AD10730" s="876"/>
      <c r="AE10730" s="876"/>
      <c r="AF10730" s="876"/>
      <c r="AG10730" s="876"/>
      <c r="AH10730" s="876"/>
      <c r="AI10730" s="876"/>
      <c r="AJ10730" s="876"/>
      <c r="AK10730" s="876"/>
      <c r="AL10730" s="876"/>
      <c r="AM10730" s="876"/>
      <c r="AN10730" s="876"/>
      <c r="AO10730" s="876"/>
      <c r="AP10730" s="876"/>
      <c r="AQ10730" s="876"/>
      <c r="AR10730" s="876"/>
      <c r="AS10730" s="876"/>
      <c r="AT10730" s="876"/>
      <c r="AU10730" s="876"/>
      <c r="AV10730" s="876"/>
      <c r="AW10730" s="876"/>
      <c r="AX10730" s="876"/>
      <c r="AY10730" s="876"/>
      <c r="AZ10730" s="876"/>
      <c r="BA10730" s="876"/>
      <c r="BB10730" s="876"/>
      <c r="BC10730" s="876"/>
      <c r="BD10730" s="876"/>
      <c r="BE10730" s="876"/>
      <c r="BF10730" s="876"/>
      <c r="BG10730" s="876"/>
      <c r="BH10730" s="876"/>
      <c r="BI10730" s="876"/>
      <c r="BJ10730" s="876"/>
      <c r="BK10730" s="876"/>
      <c r="BL10730" s="876"/>
      <c r="BM10730" s="876"/>
      <c r="BN10730" s="876"/>
      <c r="BO10730" s="876"/>
      <c r="BP10730" s="876"/>
      <c r="BQ10730" s="876"/>
      <c r="BR10730" s="876"/>
    </row>
    <row r="10731" spans="4:70" x14ac:dyDescent="0.2">
      <c r="D10731" s="876"/>
      <c r="F10731" s="876"/>
      <c r="J10731" s="876"/>
      <c r="X10731" s="876"/>
      <c r="Y10731" s="876"/>
      <c r="Z10731" s="876"/>
      <c r="AA10731" s="876"/>
      <c r="AB10731" s="876"/>
      <c r="AC10731" s="876"/>
      <c r="AD10731" s="876"/>
      <c r="AE10731" s="876"/>
      <c r="AF10731" s="876"/>
      <c r="AG10731" s="876"/>
      <c r="AH10731" s="876"/>
      <c r="AI10731" s="876"/>
      <c r="AJ10731" s="876"/>
      <c r="AK10731" s="876"/>
      <c r="AL10731" s="876"/>
      <c r="AM10731" s="876"/>
      <c r="AN10731" s="876"/>
      <c r="AO10731" s="876"/>
      <c r="AP10731" s="876"/>
      <c r="AQ10731" s="876"/>
      <c r="AR10731" s="876"/>
      <c r="AS10731" s="876"/>
      <c r="AT10731" s="876"/>
      <c r="AU10731" s="876"/>
      <c r="AV10731" s="876"/>
      <c r="AW10731" s="876"/>
      <c r="AX10731" s="876"/>
      <c r="AY10731" s="876"/>
      <c r="AZ10731" s="876"/>
      <c r="BA10731" s="876"/>
      <c r="BB10731" s="876"/>
      <c r="BC10731" s="876"/>
      <c r="BD10731" s="876"/>
      <c r="BE10731" s="876"/>
      <c r="BF10731" s="876"/>
      <c r="BG10731" s="876"/>
      <c r="BH10731" s="876"/>
      <c r="BI10731" s="876"/>
      <c r="BJ10731" s="876"/>
      <c r="BK10731" s="876"/>
      <c r="BL10731" s="876"/>
      <c r="BM10731" s="876"/>
      <c r="BN10731" s="876"/>
      <c r="BO10731" s="876"/>
      <c r="BP10731" s="876"/>
      <c r="BQ10731" s="876"/>
      <c r="BR10731" s="876"/>
    </row>
    <row r="10732" spans="4:70" x14ac:dyDescent="0.2">
      <c r="D10732" s="876"/>
      <c r="F10732" s="876"/>
      <c r="J10732" s="876"/>
      <c r="X10732" s="876"/>
      <c r="Y10732" s="876"/>
      <c r="Z10732" s="876"/>
      <c r="AA10732" s="876"/>
      <c r="AB10732" s="876"/>
      <c r="AC10732" s="876"/>
      <c r="AD10732" s="876"/>
      <c r="AE10732" s="876"/>
      <c r="AF10732" s="876"/>
      <c r="AG10732" s="876"/>
      <c r="AH10732" s="876"/>
      <c r="AI10732" s="876"/>
      <c r="AJ10732" s="876"/>
      <c r="AK10732" s="876"/>
      <c r="AL10732" s="876"/>
      <c r="AM10732" s="876"/>
      <c r="AN10732" s="876"/>
      <c r="AO10732" s="876"/>
      <c r="AP10732" s="876"/>
      <c r="AQ10732" s="876"/>
      <c r="AR10732" s="876"/>
      <c r="AS10732" s="876"/>
      <c r="AT10732" s="876"/>
      <c r="AU10732" s="876"/>
      <c r="AV10732" s="876"/>
      <c r="AW10732" s="876"/>
      <c r="AX10732" s="876"/>
      <c r="AY10732" s="876"/>
      <c r="AZ10732" s="876"/>
      <c r="BA10732" s="876"/>
      <c r="BB10732" s="876"/>
      <c r="BC10732" s="876"/>
      <c r="BD10732" s="876"/>
      <c r="BE10732" s="876"/>
      <c r="BF10732" s="876"/>
      <c r="BG10732" s="876"/>
      <c r="BH10732" s="876"/>
      <c r="BI10732" s="876"/>
      <c r="BJ10732" s="876"/>
      <c r="BK10732" s="876"/>
      <c r="BL10732" s="876"/>
      <c r="BM10732" s="876"/>
      <c r="BN10732" s="876"/>
      <c r="BO10732" s="876"/>
      <c r="BP10732" s="876"/>
      <c r="BQ10732" s="876"/>
      <c r="BR10732" s="876"/>
    </row>
    <row r="10733" spans="4:70" x14ac:dyDescent="0.2">
      <c r="D10733" s="876"/>
      <c r="F10733" s="876"/>
      <c r="J10733" s="876"/>
      <c r="X10733" s="876"/>
      <c r="Y10733" s="876"/>
      <c r="Z10733" s="876"/>
      <c r="AA10733" s="876"/>
      <c r="AB10733" s="876"/>
      <c r="AC10733" s="876"/>
      <c r="AD10733" s="876"/>
      <c r="AE10733" s="876"/>
      <c r="AF10733" s="876"/>
      <c r="AG10733" s="876"/>
      <c r="AH10733" s="876"/>
      <c r="AI10733" s="876"/>
      <c r="AJ10733" s="876"/>
      <c r="AK10733" s="876"/>
      <c r="AL10733" s="876"/>
      <c r="AM10733" s="876"/>
      <c r="AN10733" s="876"/>
      <c r="AO10733" s="876"/>
      <c r="AP10733" s="876"/>
      <c r="AQ10733" s="876"/>
      <c r="AR10733" s="876"/>
      <c r="AS10733" s="876"/>
      <c r="AT10733" s="876"/>
      <c r="AU10733" s="876"/>
      <c r="AV10733" s="876"/>
      <c r="AW10733" s="876"/>
      <c r="AX10733" s="876"/>
      <c r="AY10733" s="876"/>
      <c r="AZ10733" s="876"/>
      <c r="BA10733" s="876"/>
      <c r="BB10733" s="876"/>
      <c r="BC10733" s="876"/>
      <c r="BD10733" s="876"/>
      <c r="BE10733" s="876"/>
      <c r="BF10733" s="876"/>
      <c r="BG10733" s="876"/>
      <c r="BH10733" s="876"/>
      <c r="BI10733" s="876"/>
      <c r="BJ10733" s="876"/>
      <c r="BK10733" s="876"/>
      <c r="BL10733" s="876"/>
      <c r="BM10733" s="876"/>
      <c r="BN10733" s="876"/>
      <c r="BO10733" s="876"/>
      <c r="BP10733" s="876"/>
      <c r="BQ10733" s="876"/>
      <c r="BR10733" s="876"/>
    </row>
    <row r="10734" spans="4:70" x14ac:dyDescent="0.2">
      <c r="D10734" s="876"/>
      <c r="F10734" s="876"/>
      <c r="J10734" s="876"/>
      <c r="X10734" s="876"/>
      <c r="Y10734" s="876"/>
      <c r="Z10734" s="876"/>
      <c r="AA10734" s="876"/>
      <c r="AB10734" s="876"/>
      <c r="AC10734" s="876"/>
      <c r="AD10734" s="876"/>
      <c r="AE10734" s="876"/>
      <c r="AF10734" s="876"/>
      <c r="AG10734" s="876"/>
      <c r="AH10734" s="876"/>
      <c r="AI10734" s="876"/>
      <c r="AJ10734" s="876"/>
      <c r="AK10734" s="876"/>
      <c r="AL10734" s="876"/>
      <c r="AM10734" s="876"/>
      <c r="AN10734" s="876"/>
      <c r="AO10734" s="876"/>
      <c r="AP10734" s="876"/>
      <c r="AQ10734" s="876"/>
      <c r="AR10734" s="876"/>
      <c r="AS10734" s="876"/>
      <c r="AT10734" s="876"/>
      <c r="AU10734" s="876"/>
      <c r="AV10734" s="876"/>
      <c r="AW10734" s="876"/>
      <c r="AX10734" s="876"/>
      <c r="AY10734" s="876"/>
      <c r="AZ10734" s="876"/>
      <c r="BA10734" s="876"/>
      <c r="BB10734" s="876"/>
      <c r="BC10734" s="876"/>
      <c r="BD10734" s="876"/>
      <c r="BE10734" s="876"/>
      <c r="BF10734" s="876"/>
      <c r="BG10734" s="876"/>
      <c r="BH10734" s="876"/>
      <c r="BI10734" s="876"/>
      <c r="BJ10734" s="876"/>
      <c r="BK10734" s="876"/>
      <c r="BL10734" s="876"/>
      <c r="BM10734" s="876"/>
      <c r="BN10734" s="876"/>
      <c r="BO10734" s="876"/>
      <c r="BP10734" s="876"/>
      <c r="BQ10734" s="876"/>
      <c r="BR10734" s="876"/>
    </row>
    <row r="10735" spans="4:70" x14ac:dyDescent="0.2">
      <c r="D10735" s="876"/>
      <c r="F10735" s="876"/>
      <c r="J10735" s="876"/>
      <c r="X10735" s="876"/>
      <c r="Y10735" s="876"/>
      <c r="Z10735" s="876"/>
      <c r="AA10735" s="876"/>
      <c r="AB10735" s="876"/>
      <c r="AC10735" s="876"/>
      <c r="AD10735" s="876"/>
      <c r="AE10735" s="876"/>
      <c r="AF10735" s="876"/>
      <c r="AG10735" s="876"/>
      <c r="AH10735" s="876"/>
      <c r="AI10735" s="876"/>
      <c r="AJ10735" s="876"/>
      <c r="AK10735" s="876"/>
      <c r="AL10735" s="876"/>
      <c r="AM10735" s="876"/>
      <c r="AN10735" s="876"/>
      <c r="AO10735" s="876"/>
      <c r="AP10735" s="876"/>
      <c r="AQ10735" s="876"/>
      <c r="AR10735" s="876"/>
      <c r="AS10735" s="876"/>
      <c r="AT10735" s="876"/>
      <c r="AU10735" s="876"/>
      <c r="AV10735" s="876"/>
      <c r="AW10735" s="876"/>
      <c r="AX10735" s="876"/>
      <c r="AY10735" s="876"/>
      <c r="AZ10735" s="876"/>
      <c r="BA10735" s="876"/>
      <c r="BB10735" s="876"/>
      <c r="BC10735" s="876"/>
      <c r="BD10735" s="876"/>
      <c r="BE10735" s="876"/>
      <c r="BF10735" s="876"/>
      <c r="BG10735" s="876"/>
      <c r="BH10735" s="876"/>
      <c r="BI10735" s="876"/>
      <c r="BJ10735" s="876"/>
      <c r="BK10735" s="876"/>
      <c r="BL10735" s="876"/>
      <c r="BM10735" s="876"/>
      <c r="BN10735" s="876"/>
      <c r="BO10735" s="876"/>
      <c r="BP10735" s="876"/>
      <c r="BQ10735" s="876"/>
      <c r="BR10735" s="876"/>
    </row>
    <row r="10736" spans="4:70" x14ac:dyDescent="0.2">
      <c r="D10736" s="876"/>
      <c r="F10736" s="876"/>
      <c r="J10736" s="876"/>
      <c r="X10736" s="876"/>
      <c r="Y10736" s="876"/>
      <c r="Z10736" s="876"/>
      <c r="AA10736" s="876"/>
      <c r="AB10736" s="876"/>
      <c r="AC10736" s="876"/>
      <c r="AD10736" s="876"/>
      <c r="AE10736" s="876"/>
      <c r="AF10736" s="876"/>
      <c r="AG10736" s="876"/>
      <c r="AH10736" s="876"/>
      <c r="AI10736" s="876"/>
      <c r="AJ10736" s="876"/>
      <c r="AK10736" s="876"/>
      <c r="AL10736" s="876"/>
      <c r="AM10736" s="876"/>
      <c r="AN10736" s="876"/>
      <c r="AO10736" s="876"/>
      <c r="AP10736" s="876"/>
      <c r="AQ10736" s="876"/>
      <c r="AR10736" s="876"/>
      <c r="AS10736" s="876"/>
      <c r="AT10736" s="876"/>
      <c r="AU10736" s="876"/>
      <c r="AV10736" s="876"/>
      <c r="AW10736" s="876"/>
      <c r="AX10736" s="876"/>
      <c r="AY10736" s="876"/>
      <c r="AZ10736" s="876"/>
      <c r="BA10736" s="876"/>
      <c r="BB10736" s="876"/>
      <c r="BC10736" s="876"/>
      <c r="BD10736" s="876"/>
      <c r="BE10736" s="876"/>
      <c r="BF10736" s="876"/>
      <c r="BG10736" s="876"/>
      <c r="BH10736" s="876"/>
      <c r="BI10736" s="876"/>
      <c r="BJ10736" s="876"/>
      <c r="BK10736" s="876"/>
      <c r="BL10736" s="876"/>
      <c r="BM10736" s="876"/>
      <c r="BN10736" s="876"/>
      <c r="BO10736" s="876"/>
      <c r="BP10736" s="876"/>
      <c r="BQ10736" s="876"/>
      <c r="BR10736" s="876"/>
    </row>
    <row r="10737" spans="4:70" x14ac:dyDescent="0.2">
      <c r="D10737" s="876"/>
      <c r="F10737" s="876"/>
      <c r="J10737" s="876"/>
      <c r="X10737" s="876"/>
      <c r="Y10737" s="876"/>
      <c r="Z10737" s="876"/>
      <c r="AA10737" s="876"/>
      <c r="AB10737" s="876"/>
      <c r="AC10737" s="876"/>
      <c r="AD10737" s="876"/>
      <c r="AE10737" s="876"/>
      <c r="AF10737" s="876"/>
      <c r="AG10737" s="876"/>
      <c r="AH10737" s="876"/>
      <c r="AI10737" s="876"/>
      <c r="AJ10737" s="876"/>
      <c r="AK10737" s="876"/>
      <c r="AL10737" s="876"/>
      <c r="AM10737" s="876"/>
      <c r="AN10737" s="876"/>
      <c r="AO10737" s="876"/>
      <c r="AP10737" s="876"/>
      <c r="AQ10737" s="876"/>
      <c r="AR10737" s="876"/>
      <c r="AS10737" s="876"/>
      <c r="AT10737" s="876"/>
      <c r="AU10737" s="876"/>
      <c r="AV10737" s="876"/>
      <c r="AW10737" s="876"/>
      <c r="AX10737" s="876"/>
      <c r="AY10737" s="876"/>
      <c r="AZ10737" s="876"/>
      <c r="BA10737" s="876"/>
      <c r="BB10737" s="876"/>
      <c r="BC10737" s="876"/>
      <c r="BD10737" s="876"/>
      <c r="BE10737" s="876"/>
      <c r="BF10737" s="876"/>
      <c r="BG10737" s="876"/>
      <c r="BH10737" s="876"/>
      <c r="BI10737" s="876"/>
      <c r="BJ10737" s="876"/>
      <c r="BK10737" s="876"/>
      <c r="BL10737" s="876"/>
      <c r="BM10737" s="876"/>
      <c r="BN10737" s="876"/>
      <c r="BO10737" s="876"/>
      <c r="BP10737" s="876"/>
      <c r="BQ10737" s="876"/>
      <c r="BR10737" s="876"/>
    </row>
    <row r="10738" spans="4:70" x14ac:dyDescent="0.2">
      <c r="D10738" s="876"/>
      <c r="F10738" s="876"/>
      <c r="J10738" s="876"/>
      <c r="X10738" s="876"/>
      <c r="Y10738" s="876"/>
      <c r="Z10738" s="876"/>
      <c r="AA10738" s="876"/>
      <c r="AB10738" s="876"/>
      <c r="AC10738" s="876"/>
      <c r="AD10738" s="876"/>
      <c r="AE10738" s="876"/>
      <c r="AF10738" s="876"/>
      <c r="AG10738" s="876"/>
      <c r="AH10738" s="876"/>
      <c r="AI10738" s="876"/>
      <c r="AJ10738" s="876"/>
      <c r="AK10738" s="876"/>
      <c r="AL10738" s="876"/>
      <c r="AM10738" s="876"/>
      <c r="AN10738" s="876"/>
      <c r="AO10738" s="876"/>
      <c r="AP10738" s="876"/>
      <c r="AQ10738" s="876"/>
      <c r="AR10738" s="876"/>
      <c r="AS10738" s="876"/>
      <c r="AT10738" s="876"/>
      <c r="AU10738" s="876"/>
      <c r="AV10738" s="876"/>
      <c r="AW10738" s="876"/>
      <c r="AX10738" s="876"/>
      <c r="AY10738" s="876"/>
      <c r="AZ10738" s="876"/>
      <c r="BA10738" s="876"/>
      <c r="BB10738" s="876"/>
      <c r="BC10738" s="876"/>
      <c r="BD10738" s="876"/>
      <c r="BE10738" s="876"/>
      <c r="BF10738" s="876"/>
      <c r="BG10738" s="876"/>
      <c r="BH10738" s="876"/>
      <c r="BI10738" s="876"/>
      <c r="BJ10738" s="876"/>
      <c r="BK10738" s="876"/>
      <c r="BL10738" s="876"/>
      <c r="BM10738" s="876"/>
      <c r="BN10738" s="876"/>
      <c r="BO10738" s="876"/>
      <c r="BP10738" s="876"/>
      <c r="BQ10738" s="876"/>
      <c r="BR10738" s="876"/>
    </row>
    <row r="10739" spans="4:70" x14ac:dyDescent="0.2">
      <c r="D10739" s="876"/>
      <c r="F10739" s="876"/>
      <c r="J10739" s="876"/>
      <c r="X10739" s="876"/>
      <c r="Y10739" s="876"/>
      <c r="Z10739" s="876"/>
      <c r="AA10739" s="876"/>
      <c r="AB10739" s="876"/>
      <c r="AC10739" s="876"/>
      <c r="AD10739" s="876"/>
      <c r="AE10739" s="876"/>
      <c r="AF10739" s="876"/>
      <c r="AG10739" s="876"/>
      <c r="AH10739" s="876"/>
      <c r="AI10739" s="876"/>
      <c r="AJ10739" s="876"/>
      <c r="AK10739" s="876"/>
      <c r="AL10739" s="876"/>
      <c r="AM10739" s="876"/>
      <c r="AN10739" s="876"/>
      <c r="AO10739" s="876"/>
      <c r="AP10739" s="876"/>
      <c r="AQ10739" s="876"/>
      <c r="AR10739" s="876"/>
      <c r="AS10739" s="876"/>
      <c r="AT10739" s="876"/>
      <c r="AU10739" s="876"/>
      <c r="AV10739" s="876"/>
      <c r="AW10739" s="876"/>
      <c r="AX10739" s="876"/>
      <c r="AY10739" s="876"/>
      <c r="AZ10739" s="876"/>
      <c r="BA10739" s="876"/>
      <c r="BB10739" s="876"/>
      <c r="BC10739" s="876"/>
      <c r="BD10739" s="876"/>
      <c r="BE10739" s="876"/>
      <c r="BF10739" s="876"/>
      <c r="BG10739" s="876"/>
      <c r="BH10739" s="876"/>
      <c r="BI10739" s="876"/>
      <c r="BJ10739" s="876"/>
      <c r="BK10739" s="876"/>
      <c r="BL10739" s="876"/>
      <c r="BM10739" s="876"/>
      <c r="BN10739" s="876"/>
      <c r="BO10739" s="876"/>
      <c r="BP10739" s="876"/>
      <c r="BQ10739" s="876"/>
      <c r="BR10739" s="876"/>
    </row>
    <row r="10740" spans="4:70" x14ac:dyDescent="0.2">
      <c r="D10740" s="876"/>
      <c r="F10740" s="876"/>
      <c r="J10740" s="876"/>
      <c r="X10740" s="876"/>
      <c r="Y10740" s="876"/>
      <c r="Z10740" s="876"/>
      <c r="AA10740" s="876"/>
      <c r="AB10740" s="876"/>
      <c r="AC10740" s="876"/>
      <c r="AD10740" s="876"/>
      <c r="AE10740" s="876"/>
      <c r="AF10740" s="876"/>
      <c r="AG10740" s="876"/>
      <c r="AH10740" s="876"/>
      <c r="AI10740" s="876"/>
      <c r="AJ10740" s="876"/>
      <c r="AK10740" s="876"/>
      <c r="AL10740" s="876"/>
      <c r="AM10740" s="876"/>
      <c r="AN10740" s="876"/>
      <c r="AO10740" s="876"/>
      <c r="AP10740" s="876"/>
      <c r="AQ10740" s="876"/>
      <c r="AR10740" s="876"/>
      <c r="AS10740" s="876"/>
      <c r="AT10740" s="876"/>
      <c r="AU10740" s="876"/>
      <c r="AV10740" s="876"/>
      <c r="AW10740" s="876"/>
      <c r="AX10740" s="876"/>
      <c r="AY10740" s="876"/>
      <c r="AZ10740" s="876"/>
      <c r="BA10740" s="876"/>
      <c r="BB10740" s="876"/>
      <c r="BC10740" s="876"/>
      <c r="BD10740" s="876"/>
      <c r="BE10740" s="876"/>
      <c r="BF10740" s="876"/>
      <c r="BG10740" s="876"/>
      <c r="BH10740" s="876"/>
      <c r="BI10740" s="876"/>
      <c r="BJ10740" s="876"/>
      <c r="BK10740" s="876"/>
      <c r="BL10740" s="876"/>
      <c r="BM10740" s="876"/>
      <c r="BN10740" s="876"/>
      <c r="BO10740" s="876"/>
      <c r="BP10740" s="876"/>
      <c r="BQ10740" s="876"/>
      <c r="BR10740" s="876"/>
    </row>
    <row r="10741" spans="4:70" x14ac:dyDescent="0.2">
      <c r="D10741" s="876"/>
      <c r="F10741" s="876"/>
      <c r="J10741" s="876"/>
      <c r="X10741" s="876"/>
      <c r="Y10741" s="876"/>
      <c r="Z10741" s="876"/>
      <c r="AA10741" s="876"/>
      <c r="AB10741" s="876"/>
      <c r="AC10741" s="876"/>
      <c r="AD10741" s="876"/>
      <c r="AE10741" s="876"/>
      <c r="AF10741" s="876"/>
      <c r="AG10741" s="876"/>
      <c r="AH10741" s="876"/>
      <c r="AI10741" s="876"/>
      <c r="AJ10741" s="876"/>
      <c r="AK10741" s="876"/>
      <c r="AL10741" s="876"/>
      <c r="AM10741" s="876"/>
      <c r="AN10741" s="876"/>
      <c r="AO10741" s="876"/>
      <c r="AP10741" s="876"/>
      <c r="AQ10741" s="876"/>
      <c r="AR10741" s="876"/>
      <c r="AS10741" s="876"/>
      <c r="AT10741" s="876"/>
      <c r="AU10741" s="876"/>
      <c r="AV10741" s="876"/>
      <c r="AW10741" s="876"/>
      <c r="AX10741" s="876"/>
      <c r="AY10741" s="876"/>
      <c r="AZ10741" s="876"/>
      <c r="BA10741" s="876"/>
      <c r="BB10741" s="876"/>
      <c r="BC10741" s="876"/>
      <c r="BD10741" s="876"/>
      <c r="BE10741" s="876"/>
      <c r="BF10741" s="876"/>
      <c r="BG10741" s="876"/>
      <c r="BH10741" s="876"/>
      <c r="BI10741" s="876"/>
      <c r="BJ10741" s="876"/>
      <c r="BK10741" s="876"/>
      <c r="BL10741" s="876"/>
      <c r="BM10741" s="876"/>
      <c r="BN10741" s="876"/>
      <c r="BO10741" s="876"/>
      <c r="BP10741" s="876"/>
      <c r="BQ10741" s="876"/>
      <c r="BR10741" s="876"/>
    </row>
    <row r="10742" spans="4:70" x14ac:dyDescent="0.2">
      <c r="D10742" s="876"/>
      <c r="F10742" s="876"/>
      <c r="J10742" s="876"/>
      <c r="X10742" s="876"/>
      <c r="Y10742" s="876"/>
      <c r="Z10742" s="876"/>
      <c r="AA10742" s="876"/>
      <c r="AB10742" s="876"/>
      <c r="AC10742" s="876"/>
      <c r="AD10742" s="876"/>
      <c r="AE10742" s="876"/>
      <c r="AF10742" s="876"/>
      <c r="AG10742" s="876"/>
      <c r="AH10742" s="876"/>
      <c r="AI10742" s="876"/>
      <c r="AJ10742" s="876"/>
      <c r="AK10742" s="876"/>
      <c r="AL10742" s="876"/>
      <c r="AM10742" s="876"/>
      <c r="AN10742" s="876"/>
      <c r="AO10742" s="876"/>
      <c r="AP10742" s="876"/>
      <c r="AQ10742" s="876"/>
      <c r="AR10742" s="876"/>
      <c r="AS10742" s="876"/>
      <c r="AT10742" s="876"/>
      <c r="AU10742" s="876"/>
      <c r="AV10742" s="876"/>
      <c r="AW10742" s="876"/>
      <c r="AX10742" s="876"/>
      <c r="AY10742" s="876"/>
      <c r="AZ10742" s="876"/>
      <c r="BA10742" s="876"/>
      <c r="BB10742" s="876"/>
      <c r="BC10742" s="876"/>
      <c r="BD10742" s="876"/>
      <c r="BE10742" s="876"/>
      <c r="BF10742" s="876"/>
      <c r="BG10742" s="876"/>
      <c r="BH10742" s="876"/>
      <c r="BI10742" s="876"/>
      <c r="BJ10742" s="876"/>
      <c r="BK10742" s="876"/>
      <c r="BL10742" s="876"/>
      <c r="BM10742" s="876"/>
      <c r="BN10742" s="876"/>
      <c r="BO10742" s="876"/>
      <c r="BP10742" s="876"/>
      <c r="BQ10742" s="876"/>
      <c r="BR10742" s="876"/>
    </row>
    <row r="10743" spans="4:70" x14ac:dyDescent="0.2">
      <c r="D10743" s="876"/>
      <c r="F10743" s="876"/>
      <c r="J10743" s="876"/>
      <c r="X10743" s="876"/>
      <c r="Y10743" s="876"/>
      <c r="Z10743" s="876"/>
      <c r="AA10743" s="876"/>
      <c r="AB10743" s="876"/>
      <c r="AC10743" s="876"/>
      <c r="AD10743" s="876"/>
      <c r="AE10743" s="876"/>
      <c r="AF10743" s="876"/>
      <c r="AG10743" s="876"/>
      <c r="AH10743" s="876"/>
      <c r="AI10743" s="876"/>
      <c r="AJ10743" s="876"/>
      <c r="AK10743" s="876"/>
      <c r="AL10743" s="876"/>
      <c r="AM10743" s="876"/>
      <c r="AN10743" s="876"/>
      <c r="AO10743" s="876"/>
      <c r="AP10743" s="876"/>
      <c r="AQ10743" s="876"/>
      <c r="AR10743" s="876"/>
      <c r="AS10743" s="876"/>
      <c r="AT10743" s="876"/>
      <c r="AU10743" s="876"/>
      <c r="AV10743" s="876"/>
      <c r="AW10743" s="876"/>
      <c r="AX10743" s="876"/>
      <c r="AY10743" s="876"/>
      <c r="AZ10743" s="876"/>
      <c r="BA10743" s="876"/>
      <c r="BB10743" s="876"/>
      <c r="BC10743" s="876"/>
      <c r="BD10743" s="876"/>
      <c r="BE10743" s="876"/>
      <c r="BF10743" s="876"/>
      <c r="BG10743" s="876"/>
      <c r="BH10743" s="876"/>
      <c r="BI10743" s="876"/>
      <c r="BJ10743" s="876"/>
      <c r="BK10743" s="876"/>
      <c r="BL10743" s="876"/>
      <c r="BM10743" s="876"/>
      <c r="BN10743" s="876"/>
      <c r="BO10743" s="876"/>
      <c r="BP10743" s="876"/>
      <c r="BQ10743" s="876"/>
      <c r="BR10743" s="876"/>
    </row>
    <row r="10744" spans="4:70" x14ac:dyDescent="0.2">
      <c r="D10744" s="876"/>
      <c r="F10744" s="876"/>
      <c r="J10744" s="876"/>
      <c r="X10744" s="876"/>
      <c r="Y10744" s="876"/>
      <c r="Z10744" s="876"/>
      <c r="AA10744" s="876"/>
      <c r="AB10744" s="876"/>
      <c r="AC10744" s="876"/>
      <c r="AD10744" s="876"/>
      <c r="AE10744" s="876"/>
      <c r="AF10744" s="876"/>
      <c r="AG10744" s="876"/>
      <c r="AH10744" s="876"/>
      <c r="AI10744" s="876"/>
      <c r="AJ10744" s="876"/>
      <c r="AK10744" s="876"/>
      <c r="AL10744" s="876"/>
      <c r="AM10744" s="876"/>
      <c r="AN10744" s="876"/>
      <c r="AO10744" s="876"/>
      <c r="AP10744" s="876"/>
      <c r="AQ10744" s="876"/>
      <c r="AR10744" s="876"/>
      <c r="AS10744" s="876"/>
      <c r="AT10744" s="876"/>
      <c r="AU10744" s="876"/>
      <c r="AV10744" s="876"/>
      <c r="AW10744" s="876"/>
      <c r="AX10744" s="876"/>
      <c r="AY10744" s="876"/>
      <c r="AZ10744" s="876"/>
      <c r="BA10744" s="876"/>
      <c r="BB10744" s="876"/>
      <c r="BC10744" s="876"/>
      <c r="BD10744" s="876"/>
      <c r="BE10744" s="876"/>
      <c r="BF10744" s="876"/>
      <c r="BG10744" s="876"/>
      <c r="BH10744" s="876"/>
      <c r="BI10744" s="876"/>
      <c r="BJ10744" s="876"/>
      <c r="BK10744" s="876"/>
      <c r="BL10744" s="876"/>
      <c r="BM10744" s="876"/>
      <c r="BN10744" s="876"/>
      <c r="BO10744" s="876"/>
      <c r="BP10744" s="876"/>
      <c r="BQ10744" s="876"/>
      <c r="BR10744" s="876"/>
    </row>
    <row r="10745" spans="4:70" x14ac:dyDescent="0.2">
      <c r="D10745" s="876"/>
      <c r="F10745" s="876"/>
      <c r="J10745" s="876"/>
      <c r="X10745" s="876"/>
      <c r="Y10745" s="876"/>
      <c r="Z10745" s="876"/>
      <c r="AA10745" s="876"/>
      <c r="AB10745" s="876"/>
      <c r="AC10745" s="876"/>
      <c r="AD10745" s="876"/>
      <c r="AE10745" s="876"/>
      <c r="AF10745" s="876"/>
      <c r="AG10745" s="876"/>
      <c r="AH10745" s="876"/>
      <c r="AI10745" s="876"/>
      <c r="AJ10745" s="876"/>
      <c r="AK10745" s="876"/>
      <c r="AL10745" s="876"/>
      <c r="AM10745" s="876"/>
      <c r="AN10745" s="876"/>
      <c r="AO10745" s="876"/>
      <c r="AP10745" s="876"/>
      <c r="AQ10745" s="876"/>
      <c r="AR10745" s="876"/>
      <c r="AS10745" s="876"/>
      <c r="AT10745" s="876"/>
      <c r="AU10745" s="876"/>
      <c r="AV10745" s="876"/>
      <c r="AW10745" s="876"/>
      <c r="AX10745" s="876"/>
      <c r="AY10745" s="876"/>
      <c r="AZ10745" s="876"/>
      <c r="BA10745" s="876"/>
      <c r="BB10745" s="876"/>
      <c r="BC10745" s="876"/>
      <c r="BD10745" s="876"/>
      <c r="BE10745" s="876"/>
      <c r="BF10745" s="876"/>
      <c r="BG10745" s="876"/>
      <c r="BH10745" s="876"/>
      <c r="BI10745" s="876"/>
      <c r="BJ10745" s="876"/>
      <c r="BK10745" s="876"/>
      <c r="BL10745" s="876"/>
      <c r="BM10745" s="876"/>
      <c r="BN10745" s="876"/>
      <c r="BO10745" s="876"/>
      <c r="BP10745" s="876"/>
      <c r="BQ10745" s="876"/>
      <c r="BR10745" s="876"/>
    </row>
    <row r="10746" spans="4:70" x14ac:dyDescent="0.2">
      <c r="D10746" s="876"/>
      <c r="F10746" s="876"/>
      <c r="J10746" s="876"/>
      <c r="X10746" s="876"/>
      <c r="Y10746" s="876"/>
      <c r="Z10746" s="876"/>
      <c r="AA10746" s="876"/>
      <c r="AB10746" s="876"/>
      <c r="AC10746" s="876"/>
      <c r="AD10746" s="876"/>
      <c r="AE10746" s="876"/>
      <c r="AF10746" s="876"/>
      <c r="AG10746" s="876"/>
      <c r="AH10746" s="876"/>
      <c r="AI10746" s="876"/>
      <c r="AJ10746" s="876"/>
      <c r="AK10746" s="876"/>
      <c r="AL10746" s="876"/>
      <c r="AM10746" s="876"/>
      <c r="AN10746" s="876"/>
      <c r="AO10746" s="876"/>
      <c r="AP10746" s="876"/>
      <c r="AQ10746" s="876"/>
      <c r="AR10746" s="876"/>
      <c r="AS10746" s="876"/>
      <c r="AT10746" s="876"/>
      <c r="AU10746" s="876"/>
      <c r="AV10746" s="876"/>
      <c r="AW10746" s="876"/>
      <c r="AX10746" s="876"/>
      <c r="AY10746" s="876"/>
      <c r="AZ10746" s="876"/>
      <c r="BA10746" s="876"/>
      <c r="BB10746" s="876"/>
      <c r="BC10746" s="876"/>
      <c r="BD10746" s="876"/>
      <c r="BE10746" s="876"/>
      <c r="BF10746" s="876"/>
      <c r="BG10746" s="876"/>
      <c r="BH10746" s="876"/>
      <c r="BI10746" s="876"/>
      <c r="BJ10746" s="876"/>
      <c r="BK10746" s="876"/>
      <c r="BL10746" s="876"/>
      <c r="BM10746" s="876"/>
      <c r="BN10746" s="876"/>
      <c r="BO10746" s="876"/>
      <c r="BP10746" s="876"/>
      <c r="BQ10746" s="876"/>
      <c r="BR10746" s="876"/>
    </row>
    <row r="10747" spans="4:70" x14ac:dyDescent="0.2">
      <c r="D10747" s="876"/>
      <c r="F10747" s="876"/>
      <c r="J10747" s="876"/>
      <c r="X10747" s="876"/>
      <c r="Y10747" s="876"/>
      <c r="Z10747" s="876"/>
      <c r="AA10747" s="876"/>
      <c r="AB10747" s="876"/>
      <c r="AC10747" s="876"/>
      <c r="AD10747" s="876"/>
      <c r="AE10747" s="876"/>
      <c r="AF10747" s="876"/>
      <c r="AG10747" s="876"/>
      <c r="AH10747" s="876"/>
      <c r="AI10747" s="876"/>
      <c r="AJ10747" s="876"/>
      <c r="AK10747" s="876"/>
      <c r="AL10747" s="876"/>
      <c r="AM10747" s="876"/>
      <c r="AN10747" s="876"/>
      <c r="AO10747" s="876"/>
      <c r="AP10747" s="876"/>
      <c r="AQ10747" s="876"/>
      <c r="AR10747" s="876"/>
      <c r="AS10747" s="876"/>
      <c r="AT10747" s="876"/>
      <c r="AU10747" s="876"/>
      <c r="AV10747" s="876"/>
      <c r="AW10747" s="876"/>
      <c r="AX10747" s="876"/>
      <c r="AY10747" s="876"/>
      <c r="AZ10747" s="876"/>
      <c r="BA10747" s="876"/>
      <c r="BB10747" s="876"/>
      <c r="BC10747" s="876"/>
      <c r="BD10747" s="876"/>
      <c r="BE10747" s="876"/>
      <c r="BF10747" s="876"/>
      <c r="BG10747" s="876"/>
      <c r="BH10747" s="876"/>
      <c r="BI10747" s="876"/>
      <c r="BJ10747" s="876"/>
      <c r="BK10747" s="876"/>
      <c r="BL10747" s="876"/>
      <c r="BM10747" s="876"/>
      <c r="BN10747" s="876"/>
      <c r="BO10747" s="876"/>
      <c r="BP10747" s="876"/>
      <c r="BQ10747" s="876"/>
      <c r="BR10747" s="876"/>
    </row>
    <row r="10748" spans="4:70" x14ac:dyDescent="0.2">
      <c r="D10748" s="876"/>
      <c r="F10748" s="876"/>
      <c r="J10748" s="876"/>
      <c r="X10748" s="876"/>
      <c r="Y10748" s="876"/>
      <c r="Z10748" s="876"/>
      <c r="AA10748" s="876"/>
      <c r="AB10748" s="876"/>
      <c r="AC10748" s="876"/>
      <c r="AD10748" s="876"/>
      <c r="AE10748" s="876"/>
      <c r="AF10748" s="876"/>
      <c r="AG10748" s="876"/>
      <c r="AH10748" s="876"/>
      <c r="AI10748" s="876"/>
      <c r="AJ10748" s="876"/>
      <c r="AK10748" s="876"/>
      <c r="AL10748" s="876"/>
      <c r="AM10748" s="876"/>
      <c r="AN10748" s="876"/>
      <c r="AO10748" s="876"/>
      <c r="AP10748" s="876"/>
      <c r="AQ10748" s="876"/>
      <c r="AR10748" s="876"/>
      <c r="AS10748" s="876"/>
      <c r="AT10748" s="876"/>
      <c r="AU10748" s="876"/>
      <c r="AV10748" s="876"/>
      <c r="AW10748" s="876"/>
      <c r="AX10748" s="876"/>
      <c r="AY10748" s="876"/>
      <c r="AZ10748" s="876"/>
      <c r="BA10748" s="876"/>
      <c r="BB10748" s="876"/>
      <c r="BC10748" s="876"/>
      <c r="BD10748" s="876"/>
      <c r="BE10748" s="876"/>
      <c r="BF10748" s="876"/>
      <c r="BG10748" s="876"/>
      <c r="BH10748" s="876"/>
      <c r="BI10748" s="876"/>
      <c r="BJ10748" s="876"/>
      <c r="BK10748" s="876"/>
      <c r="BL10748" s="876"/>
      <c r="BM10748" s="876"/>
      <c r="BN10748" s="876"/>
      <c r="BO10748" s="876"/>
      <c r="BP10748" s="876"/>
      <c r="BQ10748" s="876"/>
      <c r="BR10748" s="876"/>
    </row>
    <row r="10749" spans="4:70" x14ac:dyDescent="0.2">
      <c r="D10749" s="876"/>
      <c r="F10749" s="876"/>
      <c r="J10749" s="876"/>
      <c r="X10749" s="876"/>
      <c r="Y10749" s="876"/>
      <c r="Z10749" s="876"/>
      <c r="AA10749" s="876"/>
      <c r="AB10749" s="876"/>
      <c r="AC10749" s="876"/>
      <c r="AD10749" s="876"/>
      <c r="AE10749" s="876"/>
      <c r="AF10749" s="876"/>
      <c r="AG10749" s="876"/>
      <c r="AH10749" s="876"/>
      <c r="AI10749" s="876"/>
      <c r="AJ10749" s="876"/>
      <c r="AK10749" s="876"/>
      <c r="AL10749" s="876"/>
      <c r="AM10749" s="876"/>
      <c r="AN10749" s="876"/>
      <c r="AO10749" s="876"/>
      <c r="AP10749" s="876"/>
      <c r="AQ10749" s="876"/>
      <c r="AR10749" s="876"/>
      <c r="AS10749" s="876"/>
      <c r="AT10749" s="876"/>
      <c r="AU10749" s="876"/>
      <c r="AV10749" s="876"/>
      <c r="AW10749" s="876"/>
      <c r="AX10749" s="876"/>
      <c r="AY10749" s="876"/>
      <c r="AZ10749" s="876"/>
      <c r="BA10749" s="876"/>
      <c r="BB10749" s="876"/>
      <c r="BC10749" s="876"/>
      <c r="BD10749" s="876"/>
      <c r="BE10749" s="876"/>
      <c r="BF10749" s="876"/>
      <c r="BG10749" s="876"/>
      <c r="BH10749" s="876"/>
      <c r="BI10749" s="876"/>
      <c r="BJ10749" s="876"/>
      <c r="BK10749" s="876"/>
      <c r="BL10749" s="876"/>
      <c r="BM10749" s="876"/>
      <c r="BN10749" s="876"/>
      <c r="BO10749" s="876"/>
      <c r="BP10749" s="876"/>
      <c r="BQ10749" s="876"/>
      <c r="BR10749" s="876"/>
    </row>
    <row r="10750" spans="4:70" x14ac:dyDescent="0.2">
      <c r="D10750" s="876"/>
      <c r="F10750" s="876"/>
      <c r="J10750" s="876"/>
      <c r="X10750" s="876"/>
      <c r="Y10750" s="876"/>
      <c r="Z10750" s="876"/>
      <c r="AA10750" s="876"/>
      <c r="AB10750" s="876"/>
      <c r="AC10750" s="876"/>
      <c r="AD10750" s="876"/>
      <c r="AE10750" s="876"/>
      <c r="AF10750" s="876"/>
      <c r="AG10750" s="876"/>
      <c r="AH10750" s="876"/>
      <c r="AI10750" s="876"/>
      <c r="AJ10750" s="876"/>
      <c r="AK10750" s="876"/>
      <c r="AL10750" s="876"/>
      <c r="AM10750" s="876"/>
      <c r="AN10750" s="876"/>
      <c r="AO10750" s="876"/>
      <c r="AP10750" s="876"/>
      <c r="AQ10750" s="876"/>
      <c r="AR10750" s="876"/>
      <c r="AS10750" s="876"/>
      <c r="AT10750" s="876"/>
      <c r="AU10750" s="876"/>
      <c r="AV10750" s="876"/>
      <c r="AW10750" s="876"/>
      <c r="AX10750" s="876"/>
      <c r="AY10750" s="876"/>
      <c r="AZ10750" s="876"/>
      <c r="BA10750" s="876"/>
      <c r="BB10750" s="876"/>
      <c r="BC10750" s="876"/>
      <c r="BD10750" s="876"/>
      <c r="BE10750" s="876"/>
      <c r="BF10750" s="876"/>
      <c r="BG10750" s="876"/>
      <c r="BH10750" s="876"/>
      <c r="BI10750" s="876"/>
      <c r="BJ10750" s="876"/>
      <c r="BK10750" s="876"/>
      <c r="BL10750" s="876"/>
      <c r="BM10750" s="876"/>
      <c r="BN10750" s="876"/>
      <c r="BO10750" s="876"/>
      <c r="BP10750" s="876"/>
      <c r="BQ10750" s="876"/>
      <c r="BR10750" s="876"/>
    </row>
    <row r="10751" spans="4:70" x14ac:dyDescent="0.2">
      <c r="D10751" s="876"/>
      <c r="F10751" s="876"/>
      <c r="J10751" s="876"/>
      <c r="X10751" s="876"/>
      <c r="Y10751" s="876"/>
      <c r="Z10751" s="876"/>
      <c r="AA10751" s="876"/>
      <c r="AB10751" s="876"/>
      <c r="AC10751" s="876"/>
      <c r="AD10751" s="876"/>
      <c r="AE10751" s="876"/>
      <c r="AF10751" s="876"/>
      <c r="AG10751" s="876"/>
      <c r="AH10751" s="876"/>
      <c r="AI10751" s="876"/>
      <c r="AJ10751" s="876"/>
      <c r="AK10751" s="876"/>
      <c r="AL10751" s="876"/>
      <c r="AM10751" s="876"/>
      <c r="AN10751" s="876"/>
      <c r="AO10751" s="876"/>
      <c r="AP10751" s="876"/>
      <c r="AQ10751" s="876"/>
      <c r="AR10751" s="876"/>
      <c r="AS10751" s="876"/>
      <c r="AT10751" s="876"/>
      <c r="AU10751" s="876"/>
      <c r="AV10751" s="876"/>
      <c r="AW10751" s="876"/>
      <c r="AX10751" s="876"/>
      <c r="AY10751" s="876"/>
      <c r="AZ10751" s="876"/>
      <c r="BA10751" s="876"/>
      <c r="BB10751" s="876"/>
      <c r="BC10751" s="876"/>
      <c r="BD10751" s="876"/>
      <c r="BE10751" s="876"/>
      <c r="BF10751" s="876"/>
      <c r="BG10751" s="876"/>
      <c r="BH10751" s="876"/>
      <c r="BI10751" s="876"/>
      <c r="BJ10751" s="876"/>
      <c r="BK10751" s="876"/>
      <c r="BL10751" s="876"/>
      <c r="BM10751" s="876"/>
      <c r="BN10751" s="876"/>
      <c r="BO10751" s="876"/>
      <c r="BP10751" s="876"/>
      <c r="BQ10751" s="876"/>
      <c r="BR10751" s="876"/>
    </row>
    <row r="10752" spans="4:70" x14ac:dyDescent="0.2">
      <c r="D10752" s="876"/>
      <c r="F10752" s="876"/>
      <c r="J10752" s="876"/>
      <c r="X10752" s="876"/>
      <c r="Y10752" s="876"/>
      <c r="Z10752" s="876"/>
      <c r="AA10752" s="876"/>
      <c r="AB10752" s="876"/>
      <c r="AC10752" s="876"/>
      <c r="AD10752" s="876"/>
      <c r="AE10752" s="876"/>
      <c r="AF10752" s="876"/>
      <c r="AG10752" s="876"/>
      <c r="AH10752" s="876"/>
      <c r="AI10752" s="876"/>
      <c r="AJ10752" s="876"/>
      <c r="AK10752" s="876"/>
      <c r="AL10752" s="876"/>
      <c r="AM10752" s="876"/>
      <c r="AN10752" s="876"/>
      <c r="AO10752" s="876"/>
      <c r="AP10752" s="876"/>
      <c r="AQ10752" s="876"/>
      <c r="AR10752" s="876"/>
      <c r="AS10752" s="876"/>
      <c r="AT10752" s="876"/>
      <c r="AU10752" s="876"/>
      <c r="AV10752" s="876"/>
      <c r="AW10752" s="876"/>
      <c r="AX10752" s="876"/>
      <c r="AY10752" s="876"/>
      <c r="AZ10752" s="876"/>
      <c r="BA10752" s="876"/>
      <c r="BB10752" s="876"/>
      <c r="BC10752" s="876"/>
      <c r="BD10752" s="876"/>
      <c r="BE10752" s="876"/>
      <c r="BF10752" s="876"/>
      <c r="BG10752" s="876"/>
      <c r="BH10752" s="876"/>
      <c r="BI10752" s="876"/>
      <c r="BJ10752" s="876"/>
      <c r="BK10752" s="876"/>
      <c r="BL10752" s="876"/>
      <c r="BM10752" s="876"/>
      <c r="BN10752" s="876"/>
      <c r="BO10752" s="876"/>
      <c r="BP10752" s="876"/>
      <c r="BQ10752" s="876"/>
      <c r="BR10752" s="876"/>
    </row>
    <row r="10753" spans="4:70" x14ac:dyDescent="0.2">
      <c r="D10753" s="876"/>
      <c r="F10753" s="876"/>
      <c r="J10753" s="876"/>
      <c r="X10753" s="876"/>
      <c r="Y10753" s="876"/>
      <c r="Z10753" s="876"/>
      <c r="AA10753" s="876"/>
      <c r="AB10753" s="876"/>
      <c r="AC10753" s="876"/>
      <c r="AD10753" s="876"/>
      <c r="AE10753" s="876"/>
      <c r="AF10753" s="876"/>
      <c r="AG10753" s="876"/>
      <c r="AH10753" s="876"/>
      <c r="AI10753" s="876"/>
      <c r="AJ10753" s="876"/>
      <c r="AK10753" s="876"/>
      <c r="AL10753" s="876"/>
      <c r="AM10753" s="876"/>
      <c r="AN10753" s="876"/>
      <c r="AO10753" s="876"/>
      <c r="AP10753" s="876"/>
      <c r="AQ10753" s="876"/>
      <c r="AR10753" s="876"/>
      <c r="AS10753" s="876"/>
      <c r="AT10753" s="876"/>
      <c r="AU10753" s="876"/>
      <c r="AV10753" s="876"/>
      <c r="AW10753" s="876"/>
      <c r="AX10753" s="876"/>
      <c r="AY10753" s="876"/>
      <c r="AZ10753" s="876"/>
      <c r="BA10753" s="876"/>
      <c r="BB10753" s="876"/>
      <c r="BC10753" s="876"/>
      <c r="BD10753" s="876"/>
      <c r="BE10753" s="876"/>
      <c r="BF10753" s="876"/>
      <c r="BG10753" s="876"/>
      <c r="BH10753" s="876"/>
      <c r="BI10753" s="876"/>
      <c r="BJ10753" s="876"/>
      <c r="BK10753" s="876"/>
      <c r="BL10753" s="876"/>
      <c r="BM10753" s="876"/>
      <c r="BN10753" s="876"/>
      <c r="BO10753" s="876"/>
      <c r="BP10753" s="876"/>
      <c r="BQ10753" s="876"/>
      <c r="BR10753" s="876"/>
    </row>
    <row r="10754" spans="4:70" x14ac:dyDescent="0.2">
      <c r="D10754" s="876"/>
      <c r="F10754" s="876"/>
      <c r="J10754" s="876"/>
      <c r="X10754" s="876"/>
      <c r="Y10754" s="876"/>
      <c r="Z10754" s="876"/>
      <c r="AA10754" s="876"/>
      <c r="AB10754" s="876"/>
      <c r="AC10754" s="876"/>
      <c r="AD10754" s="876"/>
      <c r="AE10754" s="876"/>
      <c r="AF10754" s="876"/>
      <c r="AG10754" s="876"/>
      <c r="AH10754" s="876"/>
      <c r="AI10754" s="876"/>
      <c r="AJ10754" s="876"/>
      <c r="AK10754" s="876"/>
      <c r="AL10754" s="876"/>
      <c r="AM10754" s="876"/>
      <c r="AN10754" s="876"/>
      <c r="AO10754" s="876"/>
      <c r="AP10754" s="876"/>
      <c r="AQ10754" s="876"/>
      <c r="AR10754" s="876"/>
      <c r="AS10754" s="876"/>
      <c r="AT10754" s="876"/>
      <c r="AU10754" s="876"/>
      <c r="AV10754" s="876"/>
      <c r="AW10754" s="876"/>
      <c r="AX10754" s="876"/>
      <c r="AY10754" s="876"/>
      <c r="AZ10754" s="876"/>
      <c r="BA10754" s="876"/>
      <c r="BB10754" s="876"/>
      <c r="BC10754" s="876"/>
      <c r="BD10754" s="876"/>
      <c r="BE10754" s="876"/>
      <c r="BF10754" s="876"/>
      <c r="BG10754" s="876"/>
      <c r="BH10754" s="876"/>
      <c r="BI10754" s="876"/>
      <c r="BJ10754" s="876"/>
      <c r="BK10754" s="876"/>
      <c r="BL10754" s="876"/>
      <c r="BM10754" s="876"/>
      <c r="BN10754" s="876"/>
      <c r="BO10754" s="876"/>
      <c r="BP10754" s="876"/>
      <c r="BQ10754" s="876"/>
      <c r="BR10754" s="876"/>
    </row>
    <row r="10755" spans="4:70" x14ac:dyDescent="0.2">
      <c r="D10755" s="876"/>
      <c r="F10755" s="876"/>
      <c r="J10755" s="876"/>
      <c r="X10755" s="876"/>
      <c r="Y10755" s="876"/>
      <c r="Z10755" s="876"/>
      <c r="AA10755" s="876"/>
      <c r="AB10755" s="876"/>
      <c r="AC10755" s="876"/>
      <c r="AD10755" s="876"/>
      <c r="AE10755" s="876"/>
      <c r="AF10755" s="876"/>
      <c r="AG10755" s="876"/>
      <c r="AH10755" s="876"/>
      <c r="AI10755" s="876"/>
      <c r="AJ10755" s="876"/>
      <c r="AK10755" s="876"/>
      <c r="AL10755" s="876"/>
      <c r="AM10755" s="876"/>
      <c r="AN10755" s="876"/>
      <c r="AO10755" s="876"/>
      <c r="AP10755" s="876"/>
      <c r="AQ10755" s="876"/>
      <c r="AR10755" s="876"/>
      <c r="AS10755" s="876"/>
      <c r="AT10755" s="876"/>
      <c r="AU10755" s="876"/>
      <c r="AV10755" s="876"/>
      <c r="AW10755" s="876"/>
      <c r="AX10755" s="876"/>
      <c r="AY10755" s="876"/>
      <c r="AZ10755" s="876"/>
      <c r="BA10755" s="876"/>
      <c r="BB10755" s="876"/>
      <c r="BC10755" s="876"/>
      <c r="BD10755" s="876"/>
      <c r="BE10755" s="876"/>
      <c r="BF10755" s="876"/>
      <c r="BG10755" s="876"/>
      <c r="BH10755" s="876"/>
      <c r="BI10755" s="876"/>
      <c r="BJ10755" s="876"/>
      <c r="BK10755" s="876"/>
      <c r="BL10755" s="876"/>
      <c r="BM10755" s="876"/>
      <c r="BN10755" s="876"/>
      <c r="BO10755" s="876"/>
      <c r="BP10755" s="876"/>
      <c r="BQ10755" s="876"/>
      <c r="BR10755" s="876"/>
    </row>
    <row r="10756" spans="4:70" x14ac:dyDescent="0.2">
      <c r="D10756" s="876"/>
      <c r="F10756" s="876"/>
      <c r="J10756" s="876"/>
      <c r="X10756" s="876"/>
      <c r="Y10756" s="876"/>
      <c r="Z10756" s="876"/>
      <c r="AA10756" s="876"/>
      <c r="AB10756" s="876"/>
      <c r="AC10756" s="876"/>
      <c r="AD10756" s="876"/>
      <c r="AE10756" s="876"/>
      <c r="AF10756" s="876"/>
      <c r="AG10756" s="876"/>
      <c r="AH10756" s="876"/>
      <c r="AI10756" s="876"/>
      <c r="AJ10756" s="876"/>
      <c r="AK10756" s="876"/>
      <c r="AL10756" s="876"/>
      <c r="AM10756" s="876"/>
      <c r="AN10756" s="876"/>
      <c r="AO10756" s="876"/>
      <c r="AP10756" s="876"/>
      <c r="AQ10756" s="876"/>
      <c r="AR10756" s="876"/>
      <c r="AS10756" s="876"/>
      <c r="AT10756" s="876"/>
      <c r="AU10756" s="876"/>
      <c r="AV10756" s="876"/>
      <c r="AW10756" s="876"/>
      <c r="AX10756" s="876"/>
      <c r="AY10756" s="876"/>
      <c r="AZ10756" s="876"/>
      <c r="BA10756" s="876"/>
      <c r="BB10756" s="876"/>
      <c r="BC10756" s="876"/>
      <c r="BD10756" s="876"/>
      <c r="BE10756" s="876"/>
      <c r="BF10756" s="876"/>
      <c r="BG10756" s="876"/>
      <c r="BH10756" s="876"/>
      <c r="BI10756" s="876"/>
      <c r="BJ10756" s="876"/>
      <c r="BK10756" s="876"/>
      <c r="BL10756" s="876"/>
      <c r="BM10756" s="876"/>
      <c r="BN10756" s="876"/>
      <c r="BO10756" s="876"/>
      <c r="BP10756" s="876"/>
      <c r="BQ10756" s="876"/>
      <c r="BR10756" s="876"/>
    </row>
    <row r="10757" spans="4:70" x14ac:dyDescent="0.2">
      <c r="D10757" s="876"/>
      <c r="F10757" s="876"/>
      <c r="J10757" s="876"/>
      <c r="X10757" s="876"/>
      <c r="Y10757" s="876"/>
      <c r="Z10757" s="876"/>
      <c r="AA10757" s="876"/>
      <c r="AB10757" s="876"/>
      <c r="AC10757" s="876"/>
      <c r="AD10757" s="876"/>
      <c r="AE10757" s="876"/>
      <c r="AF10757" s="876"/>
      <c r="AG10757" s="876"/>
      <c r="AH10757" s="876"/>
      <c r="AI10757" s="876"/>
      <c r="AJ10757" s="876"/>
      <c r="AK10757" s="876"/>
      <c r="AL10757" s="876"/>
      <c r="AM10757" s="876"/>
      <c r="AN10757" s="876"/>
      <c r="AO10757" s="876"/>
      <c r="AP10757" s="876"/>
      <c r="AQ10757" s="876"/>
      <c r="AR10757" s="876"/>
      <c r="AS10757" s="876"/>
      <c r="AT10757" s="876"/>
      <c r="AU10757" s="876"/>
      <c r="AV10757" s="876"/>
      <c r="AW10757" s="876"/>
      <c r="AX10757" s="876"/>
      <c r="AY10757" s="876"/>
      <c r="AZ10757" s="876"/>
      <c r="BA10757" s="876"/>
      <c r="BB10757" s="876"/>
      <c r="BC10757" s="876"/>
      <c r="BD10757" s="876"/>
      <c r="BE10757" s="876"/>
      <c r="BF10757" s="876"/>
      <c r="BG10757" s="876"/>
      <c r="BH10757" s="876"/>
      <c r="BI10757" s="876"/>
      <c r="BJ10757" s="876"/>
      <c r="BK10757" s="876"/>
      <c r="BL10757" s="876"/>
      <c r="BM10757" s="876"/>
      <c r="BN10757" s="876"/>
      <c r="BO10757" s="876"/>
      <c r="BP10757" s="876"/>
      <c r="BQ10757" s="876"/>
      <c r="BR10757" s="876"/>
    </row>
    <row r="10758" spans="4:70" x14ac:dyDescent="0.2">
      <c r="D10758" s="876"/>
      <c r="F10758" s="876"/>
      <c r="J10758" s="876"/>
      <c r="X10758" s="876"/>
      <c r="Y10758" s="876"/>
      <c r="Z10758" s="876"/>
      <c r="AA10758" s="876"/>
      <c r="AB10758" s="876"/>
      <c r="AC10758" s="876"/>
      <c r="AD10758" s="876"/>
      <c r="AE10758" s="876"/>
      <c r="AF10758" s="876"/>
      <c r="AG10758" s="876"/>
      <c r="AH10758" s="876"/>
      <c r="AI10758" s="876"/>
      <c r="AJ10758" s="876"/>
      <c r="AK10758" s="876"/>
      <c r="AL10758" s="876"/>
      <c r="AM10758" s="876"/>
      <c r="AN10758" s="876"/>
      <c r="AO10758" s="876"/>
      <c r="AP10758" s="876"/>
      <c r="AQ10758" s="876"/>
      <c r="AR10758" s="876"/>
      <c r="AS10758" s="876"/>
      <c r="AT10758" s="876"/>
      <c r="AU10758" s="876"/>
      <c r="AV10758" s="876"/>
      <c r="AW10758" s="876"/>
      <c r="AX10758" s="876"/>
      <c r="AY10758" s="876"/>
      <c r="AZ10758" s="876"/>
      <c r="BA10758" s="876"/>
      <c r="BB10758" s="876"/>
      <c r="BC10758" s="876"/>
      <c r="BD10758" s="876"/>
      <c r="BE10758" s="876"/>
      <c r="BF10758" s="876"/>
      <c r="BG10758" s="876"/>
      <c r="BH10758" s="876"/>
      <c r="BI10758" s="876"/>
      <c r="BJ10758" s="876"/>
      <c r="BK10758" s="876"/>
      <c r="BL10758" s="876"/>
      <c r="BM10758" s="876"/>
      <c r="BN10758" s="876"/>
      <c r="BO10758" s="876"/>
      <c r="BP10758" s="876"/>
      <c r="BQ10758" s="876"/>
      <c r="BR10758" s="876"/>
    </row>
    <row r="10759" spans="4:70" x14ac:dyDescent="0.2">
      <c r="D10759" s="876"/>
      <c r="F10759" s="876"/>
      <c r="J10759" s="876"/>
      <c r="X10759" s="876"/>
      <c r="Y10759" s="876"/>
      <c r="Z10759" s="876"/>
      <c r="AA10759" s="876"/>
      <c r="AB10759" s="876"/>
      <c r="AC10759" s="876"/>
      <c r="AD10759" s="876"/>
      <c r="AE10759" s="876"/>
      <c r="AF10759" s="876"/>
      <c r="AG10759" s="876"/>
      <c r="AH10759" s="876"/>
      <c r="AI10759" s="876"/>
      <c r="AJ10759" s="876"/>
      <c r="AK10759" s="876"/>
      <c r="AL10759" s="876"/>
      <c r="AM10759" s="876"/>
      <c r="AN10759" s="876"/>
      <c r="AO10759" s="876"/>
      <c r="AP10759" s="876"/>
      <c r="AQ10759" s="876"/>
      <c r="AR10759" s="876"/>
      <c r="AS10759" s="876"/>
      <c r="AT10759" s="876"/>
      <c r="AU10759" s="876"/>
      <c r="AV10759" s="876"/>
      <c r="AW10759" s="876"/>
      <c r="AX10759" s="876"/>
      <c r="AY10759" s="876"/>
      <c r="AZ10759" s="876"/>
      <c r="BA10759" s="876"/>
      <c r="BB10759" s="876"/>
      <c r="BC10759" s="876"/>
      <c r="BD10759" s="876"/>
      <c r="BE10759" s="876"/>
      <c r="BF10759" s="876"/>
      <c r="BG10759" s="876"/>
      <c r="BH10759" s="876"/>
      <c r="BI10759" s="876"/>
      <c r="BJ10759" s="876"/>
      <c r="BK10759" s="876"/>
      <c r="BL10759" s="876"/>
      <c r="BM10759" s="876"/>
      <c r="BN10759" s="876"/>
      <c r="BO10759" s="876"/>
      <c r="BP10759" s="876"/>
      <c r="BQ10759" s="876"/>
      <c r="BR10759" s="876"/>
    </row>
    <row r="10760" spans="4:70" x14ac:dyDescent="0.2">
      <c r="D10760" s="876"/>
      <c r="F10760" s="876"/>
      <c r="J10760" s="876"/>
      <c r="X10760" s="876"/>
      <c r="Y10760" s="876"/>
      <c r="Z10760" s="876"/>
      <c r="AA10760" s="876"/>
      <c r="AB10760" s="876"/>
      <c r="AC10760" s="876"/>
      <c r="AD10760" s="876"/>
      <c r="AE10760" s="876"/>
      <c r="AF10760" s="876"/>
      <c r="AG10760" s="876"/>
      <c r="AH10760" s="876"/>
      <c r="AI10760" s="876"/>
      <c r="AJ10760" s="876"/>
      <c r="AK10760" s="876"/>
      <c r="AL10760" s="876"/>
      <c r="AM10760" s="876"/>
      <c r="AN10760" s="876"/>
      <c r="AO10760" s="876"/>
      <c r="AP10760" s="876"/>
      <c r="AQ10760" s="876"/>
      <c r="AR10760" s="876"/>
      <c r="AS10760" s="876"/>
      <c r="AT10760" s="876"/>
      <c r="AU10760" s="876"/>
      <c r="AV10760" s="876"/>
      <c r="AW10760" s="876"/>
      <c r="AX10760" s="876"/>
      <c r="AY10760" s="876"/>
      <c r="AZ10760" s="876"/>
      <c r="BA10760" s="876"/>
      <c r="BB10760" s="876"/>
      <c r="BC10760" s="876"/>
      <c r="BD10760" s="876"/>
      <c r="BE10760" s="876"/>
      <c r="BF10760" s="876"/>
      <c r="BG10760" s="876"/>
      <c r="BH10760" s="876"/>
      <c r="BI10760" s="876"/>
      <c r="BJ10760" s="876"/>
      <c r="BK10760" s="876"/>
      <c r="BL10760" s="876"/>
      <c r="BM10760" s="876"/>
      <c r="BN10760" s="876"/>
      <c r="BO10760" s="876"/>
      <c r="BP10760" s="876"/>
      <c r="BQ10760" s="876"/>
      <c r="BR10760" s="876"/>
    </row>
    <row r="10761" spans="4:70" x14ac:dyDescent="0.2">
      <c r="D10761" s="876"/>
      <c r="F10761" s="876"/>
      <c r="J10761" s="876"/>
      <c r="X10761" s="876"/>
      <c r="Y10761" s="876"/>
      <c r="Z10761" s="876"/>
      <c r="AA10761" s="876"/>
      <c r="AB10761" s="876"/>
      <c r="AC10761" s="876"/>
      <c r="AD10761" s="876"/>
      <c r="AE10761" s="876"/>
      <c r="AF10761" s="876"/>
      <c r="AG10761" s="876"/>
      <c r="AH10761" s="876"/>
      <c r="AI10761" s="876"/>
      <c r="AJ10761" s="876"/>
      <c r="AK10761" s="876"/>
      <c r="AL10761" s="876"/>
      <c r="AM10761" s="876"/>
      <c r="AN10761" s="876"/>
      <c r="AO10761" s="876"/>
      <c r="AP10761" s="876"/>
      <c r="AQ10761" s="876"/>
      <c r="AR10761" s="876"/>
      <c r="AS10761" s="876"/>
      <c r="AT10761" s="876"/>
      <c r="AU10761" s="876"/>
      <c r="AV10761" s="876"/>
      <c r="AW10761" s="876"/>
      <c r="AX10761" s="876"/>
      <c r="AY10761" s="876"/>
      <c r="AZ10761" s="876"/>
      <c r="BA10761" s="876"/>
      <c r="BB10761" s="876"/>
      <c r="BC10761" s="876"/>
      <c r="BD10761" s="876"/>
      <c r="BE10761" s="876"/>
      <c r="BF10761" s="876"/>
      <c r="BG10761" s="876"/>
      <c r="BH10761" s="876"/>
      <c r="BI10761" s="876"/>
      <c r="BJ10761" s="876"/>
      <c r="BK10761" s="876"/>
      <c r="BL10761" s="876"/>
      <c r="BM10761" s="876"/>
      <c r="BN10761" s="876"/>
      <c r="BO10761" s="876"/>
      <c r="BP10761" s="876"/>
      <c r="BQ10761" s="876"/>
      <c r="BR10761" s="876"/>
    </row>
    <row r="10762" spans="4:70" x14ac:dyDescent="0.2">
      <c r="D10762" s="876"/>
      <c r="F10762" s="876"/>
      <c r="J10762" s="876"/>
      <c r="X10762" s="876"/>
      <c r="Y10762" s="876"/>
      <c r="Z10762" s="876"/>
      <c r="AA10762" s="876"/>
      <c r="AB10762" s="876"/>
      <c r="AC10762" s="876"/>
      <c r="AD10762" s="876"/>
      <c r="AE10762" s="876"/>
      <c r="AF10762" s="876"/>
      <c r="AG10762" s="876"/>
      <c r="AH10762" s="876"/>
      <c r="AI10762" s="876"/>
      <c r="AJ10762" s="876"/>
      <c r="AK10762" s="876"/>
      <c r="AL10762" s="876"/>
      <c r="AM10762" s="876"/>
      <c r="AN10762" s="876"/>
      <c r="AO10762" s="876"/>
      <c r="AP10762" s="876"/>
      <c r="AQ10762" s="876"/>
      <c r="AR10762" s="876"/>
      <c r="AS10762" s="876"/>
      <c r="AT10762" s="876"/>
      <c r="AU10762" s="876"/>
      <c r="AV10762" s="876"/>
      <c r="AW10762" s="876"/>
      <c r="AX10762" s="876"/>
      <c r="AY10762" s="876"/>
      <c r="AZ10762" s="876"/>
      <c r="BA10762" s="876"/>
      <c r="BB10762" s="876"/>
      <c r="BC10762" s="876"/>
      <c r="BD10762" s="876"/>
      <c r="BE10762" s="876"/>
      <c r="BF10762" s="876"/>
      <c r="BG10762" s="876"/>
      <c r="BH10762" s="876"/>
      <c r="BI10762" s="876"/>
      <c r="BJ10762" s="876"/>
      <c r="BK10762" s="876"/>
      <c r="BL10762" s="876"/>
      <c r="BM10762" s="876"/>
      <c r="BN10762" s="876"/>
      <c r="BO10762" s="876"/>
      <c r="BP10762" s="876"/>
      <c r="BQ10762" s="876"/>
      <c r="BR10762" s="876"/>
    </row>
    <row r="10763" spans="4:70" x14ac:dyDescent="0.2">
      <c r="D10763" s="876"/>
      <c r="F10763" s="876"/>
      <c r="J10763" s="876"/>
      <c r="X10763" s="876"/>
      <c r="Y10763" s="876"/>
      <c r="Z10763" s="876"/>
      <c r="AA10763" s="876"/>
      <c r="AB10763" s="876"/>
      <c r="AC10763" s="876"/>
      <c r="AD10763" s="876"/>
      <c r="AE10763" s="876"/>
      <c r="AF10763" s="876"/>
      <c r="AG10763" s="876"/>
      <c r="AH10763" s="876"/>
      <c r="AI10763" s="876"/>
      <c r="AJ10763" s="876"/>
      <c r="AK10763" s="876"/>
      <c r="AL10763" s="876"/>
      <c r="AM10763" s="876"/>
      <c r="AN10763" s="876"/>
      <c r="AO10763" s="876"/>
      <c r="AP10763" s="876"/>
      <c r="AQ10763" s="876"/>
      <c r="AR10763" s="876"/>
      <c r="AS10763" s="876"/>
      <c r="AT10763" s="876"/>
      <c r="AU10763" s="876"/>
      <c r="AV10763" s="876"/>
      <c r="AW10763" s="876"/>
      <c r="AX10763" s="876"/>
      <c r="AY10763" s="876"/>
      <c r="AZ10763" s="876"/>
      <c r="BA10763" s="876"/>
      <c r="BB10763" s="876"/>
      <c r="BC10763" s="876"/>
      <c r="BD10763" s="876"/>
      <c r="BE10763" s="876"/>
      <c r="BF10763" s="876"/>
      <c r="BG10763" s="876"/>
      <c r="BH10763" s="876"/>
      <c r="BI10763" s="876"/>
      <c r="BJ10763" s="876"/>
      <c r="BK10763" s="876"/>
      <c r="BL10763" s="876"/>
      <c r="BM10763" s="876"/>
      <c r="BN10763" s="876"/>
      <c r="BO10763" s="876"/>
      <c r="BP10763" s="876"/>
      <c r="BQ10763" s="876"/>
      <c r="BR10763" s="876"/>
    </row>
    <row r="10764" spans="4:70" x14ac:dyDescent="0.2">
      <c r="D10764" s="876"/>
      <c r="F10764" s="876"/>
      <c r="J10764" s="876"/>
      <c r="X10764" s="876"/>
      <c r="Y10764" s="876"/>
      <c r="Z10764" s="876"/>
      <c r="AA10764" s="876"/>
      <c r="AB10764" s="876"/>
      <c r="AC10764" s="876"/>
      <c r="AD10764" s="876"/>
      <c r="AE10764" s="876"/>
      <c r="AF10764" s="876"/>
      <c r="AG10764" s="876"/>
      <c r="AH10764" s="876"/>
      <c r="AI10764" s="876"/>
      <c r="AJ10764" s="876"/>
      <c r="AK10764" s="876"/>
      <c r="AL10764" s="876"/>
      <c r="AM10764" s="876"/>
      <c r="AN10764" s="876"/>
      <c r="AO10764" s="876"/>
      <c r="AP10764" s="876"/>
      <c r="AQ10764" s="876"/>
      <c r="AR10764" s="876"/>
      <c r="AS10764" s="876"/>
      <c r="AT10764" s="876"/>
      <c r="AU10764" s="876"/>
      <c r="AV10764" s="876"/>
      <c r="AW10764" s="876"/>
      <c r="AX10764" s="876"/>
      <c r="AY10764" s="876"/>
      <c r="AZ10764" s="876"/>
      <c r="BA10764" s="876"/>
      <c r="BB10764" s="876"/>
      <c r="BC10764" s="876"/>
      <c r="BD10764" s="876"/>
      <c r="BE10764" s="876"/>
      <c r="BF10764" s="876"/>
      <c r="BG10764" s="876"/>
      <c r="BH10764" s="876"/>
      <c r="BI10764" s="876"/>
      <c r="BJ10764" s="876"/>
      <c r="BK10764" s="876"/>
      <c r="BL10764" s="876"/>
      <c r="BM10764" s="876"/>
      <c r="BN10764" s="876"/>
      <c r="BO10764" s="876"/>
      <c r="BP10764" s="876"/>
      <c r="BQ10764" s="876"/>
      <c r="BR10764" s="876"/>
    </row>
    <row r="10765" spans="4:70" x14ac:dyDescent="0.2">
      <c r="D10765" s="876"/>
      <c r="F10765" s="876"/>
      <c r="J10765" s="876"/>
      <c r="X10765" s="876"/>
      <c r="Y10765" s="876"/>
      <c r="Z10765" s="876"/>
      <c r="AA10765" s="876"/>
      <c r="AB10765" s="876"/>
      <c r="AC10765" s="876"/>
      <c r="AD10765" s="876"/>
      <c r="AE10765" s="876"/>
      <c r="AF10765" s="876"/>
      <c r="AG10765" s="876"/>
      <c r="AH10765" s="876"/>
      <c r="AI10765" s="876"/>
      <c r="AJ10765" s="876"/>
      <c r="AK10765" s="876"/>
      <c r="AL10765" s="876"/>
      <c r="AM10765" s="876"/>
      <c r="AN10765" s="876"/>
      <c r="AO10765" s="876"/>
      <c r="AP10765" s="876"/>
      <c r="AQ10765" s="876"/>
      <c r="AR10765" s="876"/>
      <c r="AS10765" s="876"/>
      <c r="AT10765" s="876"/>
      <c r="AU10765" s="876"/>
      <c r="AV10765" s="876"/>
      <c r="AW10765" s="876"/>
      <c r="AX10765" s="876"/>
      <c r="AY10765" s="876"/>
      <c r="AZ10765" s="876"/>
      <c r="BA10765" s="876"/>
      <c r="BB10765" s="876"/>
      <c r="BC10765" s="876"/>
      <c r="BD10765" s="876"/>
      <c r="BE10765" s="876"/>
      <c r="BF10765" s="876"/>
      <c r="BG10765" s="876"/>
      <c r="BH10765" s="876"/>
      <c r="BI10765" s="876"/>
      <c r="BJ10765" s="876"/>
      <c r="BK10765" s="876"/>
      <c r="BL10765" s="876"/>
      <c r="BM10765" s="876"/>
      <c r="BN10765" s="876"/>
      <c r="BO10765" s="876"/>
      <c r="BP10765" s="876"/>
      <c r="BQ10765" s="876"/>
      <c r="BR10765" s="876"/>
    </row>
    <row r="10766" spans="4:70" x14ac:dyDescent="0.2">
      <c r="D10766" s="876"/>
      <c r="F10766" s="876"/>
      <c r="J10766" s="876"/>
      <c r="X10766" s="876"/>
      <c r="Y10766" s="876"/>
      <c r="Z10766" s="876"/>
      <c r="AA10766" s="876"/>
      <c r="AB10766" s="876"/>
      <c r="AC10766" s="876"/>
      <c r="AD10766" s="876"/>
      <c r="AE10766" s="876"/>
      <c r="AF10766" s="876"/>
      <c r="AG10766" s="876"/>
      <c r="AH10766" s="876"/>
      <c r="AI10766" s="876"/>
      <c r="AJ10766" s="876"/>
      <c r="AK10766" s="876"/>
      <c r="AL10766" s="876"/>
      <c r="AM10766" s="876"/>
      <c r="AN10766" s="876"/>
      <c r="AO10766" s="876"/>
      <c r="AP10766" s="876"/>
      <c r="AQ10766" s="876"/>
      <c r="AR10766" s="876"/>
      <c r="AS10766" s="876"/>
      <c r="AT10766" s="876"/>
      <c r="AU10766" s="876"/>
      <c r="AV10766" s="876"/>
      <c r="AW10766" s="876"/>
      <c r="AX10766" s="876"/>
      <c r="AY10766" s="876"/>
      <c r="AZ10766" s="876"/>
      <c r="BA10766" s="876"/>
      <c r="BB10766" s="876"/>
      <c r="BC10766" s="876"/>
      <c r="BD10766" s="876"/>
      <c r="BE10766" s="876"/>
      <c r="BF10766" s="876"/>
      <c r="BG10766" s="876"/>
      <c r="BH10766" s="876"/>
      <c r="BI10766" s="876"/>
      <c r="BJ10766" s="876"/>
      <c r="BK10766" s="876"/>
      <c r="BL10766" s="876"/>
      <c r="BM10766" s="876"/>
      <c r="BN10766" s="876"/>
      <c r="BO10766" s="876"/>
      <c r="BP10766" s="876"/>
      <c r="BQ10766" s="876"/>
      <c r="BR10766" s="876"/>
    </row>
    <row r="10767" spans="4:70" x14ac:dyDescent="0.2">
      <c r="D10767" s="876"/>
      <c r="F10767" s="876"/>
      <c r="J10767" s="876"/>
      <c r="X10767" s="876"/>
      <c r="Y10767" s="876"/>
      <c r="Z10767" s="876"/>
      <c r="AA10767" s="876"/>
      <c r="AB10767" s="876"/>
      <c r="AC10767" s="876"/>
      <c r="AD10767" s="876"/>
      <c r="AE10767" s="876"/>
      <c r="AF10767" s="876"/>
      <c r="AG10767" s="876"/>
      <c r="AH10767" s="876"/>
      <c r="AI10767" s="876"/>
      <c r="AJ10767" s="876"/>
      <c r="AK10767" s="876"/>
      <c r="AL10767" s="876"/>
      <c r="AM10767" s="876"/>
      <c r="AN10767" s="876"/>
      <c r="AO10767" s="876"/>
      <c r="AP10767" s="876"/>
      <c r="AQ10767" s="876"/>
      <c r="AR10767" s="876"/>
      <c r="AS10767" s="876"/>
      <c r="AT10767" s="876"/>
      <c r="AU10767" s="876"/>
      <c r="AV10767" s="876"/>
      <c r="AW10767" s="876"/>
      <c r="AX10767" s="876"/>
      <c r="AY10767" s="876"/>
      <c r="AZ10767" s="876"/>
      <c r="BA10767" s="876"/>
      <c r="BB10767" s="876"/>
      <c r="BC10767" s="876"/>
      <c r="BD10767" s="876"/>
      <c r="BE10767" s="876"/>
      <c r="BF10767" s="876"/>
      <c r="BG10767" s="876"/>
      <c r="BH10767" s="876"/>
      <c r="BI10767" s="876"/>
      <c r="BJ10767" s="876"/>
      <c r="BK10767" s="876"/>
      <c r="BL10767" s="876"/>
      <c r="BM10767" s="876"/>
      <c r="BN10767" s="876"/>
      <c r="BO10767" s="876"/>
      <c r="BP10767" s="876"/>
      <c r="BQ10767" s="876"/>
      <c r="BR10767" s="876"/>
    </row>
    <row r="10768" spans="4:70" x14ac:dyDescent="0.2">
      <c r="D10768" s="876"/>
      <c r="F10768" s="876"/>
      <c r="J10768" s="876"/>
      <c r="X10768" s="876"/>
      <c r="Y10768" s="876"/>
      <c r="Z10768" s="876"/>
      <c r="AA10768" s="876"/>
      <c r="AB10768" s="876"/>
      <c r="AC10768" s="876"/>
      <c r="AD10768" s="876"/>
      <c r="AE10768" s="876"/>
      <c r="AF10768" s="876"/>
      <c r="AG10768" s="876"/>
      <c r="AH10768" s="876"/>
      <c r="AI10768" s="876"/>
      <c r="AJ10768" s="876"/>
      <c r="AK10768" s="876"/>
      <c r="AL10768" s="876"/>
      <c r="AM10768" s="876"/>
      <c r="AN10768" s="876"/>
      <c r="AO10768" s="876"/>
      <c r="AP10768" s="876"/>
      <c r="AQ10768" s="876"/>
      <c r="AR10768" s="876"/>
      <c r="AS10768" s="876"/>
      <c r="AT10768" s="876"/>
      <c r="AU10768" s="876"/>
      <c r="AV10768" s="876"/>
      <c r="AW10768" s="876"/>
      <c r="AX10768" s="876"/>
      <c r="AY10768" s="876"/>
      <c r="AZ10768" s="876"/>
      <c r="BA10768" s="876"/>
      <c r="BB10768" s="876"/>
      <c r="BC10768" s="876"/>
      <c r="BD10768" s="876"/>
      <c r="BE10768" s="876"/>
      <c r="BF10768" s="876"/>
      <c r="BG10768" s="876"/>
      <c r="BH10768" s="876"/>
      <c r="BI10768" s="876"/>
      <c r="BJ10768" s="876"/>
      <c r="BK10768" s="876"/>
      <c r="BL10768" s="876"/>
      <c r="BM10768" s="876"/>
      <c r="BN10768" s="876"/>
      <c r="BO10768" s="876"/>
      <c r="BP10768" s="876"/>
      <c r="BQ10768" s="876"/>
      <c r="BR10768" s="876"/>
    </row>
    <row r="10769" spans="4:70" x14ac:dyDescent="0.2">
      <c r="D10769" s="876"/>
      <c r="F10769" s="876"/>
      <c r="J10769" s="876"/>
      <c r="X10769" s="876"/>
      <c r="Y10769" s="876"/>
      <c r="Z10769" s="876"/>
      <c r="AA10769" s="876"/>
      <c r="AB10769" s="876"/>
      <c r="AC10769" s="876"/>
      <c r="AD10769" s="876"/>
      <c r="AE10769" s="876"/>
      <c r="AF10769" s="876"/>
      <c r="AG10769" s="876"/>
      <c r="AH10769" s="876"/>
      <c r="AI10769" s="876"/>
      <c r="AJ10769" s="876"/>
      <c r="AK10769" s="876"/>
      <c r="AL10769" s="876"/>
      <c r="AM10769" s="876"/>
      <c r="AN10769" s="876"/>
      <c r="AO10769" s="876"/>
      <c r="AP10769" s="876"/>
      <c r="AQ10769" s="876"/>
      <c r="AR10769" s="876"/>
      <c r="AS10769" s="876"/>
      <c r="AT10769" s="876"/>
      <c r="AU10769" s="876"/>
      <c r="AV10769" s="876"/>
      <c r="AW10769" s="876"/>
      <c r="AX10769" s="876"/>
      <c r="AY10769" s="876"/>
      <c r="AZ10769" s="876"/>
      <c r="BA10769" s="876"/>
      <c r="BB10769" s="876"/>
      <c r="BC10769" s="876"/>
      <c r="BD10769" s="876"/>
      <c r="BE10769" s="876"/>
      <c r="BF10769" s="876"/>
      <c r="BG10769" s="876"/>
      <c r="BH10769" s="876"/>
      <c r="BI10769" s="876"/>
      <c r="BJ10769" s="876"/>
      <c r="BK10769" s="876"/>
      <c r="BL10769" s="876"/>
      <c r="BM10769" s="876"/>
      <c r="BN10769" s="876"/>
      <c r="BO10769" s="876"/>
      <c r="BP10769" s="876"/>
      <c r="BQ10769" s="876"/>
      <c r="BR10769" s="876"/>
    </row>
    <row r="10770" spans="4:70" x14ac:dyDescent="0.2">
      <c r="D10770" s="876"/>
      <c r="F10770" s="876"/>
      <c r="J10770" s="876"/>
      <c r="X10770" s="876"/>
      <c r="Y10770" s="876"/>
      <c r="Z10770" s="876"/>
      <c r="AA10770" s="876"/>
      <c r="AB10770" s="876"/>
      <c r="AC10770" s="876"/>
      <c r="AD10770" s="876"/>
      <c r="AE10770" s="876"/>
      <c r="AF10770" s="876"/>
      <c r="AG10770" s="876"/>
      <c r="AH10770" s="876"/>
      <c r="AI10770" s="876"/>
      <c r="AJ10770" s="876"/>
      <c r="AK10770" s="876"/>
      <c r="AL10770" s="876"/>
      <c r="AM10770" s="876"/>
      <c r="AN10770" s="876"/>
      <c r="AO10770" s="876"/>
      <c r="AP10770" s="876"/>
      <c r="AQ10770" s="876"/>
      <c r="AR10770" s="876"/>
      <c r="AS10770" s="876"/>
      <c r="AT10770" s="876"/>
      <c r="AU10770" s="876"/>
      <c r="AV10770" s="876"/>
      <c r="AW10770" s="876"/>
      <c r="AX10770" s="876"/>
      <c r="AY10770" s="876"/>
      <c r="AZ10770" s="876"/>
      <c r="BA10770" s="876"/>
      <c r="BB10770" s="876"/>
      <c r="BC10770" s="876"/>
      <c r="BD10770" s="876"/>
      <c r="BE10770" s="876"/>
      <c r="BF10770" s="876"/>
      <c r="BG10770" s="876"/>
      <c r="BH10770" s="876"/>
      <c r="BI10770" s="876"/>
      <c r="BJ10770" s="876"/>
      <c r="BK10770" s="876"/>
      <c r="BL10770" s="876"/>
      <c r="BM10770" s="876"/>
      <c r="BN10770" s="876"/>
      <c r="BO10770" s="876"/>
      <c r="BP10770" s="876"/>
      <c r="BQ10770" s="876"/>
      <c r="BR10770" s="876"/>
    </row>
    <row r="10771" spans="4:70" x14ac:dyDescent="0.2">
      <c r="D10771" s="876"/>
      <c r="F10771" s="876"/>
      <c r="J10771" s="876"/>
      <c r="X10771" s="876"/>
      <c r="Y10771" s="876"/>
      <c r="Z10771" s="876"/>
      <c r="AA10771" s="876"/>
      <c r="AB10771" s="876"/>
      <c r="AC10771" s="876"/>
      <c r="AD10771" s="876"/>
      <c r="AE10771" s="876"/>
      <c r="AF10771" s="876"/>
      <c r="AG10771" s="876"/>
      <c r="AH10771" s="876"/>
      <c r="AI10771" s="876"/>
      <c r="AJ10771" s="876"/>
      <c r="AK10771" s="876"/>
      <c r="AL10771" s="876"/>
      <c r="AM10771" s="876"/>
      <c r="AN10771" s="876"/>
      <c r="AO10771" s="876"/>
      <c r="AP10771" s="876"/>
      <c r="AQ10771" s="876"/>
      <c r="AR10771" s="876"/>
      <c r="AS10771" s="876"/>
      <c r="AT10771" s="876"/>
      <c r="AU10771" s="876"/>
      <c r="AV10771" s="876"/>
      <c r="AW10771" s="876"/>
      <c r="AX10771" s="876"/>
      <c r="AY10771" s="876"/>
      <c r="AZ10771" s="876"/>
      <c r="BA10771" s="876"/>
      <c r="BB10771" s="876"/>
      <c r="BC10771" s="876"/>
      <c r="BD10771" s="876"/>
      <c r="BE10771" s="876"/>
      <c r="BF10771" s="876"/>
      <c r="BG10771" s="876"/>
      <c r="BH10771" s="876"/>
      <c r="BI10771" s="876"/>
      <c r="BJ10771" s="876"/>
      <c r="BK10771" s="876"/>
      <c r="BL10771" s="876"/>
      <c r="BM10771" s="876"/>
      <c r="BN10771" s="876"/>
      <c r="BO10771" s="876"/>
      <c r="BP10771" s="876"/>
      <c r="BQ10771" s="876"/>
      <c r="BR10771" s="876"/>
    </row>
    <row r="10772" spans="4:70" x14ac:dyDescent="0.2">
      <c r="D10772" s="876"/>
      <c r="F10772" s="876"/>
      <c r="J10772" s="876"/>
      <c r="X10772" s="876"/>
      <c r="Y10772" s="876"/>
      <c r="Z10772" s="876"/>
      <c r="AA10772" s="876"/>
      <c r="AB10772" s="876"/>
      <c r="AC10772" s="876"/>
      <c r="AD10772" s="876"/>
      <c r="AE10772" s="876"/>
      <c r="AF10772" s="876"/>
      <c r="AG10772" s="876"/>
      <c r="AH10772" s="876"/>
      <c r="AI10772" s="876"/>
      <c r="AJ10772" s="876"/>
      <c r="AK10772" s="876"/>
      <c r="AL10772" s="876"/>
      <c r="AM10772" s="876"/>
      <c r="AN10772" s="876"/>
      <c r="AO10772" s="876"/>
      <c r="AP10772" s="876"/>
      <c r="AQ10772" s="876"/>
      <c r="AR10772" s="876"/>
      <c r="AS10772" s="876"/>
      <c r="AT10772" s="876"/>
      <c r="AU10772" s="876"/>
      <c r="AV10772" s="876"/>
      <c r="AW10772" s="876"/>
      <c r="AX10772" s="876"/>
      <c r="AY10772" s="876"/>
      <c r="AZ10772" s="876"/>
      <c r="BA10772" s="876"/>
      <c r="BB10772" s="876"/>
      <c r="BC10772" s="876"/>
      <c r="BD10772" s="876"/>
      <c r="BE10772" s="876"/>
      <c r="BF10772" s="876"/>
      <c r="BG10772" s="876"/>
      <c r="BH10772" s="876"/>
      <c r="BI10772" s="876"/>
      <c r="BJ10772" s="876"/>
      <c r="BK10772" s="876"/>
      <c r="BL10772" s="876"/>
      <c r="BM10772" s="876"/>
      <c r="BN10772" s="876"/>
      <c r="BO10772" s="876"/>
      <c r="BP10772" s="876"/>
      <c r="BQ10772" s="876"/>
      <c r="BR10772" s="876"/>
    </row>
    <row r="10773" spans="4:70" x14ac:dyDescent="0.2">
      <c r="D10773" s="876"/>
      <c r="F10773" s="876"/>
      <c r="J10773" s="876"/>
      <c r="X10773" s="876"/>
      <c r="Y10773" s="876"/>
      <c r="Z10773" s="876"/>
      <c r="AA10773" s="876"/>
      <c r="AB10773" s="876"/>
      <c r="AC10773" s="876"/>
      <c r="AD10773" s="876"/>
      <c r="AE10773" s="876"/>
      <c r="AF10773" s="876"/>
      <c r="AG10773" s="876"/>
      <c r="AH10773" s="876"/>
      <c r="AI10773" s="876"/>
      <c r="AJ10773" s="876"/>
      <c r="AK10773" s="876"/>
      <c r="AL10773" s="876"/>
      <c r="AM10773" s="876"/>
      <c r="AN10773" s="876"/>
      <c r="AO10773" s="876"/>
      <c r="AP10773" s="876"/>
      <c r="AQ10773" s="876"/>
      <c r="AR10773" s="876"/>
      <c r="AS10773" s="876"/>
      <c r="AT10773" s="876"/>
      <c r="AU10773" s="876"/>
      <c r="AV10773" s="876"/>
      <c r="AW10773" s="876"/>
      <c r="AX10773" s="876"/>
      <c r="AY10773" s="876"/>
      <c r="AZ10773" s="876"/>
      <c r="BA10773" s="876"/>
      <c r="BB10773" s="876"/>
      <c r="BC10773" s="876"/>
      <c r="BD10773" s="876"/>
      <c r="BE10773" s="876"/>
      <c r="BF10773" s="876"/>
      <c r="BG10773" s="876"/>
      <c r="BH10773" s="876"/>
      <c r="BI10773" s="876"/>
      <c r="BJ10773" s="876"/>
      <c r="BK10773" s="876"/>
      <c r="BL10773" s="876"/>
      <c r="BM10773" s="876"/>
      <c r="BN10773" s="876"/>
      <c r="BO10773" s="876"/>
      <c r="BP10773" s="876"/>
      <c r="BQ10773" s="876"/>
      <c r="BR10773" s="876"/>
    </row>
    <row r="10774" spans="4:70" x14ac:dyDescent="0.2">
      <c r="D10774" s="876"/>
      <c r="F10774" s="876"/>
      <c r="J10774" s="876"/>
      <c r="X10774" s="876"/>
      <c r="Y10774" s="876"/>
      <c r="Z10774" s="876"/>
      <c r="AA10774" s="876"/>
      <c r="AB10774" s="876"/>
      <c r="AC10774" s="876"/>
      <c r="AD10774" s="876"/>
      <c r="AE10774" s="876"/>
      <c r="AF10774" s="876"/>
      <c r="AG10774" s="876"/>
      <c r="AH10774" s="876"/>
      <c r="AI10774" s="876"/>
      <c r="AJ10774" s="876"/>
      <c r="AK10774" s="876"/>
      <c r="AL10774" s="876"/>
      <c r="AM10774" s="876"/>
      <c r="AN10774" s="876"/>
      <c r="AO10774" s="876"/>
      <c r="AP10774" s="876"/>
      <c r="AQ10774" s="876"/>
      <c r="AR10774" s="876"/>
      <c r="AS10774" s="876"/>
      <c r="AT10774" s="876"/>
      <c r="AU10774" s="876"/>
      <c r="AV10774" s="876"/>
      <c r="AW10774" s="876"/>
      <c r="AX10774" s="876"/>
      <c r="AY10774" s="876"/>
      <c r="AZ10774" s="876"/>
      <c r="BA10774" s="876"/>
      <c r="BB10774" s="876"/>
      <c r="BC10774" s="876"/>
      <c r="BD10774" s="876"/>
      <c r="BE10774" s="876"/>
      <c r="BF10774" s="876"/>
      <c r="BG10774" s="876"/>
      <c r="BH10774" s="876"/>
      <c r="BI10774" s="876"/>
      <c r="BJ10774" s="876"/>
      <c r="BK10774" s="876"/>
      <c r="BL10774" s="876"/>
      <c r="BM10774" s="876"/>
      <c r="BN10774" s="876"/>
      <c r="BO10774" s="876"/>
      <c r="BP10774" s="876"/>
      <c r="BQ10774" s="876"/>
      <c r="BR10774" s="876"/>
    </row>
    <row r="10775" spans="4:70" x14ac:dyDescent="0.2">
      <c r="D10775" s="876"/>
      <c r="F10775" s="876"/>
      <c r="J10775" s="876"/>
      <c r="X10775" s="876"/>
      <c r="Y10775" s="876"/>
      <c r="Z10775" s="876"/>
      <c r="AA10775" s="876"/>
      <c r="AB10775" s="876"/>
      <c r="AC10775" s="876"/>
      <c r="AD10775" s="876"/>
      <c r="AE10775" s="876"/>
      <c r="AF10775" s="876"/>
      <c r="AG10775" s="876"/>
      <c r="AH10775" s="876"/>
      <c r="AI10775" s="876"/>
      <c r="AJ10775" s="876"/>
      <c r="AK10775" s="876"/>
      <c r="AL10775" s="876"/>
      <c r="AM10775" s="876"/>
      <c r="AN10775" s="876"/>
      <c r="AO10775" s="876"/>
      <c r="AP10775" s="876"/>
      <c r="AQ10775" s="876"/>
      <c r="AR10775" s="876"/>
      <c r="AS10775" s="876"/>
      <c r="AT10775" s="876"/>
      <c r="AU10775" s="876"/>
      <c r="AV10775" s="876"/>
      <c r="AW10775" s="876"/>
      <c r="AX10775" s="876"/>
      <c r="AY10775" s="876"/>
      <c r="AZ10775" s="876"/>
      <c r="BA10775" s="876"/>
      <c r="BB10775" s="876"/>
      <c r="BC10775" s="876"/>
      <c r="BD10775" s="876"/>
      <c r="BE10775" s="876"/>
      <c r="BF10775" s="876"/>
      <c r="BG10775" s="876"/>
      <c r="BH10775" s="876"/>
      <c r="BI10775" s="876"/>
      <c r="BJ10775" s="876"/>
      <c r="BK10775" s="876"/>
      <c r="BL10775" s="876"/>
      <c r="BM10775" s="876"/>
      <c r="BN10775" s="876"/>
      <c r="BO10775" s="876"/>
      <c r="BP10775" s="876"/>
      <c r="BQ10775" s="876"/>
      <c r="BR10775" s="876"/>
    </row>
    <row r="10776" spans="4:70" x14ac:dyDescent="0.2">
      <c r="D10776" s="876"/>
      <c r="F10776" s="876"/>
      <c r="J10776" s="876"/>
      <c r="X10776" s="876"/>
      <c r="Y10776" s="876"/>
      <c r="Z10776" s="876"/>
      <c r="AA10776" s="876"/>
      <c r="AB10776" s="876"/>
      <c r="AC10776" s="876"/>
      <c r="AD10776" s="876"/>
      <c r="AE10776" s="876"/>
      <c r="AF10776" s="876"/>
      <c r="AG10776" s="876"/>
      <c r="AH10776" s="876"/>
      <c r="AI10776" s="876"/>
      <c r="AJ10776" s="876"/>
      <c r="AK10776" s="876"/>
      <c r="AL10776" s="876"/>
      <c r="AM10776" s="876"/>
      <c r="AN10776" s="876"/>
      <c r="AO10776" s="876"/>
      <c r="AP10776" s="876"/>
      <c r="AQ10776" s="876"/>
      <c r="AR10776" s="876"/>
      <c r="AS10776" s="876"/>
      <c r="AT10776" s="876"/>
      <c r="AU10776" s="876"/>
      <c r="AV10776" s="876"/>
      <c r="AW10776" s="876"/>
      <c r="AX10776" s="876"/>
      <c r="AY10776" s="876"/>
      <c r="AZ10776" s="876"/>
      <c r="BA10776" s="876"/>
      <c r="BB10776" s="876"/>
      <c r="BC10776" s="876"/>
      <c r="BD10776" s="876"/>
      <c r="BE10776" s="876"/>
      <c r="BF10776" s="876"/>
      <c r="BG10776" s="876"/>
      <c r="BH10776" s="876"/>
      <c r="BI10776" s="876"/>
      <c r="BJ10776" s="876"/>
      <c r="BK10776" s="876"/>
      <c r="BL10776" s="876"/>
      <c r="BM10776" s="876"/>
      <c r="BN10776" s="876"/>
      <c r="BO10776" s="876"/>
      <c r="BP10776" s="876"/>
      <c r="BQ10776" s="876"/>
      <c r="BR10776" s="876"/>
    </row>
    <row r="10777" spans="4:70" x14ac:dyDescent="0.2">
      <c r="D10777" s="876"/>
      <c r="F10777" s="876"/>
      <c r="J10777" s="876"/>
      <c r="X10777" s="876"/>
      <c r="Y10777" s="876"/>
      <c r="Z10777" s="876"/>
      <c r="AA10777" s="876"/>
      <c r="AB10777" s="876"/>
      <c r="AC10777" s="876"/>
      <c r="AD10777" s="876"/>
      <c r="AE10777" s="876"/>
      <c r="AF10777" s="876"/>
      <c r="AG10777" s="876"/>
      <c r="AH10777" s="876"/>
      <c r="AI10777" s="876"/>
      <c r="AJ10777" s="876"/>
      <c r="AK10777" s="876"/>
      <c r="AL10777" s="876"/>
      <c r="AM10777" s="876"/>
      <c r="AN10777" s="876"/>
      <c r="AO10777" s="876"/>
      <c r="AP10777" s="876"/>
      <c r="AQ10777" s="876"/>
      <c r="AR10777" s="876"/>
      <c r="AS10777" s="876"/>
      <c r="AT10777" s="876"/>
      <c r="AU10777" s="876"/>
      <c r="AV10777" s="876"/>
      <c r="AW10777" s="876"/>
      <c r="AX10777" s="876"/>
      <c r="AY10777" s="876"/>
      <c r="AZ10777" s="876"/>
      <c r="BA10777" s="876"/>
      <c r="BB10777" s="876"/>
      <c r="BC10777" s="876"/>
      <c r="BD10777" s="876"/>
      <c r="BE10777" s="876"/>
      <c r="BF10777" s="876"/>
      <c r="BG10777" s="876"/>
      <c r="BH10777" s="876"/>
      <c r="BI10777" s="876"/>
      <c r="BJ10777" s="876"/>
      <c r="BK10777" s="876"/>
      <c r="BL10777" s="876"/>
      <c r="BM10777" s="876"/>
      <c r="BN10777" s="876"/>
      <c r="BO10777" s="876"/>
      <c r="BP10777" s="876"/>
      <c r="BQ10777" s="876"/>
      <c r="BR10777" s="876"/>
    </row>
    <row r="10778" spans="4:70" x14ac:dyDescent="0.2">
      <c r="D10778" s="876"/>
      <c r="F10778" s="876"/>
      <c r="J10778" s="876"/>
      <c r="X10778" s="876"/>
      <c r="Y10778" s="876"/>
      <c r="Z10778" s="876"/>
      <c r="AA10778" s="876"/>
      <c r="AB10778" s="876"/>
      <c r="AC10778" s="876"/>
      <c r="AD10778" s="876"/>
      <c r="AE10778" s="876"/>
      <c r="AF10778" s="876"/>
      <c r="AG10778" s="876"/>
      <c r="AH10778" s="876"/>
      <c r="AI10778" s="876"/>
      <c r="AJ10778" s="876"/>
      <c r="AK10778" s="876"/>
      <c r="AL10778" s="876"/>
      <c r="AM10778" s="876"/>
      <c r="AN10778" s="876"/>
      <c r="AO10778" s="876"/>
      <c r="AP10778" s="876"/>
      <c r="AQ10778" s="876"/>
      <c r="AR10778" s="876"/>
      <c r="AS10778" s="876"/>
      <c r="AT10778" s="876"/>
      <c r="AU10778" s="876"/>
      <c r="AV10778" s="876"/>
      <c r="AW10778" s="876"/>
      <c r="AX10778" s="876"/>
      <c r="AY10778" s="876"/>
      <c r="AZ10778" s="876"/>
      <c r="BA10778" s="876"/>
      <c r="BB10778" s="876"/>
      <c r="BC10778" s="876"/>
      <c r="BD10778" s="876"/>
      <c r="BE10778" s="876"/>
      <c r="BF10778" s="876"/>
      <c r="BG10778" s="876"/>
      <c r="BH10778" s="876"/>
      <c r="BI10778" s="876"/>
      <c r="BJ10778" s="876"/>
      <c r="BK10778" s="876"/>
      <c r="BL10778" s="876"/>
      <c r="BM10778" s="876"/>
      <c r="BN10778" s="876"/>
      <c r="BO10778" s="876"/>
      <c r="BP10778" s="876"/>
      <c r="BQ10778" s="876"/>
      <c r="BR10778" s="876"/>
    </row>
    <row r="10779" spans="4:70" x14ac:dyDescent="0.2">
      <c r="D10779" s="876"/>
      <c r="F10779" s="876"/>
      <c r="J10779" s="876"/>
      <c r="X10779" s="876"/>
      <c r="Y10779" s="876"/>
      <c r="Z10779" s="876"/>
      <c r="AA10779" s="876"/>
      <c r="AB10779" s="876"/>
      <c r="AC10779" s="876"/>
      <c r="AD10779" s="876"/>
      <c r="AE10779" s="876"/>
      <c r="AF10779" s="876"/>
      <c r="AG10779" s="876"/>
      <c r="AH10779" s="876"/>
      <c r="AI10779" s="876"/>
      <c r="AJ10779" s="876"/>
      <c r="AK10779" s="876"/>
      <c r="AL10779" s="876"/>
      <c r="AM10779" s="876"/>
      <c r="AN10779" s="876"/>
      <c r="AO10779" s="876"/>
      <c r="AP10779" s="876"/>
      <c r="AQ10779" s="876"/>
      <c r="AR10779" s="876"/>
      <c r="AS10779" s="876"/>
      <c r="AT10779" s="876"/>
      <c r="AU10779" s="876"/>
      <c r="AV10779" s="876"/>
      <c r="AW10779" s="876"/>
      <c r="AX10779" s="876"/>
      <c r="AY10779" s="876"/>
      <c r="AZ10779" s="876"/>
      <c r="BA10779" s="876"/>
      <c r="BB10779" s="876"/>
      <c r="BC10779" s="876"/>
      <c r="BD10779" s="876"/>
      <c r="BE10779" s="876"/>
      <c r="BF10779" s="876"/>
      <c r="BG10779" s="876"/>
      <c r="BH10779" s="876"/>
      <c r="BI10779" s="876"/>
      <c r="BJ10779" s="876"/>
      <c r="BK10779" s="876"/>
      <c r="BL10779" s="876"/>
      <c r="BM10779" s="876"/>
      <c r="BN10779" s="876"/>
      <c r="BO10779" s="876"/>
      <c r="BP10779" s="876"/>
      <c r="BQ10779" s="876"/>
      <c r="BR10779" s="876"/>
    </row>
    <row r="10780" spans="4:70" x14ac:dyDescent="0.2">
      <c r="D10780" s="876"/>
      <c r="F10780" s="876"/>
      <c r="J10780" s="876"/>
      <c r="X10780" s="876"/>
      <c r="Y10780" s="876"/>
      <c r="Z10780" s="876"/>
      <c r="AA10780" s="876"/>
      <c r="AB10780" s="876"/>
      <c r="AC10780" s="876"/>
      <c r="AD10780" s="876"/>
      <c r="AE10780" s="876"/>
      <c r="AF10780" s="876"/>
      <c r="AG10780" s="876"/>
      <c r="AH10780" s="876"/>
      <c r="AI10780" s="876"/>
      <c r="AJ10780" s="876"/>
      <c r="AK10780" s="876"/>
      <c r="AL10780" s="876"/>
      <c r="AM10780" s="876"/>
      <c r="AN10780" s="876"/>
      <c r="AO10780" s="876"/>
      <c r="AP10780" s="876"/>
      <c r="AQ10780" s="876"/>
      <c r="AR10780" s="876"/>
      <c r="AS10780" s="876"/>
      <c r="AT10780" s="876"/>
      <c r="AU10780" s="876"/>
      <c r="AV10780" s="876"/>
      <c r="AW10780" s="876"/>
      <c r="AX10780" s="876"/>
      <c r="AY10780" s="876"/>
      <c r="AZ10780" s="876"/>
      <c r="BA10780" s="876"/>
      <c r="BB10780" s="876"/>
      <c r="BC10780" s="876"/>
      <c r="BD10780" s="876"/>
      <c r="BE10780" s="876"/>
      <c r="BF10780" s="876"/>
      <c r="BG10780" s="876"/>
      <c r="BH10780" s="876"/>
      <c r="BI10780" s="876"/>
      <c r="BJ10780" s="876"/>
      <c r="BK10780" s="876"/>
      <c r="BL10780" s="876"/>
      <c r="BM10780" s="876"/>
      <c r="BN10780" s="876"/>
      <c r="BO10780" s="876"/>
      <c r="BP10780" s="876"/>
      <c r="BQ10780" s="876"/>
      <c r="BR10780" s="876"/>
    </row>
    <row r="10781" spans="4:70" x14ac:dyDescent="0.2">
      <c r="D10781" s="876"/>
      <c r="F10781" s="876"/>
      <c r="J10781" s="876"/>
      <c r="X10781" s="876"/>
      <c r="Y10781" s="876"/>
      <c r="Z10781" s="876"/>
      <c r="AA10781" s="876"/>
      <c r="AB10781" s="876"/>
      <c r="AC10781" s="876"/>
      <c r="AD10781" s="876"/>
      <c r="AE10781" s="876"/>
      <c r="AF10781" s="876"/>
      <c r="AG10781" s="876"/>
      <c r="AH10781" s="876"/>
      <c r="AI10781" s="876"/>
      <c r="AJ10781" s="876"/>
      <c r="AK10781" s="876"/>
      <c r="AL10781" s="876"/>
      <c r="AM10781" s="876"/>
      <c r="AN10781" s="876"/>
      <c r="AO10781" s="876"/>
      <c r="AP10781" s="876"/>
      <c r="AQ10781" s="876"/>
      <c r="AR10781" s="876"/>
      <c r="AS10781" s="876"/>
      <c r="AT10781" s="876"/>
      <c r="AU10781" s="876"/>
      <c r="AV10781" s="876"/>
      <c r="AW10781" s="876"/>
      <c r="AX10781" s="876"/>
      <c r="AY10781" s="876"/>
      <c r="AZ10781" s="876"/>
      <c r="BA10781" s="876"/>
      <c r="BB10781" s="876"/>
      <c r="BC10781" s="876"/>
      <c r="BD10781" s="876"/>
      <c r="BE10781" s="876"/>
      <c r="BF10781" s="876"/>
      <c r="BG10781" s="876"/>
      <c r="BH10781" s="876"/>
      <c r="BI10781" s="876"/>
      <c r="BJ10781" s="876"/>
      <c r="BK10781" s="876"/>
      <c r="BL10781" s="876"/>
      <c r="BM10781" s="876"/>
      <c r="BN10781" s="876"/>
      <c r="BO10781" s="876"/>
      <c r="BP10781" s="876"/>
      <c r="BQ10781" s="876"/>
      <c r="BR10781" s="876"/>
    </row>
    <row r="10782" spans="4:70" x14ac:dyDescent="0.2">
      <c r="D10782" s="876"/>
      <c r="F10782" s="876"/>
      <c r="J10782" s="876"/>
      <c r="X10782" s="876"/>
      <c r="Y10782" s="876"/>
      <c r="Z10782" s="876"/>
      <c r="AA10782" s="876"/>
      <c r="AB10782" s="876"/>
      <c r="AC10782" s="876"/>
      <c r="AD10782" s="876"/>
      <c r="AE10782" s="876"/>
      <c r="AF10782" s="876"/>
      <c r="AG10782" s="876"/>
      <c r="AH10782" s="876"/>
      <c r="AI10782" s="876"/>
      <c r="AJ10782" s="876"/>
      <c r="AK10782" s="876"/>
      <c r="AL10782" s="876"/>
      <c r="AM10782" s="876"/>
      <c r="AN10782" s="876"/>
      <c r="AO10782" s="876"/>
      <c r="AP10782" s="876"/>
      <c r="AQ10782" s="876"/>
      <c r="AR10782" s="876"/>
      <c r="AS10782" s="876"/>
      <c r="AT10782" s="876"/>
      <c r="AU10782" s="876"/>
      <c r="AV10782" s="876"/>
      <c r="AW10782" s="876"/>
      <c r="AX10782" s="876"/>
      <c r="AY10782" s="876"/>
      <c r="AZ10782" s="876"/>
      <c r="BA10782" s="876"/>
      <c r="BB10782" s="876"/>
      <c r="BC10782" s="876"/>
      <c r="BD10782" s="876"/>
      <c r="BE10782" s="876"/>
      <c r="BF10782" s="876"/>
      <c r="BG10782" s="876"/>
      <c r="BH10782" s="876"/>
      <c r="BI10782" s="876"/>
      <c r="BJ10782" s="876"/>
      <c r="BK10782" s="876"/>
      <c r="BL10782" s="876"/>
      <c r="BM10782" s="876"/>
      <c r="BN10782" s="876"/>
      <c r="BO10782" s="876"/>
      <c r="BP10782" s="876"/>
      <c r="BQ10782" s="876"/>
      <c r="BR10782" s="876"/>
    </row>
    <row r="10783" spans="4:70" x14ac:dyDescent="0.2">
      <c r="D10783" s="876"/>
      <c r="F10783" s="876"/>
      <c r="J10783" s="876"/>
      <c r="X10783" s="876"/>
      <c r="Y10783" s="876"/>
      <c r="Z10783" s="876"/>
      <c r="AA10783" s="876"/>
      <c r="AB10783" s="876"/>
      <c r="AC10783" s="876"/>
      <c r="AD10783" s="876"/>
      <c r="AE10783" s="876"/>
      <c r="AF10783" s="876"/>
      <c r="AG10783" s="876"/>
      <c r="AH10783" s="876"/>
      <c r="AI10783" s="876"/>
      <c r="AJ10783" s="876"/>
      <c r="AK10783" s="876"/>
      <c r="AL10783" s="876"/>
      <c r="AM10783" s="876"/>
      <c r="AN10783" s="876"/>
      <c r="AO10783" s="876"/>
      <c r="AP10783" s="876"/>
      <c r="AQ10783" s="876"/>
      <c r="AR10783" s="876"/>
      <c r="AS10783" s="876"/>
      <c r="AT10783" s="876"/>
      <c r="AU10783" s="876"/>
      <c r="AV10783" s="876"/>
      <c r="AW10783" s="876"/>
      <c r="AX10783" s="876"/>
      <c r="AY10783" s="876"/>
      <c r="AZ10783" s="876"/>
      <c r="BA10783" s="876"/>
      <c r="BB10783" s="876"/>
      <c r="BC10783" s="876"/>
      <c r="BD10783" s="876"/>
      <c r="BE10783" s="876"/>
      <c r="BF10783" s="876"/>
      <c r="BG10783" s="876"/>
      <c r="BH10783" s="876"/>
      <c r="BI10783" s="876"/>
      <c r="BJ10783" s="876"/>
      <c r="BK10783" s="876"/>
      <c r="BL10783" s="876"/>
      <c r="BM10783" s="876"/>
      <c r="BN10783" s="876"/>
      <c r="BO10783" s="876"/>
      <c r="BP10783" s="876"/>
      <c r="BQ10783" s="876"/>
      <c r="BR10783" s="876"/>
    </row>
    <row r="10784" spans="4:70" x14ac:dyDescent="0.2">
      <c r="D10784" s="876"/>
      <c r="F10784" s="876"/>
      <c r="J10784" s="876"/>
      <c r="X10784" s="876"/>
      <c r="Y10784" s="876"/>
      <c r="Z10784" s="876"/>
      <c r="AA10784" s="876"/>
      <c r="AB10784" s="876"/>
      <c r="AC10784" s="876"/>
      <c r="AD10784" s="876"/>
      <c r="AE10784" s="876"/>
      <c r="AF10784" s="876"/>
      <c r="AG10784" s="876"/>
      <c r="AH10784" s="876"/>
      <c r="AI10784" s="876"/>
      <c r="AJ10784" s="876"/>
      <c r="AK10784" s="876"/>
      <c r="AL10784" s="876"/>
      <c r="AM10784" s="876"/>
      <c r="AN10784" s="876"/>
      <c r="AO10784" s="876"/>
      <c r="AP10784" s="876"/>
      <c r="AQ10784" s="876"/>
      <c r="AR10784" s="876"/>
      <c r="AS10784" s="876"/>
      <c r="AT10784" s="876"/>
      <c r="AU10784" s="876"/>
      <c r="AV10784" s="876"/>
      <c r="AW10784" s="876"/>
      <c r="AX10784" s="876"/>
      <c r="AY10784" s="876"/>
      <c r="AZ10784" s="876"/>
      <c r="BA10784" s="876"/>
      <c r="BB10784" s="876"/>
      <c r="BC10784" s="876"/>
      <c r="BD10784" s="876"/>
      <c r="BE10784" s="876"/>
      <c r="BF10784" s="876"/>
      <c r="BG10784" s="876"/>
      <c r="BH10784" s="876"/>
      <c r="BI10784" s="876"/>
      <c r="BJ10784" s="876"/>
      <c r="BK10784" s="876"/>
      <c r="BL10784" s="876"/>
      <c r="BM10784" s="876"/>
      <c r="BN10784" s="876"/>
      <c r="BO10784" s="876"/>
      <c r="BP10784" s="876"/>
      <c r="BQ10784" s="876"/>
      <c r="BR10784" s="876"/>
    </row>
    <row r="10785" spans="4:70" x14ac:dyDescent="0.2">
      <c r="D10785" s="876"/>
      <c r="F10785" s="876"/>
      <c r="J10785" s="876"/>
      <c r="X10785" s="876"/>
      <c r="Y10785" s="876"/>
      <c r="Z10785" s="876"/>
      <c r="AA10785" s="876"/>
      <c r="AB10785" s="876"/>
      <c r="AC10785" s="876"/>
      <c r="AD10785" s="876"/>
      <c r="AE10785" s="876"/>
      <c r="AF10785" s="876"/>
      <c r="AG10785" s="876"/>
      <c r="AH10785" s="876"/>
      <c r="AI10785" s="876"/>
      <c r="AJ10785" s="876"/>
      <c r="AK10785" s="876"/>
      <c r="AL10785" s="876"/>
      <c r="AM10785" s="876"/>
      <c r="AN10785" s="876"/>
      <c r="AO10785" s="876"/>
      <c r="AP10785" s="876"/>
      <c r="AQ10785" s="876"/>
      <c r="AR10785" s="876"/>
      <c r="AS10785" s="876"/>
      <c r="AT10785" s="876"/>
      <c r="AU10785" s="876"/>
      <c r="AV10785" s="876"/>
      <c r="AW10785" s="876"/>
      <c r="AX10785" s="876"/>
      <c r="AY10785" s="876"/>
      <c r="AZ10785" s="876"/>
      <c r="BA10785" s="876"/>
      <c r="BB10785" s="876"/>
      <c r="BC10785" s="876"/>
      <c r="BD10785" s="876"/>
      <c r="BE10785" s="876"/>
      <c r="BF10785" s="876"/>
      <c r="BG10785" s="876"/>
      <c r="BH10785" s="876"/>
      <c r="BI10785" s="876"/>
      <c r="BJ10785" s="876"/>
      <c r="BK10785" s="876"/>
      <c r="BL10785" s="876"/>
      <c r="BM10785" s="876"/>
      <c r="BN10785" s="876"/>
      <c r="BO10785" s="876"/>
      <c r="BP10785" s="876"/>
      <c r="BQ10785" s="876"/>
      <c r="BR10785" s="876"/>
    </row>
    <row r="10786" spans="4:70" x14ac:dyDescent="0.2">
      <c r="D10786" s="876"/>
      <c r="F10786" s="876"/>
      <c r="J10786" s="876"/>
      <c r="X10786" s="876"/>
      <c r="Y10786" s="876"/>
      <c r="Z10786" s="876"/>
      <c r="AA10786" s="876"/>
      <c r="AB10786" s="876"/>
      <c r="AC10786" s="876"/>
      <c r="AD10786" s="876"/>
      <c r="AE10786" s="876"/>
      <c r="AF10786" s="876"/>
      <c r="AG10786" s="876"/>
      <c r="AH10786" s="876"/>
      <c r="AI10786" s="876"/>
      <c r="AJ10786" s="876"/>
      <c r="AK10786" s="876"/>
      <c r="AL10786" s="876"/>
      <c r="AM10786" s="876"/>
      <c r="AN10786" s="876"/>
      <c r="AO10786" s="876"/>
      <c r="AP10786" s="876"/>
      <c r="AQ10786" s="876"/>
      <c r="AR10786" s="876"/>
      <c r="AS10786" s="876"/>
      <c r="AT10786" s="876"/>
      <c r="AU10786" s="876"/>
      <c r="AV10786" s="876"/>
      <c r="AW10786" s="876"/>
      <c r="AX10786" s="876"/>
      <c r="AY10786" s="876"/>
      <c r="AZ10786" s="876"/>
      <c r="BA10786" s="876"/>
      <c r="BB10786" s="876"/>
      <c r="BC10786" s="876"/>
      <c r="BD10786" s="876"/>
      <c r="BE10786" s="876"/>
      <c r="BF10786" s="876"/>
      <c r="BG10786" s="876"/>
      <c r="BH10786" s="876"/>
      <c r="BI10786" s="876"/>
      <c r="BJ10786" s="876"/>
      <c r="BK10786" s="876"/>
      <c r="BL10786" s="876"/>
      <c r="BM10786" s="876"/>
      <c r="BN10786" s="876"/>
      <c r="BO10786" s="876"/>
      <c r="BP10786" s="876"/>
      <c r="BQ10786" s="876"/>
      <c r="BR10786" s="876"/>
    </row>
    <row r="10787" spans="4:70" x14ac:dyDescent="0.2">
      <c r="D10787" s="876"/>
      <c r="F10787" s="876"/>
      <c r="J10787" s="876"/>
      <c r="X10787" s="876"/>
      <c r="Y10787" s="876"/>
      <c r="Z10787" s="876"/>
      <c r="AA10787" s="876"/>
      <c r="AB10787" s="876"/>
      <c r="AC10787" s="876"/>
      <c r="AD10787" s="876"/>
      <c r="AE10787" s="876"/>
      <c r="AF10787" s="876"/>
      <c r="AG10787" s="876"/>
      <c r="AH10787" s="876"/>
      <c r="AI10787" s="876"/>
      <c r="AJ10787" s="876"/>
      <c r="AK10787" s="876"/>
      <c r="AL10787" s="876"/>
      <c r="AM10787" s="876"/>
      <c r="AN10787" s="876"/>
      <c r="AO10787" s="876"/>
      <c r="AP10787" s="876"/>
      <c r="AQ10787" s="876"/>
      <c r="AR10787" s="876"/>
      <c r="AS10787" s="876"/>
      <c r="AT10787" s="876"/>
      <c r="AU10787" s="876"/>
      <c r="AV10787" s="876"/>
      <c r="AW10787" s="876"/>
      <c r="AX10787" s="876"/>
      <c r="AY10787" s="876"/>
      <c r="AZ10787" s="876"/>
      <c r="BA10787" s="876"/>
      <c r="BB10787" s="876"/>
      <c r="BC10787" s="876"/>
      <c r="BD10787" s="876"/>
      <c r="BE10787" s="876"/>
      <c r="BF10787" s="876"/>
      <c r="BG10787" s="876"/>
      <c r="BH10787" s="876"/>
      <c r="BI10787" s="876"/>
      <c r="BJ10787" s="876"/>
      <c r="BK10787" s="876"/>
      <c r="BL10787" s="876"/>
      <c r="BM10787" s="876"/>
      <c r="BN10787" s="876"/>
      <c r="BO10787" s="876"/>
      <c r="BP10787" s="876"/>
      <c r="BQ10787" s="876"/>
      <c r="BR10787" s="876"/>
    </row>
    <row r="10788" spans="4:70" x14ac:dyDescent="0.2">
      <c r="D10788" s="876"/>
      <c r="F10788" s="876"/>
      <c r="J10788" s="876"/>
      <c r="X10788" s="876"/>
      <c r="Y10788" s="876"/>
      <c r="Z10788" s="876"/>
      <c r="AA10788" s="876"/>
      <c r="AB10788" s="876"/>
      <c r="AC10788" s="876"/>
      <c r="AD10788" s="876"/>
      <c r="AE10788" s="876"/>
      <c r="AF10788" s="876"/>
      <c r="AG10788" s="876"/>
      <c r="AH10788" s="876"/>
      <c r="AI10788" s="876"/>
      <c r="AJ10788" s="876"/>
      <c r="AK10788" s="876"/>
      <c r="AL10788" s="876"/>
      <c r="AM10788" s="876"/>
      <c r="AN10788" s="876"/>
      <c r="AO10788" s="876"/>
      <c r="AP10788" s="876"/>
      <c r="AQ10788" s="876"/>
      <c r="AR10788" s="876"/>
      <c r="AS10788" s="876"/>
      <c r="AT10788" s="876"/>
      <c r="AU10788" s="876"/>
      <c r="AV10788" s="876"/>
      <c r="AW10788" s="876"/>
      <c r="AX10788" s="876"/>
      <c r="AY10788" s="876"/>
      <c r="AZ10788" s="876"/>
      <c r="BA10788" s="876"/>
      <c r="BB10788" s="876"/>
      <c r="BC10788" s="876"/>
      <c r="BD10788" s="876"/>
      <c r="BE10788" s="876"/>
      <c r="BF10788" s="876"/>
      <c r="BG10788" s="876"/>
      <c r="BH10788" s="876"/>
      <c r="BI10788" s="876"/>
      <c r="BJ10788" s="876"/>
      <c r="BK10788" s="876"/>
      <c r="BL10788" s="876"/>
      <c r="BM10788" s="876"/>
      <c r="BN10788" s="876"/>
      <c r="BO10788" s="876"/>
      <c r="BP10788" s="876"/>
      <c r="BQ10788" s="876"/>
      <c r="BR10788" s="876"/>
    </row>
    <row r="10789" spans="4:70" x14ac:dyDescent="0.2">
      <c r="D10789" s="876"/>
      <c r="F10789" s="876"/>
      <c r="J10789" s="876"/>
      <c r="X10789" s="876"/>
      <c r="Y10789" s="876"/>
      <c r="Z10789" s="876"/>
      <c r="AA10789" s="876"/>
      <c r="AB10789" s="876"/>
      <c r="AC10789" s="876"/>
      <c r="AD10789" s="876"/>
      <c r="AE10789" s="876"/>
      <c r="AF10789" s="876"/>
      <c r="AG10789" s="876"/>
      <c r="AH10789" s="876"/>
      <c r="AI10789" s="876"/>
      <c r="AJ10789" s="876"/>
      <c r="AK10789" s="876"/>
      <c r="AL10789" s="876"/>
      <c r="AM10789" s="876"/>
      <c r="AN10789" s="876"/>
      <c r="AO10789" s="876"/>
      <c r="AP10789" s="876"/>
      <c r="AQ10789" s="876"/>
      <c r="AR10789" s="876"/>
      <c r="AS10789" s="876"/>
      <c r="AT10789" s="876"/>
      <c r="AU10789" s="876"/>
      <c r="AV10789" s="876"/>
      <c r="AW10789" s="876"/>
      <c r="AX10789" s="876"/>
      <c r="AY10789" s="876"/>
      <c r="AZ10789" s="876"/>
      <c r="BA10789" s="876"/>
      <c r="BB10789" s="876"/>
      <c r="BC10789" s="876"/>
      <c r="BD10789" s="876"/>
      <c r="BE10789" s="876"/>
      <c r="BF10789" s="876"/>
      <c r="BG10789" s="876"/>
      <c r="BH10789" s="876"/>
      <c r="BI10789" s="876"/>
      <c r="BJ10789" s="876"/>
      <c r="BK10789" s="876"/>
      <c r="BL10789" s="876"/>
      <c r="BM10789" s="876"/>
      <c r="BN10789" s="876"/>
      <c r="BO10789" s="876"/>
      <c r="BP10789" s="876"/>
      <c r="BQ10789" s="876"/>
      <c r="BR10789" s="876"/>
    </row>
    <row r="10790" spans="4:70" x14ac:dyDescent="0.2">
      <c r="D10790" s="876"/>
      <c r="F10790" s="876"/>
      <c r="J10790" s="876"/>
      <c r="X10790" s="876"/>
      <c r="Y10790" s="876"/>
      <c r="Z10790" s="876"/>
      <c r="AA10790" s="876"/>
      <c r="AB10790" s="876"/>
      <c r="AC10790" s="876"/>
      <c r="AD10790" s="876"/>
      <c r="AE10790" s="876"/>
      <c r="AF10790" s="876"/>
      <c r="AG10790" s="876"/>
      <c r="AH10790" s="876"/>
      <c r="AI10790" s="876"/>
      <c r="AJ10790" s="876"/>
      <c r="AK10790" s="876"/>
      <c r="AL10790" s="876"/>
      <c r="AM10790" s="876"/>
      <c r="AN10790" s="876"/>
      <c r="AO10790" s="876"/>
      <c r="AP10790" s="876"/>
      <c r="AQ10790" s="876"/>
      <c r="AR10790" s="876"/>
      <c r="AS10790" s="876"/>
      <c r="AT10790" s="876"/>
      <c r="AU10790" s="876"/>
      <c r="AV10790" s="876"/>
      <c r="AW10790" s="876"/>
      <c r="AX10790" s="876"/>
      <c r="AY10790" s="876"/>
      <c r="AZ10790" s="876"/>
      <c r="BA10790" s="876"/>
      <c r="BB10790" s="876"/>
      <c r="BC10790" s="876"/>
      <c r="BD10790" s="876"/>
      <c r="BE10790" s="876"/>
      <c r="BF10790" s="876"/>
      <c r="BG10790" s="876"/>
      <c r="BH10790" s="876"/>
      <c r="BI10790" s="876"/>
      <c r="BJ10790" s="876"/>
      <c r="BK10790" s="876"/>
      <c r="BL10790" s="876"/>
      <c r="BM10790" s="876"/>
      <c r="BN10790" s="876"/>
      <c r="BO10790" s="876"/>
      <c r="BP10790" s="876"/>
      <c r="BQ10790" s="876"/>
      <c r="BR10790" s="876"/>
    </row>
    <row r="10791" spans="4:70" x14ac:dyDescent="0.2">
      <c r="D10791" s="876"/>
      <c r="F10791" s="876"/>
      <c r="J10791" s="876"/>
      <c r="X10791" s="876"/>
      <c r="Y10791" s="876"/>
      <c r="Z10791" s="876"/>
      <c r="AA10791" s="876"/>
      <c r="AB10791" s="876"/>
      <c r="AC10791" s="876"/>
      <c r="AD10791" s="876"/>
      <c r="AE10791" s="876"/>
      <c r="AF10791" s="876"/>
      <c r="AG10791" s="876"/>
      <c r="AH10791" s="876"/>
      <c r="AI10791" s="876"/>
      <c r="AJ10791" s="876"/>
      <c r="AK10791" s="876"/>
      <c r="AL10791" s="876"/>
      <c r="AM10791" s="876"/>
      <c r="AN10791" s="876"/>
      <c r="AO10791" s="876"/>
      <c r="AP10791" s="876"/>
      <c r="AQ10791" s="876"/>
      <c r="AR10791" s="876"/>
      <c r="AS10791" s="876"/>
      <c r="AT10791" s="876"/>
      <c r="AU10791" s="876"/>
      <c r="AV10791" s="876"/>
      <c r="AW10791" s="876"/>
      <c r="AX10791" s="876"/>
      <c r="AY10791" s="876"/>
      <c r="AZ10791" s="876"/>
      <c r="BA10791" s="876"/>
      <c r="BB10791" s="876"/>
      <c r="BC10791" s="876"/>
      <c r="BD10791" s="876"/>
      <c r="BE10791" s="876"/>
      <c r="BF10791" s="876"/>
      <c r="BG10791" s="876"/>
      <c r="BH10791" s="876"/>
      <c r="BI10791" s="876"/>
      <c r="BJ10791" s="876"/>
      <c r="BK10791" s="876"/>
      <c r="BL10791" s="876"/>
      <c r="BM10791" s="876"/>
      <c r="BN10791" s="876"/>
      <c r="BO10791" s="876"/>
      <c r="BP10791" s="876"/>
      <c r="BQ10791" s="876"/>
      <c r="BR10791" s="876"/>
    </row>
    <row r="10792" spans="4:70" x14ac:dyDescent="0.2">
      <c r="D10792" s="876"/>
      <c r="F10792" s="876"/>
      <c r="J10792" s="876"/>
      <c r="X10792" s="876"/>
      <c r="Y10792" s="876"/>
      <c r="Z10792" s="876"/>
      <c r="AA10792" s="876"/>
      <c r="AB10792" s="876"/>
      <c r="AC10792" s="876"/>
      <c r="AD10792" s="876"/>
      <c r="AE10792" s="876"/>
      <c r="AF10792" s="876"/>
      <c r="AG10792" s="876"/>
      <c r="AH10792" s="876"/>
      <c r="AI10792" s="876"/>
      <c r="AJ10792" s="876"/>
      <c r="AK10792" s="876"/>
      <c r="AL10792" s="876"/>
      <c r="AM10792" s="876"/>
      <c r="AN10792" s="876"/>
      <c r="AO10792" s="876"/>
      <c r="AP10792" s="876"/>
      <c r="AQ10792" s="876"/>
      <c r="AR10792" s="876"/>
      <c r="AS10792" s="876"/>
      <c r="AT10792" s="876"/>
      <c r="AU10792" s="876"/>
      <c r="AV10792" s="876"/>
      <c r="AW10792" s="876"/>
      <c r="AX10792" s="876"/>
      <c r="AY10792" s="876"/>
      <c r="AZ10792" s="876"/>
      <c r="BA10792" s="876"/>
      <c r="BB10792" s="876"/>
      <c r="BC10792" s="876"/>
      <c r="BD10792" s="876"/>
      <c r="BE10792" s="876"/>
      <c r="BF10792" s="876"/>
      <c r="BG10792" s="876"/>
      <c r="BH10792" s="876"/>
      <c r="BI10792" s="876"/>
      <c r="BJ10792" s="876"/>
      <c r="BK10792" s="876"/>
      <c r="BL10792" s="876"/>
      <c r="BM10792" s="876"/>
      <c r="BN10792" s="876"/>
      <c r="BO10792" s="876"/>
      <c r="BP10792" s="876"/>
      <c r="BQ10792" s="876"/>
      <c r="BR10792" s="876"/>
    </row>
    <row r="10793" spans="4:70" x14ac:dyDescent="0.2">
      <c r="D10793" s="876"/>
      <c r="F10793" s="876"/>
      <c r="J10793" s="876"/>
      <c r="X10793" s="876"/>
      <c r="Y10793" s="876"/>
      <c r="Z10793" s="876"/>
      <c r="AA10793" s="876"/>
      <c r="AB10793" s="876"/>
      <c r="AC10793" s="876"/>
      <c r="AD10793" s="876"/>
      <c r="AE10793" s="876"/>
      <c r="AF10793" s="876"/>
      <c r="AG10793" s="876"/>
      <c r="AH10793" s="876"/>
      <c r="AI10793" s="876"/>
      <c r="AJ10793" s="876"/>
      <c r="AK10793" s="876"/>
      <c r="AL10793" s="876"/>
      <c r="AM10793" s="876"/>
      <c r="AN10793" s="876"/>
      <c r="AO10793" s="876"/>
      <c r="AP10793" s="876"/>
      <c r="AQ10793" s="876"/>
      <c r="AR10793" s="876"/>
      <c r="AS10793" s="876"/>
      <c r="AT10793" s="876"/>
      <c r="AU10793" s="876"/>
      <c r="AV10793" s="876"/>
      <c r="AW10793" s="876"/>
      <c r="AX10793" s="876"/>
      <c r="AY10793" s="876"/>
      <c r="AZ10793" s="876"/>
      <c r="BA10793" s="876"/>
      <c r="BB10793" s="876"/>
      <c r="BC10793" s="876"/>
      <c r="BD10793" s="876"/>
      <c r="BE10793" s="876"/>
      <c r="BF10793" s="876"/>
      <c r="BG10793" s="876"/>
      <c r="BH10793" s="876"/>
      <c r="BI10793" s="876"/>
      <c r="BJ10793" s="876"/>
      <c r="BK10793" s="876"/>
      <c r="BL10793" s="876"/>
      <c r="BM10793" s="876"/>
      <c r="BN10793" s="876"/>
      <c r="BO10793" s="876"/>
      <c r="BP10793" s="876"/>
      <c r="BQ10793" s="876"/>
      <c r="BR10793" s="876"/>
    </row>
    <row r="10794" spans="4:70" x14ac:dyDescent="0.2">
      <c r="D10794" s="876"/>
      <c r="F10794" s="876"/>
      <c r="J10794" s="876"/>
      <c r="X10794" s="876"/>
      <c r="Y10794" s="876"/>
      <c r="Z10794" s="876"/>
      <c r="AA10794" s="876"/>
      <c r="AB10794" s="876"/>
      <c r="AC10794" s="876"/>
      <c r="AD10794" s="876"/>
      <c r="AE10794" s="876"/>
      <c r="AF10794" s="876"/>
      <c r="AG10794" s="876"/>
      <c r="AH10794" s="876"/>
      <c r="AI10794" s="876"/>
      <c r="AJ10794" s="876"/>
      <c r="AK10794" s="876"/>
      <c r="AL10794" s="876"/>
      <c r="AM10794" s="876"/>
      <c r="AN10794" s="876"/>
      <c r="AO10794" s="876"/>
      <c r="AP10794" s="876"/>
      <c r="AQ10794" s="876"/>
      <c r="AR10794" s="876"/>
      <c r="AS10794" s="876"/>
      <c r="AT10794" s="876"/>
      <c r="AU10794" s="876"/>
      <c r="AV10794" s="876"/>
      <c r="AW10794" s="876"/>
      <c r="AX10794" s="876"/>
      <c r="AY10794" s="876"/>
      <c r="AZ10794" s="876"/>
      <c r="BA10794" s="876"/>
      <c r="BB10794" s="876"/>
      <c r="BC10794" s="876"/>
      <c r="BD10794" s="876"/>
      <c r="BE10794" s="876"/>
      <c r="BF10794" s="876"/>
      <c r="BG10794" s="876"/>
      <c r="BH10794" s="876"/>
      <c r="BI10794" s="876"/>
      <c r="BJ10794" s="876"/>
      <c r="BK10794" s="876"/>
      <c r="BL10794" s="876"/>
      <c r="BM10794" s="876"/>
      <c r="BN10794" s="876"/>
      <c r="BO10794" s="876"/>
      <c r="BP10794" s="876"/>
      <c r="BQ10794" s="876"/>
      <c r="BR10794" s="876"/>
    </row>
    <row r="10795" spans="4:70" x14ac:dyDescent="0.2">
      <c r="D10795" s="876"/>
      <c r="F10795" s="876"/>
      <c r="J10795" s="876"/>
      <c r="X10795" s="876"/>
      <c r="Y10795" s="876"/>
      <c r="Z10795" s="876"/>
      <c r="AA10795" s="876"/>
      <c r="AB10795" s="876"/>
      <c r="AC10795" s="876"/>
      <c r="AD10795" s="876"/>
      <c r="AE10795" s="876"/>
      <c r="AF10795" s="876"/>
      <c r="AG10795" s="876"/>
      <c r="AH10795" s="876"/>
      <c r="AI10795" s="876"/>
      <c r="AJ10795" s="876"/>
      <c r="AK10795" s="876"/>
      <c r="AL10795" s="876"/>
      <c r="AM10795" s="876"/>
      <c r="AN10795" s="876"/>
      <c r="AO10795" s="876"/>
      <c r="AP10795" s="876"/>
      <c r="AQ10795" s="876"/>
      <c r="AR10795" s="876"/>
      <c r="AS10795" s="876"/>
      <c r="AT10795" s="876"/>
      <c r="AU10795" s="876"/>
      <c r="AV10795" s="876"/>
      <c r="AW10795" s="876"/>
      <c r="AX10795" s="876"/>
      <c r="AY10795" s="876"/>
      <c r="AZ10795" s="876"/>
      <c r="BA10795" s="876"/>
      <c r="BB10795" s="876"/>
      <c r="BC10795" s="876"/>
      <c r="BD10795" s="876"/>
      <c r="BE10795" s="876"/>
      <c r="BF10795" s="876"/>
      <c r="BG10795" s="876"/>
      <c r="BH10795" s="876"/>
      <c r="BI10795" s="876"/>
      <c r="BJ10795" s="876"/>
      <c r="BK10795" s="876"/>
      <c r="BL10795" s="876"/>
      <c r="BM10795" s="876"/>
      <c r="BN10795" s="876"/>
      <c r="BO10795" s="876"/>
      <c r="BP10795" s="876"/>
      <c r="BQ10795" s="876"/>
      <c r="BR10795" s="876"/>
    </row>
    <row r="10796" spans="4:70" x14ac:dyDescent="0.2">
      <c r="D10796" s="876"/>
      <c r="F10796" s="876"/>
      <c r="J10796" s="876"/>
      <c r="X10796" s="876"/>
      <c r="Y10796" s="876"/>
      <c r="Z10796" s="876"/>
      <c r="AA10796" s="876"/>
      <c r="AB10796" s="876"/>
      <c r="AC10796" s="876"/>
      <c r="AD10796" s="876"/>
      <c r="AE10796" s="876"/>
      <c r="AF10796" s="876"/>
      <c r="AG10796" s="876"/>
      <c r="AH10796" s="876"/>
      <c r="AI10796" s="876"/>
      <c r="AJ10796" s="876"/>
      <c r="AK10796" s="876"/>
      <c r="AL10796" s="876"/>
      <c r="AM10796" s="876"/>
      <c r="AN10796" s="876"/>
      <c r="AO10796" s="876"/>
      <c r="AP10796" s="876"/>
      <c r="AQ10796" s="876"/>
      <c r="AR10796" s="876"/>
      <c r="AS10796" s="876"/>
      <c r="AT10796" s="876"/>
      <c r="AU10796" s="876"/>
      <c r="AV10796" s="876"/>
      <c r="AW10796" s="876"/>
      <c r="AX10796" s="876"/>
      <c r="AY10796" s="876"/>
      <c r="AZ10796" s="876"/>
      <c r="BA10796" s="876"/>
      <c r="BB10796" s="876"/>
      <c r="BC10796" s="876"/>
      <c r="BD10796" s="876"/>
      <c r="BE10796" s="876"/>
      <c r="BF10796" s="876"/>
      <c r="BG10796" s="876"/>
      <c r="BH10796" s="876"/>
      <c r="BI10796" s="876"/>
      <c r="BJ10796" s="876"/>
      <c r="BK10796" s="876"/>
      <c r="BL10796" s="876"/>
      <c r="BM10796" s="876"/>
      <c r="BN10796" s="876"/>
      <c r="BO10796" s="876"/>
      <c r="BP10796" s="876"/>
      <c r="BQ10796" s="876"/>
      <c r="BR10796" s="876"/>
    </row>
    <row r="10797" spans="4:70" x14ac:dyDescent="0.2">
      <c r="D10797" s="876"/>
      <c r="F10797" s="876"/>
      <c r="J10797" s="876"/>
      <c r="X10797" s="876"/>
      <c r="Y10797" s="876"/>
      <c r="Z10797" s="876"/>
      <c r="AA10797" s="876"/>
      <c r="AB10797" s="876"/>
      <c r="AC10797" s="876"/>
      <c r="AD10797" s="876"/>
      <c r="AE10797" s="876"/>
      <c r="AF10797" s="876"/>
      <c r="AG10797" s="876"/>
      <c r="AH10797" s="876"/>
      <c r="AI10797" s="876"/>
      <c r="AJ10797" s="876"/>
      <c r="AK10797" s="876"/>
      <c r="AL10797" s="876"/>
      <c r="AM10797" s="876"/>
      <c r="AN10797" s="876"/>
      <c r="AO10797" s="876"/>
      <c r="AP10797" s="876"/>
      <c r="AQ10797" s="876"/>
      <c r="AR10797" s="876"/>
      <c r="AS10797" s="876"/>
      <c r="AT10797" s="876"/>
      <c r="AU10797" s="876"/>
      <c r="AV10797" s="876"/>
      <c r="AW10797" s="876"/>
      <c r="AX10797" s="876"/>
      <c r="AY10797" s="876"/>
      <c r="AZ10797" s="876"/>
      <c r="BA10797" s="876"/>
      <c r="BB10797" s="876"/>
      <c r="BC10797" s="876"/>
      <c r="BD10797" s="876"/>
      <c r="BE10797" s="876"/>
      <c r="BF10797" s="876"/>
      <c r="BG10797" s="876"/>
      <c r="BH10797" s="876"/>
      <c r="BI10797" s="876"/>
      <c r="BJ10797" s="876"/>
      <c r="BK10797" s="876"/>
      <c r="BL10797" s="876"/>
      <c r="BM10797" s="876"/>
      <c r="BN10797" s="876"/>
      <c r="BO10797" s="876"/>
      <c r="BP10797" s="876"/>
      <c r="BQ10797" s="876"/>
      <c r="BR10797" s="876"/>
    </row>
    <row r="10798" spans="4:70" x14ac:dyDescent="0.2">
      <c r="D10798" s="876"/>
      <c r="F10798" s="876"/>
      <c r="J10798" s="876"/>
      <c r="X10798" s="876"/>
      <c r="Y10798" s="876"/>
      <c r="Z10798" s="876"/>
      <c r="AA10798" s="876"/>
      <c r="AB10798" s="876"/>
      <c r="AC10798" s="876"/>
      <c r="AD10798" s="876"/>
      <c r="AE10798" s="876"/>
      <c r="AF10798" s="876"/>
      <c r="AG10798" s="876"/>
      <c r="AH10798" s="876"/>
      <c r="AI10798" s="876"/>
      <c r="AJ10798" s="876"/>
      <c r="AK10798" s="876"/>
      <c r="AL10798" s="876"/>
      <c r="AM10798" s="876"/>
      <c r="AN10798" s="876"/>
      <c r="AO10798" s="876"/>
      <c r="AP10798" s="876"/>
      <c r="AQ10798" s="876"/>
      <c r="AR10798" s="876"/>
      <c r="AS10798" s="876"/>
      <c r="AT10798" s="876"/>
      <c r="AU10798" s="876"/>
      <c r="AV10798" s="876"/>
      <c r="AW10798" s="876"/>
      <c r="AX10798" s="876"/>
      <c r="AY10798" s="876"/>
      <c r="AZ10798" s="876"/>
      <c r="BA10798" s="876"/>
      <c r="BB10798" s="876"/>
      <c r="BC10798" s="876"/>
      <c r="BD10798" s="876"/>
      <c r="BE10798" s="876"/>
      <c r="BF10798" s="876"/>
      <c r="BG10798" s="876"/>
      <c r="BH10798" s="876"/>
      <c r="BI10798" s="876"/>
      <c r="BJ10798" s="876"/>
      <c r="BK10798" s="876"/>
      <c r="BL10798" s="876"/>
      <c r="BM10798" s="876"/>
      <c r="BN10798" s="876"/>
      <c r="BO10798" s="876"/>
      <c r="BP10798" s="876"/>
      <c r="BQ10798" s="876"/>
      <c r="BR10798" s="876"/>
    </row>
    <row r="10799" spans="4:70" x14ac:dyDescent="0.2">
      <c r="D10799" s="876"/>
      <c r="F10799" s="876"/>
      <c r="J10799" s="876"/>
      <c r="X10799" s="876"/>
      <c r="Y10799" s="876"/>
      <c r="Z10799" s="876"/>
      <c r="AA10799" s="876"/>
      <c r="AB10799" s="876"/>
      <c r="AC10799" s="876"/>
      <c r="AD10799" s="876"/>
      <c r="AE10799" s="876"/>
      <c r="AF10799" s="876"/>
      <c r="AG10799" s="876"/>
      <c r="AH10799" s="876"/>
      <c r="AI10799" s="876"/>
      <c r="AJ10799" s="876"/>
      <c r="AK10799" s="876"/>
      <c r="AL10799" s="876"/>
      <c r="AM10799" s="876"/>
      <c r="AN10799" s="876"/>
      <c r="AO10799" s="876"/>
      <c r="AP10799" s="876"/>
      <c r="AQ10799" s="876"/>
      <c r="AR10799" s="876"/>
      <c r="AS10799" s="876"/>
      <c r="AT10799" s="876"/>
      <c r="AU10799" s="876"/>
      <c r="AV10799" s="876"/>
      <c r="AW10799" s="876"/>
      <c r="AX10799" s="876"/>
      <c r="AY10799" s="876"/>
      <c r="AZ10799" s="876"/>
      <c r="BA10799" s="876"/>
      <c r="BB10799" s="876"/>
      <c r="BC10799" s="876"/>
      <c r="BD10799" s="876"/>
      <c r="BE10799" s="876"/>
      <c r="BF10799" s="876"/>
      <c r="BG10799" s="876"/>
      <c r="BH10799" s="876"/>
      <c r="BI10799" s="876"/>
      <c r="BJ10799" s="876"/>
      <c r="BK10799" s="876"/>
      <c r="BL10799" s="876"/>
      <c r="BM10799" s="876"/>
      <c r="BN10799" s="876"/>
      <c r="BO10799" s="876"/>
      <c r="BP10799" s="876"/>
      <c r="BQ10799" s="876"/>
      <c r="BR10799" s="876"/>
    </row>
    <row r="10800" spans="4:70" x14ac:dyDescent="0.2">
      <c r="D10800" s="876"/>
      <c r="F10800" s="876"/>
      <c r="J10800" s="876"/>
      <c r="X10800" s="876"/>
      <c r="Y10800" s="876"/>
      <c r="Z10800" s="876"/>
      <c r="AA10800" s="876"/>
      <c r="AB10800" s="876"/>
      <c r="AC10800" s="876"/>
      <c r="AD10800" s="876"/>
      <c r="AE10800" s="876"/>
      <c r="AF10800" s="876"/>
      <c r="AG10800" s="876"/>
      <c r="AH10800" s="876"/>
      <c r="AI10800" s="876"/>
      <c r="AJ10800" s="876"/>
      <c r="AK10800" s="876"/>
      <c r="AL10800" s="876"/>
      <c r="AM10800" s="876"/>
      <c r="AN10800" s="876"/>
      <c r="AO10800" s="876"/>
      <c r="AP10800" s="876"/>
      <c r="AQ10800" s="876"/>
      <c r="AR10800" s="876"/>
      <c r="AS10800" s="876"/>
      <c r="AT10800" s="876"/>
      <c r="AU10800" s="876"/>
      <c r="AV10800" s="876"/>
      <c r="AW10800" s="876"/>
      <c r="AX10800" s="876"/>
      <c r="AY10800" s="876"/>
      <c r="AZ10800" s="876"/>
      <c r="BA10800" s="876"/>
      <c r="BB10800" s="876"/>
      <c r="BC10800" s="876"/>
      <c r="BD10800" s="876"/>
      <c r="BE10800" s="876"/>
      <c r="BF10800" s="876"/>
      <c r="BG10800" s="876"/>
      <c r="BH10800" s="876"/>
      <c r="BI10800" s="876"/>
      <c r="BJ10800" s="876"/>
      <c r="BK10800" s="876"/>
      <c r="BL10800" s="876"/>
      <c r="BM10800" s="876"/>
      <c r="BN10800" s="876"/>
      <c r="BO10800" s="876"/>
      <c r="BP10800" s="876"/>
      <c r="BQ10800" s="876"/>
      <c r="BR10800" s="876"/>
    </row>
    <row r="10801" spans="4:70" x14ac:dyDescent="0.2">
      <c r="D10801" s="876"/>
      <c r="F10801" s="876"/>
      <c r="J10801" s="876"/>
      <c r="X10801" s="876"/>
      <c r="Y10801" s="876"/>
      <c r="Z10801" s="876"/>
      <c r="AA10801" s="876"/>
      <c r="AB10801" s="876"/>
      <c r="AC10801" s="876"/>
      <c r="AD10801" s="876"/>
      <c r="AE10801" s="876"/>
      <c r="AF10801" s="876"/>
      <c r="AG10801" s="876"/>
      <c r="AH10801" s="876"/>
      <c r="AI10801" s="876"/>
      <c r="AJ10801" s="876"/>
      <c r="AK10801" s="876"/>
      <c r="AL10801" s="876"/>
      <c r="AM10801" s="876"/>
      <c r="AN10801" s="876"/>
      <c r="AO10801" s="876"/>
      <c r="AP10801" s="876"/>
      <c r="AQ10801" s="876"/>
      <c r="AR10801" s="876"/>
      <c r="AS10801" s="876"/>
      <c r="AT10801" s="876"/>
      <c r="AU10801" s="876"/>
      <c r="AV10801" s="876"/>
      <c r="AW10801" s="876"/>
      <c r="AX10801" s="876"/>
      <c r="AY10801" s="876"/>
      <c r="AZ10801" s="876"/>
      <c r="BA10801" s="876"/>
      <c r="BB10801" s="876"/>
      <c r="BC10801" s="876"/>
      <c r="BD10801" s="876"/>
      <c r="BE10801" s="876"/>
      <c r="BF10801" s="876"/>
      <c r="BG10801" s="876"/>
      <c r="BH10801" s="876"/>
      <c r="BI10801" s="876"/>
      <c r="BJ10801" s="876"/>
      <c r="BK10801" s="876"/>
      <c r="BL10801" s="876"/>
      <c r="BM10801" s="876"/>
      <c r="BN10801" s="876"/>
      <c r="BO10801" s="876"/>
      <c r="BP10801" s="876"/>
      <c r="BQ10801" s="876"/>
      <c r="BR10801" s="876"/>
    </row>
    <row r="10802" spans="4:70" x14ac:dyDescent="0.2">
      <c r="D10802" s="876"/>
      <c r="F10802" s="876"/>
      <c r="J10802" s="876"/>
      <c r="X10802" s="876"/>
      <c r="Y10802" s="876"/>
      <c r="Z10802" s="876"/>
      <c r="AA10802" s="876"/>
      <c r="AB10802" s="876"/>
      <c r="AC10802" s="876"/>
      <c r="AD10802" s="876"/>
      <c r="AE10802" s="876"/>
      <c r="AF10802" s="876"/>
      <c r="AG10802" s="876"/>
      <c r="AH10802" s="876"/>
      <c r="AI10802" s="876"/>
      <c r="AJ10802" s="876"/>
      <c r="AK10802" s="876"/>
      <c r="AL10802" s="876"/>
      <c r="AM10802" s="876"/>
      <c r="AN10802" s="876"/>
      <c r="AO10802" s="876"/>
      <c r="AP10802" s="876"/>
      <c r="AQ10802" s="876"/>
      <c r="AR10802" s="876"/>
      <c r="AS10802" s="876"/>
      <c r="AT10802" s="876"/>
      <c r="AU10802" s="876"/>
      <c r="AV10802" s="876"/>
      <c r="AW10802" s="876"/>
      <c r="AX10802" s="876"/>
      <c r="AY10802" s="876"/>
      <c r="AZ10802" s="876"/>
      <c r="BA10802" s="876"/>
      <c r="BB10802" s="876"/>
      <c r="BC10802" s="876"/>
      <c r="BD10802" s="876"/>
      <c r="BE10802" s="876"/>
      <c r="BF10802" s="876"/>
      <c r="BG10802" s="876"/>
      <c r="BH10802" s="876"/>
      <c r="BI10802" s="876"/>
      <c r="BJ10802" s="876"/>
      <c r="BK10802" s="876"/>
      <c r="BL10802" s="876"/>
      <c r="BM10802" s="876"/>
      <c r="BN10802" s="876"/>
      <c r="BO10802" s="876"/>
      <c r="BP10802" s="876"/>
      <c r="BQ10802" s="876"/>
      <c r="BR10802" s="876"/>
    </row>
    <row r="10803" spans="4:70" x14ac:dyDescent="0.2">
      <c r="D10803" s="876"/>
      <c r="F10803" s="876"/>
      <c r="J10803" s="876"/>
      <c r="X10803" s="876"/>
      <c r="Y10803" s="876"/>
      <c r="Z10803" s="876"/>
      <c r="AA10803" s="876"/>
      <c r="AB10803" s="876"/>
      <c r="AC10803" s="876"/>
      <c r="AD10803" s="876"/>
      <c r="AE10803" s="876"/>
      <c r="AF10803" s="876"/>
      <c r="AG10803" s="876"/>
      <c r="AH10803" s="876"/>
      <c r="AI10803" s="876"/>
      <c r="AJ10803" s="876"/>
      <c r="AK10803" s="876"/>
      <c r="AL10803" s="876"/>
      <c r="AM10803" s="876"/>
      <c r="AN10803" s="876"/>
      <c r="AO10803" s="876"/>
      <c r="AP10803" s="876"/>
      <c r="AQ10803" s="876"/>
      <c r="AR10803" s="876"/>
      <c r="AS10803" s="876"/>
      <c r="AT10803" s="876"/>
      <c r="AU10803" s="876"/>
      <c r="AV10803" s="876"/>
      <c r="AW10803" s="876"/>
      <c r="AX10803" s="876"/>
      <c r="AY10803" s="876"/>
      <c r="AZ10803" s="876"/>
      <c r="BA10803" s="876"/>
      <c r="BB10803" s="876"/>
      <c r="BC10803" s="876"/>
      <c r="BD10803" s="876"/>
      <c r="BE10803" s="876"/>
      <c r="BF10803" s="876"/>
      <c r="BG10803" s="876"/>
      <c r="BH10803" s="876"/>
      <c r="BI10803" s="876"/>
      <c r="BJ10803" s="876"/>
      <c r="BK10803" s="876"/>
      <c r="BL10803" s="876"/>
      <c r="BM10803" s="876"/>
      <c r="BN10803" s="876"/>
      <c r="BO10803" s="876"/>
      <c r="BP10803" s="876"/>
      <c r="BQ10803" s="876"/>
      <c r="BR10803" s="876"/>
    </row>
    <row r="10804" spans="4:70" x14ac:dyDescent="0.2">
      <c r="D10804" s="876"/>
      <c r="F10804" s="876"/>
      <c r="J10804" s="876"/>
      <c r="X10804" s="876"/>
      <c r="Y10804" s="876"/>
      <c r="Z10804" s="876"/>
      <c r="AA10804" s="876"/>
      <c r="AB10804" s="876"/>
      <c r="AC10804" s="876"/>
      <c r="AD10804" s="876"/>
      <c r="AE10804" s="876"/>
      <c r="AF10804" s="876"/>
      <c r="AG10804" s="876"/>
      <c r="AH10804" s="876"/>
      <c r="AI10804" s="876"/>
      <c r="AJ10804" s="876"/>
      <c r="AK10804" s="876"/>
      <c r="AL10804" s="876"/>
      <c r="AM10804" s="876"/>
      <c r="AN10804" s="876"/>
      <c r="AO10804" s="876"/>
      <c r="AP10804" s="876"/>
      <c r="AQ10804" s="876"/>
      <c r="AR10804" s="876"/>
      <c r="AS10804" s="876"/>
      <c r="AT10804" s="876"/>
      <c r="AU10804" s="876"/>
      <c r="AV10804" s="876"/>
      <c r="AW10804" s="876"/>
      <c r="AX10804" s="876"/>
      <c r="AY10804" s="876"/>
      <c r="AZ10804" s="876"/>
      <c r="BA10804" s="876"/>
      <c r="BB10804" s="876"/>
      <c r="BC10804" s="876"/>
      <c r="BD10804" s="876"/>
      <c r="BE10804" s="876"/>
      <c r="BF10804" s="876"/>
      <c r="BG10804" s="876"/>
      <c r="BH10804" s="876"/>
      <c r="BI10804" s="876"/>
      <c r="BJ10804" s="876"/>
      <c r="BK10804" s="876"/>
      <c r="BL10804" s="876"/>
      <c r="BM10804" s="876"/>
      <c r="BN10804" s="876"/>
      <c r="BO10804" s="876"/>
      <c r="BP10804" s="876"/>
      <c r="BQ10804" s="876"/>
      <c r="BR10804" s="876"/>
    </row>
    <row r="10805" spans="4:70" x14ac:dyDescent="0.2">
      <c r="D10805" s="876"/>
      <c r="F10805" s="876"/>
      <c r="J10805" s="876"/>
      <c r="X10805" s="876"/>
      <c r="Y10805" s="876"/>
      <c r="Z10805" s="876"/>
      <c r="AA10805" s="876"/>
      <c r="AB10805" s="876"/>
      <c r="AC10805" s="876"/>
      <c r="AD10805" s="876"/>
      <c r="AE10805" s="876"/>
      <c r="AF10805" s="876"/>
      <c r="AG10805" s="876"/>
      <c r="AH10805" s="876"/>
      <c r="AI10805" s="876"/>
      <c r="AJ10805" s="876"/>
      <c r="AK10805" s="876"/>
      <c r="AL10805" s="876"/>
      <c r="AM10805" s="876"/>
      <c r="AN10805" s="876"/>
      <c r="AO10805" s="876"/>
      <c r="AP10805" s="876"/>
      <c r="AQ10805" s="876"/>
      <c r="AR10805" s="876"/>
      <c r="AS10805" s="876"/>
      <c r="AT10805" s="876"/>
      <c r="AU10805" s="876"/>
      <c r="AV10805" s="876"/>
      <c r="AW10805" s="876"/>
      <c r="AX10805" s="876"/>
      <c r="AY10805" s="876"/>
      <c r="AZ10805" s="876"/>
      <c r="BA10805" s="876"/>
      <c r="BB10805" s="876"/>
      <c r="BC10805" s="876"/>
      <c r="BD10805" s="876"/>
      <c r="BE10805" s="876"/>
      <c r="BF10805" s="876"/>
      <c r="BG10805" s="876"/>
      <c r="BH10805" s="876"/>
      <c r="BI10805" s="876"/>
      <c r="BJ10805" s="876"/>
      <c r="BK10805" s="876"/>
      <c r="BL10805" s="876"/>
      <c r="BM10805" s="876"/>
      <c r="BN10805" s="876"/>
      <c r="BO10805" s="876"/>
      <c r="BP10805" s="876"/>
      <c r="BQ10805" s="876"/>
      <c r="BR10805" s="876"/>
    </row>
    <row r="10806" spans="4:70" x14ac:dyDescent="0.2">
      <c r="D10806" s="876"/>
      <c r="F10806" s="876"/>
      <c r="J10806" s="876"/>
      <c r="X10806" s="876"/>
      <c r="Y10806" s="876"/>
      <c r="Z10806" s="876"/>
      <c r="AA10806" s="876"/>
      <c r="AB10806" s="876"/>
      <c r="AC10806" s="876"/>
      <c r="AD10806" s="876"/>
      <c r="AE10806" s="876"/>
      <c r="AF10806" s="876"/>
      <c r="AG10806" s="876"/>
      <c r="AH10806" s="876"/>
      <c r="AI10806" s="876"/>
      <c r="AJ10806" s="876"/>
      <c r="AK10806" s="876"/>
      <c r="AL10806" s="876"/>
      <c r="AM10806" s="876"/>
      <c r="AN10806" s="876"/>
      <c r="AO10806" s="876"/>
      <c r="AP10806" s="876"/>
      <c r="AQ10806" s="876"/>
      <c r="AR10806" s="876"/>
      <c r="AS10806" s="876"/>
      <c r="AT10806" s="876"/>
      <c r="AU10806" s="876"/>
      <c r="AV10806" s="876"/>
      <c r="AW10806" s="876"/>
      <c r="AX10806" s="876"/>
      <c r="AY10806" s="876"/>
      <c r="AZ10806" s="876"/>
      <c r="BA10806" s="876"/>
      <c r="BB10806" s="876"/>
      <c r="BC10806" s="876"/>
      <c r="BD10806" s="876"/>
      <c r="BE10806" s="876"/>
      <c r="BF10806" s="876"/>
      <c r="BG10806" s="876"/>
      <c r="BH10806" s="876"/>
      <c r="BI10806" s="876"/>
      <c r="BJ10806" s="876"/>
      <c r="BK10806" s="876"/>
      <c r="BL10806" s="876"/>
      <c r="BM10806" s="876"/>
      <c r="BN10806" s="876"/>
      <c r="BO10806" s="876"/>
      <c r="BP10806" s="876"/>
      <c r="BQ10806" s="876"/>
      <c r="BR10806" s="876"/>
    </row>
    <row r="10807" spans="4:70" x14ac:dyDescent="0.2">
      <c r="D10807" s="876"/>
      <c r="F10807" s="876"/>
      <c r="J10807" s="876"/>
      <c r="X10807" s="876"/>
      <c r="Y10807" s="876"/>
      <c r="Z10807" s="876"/>
      <c r="AA10807" s="876"/>
      <c r="AB10807" s="876"/>
      <c r="AC10807" s="876"/>
      <c r="AD10807" s="876"/>
      <c r="AE10807" s="876"/>
      <c r="AF10807" s="876"/>
      <c r="AG10807" s="876"/>
      <c r="AH10807" s="876"/>
      <c r="AI10807" s="876"/>
      <c r="AJ10807" s="876"/>
      <c r="AK10807" s="876"/>
      <c r="AL10807" s="876"/>
      <c r="AM10807" s="876"/>
      <c r="AN10807" s="876"/>
      <c r="AO10807" s="876"/>
      <c r="AP10807" s="876"/>
      <c r="AQ10807" s="876"/>
      <c r="AR10807" s="876"/>
      <c r="AS10807" s="876"/>
      <c r="AT10807" s="876"/>
      <c r="AU10807" s="876"/>
      <c r="AV10807" s="876"/>
      <c r="AW10807" s="876"/>
      <c r="AX10807" s="876"/>
      <c r="AY10807" s="876"/>
      <c r="AZ10807" s="876"/>
      <c r="BA10807" s="876"/>
      <c r="BB10807" s="876"/>
      <c r="BC10807" s="876"/>
      <c r="BD10807" s="876"/>
      <c r="BE10807" s="876"/>
      <c r="BF10807" s="876"/>
      <c r="BG10807" s="876"/>
      <c r="BH10807" s="876"/>
      <c r="BI10807" s="876"/>
      <c r="BJ10807" s="876"/>
      <c r="BK10807" s="876"/>
      <c r="BL10807" s="876"/>
      <c r="BM10807" s="876"/>
      <c r="BN10807" s="876"/>
      <c r="BO10807" s="876"/>
      <c r="BP10807" s="876"/>
      <c r="BQ10807" s="876"/>
      <c r="BR10807" s="876"/>
    </row>
    <row r="10808" spans="4:70" x14ac:dyDescent="0.2">
      <c r="D10808" s="876"/>
      <c r="F10808" s="876"/>
      <c r="J10808" s="876"/>
      <c r="X10808" s="876"/>
      <c r="Y10808" s="876"/>
      <c r="Z10808" s="876"/>
      <c r="AA10808" s="876"/>
      <c r="AB10808" s="876"/>
      <c r="AC10808" s="876"/>
      <c r="AD10808" s="876"/>
      <c r="AE10808" s="876"/>
      <c r="AF10808" s="876"/>
      <c r="AG10808" s="876"/>
      <c r="AH10808" s="876"/>
      <c r="AI10808" s="876"/>
      <c r="AJ10808" s="876"/>
      <c r="AK10808" s="876"/>
      <c r="AL10808" s="876"/>
      <c r="AM10808" s="876"/>
      <c r="AN10808" s="876"/>
      <c r="AO10808" s="876"/>
      <c r="AP10808" s="876"/>
      <c r="AQ10808" s="876"/>
      <c r="AR10808" s="876"/>
      <c r="AS10808" s="876"/>
      <c r="AT10808" s="876"/>
      <c r="AU10808" s="876"/>
      <c r="AV10808" s="876"/>
      <c r="AW10808" s="876"/>
      <c r="AX10808" s="876"/>
      <c r="AY10808" s="876"/>
      <c r="AZ10808" s="876"/>
      <c r="BA10808" s="876"/>
      <c r="BB10808" s="876"/>
      <c r="BC10808" s="876"/>
      <c r="BD10808" s="876"/>
      <c r="BE10808" s="876"/>
      <c r="BF10808" s="876"/>
      <c r="BG10808" s="876"/>
      <c r="BH10808" s="876"/>
      <c r="BI10808" s="876"/>
      <c r="BJ10808" s="876"/>
      <c r="BK10808" s="876"/>
      <c r="BL10808" s="876"/>
      <c r="BM10808" s="876"/>
      <c r="BN10808" s="876"/>
      <c r="BO10808" s="876"/>
      <c r="BP10808" s="876"/>
      <c r="BQ10808" s="876"/>
      <c r="BR10808" s="876"/>
    </row>
    <row r="10809" spans="4:70" x14ac:dyDescent="0.2">
      <c r="D10809" s="876"/>
      <c r="F10809" s="876"/>
      <c r="J10809" s="876"/>
      <c r="X10809" s="876"/>
      <c r="Y10809" s="876"/>
      <c r="Z10809" s="876"/>
      <c r="AA10809" s="876"/>
      <c r="AB10809" s="876"/>
      <c r="AC10809" s="876"/>
      <c r="AD10809" s="876"/>
      <c r="AE10809" s="876"/>
      <c r="AF10809" s="876"/>
      <c r="AG10809" s="876"/>
      <c r="AH10809" s="876"/>
      <c r="AI10809" s="876"/>
      <c r="AJ10809" s="876"/>
      <c r="AK10809" s="876"/>
      <c r="AL10809" s="876"/>
      <c r="AM10809" s="876"/>
      <c r="AN10809" s="876"/>
      <c r="AO10809" s="876"/>
      <c r="AP10809" s="876"/>
      <c r="AQ10809" s="876"/>
      <c r="AR10809" s="876"/>
      <c r="AS10809" s="876"/>
      <c r="AT10809" s="876"/>
      <c r="AU10809" s="876"/>
      <c r="AV10809" s="876"/>
      <c r="AW10809" s="876"/>
      <c r="AX10809" s="876"/>
      <c r="AY10809" s="876"/>
      <c r="AZ10809" s="876"/>
      <c r="BA10809" s="876"/>
      <c r="BB10809" s="876"/>
      <c r="BC10809" s="876"/>
      <c r="BD10809" s="876"/>
      <c r="BE10809" s="876"/>
      <c r="BF10809" s="876"/>
      <c r="BG10809" s="876"/>
      <c r="BH10809" s="876"/>
      <c r="BI10809" s="876"/>
      <c r="BJ10809" s="876"/>
      <c r="BK10809" s="876"/>
      <c r="BL10809" s="876"/>
      <c r="BM10809" s="876"/>
      <c r="BN10809" s="876"/>
      <c r="BO10809" s="876"/>
      <c r="BP10809" s="876"/>
      <c r="BQ10809" s="876"/>
      <c r="BR10809" s="876"/>
    </row>
    <row r="10810" spans="4:70" x14ac:dyDescent="0.2">
      <c r="D10810" s="876"/>
      <c r="F10810" s="876"/>
      <c r="J10810" s="876"/>
      <c r="X10810" s="876"/>
      <c r="Y10810" s="876"/>
      <c r="Z10810" s="876"/>
      <c r="AA10810" s="876"/>
      <c r="AB10810" s="876"/>
      <c r="AC10810" s="876"/>
      <c r="AD10810" s="876"/>
      <c r="AE10810" s="876"/>
      <c r="AF10810" s="876"/>
      <c r="AG10810" s="876"/>
      <c r="AH10810" s="876"/>
      <c r="AI10810" s="876"/>
      <c r="AJ10810" s="876"/>
      <c r="AK10810" s="876"/>
      <c r="AL10810" s="876"/>
      <c r="AM10810" s="876"/>
      <c r="AN10810" s="876"/>
      <c r="AO10810" s="876"/>
      <c r="AP10810" s="876"/>
      <c r="AQ10810" s="876"/>
      <c r="AR10810" s="876"/>
      <c r="AS10810" s="876"/>
      <c r="AT10810" s="876"/>
      <c r="AU10810" s="876"/>
      <c r="AV10810" s="876"/>
      <c r="AW10810" s="876"/>
      <c r="AX10810" s="876"/>
      <c r="AY10810" s="876"/>
      <c r="AZ10810" s="876"/>
      <c r="BA10810" s="876"/>
      <c r="BB10810" s="876"/>
      <c r="BC10810" s="876"/>
      <c r="BD10810" s="876"/>
      <c r="BE10810" s="876"/>
      <c r="BF10810" s="876"/>
      <c r="BG10810" s="876"/>
      <c r="BH10810" s="876"/>
      <c r="BI10810" s="876"/>
      <c r="BJ10810" s="876"/>
      <c r="BK10810" s="876"/>
      <c r="BL10810" s="876"/>
      <c r="BM10810" s="876"/>
      <c r="BN10810" s="876"/>
      <c r="BO10810" s="876"/>
      <c r="BP10810" s="876"/>
      <c r="BQ10810" s="876"/>
      <c r="BR10810" s="876"/>
    </row>
    <row r="10811" spans="4:70" x14ac:dyDescent="0.2">
      <c r="D10811" s="876"/>
      <c r="F10811" s="876"/>
      <c r="J10811" s="876"/>
      <c r="X10811" s="876"/>
      <c r="Y10811" s="876"/>
      <c r="Z10811" s="876"/>
      <c r="AA10811" s="876"/>
      <c r="AB10811" s="876"/>
      <c r="AC10811" s="876"/>
      <c r="AD10811" s="876"/>
      <c r="AE10811" s="876"/>
      <c r="AF10811" s="876"/>
      <c r="AG10811" s="876"/>
      <c r="AH10811" s="876"/>
      <c r="AI10811" s="876"/>
      <c r="AJ10811" s="876"/>
      <c r="AK10811" s="876"/>
      <c r="AL10811" s="876"/>
      <c r="AM10811" s="876"/>
      <c r="AN10811" s="876"/>
      <c r="AO10811" s="876"/>
      <c r="AP10811" s="876"/>
      <c r="AQ10811" s="876"/>
      <c r="AR10811" s="876"/>
      <c r="AS10811" s="876"/>
      <c r="AT10811" s="876"/>
      <c r="AU10811" s="876"/>
      <c r="AV10811" s="876"/>
      <c r="AW10811" s="876"/>
      <c r="AX10811" s="876"/>
      <c r="AY10811" s="876"/>
      <c r="AZ10811" s="876"/>
      <c r="BA10811" s="876"/>
      <c r="BB10811" s="876"/>
      <c r="BC10811" s="876"/>
      <c r="BD10811" s="876"/>
      <c r="BE10811" s="876"/>
      <c r="BF10811" s="876"/>
      <c r="BG10811" s="876"/>
      <c r="BH10811" s="876"/>
      <c r="BI10811" s="876"/>
      <c r="BJ10811" s="876"/>
      <c r="BK10811" s="876"/>
      <c r="BL10811" s="876"/>
      <c r="BM10811" s="876"/>
      <c r="BN10811" s="876"/>
      <c r="BO10811" s="876"/>
      <c r="BP10811" s="876"/>
      <c r="BQ10811" s="876"/>
      <c r="BR10811" s="876"/>
    </row>
    <row r="10812" spans="4:70" x14ac:dyDescent="0.2">
      <c r="D10812" s="876"/>
      <c r="F10812" s="876"/>
      <c r="J10812" s="876"/>
      <c r="X10812" s="876"/>
      <c r="Y10812" s="876"/>
      <c r="Z10812" s="876"/>
      <c r="AA10812" s="876"/>
      <c r="AB10812" s="876"/>
      <c r="AC10812" s="876"/>
      <c r="AD10812" s="876"/>
      <c r="AE10812" s="876"/>
      <c r="AF10812" s="876"/>
      <c r="AG10812" s="876"/>
      <c r="AH10812" s="876"/>
      <c r="AI10812" s="876"/>
      <c r="AJ10812" s="876"/>
      <c r="AK10812" s="876"/>
      <c r="AL10812" s="876"/>
      <c r="AM10812" s="876"/>
      <c r="AN10812" s="876"/>
      <c r="AO10812" s="876"/>
      <c r="AP10812" s="876"/>
      <c r="AQ10812" s="876"/>
      <c r="AR10812" s="876"/>
      <c r="AS10812" s="876"/>
      <c r="AT10812" s="876"/>
      <c r="AU10812" s="876"/>
      <c r="AV10812" s="876"/>
      <c r="AW10812" s="876"/>
      <c r="AX10812" s="876"/>
      <c r="AY10812" s="876"/>
      <c r="AZ10812" s="876"/>
      <c r="BA10812" s="876"/>
      <c r="BB10812" s="876"/>
      <c r="BC10812" s="876"/>
      <c r="BD10812" s="876"/>
      <c r="BE10812" s="876"/>
      <c r="BF10812" s="876"/>
      <c r="BG10812" s="876"/>
      <c r="BH10812" s="876"/>
      <c r="BI10812" s="876"/>
      <c r="BJ10812" s="876"/>
      <c r="BK10812" s="876"/>
      <c r="BL10812" s="876"/>
      <c r="BM10812" s="876"/>
      <c r="BN10812" s="876"/>
      <c r="BO10812" s="876"/>
      <c r="BP10812" s="876"/>
      <c r="BQ10812" s="876"/>
      <c r="BR10812" s="876"/>
    </row>
    <row r="10813" spans="4:70" x14ac:dyDescent="0.2">
      <c r="D10813" s="876"/>
      <c r="F10813" s="876"/>
      <c r="J10813" s="876"/>
      <c r="X10813" s="876"/>
      <c r="Y10813" s="876"/>
      <c r="Z10813" s="876"/>
      <c r="AA10813" s="876"/>
      <c r="AB10813" s="876"/>
      <c r="AC10813" s="876"/>
      <c r="AD10813" s="876"/>
      <c r="AE10813" s="876"/>
      <c r="AF10813" s="876"/>
      <c r="AG10813" s="876"/>
      <c r="AH10813" s="876"/>
      <c r="AI10813" s="876"/>
      <c r="AJ10813" s="876"/>
      <c r="AK10813" s="876"/>
      <c r="AL10813" s="876"/>
      <c r="AM10813" s="876"/>
      <c r="AN10813" s="876"/>
      <c r="AO10813" s="876"/>
      <c r="AP10813" s="876"/>
      <c r="AQ10813" s="876"/>
      <c r="AR10813" s="876"/>
      <c r="AS10813" s="876"/>
      <c r="AT10813" s="876"/>
      <c r="AU10813" s="876"/>
      <c r="AV10813" s="876"/>
      <c r="AW10813" s="876"/>
      <c r="AX10813" s="876"/>
      <c r="AY10813" s="876"/>
      <c r="AZ10813" s="876"/>
      <c r="BA10813" s="876"/>
      <c r="BB10813" s="876"/>
      <c r="BC10813" s="876"/>
      <c r="BD10813" s="876"/>
      <c r="BE10813" s="876"/>
      <c r="BF10813" s="876"/>
      <c r="BG10813" s="876"/>
      <c r="BH10813" s="876"/>
      <c r="BI10813" s="876"/>
      <c r="BJ10813" s="876"/>
      <c r="BK10813" s="876"/>
      <c r="BL10813" s="876"/>
      <c r="BM10813" s="876"/>
      <c r="BN10813" s="876"/>
      <c r="BO10813" s="876"/>
      <c r="BP10813" s="876"/>
      <c r="BQ10813" s="876"/>
      <c r="BR10813" s="876"/>
    </row>
    <row r="10814" spans="4:70" x14ac:dyDescent="0.2">
      <c r="D10814" s="876"/>
      <c r="F10814" s="876"/>
      <c r="J10814" s="876"/>
      <c r="X10814" s="876"/>
      <c r="Y10814" s="876"/>
      <c r="Z10814" s="876"/>
      <c r="AA10814" s="876"/>
      <c r="AB10814" s="876"/>
      <c r="AC10814" s="876"/>
      <c r="AD10814" s="876"/>
      <c r="AE10814" s="876"/>
      <c r="AF10814" s="876"/>
      <c r="AG10814" s="876"/>
      <c r="AH10814" s="876"/>
      <c r="AI10814" s="876"/>
      <c r="AJ10814" s="876"/>
      <c r="AK10814" s="876"/>
      <c r="AL10814" s="876"/>
      <c r="AM10814" s="876"/>
      <c r="AN10814" s="876"/>
      <c r="AO10814" s="876"/>
      <c r="AP10814" s="876"/>
      <c r="AQ10814" s="876"/>
      <c r="AR10814" s="876"/>
      <c r="AS10814" s="876"/>
      <c r="AT10814" s="876"/>
      <c r="AU10814" s="876"/>
      <c r="AV10814" s="876"/>
      <c r="AW10814" s="876"/>
      <c r="AX10814" s="876"/>
      <c r="AY10814" s="876"/>
      <c r="AZ10814" s="876"/>
      <c r="BA10814" s="876"/>
      <c r="BB10814" s="876"/>
      <c r="BC10814" s="876"/>
      <c r="BD10814" s="876"/>
      <c r="BE10814" s="876"/>
      <c r="BF10814" s="876"/>
      <c r="BG10814" s="876"/>
      <c r="BH10814" s="876"/>
      <c r="BI10814" s="876"/>
      <c r="BJ10814" s="876"/>
      <c r="BK10814" s="876"/>
      <c r="BL10814" s="876"/>
      <c r="BM10814" s="876"/>
      <c r="BN10814" s="876"/>
      <c r="BO10814" s="876"/>
      <c r="BP10814" s="876"/>
      <c r="BQ10814" s="876"/>
      <c r="BR10814" s="876"/>
    </row>
    <row r="10815" spans="4:70" x14ac:dyDescent="0.2">
      <c r="D10815" s="876"/>
      <c r="F10815" s="876"/>
      <c r="J10815" s="876"/>
      <c r="X10815" s="876"/>
      <c r="Y10815" s="876"/>
      <c r="Z10815" s="876"/>
      <c r="AA10815" s="876"/>
      <c r="AB10815" s="876"/>
      <c r="AC10815" s="876"/>
      <c r="AD10815" s="876"/>
      <c r="AE10815" s="876"/>
      <c r="AF10815" s="876"/>
      <c r="AG10815" s="876"/>
      <c r="AH10815" s="876"/>
      <c r="AI10815" s="876"/>
      <c r="AJ10815" s="876"/>
      <c r="AK10815" s="876"/>
      <c r="AL10815" s="876"/>
      <c r="AM10815" s="876"/>
      <c r="AN10815" s="876"/>
      <c r="AO10815" s="876"/>
      <c r="AP10815" s="876"/>
      <c r="AQ10815" s="876"/>
      <c r="AR10815" s="876"/>
      <c r="AS10815" s="876"/>
      <c r="AT10815" s="876"/>
      <c r="AU10815" s="876"/>
      <c r="AV10815" s="876"/>
      <c r="AW10815" s="876"/>
      <c r="AX10815" s="876"/>
      <c r="AY10815" s="876"/>
      <c r="AZ10815" s="876"/>
      <c r="BA10815" s="876"/>
      <c r="BB10815" s="876"/>
      <c r="BC10815" s="876"/>
      <c r="BD10815" s="876"/>
      <c r="BE10815" s="876"/>
      <c r="BF10815" s="876"/>
      <c r="BG10815" s="876"/>
      <c r="BH10815" s="876"/>
      <c r="BI10815" s="876"/>
      <c r="BJ10815" s="876"/>
      <c r="BK10815" s="876"/>
      <c r="BL10815" s="876"/>
      <c r="BM10815" s="876"/>
      <c r="BN10815" s="876"/>
      <c r="BO10815" s="876"/>
      <c r="BP10815" s="876"/>
      <c r="BQ10815" s="876"/>
      <c r="BR10815" s="876"/>
    </row>
    <row r="10816" spans="4:70" x14ac:dyDescent="0.2">
      <c r="D10816" s="876"/>
      <c r="F10816" s="876"/>
      <c r="J10816" s="876"/>
      <c r="X10816" s="876"/>
      <c r="Y10816" s="876"/>
      <c r="Z10816" s="876"/>
      <c r="AA10816" s="876"/>
      <c r="AB10816" s="876"/>
      <c r="AC10816" s="876"/>
      <c r="AD10816" s="876"/>
      <c r="AE10816" s="876"/>
      <c r="AF10816" s="876"/>
      <c r="AG10816" s="876"/>
      <c r="AH10816" s="876"/>
      <c r="AI10816" s="876"/>
      <c r="AJ10816" s="876"/>
      <c r="AK10816" s="876"/>
      <c r="AL10816" s="876"/>
      <c r="AM10816" s="876"/>
      <c r="AN10816" s="876"/>
      <c r="AO10816" s="876"/>
      <c r="AP10816" s="876"/>
      <c r="AQ10816" s="876"/>
      <c r="AR10816" s="876"/>
      <c r="AS10816" s="876"/>
      <c r="AT10816" s="876"/>
      <c r="AU10816" s="876"/>
      <c r="AV10816" s="876"/>
      <c r="AW10816" s="876"/>
      <c r="AX10816" s="876"/>
      <c r="AY10816" s="876"/>
      <c r="AZ10816" s="876"/>
      <c r="BA10816" s="876"/>
      <c r="BB10816" s="876"/>
      <c r="BC10816" s="876"/>
      <c r="BD10816" s="876"/>
      <c r="BE10816" s="876"/>
      <c r="BF10816" s="876"/>
      <c r="BG10816" s="876"/>
      <c r="BH10816" s="876"/>
      <c r="BI10816" s="876"/>
      <c r="BJ10816" s="876"/>
      <c r="BK10816" s="876"/>
      <c r="BL10816" s="876"/>
      <c r="BM10816" s="876"/>
      <c r="BN10816" s="876"/>
      <c r="BO10816" s="876"/>
      <c r="BP10816" s="876"/>
      <c r="BQ10816" s="876"/>
      <c r="BR10816" s="876"/>
    </row>
    <row r="10817" spans="4:70" x14ac:dyDescent="0.2">
      <c r="D10817" s="876"/>
      <c r="F10817" s="876"/>
      <c r="J10817" s="876"/>
      <c r="X10817" s="876"/>
      <c r="Y10817" s="876"/>
      <c r="Z10817" s="876"/>
      <c r="AA10817" s="876"/>
      <c r="AB10817" s="876"/>
      <c r="AC10817" s="876"/>
      <c r="AD10817" s="876"/>
      <c r="AE10817" s="876"/>
      <c r="AF10817" s="876"/>
      <c r="AG10817" s="876"/>
      <c r="AH10817" s="876"/>
      <c r="AI10817" s="876"/>
      <c r="AJ10817" s="876"/>
      <c r="AK10817" s="876"/>
      <c r="AL10817" s="876"/>
      <c r="AM10817" s="876"/>
      <c r="AN10817" s="876"/>
      <c r="AO10817" s="876"/>
      <c r="AP10817" s="876"/>
      <c r="AQ10817" s="876"/>
      <c r="AR10817" s="876"/>
      <c r="AS10817" s="876"/>
      <c r="AT10817" s="876"/>
      <c r="AU10817" s="876"/>
      <c r="AV10817" s="876"/>
      <c r="AW10817" s="876"/>
      <c r="AX10817" s="876"/>
      <c r="AY10817" s="876"/>
      <c r="AZ10817" s="876"/>
      <c r="BA10817" s="876"/>
      <c r="BB10817" s="876"/>
      <c r="BC10817" s="876"/>
      <c r="BD10817" s="876"/>
      <c r="BE10817" s="876"/>
      <c r="BF10817" s="876"/>
      <c r="BG10817" s="876"/>
      <c r="BH10817" s="876"/>
      <c r="BI10817" s="876"/>
      <c r="BJ10817" s="876"/>
      <c r="BK10817" s="876"/>
      <c r="BL10817" s="876"/>
      <c r="BM10817" s="876"/>
      <c r="BN10817" s="876"/>
      <c r="BO10817" s="876"/>
      <c r="BP10817" s="876"/>
      <c r="BQ10817" s="876"/>
      <c r="BR10817" s="876"/>
    </row>
    <row r="10818" spans="4:70" x14ac:dyDescent="0.2">
      <c r="D10818" s="876"/>
      <c r="F10818" s="876"/>
      <c r="J10818" s="876"/>
      <c r="X10818" s="876"/>
      <c r="Y10818" s="876"/>
      <c r="Z10818" s="876"/>
      <c r="AA10818" s="876"/>
      <c r="AB10818" s="876"/>
      <c r="AC10818" s="876"/>
      <c r="AD10818" s="876"/>
      <c r="AE10818" s="876"/>
      <c r="AF10818" s="876"/>
      <c r="AG10818" s="876"/>
      <c r="AH10818" s="876"/>
      <c r="AI10818" s="876"/>
      <c r="AJ10818" s="876"/>
      <c r="AK10818" s="876"/>
      <c r="AL10818" s="876"/>
      <c r="AM10818" s="876"/>
      <c r="AN10818" s="876"/>
      <c r="AO10818" s="876"/>
      <c r="AP10818" s="876"/>
      <c r="AQ10818" s="876"/>
      <c r="AR10818" s="876"/>
      <c r="AS10818" s="876"/>
      <c r="AT10818" s="876"/>
      <c r="AU10818" s="876"/>
      <c r="AV10818" s="876"/>
      <c r="AW10818" s="876"/>
      <c r="AX10818" s="876"/>
      <c r="AY10818" s="876"/>
      <c r="AZ10818" s="876"/>
      <c r="BA10818" s="876"/>
      <c r="BB10818" s="876"/>
      <c r="BC10818" s="876"/>
      <c r="BD10818" s="876"/>
      <c r="BE10818" s="876"/>
      <c r="BF10818" s="876"/>
      <c r="BG10818" s="876"/>
      <c r="BH10818" s="876"/>
      <c r="BI10818" s="876"/>
      <c r="BJ10818" s="876"/>
      <c r="BK10818" s="876"/>
      <c r="BL10818" s="876"/>
      <c r="BM10818" s="876"/>
      <c r="BN10818" s="876"/>
      <c r="BO10818" s="876"/>
      <c r="BP10818" s="876"/>
      <c r="BQ10818" s="876"/>
      <c r="BR10818" s="876"/>
    </row>
    <row r="10819" spans="4:70" x14ac:dyDescent="0.2">
      <c r="D10819" s="876"/>
      <c r="F10819" s="876"/>
      <c r="J10819" s="876"/>
      <c r="X10819" s="876"/>
      <c r="Y10819" s="876"/>
      <c r="Z10819" s="876"/>
      <c r="AA10819" s="876"/>
      <c r="AB10819" s="876"/>
      <c r="AC10819" s="876"/>
      <c r="AD10819" s="876"/>
      <c r="AE10819" s="876"/>
      <c r="AF10819" s="876"/>
      <c r="AG10819" s="876"/>
      <c r="AH10819" s="876"/>
      <c r="AI10819" s="876"/>
      <c r="AJ10819" s="876"/>
      <c r="AK10819" s="876"/>
      <c r="AL10819" s="876"/>
      <c r="AM10819" s="876"/>
      <c r="AN10819" s="876"/>
      <c r="AO10819" s="876"/>
      <c r="AP10819" s="876"/>
      <c r="AQ10819" s="876"/>
      <c r="AR10819" s="876"/>
      <c r="AS10819" s="876"/>
      <c r="AT10819" s="876"/>
      <c r="AU10819" s="876"/>
      <c r="AV10819" s="876"/>
      <c r="AW10819" s="876"/>
      <c r="AX10819" s="876"/>
      <c r="AY10819" s="876"/>
      <c r="AZ10819" s="876"/>
      <c r="BA10819" s="876"/>
      <c r="BB10819" s="876"/>
      <c r="BC10819" s="876"/>
      <c r="BD10819" s="876"/>
      <c r="BE10819" s="876"/>
      <c r="BF10819" s="876"/>
      <c r="BG10819" s="876"/>
      <c r="BH10819" s="876"/>
      <c r="BI10819" s="876"/>
      <c r="BJ10819" s="876"/>
      <c r="BK10819" s="876"/>
      <c r="BL10819" s="876"/>
      <c r="BM10819" s="876"/>
      <c r="BN10819" s="876"/>
      <c r="BO10819" s="876"/>
      <c r="BP10819" s="876"/>
      <c r="BQ10819" s="876"/>
      <c r="BR10819" s="876"/>
    </row>
    <row r="10820" spans="4:70" x14ac:dyDescent="0.2">
      <c r="D10820" s="876"/>
      <c r="F10820" s="876"/>
      <c r="J10820" s="876"/>
      <c r="X10820" s="876"/>
      <c r="Y10820" s="876"/>
      <c r="Z10820" s="876"/>
      <c r="AA10820" s="876"/>
      <c r="AB10820" s="876"/>
      <c r="AC10820" s="876"/>
      <c r="AD10820" s="876"/>
      <c r="AE10820" s="876"/>
      <c r="AF10820" s="876"/>
      <c r="AG10820" s="876"/>
      <c r="AH10820" s="876"/>
      <c r="AI10820" s="876"/>
      <c r="AJ10820" s="876"/>
      <c r="AK10820" s="876"/>
      <c r="AL10820" s="876"/>
      <c r="AM10820" s="876"/>
      <c r="AN10820" s="876"/>
      <c r="AO10820" s="876"/>
      <c r="AP10820" s="876"/>
      <c r="AQ10820" s="876"/>
      <c r="AR10820" s="876"/>
      <c r="AS10820" s="876"/>
      <c r="AT10820" s="876"/>
      <c r="AU10820" s="876"/>
      <c r="AV10820" s="876"/>
      <c r="AW10820" s="876"/>
      <c r="AX10820" s="876"/>
      <c r="AY10820" s="876"/>
      <c r="AZ10820" s="876"/>
      <c r="BA10820" s="876"/>
      <c r="BB10820" s="876"/>
      <c r="BC10820" s="876"/>
      <c r="BD10820" s="876"/>
      <c r="BE10820" s="876"/>
      <c r="BF10820" s="876"/>
      <c r="BG10820" s="876"/>
      <c r="BH10820" s="876"/>
      <c r="BI10820" s="876"/>
      <c r="BJ10820" s="876"/>
      <c r="BK10820" s="876"/>
      <c r="BL10820" s="876"/>
      <c r="BM10820" s="876"/>
      <c r="BN10820" s="876"/>
      <c r="BO10820" s="876"/>
      <c r="BP10820" s="876"/>
      <c r="BQ10820" s="876"/>
      <c r="BR10820" s="876"/>
    </row>
    <row r="10821" spans="4:70" x14ac:dyDescent="0.2">
      <c r="D10821" s="876"/>
      <c r="F10821" s="876"/>
      <c r="J10821" s="876"/>
      <c r="X10821" s="876"/>
      <c r="Y10821" s="876"/>
      <c r="Z10821" s="876"/>
      <c r="AA10821" s="876"/>
      <c r="AB10821" s="876"/>
      <c r="AC10821" s="876"/>
      <c r="AD10821" s="876"/>
      <c r="AE10821" s="876"/>
      <c r="AF10821" s="876"/>
      <c r="AG10821" s="876"/>
      <c r="AH10821" s="876"/>
      <c r="AI10821" s="876"/>
      <c r="AJ10821" s="876"/>
      <c r="AK10821" s="876"/>
      <c r="AL10821" s="876"/>
      <c r="AM10821" s="876"/>
      <c r="AN10821" s="876"/>
      <c r="AO10821" s="876"/>
      <c r="AP10821" s="876"/>
      <c r="AQ10821" s="876"/>
      <c r="AR10821" s="876"/>
      <c r="AS10821" s="876"/>
      <c r="AT10821" s="876"/>
      <c r="AU10821" s="876"/>
      <c r="AV10821" s="876"/>
      <c r="AW10821" s="876"/>
      <c r="AX10821" s="876"/>
      <c r="AY10821" s="876"/>
      <c r="AZ10821" s="876"/>
      <c r="BA10821" s="876"/>
      <c r="BB10821" s="876"/>
      <c r="BC10821" s="876"/>
      <c r="BD10821" s="876"/>
      <c r="BE10821" s="876"/>
      <c r="BF10821" s="876"/>
      <c r="BG10821" s="876"/>
      <c r="BH10821" s="876"/>
      <c r="BI10821" s="876"/>
      <c r="BJ10821" s="876"/>
      <c r="BK10821" s="876"/>
      <c r="BL10821" s="876"/>
      <c r="BM10821" s="876"/>
      <c r="BN10821" s="876"/>
      <c r="BO10821" s="876"/>
      <c r="BP10821" s="876"/>
      <c r="BQ10821" s="876"/>
      <c r="BR10821" s="876"/>
    </row>
    <row r="10822" spans="4:70" x14ac:dyDescent="0.2">
      <c r="D10822" s="876"/>
      <c r="F10822" s="876"/>
      <c r="J10822" s="876"/>
      <c r="X10822" s="876"/>
      <c r="Y10822" s="876"/>
      <c r="Z10822" s="876"/>
      <c r="AA10822" s="876"/>
      <c r="AB10822" s="876"/>
      <c r="AC10822" s="876"/>
      <c r="AD10822" s="876"/>
      <c r="AE10822" s="876"/>
      <c r="AF10822" s="876"/>
      <c r="AG10822" s="876"/>
      <c r="AH10822" s="876"/>
      <c r="AI10822" s="876"/>
      <c r="AJ10822" s="876"/>
      <c r="AK10822" s="876"/>
      <c r="AL10822" s="876"/>
      <c r="AM10822" s="876"/>
      <c r="AN10822" s="876"/>
      <c r="AO10822" s="876"/>
      <c r="AP10822" s="876"/>
      <c r="AQ10822" s="876"/>
      <c r="AR10822" s="876"/>
      <c r="AS10822" s="876"/>
      <c r="AT10822" s="876"/>
      <c r="AU10822" s="876"/>
      <c r="AV10822" s="876"/>
      <c r="AW10822" s="876"/>
      <c r="AX10822" s="876"/>
      <c r="AY10822" s="876"/>
      <c r="AZ10822" s="876"/>
      <c r="BA10822" s="876"/>
      <c r="BB10822" s="876"/>
      <c r="BC10822" s="876"/>
      <c r="BD10822" s="876"/>
      <c r="BE10822" s="876"/>
      <c r="BF10822" s="876"/>
      <c r="BG10822" s="876"/>
      <c r="BH10822" s="876"/>
      <c r="BI10822" s="876"/>
      <c r="BJ10822" s="876"/>
      <c r="BK10822" s="876"/>
      <c r="BL10822" s="876"/>
      <c r="BM10822" s="876"/>
      <c r="BN10822" s="876"/>
      <c r="BO10822" s="876"/>
      <c r="BP10822" s="876"/>
      <c r="BQ10822" s="876"/>
      <c r="BR10822" s="876"/>
    </row>
    <row r="10823" spans="4:70" x14ac:dyDescent="0.2">
      <c r="D10823" s="876"/>
      <c r="F10823" s="876"/>
      <c r="J10823" s="876"/>
      <c r="X10823" s="876"/>
      <c r="Y10823" s="876"/>
      <c r="Z10823" s="876"/>
      <c r="AA10823" s="876"/>
      <c r="AB10823" s="876"/>
      <c r="AC10823" s="876"/>
      <c r="AD10823" s="876"/>
      <c r="AE10823" s="876"/>
      <c r="AF10823" s="876"/>
      <c r="AG10823" s="876"/>
      <c r="AH10823" s="876"/>
      <c r="AI10823" s="876"/>
      <c r="AJ10823" s="876"/>
      <c r="AK10823" s="876"/>
      <c r="AL10823" s="876"/>
      <c r="AM10823" s="876"/>
      <c r="AN10823" s="876"/>
      <c r="AO10823" s="876"/>
      <c r="AP10823" s="876"/>
      <c r="AQ10823" s="876"/>
      <c r="AR10823" s="876"/>
      <c r="AS10823" s="876"/>
      <c r="AT10823" s="876"/>
      <c r="AU10823" s="876"/>
      <c r="AV10823" s="876"/>
      <c r="AW10823" s="876"/>
      <c r="AX10823" s="876"/>
      <c r="AY10823" s="876"/>
      <c r="AZ10823" s="876"/>
      <c r="BA10823" s="876"/>
      <c r="BB10823" s="876"/>
      <c r="BC10823" s="876"/>
      <c r="BD10823" s="876"/>
      <c r="BE10823" s="876"/>
      <c r="BF10823" s="876"/>
      <c r="BG10823" s="876"/>
      <c r="BH10823" s="876"/>
      <c r="BI10823" s="876"/>
      <c r="BJ10823" s="876"/>
      <c r="BK10823" s="876"/>
      <c r="BL10823" s="876"/>
      <c r="BM10823" s="876"/>
      <c r="BN10823" s="876"/>
      <c r="BO10823" s="876"/>
      <c r="BP10823" s="876"/>
      <c r="BQ10823" s="876"/>
      <c r="BR10823" s="876"/>
    </row>
    <row r="10824" spans="4:70" x14ac:dyDescent="0.2">
      <c r="D10824" s="876"/>
      <c r="F10824" s="876"/>
      <c r="J10824" s="876"/>
      <c r="X10824" s="876"/>
      <c r="Y10824" s="876"/>
      <c r="Z10824" s="876"/>
      <c r="AA10824" s="876"/>
      <c r="AB10824" s="876"/>
      <c r="AC10824" s="876"/>
      <c r="AD10824" s="876"/>
      <c r="AE10824" s="876"/>
      <c r="AF10824" s="876"/>
      <c r="AG10824" s="876"/>
      <c r="AH10824" s="876"/>
      <c r="AI10824" s="876"/>
      <c r="AJ10824" s="876"/>
      <c r="AK10824" s="876"/>
      <c r="AL10824" s="876"/>
      <c r="AM10824" s="876"/>
      <c r="AN10824" s="876"/>
      <c r="AO10824" s="876"/>
      <c r="AP10824" s="876"/>
      <c r="AQ10824" s="876"/>
      <c r="AR10824" s="876"/>
      <c r="AS10824" s="876"/>
      <c r="AT10824" s="876"/>
      <c r="AU10824" s="876"/>
      <c r="AV10824" s="876"/>
      <c r="AW10824" s="876"/>
      <c r="AX10824" s="876"/>
      <c r="AY10824" s="876"/>
      <c r="AZ10824" s="876"/>
      <c r="BA10824" s="876"/>
      <c r="BB10824" s="876"/>
      <c r="BC10824" s="876"/>
      <c r="BD10824" s="876"/>
      <c r="BE10824" s="876"/>
      <c r="BF10824" s="876"/>
      <c r="BG10824" s="876"/>
      <c r="BH10824" s="876"/>
      <c r="BI10824" s="876"/>
      <c r="BJ10824" s="876"/>
      <c r="BK10824" s="876"/>
      <c r="BL10824" s="876"/>
      <c r="BM10824" s="876"/>
      <c r="BN10824" s="876"/>
      <c r="BO10824" s="876"/>
      <c r="BP10824" s="876"/>
      <c r="BQ10824" s="876"/>
      <c r="BR10824" s="876"/>
    </row>
    <row r="10825" spans="4:70" x14ac:dyDescent="0.2">
      <c r="D10825" s="876"/>
      <c r="F10825" s="876"/>
      <c r="J10825" s="876"/>
      <c r="X10825" s="876"/>
      <c r="Y10825" s="876"/>
      <c r="Z10825" s="876"/>
      <c r="AA10825" s="876"/>
      <c r="AB10825" s="876"/>
      <c r="AC10825" s="876"/>
      <c r="AD10825" s="876"/>
      <c r="AE10825" s="876"/>
      <c r="AF10825" s="876"/>
      <c r="AG10825" s="876"/>
      <c r="AH10825" s="876"/>
      <c r="AI10825" s="876"/>
      <c r="AJ10825" s="876"/>
      <c r="AK10825" s="876"/>
      <c r="AL10825" s="876"/>
      <c r="AM10825" s="876"/>
      <c r="AN10825" s="876"/>
      <c r="AO10825" s="876"/>
      <c r="AP10825" s="876"/>
      <c r="AQ10825" s="876"/>
      <c r="AR10825" s="876"/>
      <c r="AS10825" s="876"/>
      <c r="AT10825" s="876"/>
      <c r="AU10825" s="876"/>
      <c r="AV10825" s="876"/>
      <c r="AW10825" s="876"/>
      <c r="AX10825" s="876"/>
      <c r="AY10825" s="876"/>
      <c r="AZ10825" s="876"/>
      <c r="BA10825" s="876"/>
      <c r="BB10825" s="876"/>
      <c r="BC10825" s="876"/>
      <c r="BD10825" s="876"/>
      <c r="BE10825" s="876"/>
      <c r="BF10825" s="876"/>
      <c r="BG10825" s="876"/>
      <c r="BH10825" s="876"/>
      <c r="BI10825" s="876"/>
      <c r="BJ10825" s="876"/>
      <c r="BK10825" s="876"/>
      <c r="BL10825" s="876"/>
      <c r="BM10825" s="876"/>
      <c r="BN10825" s="876"/>
      <c r="BO10825" s="876"/>
      <c r="BP10825" s="876"/>
      <c r="BQ10825" s="876"/>
      <c r="BR10825" s="876"/>
    </row>
    <row r="10826" spans="4:70" x14ac:dyDescent="0.2">
      <c r="D10826" s="876"/>
      <c r="F10826" s="876"/>
      <c r="J10826" s="876"/>
      <c r="X10826" s="876"/>
      <c r="Y10826" s="876"/>
      <c r="Z10826" s="876"/>
      <c r="AA10826" s="876"/>
      <c r="AB10826" s="876"/>
      <c r="AC10826" s="876"/>
      <c r="AD10826" s="876"/>
      <c r="AE10826" s="876"/>
      <c r="AF10826" s="876"/>
      <c r="AG10826" s="876"/>
      <c r="AH10826" s="876"/>
      <c r="AI10826" s="876"/>
      <c r="AJ10826" s="876"/>
      <c r="AK10826" s="876"/>
      <c r="AL10826" s="876"/>
      <c r="AM10826" s="876"/>
      <c r="AN10826" s="876"/>
      <c r="AO10826" s="876"/>
      <c r="AP10826" s="876"/>
      <c r="AQ10826" s="876"/>
      <c r="AR10826" s="876"/>
      <c r="AS10826" s="876"/>
      <c r="AT10826" s="876"/>
      <c r="AU10826" s="876"/>
      <c r="AV10826" s="876"/>
      <c r="AW10826" s="876"/>
      <c r="AX10826" s="876"/>
      <c r="AY10826" s="876"/>
      <c r="AZ10826" s="876"/>
      <c r="BA10826" s="876"/>
      <c r="BB10826" s="876"/>
      <c r="BC10826" s="876"/>
      <c r="BD10826" s="876"/>
      <c r="BE10826" s="876"/>
      <c r="BF10826" s="876"/>
      <c r="BG10826" s="876"/>
      <c r="BH10826" s="876"/>
      <c r="BI10826" s="876"/>
      <c r="BJ10826" s="876"/>
      <c r="BK10826" s="876"/>
      <c r="BL10826" s="876"/>
      <c r="BM10826" s="876"/>
      <c r="BN10826" s="876"/>
      <c r="BO10826" s="876"/>
      <c r="BP10826" s="876"/>
      <c r="BQ10826" s="876"/>
      <c r="BR10826" s="876"/>
    </row>
    <row r="10827" spans="4:70" x14ac:dyDescent="0.2">
      <c r="D10827" s="876"/>
      <c r="F10827" s="876"/>
      <c r="J10827" s="876"/>
      <c r="X10827" s="876"/>
      <c r="Y10827" s="876"/>
      <c r="Z10827" s="876"/>
      <c r="AA10827" s="876"/>
      <c r="AB10827" s="876"/>
      <c r="AC10827" s="876"/>
      <c r="AD10827" s="876"/>
      <c r="AE10827" s="876"/>
      <c r="AF10827" s="876"/>
      <c r="AG10827" s="876"/>
      <c r="AH10827" s="876"/>
      <c r="AI10827" s="876"/>
      <c r="AJ10827" s="876"/>
      <c r="AK10827" s="876"/>
      <c r="AL10827" s="876"/>
      <c r="AM10827" s="876"/>
      <c r="AN10827" s="876"/>
      <c r="AO10827" s="876"/>
      <c r="AP10827" s="876"/>
      <c r="AQ10827" s="876"/>
      <c r="AR10827" s="876"/>
      <c r="AS10827" s="876"/>
      <c r="AT10827" s="876"/>
      <c r="AU10827" s="876"/>
      <c r="AV10827" s="876"/>
      <c r="AW10827" s="876"/>
      <c r="AX10827" s="876"/>
      <c r="AY10827" s="876"/>
      <c r="AZ10827" s="876"/>
      <c r="BA10827" s="876"/>
      <c r="BB10827" s="876"/>
      <c r="BC10827" s="876"/>
      <c r="BD10827" s="876"/>
      <c r="BE10827" s="876"/>
      <c r="BF10827" s="876"/>
      <c r="BG10827" s="876"/>
      <c r="BH10827" s="876"/>
      <c r="BI10827" s="876"/>
      <c r="BJ10827" s="876"/>
      <c r="BK10827" s="876"/>
      <c r="BL10827" s="876"/>
      <c r="BM10827" s="876"/>
      <c r="BN10827" s="876"/>
      <c r="BO10827" s="876"/>
      <c r="BP10827" s="876"/>
      <c r="BQ10827" s="876"/>
      <c r="BR10827" s="876"/>
    </row>
    <row r="10828" spans="4:70" x14ac:dyDescent="0.2">
      <c r="D10828" s="876"/>
      <c r="F10828" s="876"/>
      <c r="J10828" s="876"/>
      <c r="X10828" s="876"/>
      <c r="Y10828" s="876"/>
      <c r="Z10828" s="876"/>
      <c r="AA10828" s="876"/>
      <c r="AB10828" s="876"/>
      <c r="AC10828" s="876"/>
      <c r="AD10828" s="876"/>
      <c r="AE10828" s="876"/>
      <c r="AF10828" s="876"/>
      <c r="AG10828" s="876"/>
      <c r="AH10828" s="876"/>
      <c r="AI10828" s="876"/>
      <c r="AJ10828" s="876"/>
      <c r="AK10828" s="876"/>
      <c r="AL10828" s="876"/>
      <c r="AM10828" s="876"/>
      <c r="AN10828" s="876"/>
      <c r="AO10828" s="876"/>
      <c r="AP10828" s="876"/>
      <c r="AQ10828" s="876"/>
      <c r="AR10828" s="876"/>
      <c r="AS10828" s="876"/>
      <c r="AT10828" s="876"/>
      <c r="AU10828" s="876"/>
      <c r="AV10828" s="876"/>
      <c r="AW10828" s="876"/>
      <c r="AX10828" s="876"/>
      <c r="AY10828" s="876"/>
      <c r="AZ10828" s="876"/>
      <c r="BA10828" s="876"/>
      <c r="BB10828" s="876"/>
      <c r="BC10828" s="876"/>
      <c r="BD10828" s="876"/>
      <c r="BE10828" s="876"/>
      <c r="BF10828" s="876"/>
      <c r="BG10828" s="876"/>
      <c r="BH10828" s="876"/>
      <c r="BI10828" s="876"/>
      <c r="BJ10828" s="876"/>
      <c r="BK10828" s="876"/>
      <c r="BL10828" s="876"/>
      <c r="BM10828" s="876"/>
      <c r="BN10828" s="876"/>
      <c r="BO10828" s="876"/>
      <c r="BP10828" s="876"/>
      <c r="BQ10828" s="876"/>
      <c r="BR10828" s="876"/>
    </row>
    <row r="10829" spans="4:70" x14ac:dyDescent="0.2">
      <c r="D10829" s="876"/>
      <c r="F10829" s="876"/>
      <c r="J10829" s="876"/>
      <c r="X10829" s="876"/>
      <c r="Y10829" s="876"/>
      <c r="Z10829" s="876"/>
      <c r="AA10829" s="876"/>
      <c r="AB10829" s="876"/>
      <c r="AC10829" s="876"/>
      <c r="AD10829" s="876"/>
      <c r="AE10829" s="876"/>
      <c r="AF10829" s="876"/>
      <c r="AG10829" s="876"/>
      <c r="AH10829" s="876"/>
      <c r="AI10829" s="876"/>
      <c r="AJ10829" s="876"/>
      <c r="AK10829" s="876"/>
      <c r="AL10829" s="876"/>
      <c r="AM10829" s="876"/>
      <c r="AN10829" s="876"/>
      <c r="AO10829" s="876"/>
      <c r="AP10829" s="876"/>
      <c r="AQ10829" s="876"/>
      <c r="AR10829" s="876"/>
      <c r="AS10829" s="876"/>
      <c r="AT10829" s="876"/>
      <c r="AU10829" s="876"/>
      <c r="AV10829" s="876"/>
      <c r="AW10829" s="876"/>
      <c r="AX10829" s="876"/>
      <c r="AY10829" s="876"/>
      <c r="AZ10829" s="876"/>
      <c r="BA10829" s="876"/>
      <c r="BB10829" s="876"/>
      <c r="BC10829" s="876"/>
      <c r="BD10829" s="876"/>
      <c r="BE10829" s="876"/>
      <c r="BF10829" s="876"/>
      <c r="BG10829" s="876"/>
      <c r="BH10829" s="876"/>
      <c r="BI10829" s="876"/>
      <c r="BJ10829" s="876"/>
      <c r="BK10829" s="876"/>
      <c r="BL10829" s="876"/>
      <c r="BM10829" s="876"/>
      <c r="BN10829" s="876"/>
      <c r="BO10829" s="876"/>
      <c r="BP10829" s="876"/>
      <c r="BQ10829" s="876"/>
      <c r="BR10829" s="876"/>
    </row>
    <row r="10830" spans="4:70" x14ac:dyDescent="0.2">
      <c r="D10830" s="876"/>
      <c r="F10830" s="876"/>
      <c r="J10830" s="876"/>
      <c r="X10830" s="876"/>
      <c r="Y10830" s="876"/>
      <c r="Z10830" s="876"/>
      <c r="AA10830" s="876"/>
      <c r="AB10830" s="876"/>
      <c r="AC10830" s="876"/>
      <c r="AD10830" s="876"/>
      <c r="AE10830" s="876"/>
      <c r="AF10830" s="876"/>
      <c r="AG10830" s="876"/>
      <c r="AH10830" s="876"/>
      <c r="AI10830" s="876"/>
      <c r="AJ10830" s="876"/>
      <c r="AK10830" s="876"/>
      <c r="AL10830" s="876"/>
      <c r="AM10830" s="876"/>
      <c r="AN10830" s="876"/>
      <c r="AO10830" s="876"/>
      <c r="AP10830" s="876"/>
      <c r="AQ10830" s="876"/>
      <c r="AR10830" s="876"/>
      <c r="AS10830" s="876"/>
      <c r="AT10830" s="876"/>
      <c r="AU10830" s="876"/>
      <c r="AV10830" s="876"/>
      <c r="AW10830" s="876"/>
      <c r="AX10830" s="876"/>
      <c r="AY10830" s="876"/>
      <c r="AZ10830" s="876"/>
      <c r="BA10830" s="876"/>
      <c r="BB10830" s="876"/>
      <c r="BC10830" s="876"/>
      <c r="BD10830" s="876"/>
      <c r="BE10830" s="876"/>
      <c r="BF10830" s="876"/>
      <c r="BG10830" s="876"/>
      <c r="BH10830" s="876"/>
      <c r="BI10830" s="876"/>
      <c r="BJ10830" s="876"/>
      <c r="BK10830" s="876"/>
      <c r="BL10830" s="876"/>
      <c r="BM10830" s="876"/>
      <c r="BN10830" s="876"/>
      <c r="BO10830" s="876"/>
      <c r="BP10830" s="876"/>
      <c r="BQ10830" s="876"/>
      <c r="BR10830" s="876"/>
    </row>
    <row r="10831" spans="4:70" x14ac:dyDescent="0.2">
      <c r="D10831" s="876"/>
      <c r="F10831" s="876"/>
      <c r="J10831" s="876"/>
      <c r="X10831" s="876"/>
      <c r="Y10831" s="876"/>
      <c r="Z10831" s="876"/>
      <c r="AA10831" s="876"/>
      <c r="AB10831" s="876"/>
      <c r="AC10831" s="876"/>
      <c r="AD10831" s="876"/>
      <c r="AE10831" s="876"/>
      <c r="AF10831" s="876"/>
      <c r="AG10831" s="876"/>
      <c r="AH10831" s="876"/>
      <c r="AI10831" s="876"/>
      <c r="AJ10831" s="876"/>
      <c r="AK10831" s="876"/>
      <c r="AL10831" s="876"/>
      <c r="AM10831" s="876"/>
      <c r="AN10831" s="876"/>
      <c r="AO10831" s="876"/>
      <c r="AP10831" s="876"/>
      <c r="AQ10831" s="876"/>
      <c r="AR10831" s="876"/>
      <c r="AS10831" s="876"/>
      <c r="AT10831" s="876"/>
      <c r="AU10831" s="876"/>
      <c r="AV10831" s="876"/>
      <c r="AW10831" s="876"/>
      <c r="AX10831" s="876"/>
      <c r="AY10831" s="876"/>
      <c r="AZ10831" s="876"/>
      <c r="BA10831" s="876"/>
      <c r="BB10831" s="876"/>
      <c r="BC10831" s="876"/>
      <c r="BD10831" s="876"/>
      <c r="BE10831" s="876"/>
      <c r="BF10831" s="876"/>
      <c r="BG10831" s="876"/>
      <c r="BH10831" s="876"/>
      <c r="BI10831" s="876"/>
      <c r="BJ10831" s="876"/>
      <c r="BK10831" s="876"/>
      <c r="BL10831" s="876"/>
      <c r="BM10831" s="876"/>
      <c r="BN10831" s="876"/>
      <c r="BO10831" s="876"/>
      <c r="BP10831" s="876"/>
      <c r="BQ10831" s="876"/>
      <c r="BR10831" s="876"/>
    </row>
    <row r="10832" spans="4:70" x14ac:dyDescent="0.2">
      <c r="D10832" s="876"/>
      <c r="F10832" s="876"/>
      <c r="J10832" s="876"/>
      <c r="X10832" s="876"/>
      <c r="Y10832" s="876"/>
      <c r="Z10832" s="876"/>
      <c r="AA10832" s="876"/>
      <c r="AB10832" s="876"/>
      <c r="AC10832" s="876"/>
      <c r="AD10832" s="876"/>
      <c r="AE10832" s="876"/>
      <c r="AF10832" s="876"/>
      <c r="AG10832" s="876"/>
      <c r="AH10832" s="876"/>
      <c r="AI10832" s="876"/>
      <c r="AJ10832" s="876"/>
      <c r="AK10832" s="876"/>
      <c r="AL10832" s="876"/>
      <c r="AM10832" s="876"/>
      <c r="AN10832" s="876"/>
      <c r="AO10832" s="876"/>
      <c r="AP10832" s="876"/>
      <c r="AQ10832" s="876"/>
      <c r="AR10832" s="876"/>
      <c r="AS10832" s="876"/>
      <c r="AT10832" s="876"/>
      <c r="AU10832" s="876"/>
      <c r="AV10832" s="876"/>
      <c r="AW10832" s="876"/>
      <c r="AX10832" s="876"/>
      <c r="AY10832" s="876"/>
      <c r="AZ10832" s="876"/>
      <c r="BA10832" s="876"/>
      <c r="BB10832" s="876"/>
      <c r="BC10832" s="876"/>
      <c r="BD10832" s="876"/>
      <c r="BE10832" s="876"/>
      <c r="BF10832" s="876"/>
      <c r="BG10832" s="876"/>
      <c r="BH10832" s="876"/>
      <c r="BI10832" s="876"/>
      <c r="BJ10832" s="876"/>
      <c r="BK10832" s="876"/>
      <c r="BL10832" s="876"/>
      <c r="BM10832" s="876"/>
      <c r="BN10832" s="876"/>
      <c r="BO10832" s="876"/>
      <c r="BP10832" s="876"/>
      <c r="BQ10832" s="876"/>
      <c r="BR10832" s="876"/>
    </row>
    <row r="10833" spans="4:70" x14ac:dyDescent="0.2">
      <c r="D10833" s="876"/>
      <c r="F10833" s="876"/>
      <c r="J10833" s="876"/>
      <c r="X10833" s="876"/>
      <c r="Y10833" s="876"/>
      <c r="Z10833" s="876"/>
      <c r="AA10833" s="876"/>
      <c r="AB10833" s="876"/>
      <c r="AC10833" s="876"/>
      <c r="AD10833" s="876"/>
      <c r="AE10833" s="876"/>
      <c r="AF10833" s="876"/>
      <c r="AG10833" s="876"/>
      <c r="AH10833" s="876"/>
      <c r="AI10833" s="876"/>
      <c r="AJ10833" s="876"/>
      <c r="AK10833" s="876"/>
      <c r="AL10833" s="876"/>
      <c r="AM10833" s="876"/>
      <c r="AN10833" s="876"/>
      <c r="AO10833" s="876"/>
      <c r="AP10833" s="876"/>
      <c r="AQ10833" s="876"/>
      <c r="AR10833" s="876"/>
      <c r="AS10833" s="876"/>
      <c r="AT10833" s="876"/>
      <c r="AU10833" s="876"/>
      <c r="AV10833" s="876"/>
      <c r="AW10833" s="876"/>
      <c r="AX10833" s="876"/>
      <c r="AY10833" s="876"/>
      <c r="AZ10833" s="876"/>
      <c r="BA10833" s="876"/>
      <c r="BB10833" s="876"/>
      <c r="BC10833" s="876"/>
      <c r="BD10833" s="876"/>
      <c r="BE10833" s="876"/>
      <c r="BF10833" s="876"/>
      <c r="BG10833" s="876"/>
      <c r="BH10833" s="876"/>
      <c r="BI10833" s="876"/>
      <c r="BJ10833" s="876"/>
      <c r="BK10833" s="876"/>
      <c r="BL10833" s="876"/>
      <c r="BM10833" s="876"/>
      <c r="BN10833" s="876"/>
      <c r="BO10833" s="876"/>
      <c r="BP10833" s="876"/>
      <c r="BQ10833" s="876"/>
      <c r="BR10833" s="876"/>
    </row>
    <row r="10834" spans="4:70" x14ac:dyDescent="0.2">
      <c r="D10834" s="876"/>
      <c r="F10834" s="876"/>
      <c r="J10834" s="876"/>
      <c r="X10834" s="876"/>
      <c r="Y10834" s="876"/>
      <c r="Z10834" s="876"/>
      <c r="AA10834" s="876"/>
      <c r="AB10834" s="876"/>
      <c r="AC10834" s="876"/>
      <c r="AD10834" s="876"/>
      <c r="AE10834" s="876"/>
      <c r="AF10834" s="876"/>
      <c r="AG10834" s="876"/>
      <c r="AH10834" s="876"/>
      <c r="AI10834" s="876"/>
      <c r="AJ10834" s="876"/>
      <c r="AK10834" s="876"/>
      <c r="AL10834" s="876"/>
      <c r="AM10834" s="876"/>
      <c r="AN10834" s="876"/>
      <c r="AO10834" s="876"/>
      <c r="AP10834" s="876"/>
      <c r="AQ10834" s="876"/>
      <c r="AR10834" s="876"/>
      <c r="AS10834" s="876"/>
      <c r="AT10834" s="876"/>
      <c r="AU10834" s="876"/>
      <c r="AV10834" s="876"/>
      <c r="AW10834" s="876"/>
      <c r="AX10834" s="876"/>
      <c r="AY10834" s="876"/>
      <c r="AZ10834" s="876"/>
      <c r="BA10834" s="876"/>
      <c r="BB10834" s="876"/>
      <c r="BC10834" s="876"/>
      <c r="BD10834" s="876"/>
      <c r="BE10834" s="876"/>
      <c r="BF10834" s="876"/>
      <c r="BG10834" s="876"/>
      <c r="BH10834" s="876"/>
      <c r="BI10834" s="876"/>
      <c r="BJ10834" s="876"/>
      <c r="BK10834" s="876"/>
      <c r="BL10834" s="876"/>
      <c r="BM10834" s="876"/>
      <c r="BN10834" s="876"/>
      <c r="BO10834" s="876"/>
      <c r="BP10834" s="876"/>
      <c r="BQ10834" s="876"/>
      <c r="BR10834" s="876"/>
    </row>
    <row r="10835" spans="4:70" x14ac:dyDescent="0.2">
      <c r="D10835" s="876"/>
      <c r="F10835" s="876"/>
      <c r="J10835" s="876"/>
      <c r="X10835" s="876"/>
      <c r="Y10835" s="876"/>
      <c r="Z10835" s="876"/>
      <c r="AA10835" s="876"/>
      <c r="AB10835" s="876"/>
      <c r="AC10835" s="876"/>
      <c r="AD10835" s="876"/>
      <c r="AE10835" s="876"/>
      <c r="AF10835" s="876"/>
      <c r="AG10835" s="876"/>
      <c r="AH10835" s="876"/>
      <c r="AI10835" s="876"/>
      <c r="AJ10835" s="876"/>
      <c r="AK10835" s="876"/>
      <c r="AL10835" s="876"/>
      <c r="AM10835" s="876"/>
      <c r="AN10835" s="876"/>
      <c r="AO10835" s="876"/>
      <c r="AP10835" s="876"/>
      <c r="AQ10835" s="876"/>
      <c r="AR10835" s="876"/>
      <c r="AS10835" s="876"/>
      <c r="AT10835" s="876"/>
      <c r="AU10835" s="876"/>
      <c r="AV10835" s="876"/>
      <c r="AW10835" s="876"/>
      <c r="AX10835" s="876"/>
      <c r="AY10835" s="876"/>
      <c r="AZ10835" s="876"/>
      <c r="BA10835" s="876"/>
      <c r="BB10835" s="876"/>
      <c r="BC10835" s="876"/>
      <c r="BD10835" s="876"/>
      <c r="BE10835" s="876"/>
      <c r="BF10835" s="876"/>
      <c r="BG10835" s="876"/>
      <c r="BH10835" s="876"/>
      <c r="BI10835" s="876"/>
      <c r="BJ10835" s="876"/>
      <c r="BK10835" s="876"/>
      <c r="BL10835" s="876"/>
      <c r="BM10835" s="876"/>
      <c r="BN10835" s="876"/>
      <c r="BO10835" s="876"/>
      <c r="BP10835" s="876"/>
      <c r="BQ10835" s="876"/>
      <c r="BR10835" s="876"/>
    </row>
    <row r="10836" spans="4:70" x14ac:dyDescent="0.2">
      <c r="D10836" s="876"/>
      <c r="F10836" s="876"/>
      <c r="J10836" s="876"/>
      <c r="X10836" s="876"/>
      <c r="Y10836" s="876"/>
      <c r="Z10836" s="876"/>
      <c r="AA10836" s="876"/>
      <c r="AB10836" s="876"/>
      <c r="AC10836" s="876"/>
      <c r="AD10836" s="876"/>
      <c r="AE10836" s="876"/>
      <c r="AF10836" s="876"/>
      <c r="AG10836" s="876"/>
      <c r="AH10836" s="876"/>
      <c r="AI10836" s="876"/>
      <c r="AJ10836" s="876"/>
      <c r="AK10836" s="876"/>
      <c r="AL10836" s="876"/>
      <c r="AM10836" s="876"/>
      <c r="AN10836" s="876"/>
      <c r="AO10836" s="876"/>
      <c r="AP10836" s="876"/>
      <c r="AQ10836" s="876"/>
      <c r="AR10836" s="876"/>
      <c r="AS10836" s="876"/>
      <c r="AT10836" s="876"/>
      <c r="AU10836" s="876"/>
      <c r="AV10836" s="876"/>
      <c r="AW10836" s="876"/>
      <c r="AX10836" s="876"/>
      <c r="AY10836" s="876"/>
      <c r="AZ10836" s="876"/>
      <c r="BA10836" s="876"/>
      <c r="BB10836" s="876"/>
      <c r="BC10836" s="876"/>
      <c r="BD10836" s="876"/>
      <c r="BE10836" s="876"/>
      <c r="BF10836" s="876"/>
      <c r="BG10836" s="876"/>
      <c r="BH10836" s="876"/>
      <c r="BI10836" s="876"/>
      <c r="BJ10836" s="876"/>
      <c r="BK10836" s="876"/>
      <c r="BL10836" s="876"/>
      <c r="BM10836" s="876"/>
      <c r="BN10836" s="876"/>
      <c r="BO10836" s="876"/>
      <c r="BP10836" s="876"/>
      <c r="BQ10836" s="876"/>
      <c r="BR10836" s="876"/>
    </row>
    <row r="10837" spans="4:70" x14ac:dyDescent="0.2">
      <c r="D10837" s="876"/>
      <c r="F10837" s="876"/>
      <c r="J10837" s="876"/>
      <c r="X10837" s="876"/>
      <c r="Y10837" s="876"/>
      <c r="Z10837" s="876"/>
      <c r="AA10837" s="876"/>
      <c r="AB10837" s="876"/>
      <c r="AC10837" s="876"/>
      <c r="AD10837" s="876"/>
      <c r="AE10837" s="876"/>
      <c r="AF10837" s="876"/>
      <c r="AG10837" s="876"/>
      <c r="AH10837" s="876"/>
      <c r="AI10837" s="876"/>
      <c r="AJ10837" s="876"/>
      <c r="AK10837" s="876"/>
      <c r="AL10837" s="876"/>
      <c r="AM10837" s="876"/>
      <c r="AN10837" s="876"/>
      <c r="AO10837" s="876"/>
      <c r="AP10837" s="876"/>
      <c r="AQ10837" s="876"/>
      <c r="AR10837" s="876"/>
      <c r="AS10837" s="876"/>
      <c r="AT10837" s="876"/>
      <c r="AU10837" s="876"/>
      <c r="AV10837" s="876"/>
      <c r="AW10837" s="876"/>
      <c r="AX10837" s="876"/>
      <c r="AY10837" s="876"/>
      <c r="AZ10837" s="876"/>
      <c r="BA10837" s="876"/>
      <c r="BB10837" s="876"/>
      <c r="BC10837" s="876"/>
      <c r="BD10837" s="876"/>
      <c r="BE10837" s="876"/>
      <c r="BF10837" s="876"/>
      <c r="BG10837" s="876"/>
      <c r="BH10837" s="876"/>
      <c r="BI10837" s="876"/>
      <c r="BJ10837" s="876"/>
      <c r="BK10837" s="876"/>
      <c r="BL10837" s="876"/>
      <c r="BM10837" s="876"/>
      <c r="BN10837" s="876"/>
      <c r="BO10837" s="876"/>
      <c r="BP10837" s="876"/>
      <c r="BQ10837" s="876"/>
      <c r="BR10837" s="876"/>
    </row>
    <row r="10838" spans="4:70" x14ac:dyDescent="0.2">
      <c r="D10838" s="876"/>
      <c r="F10838" s="876"/>
      <c r="J10838" s="876"/>
      <c r="X10838" s="876"/>
      <c r="Y10838" s="876"/>
      <c r="Z10838" s="876"/>
      <c r="AA10838" s="876"/>
      <c r="AB10838" s="876"/>
      <c r="AC10838" s="876"/>
      <c r="AD10838" s="876"/>
      <c r="AE10838" s="876"/>
      <c r="AF10838" s="876"/>
      <c r="AG10838" s="876"/>
      <c r="AH10838" s="876"/>
      <c r="AI10838" s="876"/>
      <c r="AJ10838" s="876"/>
      <c r="AK10838" s="876"/>
      <c r="AL10838" s="876"/>
      <c r="AM10838" s="876"/>
      <c r="AN10838" s="876"/>
      <c r="AO10838" s="876"/>
      <c r="AP10838" s="876"/>
      <c r="AQ10838" s="876"/>
      <c r="AR10838" s="876"/>
      <c r="AS10838" s="876"/>
      <c r="AT10838" s="876"/>
      <c r="AU10838" s="876"/>
      <c r="AV10838" s="876"/>
      <c r="AW10838" s="876"/>
      <c r="AX10838" s="876"/>
      <c r="AY10838" s="876"/>
      <c r="AZ10838" s="876"/>
      <c r="BA10838" s="876"/>
      <c r="BB10838" s="876"/>
      <c r="BC10838" s="876"/>
      <c r="BD10838" s="876"/>
      <c r="BE10838" s="876"/>
      <c r="BF10838" s="876"/>
      <c r="BG10838" s="876"/>
      <c r="BH10838" s="876"/>
      <c r="BI10838" s="876"/>
      <c r="BJ10838" s="876"/>
      <c r="BK10838" s="876"/>
      <c r="BL10838" s="876"/>
      <c r="BM10838" s="876"/>
      <c r="BN10838" s="876"/>
      <c r="BO10838" s="876"/>
      <c r="BP10838" s="876"/>
      <c r="BQ10838" s="876"/>
      <c r="BR10838" s="876"/>
    </row>
    <row r="10839" spans="4:70" x14ac:dyDescent="0.2">
      <c r="D10839" s="876"/>
      <c r="F10839" s="876"/>
      <c r="J10839" s="876"/>
      <c r="X10839" s="876"/>
      <c r="Y10839" s="876"/>
      <c r="Z10839" s="876"/>
      <c r="AA10839" s="876"/>
      <c r="AB10839" s="876"/>
      <c r="AC10839" s="876"/>
      <c r="AD10839" s="876"/>
      <c r="AE10839" s="876"/>
      <c r="AF10839" s="876"/>
      <c r="AG10839" s="876"/>
      <c r="AH10839" s="876"/>
      <c r="AI10839" s="876"/>
      <c r="AJ10839" s="876"/>
      <c r="AK10839" s="876"/>
      <c r="AL10839" s="876"/>
      <c r="AM10839" s="876"/>
      <c r="AN10839" s="876"/>
      <c r="AO10839" s="876"/>
      <c r="AP10839" s="876"/>
      <c r="AQ10839" s="876"/>
      <c r="AR10839" s="876"/>
      <c r="AS10839" s="876"/>
      <c r="AT10839" s="876"/>
      <c r="AU10839" s="876"/>
      <c r="AV10839" s="876"/>
      <c r="AW10839" s="876"/>
      <c r="AX10839" s="876"/>
      <c r="AY10839" s="876"/>
      <c r="AZ10839" s="876"/>
      <c r="BA10839" s="876"/>
      <c r="BB10839" s="876"/>
      <c r="BC10839" s="876"/>
      <c r="BD10839" s="876"/>
      <c r="BE10839" s="876"/>
      <c r="BF10839" s="876"/>
      <c r="BG10839" s="876"/>
      <c r="BH10839" s="876"/>
      <c r="BI10839" s="876"/>
      <c r="BJ10839" s="876"/>
      <c r="BK10839" s="876"/>
      <c r="BL10839" s="876"/>
      <c r="BM10839" s="876"/>
      <c r="BN10839" s="876"/>
      <c r="BO10839" s="876"/>
      <c r="BP10839" s="876"/>
      <c r="BQ10839" s="876"/>
      <c r="BR10839" s="876"/>
    </row>
    <row r="10840" spans="4:70" x14ac:dyDescent="0.2">
      <c r="D10840" s="876"/>
      <c r="F10840" s="876"/>
      <c r="J10840" s="876"/>
      <c r="X10840" s="876"/>
      <c r="Y10840" s="876"/>
      <c r="Z10840" s="876"/>
      <c r="AA10840" s="876"/>
      <c r="AB10840" s="876"/>
      <c r="AC10840" s="876"/>
      <c r="AD10840" s="876"/>
      <c r="AE10840" s="876"/>
      <c r="AF10840" s="876"/>
      <c r="AG10840" s="876"/>
      <c r="AH10840" s="876"/>
      <c r="AI10840" s="876"/>
      <c r="AJ10840" s="876"/>
      <c r="AK10840" s="876"/>
      <c r="AL10840" s="876"/>
      <c r="AM10840" s="876"/>
      <c r="AN10840" s="876"/>
      <c r="AO10840" s="876"/>
      <c r="AP10840" s="876"/>
      <c r="AQ10840" s="876"/>
      <c r="AR10840" s="876"/>
      <c r="AS10840" s="876"/>
      <c r="AT10840" s="876"/>
      <c r="AU10840" s="876"/>
      <c r="AV10840" s="876"/>
      <c r="AW10840" s="876"/>
      <c r="AX10840" s="876"/>
      <c r="AY10840" s="876"/>
      <c r="AZ10840" s="876"/>
      <c r="BA10840" s="876"/>
      <c r="BB10840" s="876"/>
      <c r="BC10840" s="876"/>
      <c r="BD10840" s="876"/>
      <c r="BE10840" s="876"/>
      <c r="BF10840" s="876"/>
      <c r="BG10840" s="876"/>
      <c r="BH10840" s="876"/>
      <c r="BI10840" s="876"/>
      <c r="BJ10840" s="876"/>
      <c r="BK10840" s="876"/>
      <c r="BL10840" s="876"/>
      <c r="BM10840" s="876"/>
      <c r="BN10840" s="876"/>
      <c r="BO10840" s="876"/>
      <c r="BP10840" s="876"/>
      <c r="BQ10840" s="876"/>
      <c r="BR10840" s="876"/>
    </row>
    <row r="10841" spans="4:70" x14ac:dyDescent="0.2">
      <c r="D10841" s="876"/>
      <c r="F10841" s="876"/>
      <c r="J10841" s="876"/>
      <c r="X10841" s="876"/>
      <c r="Y10841" s="876"/>
      <c r="Z10841" s="876"/>
      <c r="AA10841" s="876"/>
      <c r="AB10841" s="876"/>
      <c r="AC10841" s="876"/>
      <c r="AD10841" s="876"/>
      <c r="AE10841" s="876"/>
      <c r="AF10841" s="876"/>
      <c r="AG10841" s="876"/>
      <c r="AH10841" s="876"/>
      <c r="AI10841" s="876"/>
      <c r="AJ10841" s="876"/>
      <c r="AK10841" s="876"/>
      <c r="AL10841" s="876"/>
      <c r="AM10841" s="876"/>
      <c r="AN10841" s="876"/>
      <c r="AO10841" s="876"/>
      <c r="AP10841" s="876"/>
      <c r="AQ10841" s="876"/>
      <c r="AR10841" s="876"/>
      <c r="AS10841" s="876"/>
      <c r="AT10841" s="876"/>
      <c r="AU10841" s="876"/>
      <c r="AV10841" s="876"/>
      <c r="AW10841" s="876"/>
      <c r="AX10841" s="876"/>
      <c r="AY10841" s="876"/>
      <c r="AZ10841" s="876"/>
      <c r="BA10841" s="876"/>
      <c r="BB10841" s="876"/>
      <c r="BC10841" s="876"/>
      <c r="BD10841" s="876"/>
      <c r="BE10841" s="876"/>
      <c r="BF10841" s="876"/>
      <c r="BG10841" s="876"/>
      <c r="BH10841" s="876"/>
      <c r="BI10841" s="876"/>
      <c r="BJ10841" s="876"/>
      <c r="BK10841" s="876"/>
      <c r="BL10841" s="876"/>
      <c r="BM10841" s="876"/>
      <c r="BN10841" s="876"/>
      <c r="BO10841" s="876"/>
      <c r="BP10841" s="876"/>
      <c r="BQ10841" s="876"/>
      <c r="BR10841" s="876"/>
    </row>
    <row r="10842" spans="4:70" x14ac:dyDescent="0.2">
      <c r="D10842" s="876"/>
      <c r="F10842" s="876"/>
      <c r="J10842" s="876"/>
      <c r="X10842" s="876"/>
      <c r="Y10842" s="876"/>
      <c r="Z10842" s="876"/>
      <c r="AA10842" s="876"/>
      <c r="AB10842" s="876"/>
      <c r="AC10842" s="876"/>
      <c r="AD10842" s="876"/>
      <c r="AE10842" s="876"/>
      <c r="AF10842" s="876"/>
      <c r="AG10842" s="876"/>
      <c r="AH10842" s="876"/>
      <c r="AI10842" s="876"/>
      <c r="AJ10842" s="876"/>
      <c r="AK10842" s="876"/>
      <c r="AL10842" s="876"/>
      <c r="AM10842" s="876"/>
      <c r="AN10842" s="876"/>
      <c r="AO10842" s="876"/>
      <c r="AP10842" s="876"/>
      <c r="AQ10842" s="876"/>
      <c r="AR10842" s="876"/>
      <c r="AS10842" s="876"/>
      <c r="AT10842" s="876"/>
      <c r="AU10842" s="876"/>
      <c r="AV10842" s="876"/>
      <c r="AW10842" s="876"/>
      <c r="AX10842" s="876"/>
      <c r="AY10842" s="876"/>
      <c r="AZ10842" s="876"/>
      <c r="BA10842" s="876"/>
      <c r="BB10842" s="876"/>
      <c r="BC10842" s="876"/>
      <c r="BD10842" s="876"/>
      <c r="BE10842" s="876"/>
      <c r="BF10842" s="876"/>
      <c r="BG10842" s="876"/>
      <c r="BH10842" s="876"/>
      <c r="BI10842" s="876"/>
      <c r="BJ10842" s="876"/>
      <c r="BK10842" s="876"/>
      <c r="BL10842" s="876"/>
      <c r="BM10842" s="876"/>
      <c r="BN10842" s="876"/>
      <c r="BO10842" s="876"/>
      <c r="BP10842" s="876"/>
      <c r="BQ10842" s="876"/>
      <c r="BR10842" s="876"/>
    </row>
    <row r="10843" spans="4:70" x14ac:dyDescent="0.2">
      <c r="D10843" s="876"/>
      <c r="F10843" s="876"/>
      <c r="J10843" s="876"/>
      <c r="X10843" s="876"/>
      <c r="Y10843" s="876"/>
      <c r="Z10843" s="876"/>
      <c r="AA10843" s="876"/>
      <c r="AB10843" s="876"/>
      <c r="AC10843" s="876"/>
      <c r="AD10843" s="876"/>
      <c r="AE10843" s="876"/>
      <c r="AF10843" s="876"/>
      <c r="AG10843" s="876"/>
      <c r="AH10843" s="876"/>
      <c r="AI10843" s="876"/>
      <c r="AJ10843" s="876"/>
      <c r="AK10843" s="876"/>
      <c r="AL10843" s="876"/>
      <c r="AM10843" s="876"/>
      <c r="AN10843" s="876"/>
      <c r="AO10843" s="876"/>
      <c r="AP10843" s="876"/>
      <c r="AQ10843" s="876"/>
      <c r="AR10843" s="876"/>
      <c r="AS10843" s="876"/>
      <c r="AT10843" s="876"/>
      <c r="AU10843" s="876"/>
      <c r="AV10843" s="876"/>
      <c r="AW10843" s="876"/>
      <c r="AX10843" s="876"/>
      <c r="AY10843" s="876"/>
      <c r="AZ10843" s="876"/>
      <c r="BA10843" s="876"/>
      <c r="BB10843" s="876"/>
      <c r="BC10843" s="876"/>
      <c r="BD10843" s="876"/>
      <c r="BE10843" s="876"/>
      <c r="BF10843" s="876"/>
      <c r="BG10843" s="876"/>
      <c r="BH10843" s="876"/>
      <c r="BI10843" s="876"/>
      <c r="BJ10843" s="876"/>
      <c r="BK10843" s="876"/>
      <c r="BL10843" s="876"/>
      <c r="BM10843" s="876"/>
      <c r="BN10843" s="876"/>
      <c r="BO10843" s="876"/>
      <c r="BP10843" s="876"/>
      <c r="BQ10843" s="876"/>
      <c r="BR10843" s="876"/>
    </row>
    <row r="10844" spans="4:70" x14ac:dyDescent="0.2">
      <c r="D10844" s="876"/>
      <c r="F10844" s="876"/>
      <c r="J10844" s="876"/>
      <c r="X10844" s="876"/>
      <c r="Y10844" s="876"/>
      <c r="Z10844" s="876"/>
      <c r="AA10844" s="876"/>
      <c r="AB10844" s="876"/>
      <c r="AC10844" s="876"/>
      <c r="AD10844" s="876"/>
      <c r="AE10844" s="876"/>
      <c r="AF10844" s="876"/>
      <c r="AG10844" s="876"/>
      <c r="AH10844" s="876"/>
      <c r="AI10844" s="876"/>
      <c r="AJ10844" s="876"/>
      <c r="AK10844" s="876"/>
      <c r="AL10844" s="876"/>
      <c r="AM10844" s="876"/>
      <c r="AN10844" s="876"/>
      <c r="AO10844" s="876"/>
      <c r="AP10844" s="876"/>
      <c r="AQ10844" s="876"/>
      <c r="AR10844" s="876"/>
      <c r="AS10844" s="876"/>
      <c r="AT10844" s="876"/>
      <c r="AU10844" s="876"/>
      <c r="AV10844" s="876"/>
      <c r="AW10844" s="876"/>
      <c r="AX10844" s="876"/>
      <c r="AY10844" s="876"/>
      <c r="AZ10844" s="876"/>
      <c r="BA10844" s="876"/>
      <c r="BB10844" s="876"/>
      <c r="BC10844" s="876"/>
      <c r="BD10844" s="876"/>
      <c r="BE10844" s="876"/>
      <c r="BF10844" s="876"/>
      <c r="BG10844" s="876"/>
      <c r="BH10844" s="876"/>
      <c r="BI10844" s="876"/>
      <c r="BJ10844" s="876"/>
      <c r="BK10844" s="876"/>
      <c r="BL10844" s="876"/>
      <c r="BM10844" s="876"/>
      <c r="BN10844" s="876"/>
      <c r="BO10844" s="876"/>
      <c r="BP10844" s="876"/>
      <c r="BQ10844" s="876"/>
      <c r="BR10844" s="876"/>
    </row>
    <row r="10845" spans="4:70" x14ac:dyDescent="0.2">
      <c r="D10845" s="876"/>
      <c r="F10845" s="876"/>
      <c r="J10845" s="876"/>
      <c r="X10845" s="876"/>
      <c r="Y10845" s="876"/>
      <c r="Z10845" s="876"/>
      <c r="AA10845" s="876"/>
      <c r="AB10845" s="876"/>
      <c r="AC10845" s="876"/>
      <c r="AD10845" s="876"/>
      <c r="AE10845" s="876"/>
      <c r="AF10845" s="876"/>
      <c r="AG10845" s="876"/>
      <c r="AH10845" s="876"/>
      <c r="AI10845" s="876"/>
      <c r="AJ10845" s="876"/>
      <c r="AK10845" s="876"/>
      <c r="AL10845" s="876"/>
      <c r="AM10845" s="876"/>
      <c r="AN10845" s="876"/>
      <c r="AO10845" s="876"/>
      <c r="AP10845" s="876"/>
      <c r="AQ10845" s="876"/>
      <c r="AR10845" s="876"/>
      <c r="AS10845" s="876"/>
      <c r="AT10845" s="876"/>
      <c r="AU10845" s="876"/>
      <c r="AV10845" s="876"/>
      <c r="AW10845" s="876"/>
      <c r="AX10845" s="876"/>
      <c r="AY10845" s="876"/>
      <c r="AZ10845" s="876"/>
      <c r="BA10845" s="876"/>
      <c r="BB10845" s="876"/>
      <c r="BC10845" s="876"/>
      <c r="BD10845" s="876"/>
      <c r="BE10845" s="876"/>
      <c r="BF10845" s="876"/>
      <c r="BG10845" s="876"/>
      <c r="BH10845" s="876"/>
      <c r="BI10845" s="876"/>
      <c r="BJ10845" s="876"/>
      <c r="BK10845" s="876"/>
      <c r="BL10845" s="876"/>
      <c r="BM10845" s="876"/>
      <c r="BN10845" s="876"/>
      <c r="BO10845" s="876"/>
      <c r="BP10845" s="876"/>
      <c r="BQ10845" s="876"/>
      <c r="BR10845" s="876"/>
    </row>
    <row r="10846" spans="4:70" x14ac:dyDescent="0.2">
      <c r="D10846" s="876"/>
      <c r="F10846" s="876"/>
      <c r="J10846" s="876"/>
      <c r="X10846" s="876"/>
      <c r="Y10846" s="876"/>
      <c r="Z10846" s="876"/>
      <c r="AA10846" s="876"/>
      <c r="AB10846" s="876"/>
      <c r="AC10846" s="876"/>
      <c r="AD10846" s="876"/>
      <c r="AE10846" s="876"/>
      <c r="AF10846" s="876"/>
      <c r="AG10846" s="876"/>
      <c r="AH10846" s="876"/>
      <c r="AI10846" s="876"/>
      <c r="AJ10846" s="876"/>
      <c r="AK10846" s="876"/>
      <c r="AL10846" s="876"/>
      <c r="AM10846" s="876"/>
      <c r="AN10846" s="876"/>
      <c r="AO10846" s="876"/>
      <c r="AP10846" s="876"/>
      <c r="AQ10846" s="876"/>
      <c r="AR10846" s="876"/>
      <c r="AS10846" s="876"/>
      <c r="AT10846" s="876"/>
      <c r="AU10846" s="876"/>
      <c r="AV10846" s="876"/>
      <c r="AW10846" s="876"/>
      <c r="AX10846" s="876"/>
      <c r="AY10846" s="876"/>
      <c r="AZ10846" s="876"/>
      <c r="BA10846" s="876"/>
      <c r="BB10846" s="876"/>
      <c r="BC10846" s="876"/>
      <c r="BD10846" s="876"/>
      <c r="BE10846" s="876"/>
      <c r="BF10846" s="876"/>
      <c r="BG10846" s="876"/>
      <c r="BH10846" s="876"/>
      <c r="BI10846" s="876"/>
      <c r="BJ10846" s="876"/>
      <c r="BK10846" s="876"/>
      <c r="BL10846" s="876"/>
      <c r="BM10846" s="876"/>
      <c r="BN10846" s="876"/>
      <c r="BO10846" s="876"/>
      <c r="BP10846" s="876"/>
      <c r="BQ10846" s="876"/>
      <c r="BR10846" s="876"/>
    </row>
    <row r="10847" spans="4:70" x14ac:dyDescent="0.2">
      <c r="D10847" s="876"/>
      <c r="F10847" s="876"/>
      <c r="J10847" s="876"/>
      <c r="X10847" s="876"/>
      <c r="Y10847" s="876"/>
      <c r="Z10847" s="876"/>
      <c r="AA10847" s="876"/>
      <c r="AB10847" s="876"/>
      <c r="AC10847" s="876"/>
      <c r="AD10847" s="876"/>
      <c r="AE10847" s="876"/>
      <c r="AF10847" s="876"/>
      <c r="AG10847" s="876"/>
      <c r="AH10847" s="876"/>
      <c r="AI10847" s="876"/>
      <c r="AJ10847" s="876"/>
      <c r="AK10847" s="876"/>
      <c r="AL10847" s="876"/>
      <c r="AM10847" s="876"/>
      <c r="AN10847" s="876"/>
      <c r="AO10847" s="876"/>
      <c r="AP10847" s="876"/>
      <c r="AQ10847" s="876"/>
      <c r="AR10847" s="876"/>
      <c r="AS10847" s="876"/>
      <c r="AT10847" s="876"/>
      <c r="AU10847" s="876"/>
      <c r="AV10847" s="876"/>
      <c r="AW10847" s="876"/>
      <c r="AX10847" s="876"/>
      <c r="AY10847" s="876"/>
      <c r="AZ10847" s="876"/>
      <c r="BA10847" s="876"/>
      <c r="BB10847" s="876"/>
      <c r="BC10847" s="876"/>
      <c r="BD10847" s="876"/>
      <c r="BE10847" s="876"/>
      <c r="BF10847" s="876"/>
      <c r="BG10847" s="876"/>
      <c r="BH10847" s="876"/>
      <c r="BI10847" s="876"/>
      <c r="BJ10847" s="876"/>
      <c r="BK10847" s="876"/>
      <c r="BL10847" s="876"/>
      <c r="BM10847" s="876"/>
      <c r="BN10847" s="876"/>
      <c r="BO10847" s="876"/>
      <c r="BP10847" s="876"/>
      <c r="BQ10847" s="876"/>
      <c r="BR10847" s="876"/>
    </row>
    <row r="10848" spans="4:70" x14ac:dyDescent="0.2">
      <c r="D10848" s="876"/>
      <c r="F10848" s="876"/>
      <c r="J10848" s="876"/>
      <c r="X10848" s="876"/>
      <c r="Y10848" s="876"/>
      <c r="Z10848" s="876"/>
      <c r="AA10848" s="876"/>
      <c r="AB10848" s="876"/>
      <c r="AC10848" s="876"/>
      <c r="AD10848" s="876"/>
      <c r="AE10848" s="876"/>
      <c r="AF10848" s="876"/>
      <c r="AG10848" s="876"/>
      <c r="AH10848" s="876"/>
      <c r="AI10848" s="876"/>
      <c r="AJ10848" s="876"/>
      <c r="AK10848" s="876"/>
      <c r="AL10848" s="876"/>
      <c r="AM10848" s="876"/>
      <c r="AN10848" s="876"/>
      <c r="AO10848" s="876"/>
      <c r="AP10848" s="876"/>
      <c r="AQ10848" s="876"/>
      <c r="AR10848" s="876"/>
      <c r="AS10848" s="876"/>
      <c r="AT10848" s="876"/>
      <c r="AU10848" s="876"/>
      <c r="AV10848" s="876"/>
      <c r="AW10848" s="876"/>
      <c r="AX10848" s="876"/>
      <c r="AY10848" s="876"/>
      <c r="AZ10848" s="876"/>
      <c r="BA10848" s="876"/>
      <c r="BB10848" s="876"/>
      <c r="BC10848" s="876"/>
      <c r="BD10848" s="876"/>
      <c r="BE10848" s="876"/>
      <c r="BF10848" s="876"/>
      <c r="BG10848" s="876"/>
      <c r="BH10848" s="876"/>
      <c r="BI10848" s="876"/>
      <c r="BJ10848" s="876"/>
      <c r="BK10848" s="876"/>
      <c r="BL10848" s="876"/>
      <c r="BM10848" s="876"/>
      <c r="BN10848" s="876"/>
      <c r="BO10848" s="876"/>
      <c r="BP10848" s="876"/>
      <c r="BQ10848" s="876"/>
      <c r="BR10848" s="876"/>
    </row>
    <row r="10849" spans="4:70" x14ac:dyDescent="0.2">
      <c r="D10849" s="876"/>
      <c r="F10849" s="876"/>
      <c r="J10849" s="876"/>
      <c r="X10849" s="876"/>
      <c r="Y10849" s="876"/>
      <c r="Z10849" s="876"/>
      <c r="AA10849" s="876"/>
      <c r="AB10849" s="876"/>
      <c r="AC10849" s="876"/>
      <c r="AD10849" s="876"/>
      <c r="AE10849" s="876"/>
      <c r="AF10849" s="876"/>
      <c r="AG10849" s="876"/>
      <c r="AH10849" s="876"/>
      <c r="AI10849" s="876"/>
      <c r="AJ10849" s="876"/>
      <c r="AK10849" s="876"/>
      <c r="AL10849" s="876"/>
      <c r="AM10849" s="876"/>
      <c r="AN10849" s="876"/>
      <c r="AO10849" s="876"/>
      <c r="AP10849" s="876"/>
      <c r="AQ10849" s="876"/>
      <c r="AR10849" s="876"/>
      <c r="AS10849" s="876"/>
      <c r="AT10849" s="876"/>
      <c r="AU10849" s="876"/>
      <c r="AV10849" s="876"/>
      <c r="AW10849" s="876"/>
      <c r="AX10849" s="876"/>
      <c r="AY10849" s="876"/>
      <c r="AZ10849" s="876"/>
      <c r="BA10849" s="876"/>
      <c r="BB10849" s="876"/>
      <c r="BC10849" s="876"/>
      <c r="BD10849" s="876"/>
      <c r="BE10849" s="876"/>
      <c r="BF10849" s="876"/>
      <c r="BG10849" s="876"/>
      <c r="BH10849" s="876"/>
      <c r="BI10849" s="876"/>
      <c r="BJ10849" s="876"/>
      <c r="BK10849" s="876"/>
      <c r="BL10849" s="876"/>
      <c r="BM10849" s="876"/>
      <c r="BN10849" s="876"/>
      <c r="BO10849" s="876"/>
      <c r="BP10849" s="876"/>
      <c r="BQ10849" s="876"/>
      <c r="BR10849" s="876"/>
    </row>
    <row r="10850" spans="4:70" x14ac:dyDescent="0.2">
      <c r="D10850" s="876"/>
      <c r="F10850" s="876"/>
      <c r="J10850" s="876"/>
      <c r="X10850" s="876"/>
      <c r="Y10850" s="876"/>
      <c r="Z10850" s="876"/>
      <c r="AA10850" s="876"/>
      <c r="AB10850" s="876"/>
      <c r="AC10850" s="876"/>
      <c r="AD10850" s="876"/>
      <c r="AE10850" s="876"/>
      <c r="AF10850" s="876"/>
      <c r="AG10850" s="876"/>
      <c r="AH10850" s="876"/>
      <c r="AI10850" s="876"/>
      <c r="AJ10850" s="876"/>
      <c r="AK10850" s="876"/>
      <c r="AL10850" s="876"/>
      <c r="AM10850" s="876"/>
      <c r="AN10850" s="876"/>
      <c r="AO10850" s="876"/>
      <c r="AP10850" s="876"/>
      <c r="AQ10850" s="876"/>
      <c r="AR10850" s="876"/>
      <c r="AS10850" s="876"/>
      <c r="AT10850" s="876"/>
      <c r="AU10850" s="876"/>
      <c r="AV10850" s="876"/>
      <c r="AW10850" s="876"/>
      <c r="AX10850" s="876"/>
      <c r="AY10850" s="876"/>
      <c r="AZ10850" s="876"/>
      <c r="BA10850" s="876"/>
      <c r="BB10850" s="876"/>
      <c r="BC10850" s="876"/>
      <c r="BD10850" s="876"/>
      <c r="BE10850" s="876"/>
      <c r="BF10850" s="876"/>
      <c r="BG10850" s="876"/>
      <c r="BH10850" s="876"/>
      <c r="BI10850" s="876"/>
      <c r="BJ10850" s="876"/>
      <c r="BK10850" s="876"/>
      <c r="BL10850" s="876"/>
      <c r="BM10850" s="876"/>
      <c r="BN10850" s="876"/>
      <c r="BO10850" s="876"/>
      <c r="BP10850" s="876"/>
      <c r="BQ10850" s="876"/>
      <c r="BR10850" s="876"/>
    </row>
    <row r="10851" spans="4:70" x14ac:dyDescent="0.2">
      <c r="D10851" s="876"/>
      <c r="F10851" s="876"/>
      <c r="J10851" s="876"/>
      <c r="X10851" s="876"/>
      <c r="Y10851" s="876"/>
      <c r="Z10851" s="876"/>
      <c r="AA10851" s="876"/>
      <c r="AB10851" s="876"/>
      <c r="AC10851" s="876"/>
      <c r="AD10851" s="876"/>
      <c r="AE10851" s="876"/>
      <c r="AF10851" s="876"/>
      <c r="AG10851" s="876"/>
      <c r="AH10851" s="876"/>
      <c r="AI10851" s="876"/>
      <c r="AJ10851" s="876"/>
      <c r="AK10851" s="876"/>
      <c r="AL10851" s="876"/>
      <c r="AM10851" s="876"/>
      <c r="AN10851" s="876"/>
      <c r="AO10851" s="876"/>
      <c r="AP10851" s="876"/>
      <c r="AQ10851" s="876"/>
      <c r="AR10851" s="876"/>
      <c r="AS10851" s="876"/>
      <c r="AT10851" s="876"/>
      <c r="AU10851" s="876"/>
      <c r="AV10851" s="876"/>
      <c r="AW10851" s="876"/>
      <c r="AX10851" s="876"/>
      <c r="AY10851" s="876"/>
      <c r="AZ10851" s="876"/>
      <c r="BA10851" s="876"/>
      <c r="BB10851" s="876"/>
      <c r="BC10851" s="876"/>
      <c r="BD10851" s="876"/>
      <c r="BE10851" s="876"/>
      <c r="BF10851" s="876"/>
      <c r="BG10851" s="876"/>
      <c r="BH10851" s="876"/>
      <c r="BI10851" s="876"/>
      <c r="BJ10851" s="876"/>
      <c r="BK10851" s="876"/>
      <c r="BL10851" s="876"/>
      <c r="BM10851" s="876"/>
      <c r="BN10851" s="876"/>
      <c r="BO10851" s="876"/>
      <c r="BP10851" s="876"/>
      <c r="BQ10851" s="876"/>
      <c r="BR10851" s="876"/>
    </row>
    <row r="10852" spans="4:70" x14ac:dyDescent="0.2">
      <c r="D10852" s="876"/>
      <c r="F10852" s="876"/>
      <c r="J10852" s="876"/>
      <c r="X10852" s="876"/>
      <c r="Y10852" s="876"/>
      <c r="Z10852" s="876"/>
      <c r="AA10852" s="876"/>
      <c r="AB10852" s="876"/>
      <c r="AC10852" s="876"/>
      <c r="AD10852" s="876"/>
      <c r="AE10852" s="876"/>
      <c r="AF10852" s="876"/>
      <c r="AG10852" s="876"/>
      <c r="AH10852" s="876"/>
      <c r="AI10852" s="876"/>
      <c r="AJ10852" s="876"/>
      <c r="AK10852" s="876"/>
      <c r="AL10852" s="876"/>
      <c r="AM10852" s="876"/>
      <c r="AN10852" s="876"/>
      <c r="AO10852" s="876"/>
      <c r="AP10852" s="876"/>
      <c r="AQ10852" s="876"/>
      <c r="AR10852" s="876"/>
      <c r="AS10852" s="876"/>
      <c r="AT10852" s="876"/>
      <c r="AU10852" s="876"/>
      <c r="AV10852" s="876"/>
      <c r="AW10852" s="876"/>
      <c r="AX10852" s="876"/>
      <c r="AY10852" s="876"/>
      <c r="AZ10852" s="876"/>
      <c r="BA10852" s="876"/>
      <c r="BB10852" s="876"/>
      <c r="BC10852" s="876"/>
      <c r="BD10852" s="876"/>
      <c r="BE10852" s="876"/>
      <c r="BF10852" s="876"/>
      <c r="BG10852" s="876"/>
      <c r="BH10852" s="876"/>
      <c r="BI10852" s="876"/>
      <c r="BJ10852" s="876"/>
      <c r="BK10852" s="876"/>
      <c r="BL10852" s="876"/>
      <c r="BM10852" s="876"/>
      <c r="BN10852" s="876"/>
      <c r="BO10852" s="876"/>
      <c r="BP10852" s="876"/>
      <c r="BQ10852" s="876"/>
      <c r="BR10852" s="876"/>
    </row>
    <row r="10853" spans="4:70" x14ac:dyDescent="0.2">
      <c r="D10853" s="876"/>
      <c r="F10853" s="876"/>
      <c r="J10853" s="876"/>
      <c r="X10853" s="876"/>
      <c r="Y10853" s="876"/>
      <c r="Z10853" s="876"/>
      <c r="AA10853" s="876"/>
      <c r="AB10853" s="876"/>
      <c r="AC10853" s="876"/>
      <c r="AD10853" s="876"/>
      <c r="AE10853" s="876"/>
      <c r="AF10853" s="876"/>
      <c r="AG10853" s="876"/>
      <c r="AH10853" s="876"/>
      <c r="AI10853" s="876"/>
      <c r="AJ10853" s="876"/>
      <c r="AK10853" s="876"/>
      <c r="AL10853" s="876"/>
      <c r="AM10853" s="876"/>
      <c r="AN10853" s="876"/>
      <c r="AO10853" s="876"/>
      <c r="AP10853" s="876"/>
      <c r="AQ10853" s="876"/>
      <c r="AR10853" s="876"/>
      <c r="AS10853" s="876"/>
      <c r="AT10853" s="876"/>
      <c r="AU10853" s="876"/>
      <c r="AV10853" s="876"/>
      <c r="AW10853" s="876"/>
      <c r="AX10853" s="876"/>
      <c r="AY10853" s="876"/>
      <c r="AZ10853" s="876"/>
      <c r="BA10853" s="876"/>
      <c r="BB10853" s="876"/>
      <c r="BC10853" s="876"/>
      <c r="BD10853" s="876"/>
      <c r="BE10853" s="876"/>
      <c r="BF10853" s="876"/>
      <c r="BG10853" s="876"/>
      <c r="BH10853" s="876"/>
      <c r="BI10853" s="876"/>
      <c r="BJ10853" s="876"/>
      <c r="BK10853" s="876"/>
      <c r="BL10853" s="876"/>
      <c r="BM10853" s="876"/>
      <c r="BN10853" s="876"/>
      <c r="BO10853" s="876"/>
      <c r="BP10853" s="876"/>
      <c r="BQ10853" s="876"/>
      <c r="BR10853" s="876"/>
    </row>
    <row r="10854" spans="4:70" x14ac:dyDescent="0.2">
      <c r="D10854" s="876"/>
      <c r="F10854" s="876"/>
      <c r="J10854" s="876"/>
      <c r="X10854" s="876"/>
      <c r="Y10854" s="876"/>
      <c r="Z10854" s="876"/>
      <c r="AA10854" s="876"/>
      <c r="AB10854" s="876"/>
      <c r="AC10854" s="876"/>
      <c r="AD10854" s="876"/>
      <c r="AE10854" s="876"/>
      <c r="AF10854" s="876"/>
      <c r="AG10854" s="876"/>
      <c r="AH10854" s="876"/>
      <c r="AI10854" s="876"/>
      <c r="AJ10854" s="876"/>
      <c r="AK10854" s="876"/>
      <c r="AL10854" s="876"/>
      <c r="AM10854" s="876"/>
      <c r="AN10854" s="876"/>
      <c r="AO10854" s="876"/>
      <c r="AP10854" s="876"/>
      <c r="AQ10854" s="876"/>
      <c r="AR10854" s="876"/>
      <c r="AS10854" s="876"/>
      <c r="AT10854" s="876"/>
      <c r="AU10854" s="876"/>
      <c r="AV10854" s="876"/>
      <c r="AW10854" s="876"/>
      <c r="AX10854" s="876"/>
      <c r="AY10854" s="876"/>
      <c r="AZ10854" s="876"/>
      <c r="BA10854" s="876"/>
      <c r="BB10854" s="876"/>
      <c r="BC10854" s="876"/>
      <c r="BD10854" s="876"/>
      <c r="BE10854" s="876"/>
      <c r="BF10854" s="876"/>
      <c r="BG10854" s="876"/>
      <c r="BH10854" s="876"/>
      <c r="BI10854" s="876"/>
      <c r="BJ10854" s="876"/>
      <c r="BK10854" s="876"/>
      <c r="BL10854" s="876"/>
      <c r="BM10854" s="876"/>
      <c r="BN10854" s="876"/>
      <c r="BO10854" s="876"/>
      <c r="BP10854" s="876"/>
      <c r="BQ10854" s="876"/>
      <c r="BR10854" s="876"/>
    </row>
    <row r="10855" spans="4:70" x14ac:dyDescent="0.2">
      <c r="D10855" s="876"/>
      <c r="F10855" s="876"/>
      <c r="J10855" s="876"/>
      <c r="X10855" s="876"/>
      <c r="Y10855" s="876"/>
      <c r="Z10855" s="876"/>
      <c r="AA10855" s="876"/>
      <c r="AB10855" s="876"/>
      <c r="AC10855" s="876"/>
      <c r="AD10855" s="876"/>
      <c r="AE10855" s="876"/>
      <c r="AF10855" s="876"/>
      <c r="AG10855" s="876"/>
      <c r="AH10855" s="876"/>
      <c r="AI10855" s="876"/>
      <c r="AJ10855" s="876"/>
      <c r="AK10855" s="876"/>
      <c r="AL10855" s="876"/>
      <c r="AM10855" s="876"/>
      <c r="AN10855" s="876"/>
      <c r="AO10855" s="876"/>
      <c r="AP10855" s="876"/>
      <c r="AQ10855" s="876"/>
      <c r="AR10855" s="876"/>
      <c r="AS10855" s="876"/>
      <c r="AT10855" s="876"/>
      <c r="AU10855" s="876"/>
      <c r="AV10855" s="876"/>
      <c r="AW10855" s="876"/>
      <c r="AX10855" s="876"/>
      <c r="AY10855" s="876"/>
      <c r="AZ10855" s="876"/>
      <c r="BA10855" s="876"/>
      <c r="BB10855" s="876"/>
      <c r="BC10855" s="876"/>
      <c r="BD10855" s="876"/>
      <c r="BE10855" s="876"/>
      <c r="BF10855" s="876"/>
      <c r="BG10855" s="876"/>
      <c r="BH10855" s="876"/>
      <c r="BI10855" s="876"/>
      <c r="BJ10855" s="876"/>
      <c r="BK10855" s="876"/>
      <c r="BL10855" s="876"/>
      <c r="BM10855" s="876"/>
      <c r="BN10855" s="876"/>
      <c r="BO10855" s="876"/>
      <c r="BP10855" s="876"/>
      <c r="BQ10855" s="876"/>
      <c r="BR10855" s="876"/>
    </row>
    <row r="10856" spans="4:70" x14ac:dyDescent="0.2">
      <c r="D10856" s="876"/>
      <c r="F10856" s="876"/>
      <c r="J10856" s="876"/>
      <c r="X10856" s="876"/>
      <c r="Y10856" s="876"/>
      <c r="Z10856" s="876"/>
      <c r="AA10856" s="876"/>
      <c r="AB10856" s="876"/>
      <c r="AC10856" s="876"/>
      <c r="AD10856" s="876"/>
      <c r="AE10856" s="876"/>
      <c r="AF10856" s="876"/>
      <c r="AG10856" s="876"/>
      <c r="AH10856" s="876"/>
      <c r="AI10856" s="876"/>
      <c r="AJ10856" s="876"/>
      <c r="AK10856" s="876"/>
      <c r="AL10856" s="876"/>
      <c r="AM10856" s="876"/>
      <c r="AN10856" s="876"/>
      <c r="AO10856" s="876"/>
      <c r="AP10856" s="876"/>
      <c r="AQ10856" s="876"/>
      <c r="AR10856" s="876"/>
      <c r="AS10856" s="876"/>
      <c r="AT10856" s="876"/>
      <c r="AU10856" s="876"/>
      <c r="AV10856" s="876"/>
      <c r="AW10856" s="876"/>
      <c r="AX10856" s="876"/>
      <c r="AY10856" s="876"/>
      <c r="AZ10856" s="876"/>
      <c r="BA10856" s="876"/>
      <c r="BB10856" s="876"/>
      <c r="BC10856" s="876"/>
      <c r="BD10856" s="876"/>
      <c r="BE10856" s="876"/>
      <c r="BF10856" s="876"/>
      <c r="BG10856" s="876"/>
      <c r="BH10856" s="876"/>
      <c r="BI10856" s="876"/>
      <c r="BJ10856" s="876"/>
      <c r="BK10856" s="876"/>
      <c r="BL10856" s="876"/>
      <c r="BM10856" s="876"/>
      <c r="BN10856" s="876"/>
      <c r="BO10856" s="876"/>
      <c r="BP10856" s="876"/>
      <c r="BQ10856" s="876"/>
      <c r="BR10856" s="876"/>
    </row>
    <row r="10857" spans="4:70" x14ac:dyDescent="0.2">
      <c r="D10857" s="876"/>
      <c r="F10857" s="876"/>
      <c r="J10857" s="876"/>
      <c r="X10857" s="876"/>
      <c r="Y10857" s="876"/>
      <c r="Z10857" s="876"/>
      <c r="AA10857" s="876"/>
      <c r="AB10857" s="876"/>
      <c r="AC10857" s="876"/>
      <c r="AD10857" s="876"/>
      <c r="AE10857" s="876"/>
      <c r="AF10857" s="876"/>
      <c r="AG10857" s="876"/>
      <c r="AH10857" s="876"/>
      <c r="AI10857" s="876"/>
      <c r="AJ10857" s="876"/>
      <c r="AK10857" s="876"/>
      <c r="AL10857" s="876"/>
      <c r="AM10857" s="876"/>
      <c r="AN10857" s="876"/>
      <c r="AO10857" s="876"/>
      <c r="AP10857" s="876"/>
      <c r="AQ10857" s="876"/>
      <c r="AR10857" s="876"/>
      <c r="AS10857" s="876"/>
      <c r="AT10857" s="876"/>
      <c r="AU10857" s="876"/>
      <c r="AV10857" s="876"/>
      <c r="AW10857" s="876"/>
      <c r="AX10857" s="876"/>
      <c r="AY10857" s="876"/>
      <c r="AZ10857" s="876"/>
      <c r="BA10857" s="876"/>
      <c r="BB10857" s="876"/>
      <c r="BC10857" s="876"/>
      <c r="BD10857" s="876"/>
      <c r="BE10857" s="876"/>
      <c r="BF10857" s="876"/>
      <c r="BG10857" s="876"/>
      <c r="BH10857" s="876"/>
      <c r="BI10857" s="876"/>
      <c r="BJ10857" s="876"/>
      <c r="BK10857" s="876"/>
      <c r="BL10857" s="876"/>
      <c r="BM10857" s="876"/>
      <c r="BN10857" s="876"/>
      <c r="BO10857" s="876"/>
      <c r="BP10857" s="876"/>
      <c r="BQ10857" s="876"/>
      <c r="BR10857" s="876"/>
    </row>
    <row r="10858" spans="4:70" x14ac:dyDescent="0.2">
      <c r="D10858" s="876"/>
      <c r="F10858" s="876"/>
      <c r="J10858" s="876"/>
      <c r="X10858" s="876"/>
      <c r="Y10858" s="876"/>
      <c r="Z10858" s="876"/>
      <c r="AA10858" s="876"/>
      <c r="AB10858" s="876"/>
      <c r="AC10858" s="876"/>
      <c r="AD10858" s="876"/>
      <c r="AE10858" s="876"/>
      <c r="AF10858" s="876"/>
      <c r="AG10858" s="876"/>
      <c r="AH10858" s="876"/>
      <c r="AI10858" s="876"/>
      <c r="AJ10858" s="876"/>
      <c r="AK10858" s="876"/>
      <c r="AL10858" s="876"/>
      <c r="AM10858" s="876"/>
      <c r="AN10858" s="876"/>
      <c r="AO10858" s="876"/>
      <c r="AP10858" s="876"/>
      <c r="AQ10858" s="876"/>
      <c r="AR10858" s="876"/>
      <c r="AS10858" s="876"/>
      <c r="AT10858" s="876"/>
      <c r="AU10858" s="876"/>
      <c r="AV10858" s="876"/>
      <c r="AW10858" s="876"/>
      <c r="AX10858" s="876"/>
      <c r="AY10858" s="876"/>
      <c r="AZ10858" s="876"/>
      <c r="BA10858" s="876"/>
      <c r="BB10858" s="876"/>
      <c r="BC10858" s="876"/>
      <c r="BD10858" s="876"/>
      <c r="BE10858" s="876"/>
      <c r="BF10858" s="876"/>
      <c r="BG10858" s="876"/>
      <c r="BH10858" s="876"/>
      <c r="BI10858" s="876"/>
      <c r="BJ10858" s="876"/>
      <c r="BK10858" s="876"/>
      <c r="BL10858" s="876"/>
      <c r="BM10858" s="876"/>
      <c r="BN10858" s="876"/>
      <c r="BO10858" s="876"/>
      <c r="BP10858" s="876"/>
      <c r="BQ10858" s="876"/>
      <c r="BR10858" s="876"/>
    </row>
    <row r="10859" spans="4:70" x14ac:dyDescent="0.2">
      <c r="D10859" s="876"/>
      <c r="F10859" s="876"/>
      <c r="J10859" s="876"/>
      <c r="X10859" s="876"/>
      <c r="Y10859" s="876"/>
      <c r="Z10859" s="876"/>
      <c r="AA10859" s="876"/>
      <c r="AB10859" s="876"/>
      <c r="AC10859" s="876"/>
      <c r="AD10859" s="876"/>
      <c r="AE10859" s="876"/>
      <c r="AF10859" s="876"/>
      <c r="AG10859" s="876"/>
      <c r="AH10859" s="876"/>
      <c r="AI10859" s="876"/>
      <c r="AJ10859" s="876"/>
      <c r="AK10859" s="876"/>
      <c r="AL10859" s="876"/>
      <c r="AM10859" s="876"/>
      <c r="AN10859" s="876"/>
      <c r="AO10859" s="876"/>
      <c r="AP10859" s="876"/>
      <c r="AQ10859" s="876"/>
      <c r="AR10859" s="876"/>
      <c r="AS10859" s="876"/>
      <c r="AT10859" s="876"/>
      <c r="AU10859" s="876"/>
      <c r="AV10859" s="876"/>
      <c r="AW10859" s="876"/>
      <c r="AX10859" s="876"/>
      <c r="AY10859" s="876"/>
      <c r="AZ10859" s="876"/>
      <c r="BA10859" s="876"/>
      <c r="BB10859" s="876"/>
      <c r="BC10859" s="876"/>
      <c r="BD10859" s="876"/>
      <c r="BE10859" s="876"/>
      <c r="BF10859" s="876"/>
      <c r="BG10859" s="876"/>
      <c r="BH10859" s="876"/>
      <c r="BI10859" s="876"/>
      <c r="BJ10859" s="876"/>
      <c r="BK10859" s="876"/>
      <c r="BL10859" s="876"/>
      <c r="BM10859" s="876"/>
      <c r="BN10859" s="876"/>
      <c r="BO10859" s="876"/>
      <c r="BP10859" s="876"/>
      <c r="BQ10859" s="876"/>
      <c r="BR10859" s="876"/>
    </row>
    <row r="10860" spans="4:70" x14ac:dyDescent="0.2">
      <c r="D10860" s="876"/>
      <c r="F10860" s="876"/>
      <c r="J10860" s="876"/>
      <c r="X10860" s="876"/>
      <c r="Y10860" s="876"/>
      <c r="Z10860" s="876"/>
      <c r="AA10860" s="876"/>
      <c r="AB10860" s="876"/>
      <c r="AC10860" s="876"/>
      <c r="AD10860" s="876"/>
      <c r="AE10860" s="876"/>
      <c r="AF10860" s="876"/>
      <c r="AG10860" s="876"/>
      <c r="AH10860" s="876"/>
      <c r="AI10860" s="876"/>
      <c r="AJ10860" s="876"/>
      <c r="AK10860" s="876"/>
      <c r="AL10860" s="876"/>
      <c r="AM10860" s="876"/>
      <c r="AN10860" s="876"/>
      <c r="AO10860" s="876"/>
      <c r="AP10860" s="876"/>
      <c r="AQ10860" s="876"/>
      <c r="AR10860" s="876"/>
      <c r="AS10860" s="876"/>
      <c r="AT10860" s="876"/>
      <c r="AU10860" s="876"/>
      <c r="AV10860" s="876"/>
      <c r="AW10860" s="876"/>
      <c r="AX10860" s="876"/>
      <c r="AY10860" s="876"/>
      <c r="AZ10860" s="876"/>
      <c r="BA10860" s="876"/>
      <c r="BB10860" s="876"/>
      <c r="BC10860" s="876"/>
      <c r="BD10860" s="876"/>
      <c r="BE10860" s="876"/>
      <c r="BF10860" s="876"/>
      <c r="BG10860" s="876"/>
      <c r="BH10860" s="876"/>
      <c r="BI10860" s="876"/>
      <c r="BJ10860" s="876"/>
      <c r="BK10860" s="876"/>
      <c r="BL10860" s="876"/>
      <c r="BM10860" s="876"/>
      <c r="BN10860" s="876"/>
      <c r="BO10860" s="876"/>
      <c r="BP10860" s="876"/>
      <c r="BQ10860" s="876"/>
      <c r="BR10860" s="876"/>
    </row>
    <row r="10861" spans="4:70" x14ac:dyDescent="0.2">
      <c r="D10861" s="876"/>
      <c r="F10861" s="876"/>
      <c r="J10861" s="876"/>
      <c r="X10861" s="876"/>
      <c r="Y10861" s="876"/>
      <c r="Z10861" s="876"/>
      <c r="AA10861" s="876"/>
      <c r="AB10861" s="876"/>
      <c r="AC10861" s="876"/>
      <c r="AD10861" s="876"/>
      <c r="AE10861" s="876"/>
      <c r="AF10861" s="876"/>
      <c r="AG10861" s="876"/>
      <c r="AH10861" s="876"/>
      <c r="AI10861" s="876"/>
      <c r="AJ10861" s="876"/>
      <c r="AK10861" s="876"/>
      <c r="AL10861" s="876"/>
      <c r="AM10861" s="876"/>
      <c r="AN10861" s="876"/>
      <c r="AO10861" s="876"/>
      <c r="AP10861" s="876"/>
      <c r="AQ10861" s="876"/>
      <c r="AR10861" s="876"/>
      <c r="AS10861" s="876"/>
      <c r="AT10861" s="876"/>
      <c r="AU10861" s="876"/>
      <c r="AV10861" s="876"/>
      <c r="AW10861" s="876"/>
      <c r="AX10861" s="876"/>
      <c r="AY10861" s="876"/>
      <c r="AZ10861" s="876"/>
      <c r="BA10861" s="876"/>
      <c r="BB10861" s="876"/>
      <c r="BC10861" s="876"/>
      <c r="BD10861" s="876"/>
      <c r="BE10861" s="876"/>
      <c r="BF10861" s="876"/>
      <c r="BG10861" s="876"/>
      <c r="BH10861" s="876"/>
      <c r="BI10861" s="876"/>
      <c r="BJ10861" s="876"/>
      <c r="BK10861" s="876"/>
      <c r="BL10861" s="876"/>
      <c r="BM10861" s="876"/>
      <c r="BN10861" s="876"/>
      <c r="BO10861" s="876"/>
      <c r="BP10861" s="876"/>
      <c r="BQ10861" s="876"/>
      <c r="BR10861" s="876"/>
    </row>
    <row r="10862" spans="4:70" x14ac:dyDescent="0.2">
      <c r="D10862" s="876"/>
      <c r="F10862" s="876"/>
      <c r="J10862" s="876"/>
      <c r="X10862" s="876"/>
      <c r="Y10862" s="876"/>
      <c r="Z10862" s="876"/>
      <c r="AA10862" s="876"/>
      <c r="AB10862" s="876"/>
      <c r="AC10862" s="876"/>
      <c r="AD10862" s="876"/>
      <c r="AE10862" s="876"/>
      <c r="AF10862" s="876"/>
      <c r="AG10862" s="876"/>
      <c r="AH10862" s="876"/>
      <c r="AI10862" s="876"/>
      <c r="AJ10862" s="876"/>
      <c r="AK10862" s="876"/>
      <c r="AL10862" s="876"/>
      <c r="AM10862" s="876"/>
      <c r="AN10862" s="876"/>
      <c r="AO10862" s="876"/>
      <c r="AP10862" s="876"/>
      <c r="AQ10862" s="876"/>
      <c r="AR10862" s="876"/>
      <c r="AS10862" s="876"/>
      <c r="AT10862" s="876"/>
      <c r="AU10862" s="876"/>
      <c r="AV10862" s="876"/>
      <c r="AW10862" s="876"/>
      <c r="AX10862" s="876"/>
      <c r="AY10862" s="876"/>
      <c r="AZ10862" s="876"/>
      <c r="BA10862" s="876"/>
      <c r="BB10862" s="876"/>
      <c r="BC10862" s="876"/>
      <c r="BD10862" s="876"/>
      <c r="BE10862" s="876"/>
      <c r="BF10862" s="876"/>
      <c r="BG10862" s="876"/>
      <c r="BH10862" s="876"/>
      <c r="BI10862" s="876"/>
      <c r="BJ10862" s="876"/>
      <c r="BK10862" s="876"/>
      <c r="BL10862" s="876"/>
      <c r="BM10862" s="876"/>
      <c r="BN10862" s="876"/>
      <c r="BO10862" s="876"/>
      <c r="BP10862" s="876"/>
      <c r="BQ10862" s="876"/>
      <c r="BR10862" s="876"/>
    </row>
    <row r="10863" spans="4:70" x14ac:dyDescent="0.2">
      <c r="D10863" s="876"/>
      <c r="F10863" s="876"/>
      <c r="J10863" s="876"/>
      <c r="X10863" s="876"/>
      <c r="Y10863" s="876"/>
      <c r="Z10863" s="876"/>
      <c r="AA10863" s="876"/>
      <c r="AB10863" s="876"/>
      <c r="AC10863" s="876"/>
      <c r="AD10863" s="876"/>
      <c r="AE10863" s="876"/>
      <c r="AF10863" s="876"/>
      <c r="AG10863" s="876"/>
      <c r="AH10863" s="876"/>
      <c r="AI10863" s="876"/>
      <c r="AJ10863" s="876"/>
      <c r="AK10863" s="876"/>
      <c r="AL10863" s="876"/>
      <c r="AM10863" s="876"/>
      <c r="AN10863" s="876"/>
      <c r="AO10863" s="876"/>
      <c r="AP10863" s="876"/>
      <c r="AQ10863" s="876"/>
      <c r="AR10863" s="876"/>
      <c r="AS10863" s="876"/>
      <c r="AT10863" s="876"/>
      <c r="AU10863" s="876"/>
      <c r="AV10863" s="876"/>
      <c r="AW10863" s="876"/>
      <c r="AX10863" s="876"/>
      <c r="AY10863" s="876"/>
      <c r="AZ10863" s="876"/>
      <c r="BA10863" s="876"/>
      <c r="BB10863" s="876"/>
      <c r="BC10863" s="876"/>
      <c r="BD10863" s="876"/>
      <c r="BE10863" s="876"/>
      <c r="BF10863" s="876"/>
      <c r="BG10863" s="876"/>
      <c r="BH10863" s="876"/>
      <c r="BI10863" s="876"/>
      <c r="BJ10863" s="876"/>
      <c r="BK10863" s="876"/>
      <c r="BL10863" s="876"/>
      <c r="BM10863" s="876"/>
      <c r="BN10863" s="876"/>
      <c r="BO10863" s="876"/>
      <c r="BP10863" s="876"/>
      <c r="BQ10863" s="876"/>
      <c r="BR10863" s="876"/>
    </row>
    <row r="10864" spans="4:70" x14ac:dyDescent="0.2">
      <c r="D10864" s="876"/>
      <c r="F10864" s="876"/>
      <c r="J10864" s="876"/>
      <c r="X10864" s="876"/>
      <c r="Y10864" s="876"/>
      <c r="Z10864" s="876"/>
      <c r="AA10864" s="876"/>
      <c r="AB10864" s="876"/>
      <c r="AC10864" s="876"/>
      <c r="AD10864" s="876"/>
      <c r="AE10864" s="876"/>
      <c r="AF10864" s="876"/>
      <c r="AG10864" s="876"/>
      <c r="AH10864" s="876"/>
      <c r="AI10864" s="876"/>
      <c r="AJ10864" s="876"/>
      <c r="AK10864" s="876"/>
      <c r="AL10864" s="876"/>
      <c r="AM10864" s="876"/>
      <c r="AN10864" s="876"/>
      <c r="AO10864" s="876"/>
      <c r="AP10864" s="876"/>
      <c r="AQ10864" s="876"/>
      <c r="AR10864" s="876"/>
      <c r="AS10864" s="876"/>
      <c r="AT10864" s="876"/>
      <c r="AU10864" s="876"/>
      <c r="AV10864" s="876"/>
      <c r="AW10864" s="876"/>
      <c r="AX10864" s="876"/>
      <c r="AY10864" s="876"/>
      <c r="AZ10864" s="876"/>
      <c r="BA10864" s="876"/>
      <c r="BB10864" s="876"/>
      <c r="BC10864" s="876"/>
      <c r="BD10864" s="876"/>
      <c r="BE10864" s="876"/>
      <c r="BF10864" s="876"/>
      <c r="BG10864" s="876"/>
      <c r="BH10864" s="876"/>
      <c r="BI10864" s="876"/>
      <c r="BJ10864" s="876"/>
      <c r="BK10864" s="876"/>
      <c r="BL10864" s="876"/>
      <c r="BM10864" s="876"/>
      <c r="BN10864" s="876"/>
      <c r="BO10864" s="876"/>
      <c r="BP10864" s="876"/>
      <c r="BQ10864" s="876"/>
      <c r="BR10864" s="876"/>
    </row>
    <row r="10865" spans="4:70" x14ac:dyDescent="0.2">
      <c r="D10865" s="876"/>
      <c r="F10865" s="876"/>
      <c r="J10865" s="876"/>
      <c r="X10865" s="876"/>
      <c r="Y10865" s="876"/>
      <c r="Z10865" s="876"/>
      <c r="AA10865" s="876"/>
      <c r="AB10865" s="876"/>
      <c r="AC10865" s="876"/>
      <c r="AD10865" s="876"/>
      <c r="AE10865" s="876"/>
      <c r="AF10865" s="876"/>
      <c r="AG10865" s="876"/>
      <c r="AH10865" s="876"/>
      <c r="AI10865" s="876"/>
      <c r="AJ10865" s="876"/>
      <c r="AK10865" s="876"/>
      <c r="AL10865" s="876"/>
      <c r="AM10865" s="876"/>
      <c r="AN10865" s="876"/>
      <c r="AO10865" s="876"/>
      <c r="AP10865" s="876"/>
      <c r="AQ10865" s="876"/>
      <c r="AR10865" s="876"/>
      <c r="AS10865" s="876"/>
      <c r="AT10865" s="876"/>
      <c r="AU10865" s="876"/>
      <c r="AV10865" s="876"/>
      <c r="AW10865" s="876"/>
      <c r="AX10865" s="876"/>
      <c r="AY10865" s="876"/>
      <c r="AZ10865" s="876"/>
      <c r="BA10865" s="876"/>
      <c r="BB10865" s="876"/>
      <c r="BC10865" s="876"/>
      <c r="BD10865" s="876"/>
      <c r="BE10865" s="876"/>
      <c r="BF10865" s="876"/>
      <c r="BG10865" s="876"/>
      <c r="BH10865" s="876"/>
      <c r="BI10865" s="876"/>
      <c r="BJ10865" s="876"/>
      <c r="BK10865" s="876"/>
      <c r="BL10865" s="876"/>
      <c r="BM10865" s="876"/>
      <c r="BN10865" s="876"/>
      <c r="BO10865" s="876"/>
      <c r="BP10865" s="876"/>
      <c r="BQ10865" s="876"/>
      <c r="BR10865" s="876"/>
    </row>
    <row r="10866" spans="4:70" x14ac:dyDescent="0.2">
      <c r="D10866" s="876"/>
      <c r="F10866" s="876"/>
      <c r="J10866" s="876"/>
      <c r="X10866" s="876"/>
      <c r="Y10866" s="876"/>
      <c r="Z10866" s="876"/>
      <c r="AA10866" s="876"/>
      <c r="AB10866" s="876"/>
      <c r="AC10866" s="876"/>
      <c r="AD10866" s="876"/>
      <c r="AE10866" s="876"/>
      <c r="AF10866" s="876"/>
      <c r="AG10866" s="876"/>
      <c r="AH10866" s="876"/>
      <c r="AI10866" s="876"/>
      <c r="AJ10866" s="876"/>
      <c r="AK10866" s="876"/>
      <c r="AL10866" s="876"/>
      <c r="AM10866" s="876"/>
      <c r="AN10866" s="876"/>
      <c r="AO10866" s="876"/>
      <c r="AP10866" s="876"/>
      <c r="AQ10866" s="876"/>
      <c r="AR10866" s="876"/>
      <c r="AS10866" s="876"/>
      <c r="AT10866" s="876"/>
      <c r="AU10866" s="876"/>
      <c r="AV10866" s="876"/>
      <c r="AW10866" s="876"/>
      <c r="AX10866" s="876"/>
      <c r="AY10866" s="876"/>
      <c r="AZ10866" s="876"/>
      <c r="BA10866" s="876"/>
      <c r="BB10866" s="876"/>
      <c r="BC10866" s="876"/>
      <c r="BD10866" s="876"/>
      <c r="BE10866" s="876"/>
      <c r="BF10866" s="876"/>
      <c r="BG10866" s="876"/>
      <c r="BH10866" s="876"/>
      <c r="BI10866" s="876"/>
      <c r="BJ10866" s="876"/>
      <c r="BK10866" s="876"/>
      <c r="BL10866" s="876"/>
      <c r="BM10866" s="876"/>
      <c r="BN10866" s="876"/>
      <c r="BO10866" s="876"/>
      <c r="BP10866" s="876"/>
      <c r="BQ10866" s="876"/>
      <c r="BR10866" s="876"/>
    </row>
    <row r="10867" spans="4:70" x14ac:dyDescent="0.2">
      <c r="D10867" s="876"/>
      <c r="F10867" s="876"/>
      <c r="J10867" s="876"/>
      <c r="X10867" s="876"/>
      <c r="Y10867" s="876"/>
      <c r="Z10867" s="876"/>
      <c r="AA10867" s="876"/>
      <c r="AB10867" s="876"/>
      <c r="AC10867" s="876"/>
      <c r="AD10867" s="876"/>
      <c r="AE10867" s="876"/>
      <c r="AF10867" s="876"/>
      <c r="AG10867" s="876"/>
      <c r="AH10867" s="876"/>
      <c r="AI10867" s="876"/>
      <c r="AJ10867" s="876"/>
      <c r="AK10867" s="876"/>
      <c r="AL10867" s="876"/>
      <c r="AM10867" s="876"/>
      <c r="AN10867" s="876"/>
      <c r="AO10867" s="876"/>
      <c r="AP10867" s="876"/>
      <c r="AQ10867" s="876"/>
      <c r="AR10867" s="876"/>
      <c r="AS10867" s="876"/>
      <c r="AT10867" s="876"/>
      <c r="AU10867" s="876"/>
      <c r="AV10867" s="876"/>
      <c r="AW10867" s="876"/>
      <c r="AX10867" s="876"/>
      <c r="AY10867" s="876"/>
      <c r="AZ10867" s="876"/>
      <c r="BA10867" s="876"/>
      <c r="BB10867" s="876"/>
      <c r="BC10867" s="876"/>
      <c r="BD10867" s="876"/>
      <c r="BE10867" s="876"/>
      <c r="BF10867" s="876"/>
      <c r="BG10867" s="876"/>
      <c r="BH10867" s="876"/>
      <c r="BI10867" s="876"/>
      <c r="BJ10867" s="876"/>
      <c r="BK10867" s="876"/>
      <c r="BL10867" s="876"/>
      <c r="BM10867" s="876"/>
      <c r="BN10867" s="876"/>
      <c r="BO10867" s="876"/>
      <c r="BP10867" s="876"/>
      <c r="BQ10867" s="876"/>
      <c r="BR10867" s="876"/>
    </row>
    <row r="10868" spans="4:70" x14ac:dyDescent="0.2">
      <c r="D10868" s="876"/>
      <c r="F10868" s="876"/>
      <c r="J10868" s="876"/>
      <c r="X10868" s="876"/>
      <c r="Y10868" s="876"/>
      <c r="Z10868" s="876"/>
      <c r="AA10868" s="876"/>
      <c r="AB10868" s="876"/>
      <c r="AC10868" s="876"/>
      <c r="AD10868" s="876"/>
      <c r="AE10868" s="876"/>
      <c r="AF10868" s="876"/>
      <c r="AG10868" s="876"/>
      <c r="AH10868" s="876"/>
      <c r="AI10868" s="876"/>
      <c r="AJ10868" s="876"/>
      <c r="AK10868" s="876"/>
      <c r="AL10868" s="876"/>
      <c r="AM10868" s="876"/>
      <c r="AN10868" s="876"/>
      <c r="AO10868" s="876"/>
      <c r="AP10868" s="876"/>
      <c r="AQ10868" s="876"/>
      <c r="AR10868" s="876"/>
      <c r="AS10868" s="876"/>
      <c r="AT10868" s="876"/>
      <c r="AU10868" s="876"/>
      <c r="AV10868" s="876"/>
      <c r="AW10868" s="876"/>
      <c r="AX10868" s="876"/>
      <c r="AY10868" s="876"/>
      <c r="AZ10868" s="876"/>
      <c r="BA10868" s="876"/>
      <c r="BB10868" s="876"/>
      <c r="BC10868" s="876"/>
      <c r="BD10868" s="876"/>
      <c r="BE10868" s="876"/>
      <c r="BF10868" s="876"/>
      <c r="BG10868" s="876"/>
      <c r="BH10868" s="876"/>
      <c r="BI10868" s="876"/>
      <c r="BJ10868" s="876"/>
      <c r="BK10868" s="876"/>
      <c r="BL10868" s="876"/>
      <c r="BM10868" s="876"/>
      <c r="BN10868" s="876"/>
      <c r="BO10868" s="876"/>
      <c r="BP10868" s="876"/>
      <c r="BQ10868" s="876"/>
      <c r="BR10868" s="876"/>
    </row>
    <row r="10869" spans="4:70" x14ac:dyDescent="0.2">
      <c r="D10869" s="876"/>
      <c r="F10869" s="876"/>
      <c r="J10869" s="876"/>
      <c r="X10869" s="876"/>
      <c r="Y10869" s="876"/>
      <c r="Z10869" s="876"/>
      <c r="AA10869" s="876"/>
      <c r="AB10869" s="876"/>
      <c r="AC10869" s="876"/>
      <c r="AD10869" s="876"/>
      <c r="AE10869" s="876"/>
      <c r="AF10869" s="876"/>
      <c r="AG10869" s="876"/>
      <c r="AH10869" s="876"/>
      <c r="AI10869" s="876"/>
      <c r="AJ10869" s="876"/>
      <c r="AK10869" s="876"/>
      <c r="AL10869" s="876"/>
      <c r="AM10869" s="876"/>
      <c r="AN10869" s="876"/>
      <c r="AO10869" s="876"/>
      <c r="AP10869" s="876"/>
      <c r="AQ10869" s="876"/>
      <c r="AR10869" s="876"/>
      <c r="AS10869" s="876"/>
      <c r="AT10869" s="876"/>
      <c r="AU10869" s="876"/>
      <c r="AV10869" s="876"/>
      <c r="AW10869" s="876"/>
      <c r="AX10869" s="876"/>
      <c r="AY10869" s="876"/>
      <c r="AZ10869" s="876"/>
      <c r="BA10869" s="876"/>
      <c r="BB10869" s="876"/>
      <c r="BC10869" s="876"/>
      <c r="BD10869" s="876"/>
      <c r="BE10869" s="876"/>
      <c r="BF10869" s="876"/>
      <c r="BG10869" s="876"/>
      <c r="BH10869" s="876"/>
      <c r="BI10869" s="876"/>
      <c r="BJ10869" s="876"/>
      <c r="BK10869" s="876"/>
      <c r="BL10869" s="876"/>
      <c r="BM10869" s="876"/>
      <c r="BN10869" s="876"/>
      <c r="BO10869" s="876"/>
      <c r="BP10869" s="876"/>
      <c r="BQ10869" s="876"/>
      <c r="BR10869" s="876"/>
    </row>
    <row r="10870" spans="4:70" x14ac:dyDescent="0.2">
      <c r="D10870" s="876"/>
      <c r="F10870" s="876"/>
      <c r="J10870" s="876"/>
      <c r="X10870" s="876"/>
      <c r="Y10870" s="876"/>
      <c r="Z10870" s="876"/>
      <c r="AA10870" s="876"/>
      <c r="AB10870" s="876"/>
      <c r="AC10870" s="876"/>
      <c r="AD10870" s="876"/>
      <c r="AE10870" s="876"/>
      <c r="AF10870" s="876"/>
      <c r="AG10870" s="876"/>
      <c r="AH10870" s="876"/>
      <c r="AI10870" s="876"/>
      <c r="AJ10870" s="876"/>
      <c r="AK10870" s="876"/>
      <c r="AL10870" s="876"/>
      <c r="AM10870" s="876"/>
      <c r="AN10870" s="876"/>
      <c r="AO10870" s="876"/>
      <c r="AP10870" s="876"/>
      <c r="AQ10870" s="876"/>
      <c r="AR10870" s="876"/>
      <c r="AS10870" s="876"/>
      <c r="AT10870" s="876"/>
      <c r="AU10870" s="876"/>
      <c r="AV10870" s="876"/>
      <c r="AW10870" s="876"/>
      <c r="AX10870" s="876"/>
      <c r="AY10870" s="876"/>
      <c r="AZ10870" s="876"/>
      <c r="BA10870" s="876"/>
      <c r="BB10870" s="876"/>
      <c r="BC10870" s="876"/>
      <c r="BD10870" s="876"/>
      <c r="BE10870" s="876"/>
      <c r="BF10870" s="876"/>
      <c r="BG10870" s="876"/>
      <c r="BH10870" s="876"/>
      <c r="BI10870" s="876"/>
      <c r="BJ10870" s="876"/>
      <c r="BK10870" s="876"/>
      <c r="BL10870" s="876"/>
      <c r="BM10870" s="876"/>
      <c r="BN10870" s="876"/>
      <c r="BO10870" s="876"/>
      <c r="BP10870" s="876"/>
      <c r="BQ10870" s="876"/>
      <c r="BR10870" s="876"/>
    </row>
    <row r="10871" spans="4:70" x14ac:dyDescent="0.2">
      <c r="D10871" s="876"/>
      <c r="F10871" s="876"/>
      <c r="J10871" s="876"/>
      <c r="X10871" s="876"/>
      <c r="Y10871" s="876"/>
      <c r="Z10871" s="876"/>
      <c r="AA10871" s="876"/>
      <c r="AB10871" s="876"/>
      <c r="AC10871" s="876"/>
      <c r="AD10871" s="876"/>
      <c r="AE10871" s="876"/>
      <c r="AF10871" s="876"/>
      <c r="AG10871" s="876"/>
      <c r="AH10871" s="876"/>
      <c r="AI10871" s="876"/>
      <c r="AJ10871" s="876"/>
      <c r="AK10871" s="876"/>
      <c r="AL10871" s="876"/>
      <c r="AM10871" s="876"/>
      <c r="AN10871" s="876"/>
      <c r="AO10871" s="876"/>
      <c r="AP10871" s="876"/>
      <c r="AQ10871" s="876"/>
      <c r="AR10871" s="876"/>
      <c r="AS10871" s="876"/>
      <c r="AT10871" s="876"/>
      <c r="AU10871" s="876"/>
      <c r="AV10871" s="876"/>
      <c r="AW10871" s="876"/>
      <c r="AX10871" s="876"/>
      <c r="AY10871" s="876"/>
      <c r="AZ10871" s="876"/>
      <c r="BA10871" s="876"/>
      <c r="BB10871" s="876"/>
      <c r="BC10871" s="876"/>
      <c r="BD10871" s="876"/>
      <c r="BE10871" s="876"/>
      <c r="BF10871" s="876"/>
      <c r="BG10871" s="876"/>
      <c r="BH10871" s="876"/>
      <c r="BI10871" s="876"/>
      <c r="BJ10871" s="876"/>
      <c r="BK10871" s="876"/>
      <c r="BL10871" s="876"/>
      <c r="BM10871" s="876"/>
      <c r="BN10871" s="876"/>
      <c r="BO10871" s="876"/>
      <c r="BP10871" s="876"/>
      <c r="BQ10871" s="876"/>
      <c r="BR10871" s="876"/>
    </row>
    <row r="10872" spans="4:70" x14ac:dyDescent="0.2">
      <c r="D10872" s="876"/>
      <c r="F10872" s="876"/>
      <c r="J10872" s="876"/>
      <c r="X10872" s="876"/>
      <c r="Y10872" s="876"/>
      <c r="Z10872" s="876"/>
      <c r="AA10872" s="876"/>
      <c r="AB10872" s="876"/>
      <c r="AC10872" s="876"/>
      <c r="AD10872" s="876"/>
      <c r="AE10872" s="876"/>
      <c r="AF10872" s="876"/>
      <c r="AG10872" s="876"/>
      <c r="AH10872" s="876"/>
      <c r="AI10872" s="876"/>
      <c r="AJ10872" s="876"/>
      <c r="AK10872" s="876"/>
      <c r="AL10872" s="876"/>
      <c r="AM10872" s="876"/>
      <c r="AN10872" s="876"/>
      <c r="AO10872" s="876"/>
      <c r="AP10872" s="876"/>
      <c r="AQ10872" s="876"/>
      <c r="AR10872" s="876"/>
      <c r="AS10872" s="876"/>
      <c r="AT10872" s="876"/>
      <c r="AU10872" s="876"/>
      <c r="AV10872" s="876"/>
      <c r="AW10872" s="876"/>
      <c r="AX10872" s="876"/>
      <c r="AY10872" s="876"/>
      <c r="AZ10872" s="876"/>
      <c r="BA10872" s="876"/>
      <c r="BB10872" s="876"/>
      <c r="BC10872" s="876"/>
      <c r="BD10872" s="876"/>
      <c r="BE10872" s="876"/>
      <c r="BF10872" s="876"/>
      <c r="BG10872" s="876"/>
      <c r="BH10872" s="876"/>
      <c r="BI10872" s="876"/>
      <c r="BJ10872" s="876"/>
      <c r="BK10872" s="876"/>
      <c r="BL10872" s="876"/>
      <c r="BM10872" s="876"/>
      <c r="BN10872" s="876"/>
      <c r="BO10872" s="876"/>
      <c r="BP10872" s="876"/>
      <c r="BQ10872" s="876"/>
      <c r="BR10872" s="876"/>
    </row>
    <row r="10873" spans="4:70" x14ac:dyDescent="0.2">
      <c r="D10873" s="876"/>
      <c r="F10873" s="876"/>
      <c r="J10873" s="876"/>
      <c r="X10873" s="876"/>
      <c r="Y10873" s="876"/>
      <c r="Z10873" s="876"/>
      <c r="AA10873" s="876"/>
      <c r="AB10873" s="876"/>
      <c r="AC10873" s="876"/>
      <c r="AD10873" s="876"/>
      <c r="AE10873" s="876"/>
      <c r="AF10873" s="876"/>
      <c r="AG10873" s="876"/>
      <c r="AH10873" s="876"/>
      <c r="AI10873" s="876"/>
      <c r="AJ10873" s="876"/>
      <c r="AK10873" s="876"/>
      <c r="AL10873" s="876"/>
      <c r="AM10873" s="876"/>
      <c r="AN10873" s="876"/>
      <c r="AO10873" s="876"/>
      <c r="AP10873" s="876"/>
      <c r="AQ10873" s="876"/>
      <c r="AR10873" s="876"/>
      <c r="AS10873" s="876"/>
      <c r="AT10873" s="876"/>
      <c r="AU10873" s="876"/>
      <c r="AV10873" s="876"/>
      <c r="AW10873" s="876"/>
      <c r="AX10873" s="876"/>
      <c r="AY10873" s="876"/>
      <c r="AZ10873" s="876"/>
      <c r="BA10873" s="876"/>
      <c r="BB10873" s="876"/>
      <c r="BC10873" s="876"/>
      <c r="BD10873" s="876"/>
      <c r="BE10873" s="876"/>
      <c r="BF10873" s="876"/>
      <c r="BG10873" s="876"/>
      <c r="BH10873" s="876"/>
      <c r="BI10873" s="876"/>
      <c r="BJ10873" s="876"/>
      <c r="BK10873" s="876"/>
      <c r="BL10873" s="876"/>
      <c r="BM10873" s="876"/>
      <c r="BN10873" s="876"/>
      <c r="BO10873" s="876"/>
      <c r="BP10873" s="876"/>
      <c r="BQ10873" s="876"/>
      <c r="BR10873" s="876"/>
    </row>
    <row r="10874" spans="4:70" x14ac:dyDescent="0.2">
      <c r="D10874" s="876"/>
      <c r="F10874" s="876"/>
      <c r="J10874" s="876"/>
      <c r="X10874" s="876"/>
      <c r="Y10874" s="876"/>
      <c r="Z10874" s="876"/>
      <c r="AA10874" s="876"/>
      <c r="AB10874" s="876"/>
      <c r="AC10874" s="876"/>
      <c r="AD10874" s="876"/>
      <c r="AE10874" s="876"/>
      <c r="AF10874" s="876"/>
      <c r="AG10874" s="876"/>
      <c r="AH10874" s="876"/>
      <c r="AI10874" s="876"/>
      <c r="AJ10874" s="876"/>
      <c r="AK10874" s="876"/>
      <c r="AL10874" s="876"/>
      <c r="AM10874" s="876"/>
      <c r="AN10874" s="876"/>
      <c r="AO10874" s="876"/>
      <c r="AP10874" s="876"/>
      <c r="AQ10874" s="876"/>
      <c r="AR10874" s="876"/>
      <c r="AS10874" s="876"/>
      <c r="AT10874" s="876"/>
      <c r="AU10874" s="876"/>
      <c r="AV10874" s="876"/>
      <c r="AW10874" s="876"/>
      <c r="AX10874" s="876"/>
      <c r="AY10874" s="876"/>
      <c r="AZ10874" s="876"/>
      <c r="BA10874" s="876"/>
      <c r="BB10874" s="876"/>
      <c r="BC10874" s="876"/>
      <c r="BD10874" s="876"/>
      <c r="BE10874" s="876"/>
      <c r="BF10874" s="876"/>
      <c r="BG10874" s="876"/>
      <c r="BH10874" s="876"/>
      <c r="BI10874" s="876"/>
      <c r="BJ10874" s="876"/>
      <c r="BK10874" s="876"/>
      <c r="BL10874" s="876"/>
      <c r="BM10874" s="876"/>
      <c r="BN10874" s="876"/>
      <c r="BO10874" s="876"/>
      <c r="BP10874" s="876"/>
      <c r="BQ10874" s="876"/>
      <c r="BR10874" s="876"/>
    </row>
    <row r="10875" spans="4:70" x14ac:dyDescent="0.2">
      <c r="D10875" s="876"/>
      <c r="F10875" s="876"/>
      <c r="J10875" s="876"/>
      <c r="X10875" s="876"/>
      <c r="Y10875" s="876"/>
      <c r="Z10875" s="876"/>
      <c r="AA10875" s="876"/>
      <c r="AB10875" s="876"/>
      <c r="AC10875" s="876"/>
      <c r="AD10875" s="876"/>
      <c r="AE10875" s="876"/>
      <c r="AF10875" s="876"/>
      <c r="AG10875" s="876"/>
      <c r="AH10875" s="876"/>
      <c r="AI10875" s="876"/>
      <c r="AJ10875" s="876"/>
      <c r="AK10875" s="876"/>
      <c r="AL10875" s="876"/>
      <c r="AM10875" s="876"/>
      <c r="AN10875" s="876"/>
      <c r="AO10875" s="876"/>
      <c r="AP10875" s="876"/>
      <c r="AQ10875" s="876"/>
      <c r="AR10875" s="876"/>
      <c r="AS10875" s="876"/>
      <c r="AT10875" s="876"/>
      <c r="AU10875" s="876"/>
      <c r="AV10875" s="876"/>
      <c r="AW10875" s="876"/>
      <c r="AX10875" s="876"/>
      <c r="AY10875" s="876"/>
      <c r="AZ10875" s="876"/>
      <c r="BA10875" s="876"/>
      <c r="BB10875" s="876"/>
      <c r="BC10875" s="876"/>
      <c r="BD10875" s="876"/>
      <c r="BE10875" s="876"/>
      <c r="BF10875" s="876"/>
      <c r="BG10875" s="876"/>
      <c r="BH10875" s="876"/>
      <c r="BI10875" s="876"/>
      <c r="BJ10875" s="876"/>
      <c r="BK10875" s="876"/>
      <c r="BL10875" s="876"/>
      <c r="BM10875" s="876"/>
      <c r="BN10875" s="876"/>
      <c r="BO10875" s="876"/>
      <c r="BP10875" s="876"/>
      <c r="BQ10875" s="876"/>
      <c r="BR10875" s="876"/>
    </row>
    <row r="10876" spans="4:70" x14ac:dyDescent="0.2">
      <c r="D10876" s="876"/>
      <c r="F10876" s="876"/>
      <c r="J10876" s="876"/>
      <c r="X10876" s="876"/>
      <c r="Y10876" s="876"/>
      <c r="Z10876" s="876"/>
      <c r="AA10876" s="876"/>
      <c r="AB10876" s="876"/>
      <c r="AC10876" s="876"/>
      <c r="AD10876" s="876"/>
      <c r="AE10876" s="876"/>
      <c r="AF10876" s="876"/>
      <c r="AG10876" s="876"/>
      <c r="AH10876" s="876"/>
      <c r="AI10876" s="876"/>
      <c r="AJ10876" s="876"/>
      <c r="AK10876" s="876"/>
      <c r="AL10876" s="876"/>
      <c r="AM10876" s="876"/>
      <c r="AN10876" s="876"/>
      <c r="AO10876" s="876"/>
      <c r="AP10876" s="876"/>
      <c r="AQ10876" s="876"/>
      <c r="AR10876" s="876"/>
      <c r="AS10876" s="876"/>
      <c r="AT10876" s="876"/>
      <c r="AU10876" s="876"/>
      <c r="AV10876" s="876"/>
      <c r="AW10876" s="876"/>
      <c r="AX10876" s="876"/>
      <c r="AY10876" s="876"/>
      <c r="AZ10876" s="876"/>
      <c r="BA10876" s="876"/>
      <c r="BB10876" s="876"/>
      <c r="BC10876" s="876"/>
      <c r="BD10876" s="876"/>
      <c r="BE10876" s="876"/>
      <c r="BF10876" s="876"/>
      <c r="BG10876" s="876"/>
      <c r="BH10876" s="876"/>
      <c r="BI10876" s="876"/>
      <c r="BJ10876" s="876"/>
      <c r="BK10876" s="876"/>
      <c r="BL10876" s="876"/>
      <c r="BM10876" s="876"/>
      <c r="BN10876" s="876"/>
      <c r="BO10876" s="876"/>
      <c r="BP10876" s="876"/>
      <c r="BQ10876" s="876"/>
      <c r="BR10876" s="876"/>
    </row>
    <row r="10877" spans="4:70" x14ac:dyDescent="0.2">
      <c r="D10877" s="876"/>
      <c r="F10877" s="876"/>
      <c r="J10877" s="876"/>
      <c r="X10877" s="876"/>
      <c r="Y10877" s="876"/>
      <c r="Z10877" s="876"/>
      <c r="AA10877" s="876"/>
      <c r="AB10877" s="876"/>
      <c r="AC10877" s="876"/>
      <c r="AD10877" s="876"/>
      <c r="AE10877" s="876"/>
      <c r="AF10877" s="876"/>
      <c r="AG10877" s="876"/>
      <c r="AH10877" s="876"/>
      <c r="AI10877" s="876"/>
      <c r="AJ10877" s="876"/>
      <c r="AK10877" s="876"/>
      <c r="AL10877" s="876"/>
      <c r="AM10877" s="876"/>
      <c r="AN10877" s="876"/>
      <c r="AO10877" s="876"/>
      <c r="AP10877" s="876"/>
      <c r="AQ10877" s="876"/>
      <c r="AR10877" s="876"/>
      <c r="AS10877" s="876"/>
      <c r="AT10877" s="876"/>
      <c r="AU10877" s="876"/>
      <c r="AV10877" s="876"/>
      <c r="AW10877" s="876"/>
      <c r="AX10877" s="876"/>
      <c r="AY10877" s="876"/>
      <c r="AZ10877" s="876"/>
      <c r="BA10877" s="876"/>
      <c r="BB10877" s="876"/>
      <c r="BC10877" s="876"/>
      <c r="BD10877" s="876"/>
      <c r="BE10877" s="876"/>
      <c r="BF10877" s="876"/>
      <c r="BG10877" s="876"/>
      <c r="BH10877" s="876"/>
      <c r="BI10877" s="876"/>
      <c r="BJ10877" s="876"/>
      <c r="BK10877" s="876"/>
      <c r="BL10877" s="876"/>
      <c r="BM10877" s="876"/>
      <c r="BN10877" s="876"/>
      <c r="BO10877" s="876"/>
      <c r="BP10877" s="876"/>
      <c r="BQ10877" s="876"/>
      <c r="BR10877" s="876"/>
    </row>
    <row r="10878" spans="4:70" x14ac:dyDescent="0.2">
      <c r="D10878" s="876"/>
      <c r="F10878" s="876"/>
      <c r="J10878" s="876"/>
      <c r="X10878" s="876"/>
      <c r="Y10878" s="876"/>
      <c r="Z10878" s="876"/>
      <c r="AA10878" s="876"/>
      <c r="AB10878" s="876"/>
      <c r="AC10878" s="876"/>
      <c r="AD10878" s="876"/>
      <c r="AE10878" s="876"/>
      <c r="AF10878" s="876"/>
      <c r="AG10878" s="876"/>
      <c r="AH10878" s="876"/>
      <c r="AI10878" s="876"/>
      <c r="AJ10878" s="876"/>
      <c r="AK10878" s="876"/>
      <c r="AL10878" s="876"/>
      <c r="AM10878" s="876"/>
      <c r="AN10878" s="876"/>
      <c r="AO10878" s="876"/>
      <c r="AP10878" s="876"/>
      <c r="AQ10878" s="876"/>
      <c r="AR10878" s="876"/>
      <c r="AS10878" s="876"/>
      <c r="AT10878" s="876"/>
      <c r="AU10878" s="876"/>
      <c r="AV10878" s="876"/>
      <c r="AW10878" s="876"/>
      <c r="AX10878" s="876"/>
      <c r="AY10878" s="876"/>
      <c r="AZ10878" s="876"/>
      <c r="BA10878" s="876"/>
      <c r="BB10878" s="876"/>
      <c r="BC10878" s="876"/>
      <c r="BD10878" s="876"/>
      <c r="BE10878" s="876"/>
      <c r="BF10878" s="876"/>
      <c r="BG10878" s="876"/>
      <c r="BH10878" s="876"/>
      <c r="BI10878" s="876"/>
      <c r="BJ10878" s="876"/>
      <c r="BK10878" s="876"/>
      <c r="BL10878" s="876"/>
      <c r="BM10878" s="876"/>
      <c r="BN10878" s="876"/>
      <c r="BO10878" s="876"/>
      <c r="BP10878" s="876"/>
      <c r="BQ10878" s="876"/>
      <c r="BR10878" s="876"/>
    </row>
    <row r="10879" spans="4:70" x14ac:dyDescent="0.2">
      <c r="D10879" s="876"/>
      <c r="F10879" s="876"/>
      <c r="J10879" s="876"/>
      <c r="X10879" s="876"/>
      <c r="Y10879" s="876"/>
      <c r="Z10879" s="876"/>
      <c r="AA10879" s="876"/>
      <c r="AB10879" s="876"/>
      <c r="AC10879" s="876"/>
      <c r="AD10879" s="876"/>
      <c r="AE10879" s="876"/>
      <c r="AF10879" s="876"/>
      <c r="AG10879" s="876"/>
      <c r="AH10879" s="876"/>
      <c r="AI10879" s="876"/>
      <c r="AJ10879" s="876"/>
      <c r="AK10879" s="876"/>
      <c r="AL10879" s="876"/>
      <c r="AM10879" s="876"/>
      <c r="AN10879" s="876"/>
      <c r="AO10879" s="876"/>
      <c r="AP10879" s="876"/>
      <c r="AQ10879" s="876"/>
      <c r="AR10879" s="876"/>
      <c r="AS10879" s="876"/>
      <c r="AT10879" s="876"/>
      <c r="AU10879" s="876"/>
      <c r="AV10879" s="876"/>
      <c r="AW10879" s="876"/>
      <c r="AX10879" s="876"/>
      <c r="AY10879" s="876"/>
      <c r="AZ10879" s="876"/>
      <c r="BA10879" s="876"/>
      <c r="BB10879" s="876"/>
      <c r="BC10879" s="876"/>
      <c r="BD10879" s="876"/>
      <c r="BE10879" s="876"/>
      <c r="BF10879" s="876"/>
      <c r="BG10879" s="876"/>
      <c r="BH10879" s="876"/>
      <c r="BI10879" s="876"/>
      <c r="BJ10879" s="876"/>
      <c r="BK10879" s="876"/>
      <c r="BL10879" s="876"/>
      <c r="BM10879" s="876"/>
      <c r="BN10879" s="876"/>
      <c r="BO10879" s="876"/>
      <c r="BP10879" s="876"/>
      <c r="BQ10879" s="876"/>
      <c r="BR10879" s="876"/>
    </row>
    <row r="10880" spans="4:70" x14ac:dyDescent="0.2">
      <c r="D10880" s="876"/>
      <c r="F10880" s="876"/>
      <c r="J10880" s="876"/>
      <c r="X10880" s="876"/>
      <c r="Y10880" s="876"/>
      <c r="Z10880" s="876"/>
      <c r="AA10880" s="876"/>
      <c r="AB10880" s="876"/>
      <c r="AC10880" s="876"/>
      <c r="AD10880" s="876"/>
      <c r="AE10880" s="876"/>
      <c r="AF10880" s="876"/>
      <c r="AG10880" s="876"/>
      <c r="AH10880" s="876"/>
      <c r="AI10880" s="876"/>
      <c r="AJ10880" s="876"/>
      <c r="AK10880" s="876"/>
      <c r="AL10880" s="876"/>
      <c r="AM10880" s="876"/>
      <c r="AN10880" s="876"/>
      <c r="AO10880" s="876"/>
      <c r="AP10880" s="876"/>
      <c r="AQ10880" s="876"/>
      <c r="AR10880" s="876"/>
      <c r="AS10880" s="876"/>
      <c r="AT10880" s="876"/>
      <c r="AU10880" s="876"/>
      <c r="AV10880" s="876"/>
      <c r="AW10880" s="876"/>
      <c r="AX10880" s="876"/>
      <c r="AY10880" s="876"/>
      <c r="AZ10880" s="876"/>
      <c r="BA10880" s="876"/>
      <c r="BB10880" s="876"/>
      <c r="BC10880" s="876"/>
      <c r="BD10880" s="876"/>
      <c r="BE10880" s="876"/>
      <c r="BF10880" s="876"/>
      <c r="BG10880" s="876"/>
      <c r="BH10880" s="876"/>
      <c r="BI10880" s="876"/>
      <c r="BJ10880" s="876"/>
      <c r="BK10880" s="876"/>
      <c r="BL10880" s="876"/>
      <c r="BM10880" s="876"/>
      <c r="BN10880" s="876"/>
      <c r="BO10880" s="876"/>
      <c r="BP10880" s="876"/>
      <c r="BQ10880" s="876"/>
      <c r="BR10880" s="876"/>
    </row>
    <row r="10881" spans="4:70" x14ac:dyDescent="0.2">
      <c r="D10881" s="876"/>
      <c r="F10881" s="876"/>
      <c r="J10881" s="876"/>
      <c r="X10881" s="876"/>
      <c r="Y10881" s="876"/>
      <c r="Z10881" s="876"/>
      <c r="AA10881" s="876"/>
      <c r="AB10881" s="876"/>
      <c r="AC10881" s="876"/>
      <c r="AD10881" s="876"/>
      <c r="AE10881" s="876"/>
      <c r="AF10881" s="876"/>
      <c r="AG10881" s="876"/>
      <c r="AH10881" s="876"/>
      <c r="AI10881" s="876"/>
      <c r="AJ10881" s="876"/>
      <c r="AK10881" s="876"/>
      <c r="AL10881" s="876"/>
      <c r="AM10881" s="876"/>
      <c r="AN10881" s="876"/>
      <c r="AO10881" s="876"/>
      <c r="AP10881" s="876"/>
      <c r="AQ10881" s="876"/>
      <c r="AR10881" s="876"/>
      <c r="AS10881" s="876"/>
      <c r="AT10881" s="876"/>
      <c r="AU10881" s="876"/>
      <c r="AV10881" s="876"/>
      <c r="AW10881" s="876"/>
      <c r="AX10881" s="876"/>
      <c r="AY10881" s="876"/>
      <c r="AZ10881" s="876"/>
      <c r="BA10881" s="876"/>
      <c r="BB10881" s="876"/>
      <c r="BC10881" s="876"/>
      <c r="BD10881" s="876"/>
      <c r="BE10881" s="876"/>
      <c r="BF10881" s="876"/>
      <c r="BG10881" s="876"/>
      <c r="BH10881" s="876"/>
      <c r="BI10881" s="876"/>
      <c r="BJ10881" s="876"/>
      <c r="BK10881" s="876"/>
      <c r="BL10881" s="876"/>
      <c r="BM10881" s="876"/>
      <c r="BN10881" s="876"/>
      <c r="BO10881" s="876"/>
      <c r="BP10881" s="876"/>
      <c r="BQ10881" s="876"/>
      <c r="BR10881" s="876"/>
    </row>
    <row r="10882" spans="4:70" x14ac:dyDescent="0.2">
      <c r="D10882" s="876"/>
      <c r="F10882" s="876"/>
      <c r="J10882" s="876"/>
      <c r="X10882" s="876"/>
      <c r="Y10882" s="876"/>
      <c r="Z10882" s="876"/>
      <c r="AA10882" s="876"/>
      <c r="AB10882" s="876"/>
      <c r="AC10882" s="876"/>
      <c r="AD10882" s="876"/>
      <c r="AE10882" s="876"/>
      <c r="AF10882" s="876"/>
      <c r="AG10882" s="876"/>
      <c r="AH10882" s="876"/>
      <c r="AI10882" s="876"/>
      <c r="AJ10882" s="876"/>
      <c r="AK10882" s="876"/>
      <c r="AL10882" s="876"/>
      <c r="AM10882" s="876"/>
      <c r="AN10882" s="876"/>
      <c r="AO10882" s="876"/>
      <c r="AP10882" s="876"/>
      <c r="AQ10882" s="876"/>
      <c r="AR10882" s="876"/>
      <c r="AS10882" s="876"/>
      <c r="AT10882" s="876"/>
      <c r="AU10882" s="876"/>
      <c r="AV10882" s="876"/>
      <c r="AW10882" s="876"/>
      <c r="AX10882" s="876"/>
      <c r="AY10882" s="876"/>
      <c r="AZ10882" s="876"/>
      <c r="BA10882" s="876"/>
      <c r="BB10882" s="876"/>
      <c r="BC10882" s="876"/>
      <c r="BD10882" s="876"/>
      <c r="BE10882" s="876"/>
      <c r="BF10882" s="876"/>
      <c r="BG10882" s="876"/>
      <c r="BH10882" s="876"/>
      <c r="BI10882" s="876"/>
      <c r="BJ10882" s="876"/>
      <c r="BK10882" s="876"/>
      <c r="BL10882" s="876"/>
      <c r="BM10882" s="876"/>
      <c r="BN10882" s="876"/>
      <c r="BO10882" s="876"/>
      <c r="BP10882" s="876"/>
      <c r="BQ10882" s="876"/>
      <c r="BR10882" s="876"/>
    </row>
    <row r="10883" spans="4:70" x14ac:dyDescent="0.2">
      <c r="D10883" s="876"/>
      <c r="F10883" s="876"/>
      <c r="J10883" s="876"/>
      <c r="X10883" s="876"/>
      <c r="Y10883" s="876"/>
      <c r="Z10883" s="876"/>
      <c r="AA10883" s="876"/>
      <c r="AB10883" s="876"/>
      <c r="AC10883" s="876"/>
      <c r="AD10883" s="876"/>
      <c r="AE10883" s="876"/>
      <c r="AF10883" s="876"/>
      <c r="AG10883" s="876"/>
      <c r="AH10883" s="876"/>
      <c r="AI10883" s="876"/>
      <c r="AJ10883" s="876"/>
      <c r="AK10883" s="876"/>
      <c r="AL10883" s="876"/>
      <c r="AM10883" s="876"/>
      <c r="AN10883" s="876"/>
      <c r="AO10883" s="876"/>
      <c r="AP10883" s="876"/>
      <c r="AQ10883" s="876"/>
      <c r="AR10883" s="876"/>
      <c r="AS10883" s="876"/>
      <c r="AT10883" s="876"/>
      <c r="AU10883" s="876"/>
      <c r="AV10883" s="876"/>
      <c r="AW10883" s="876"/>
      <c r="AX10883" s="876"/>
      <c r="AY10883" s="876"/>
      <c r="AZ10883" s="876"/>
      <c r="BA10883" s="876"/>
      <c r="BB10883" s="876"/>
      <c r="BC10883" s="876"/>
      <c r="BD10883" s="876"/>
      <c r="BE10883" s="876"/>
      <c r="BF10883" s="876"/>
      <c r="BG10883" s="876"/>
      <c r="BH10883" s="876"/>
      <c r="BI10883" s="876"/>
      <c r="BJ10883" s="876"/>
      <c r="BK10883" s="876"/>
      <c r="BL10883" s="876"/>
      <c r="BM10883" s="876"/>
      <c r="BN10883" s="876"/>
      <c r="BO10883" s="876"/>
      <c r="BP10883" s="876"/>
      <c r="BQ10883" s="876"/>
      <c r="BR10883" s="876"/>
    </row>
    <row r="10884" spans="4:70" x14ac:dyDescent="0.2">
      <c r="D10884" s="876"/>
      <c r="F10884" s="876"/>
      <c r="J10884" s="876"/>
      <c r="X10884" s="876"/>
      <c r="Y10884" s="876"/>
      <c r="Z10884" s="876"/>
      <c r="AA10884" s="876"/>
      <c r="AB10884" s="876"/>
      <c r="AC10884" s="876"/>
      <c r="AD10884" s="876"/>
      <c r="AE10884" s="876"/>
      <c r="AF10884" s="876"/>
      <c r="AG10884" s="876"/>
      <c r="AH10884" s="876"/>
      <c r="AI10884" s="876"/>
      <c r="AJ10884" s="876"/>
      <c r="AK10884" s="876"/>
      <c r="AL10884" s="876"/>
      <c r="AM10884" s="876"/>
      <c r="AN10884" s="876"/>
      <c r="AO10884" s="876"/>
      <c r="AP10884" s="876"/>
      <c r="AQ10884" s="876"/>
      <c r="AR10884" s="876"/>
      <c r="AS10884" s="876"/>
      <c r="AT10884" s="876"/>
      <c r="AU10884" s="876"/>
      <c r="AV10884" s="876"/>
      <c r="AW10884" s="876"/>
      <c r="AX10884" s="876"/>
      <c r="AY10884" s="876"/>
      <c r="AZ10884" s="876"/>
      <c r="BA10884" s="876"/>
      <c r="BB10884" s="876"/>
      <c r="BC10884" s="876"/>
      <c r="BD10884" s="876"/>
      <c r="BE10884" s="876"/>
      <c r="BF10884" s="876"/>
      <c r="BG10884" s="876"/>
      <c r="BH10884" s="876"/>
      <c r="BI10884" s="876"/>
      <c r="BJ10884" s="876"/>
      <c r="BK10884" s="876"/>
      <c r="BL10884" s="876"/>
      <c r="BM10884" s="876"/>
      <c r="BN10884" s="876"/>
      <c r="BO10884" s="876"/>
      <c r="BP10884" s="876"/>
      <c r="BQ10884" s="876"/>
      <c r="BR10884" s="876"/>
    </row>
    <row r="10885" spans="4:70" x14ac:dyDescent="0.2">
      <c r="D10885" s="876"/>
      <c r="F10885" s="876"/>
      <c r="J10885" s="876"/>
      <c r="X10885" s="876"/>
      <c r="Y10885" s="876"/>
      <c r="Z10885" s="876"/>
      <c r="AA10885" s="876"/>
      <c r="AB10885" s="876"/>
      <c r="AC10885" s="876"/>
      <c r="AD10885" s="876"/>
      <c r="AE10885" s="876"/>
      <c r="AF10885" s="876"/>
      <c r="AG10885" s="876"/>
      <c r="AH10885" s="876"/>
      <c r="AI10885" s="876"/>
      <c r="AJ10885" s="876"/>
      <c r="AK10885" s="876"/>
      <c r="AL10885" s="876"/>
      <c r="AM10885" s="876"/>
      <c r="AN10885" s="876"/>
      <c r="AO10885" s="876"/>
      <c r="AP10885" s="876"/>
      <c r="AQ10885" s="876"/>
      <c r="AR10885" s="876"/>
      <c r="AS10885" s="876"/>
      <c r="AT10885" s="876"/>
      <c r="AU10885" s="876"/>
      <c r="AV10885" s="876"/>
      <c r="AW10885" s="876"/>
      <c r="AX10885" s="876"/>
      <c r="AY10885" s="876"/>
      <c r="AZ10885" s="876"/>
      <c r="BA10885" s="876"/>
      <c r="BB10885" s="876"/>
      <c r="BC10885" s="876"/>
      <c r="BD10885" s="876"/>
      <c r="BE10885" s="876"/>
      <c r="BF10885" s="876"/>
      <c r="BG10885" s="876"/>
      <c r="BH10885" s="876"/>
      <c r="BI10885" s="876"/>
      <c r="BJ10885" s="876"/>
      <c r="BK10885" s="876"/>
      <c r="BL10885" s="876"/>
      <c r="BM10885" s="876"/>
      <c r="BN10885" s="876"/>
      <c r="BO10885" s="876"/>
      <c r="BP10885" s="876"/>
      <c r="BQ10885" s="876"/>
      <c r="BR10885" s="876"/>
    </row>
    <row r="10886" spans="4:70" x14ac:dyDescent="0.2">
      <c r="D10886" s="876"/>
      <c r="F10886" s="876"/>
      <c r="J10886" s="876"/>
      <c r="X10886" s="876"/>
      <c r="Y10886" s="876"/>
      <c r="Z10886" s="876"/>
      <c r="AA10886" s="876"/>
      <c r="AB10886" s="876"/>
      <c r="AC10886" s="876"/>
      <c r="AD10886" s="876"/>
      <c r="AE10886" s="876"/>
      <c r="AF10886" s="876"/>
      <c r="AG10886" s="876"/>
      <c r="AH10886" s="876"/>
      <c r="AI10886" s="876"/>
      <c r="AJ10886" s="876"/>
      <c r="AK10886" s="876"/>
      <c r="AL10886" s="876"/>
      <c r="AM10886" s="876"/>
      <c r="AN10886" s="876"/>
      <c r="AO10886" s="876"/>
      <c r="AP10886" s="876"/>
      <c r="AQ10886" s="876"/>
      <c r="AR10886" s="876"/>
      <c r="AS10886" s="876"/>
      <c r="AT10886" s="876"/>
      <c r="AU10886" s="876"/>
      <c r="AV10886" s="876"/>
      <c r="AW10886" s="876"/>
      <c r="AX10886" s="876"/>
      <c r="AY10886" s="876"/>
      <c r="AZ10886" s="876"/>
      <c r="BA10886" s="876"/>
      <c r="BB10886" s="876"/>
      <c r="BC10886" s="876"/>
      <c r="BD10886" s="876"/>
      <c r="BE10886" s="876"/>
      <c r="BF10886" s="876"/>
      <c r="BG10886" s="876"/>
      <c r="BH10886" s="876"/>
      <c r="BI10886" s="876"/>
      <c r="BJ10886" s="876"/>
      <c r="BK10886" s="876"/>
      <c r="BL10886" s="876"/>
      <c r="BM10886" s="876"/>
      <c r="BN10886" s="876"/>
      <c r="BO10886" s="876"/>
      <c r="BP10886" s="876"/>
      <c r="BQ10886" s="876"/>
      <c r="BR10886" s="876"/>
    </row>
    <row r="10887" spans="4:70" x14ac:dyDescent="0.2">
      <c r="D10887" s="876"/>
      <c r="F10887" s="876"/>
      <c r="J10887" s="876"/>
      <c r="X10887" s="876"/>
      <c r="Y10887" s="876"/>
      <c r="Z10887" s="876"/>
      <c r="AA10887" s="876"/>
      <c r="AB10887" s="876"/>
      <c r="AC10887" s="876"/>
      <c r="AD10887" s="876"/>
      <c r="AE10887" s="876"/>
      <c r="AF10887" s="876"/>
      <c r="AG10887" s="876"/>
      <c r="AH10887" s="876"/>
      <c r="AI10887" s="876"/>
      <c r="AJ10887" s="876"/>
      <c r="AK10887" s="876"/>
      <c r="AL10887" s="876"/>
      <c r="AM10887" s="876"/>
      <c r="AN10887" s="876"/>
      <c r="AO10887" s="876"/>
      <c r="AP10887" s="876"/>
      <c r="AQ10887" s="876"/>
      <c r="AR10887" s="876"/>
      <c r="AS10887" s="876"/>
      <c r="AT10887" s="876"/>
      <c r="AU10887" s="876"/>
      <c r="AV10887" s="876"/>
      <c r="AW10887" s="876"/>
      <c r="AX10887" s="876"/>
      <c r="AY10887" s="876"/>
      <c r="AZ10887" s="876"/>
      <c r="BA10887" s="876"/>
      <c r="BB10887" s="876"/>
      <c r="BC10887" s="876"/>
      <c r="BD10887" s="876"/>
      <c r="BE10887" s="876"/>
      <c r="BF10887" s="876"/>
      <c r="BG10887" s="876"/>
      <c r="BH10887" s="876"/>
      <c r="BI10887" s="876"/>
      <c r="BJ10887" s="876"/>
      <c r="BK10887" s="876"/>
      <c r="BL10887" s="876"/>
      <c r="BM10887" s="876"/>
      <c r="BN10887" s="876"/>
      <c r="BO10887" s="876"/>
      <c r="BP10887" s="876"/>
      <c r="BQ10887" s="876"/>
      <c r="BR10887" s="876"/>
    </row>
    <row r="10888" spans="4:70" x14ac:dyDescent="0.2">
      <c r="D10888" s="876"/>
      <c r="F10888" s="876"/>
      <c r="J10888" s="876"/>
      <c r="X10888" s="876"/>
      <c r="Y10888" s="876"/>
      <c r="Z10888" s="876"/>
      <c r="AA10888" s="876"/>
      <c r="AB10888" s="876"/>
      <c r="AC10888" s="876"/>
      <c r="AD10888" s="876"/>
      <c r="AE10888" s="876"/>
      <c r="AF10888" s="876"/>
      <c r="AG10888" s="876"/>
      <c r="AH10888" s="876"/>
      <c r="AI10888" s="876"/>
      <c r="AJ10888" s="876"/>
      <c r="AK10888" s="876"/>
      <c r="AL10888" s="876"/>
      <c r="AM10888" s="876"/>
      <c r="AN10888" s="876"/>
      <c r="AO10888" s="876"/>
      <c r="AP10888" s="876"/>
      <c r="AQ10888" s="876"/>
      <c r="AR10888" s="876"/>
      <c r="AS10888" s="876"/>
      <c r="AT10888" s="876"/>
      <c r="AU10888" s="876"/>
      <c r="AV10888" s="876"/>
      <c r="AW10888" s="876"/>
      <c r="AX10888" s="876"/>
      <c r="AY10888" s="876"/>
      <c r="AZ10888" s="876"/>
      <c r="BA10888" s="876"/>
      <c r="BB10888" s="876"/>
      <c r="BC10888" s="876"/>
      <c r="BD10888" s="876"/>
      <c r="BE10888" s="876"/>
      <c r="BF10888" s="876"/>
      <c r="BG10888" s="876"/>
      <c r="BH10888" s="876"/>
      <c r="BI10888" s="876"/>
      <c r="BJ10888" s="876"/>
      <c r="BK10888" s="876"/>
      <c r="BL10888" s="876"/>
      <c r="BM10888" s="876"/>
      <c r="BN10888" s="876"/>
      <c r="BO10888" s="876"/>
      <c r="BP10888" s="876"/>
      <c r="BQ10888" s="876"/>
      <c r="BR10888" s="876"/>
    </row>
    <row r="10889" spans="4:70" x14ac:dyDescent="0.2">
      <c r="D10889" s="876"/>
      <c r="F10889" s="876"/>
      <c r="J10889" s="876"/>
      <c r="X10889" s="876"/>
      <c r="Y10889" s="876"/>
      <c r="Z10889" s="876"/>
      <c r="AA10889" s="876"/>
      <c r="AB10889" s="876"/>
      <c r="AC10889" s="876"/>
      <c r="AD10889" s="876"/>
      <c r="AE10889" s="876"/>
      <c r="AF10889" s="876"/>
      <c r="AG10889" s="876"/>
      <c r="AH10889" s="876"/>
      <c r="AI10889" s="876"/>
      <c r="AJ10889" s="876"/>
      <c r="AK10889" s="876"/>
      <c r="AL10889" s="876"/>
      <c r="AM10889" s="876"/>
      <c r="AN10889" s="876"/>
      <c r="AO10889" s="876"/>
      <c r="AP10889" s="876"/>
      <c r="AQ10889" s="876"/>
      <c r="AR10889" s="876"/>
      <c r="AS10889" s="876"/>
      <c r="AT10889" s="876"/>
      <c r="AU10889" s="876"/>
      <c r="AV10889" s="876"/>
      <c r="AW10889" s="876"/>
      <c r="AX10889" s="876"/>
      <c r="AY10889" s="876"/>
      <c r="AZ10889" s="876"/>
      <c r="BA10889" s="876"/>
      <c r="BB10889" s="876"/>
      <c r="BC10889" s="876"/>
      <c r="BD10889" s="876"/>
      <c r="BE10889" s="876"/>
      <c r="BF10889" s="876"/>
      <c r="BG10889" s="876"/>
      <c r="BH10889" s="876"/>
      <c r="BI10889" s="876"/>
      <c r="BJ10889" s="876"/>
      <c r="BK10889" s="876"/>
      <c r="BL10889" s="876"/>
      <c r="BM10889" s="876"/>
      <c r="BN10889" s="876"/>
      <c r="BO10889" s="876"/>
      <c r="BP10889" s="876"/>
      <c r="BQ10889" s="876"/>
      <c r="BR10889" s="876"/>
    </row>
    <row r="10890" spans="4:70" x14ac:dyDescent="0.2">
      <c r="D10890" s="876"/>
      <c r="F10890" s="876"/>
      <c r="J10890" s="876"/>
      <c r="X10890" s="876"/>
      <c r="Y10890" s="876"/>
      <c r="Z10890" s="876"/>
      <c r="AA10890" s="876"/>
      <c r="AB10890" s="876"/>
      <c r="AC10890" s="876"/>
      <c r="AD10890" s="876"/>
      <c r="AE10890" s="876"/>
      <c r="AF10890" s="876"/>
      <c r="AG10890" s="876"/>
      <c r="AH10890" s="876"/>
      <c r="AI10890" s="876"/>
      <c r="AJ10890" s="876"/>
      <c r="AK10890" s="876"/>
      <c r="AL10890" s="876"/>
      <c r="AM10890" s="876"/>
      <c r="AN10890" s="876"/>
      <c r="AO10890" s="876"/>
      <c r="AP10890" s="876"/>
      <c r="AQ10890" s="876"/>
      <c r="AR10890" s="876"/>
      <c r="AS10890" s="876"/>
      <c r="AT10890" s="876"/>
      <c r="AU10890" s="876"/>
      <c r="AV10890" s="876"/>
      <c r="AW10890" s="876"/>
      <c r="AX10890" s="876"/>
      <c r="AY10890" s="876"/>
      <c r="AZ10890" s="876"/>
      <c r="BA10890" s="876"/>
      <c r="BB10890" s="876"/>
      <c r="BC10890" s="876"/>
      <c r="BD10890" s="876"/>
      <c r="BE10890" s="876"/>
      <c r="BF10890" s="876"/>
      <c r="BG10890" s="876"/>
      <c r="BH10890" s="876"/>
      <c r="BI10890" s="876"/>
      <c r="BJ10890" s="876"/>
      <c r="BK10890" s="876"/>
      <c r="BL10890" s="876"/>
      <c r="BM10890" s="876"/>
      <c r="BN10890" s="876"/>
      <c r="BO10890" s="876"/>
      <c r="BP10890" s="876"/>
      <c r="BQ10890" s="876"/>
      <c r="BR10890" s="876"/>
    </row>
    <row r="10891" spans="4:70" x14ac:dyDescent="0.2">
      <c r="D10891" s="876"/>
      <c r="F10891" s="876"/>
      <c r="J10891" s="876"/>
      <c r="X10891" s="876"/>
      <c r="Y10891" s="876"/>
      <c r="Z10891" s="876"/>
      <c r="AA10891" s="876"/>
      <c r="AB10891" s="876"/>
      <c r="AC10891" s="876"/>
      <c r="AD10891" s="876"/>
      <c r="AE10891" s="876"/>
      <c r="AF10891" s="876"/>
      <c r="AG10891" s="876"/>
      <c r="AH10891" s="876"/>
      <c r="AI10891" s="876"/>
      <c r="AJ10891" s="876"/>
      <c r="AK10891" s="876"/>
      <c r="AL10891" s="876"/>
      <c r="AM10891" s="876"/>
      <c r="AN10891" s="876"/>
      <c r="AO10891" s="876"/>
      <c r="AP10891" s="876"/>
      <c r="AQ10891" s="876"/>
      <c r="AR10891" s="876"/>
      <c r="AS10891" s="876"/>
      <c r="AT10891" s="876"/>
      <c r="AU10891" s="876"/>
      <c r="AV10891" s="876"/>
      <c r="AW10891" s="876"/>
      <c r="AX10891" s="876"/>
      <c r="AY10891" s="876"/>
      <c r="AZ10891" s="876"/>
      <c r="BA10891" s="876"/>
      <c r="BB10891" s="876"/>
      <c r="BC10891" s="876"/>
      <c r="BD10891" s="876"/>
      <c r="BE10891" s="876"/>
      <c r="BF10891" s="876"/>
      <c r="BG10891" s="876"/>
      <c r="BH10891" s="876"/>
      <c r="BI10891" s="876"/>
      <c r="BJ10891" s="876"/>
      <c r="BK10891" s="876"/>
      <c r="BL10891" s="876"/>
      <c r="BM10891" s="876"/>
      <c r="BN10891" s="876"/>
      <c r="BO10891" s="876"/>
      <c r="BP10891" s="876"/>
      <c r="BQ10891" s="876"/>
      <c r="BR10891" s="876"/>
    </row>
    <row r="10892" spans="4:70" x14ac:dyDescent="0.2">
      <c r="D10892" s="876"/>
      <c r="F10892" s="876"/>
      <c r="J10892" s="876"/>
      <c r="X10892" s="876"/>
      <c r="Y10892" s="876"/>
      <c r="Z10892" s="876"/>
      <c r="AA10892" s="876"/>
      <c r="AB10892" s="876"/>
      <c r="AC10892" s="876"/>
      <c r="AD10892" s="876"/>
      <c r="AE10892" s="876"/>
      <c r="AF10892" s="876"/>
      <c r="AG10892" s="876"/>
      <c r="AH10892" s="876"/>
      <c r="AI10892" s="876"/>
      <c r="AJ10892" s="876"/>
      <c r="AK10892" s="876"/>
      <c r="AL10892" s="876"/>
      <c r="AM10892" s="876"/>
      <c r="AN10892" s="876"/>
      <c r="AO10892" s="876"/>
      <c r="AP10892" s="876"/>
      <c r="AQ10892" s="876"/>
      <c r="AR10892" s="876"/>
      <c r="AS10892" s="876"/>
      <c r="AT10892" s="876"/>
      <c r="AU10892" s="876"/>
      <c r="AV10892" s="876"/>
      <c r="AW10892" s="876"/>
      <c r="AX10892" s="876"/>
      <c r="AY10892" s="876"/>
      <c r="AZ10892" s="876"/>
      <c r="BA10892" s="876"/>
      <c r="BB10892" s="876"/>
      <c r="BC10892" s="876"/>
      <c r="BD10892" s="876"/>
      <c r="BE10892" s="876"/>
      <c r="BF10892" s="876"/>
      <c r="BG10892" s="876"/>
      <c r="BH10892" s="876"/>
      <c r="BI10892" s="876"/>
      <c r="BJ10892" s="876"/>
      <c r="BK10892" s="876"/>
      <c r="BL10892" s="876"/>
      <c r="BM10892" s="876"/>
      <c r="BN10892" s="876"/>
      <c r="BO10892" s="876"/>
      <c r="BP10892" s="876"/>
      <c r="BQ10892" s="876"/>
      <c r="BR10892" s="876"/>
    </row>
    <row r="10893" spans="4:70" x14ac:dyDescent="0.2">
      <c r="D10893" s="876"/>
      <c r="F10893" s="876"/>
      <c r="J10893" s="876"/>
      <c r="X10893" s="876"/>
      <c r="Y10893" s="876"/>
      <c r="Z10893" s="876"/>
      <c r="AA10893" s="876"/>
      <c r="AB10893" s="876"/>
      <c r="AC10893" s="876"/>
      <c r="AD10893" s="876"/>
      <c r="AE10893" s="876"/>
      <c r="AF10893" s="876"/>
      <c r="AG10893" s="876"/>
      <c r="AH10893" s="876"/>
      <c r="AI10893" s="876"/>
      <c r="AJ10893" s="876"/>
      <c r="AK10893" s="876"/>
      <c r="AL10893" s="876"/>
      <c r="AM10893" s="876"/>
      <c r="AN10893" s="876"/>
      <c r="AO10893" s="876"/>
      <c r="AP10893" s="876"/>
      <c r="AQ10893" s="876"/>
      <c r="AR10893" s="876"/>
      <c r="AS10893" s="876"/>
      <c r="AT10893" s="876"/>
      <c r="AU10893" s="876"/>
      <c r="AV10893" s="876"/>
      <c r="AW10893" s="876"/>
      <c r="AX10893" s="876"/>
      <c r="AY10893" s="876"/>
      <c r="AZ10893" s="876"/>
      <c r="BA10893" s="876"/>
      <c r="BB10893" s="876"/>
      <c r="BC10893" s="876"/>
      <c r="BD10893" s="876"/>
      <c r="BE10893" s="876"/>
      <c r="BF10893" s="876"/>
      <c r="BG10893" s="876"/>
      <c r="BH10893" s="876"/>
      <c r="BI10893" s="876"/>
      <c r="BJ10893" s="876"/>
      <c r="BK10893" s="876"/>
      <c r="BL10893" s="876"/>
      <c r="BM10893" s="876"/>
      <c r="BN10893" s="876"/>
      <c r="BO10893" s="876"/>
      <c r="BP10893" s="876"/>
      <c r="BQ10893" s="876"/>
      <c r="BR10893" s="876"/>
    </row>
    <row r="10894" spans="4:70" x14ac:dyDescent="0.2">
      <c r="D10894" s="876"/>
      <c r="F10894" s="876"/>
      <c r="J10894" s="876"/>
      <c r="X10894" s="876"/>
      <c r="Y10894" s="876"/>
      <c r="Z10894" s="876"/>
      <c r="AA10894" s="876"/>
      <c r="AB10894" s="876"/>
      <c r="AC10894" s="876"/>
      <c r="AD10894" s="876"/>
      <c r="AE10894" s="876"/>
      <c r="AF10894" s="876"/>
      <c r="AG10894" s="876"/>
      <c r="AH10894" s="876"/>
      <c r="AI10894" s="876"/>
      <c r="AJ10894" s="876"/>
      <c r="AK10894" s="876"/>
      <c r="AL10894" s="876"/>
      <c r="AM10894" s="876"/>
      <c r="AN10894" s="876"/>
      <c r="AO10894" s="876"/>
      <c r="AP10894" s="876"/>
      <c r="AQ10894" s="876"/>
      <c r="AR10894" s="876"/>
      <c r="AS10894" s="876"/>
      <c r="AT10894" s="876"/>
      <c r="AU10894" s="876"/>
      <c r="AV10894" s="876"/>
      <c r="AW10894" s="876"/>
      <c r="AX10894" s="876"/>
      <c r="AY10894" s="876"/>
      <c r="AZ10894" s="876"/>
      <c r="BA10894" s="876"/>
      <c r="BB10894" s="876"/>
      <c r="BC10894" s="876"/>
      <c r="BD10894" s="876"/>
      <c r="BE10894" s="876"/>
      <c r="BF10894" s="876"/>
      <c r="BG10894" s="876"/>
      <c r="BH10894" s="876"/>
      <c r="BI10894" s="876"/>
      <c r="BJ10894" s="876"/>
      <c r="BK10894" s="876"/>
      <c r="BL10894" s="876"/>
      <c r="BM10894" s="876"/>
      <c r="BN10894" s="876"/>
      <c r="BO10894" s="876"/>
      <c r="BP10894" s="876"/>
      <c r="BQ10894" s="876"/>
      <c r="BR10894" s="876"/>
    </row>
    <row r="10895" spans="4:70" x14ac:dyDescent="0.2">
      <c r="D10895" s="876"/>
      <c r="F10895" s="876"/>
      <c r="J10895" s="876"/>
      <c r="X10895" s="876"/>
      <c r="Y10895" s="876"/>
      <c r="Z10895" s="876"/>
      <c r="AA10895" s="876"/>
      <c r="AB10895" s="876"/>
      <c r="AC10895" s="876"/>
      <c r="AD10895" s="876"/>
      <c r="AE10895" s="876"/>
      <c r="AF10895" s="876"/>
      <c r="AG10895" s="876"/>
      <c r="AH10895" s="876"/>
      <c r="AI10895" s="876"/>
      <c r="AJ10895" s="876"/>
      <c r="AK10895" s="876"/>
      <c r="AL10895" s="876"/>
      <c r="AM10895" s="876"/>
      <c r="AN10895" s="876"/>
      <c r="AO10895" s="876"/>
      <c r="AP10895" s="876"/>
      <c r="AQ10895" s="876"/>
      <c r="AR10895" s="876"/>
      <c r="AS10895" s="876"/>
      <c r="AT10895" s="876"/>
      <c r="AU10895" s="876"/>
      <c r="AV10895" s="876"/>
      <c r="AW10895" s="876"/>
      <c r="AX10895" s="876"/>
      <c r="AY10895" s="876"/>
      <c r="AZ10895" s="876"/>
      <c r="BA10895" s="876"/>
      <c r="BB10895" s="876"/>
      <c r="BC10895" s="876"/>
      <c r="BD10895" s="876"/>
      <c r="BE10895" s="876"/>
      <c r="BF10895" s="876"/>
      <c r="BG10895" s="876"/>
      <c r="BH10895" s="876"/>
      <c r="BI10895" s="876"/>
      <c r="BJ10895" s="876"/>
      <c r="BK10895" s="876"/>
      <c r="BL10895" s="876"/>
      <c r="BM10895" s="876"/>
      <c r="BN10895" s="876"/>
      <c r="BO10895" s="876"/>
      <c r="BP10895" s="876"/>
      <c r="BQ10895" s="876"/>
      <c r="BR10895" s="876"/>
    </row>
    <row r="10896" spans="4:70" x14ac:dyDescent="0.2">
      <c r="D10896" s="876"/>
      <c r="F10896" s="876"/>
      <c r="J10896" s="876"/>
      <c r="X10896" s="876"/>
      <c r="Y10896" s="876"/>
      <c r="Z10896" s="876"/>
      <c r="AA10896" s="876"/>
      <c r="AB10896" s="876"/>
      <c r="AC10896" s="876"/>
      <c r="AD10896" s="876"/>
      <c r="AE10896" s="876"/>
      <c r="AF10896" s="876"/>
      <c r="AG10896" s="876"/>
      <c r="AH10896" s="876"/>
      <c r="AI10896" s="876"/>
      <c r="AJ10896" s="876"/>
      <c r="AK10896" s="876"/>
      <c r="AL10896" s="876"/>
      <c r="AM10896" s="876"/>
      <c r="AN10896" s="876"/>
      <c r="AO10896" s="876"/>
      <c r="AP10896" s="876"/>
      <c r="AQ10896" s="876"/>
      <c r="AR10896" s="876"/>
      <c r="AS10896" s="876"/>
      <c r="AT10896" s="876"/>
      <c r="AU10896" s="876"/>
      <c r="AV10896" s="876"/>
      <c r="AW10896" s="876"/>
      <c r="AX10896" s="876"/>
      <c r="AY10896" s="876"/>
      <c r="AZ10896" s="876"/>
      <c r="BA10896" s="876"/>
      <c r="BB10896" s="876"/>
      <c r="BC10896" s="876"/>
      <c r="BD10896" s="876"/>
      <c r="BE10896" s="876"/>
      <c r="BF10896" s="876"/>
      <c r="BG10896" s="876"/>
      <c r="BH10896" s="876"/>
      <c r="BI10896" s="876"/>
      <c r="BJ10896" s="876"/>
      <c r="BK10896" s="876"/>
      <c r="BL10896" s="876"/>
      <c r="BM10896" s="876"/>
      <c r="BN10896" s="876"/>
      <c r="BO10896" s="876"/>
      <c r="BP10896" s="876"/>
      <c r="BQ10896" s="876"/>
      <c r="BR10896" s="876"/>
    </row>
    <row r="10897" spans="4:70" x14ac:dyDescent="0.2">
      <c r="D10897" s="876"/>
      <c r="F10897" s="876"/>
      <c r="J10897" s="876"/>
      <c r="X10897" s="876"/>
      <c r="Y10897" s="876"/>
      <c r="Z10897" s="876"/>
      <c r="AA10897" s="876"/>
      <c r="AB10897" s="876"/>
      <c r="AC10897" s="876"/>
      <c r="AD10897" s="876"/>
      <c r="AE10897" s="876"/>
      <c r="AF10897" s="876"/>
      <c r="AG10897" s="876"/>
      <c r="AH10897" s="876"/>
      <c r="AI10897" s="876"/>
      <c r="AJ10897" s="876"/>
      <c r="AK10897" s="876"/>
      <c r="AL10897" s="876"/>
      <c r="AM10897" s="876"/>
      <c r="AN10897" s="876"/>
      <c r="AO10897" s="876"/>
      <c r="AP10897" s="876"/>
      <c r="AQ10897" s="876"/>
      <c r="AR10897" s="876"/>
      <c r="AS10897" s="876"/>
      <c r="AT10897" s="876"/>
      <c r="AU10897" s="876"/>
      <c r="AV10897" s="876"/>
      <c r="AW10897" s="876"/>
      <c r="AX10897" s="876"/>
      <c r="AY10897" s="876"/>
      <c r="AZ10897" s="876"/>
      <c r="BA10897" s="876"/>
      <c r="BB10897" s="876"/>
      <c r="BC10897" s="876"/>
      <c r="BD10897" s="876"/>
      <c r="BE10897" s="876"/>
      <c r="BF10897" s="876"/>
      <c r="BG10897" s="876"/>
      <c r="BH10897" s="876"/>
      <c r="BI10897" s="876"/>
      <c r="BJ10897" s="876"/>
      <c r="BK10897" s="876"/>
      <c r="BL10897" s="876"/>
      <c r="BM10897" s="876"/>
      <c r="BN10897" s="876"/>
      <c r="BO10897" s="876"/>
      <c r="BP10897" s="876"/>
      <c r="BQ10897" s="876"/>
      <c r="BR10897" s="876"/>
    </row>
    <row r="10898" spans="4:70" x14ac:dyDescent="0.2">
      <c r="D10898" s="876"/>
      <c r="F10898" s="876"/>
      <c r="J10898" s="876"/>
      <c r="X10898" s="876"/>
      <c r="Y10898" s="876"/>
      <c r="Z10898" s="876"/>
      <c r="AA10898" s="876"/>
      <c r="AB10898" s="876"/>
      <c r="AC10898" s="876"/>
      <c r="AD10898" s="876"/>
      <c r="AE10898" s="876"/>
      <c r="AF10898" s="876"/>
      <c r="AG10898" s="876"/>
      <c r="AH10898" s="876"/>
      <c r="AI10898" s="876"/>
      <c r="AJ10898" s="876"/>
      <c r="AK10898" s="876"/>
      <c r="AL10898" s="876"/>
      <c r="AM10898" s="876"/>
      <c r="AN10898" s="876"/>
      <c r="AO10898" s="876"/>
      <c r="AP10898" s="876"/>
      <c r="AQ10898" s="876"/>
      <c r="AR10898" s="876"/>
      <c r="AS10898" s="876"/>
      <c r="AT10898" s="876"/>
      <c r="AU10898" s="876"/>
      <c r="AV10898" s="876"/>
      <c r="AW10898" s="876"/>
      <c r="AX10898" s="876"/>
      <c r="AY10898" s="876"/>
      <c r="AZ10898" s="876"/>
      <c r="BA10898" s="876"/>
      <c r="BB10898" s="876"/>
      <c r="BC10898" s="876"/>
      <c r="BD10898" s="876"/>
      <c r="BE10898" s="876"/>
      <c r="BF10898" s="876"/>
      <c r="BG10898" s="876"/>
      <c r="BH10898" s="876"/>
      <c r="BI10898" s="876"/>
      <c r="BJ10898" s="876"/>
      <c r="BK10898" s="876"/>
      <c r="BL10898" s="876"/>
      <c r="BM10898" s="876"/>
      <c r="BN10898" s="876"/>
      <c r="BO10898" s="876"/>
      <c r="BP10898" s="876"/>
      <c r="BQ10898" s="876"/>
      <c r="BR10898" s="876"/>
    </row>
    <row r="10899" spans="4:70" x14ac:dyDescent="0.2">
      <c r="D10899" s="876"/>
      <c r="F10899" s="876"/>
      <c r="J10899" s="876"/>
      <c r="X10899" s="876"/>
      <c r="Y10899" s="876"/>
      <c r="Z10899" s="876"/>
      <c r="AA10899" s="876"/>
      <c r="AB10899" s="876"/>
      <c r="AC10899" s="876"/>
      <c r="AD10899" s="876"/>
      <c r="AE10899" s="876"/>
      <c r="AF10899" s="876"/>
      <c r="AG10899" s="876"/>
      <c r="AH10899" s="876"/>
      <c r="AI10899" s="876"/>
      <c r="AJ10899" s="876"/>
      <c r="AK10899" s="876"/>
      <c r="AL10899" s="876"/>
      <c r="AM10899" s="876"/>
      <c r="AN10899" s="876"/>
      <c r="AO10899" s="876"/>
      <c r="AP10899" s="876"/>
      <c r="AQ10899" s="876"/>
      <c r="AR10899" s="876"/>
      <c r="AS10899" s="876"/>
      <c r="AT10899" s="876"/>
      <c r="AU10899" s="876"/>
      <c r="AV10899" s="876"/>
      <c r="AW10899" s="876"/>
      <c r="AX10899" s="876"/>
      <c r="AY10899" s="876"/>
      <c r="AZ10899" s="876"/>
      <c r="BA10899" s="876"/>
      <c r="BB10899" s="876"/>
      <c r="BC10899" s="876"/>
      <c r="BD10899" s="876"/>
      <c r="BE10899" s="876"/>
      <c r="BF10899" s="876"/>
      <c r="BG10899" s="876"/>
      <c r="BH10899" s="876"/>
      <c r="BI10899" s="876"/>
      <c r="BJ10899" s="876"/>
      <c r="BK10899" s="876"/>
      <c r="BL10899" s="876"/>
      <c r="BM10899" s="876"/>
      <c r="BN10899" s="876"/>
      <c r="BO10899" s="876"/>
      <c r="BP10899" s="876"/>
      <c r="BQ10899" s="876"/>
      <c r="BR10899" s="876"/>
    </row>
    <row r="10900" spans="4:70" x14ac:dyDescent="0.2">
      <c r="D10900" s="876"/>
      <c r="F10900" s="876"/>
      <c r="J10900" s="876"/>
      <c r="X10900" s="876"/>
      <c r="Y10900" s="876"/>
      <c r="Z10900" s="876"/>
      <c r="AA10900" s="876"/>
      <c r="AB10900" s="876"/>
      <c r="AC10900" s="876"/>
      <c r="AD10900" s="876"/>
      <c r="AE10900" s="876"/>
      <c r="AF10900" s="876"/>
      <c r="AG10900" s="876"/>
      <c r="AH10900" s="876"/>
      <c r="AI10900" s="876"/>
      <c r="AJ10900" s="876"/>
      <c r="AK10900" s="876"/>
      <c r="AL10900" s="876"/>
      <c r="AM10900" s="876"/>
      <c r="AN10900" s="876"/>
      <c r="AO10900" s="876"/>
      <c r="AP10900" s="876"/>
      <c r="AQ10900" s="876"/>
      <c r="AR10900" s="876"/>
      <c r="AS10900" s="876"/>
      <c r="AT10900" s="876"/>
      <c r="AU10900" s="876"/>
      <c r="AV10900" s="876"/>
      <c r="AW10900" s="876"/>
      <c r="AX10900" s="876"/>
      <c r="AY10900" s="876"/>
      <c r="AZ10900" s="876"/>
      <c r="BA10900" s="876"/>
      <c r="BB10900" s="876"/>
      <c r="BC10900" s="876"/>
      <c r="BD10900" s="876"/>
      <c r="BE10900" s="876"/>
      <c r="BF10900" s="876"/>
      <c r="BG10900" s="876"/>
      <c r="BH10900" s="876"/>
      <c r="BI10900" s="876"/>
      <c r="BJ10900" s="876"/>
      <c r="BK10900" s="876"/>
      <c r="BL10900" s="876"/>
      <c r="BM10900" s="876"/>
      <c r="BN10900" s="876"/>
      <c r="BO10900" s="876"/>
      <c r="BP10900" s="876"/>
      <c r="BQ10900" s="876"/>
      <c r="BR10900" s="876"/>
    </row>
    <row r="10901" spans="4:70" x14ac:dyDescent="0.2">
      <c r="D10901" s="876"/>
      <c r="F10901" s="876"/>
      <c r="J10901" s="876"/>
      <c r="X10901" s="876"/>
      <c r="Y10901" s="876"/>
      <c r="Z10901" s="876"/>
      <c r="AA10901" s="876"/>
      <c r="AB10901" s="876"/>
      <c r="AC10901" s="876"/>
      <c r="AD10901" s="876"/>
      <c r="AE10901" s="876"/>
      <c r="AF10901" s="876"/>
      <c r="AG10901" s="876"/>
      <c r="AH10901" s="876"/>
      <c r="AI10901" s="876"/>
      <c r="AJ10901" s="876"/>
      <c r="AK10901" s="876"/>
      <c r="AL10901" s="876"/>
      <c r="AM10901" s="876"/>
      <c r="AN10901" s="876"/>
      <c r="AO10901" s="876"/>
      <c r="AP10901" s="876"/>
      <c r="AQ10901" s="876"/>
      <c r="AR10901" s="876"/>
      <c r="AS10901" s="876"/>
      <c r="AT10901" s="876"/>
      <c r="AU10901" s="876"/>
      <c r="AV10901" s="876"/>
      <c r="AW10901" s="876"/>
      <c r="AX10901" s="876"/>
      <c r="AY10901" s="876"/>
      <c r="AZ10901" s="876"/>
      <c r="BA10901" s="876"/>
      <c r="BB10901" s="876"/>
      <c r="BC10901" s="876"/>
      <c r="BD10901" s="876"/>
      <c r="BE10901" s="876"/>
      <c r="BF10901" s="876"/>
      <c r="BG10901" s="876"/>
      <c r="BH10901" s="876"/>
      <c r="BI10901" s="876"/>
      <c r="BJ10901" s="876"/>
      <c r="BK10901" s="876"/>
      <c r="BL10901" s="876"/>
      <c r="BM10901" s="876"/>
      <c r="BN10901" s="876"/>
      <c r="BO10901" s="876"/>
      <c r="BP10901" s="876"/>
      <c r="BQ10901" s="876"/>
      <c r="BR10901" s="876"/>
    </row>
    <row r="10902" spans="4:70" x14ac:dyDescent="0.2">
      <c r="D10902" s="876"/>
      <c r="F10902" s="876"/>
      <c r="J10902" s="876"/>
      <c r="X10902" s="876"/>
      <c r="Y10902" s="876"/>
      <c r="Z10902" s="876"/>
      <c r="AA10902" s="876"/>
      <c r="AB10902" s="876"/>
      <c r="AC10902" s="876"/>
      <c r="AD10902" s="876"/>
      <c r="AE10902" s="876"/>
      <c r="AF10902" s="876"/>
      <c r="AG10902" s="876"/>
      <c r="AH10902" s="876"/>
      <c r="AI10902" s="876"/>
      <c r="AJ10902" s="876"/>
      <c r="AK10902" s="876"/>
      <c r="AL10902" s="876"/>
      <c r="AM10902" s="876"/>
      <c r="AN10902" s="876"/>
      <c r="AO10902" s="876"/>
      <c r="AP10902" s="876"/>
      <c r="AQ10902" s="876"/>
      <c r="AR10902" s="876"/>
      <c r="AS10902" s="876"/>
      <c r="AT10902" s="876"/>
      <c r="AU10902" s="876"/>
      <c r="AV10902" s="876"/>
      <c r="AW10902" s="876"/>
      <c r="AX10902" s="876"/>
      <c r="AY10902" s="876"/>
      <c r="AZ10902" s="876"/>
      <c r="BA10902" s="876"/>
      <c r="BB10902" s="876"/>
      <c r="BC10902" s="876"/>
      <c r="BD10902" s="876"/>
      <c r="BE10902" s="876"/>
      <c r="BF10902" s="876"/>
      <c r="BG10902" s="876"/>
      <c r="BH10902" s="876"/>
      <c r="BI10902" s="876"/>
      <c r="BJ10902" s="876"/>
      <c r="BK10902" s="876"/>
      <c r="BL10902" s="876"/>
      <c r="BM10902" s="876"/>
      <c r="BN10902" s="876"/>
      <c r="BO10902" s="876"/>
      <c r="BP10902" s="876"/>
      <c r="BQ10902" s="876"/>
      <c r="BR10902" s="876"/>
    </row>
    <row r="10903" spans="4:70" x14ac:dyDescent="0.2">
      <c r="D10903" s="876"/>
      <c r="F10903" s="876"/>
      <c r="J10903" s="876"/>
      <c r="X10903" s="876"/>
      <c r="Y10903" s="876"/>
      <c r="Z10903" s="876"/>
      <c r="AA10903" s="876"/>
      <c r="AB10903" s="876"/>
      <c r="AC10903" s="876"/>
      <c r="AD10903" s="876"/>
      <c r="AE10903" s="876"/>
      <c r="AF10903" s="876"/>
      <c r="AG10903" s="876"/>
      <c r="AH10903" s="876"/>
      <c r="AI10903" s="876"/>
      <c r="AJ10903" s="876"/>
      <c r="AK10903" s="876"/>
      <c r="AL10903" s="876"/>
      <c r="AM10903" s="876"/>
      <c r="AN10903" s="876"/>
      <c r="AO10903" s="876"/>
      <c r="AP10903" s="876"/>
      <c r="AQ10903" s="876"/>
      <c r="AR10903" s="876"/>
      <c r="AS10903" s="876"/>
      <c r="AT10903" s="876"/>
      <c r="AU10903" s="876"/>
      <c r="AV10903" s="876"/>
      <c r="AW10903" s="876"/>
      <c r="AX10903" s="876"/>
      <c r="AY10903" s="876"/>
      <c r="AZ10903" s="876"/>
      <c r="BA10903" s="876"/>
      <c r="BB10903" s="876"/>
      <c r="BC10903" s="876"/>
      <c r="BD10903" s="876"/>
      <c r="BE10903" s="876"/>
      <c r="BF10903" s="876"/>
      <c r="BG10903" s="876"/>
      <c r="BH10903" s="876"/>
      <c r="BI10903" s="876"/>
      <c r="BJ10903" s="876"/>
      <c r="BK10903" s="876"/>
      <c r="BL10903" s="876"/>
      <c r="BM10903" s="876"/>
      <c r="BN10903" s="876"/>
      <c r="BO10903" s="876"/>
      <c r="BP10903" s="876"/>
      <c r="BQ10903" s="876"/>
      <c r="BR10903" s="876"/>
    </row>
    <row r="10904" spans="4:70" x14ac:dyDescent="0.2">
      <c r="D10904" s="876"/>
      <c r="F10904" s="876"/>
      <c r="J10904" s="876"/>
      <c r="X10904" s="876"/>
      <c r="Y10904" s="876"/>
      <c r="Z10904" s="876"/>
      <c r="AA10904" s="876"/>
      <c r="AB10904" s="876"/>
      <c r="AC10904" s="876"/>
      <c r="AD10904" s="876"/>
      <c r="AE10904" s="876"/>
      <c r="AF10904" s="876"/>
      <c r="AG10904" s="876"/>
      <c r="AH10904" s="876"/>
      <c r="AI10904" s="876"/>
      <c r="AJ10904" s="876"/>
      <c r="AK10904" s="876"/>
      <c r="AL10904" s="876"/>
      <c r="AM10904" s="876"/>
      <c r="AN10904" s="876"/>
      <c r="AO10904" s="876"/>
      <c r="AP10904" s="876"/>
      <c r="AQ10904" s="876"/>
      <c r="AR10904" s="876"/>
      <c r="AS10904" s="876"/>
      <c r="AT10904" s="876"/>
      <c r="AU10904" s="876"/>
      <c r="AV10904" s="876"/>
      <c r="AW10904" s="876"/>
      <c r="AX10904" s="876"/>
      <c r="AY10904" s="876"/>
      <c r="AZ10904" s="876"/>
      <c r="BA10904" s="876"/>
      <c r="BB10904" s="876"/>
      <c r="BC10904" s="876"/>
      <c r="BD10904" s="876"/>
      <c r="BE10904" s="876"/>
      <c r="BF10904" s="876"/>
      <c r="BG10904" s="876"/>
      <c r="BH10904" s="876"/>
      <c r="BI10904" s="876"/>
      <c r="BJ10904" s="876"/>
      <c r="BK10904" s="876"/>
      <c r="BL10904" s="876"/>
      <c r="BM10904" s="876"/>
      <c r="BN10904" s="876"/>
      <c r="BO10904" s="876"/>
      <c r="BP10904" s="876"/>
      <c r="BQ10904" s="876"/>
      <c r="BR10904" s="876"/>
    </row>
    <row r="10905" spans="4:70" x14ac:dyDescent="0.2">
      <c r="D10905" s="876"/>
      <c r="F10905" s="876"/>
      <c r="J10905" s="876"/>
      <c r="X10905" s="876"/>
      <c r="Y10905" s="876"/>
      <c r="Z10905" s="876"/>
      <c r="AA10905" s="876"/>
      <c r="AB10905" s="876"/>
      <c r="AC10905" s="876"/>
      <c r="AD10905" s="876"/>
      <c r="AE10905" s="876"/>
      <c r="AF10905" s="876"/>
      <c r="AG10905" s="876"/>
      <c r="AH10905" s="876"/>
      <c r="AI10905" s="876"/>
      <c r="AJ10905" s="876"/>
      <c r="AK10905" s="876"/>
      <c r="AL10905" s="876"/>
      <c r="AM10905" s="876"/>
      <c r="AN10905" s="876"/>
      <c r="AO10905" s="876"/>
      <c r="AP10905" s="876"/>
      <c r="AQ10905" s="876"/>
      <c r="AR10905" s="876"/>
      <c r="AS10905" s="876"/>
      <c r="AT10905" s="876"/>
      <c r="AU10905" s="876"/>
      <c r="AV10905" s="876"/>
      <c r="AW10905" s="876"/>
      <c r="AX10905" s="876"/>
      <c r="AY10905" s="876"/>
      <c r="AZ10905" s="876"/>
      <c r="BA10905" s="876"/>
      <c r="BB10905" s="876"/>
      <c r="BC10905" s="876"/>
      <c r="BD10905" s="876"/>
      <c r="BE10905" s="876"/>
      <c r="BF10905" s="876"/>
      <c r="BG10905" s="876"/>
      <c r="BH10905" s="876"/>
      <c r="BI10905" s="876"/>
      <c r="BJ10905" s="876"/>
      <c r="BK10905" s="876"/>
      <c r="BL10905" s="876"/>
      <c r="BM10905" s="876"/>
      <c r="BN10905" s="876"/>
      <c r="BO10905" s="876"/>
      <c r="BP10905" s="876"/>
      <c r="BQ10905" s="876"/>
      <c r="BR10905" s="876"/>
    </row>
    <row r="10906" spans="4:70" x14ac:dyDescent="0.2">
      <c r="D10906" s="876"/>
      <c r="F10906" s="876"/>
      <c r="J10906" s="876"/>
      <c r="X10906" s="876"/>
      <c r="Y10906" s="876"/>
      <c r="Z10906" s="876"/>
      <c r="AA10906" s="876"/>
      <c r="AB10906" s="876"/>
      <c r="AC10906" s="876"/>
      <c r="AD10906" s="876"/>
      <c r="AE10906" s="876"/>
      <c r="AF10906" s="876"/>
      <c r="AG10906" s="876"/>
      <c r="AH10906" s="876"/>
      <c r="AI10906" s="876"/>
      <c r="AJ10906" s="876"/>
      <c r="AK10906" s="876"/>
      <c r="AL10906" s="876"/>
      <c r="AM10906" s="876"/>
      <c r="AN10906" s="876"/>
      <c r="AO10906" s="876"/>
      <c r="AP10906" s="876"/>
      <c r="AQ10906" s="876"/>
      <c r="AR10906" s="876"/>
      <c r="AS10906" s="876"/>
      <c r="AT10906" s="876"/>
      <c r="AU10906" s="876"/>
      <c r="AV10906" s="876"/>
      <c r="AW10906" s="876"/>
      <c r="AX10906" s="876"/>
      <c r="AY10906" s="876"/>
      <c r="AZ10906" s="876"/>
      <c r="BA10906" s="876"/>
      <c r="BB10906" s="876"/>
      <c r="BC10906" s="876"/>
      <c r="BD10906" s="876"/>
      <c r="BE10906" s="876"/>
      <c r="BF10906" s="876"/>
      <c r="BG10906" s="876"/>
      <c r="BH10906" s="876"/>
      <c r="BI10906" s="876"/>
      <c r="BJ10906" s="876"/>
      <c r="BK10906" s="876"/>
      <c r="BL10906" s="876"/>
      <c r="BM10906" s="876"/>
      <c r="BN10906" s="876"/>
      <c r="BO10906" s="876"/>
      <c r="BP10906" s="876"/>
      <c r="BQ10906" s="876"/>
      <c r="BR10906" s="876"/>
    </row>
    <row r="10907" spans="4:70" x14ac:dyDescent="0.2">
      <c r="D10907" s="876"/>
      <c r="F10907" s="876"/>
      <c r="J10907" s="876"/>
      <c r="X10907" s="876"/>
      <c r="Y10907" s="876"/>
      <c r="Z10907" s="876"/>
      <c r="AA10907" s="876"/>
      <c r="AB10907" s="876"/>
      <c r="AC10907" s="876"/>
      <c r="AD10907" s="876"/>
      <c r="AE10907" s="876"/>
      <c r="AF10907" s="876"/>
      <c r="AG10907" s="876"/>
      <c r="AH10907" s="876"/>
      <c r="AI10907" s="876"/>
      <c r="AJ10907" s="876"/>
      <c r="AK10907" s="876"/>
      <c r="AL10907" s="876"/>
      <c r="AM10907" s="876"/>
      <c r="AN10907" s="876"/>
      <c r="AO10907" s="876"/>
      <c r="AP10907" s="876"/>
      <c r="AQ10907" s="876"/>
      <c r="AR10907" s="876"/>
      <c r="AS10907" s="876"/>
      <c r="AT10907" s="876"/>
      <c r="AU10907" s="876"/>
      <c r="AV10907" s="876"/>
      <c r="AW10907" s="876"/>
      <c r="AX10907" s="876"/>
      <c r="AY10907" s="876"/>
      <c r="AZ10907" s="876"/>
      <c r="BA10907" s="876"/>
      <c r="BB10907" s="876"/>
      <c r="BC10907" s="876"/>
      <c r="BD10907" s="876"/>
      <c r="BE10907" s="876"/>
      <c r="BF10907" s="876"/>
      <c r="BG10907" s="876"/>
      <c r="BH10907" s="876"/>
      <c r="BI10907" s="876"/>
      <c r="BJ10907" s="876"/>
      <c r="BK10907" s="876"/>
      <c r="BL10907" s="876"/>
      <c r="BM10907" s="876"/>
      <c r="BN10907" s="876"/>
      <c r="BO10907" s="876"/>
      <c r="BP10907" s="876"/>
      <c r="BQ10907" s="876"/>
      <c r="BR10907" s="876"/>
    </row>
    <row r="10908" spans="4:70" x14ac:dyDescent="0.2">
      <c r="D10908" s="876"/>
      <c r="F10908" s="876"/>
      <c r="J10908" s="876"/>
      <c r="X10908" s="876"/>
      <c r="Y10908" s="876"/>
      <c r="Z10908" s="876"/>
      <c r="AA10908" s="876"/>
      <c r="AB10908" s="876"/>
      <c r="AC10908" s="876"/>
      <c r="AD10908" s="876"/>
      <c r="AE10908" s="876"/>
      <c r="AF10908" s="876"/>
      <c r="AG10908" s="876"/>
      <c r="AH10908" s="876"/>
      <c r="AI10908" s="876"/>
      <c r="AJ10908" s="876"/>
      <c r="AK10908" s="876"/>
      <c r="AL10908" s="876"/>
      <c r="AM10908" s="876"/>
      <c r="AN10908" s="876"/>
      <c r="AO10908" s="876"/>
      <c r="AP10908" s="876"/>
      <c r="AQ10908" s="876"/>
      <c r="AR10908" s="876"/>
      <c r="AS10908" s="876"/>
      <c r="AT10908" s="876"/>
      <c r="AU10908" s="876"/>
      <c r="AV10908" s="876"/>
      <c r="AW10908" s="876"/>
      <c r="AX10908" s="876"/>
      <c r="AY10908" s="876"/>
      <c r="AZ10908" s="876"/>
      <c r="BA10908" s="876"/>
      <c r="BB10908" s="876"/>
      <c r="BC10908" s="876"/>
      <c r="BD10908" s="876"/>
      <c r="BE10908" s="876"/>
      <c r="BF10908" s="876"/>
      <c r="BG10908" s="876"/>
      <c r="BH10908" s="876"/>
      <c r="BI10908" s="876"/>
      <c r="BJ10908" s="876"/>
      <c r="BK10908" s="876"/>
      <c r="BL10908" s="876"/>
      <c r="BM10908" s="876"/>
      <c r="BN10908" s="876"/>
      <c r="BO10908" s="876"/>
      <c r="BP10908" s="876"/>
      <c r="BQ10908" s="876"/>
      <c r="BR10908" s="876"/>
    </row>
    <row r="10909" spans="4:70" x14ac:dyDescent="0.2">
      <c r="D10909" s="876"/>
      <c r="F10909" s="876"/>
      <c r="J10909" s="876"/>
      <c r="X10909" s="876"/>
      <c r="Y10909" s="876"/>
      <c r="Z10909" s="876"/>
      <c r="AA10909" s="876"/>
      <c r="AB10909" s="876"/>
      <c r="AC10909" s="876"/>
      <c r="AD10909" s="876"/>
      <c r="AE10909" s="876"/>
      <c r="AF10909" s="876"/>
      <c r="AG10909" s="876"/>
      <c r="AH10909" s="876"/>
      <c r="AI10909" s="876"/>
      <c r="AJ10909" s="876"/>
      <c r="AK10909" s="876"/>
      <c r="AL10909" s="876"/>
      <c r="AM10909" s="876"/>
      <c r="AN10909" s="876"/>
      <c r="AO10909" s="876"/>
      <c r="AP10909" s="876"/>
      <c r="AQ10909" s="876"/>
      <c r="AR10909" s="876"/>
      <c r="AS10909" s="876"/>
      <c r="AT10909" s="876"/>
      <c r="AU10909" s="876"/>
      <c r="AV10909" s="876"/>
      <c r="AW10909" s="876"/>
      <c r="AX10909" s="876"/>
      <c r="AY10909" s="876"/>
      <c r="AZ10909" s="876"/>
      <c r="BA10909" s="876"/>
      <c r="BB10909" s="876"/>
      <c r="BC10909" s="876"/>
      <c r="BD10909" s="876"/>
      <c r="BE10909" s="876"/>
      <c r="BF10909" s="876"/>
      <c r="BG10909" s="876"/>
      <c r="BH10909" s="876"/>
      <c r="BI10909" s="876"/>
      <c r="BJ10909" s="876"/>
      <c r="BK10909" s="876"/>
      <c r="BL10909" s="876"/>
      <c r="BM10909" s="876"/>
      <c r="BN10909" s="876"/>
      <c r="BO10909" s="876"/>
      <c r="BP10909" s="876"/>
      <c r="BQ10909" s="876"/>
      <c r="BR10909" s="876"/>
    </row>
    <row r="10910" spans="4:70" x14ac:dyDescent="0.2">
      <c r="D10910" s="876"/>
      <c r="F10910" s="876"/>
      <c r="J10910" s="876"/>
      <c r="X10910" s="876"/>
      <c r="Y10910" s="876"/>
      <c r="Z10910" s="876"/>
      <c r="AA10910" s="876"/>
      <c r="AB10910" s="876"/>
      <c r="AC10910" s="876"/>
      <c r="AD10910" s="876"/>
      <c r="AE10910" s="876"/>
      <c r="AF10910" s="876"/>
      <c r="AG10910" s="876"/>
      <c r="AH10910" s="876"/>
      <c r="AI10910" s="876"/>
      <c r="AJ10910" s="876"/>
      <c r="AK10910" s="876"/>
      <c r="AL10910" s="876"/>
      <c r="AM10910" s="876"/>
      <c r="AN10910" s="876"/>
      <c r="AO10910" s="876"/>
      <c r="AP10910" s="876"/>
      <c r="AQ10910" s="876"/>
      <c r="AR10910" s="876"/>
      <c r="AS10910" s="876"/>
      <c r="AT10910" s="876"/>
      <c r="AU10910" s="876"/>
      <c r="AV10910" s="876"/>
      <c r="AW10910" s="876"/>
      <c r="AX10910" s="876"/>
      <c r="AY10910" s="876"/>
      <c r="AZ10910" s="876"/>
      <c r="BA10910" s="876"/>
      <c r="BB10910" s="876"/>
      <c r="BC10910" s="876"/>
      <c r="BD10910" s="876"/>
      <c r="BE10910" s="876"/>
      <c r="BF10910" s="876"/>
      <c r="BG10910" s="876"/>
      <c r="BH10910" s="876"/>
      <c r="BI10910" s="876"/>
      <c r="BJ10910" s="876"/>
      <c r="BK10910" s="876"/>
      <c r="BL10910" s="876"/>
      <c r="BM10910" s="876"/>
      <c r="BN10910" s="876"/>
      <c r="BO10910" s="876"/>
      <c r="BP10910" s="876"/>
      <c r="BQ10910" s="876"/>
      <c r="BR10910" s="876"/>
    </row>
    <row r="10911" spans="4:70" x14ac:dyDescent="0.2">
      <c r="D10911" s="876"/>
      <c r="F10911" s="876"/>
      <c r="J10911" s="876"/>
      <c r="X10911" s="876"/>
      <c r="Y10911" s="876"/>
      <c r="Z10911" s="876"/>
      <c r="AA10911" s="876"/>
      <c r="AB10911" s="876"/>
      <c r="AC10911" s="876"/>
      <c r="AD10911" s="876"/>
      <c r="AE10911" s="876"/>
      <c r="AF10911" s="876"/>
      <c r="AG10911" s="876"/>
      <c r="AH10911" s="876"/>
      <c r="AI10911" s="876"/>
      <c r="AJ10911" s="876"/>
      <c r="AK10911" s="876"/>
      <c r="AL10911" s="876"/>
      <c r="AM10911" s="876"/>
      <c r="AN10911" s="876"/>
      <c r="AO10911" s="876"/>
      <c r="AP10911" s="876"/>
      <c r="AQ10911" s="876"/>
      <c r="AR10911" s="876"/>
      <c r="AS10911" s="876"/>
      <c r="AT10911" s="876"/>
      <c r="AU10911" s="876"/>
      <c r="AV10911" s="876"/>
      <c r="AW10911" s="876"/>
      <c r="AX10911" s="876"/>
      <c r="AY10911" s="876"/>
      <c r="AZ10911" s="876"/>
      <c r="BA10911" s="876"/>
      <c r="BB10911" s="876"/>
      <c r="BC10911" s="876"/>
      <c r="BD10911" s="876"/>
      <c r="BE10911" s="876"/>
      <c r="BF10911" s="876"/>
      <c r="BG10911" s="876"/>
      <c r="BH10911" s="876"/>
      <c r="BI10911" s="876"/>
      <c r="BJ10911" s="876"/>
      <c r="BK10911" s="876"/>
      <c r="BL10911" s="876"/>
      <c r="BM10911" s="876"/>
      <c r="BN10911" s="876"/>
      <c r="BO10911" s="876"/>
      <c r="BP10911" s="876"/>
      <c r="BQ10911" s="876"/>
      <c r="BR10911" s="876"/>
    </row>
    <row r="10912" spans="4:70" x14ac:dyDescent="0.2">
      <c r="D10912" s="876"/>
      <c r="F10912" s="876"/>
      <c r="J10912" s="876"/>
      <c r="X10912" s="876"/>
      <c r="Y10912" s="876"/>
      <c r="Z10912" s="876"/>
      <c r="AA10912" s="876"/>
      <c r="AB10912" s="876"/>
      <c r="AC10912" s="876"/>
      <c r="AD10912" s="876"/>
      <c r="AE10912" s="876"/>
      <c r="AF10912" s="876"/>
      <c r="AG10912" s="876"/>
      <c r="AH10912" s="876"/>
      <c r="AI10912" s="876"/>
      <c r="AJ10912" s="876"/>
      <c r="AK10912" s="876"/>
      <c r="AL10912" s="876"/>
      <c r="AM10912" s="876"/>
      <c r="AN10912" s="876"/>
      <c r="AO10912" s="876"/>
      <c r="AP10912" s="876"/>
      <c r="AQ10912" s="876"/>
      <c r="AR10912" s="876"/>
      <c r="AS10912" s="876"/>
      <c r="AT10912" s="876"/>
      <c r="AU10912" s="876"/>
      <c r="AV10912" s="876"/>
      <c r="AW10912" s="876"/>
      <c r="AX10912" s="876"/>
      <c r="AY10912" s="876"/>
      <c r="AZ10912" s="876"/>
      <c r="BA10912" s="876"/>
      <c r="BB10912" s="876"/>
      <c r="BC10912" s="876"/>
      <c r="BD10912" s="876"/>
      <c r="BE10912" s="876"/>
      <c r="BF10912" s="876"/>
      <c r="BG10912" s="876"/>
      <c r="BH10912" s="876"/>
      <c r="BI10912" s="876"/>
      <c r="BJ10912" s="876"/>
      <c r="BK10912" s="876"/>
      <c r="BL10912" s="876"/>
      <c r="BM10912" s="876"/>
      <c r="BN10912" s="876"/>
      <c r="BO10912" s="876"/>
      <c r="BP10912" s="876"/>
      <c r="BQ10912" s="876"/>
      <c r="BR10912" s="876"/>
    </row>
    <row r="10913" spans="4:70" x14ac:dyDescent="0.2">
      <c r="D10913" s="876"/>
      <c r="F10913" s="876"/>
      <c r="J10913" s="876"/>
      <c r="X10913" s="876"/>
      <c r="Y10913" s="876"/>
      <c r="Z10913" s="876"/>
      <c r="AA10913" s="876"/>
      <c r="AB10913" s="876"/>
      <c r="AC10913" s="876"/>
      <c r="AD10913" s="876"/>
      <c r="AE10913" s="876"/>
      <c r="AF10913" s="876"/>
      <c r="AG10913" s="876"/>
      <c r="AH10913" s="876"/>
      <c r="AI10913" s="876"/>
      <c r="AJ10913" s="876"/>
      <c r="AK10913" s="876"/>
      <c r="AL10913" s="876"/>
      <c r="AM10913" s="876"/>
      <c r="AN10913" s="876"/>
      <c r="AO10913" s="876"/>
      <c r="AP10913" s="876"/>
      <c r="AQ10913" s="876"/>
      <c r="AR10913" s="876"/>
      <c r="AS10913" s="876"/>
      <c r="AT10913" s="876"/>
      <c r="AU10913" s="876"/>
      <c r="AV10913" s="876"/>
      <c r="AW10913" s="876"/>
      <c r="AX10913" s="876"/>
      <c r="AY10913" s="876"/>
      <c r="AZ10913" s="876"/>
      <c r="BA10913" s="876"/>
      <c r="BB10913" s="876"/>
      <c r="BC10913" s="876"/>
      <c r="BD10913" s="876"/>
      <c r="BE10913" s="876"/>
      <c r="BF10913" s="876"/>
      <c r="BG10913" s="876"/>
      <c r="BH10913" s="876"/>
      <c r="BI10913" s="876"/>
      <c r="BJ10913" s="876"/>
      <c r="BK10913" s="876"/>
      <c r="BL10913" s="876"/>
      <c r="BM10913" s="876"/>
      <c r="BN10913" s="876"/>
      <c r="BO10913" s="876"/>
      <c r="BP10913" s="876"/>
      <c r="BQ10913" s="876"/>
      <c r="BR10913" s="876"/>
    </row>
    <row r="10914" spans="4:70" x14ac:dyDescent="0.2">
      <c r="D10914" s="876"/>
      <c r="F10914" s="876"/>
      <c r="J10914" s="876"/>
      <c r="X10914" s="876"/>
      <c r="Y10914" s="876"/>
      <c r="Z10914" s="876"/>
      <c r="AA10914" s="876"/>
      <c r="AB10914" s="876"/>
      <c r="AC10914" s="876"/>
      <c r="AD10914" s="876"/>
      <c r="AE10914" s="876"/>
      <c r="AF10914" s="876"/>
      <c r="AG10914" s="876"/>
      <c r="AH10914" s="876"/>
      <c r="AI10914" s="876"/>
      <c r="AJ10914" s="876"/>
      <c r="AK10914" s="876"/>
      <c r="AL10914" s="876"/>
      <c r="AM10914" s="876"/>
      <c r="AN10914" s="876"/>
      <c r="AO10914" s="876"/>
      <c r="AP10914" s="876"/>
      <c r="AQ10914" s="876"/>
      <c r="AR10914" s="876"/>
      <c r="AS10914" s="876"/>
      <c r="AT10914" s="876"/>
      <c r="AU10914" s="876"/>
      <c r="AV10914" s="876"/>
      <c r="AW10914" s="876"/>
      <c r="AX10914" s="876"/>
      <c r="AY10914" s="876"/>
      <c r="AZ10914" s="876"/>
      <c r="BA10914" s="876"/>
      <c r="BB10914" s="876"/>
      <c r="BC10914" s="876"/>
      <c r="BD10914" s="876"/>
      <c r="BE10914" s="876"/>
      <c r="BF10914" s="876"/>
      <c r="BG10914" s="876"/>
      <c r="BH10914" s="876"/>
      <c r="BI10914" s="876"/>
      <c r="BJ10914" s="876"/>
      <c r="BK10914" s="876"/>
      <c r="BL10914" s="876"/>
      <c r="BM10914" s="876"/>
      <c r="BN10914" s="876"/>
      <c r="BO10914" s="876"/>
      <c r="BP10914" s="876"/>
      <c r="BQ10914" s="876"/>
      <c r="BR10914" s="876"/>
    </row>
    <row r="10915" spans="4:70" x14ac:dyDescent="0.2">
      <c r="D10915" s="876"/>
      <c r="F10915" s="876"/>
      <c r="J10915" s="876"/>
      <c r="X10915" s="876"/>
      <c r="Y10915" s="876"/>
      <c r="Z10915" s="876"/>
      <c r="AA10915" s="876"/>
      <c r="AB10915" s="876"/>
      <c r="AC10915" s="876"/>
      <c r="AD10915" s="876"/>
      <c r="AE10915" s="876"/>
      <c r="AF10915" s="876"/>
      <c r="AG10915" s="876"/>
      <c r="AH10915" s="876"/>
      <c r="AI10915" s="876"/>
      <c r="AJ10915" s="876"/>
      <c r="AK10915" s="876"/>
      <c r="AL10915" s="876"/>
      <c r="AM10915" s="876"/>
      <c r="AN10915" s="876"/>
      <c r="AO10915" s="876"/>
      <c r="AP10915" s="876"/>
      <c r="AQ10915" s="876"/>
      <c r="AR10915" s="876"/>
      <c r="AS10915" s="876"/>
      <c r="AT10915" s="876"/>
      <c r="AU10915" s="876"/>
      <c r="AV10915" s="876"/>
      <c r="AW10915" s="876"/>
      <c r="AX10915" s="876"/>
      <c r="AY10915" s="876"/>
      <c r="AZ10915" s="876"/>
      <c r="BA10915" s="876"/>
      <c r="BB10915" s="876"/>
      <c r="BC10915" s="876"/>
      <c r="BD10915" s="876"/>
      <c r="BE10915" s="876"/>
      <c r="BF10915" s="876"/>
      <c r="BG10915" s="876"/>
      <c r="BH10915" s="876"/>
      <c r="BI10915" s="876"/>
      <c r="BJ10915" s="876"/>
      <c r="BK10915" s="876"/>
      <c r="BL10915" s="876"/>
      <c r="BM10915" s="876"/>
      <c r="BN10915" s="876"/>
      <c r="BO10915" s="876"/>
      <c r="BP10915" s="876"/>
      <c r="BQ10915" s="876"/>
      <c r="BR10915" s="876"/>
    </row>
    <row r="10916" spans="4:70" x14ac:dyDescent="0.2">
      <c r="D10916" s="876"/>
      <c r="F10916" s="876"/>
      <c r="J10916" s="876"/>
      <c r="X10916" s="876"/>
      <c r="Y10916" s="876"/>
      <c r="Z10916" s="876"/>
      <c r="AA10916" s="876"/>
      <c r="AB10916" s="876"/>
      <c r="AC10916" s="876"/>
      <c r="AD10916" s="876"/>
      <c r="AE10916" s="876"/>
      <c r="AF10916" s="876"/>
      <c r="AG10916" s="876"/>
      <c r="AH10916" s="876"/>
      <c r="AI10916" s="876"/>
      <c r="AJ10916" s="876"/>
      <c r="AK10916" s="876"/>
      <c r="AL10916" s="876"/>
      <c r="AM10916" s="876"/>
      <c r="AN10916" s="876"/>
      <c r="AO10916" s="876"/>
      <c r="AP10916" s="876"/>
      <c r="AQ10916" s="876"/>
      <c r="AR10916" s="876"/>
      <c r="AS10916" s="876"/>
      <c r="AT10916" s="876"/>
      <c r="AU10916" s="876"/>
      <c r="AV10916" s="876"/>
      <c r="AW10916" s="876"/>
      <c r="AX10916" s="876"/>
      <c r="AY10916" s="876"/>
      <c r="AZ10916" s="876"/>
      <c r="BA10916" s="876"/>
      <c r="BB10916" s="876"/>
      <c r="BC10916" s="876"/>
      <c r="BD10916" s="876"/>
      <c r="BE10916" s="876"/>
      <c r="BF10916" s="876"/>
      <c r="BG10916" s="876"/>
      <c r="BH10916" s="876"/>
      <c r="BI10916" s="876"/>
      <c r="BJ10916" s="876"/>
      <c r="BK10916" s="876"/>
      <c r="BL10916" s="876"/>
      <c r="BM10916" s="876"/>
      <c r="BN10916" s="876"/>
      <c r="BO10916" s="876"/>
      <c r="BP10916" s="876"/>
      <c r="BQ10916" s="876"/>
      <c r="BR10916" s="876"/>
    </row>
    <row r="10917" spans="4:70" x14ac:dyDescent="0.2">
      <c r="D10917" s="876"/>
      <c r="F10917" s="876"/>
      <c r="J10917" s="876"/>
      <c r="X10917" s="876"/>
      <c r="Y10917" s="876"/>
      <c r="Z10917" s="876"/>
      <c r="AA10917" s="876"/>
      <c r="AB10917" s="876"/>
      <c r="AC10917" s="876"/>
      <c r="AD10917" s="876"/>
      <c r="AE10917" s="876"/>
      <c r="AF10917" s="876"/>
      <c r="AG10917" s="876"/>
      <c r="AH10917" s="876"/>
      <c r="AI10917" s="876"/>
      <c r="AJ10917" s="876"/>
      <c r="AK10917" s="876"/>
      <c r="AL10917" s="876"/>
      <c r="AM10917" s="876"/>
      <c r="AN10917" s="876"/>
      <c r="AO10917" s="876"/>
      <c r="AP10917" s="876"/>
      <c r="AQ10917" s="876"/>
      <c r="AR10917" s="876"/>
      <c r="AS10917" s="876"/>
      <c r="AT10917" s="876"/>
      <c r="AU10917" s="876"/>
      <c r="AV10917" s="876"/>
      <c r="AW10917" s="876"/>
      <c r="AX10917" s="876"/>
      <c r="AY10917" s="876"/>
      <c r="AZ10917" s="876"/>
      <c r="BA10917" s="876"/>
      <c r="BB10917" s="876"/>
      <c r="BC10917" s="876"/>
      <c r="BD10917" s="876"/>
      <c r="BE10917" s="876"/>
      <c r="BF10917" s="876"/>
      <c r="BG10917" s="876"/>
      <c r="BH10917" s="876"/>
      <c r="BI10917" s="876"/>
      <c r="BJ10917" s="876"/>
      <c r="BK10917" s="876"/>
      <c r="BL10917" s="876"/>
      <c r="BM10917" s="876"/>
      <c r="BN10917" s="876"/>
      <c r="BO10917" s="876"/>
      <c r="BP10917" s="876"/>
      <c r="BQ10917" s="876"/>
      <c r="BR10917" s="876"/>
    </row>
    <row r="10918" spans="4:70" x14ac:dyDescent="0.2">
      <c r="D10918" s="876"/>
      <c r="F10918" s="876"/>
      <c r="J10918" s="876"/>
      <c r="X10918" s="876"/>
      <c r="Y10918" s="876"/>
      <c r="Z10918" s="876"/>
      <c r="AA10918" s="876"/>
      <c r="AB10918" s="876"/>
      <c r="AC10918" s="876"/>
      <c r="AD10918" s="876"/>
      <c r="AE10918" s="876"/>
      <c r="AF10918" s="876"/>
      <c r="AG10918" s="876"/>
      <c r="AH10918" s="876"/>
      <c r="AI10918" s="876"/>
      <c r="AJ10918" s="876"/>
      <c r="AK10918" s="876"/>
      <c r="AL10918" s="876"/>
      <c r="AM10918" s="876"/>
      <c r="AN10918" s="876"/>
      <c r="AO10918" s="876"/>
      <c r="AP10918" s="876"/>
      <c r="AQ10918" s="876"/>
      <c r="AR10918" s="876"/>
      <c r="AS10918" s="876"/>
      <c r="AT10918" s="876"/>
      <c r="AU10918" s="876"/>
      <c r="AV10918" s="876"/>
      <c r="AW10918" s="876"/>
      <c r="AX10918" s="876"/>
      <c r="AY10918" s="876"/>
      <c r="AZ10918" s="876"/>
      <c r="BA10918" s="876"/>
      <c r="BB10918" s="876"/>
      <c r="BC10918" s="876"/>
      <c r="BD10918" s="876"/>
      <c r="BE10918" s="876"/>
      <c r="BF10918" s="876"/>
      <c r="BG10918" s="876"/>
      <c r="BH10918" s="876"/>
      <c r="BI10918" s="876"/>
      <c r="BJ10918" s="876"/>
      <c r="BK10918" s="876"/>
      <c r="BL10918" s="876"/>
      <c r="BM10918" s="876"/>
      <c r="BN10918" s="876"/>
      <c r="BO10918" s="876"/>
      <c r="BP10918" s="876"/>
      <c r="BQ10918" s="876"/>
      <c r="BR10918" s="876"/>
    </row>
    <row r="10919" spans="4:70" x14ac:dyDescent="0.2">
      <c r="D10919" s="876"/>
      <c r="F10919" s="876"/>
      <c r="J10919" s="876"/>
      <c r="X10919" s="876"/>
      <c r="Y10919" s="876"/>
      <c r="Z10919" s="876"/>
      <c r="AA10919" s="876"/>
      <c r="AB10919" s="876"/>
      <c r="AC10919" s="876"/>
      <c r="AD10919" s="876"/>
      <c r="AE10919" s="876"/>
      <c r="AF10919" s="876"/>
      <c r="AG10919" s="876"/>
      <c r="AH10919" s="876"/>
      <c r="AI10919" s="876"/>
      <c r="AJ10919" s="876"/>
      <c r="AK10919" s="876"/>
      <c r="AL10919" s="876"/>
      <c r="AM10919" s="876"/>
      <c r="AN10919" s="876"/>
      <c r="AO10919" s="876"/>
      <c r="AP10919" s="876"/>
      <c r="AQ10919" s="876"/>
      <c r="AR10919" s="876"/>
      <c r="AS10919" s="876"/>
      <c r="AT10919" s="876"/>
      <c r="AU10919" s="876"/>
      <c r="AV10919" s="876"/>
      <c r="AW10919" s="876"/>
      <c r="AX10919" s="876"/>
      <c r="AY10919" s="876"/>
      <c r="AZ10919" s="876"/>
      <c r="BA10919" s="876"/>
      <c r="BB10919" s="876"/>
      <c r="BC10919" s="876"/>
      <c r="BD10919" s="876"/>
      <c r="BE10919" s="876"/>
      <c r="BF10919" s="876"/>
      <c r="BG10919" s="876"/>
      <c r="BH10919" s="876"/>
      <c r="BI10919" s="876"/>
      <c r="BJ10919" s="876"/>
      <c r="BK10919" s="876"/>
      <c r="BL10919" s="876"/>
      <c r="BM10919" s="876"/>
      <c r="BN10919" s="876"/>
      <c r="BO10919" s="876"/>
      <c r="BP10919" s="876"/>
      <c r="BQ10919" s="876"/>
      <c r="BR10919" s="876"/>
    </row>
    <row r="10920" spans="4:70" x14ac:dyDescent="0.2">
      <c r="D10920" s="876"/>
      <c r="F10920" s="876"/>
      <c r="J10920" s="876"/>
      <c r="X10920" s="876"/>
      <c r="Y10920" s="876"/>
      <c r="Z10920" s="876"/>
      <c r="AA10920" s="876"/>
      <c r="AB10920" s="876"/>
      <c r="AC10920" s="876"/>
      <c r="AD10920" s="876"/>
      <c r="AE10920" s="876"/>
      <c r="AF10920" s="876"/>
      <c r="AG10920" s="876"/>
      <c r="AH10920" s="876"/>
      <c r="AI10920" s="876"/>
      <c r="AJ10920" s="876"/>
      <c r="AK10920" s="876"/>
      <c r="AL10920" s="876"/>
      <c r="AM10920" s="876"/>
      <c r="AN10920" s="876"/>
      <c r="AO10920" s="876"/>
      <c r="AP10920" s="876"/>
      <c r="AQ10920" s="876"/>
      <c r="AR10920" s="876"/>
      <c r="AS10920" s="876"/>
      <c r="AT10920" s="876"/>
      <c r="AU10920" s="876"/>
      <c r="AV10920" s="876"/>
      <c r="AW10920" s="876"/>
      <c r="AX10920" s="876"/>
      <c r="AY10920" s="876"/>
      <c r="AZ10920" s="876"/>
      <c r="BA10920" s="876"/>
      <c r="BB10920" s="876"/>
      <c r="BC10920" s="876"/>
      <c r="BD10920" s="876"/>
      <c r="BE10920" s="876"/>
      <c r="BF10920" s="876"/>
      <c r="BG10920" s="876"/>
      <c r="BH10920" s="876"/>
      <c r="BI10920" s="876"/>
      <c r="BJ10920" s="876"/>
      <c r="BK10920" s="876"/>
      <c r="BL10920" s="876"/>
      <c r="BM10920" s="876"/>
      <c r="BN10920" s="876"/>
      <c r="BO10920" s="876"/>
      <c r="BP10920" s="876"/>
      <c r="BQ10920" s="876"/>
      <c r="BR10920" s="876"/>
    </row>
    <row r="10921" spans="4:70" x14ac:dyDescent="0.2">
      <c r="D10921" s="876"/>
      <c r="F10921" s="876"/>
      <c r="J10921" s="876"/>
      <c r="X10921" s="876"/>
      <c r="Y10921" s="876"/>
      <c r="Z10921" s="876"/>
      <c r="AA10921" s="876"/>
      <c r="AB10921" s="876"/>
      <c r="AC10921" s="876"/>
      <c r="AD10921" s="876"/>
      <c r="AE10921" s="876"/>
      <c r="AF10921" s="876"/>
      <c r="AG10921" s="876"/>
      <c r="AH10921" s="876"/>
      <c r="AI10921" s="876"/>
      <c r="AJ10921" s="876"/>
      <c r="AK10921" s="876"/>
      <c r="AL10921" s="876"/>
      <c r="AM10921" s="876"/>
      <c r="AN10921" s="876"/>
      <c r="AO10921" s="876"/>
      <c r="AP10921" s="876"/>
      <c r="AQ10921" s="876"/>
      <c r="AR10921" s="876"/>
      <c r="AS10921" s="876"/>
      <c r="AT10921" s="876"/>
      <c r="AU10921" s="876"/>
      <c r="AV10921" s="876"/>
      <c r="AW10921" s="876"/>
      <c r="AX10921" s="876"/>
      <c r="AY10921" s="876"/>
      <c r="AZ10921" s="876"/>
      <c r="BA10921" s="876"/>
      <c r="BB10921" s="876"/>
      <c r="BC10921" s="876"/>
      <c r="BD10921" s="876"/>
      <c r="BE10921" s="876"/>
      <c r="BF10921" s="876"/>
      <c r="BG10921" s="876"/>
      <c r="BH10921" s="876"/>
      <c r="BI10921" s="876"/>
      <c r="BJ10921" s="876"/>
      <c r="BK10921" s="876"/>
      <c r="BL10921" s="876"/>
      <c r="BM10921" s="876"/>
      <c r="BN10921" s="876"/>
      <c r="BO10921" s="876"/>
      <c r="BP10921" s="876"/>
      <c r="BQ10921" s="876"/>
      <c r="BR10921" s="876"/>
    </row>
    <row r="10922" spans="4:70" x14ac:dyDescent="0.2">
      <c r="D10922" s="876"/>
      <c r="F10922" s="876"/>
      <c r="J10922" s="876"/>
      <c r="X10922" s="876"/>
      <c r="Y10922" s="876"/>
      <c r="Z10922" s="876"/>
      <c r="AA10922" s="876"/>
      <c r="AB10922" s="876"/>
      <c r="AC10922" s="876"/>
      <c r="AD10922" s="876"/>
      <c r="AE10922" s="876"/>
      <c r="AF10922" s="876"/>
      <c r="AG10922" s="876"/>
      <c r="AH10922" s="876"/>
      <c r="AI10922" s="876"/>
      <c r="AJ10922" s="876"/>
      <c r="AK10922" s="876"/>
      <c r="AL10922" s="876"/>
      <c r="AM10922" s="876"/>
      <c r="AN10922" s="876"/>
      <c r="AO10922" s="876"/>
      <c r="AP10922" s="876"/>
      <c r="AQ10922" s="876"/>
      <c r="AR10922" s="876"/>
      <c r="AS10922" s="876"/>
      <c r="AT10922" s="876"/>
      <c r="AU10922" s="876"/>
      <c r="AV10922" s="876"/>
      <c r="AW10922" s="876"/>
      <c r="AX10922" s="876"/>
      <c r="AY10922" s="876"/>
      <c r="AZ10922" s="876"/>
      <c r="BA10922" s="876"/>
      <c r="BB10922" s="876"/>
      <c r="BC10922" s="876"/>
      <c r="BD10922" s="876"/>
      <c r="BE10922" s="876"/>
      <c r="BF10922" s="876"/>
      <c r="BG10922" s="876"/>
      <c r="BH10922" s="876"/>
      <c r="BI10922" s="876"/>
      <c r="BJ10922" s="876"/>
      <c r="BK10922" s="876"/>
      <c r="BL10922" s="876"/>
      <c r="BM10922" s="876"/>
      <c r="BN10922" s="876"/>
      <c r="BO10922" s="876"/>
      <c r="BP10922" s="876"/>
      <c r="BQ10922" s="876"/>
      <c r="BR10922" s="876"/>
    </row>
    <row r="10923" spans="4:70" x14ac:dyDescent="0.2">
      <c r="D10923" s="876"/>
      <c r="F10923" s="876"/>
      <c r="J10923" s="876"/>
      <c r="X10923" s="876"/>
      <c r="Y10923" s="876"/>
      <c r="Z10923" s="876"/>
      <c r="AA10923" s="876"/>
      <c r="AB10923" s="876"/>
      <c r="AC10923" s="876"/>
      <c r="AD10923" s="876"/>
      <c r="AE10923" s="876"/>
      <c r="AF10923" s="876"/>
      <c r="AG10923" s="876"/>
      <c r="AH10923" s="876"/>
      <c r="AI10923" s="876"/>
      <c r="AJ10923" s="876"/>
      <c r="AK10923" s="876"/>
      <c r="AL10923" s="876"/>
      <c r="AM10923" s="876"/>
      <c r="AN10923" s="876"/>
      <c r="AO10923" s="876"/>
      <c r="AP10923" s="876"/>
      <c r="AQ10923" s="876"/>
      <c r="AR10923" s="876"/>
      <c r="AS10923" s="876"/>
      <c r="AT10923" s="876"/>
      <c r="AU10923" s="876"/>
      <c r="AV10923" s="876"/>
      <c r="AW10923" s="876"/>
      <c r="AX10923" s="876"/>
      <c r="AY10923" s="876"/>
      <c r="AZ10923" s="876"/>
      <c r="BA10923" s="876"/>
      <c r="BB10923" s="876"/>
      <c r="BC10923" s="876"/>
      <c r="BD10923" s="876"/>
      <c r="BE10923" s="876"/>
      <c r="BF10923" s="876"/>
      <c r="BG10923" s="876"/>
      <c r="BH10923" s="876"/>
      <c r="BI10923" s="876"/>
      <c r="BJ10923" s="876"/>
      <c r="BK10923" s="876"/>
      <c r="BL10923" s="876"/>
      <c r="BM10923" s="876"/>
      <c r="BN10923" s="876"/>
      <c r="BO10923" s="876"/>
      <c r="BP10923" s="876"/>
      <c r="BQ10923" s="876"/>
      <c r="BR10923" s="876"/>
    </row>
    <row r="10924" spans="4:70" x14ac:dyDescent="0.2">
      <c r="D10924" s="876"/>
      <c r="F10924" s="876"/>
      <c r="J10924" s="876"/>
      <c r="X10924" s="876"/>
      <c r="Y10924" s="876"/>
      <c r="Z10924" s="876"/>
      <c r="AA10924" s="876"/>
      <c r="AB10924" s="876"/>
      <c r="AC10924" s="876"/>
      <c r="AD10924" s="876"/>
      <c r="AE10924" s="876"/>
      <c r="AF10924" s="876"/>
      <c r="AG10924" s="876"/>
      <c r="AH10924" s="876"/>
      <c r="AI10924" s="876"/>
      <c r="AJ10924" s="876"/>
      <c r="AK10924" s="876"/>
      <c r="AL10924" s="876"/>
      <c r="AM10924" s="876"/>
      <c r="AN10924" s="876"/>
      <c r="AO10924" s="876"/>
      <c r="AP10924" s="876"/>
      <c r="AQ10924" s="876"/>
      <c r="AR10924" s="876"/>
      <c r="AS10924" s="876"/>
      <c r="AT10924" s="876"/>
      <c r="AU10924" s="876"/>
      <c r="AV10924" s="876"/>
      <c r="AW10924" s="876"/>
      <c r="AX10924" s="876"/>
      <c r="AY10924" s="876"/>
      <c r="AZ10924" s="876"/>
      <c r="BA10924" s="876"/>
      <c r="BB10924" s="876"/>
      <c r="BC10924" s="876"/>
      <c r="BD10924" s="876"/>
      <c r="BE10924" s="876"/>
      <c r="BF10924" s="876"/>
      <c r="BG10924" s="876"/>
      <c r="BH10924" s="876"/>
      <c r="BI10924" s="876"/>
      <c r="BJ10924" s="876"/>
      <c r="BK10924" s="876"/>
      <c r="BL10924" s="876"/>
      <c r="BM10924" s="876"/>
      <c r="BN10924" s="876"/>
      <c r="BO10924" s="876"/>
      <c r="BP10924" s="876"/>
      <c r="BQ10924" s="876"/>
      <c r="BR10924" s="876"/>
    </row>
    <row r="10925" spans="4:70" x14ac:dyDescent="0.2">
      <c r="D10925" s="876"/>
      <c r="F10925" s="876"/>
      <c r="J10925" s="876"/>
      <c r="X10925" s="876"/>
      <c r="Y10925" s="876"/>
      <c r="Z10925" s="876"/>
      <c r="AA10925" s="876"/>
      <c r="AB10925" s="876"/>
      <c r="AC10925" s="876"/>
      <c r="AD10925" s="876"/>
      <c r="AE10925" s="876"/>
      <c r="AF10925" s="876"/>
      <c r="AG10925" s="876"/>
      <c r="AH10925" s="876"/>
      <c r="AI10925" s="876"/>
      <c r="AJ10925" s="876"/>
      <c r="AK10925" s="876"/>
      <c r="AL10925" s="876"/>
      <c r="AM10925" s="876"/>
      <c r="AN10925" s="876"/>
      <c r="AO10925" s="876"/>
      <c r="AP10925" s="876"/>
      <c r="AQ10925" s="876"/>
      <c r="AR10925" s="876"/>
      <c r="AS10925" s="876"/>
      <c r="AT10925" s="876"/>
      <c r="AU10925" s="876"/>
      <c r="AV10925" s="876"/>
      <c r="AW10925" s="876"/>
      <c r="AX10925" s="876"/>
      <c r="AY10925" s="876"/>
      <c r="AZ10925" s="876"/>
      <c r="BA10925" s="876"/>
      <c r="BB10925" s="876"/>
      <c r="BC10925" s="876"/>
      <c r="BD10925" s="876"/>
      <c r="BE10925" s="876"/>
      <c r="BF10925" s="876"/>
      <c r="BG10925" s="876"/>
      <c r="BH10925" s="876"/>
      <c r="BI10925" s="876"/>
      <c r="BJ10925" s="876"/>
      <c r="BK10925" s="876"/>
      <c r="BL10925" s="876"/>
      <c r="BM10925" s="876"/>
      <c r="BN10925" s="876"/>
      <c r="BO10925" s="876"/>
      <c r="BP10925" s="876"/>
      <c r="BQ10925" s="876"/>
      <c r="BR10925" s="876"/>
    </row>
    <row r="10926" spans="4:70" x14ac:dyDescent="0.2">
      <c r="D10926" s="876"/>
      <c r="F10926" s="876"/>
      <c r="J10926" s="876"/>
      <c r="X10926" s="876"/>
      <c r="Y10926" s="876"/>
      <c r="Z10926" s="876"/>
      <c r="AA10926" s="876"/>
      <c r="AB10926" s="876"/>
      <c r="AC10926" s="876"/>
      <c r="AD10926" s="876"/>
      <c r="AE10926" s="876"/>
      <c r="AF10926" s="876"/>
      <c r="AG10926" s="876"/>
      <c r="AH10926" s="876"/>
      <c r="AI10926" s="876"/>
      <c r="AJ10926" s="876"/>
      <c r="AK10926" s="876"/>
      <c r="AL10926" s="876"/>
      <c r="AM10926" s="876"/>
      <c r="AN10926" s="876"/>
      <c r="AO10926" s="876"/>
      <c r="AP10926" s="876"/>
      <c r="AQ10926" s="876"/>
      <c r="AR10926" s="876"/>
      <c r="AS10926" s="876"/>
      <c r="AT10926" s="876"/>
      <c r="AU10926" s="876"/>
      <c r="AV10926" s="876"/>
      <c r="AW10926" s="876"/>
      <c r="AX10926" s="876"/>
      <c r="AY10926" s="876"/>
      <c r="AZ10926" s="876"/>
      <c r="BA10926" s="876"/>
      <c r="BB10926" s="876"/>
      <c r="BC10926" s="876"/>
      <c r="BD10926" s="876"/>
      <c r="BE10926" s="876"/>
      <c r="BF10926" s="876"/>
      <c r="BG10926" s="876"/>
      <c r="BH10926" s="876"/>
      <c r="BI10926" s="876"/>
      <c r="BJ10926" s="876"/>
      <c r="BK10926" s="876"/>
      <c r="BL10926" s="876"/>
      <c r="BM10926" s="876"/>
      <c r="BN10926" s="876"/>
      <c r="BO10926" s="876"/>
      <c r="BP10926" s="876"/>
      <c r="BQ10926" s="876"/>
      <c r="BR10926" s="876"/>
    </row>
    <row r="10927" spans="4:70" x14ac:dyDescent="0.2">
      <c r="D10927" s="876"/>
      <c r="F10927" s="876"/>
      <c r="J10927" s="876"/>
      <c r="X10927" s="876"/>
      <c r="Y10927" s="876"/>
      <c r="Z10927" s="876"/>
      <c r="AA10927" s="876"/>
      <c r="AB10927" s="876"/>
      <c r="AC10927" s="876"/>
      <c r="AD10927" s="876"/>
      <c r="AE10927" s="876"/>
      <c r="AF10927" s="876"/>
      <c r="AG10927" s="876"/>
      <c r="AH10927" s="876"/>
      <c r="AI10927" s="876"/>
      <c r="AJ10927" s="876"/>
      <c r="AK10927" s="876"/>
      <c r="AL10927" s="876"/>
      <c r="AM10927" s="876"/>
      <c r="AN10927" s="876"/>
      <c r="AO10927" s="876"/>
      <c r="AP10927" s="876"/>
      <c r="AQ10927" s="876"/>
      <c r="AR10927" s="876"/>
      <c r="AS10927" s="876"/>
      <c r="AT10927" s="876"/>
      <c r="AU10927" s="876"/>
      <c r="AV10927" s="876"/>
      <c r="AW10927" s="876"/>
      <c r="AX10927" s="876"/>
      <c r="AY10927" s="876"/>
      <c r="AZ10927" s="876"/>
      <c r="BA10927" s="876"/>
      <c r="BB10927" s="876"/>
      <c r="BC10927" s="876"/>
      <c r="BD10927" s="876"/>
      <c r="BE10927" s="876"/>
      <c r="BF10927" s="876"/>
      <c r="BG10927" s="876"/>
      <c r="BH10927" s="876"/>
      <c r="BI10927" s="876"/>
      <c r="BJ10927" s="876"/>
      <c r="BK10927" s="876"/>
      <c r="BL10927" s="876"/>
      <c r="BM10927" s="876"/>
      <c r="BN10927" s="876"/>
      <c r="BO10927" s="876"/>
      <c r="BP10927" s="876"/>
      <c r="BQ10927" s="876"/>
      <c r="BR10927" s="876"/>
    </row>
    <row r="10928" spans="4:70" x14ac:dyDescent="0.2">
      <c r="D10928" s="876"/>
      <c r="F10928" s="876"/>
      <c r="J10928" s="876"/>
      <c r="X10928" s="876"/>
      <c r="Y10928" s="876"/>
      <c r="Z10928" s="876"/>
      <c r="AA10928" s="876"/>
      <c r="AB10928" s="876"/>
      <c r="AC10928" s="876"/>
      <c r="AD10928" s="876"/>
      <c r="AE10928" s="876"/>
      <c r="AF10928" s="876"/>
      <c r="AG10928" s="876"/>
      <c r="AH10928" s="876"/>
      <c r="AI10928" s="876"/>
      <c r="AJ10928" s="876"/>
      <c r="AK10928" s="876"/>
      <c r="AL10928" s="876"/>
      <c r="AM10928" s="876"/>
      <c r="AN10928" s="876"/>
      <c r="AO10928" s="876"/>
      <c r="AP10928" s="876"/>
      <c r="AQ10928" s="876"/>
      <c r="AR10928" s="876"/>
      <c r="AS10928" s="876"/>
      <c r="AT10928" s="876"/>
      <c r="AU10928" s="876"/>
      <c r="AV10928" s="876"/>
      <c r="AW10928" s="876"/>
      <c r="AX10928" s="876"/>
      <c r="AY10928" s="876"/>
      <c r="AZ10928" s="876"/>
      <c r="BA10928" s="876"/>
      <c r="BB10928" s="876"/>
      <c r="BC10928" s="876"/>
      <c r="BD10928" s="876"/>
      <c r="BE10928" s="876"/>
      <c r="BF10928" s="876"/>
      <c r="BG10928" s="876"/>
      <c r="BH10928" s="876"/>
      <c r="BI10928" s="876"/>
      <c r="BJ10928" s="876"/>
      <c r="BK10928" s="876"/>
      <c r="BL10928" s="876"/>
      <c r="BM10928" s="876"/>
      <c r="BN10928" s="876"/>
      <c r="BO10928" s="876"/>
      <c r="BP10928" s="876"/>
      <c r="BQ10928" s="876"/>
      <c r="BR10928" s="876"/>
    </row>
    <row r="10929" spans="4:70" x14ac:dyDescent="0.2">
      <c r="D10929" s="876"/>
      <c r="F10929" s="876"/>
      <c r="J10929" s="876"/>
      <c r="X10929" s="876"/>
      <c r="Y10929" s="876"/>
      <c r="Z10929" s="876"/>
      <c r="AA10929" s="876"/>
      <c r="AB10929" s="876"/>
      <c r="AC10929" s="876"/>
      <c r="AD10929" s="876"/>
      <c r="AE10929" s="876"/>
      <c r="AF10929" s="876"/>
      <c r="AG10929" s="876"/>
      <c r="AH10929" s="876"/>
      <c r="AI10929" s="876"/>
      <c r="AJ10929" s="876"/>
      <c r="AK10929" s="876"/>
      <c r="AL10929" s="876"/>
      <c r="AM10929" s="876"/>
      <c r="AN10929" s="876"/>
      <c r="AO10929" s="876"/>
      <c r="AP10929" s="876"/>
      <c r="AQ10929" s="876"/>
      <c r="AR10929" s="876"/>
      <c r="AS10929" s="876"/>
      <c r="AT10929" s="876"/>
      <c r="AU10929" s="876"/>
      <c r="AV10929" s="876"/>
      <c r="AW10929" s="876"/>
      <c r="AX10929" s="876"/>
      <c r="AY10929" s="876"/>
      <c r="AZ10929" s="876"/>
      <c r="BA10929" s="876"/>
      <c r="BB10929" s="876"/>
      <c r="BC10929" s="876"/>
      <c r="BD10929" s="876"/>
      <c r="BE10929" s="876"/>
      <c r="BF10929" s="876"/>
      <c r="BG10929" s="876"/>
      <c r="BH10929" s="876"/>
      <c r="BI10929" s="876"/>
      <c r="BJ10929" s="876"/>
      <c r="BK10929" s="876"/>
      <c r="BL10929" s="876"/>
      <c r="BM10929" s="876"/>
      <c r="BN10929" s="876"/>
      <c r="BO10929" s="876"/>
      <c r="BP10929" s="876"/>
      <c r="BQ10929" s="876"/>
      <c r="BR10929" s="876"/>
    </row>
    <row r="10930" spans="4:70" x14ac:dyDescent="0.2">
      <c r="D10930" s="876"/>
      <c r="F10930" s="876"/>
      <c r="J10930" s="876"/>
      <c r="X10930" s="876"/>
      <c r="Y10930" s="876"/>
      <c r="Z10930" s="876"/>
      <c r="AA10930" s="876"/>
      <c r="AB10930" s="876"/>
      <c r="AC10930" s="876"/>
      <c r="AD10930" s="876"/>
      <c r="AE10930" s="876"/>
      <c r="AF10930" s="876"/>
      <c r="AG10930" s="876"/>
      <c r="AH10930" s="876"/>
      <c r="AI10930" s="876"/>
      <c r="AJ10930" s="876"/>
      <c r="AK10930" s="876"/>
      <c r="AL10930" s="876"/>
      <c r="AM10930" s="876"/>
      <c r="AN10930" s="876"/>
      <c r="AO10930" s="876"/>
      <c r="AP10930" s="876"/>
      <c r="AQ10930" s="876"/>
      <c r="AR10930" s="876"/>
      <c r="AS10930" s="876"/>
      <c r="AT10930" s="876"/>
      <c r="AU10930" s="876"/>
      <c r="AV10930" s="876"/>
      <c r="AW10930" s="876"/>
      <c r="AX10930" s="876"/>
      <c r="AY10930" s="876"/>
      <c r="AZ10930" s="876"/>
      <c r="BA10930" s="876"/>
      <c r="BB10930" s="876"/>
      <c r="BC10930" s="876"/>
      <c r="BD10930" s="876"/>
      <c r="BE10930" s="876"/>
      <c r="BF10930" s="876"/>
      <c r="BG10930" s="876"/>
      <c r="BH10930" s="876"/>
      <c r="BI10930" s="876"/>
      <c r="BJ10930" s="876"/>
      <c r="BK10930" s="876"/>
      <c r="BL10930" s="876"/>
      <c r="BM10930" s="876"/>
      <c r="BN10930" s="876"/>
      <c r="BO10930" s="876"/>
      <c r="BP10930" s="876"/>
      <c r="BQ10930" s="876"/>
      <c r="BR10930" s="876"/>
    </row>
    <row r="10931" spans="4:70" x14ac:dyDescent="0.2">
      <c r="D10931" s="876"/>
      <c r="F10931" s="876"/>
      <c r="J10931" s="876"/>
      <c r="X10931" s="876"/>
      <c r="Y10931" s="876"/>
      <c r="Z10931" s="876"/>
      <c r="AA10931" s="876"/>
      <c r="AB10931" s="876"/>
      <c r="AC10931" s="876"/>
      <c r="AD10931" s="876"/>
      <c r="AE10931" s="876"/>
      <c r="AF10931" s="876"/>
      <c r="AG10931" s="876"/>
      <c r="AH10931" s="876"/>
      <c r="AI10931" s="876"/>
      <c r="AJ10931" s="876"/>
      <c r="AK10931" s="876"/>
      <c r="AL10931" s="876"/>
      <c r="AM10931" s="876"/>
      <c r="AN10931" s="876"/>
      <c r="AO10931" s="876"/>
      <c r="AP10931" s="876"/>
      <c r="AQ10931" s="876"/>
      <c r="AR10931" s="876"/>
      <c r="AS10931" s="876"/>
      <c r="AT10931" s="876"/>
      <c r="AU10931" s="876"/>
      <c r="AV10931" s="876"/>
      <c r="AW10931" s="876"/>
      <c r="AX10931" s="876"/>
      <c r="AY10931" s="876"/>
      <c r="AZ10931" s="876"/>
      <c r="BA10931" s="876"/>
      <c r="BB10931" s="876"/>
      <c r="BC10931" s="876"/>
      <c r="BD10931" s="876"/>
      <c r="BE10931" s="876"/>
      <c r="BF10931" s="876"/>
      <c r="BG10931" s="876"/>
      <c r="BH10931" s="876"/>
      <c r="BI10931" s="876"/>
      <c r="BJ10931" s="876"/>
      <c r="BK10931" s="876"/>
      <c r="BL10931" s="876"/>
      <c r="BM10931" s="876"/>
      <c r="BN10931" s="876"/>
      <c r="BO10931" s="876"/>
      <c r="BP10931" s="876"/>
      <c r="BQ10931" s="876"/>
      <c r="BR10931" s="876"/>
    </row>
    <row r="10932" spans="4:70" x14ac:dyDescent="0.2">
      <c r="D10932" s="876"/>
      <c r="F10932" s="876"/>
      <c r="J10932" s="876"/>
      <c r="X10932" s="876"/>
      <c r="Y10932" s="876"/>
      <c r="Z10932" s="876"/>
      <c r="AA10932" s="876"/>
      <c r="AB10932" s="876"/>
      <c r="AC10932" s="876"/>
      <c r="AD10932" s="876"/>
      <c r="AE10932" s="876"/>
      <c r="AF10932" s="876"/>
      <c r="AG10932" s="876"/>
      <c r="AH10932" s="876"/>
      <c r="AI10932" s="876"/>
      <c r="AJ10932" s="876"/>
      <c r="AK10932" s="876"/>
      <c r="AL10932" s="876"/>
      <c r="AM10932" s="876"/>
      <c r="AN10932" s="876"/>
      <c r="AO10932" s="876"/>
      <c r="AP10932" s="876"/>
      <c r="AQ10932" s="876"/>
      <c r="AR10932" s="876"/>
      <c r="AS10932" s="876"/>
      <c r="AT10932" s="876"/>
      <c r="AU10932" s="876"/>
      <c r="AV10932" s="876"/>
      <c r="AW10932" s="876"/>
      <c r="AX10932" s="876"/>
      <c r="AY10932" s="876"/>
      <c r="AZ10932" s="876"/>
      <c r="BA10932" s="876"/>
      <c r="BB10932" s="876"/>
      <c r="BC10932" s="876"/>
      <c r="BD10932" s="876"/>
      <c r="BE10932" s="876"/>
      <c r="BF10932" s="876"/>
      <c r="BG10932" s="876"/>
      <c r="BH10932" s="876"/>
      <c r="BI10932" s="876"/>
      <c r="BJ10932" s="876"/>
      <c r="BK10932" s="876"/>
      <c r="BL10932" s="876"/>
      <c r="BM10932" s="876"/>
      <c r="BN10932" s="876"/>
      <c r="BO10932" s="876"/>
      <c r="BP10932" s="876"/>
      <c r="BQ10932" s="876"/>
      <c r="BR10932" s="876"/>
    </row>
    <row r="10933" spans="4:70" x14ac:dyDescent="0.2">
      <c r="D10933" s="876"/>
      <c r="F10933" s="876"/>
      <c r="J10933" s="876"/>
      <c r="X10933" s="876"/>
      <c r="Y10933" s="876"/>
      <c r="Z10933" s="876"/>
      <c r="AA10933" s="876"/>
      <c r="AB10933" s="876"/>
      <c r="AC10933" s="876"/>
      <c r="AD10933" s="876"/>
      <c r="AE10933" s="876"/>
      <c r="AF10933" s="876"/>
      <c r="AG10933" s="876"/>
      <c r="AH10933" s="876"/>
      <c r="AI10933" s="876"/>
      <c r="AJ10933" s="876"/>
      <c r="AK10933" s="876"/>
      <c r="AL10933" s="876"/>
      <c r="AM10933" s="876"/>
      <c r="AN10933" s="876"/>
      <c r="AO10933" s="876"/>
      <c r="AP10933" s="876"/>
      <c r="AQ10933" s="876"/>
      <c r="AR10933" s="876"/>
      <c r="AS10933" s="876"/>
      <c r="AT10933" s="876"/>
      <c r="AU10933" s="876"/>
      <c r="AV10933" s="876"/>
      <c r="AW10933" s="876"/>
      <c r="AX10933" s="876"/>
      <c r="AY10933" s="876"/>
      <c r="AZ10933" s="876"/>
      <c r="BA10933" s="876"/>
      <c r="BB10933" s="876"/>
      <c r="BC10933" s="876"/>
      <c r="BD10933" s="876"/>
      <c r="BE10933" s="876"/>
      <c r="BF10933" s="876"/>
      <c r="BG10933" s="876"/>
      <c r="BH10933" s="876"/>
      <c r="BI10933" s="876"/>
      <c r="BJ10933" s="876"/>
      <c r="BK10933" s="876"/>
      <c r="BL10933" s="876"/>
      <c r="BM10933" s="876"/>
      <c r="BN10933" s="876"/>
      <c r="BO10933" s="876"/>
      <c r="BP10933" s="876"/>
      <c r="BQ10933" s="876"/>
      <c r="BR10933" s="876"/>
    </row>
    <row r="10934" spans="4:70" x14ac:dyDescent="0.2">
      <c r="D10934" s="876"/>
      <c r="F10934" s="876"/>
      <c r="J10934" s="876"/>
      <c r="X10934" s="876"/>
      <c r="Y10934" s="876"/>
      <c r="Z10934" s="876"/>
      <c r="AA10934" s="876"/>
      <c r="AB10934" s="876"/>
      <c r="AC10934" s="876"/>
      <c r="AD10934" s="876"/>
      <c r="AE10934" s="876"/>
      <c r="AF10934" s="876"/>
      <c r="AG10934" s="876"/>
      <c r="AH10934" s="876"/>
      <c r="AI10934" s="876"/>
      <c r="AJ10934" s="876"/>
      <c r="AK10934" s="876"/>
      <c r="AL10934" s="876"/>
      <c r="AM10934" s="876"/>
      <c r="AN10934" s="876"/>
      <c r="AO10934" s="876"/>
      <c r="AP10934" s="876"/>
      <c r="AQ10934" s="876"/>
      <c r="AR10934" s="876"/>
      <c r="AS10934" s="876"/>
      <c r="AT10934" s="876"/>
      <c r="AU10934" s="876"/>
      <c r="AV10934" s="876"/>
      <c r="AW10934" s="876"/>
      <c r="AX10934" s="876"/>
      <c r="AY10934" s="876"/>
      <c r="AZ10934" s="876"/>
      <c r="BA10934" s="876"/>
      <c r="BB10934" s="876"/>
      <c r="BC10934" s="876"/>
      <c r="BD10934" s="876"/>
      <c r="BE10934" s="876"/>
      <c r="BF10934" s="876"/>
      <c r="BG10934" s="876"/>
      <c r="BH10934" s="876"/>
      <c r="BI10934" s="876"/>
      <c r="BJ10934" s="876"/>
      <c r="BK10934" s="876"/>
      <c r="BL10934" s="876"/>
      <c r="BM10934" s="876"/>
      <c r="BN10934" s="876"/>
      <c r="BO10934" s="876"/>
      <c r="BP10934" s="876"/>
      <c r="BQ10934" s="876"/>
      <c r="BR10934" s="876"/>
    </row>
    <row r="10935" spans="4:70" x14ac:dyDescent="0.2">
      <c r="D10935" s="876"/>
      <c r="F10935" s="876"/>
      <c r="J10935" s="876"/>
      <c r="X10935" s="876"/>
      <c r="Y10935" s="876"/>
      <c r="Z10935" s="876"/>
      <c r="AA10935" s="876"/>
      <c r="AB10935" s="876"/>
      <c r="AC10935" s="876"/>
      <c r="AD10935" s="876"/>
      <c r="AE10935" s="876"/>
      <c r="AF10935" s="876"/>
      <c r="AG10935" s="876"/>
      <c r="AH10935" s="876"/>
      <c r="AI10935" s="876"/>
      <c r="AJ10935" s="876"/>
      <c r="AK10935" s="876"/>
      <c r="AL10935" s="876"/>
      <c r="AM10935" s="876"/>
      <c r="AN10935" s="876"/>
      <c r="AO10935" s="876"/>
      <c r="AP10935" s="876"/>
      <c r="AQ10935" s="876"/>
      <c r="AR10935" s="876"/>
      <c r="AS10935" s="876"/>
      <c r="AT10935" s="876"/>
      <c r="AU10935" s="876"/>
      <c r="AV10935" s="876"/>
      <c r="AW10935" s="876"/>
      <c r="AX10935" s="876"/>
      <c r="AY10935" s="876"/>
      <c r="AZ10935" s="876"/>
      <c r="BA10935" s="876"/>
      <c r="BB10935" s="876"/>
      <c r="BC10935" s="876"/>
      <c r="BD10935" s="876"/>
      <c r="BE10935" s="876"/>
      <c r="BF10935" s="876"/>
      <c r="BG10935" s="876"/>
      <c r="BH10935" s="876"/>
      <c r="BI10935" s="876"/>
      <c r="BJ10935" s="876"/>
      <c r="BK10935" s="876"/>
      <c r="BL10935" s="876"/>
      <c r="BM10935" s="876"/>
      <c r="BN10935" s="876"/>
      <c r="BO10935" s="876"/>
      <c r="BP10935" s="876"/>
      <c r="BQ10935" s="876"/>
      <c r="BR10935" s="876"/>
    </row>
    <row r="10936" spans="4:70" x14ac:dyDescent="0.2">
      <c r="D10936" s="876"/>
      <c r="F10936" s="876"/>
      <c r="J10936" s="876"/>
      <c r="X10936" s="876"/>
      <c r="Y10936" s="876"/>
      <c r="Z10936" s="876"/>
      <c r="AA10936" s="876"/>
      <c r="AB10936" s="876"/>
      <c r="AC10936" s="876"/>
      <c r="AD10936" s="876"/>
      <c r="AE10936" s="876"/>
      <c r="AF10936" s="876"/>
      <c r="AG10936" s="876"/>
      <c r="AH10936" s="876"/>
      <c r="AI10936" s="876"/>
      <c r="AJ10936" s="876"/>
      <c r="AK10936" s="876"/>
      <c r="AL10936" s="876"/>
      <c r="AM10936" s="876"/>
      <c r="AN10936" s="876"/>
      <c r="AO10936" s="876"/>
      <c r="AP10936" s="876"/>
      <c r="AQ10936" s="876"/>
      <c r="AR10936" s="876"/>
      <c r="AS10936" s="876"/>
      <c r="AT10936" s="876"/>
      <c r="AU10936" s="876"/>
      <c r="AV10936" s="876"/>
      <c r="AW10936" s="876"/>
      <c r="AX10936" s="876"/>
      <c r="AY10936" s="876"/>
      <c r="AZ10936" s="876"/>
      <c r="BA10936" s="876"/>
      <c r="BB10936" s="876"/>
      <c r="BC10936" s="876"/>
      <c r="BD10936" s="876"/>
      <c r="BE10936" s="876"/>
      <c r="BF10936" s="876"/>
      <c r="BG10936" s="876"/>
      <c r="BH10936" s="876"/>
      <c r="BI10936" s="876"/>
      <c r="BJ10936" s="876"/>
      <c r="BK10936" s="876"/>
      <c r="BL10936" s="876"/>
      <c r="BM10936" s="876"/>
      <c r="BN10936" s="876"/>
      <c r="BO10936" s="876"/>
      <c r="BP10936" s="876"/>
      <c r="BQ10936" s="876"/>
      <c r="BR10936" s="876"/>
    </row>
    <row r="10937" spans="4:70" x14ac:dyDescent="0.2">
      <c r="D10937" s="876"/>
      <c r="F10937" s="876"/>
      <c r="J10937" s="876"/>
      <c r="X10937" s="876"/>
      <c r="Y10937" s="876"/>
      <c r="Z10937" s="876"/>
      <c r="AA10937" s="876"/>
      <c r="AB10937" s="876"/>
      <c r="AC10937" s="876"/>
      <c r="AD10937" s="876"/>
      <c r="AE10937" s="876"/>
      <c r="AF10937" s="876"/>
      <c r="AG10937" s="876"/>
      <c r="AH10937" s="876"/>
      <c r="AI10937" s="876"/>
      <c r="AJ10937" s="876"/>
      <c r="AK10937" s="876"/>
      <c r="AL10937" s="876"/>
      <c r="AM10937" s="876"/>
      <c r="AN10937" s="876"/>
      <c r="AO10937" s="876"/>
      <c r="AP10937" s="876"/>
      <c r="AQ10937" s="876"/>
      <c r="AR10937" s="876"/>
      <c r="AS10937" s="876"/>
      <c r="AT10937" s="876"/>
      <c r="AU10937" s="876"/>
      <c r="AV10937" s="876"/>
      <c r="AW10937" s="876"/>
      <c r="AX10937" s="876"/>
      <c r="AY10937" s="876"/>
      <c r="AZ10937" s="876"/>
      <c r="BA10937" s="876"/>
      <c r="BB10937" s="876"/>
      <c r="BC10937" s="876"/>
      <c r="BD10937" s="876"/>
      <c r="BE10937" s="876"/>
      <c r="BF10937" s="876"/>
      <c r="BG10937" s="876"/>
      <c r="BH10937" s="876"/>
      <c r="BI10937" s="876"/>
      <c r="BJ10937" s="876"/>
      <c r="BK10937" s="876"/>
      <c r="BL10937" s="876"/>
      <c r="BM10937" s="876"/>
      <c r="BN10937" s="876"/>
      <c r="BO10937" s="876"/>
      <c r="BP10937" s="876"/>
      <c r="BQ10937" s="876"/>
      <c r="BR10937" s="876"/>
    </row>
    <row r="10938" spans="4:70" x14ac:dyDescent="0.2">
      <c r="D10938" s="876"/>
      <c r="F10938" s="876"/>
      <c r="J10938" s="876"/>
      <c r="X10938" s="876"/>
      <c r="Y10938" s="876"/>
      <c r="Z10938" s="876"/>
      <c r="AA10938" s="876"/>
      <c r="AB10938" s="876"/>
      <c r="AC10938" s="876"/>
      <c r="AD10938" s="876"/>
      <c r="AE10938" s="876"/>
      <c r="AF10938" s="876"/>
      <c r="AG10938" s="876"/>
      <c r="AH10938" s="876"/>
      <c r="AI10938" s="876"/>
      <c r="AJ10938" s="876"/>
      <c r="AK10938" s="876"/>
      <c r="AL10938" s="876"/>
      <c r="AM10938" s="876"/>
      <c r="AN10938" s="876"/>
      <c r="AO10938" s="876"/>
      <c r="AP10938" s="876"/>
      <c r="AQ10938" s="876"/>
      <c r="AR10938" s="876"/>
      <c r="AS10938" s="876"/>
      <c r="AT10938" s="876"/>
      <c r="AU10938" s="876"/>
      <c r="AV10938" s="876"/>
      <c r="AW10938" s="876"/>
      <c r="AX10938" s="876"/>
      <c r="AY10938" s="876"/>
      <c r="AZ10938" s="876"/>
      <c r="BA10938" s="876"/>
      <c r="BB10938" s="876"/>
      <c r="BC10938" s="876"/>
      <c r="BD10938" s="876"/>
      <c r="BE10938" s="876"/>
      <c r="BF10938" s="876"/>
      <c r="BG10938" s="876"/>
      <c r="BH10938" s="876"/>
      <c r="BI10938" s="876"/>
      <c r="BJ10938" s="876"/>
      <c r="BK10938" s="876"/>
      <c r="BL10938" s="876"/>
      <c r="BM10938" s="876"/>
      <c r="BN10938" s="876"/>
      <c r="BO10938" s="876"/>
      <c r="BP10938" s="876"/>
      <c r="BQ10938" s="876"/>
      <c r="BR10938" s="876"/>
    </row>
    <row r="10939" spans="4:70" x14ac:dyDescent="0.2">
      <c r="D10939" s="876"/>
      <c r="F10939" s="876"/>
      <c r="J10939" s="876"/>
      <c r="X10939" s="876"/>
      <c r="Y10939" s="876"/>
      <c r="Z10939" s="876"/>
      <c r="AA10939" s="876"/>
      <c r="AB10939" s="876"/>
      <c r="AC10939" s="876"/>
      <c r="AD10939" s="876"/>
      <c r="AE10939" s="876"/>
      <c r="AF10939" s="876"/>
      <c r="AG10939" s="876"/>
      <c r="AH10939" s="876"/>
      <c r="AI10939" s="876"/>
      <c r="AJ10939" s="876"/>
      <c r="AK10939" s="876"/>
      <c r="AL10939" s="876"/>
      <c r="AM10939" s="876"/>
      <c r="AN10939" s="876"/>
      <c r="AO10939" s="876"/>
      <c r="AP10939" s="876"/>
      <c r="AQ10939" s="876"/>
      <c r="AR10939" s="876"/>
      <c r="AS10939" s="876"/>
      <c r="AT10939" s="876"/>
      <c r="AU10939" s="876"/>
      <c r="AV10939" s="876"/>
      <c r="AW10939" s="876"/>
      <c r="AX10939" s="876"/>
      <c r="AY10939" s="876"/>
      <c r="AZ10939" s="876"/>
      <c r="BA10939" s="876"/>
      <c r="BB10939" s="876"/>
      <c r="BC10939" s="876"/>
      <c r="BD10939" s="876"/>
      <c r="BE10939" s="876"/>
      <c r="BF10939" s="876"/>
      <c r="BG10939" s="876"/>
      <c r="BH10939" s="876"/>
      <c r="BI10939" s="876"/>
      <c r="BJ10939" s="876"/>
      <c r="BK10939" s="876"/>
      <c r="BL10939" s="876"/>
      <c r="BM10939" s="876"/>
      <c r="BN10939" s="876"/>
      <c r="BO10939" s="876"/>
      <c r="BP10939" s="876"/>
      <c r="BQ10939" s="876"/>
      <c r="BR10939" s="876"/>
    </row>
    <row r="10940" spans="4:70" x14ac:dyDescent="0.2">
      <c r="D10940" s="876"/>
      <c r="F10940" s="876"/>
      <c r="J10940" s="876"/>
      <c r="X10940" s="876"/>
      <c r="Y10940" s="876"/>
      <c r="Z10940" s="876"/>
      <c r="AA10940" s="876"/>
      <c r="AB10940" s="876"/>
      <c r="AC10940" s="876"/>
      <c r="AD10940" s="876"/>
      <c r="AE10940" s="876"/>
      <c r="AF10940" s="876"/>
      <c r="AG10940" s="876"/>
      <c r="AH10940" s="876"/>
      <c r="AI10940" s="876"/>
      <c r="AJ10940" s="876"/>
      <c r="AK10940" s="876"/>
      <c r="AL10940" s="876"/>
      <c r="AM10940" s="876"/>
      <c r="AN10940" s="876"/>
      <c r="AO10940" s="876"/>
      <c r="AP10940" s="876"/>
      <c r="AQ10940" s="876"/>
      <c r="AR10940" s="876"/>
      <c r="AS10940" s="876"/>
      <c r="AT10940" s="876"/>
      <c r="AU10940" s="876"/>
      <c r="AV10940" s="876"/>
      <c r="AW10940" s="876"/>
      <c r="AX10940" s="876"/>
      <c r="AY10940" s="876"/>
      <c r="AZ10940" s="876"/>
      <c r="BA10940" s="876"/>
      <c r="BB10940" s="876"/>
      <c r="BC10940" s="876"/>
      <c r="BD10940" s="876"/>
      <c r="BE10940" s="876"/>
      <c r="BF10940" s="876"/>
      <c r="BG10940" s="876"/>
      <c r="BH10940" s="876"/>
      <c r="BI10940" s="876"/>
      <c r="BJ10940" s="876"/>
      <c r="BK10940" s="876"/>
      <c r="BL10940" s="876"/>
      <c r="BM10940" s="876"/>
      <c r="BN10940" s="876"/>
      <c r="BO10940" s="876"/>
      <c r="BP10940" s="876"/>
      <c r="BQ10940" s="876"/>
      <c r="BR10940" s="876"/>
    </row>
    <row r="10941" spans="4:70" x14ac:dyDescent="0.2">
      <c r="D10941" s="876"/>
      <c r="F10941" s="876"/>
      <c r="J10941" s="876"/>
      <c r="X10941" s="876"/>
      <c r="Y10941" s="876"/>
      <c r="Z10941" s="876"/>
      <c r="AA10941" s="876"/>
      <c r="AB10941" s="876"/>
      <c r="AC10941" s="876"/>
      <c r="AD10941" s="876"/>
      <c r="AE10941" s="876"/>
      <c r="AF10941" s="876"/>
      <c r="AG10941" s="876"/>
      <c r="AH10941" s="876"/>
      <c r="AI10941" s="876"/>
      <c r="AJ10941" s="876"/>
      <c r="AK10941" s="876"/>
      <c r="AL10941" s="876"/>
      <c r="AM10941" s="876"/>
      <c r="AN10941" s="876"/>
      <c r="AO10941" s="876"/>
      <c r="AP10941" s="876"/>
      <c r="AQ10941" s="876"/>
      <c r="AR10941" s="876"/>
      <c r="AS10941" s="876"/>
      <c r="AT10941" s="876"/>
      <c r="AU10941" s="876"/>
      <c r="AV10941" s="876"/>
      <c r="AW10941" s="876"/>
      <c r="AX10941" s="876"/>
      <c r="AY10941" s="876"/>
      <c r="AZ10941" s="876"/>
      <c r="BA10941" s="876"/>
      <c r="BB10941" s="876"/>
      <c r="BC10941" s="876"/>
      <c r="BD10941" s="876"/>
      <c r="BE10941" s="876"/>
      <c r="BF10941" s="876"/>
      <c r="BG10941" s="876"/>
      <c r="BH10941" s="876"/>
      <c r="BI10941" s="876"/>
      <c r="BJ10941" s="876"/>
      <c r="BK10941" s="876"/>
      <c r="BL10941" s="876"/>
      <c r="BM10941" s="876"/>
      <c r="BN10941" s="876"/>
      <c r="BO10941" s="876"/>
      <c r="BP10941" s="876"/>
      <c r="BQ10941" s="876"/>
      <c r="BR10941" s="876"/>
    </row>
    <row r="10942" spans="4:70" x14ac:dyDescent="0.2">
      <c r="D10942" s="876"/>
      <c r="F10942" s="876"/>
      <c r="J10942" s="876"/>
      <c r="X10942" s="876"/>
      <c r="Y10942" s="876"/>
      <c r="Z10942" s="876"/>
      <c r="AA10942" s="876"/>
      <c r="AB10942" s="876"/>
      <c r="AC10942" s="876"/>
      <c r="AD10942" s="876"/>
      <c r="AE10942" s="876"/>
      <c r="AF10942" s="876"/>
      <c r="AG10942" s="876"/>
      <c r="AH10942" s="876"/>
      <c r="AI10942" s="876"/>
      <c r="AJ10942" s="876"/>
      <c r="AK10942" s="876"/>
      <c r="AL10942" s="876"/>
      <c r="AM10942" s="876"/>
      <c r="AN10942" s="876"/>
      <c r="AO10942" s="876"/>
      <c r="AP10942" s="876"/>
      <c r="AQ10942" s="876"/>
      <c r="AR10942" s="876"/>
      <c r="AS10942" s="876"/>
      <c r="AT10942" s="876"/>
      <c r="AU10942" s="876"/>
      <c r="AV10942" s="876"/>
      <c r="AW10942" s="876"/>
      <c r="AX10942" s="876"/>
      <c r="AY10942" s="876"/>
      <c r="AZ10942" s="876"/>
      <c r="BA10942" s="876"/>
      <c r="BB10942" s="876"/>
      <c r="BC10942" s="876"/>
      <c r="BD10942" s="876"/>
      <c r="BE10942" s="876"/>
      <c r="BF10942" s="876"/>
      <c r="BG10942" s="876"/>
      <c r="BH10942" s="876"/>
      <c r="BI10942" s="876"/>
      <c r="BJ10942" s="876"/>
      <c r="BK10942" s="876"/>
      <c r="BL10942" s="876"/>
      <c r="BM10942" s="876"/>
      <c r="BN10942" s="876"/>
      <c r="BO10942" s="876"/>
      <c r="BP10942" s="876"/>
      <c r="BQ10942" s="876"/>
      <c r="BR10942" s="876"/>
    </row>
    <row r="10943" spans="4:70" x14ac:dyDescent="0.2">
      <c r="D10943" s="876"/>
      <c r="F10943" s="876"/>
      <c r="J10943" s="876"/>
      <c r="X10943" s="876"/>
      <c r="Y10943" s="876"/>
      <c r="Z10943" s="876"/>
      <c r="AA10943" s="876"/>
      <c r="AB10943" s="876"/>
      <c r="AC10943" s="876"/>
      <c r="AD10943" s="876"/>
      <c r="AE10943" s="876"/>
      <c r="AF10943" s="876"/>
      <c r="AG10943" s="876"/>
      <c r="AH10943" s="876"/>
      <c r="AI10943" s="876"/>
      <c r="AJ10943" s="876"/>
      <c r="AK10943" s="876"/>
      <c r="AL10943" s="876"/>
      <c r="AM10943" s="876"/>
      <c r="AN10943" s="876"/>
      <c r="AO10943" s="876"/>
      <c r="AP10943" s="876"/>
      <c r="AQ10943" s="876"/>
      <c r="AR10943" s="876"/>
      <c r="AS10943" s="876"/>
      <c r="AT10943" s="876"/>
      <c r="AU10943" s="876"/>
      <c r="AV10943" s="876"/>
      <c r="AW10943" s="876"/>
      <c r="AX10943" s="876"/>
      <c r="AY10943" s="876"/>
      <c r="AZ10943" s="876"/>
      <c r="BA10943" s="876"/>
      <c r="BB10943" s="876"/>
      <c r="BC10943" s="876"/>
      <c r="BD10943" s="876"/>
      <c r="BE10943" s="876"/>
      <c r="BF10943" s="876"/>
      <c r="BG10943" s="876"/>
      <c r="BH10943" s="876"/>
      <c r="BI10943" s="876"/>
      <c r="BJ10943" s="876"/>
      <c r="BK10943" s="876"/>
      <c r="BL10943" s="876"/>
      <c r="BM10943" s="876"/>
      <c r="BN10943" s="876"/>
      <c r="BO10943" s="876"/>
      <c r="BP10943" s="876"/>
      <c r="BQ10943" s="876"/>
      <c r="BR10943" s="876"/>
    </row>
    <row r="10944" spans="4:70" x14ac:dyDescent="0.2">
      <c r="D10944" s="876"/>
      <c r="F10944" s="876"/>
      <c r="J10944" s="876"/>
      <c r="X10944" s="876"/>
      <c r="Y10944" s="876"/>
      <c r="Z10944" s="876"/>
      <c r="AA10944" s="876"/>
      <c r="AB10944" s="876"/>
      <c r="AC10944" s="876"/>
      <c r="AD10944" s="876"/>
      <c r="AE10944" s="876"/>
      <c r="AF10944" s="876"/>
      <c r="AG10944" s="876"/>
      <c r="AH10944" s="876"/>
      <c r="AI10944" s="876"/>
      <c r="AJ10944" s="876"/>
      <c r="AK10944" s="876"/>
      <c r="AL10944" s="876"/>
      <c r="AM10944" s="876"/>
      <c r="AN10944" s="876"/>
      <c r="AO10944" s="876"/>
      <c r="AP10944" s="876"/>
      <c r="AQ10944" s="876"/>
      <c r="AR10944" s="876"/>
      <c r="AS10944" s="876"/>
      <c r="AT10944" s="876"/>
      <c r="AU10944" s="876"/>
      <c r="AV10944" s="876"/>
      <c r="AW10944" s="876"/>
      <c r="AX10944" s="876"/>
      <c r="AY10944" s="876"/>
      <c r="AZ10944" s="876"/>
      <c r="BA10944" s="876"/>
      <c r="BB10944" s="876"/>
      <c r="BC10944" s="876"/>
      <c r="BD10944" s="876"/>
      <c r="BE10944" s="876"/>
      <c r="BF10944" s="876"/>
      <c r="BG10944" s="876"/>
      <c r="BH10944" s="876"/>
      <c r="BI10944" s="876"/>
      <c r="BJ10944" s="876"/>
      <c r="BK10944" s="876"/>
      <c r="BL10944" s="876"/>
      <c r="BM10944" s="876"/>
      <c r="BN10944" s="876"/>
      <c r="BO10944" s="876"/>
      <c r="BP10944" s="876"/>
      <c r="BQ10944" s="876"/>
      <c r="BR10944" s="876"/>
    </row>
    <row r="10945" spans="4:70" x14ac:dyDescent="0.2">
      <c r="D10945" s="876"/>
      <c r="F10945" s="876"/>
      <c r="J10945" s="876"/>
      <c r="X10945" s="876"/>
      <c r="Y10945" s="876"/>
      <c r="Z10945" s="876"/>
      <c r="AA10945" s="876"/>
      <c r="AB10945" s="876"/>
      <c r="AC10945" s="876"/>
      <c r="AD10945" s="876"/>
      <c r="AE10945" s="876"/>
      <c r="AF10945" s="876"/>
      <c r="AG10945" s="876"/>
      <c r="AH10945" s="876"/>
      <c r="AI10945" s="876"/>
      <c r="AJ10945" s="876"/>
      <c r="AK10945" s="876"/>
      <c r="AL10945" s="876"/>
      <c r="AM10945" s="876"/>
      <c r="AN10945" s="876"/>
      <c r="AO10945" s="876"/>
      <c r="AP10945" s="876"/>
      <c r="AQ10945" s="876"/>
      <c r="AR10945" s="876"/>
      <c r="AS10945" s="876"/>
      <c r="AT10945" s="876"/>
      <c r="AU10945" s="876"/>
      <c r="AV10945" s="876"/>
      <c r="AW10945" s="876"/>
      <c r="AX10945" s="876"/>
      <c r="AY10945" s="876"/>
      <c r="AZ10945" s="876"/>
      <c r="BA10945" s="876"/>
      <c r="BB10945" s="876"/>
      <c r="BC10945" s="876"/>
      <c r="BD10945" s="876"/>
      <c r="BE10945" s="876"/>
      <c r="BF10945" s="876"/>
      <c r="BG10945" s="876"/>
      <c r="BH10945" s="876"/>
      <c r="BI10945" s="876"/>
      <c r="BJ10945" s="876"/>
      <c r="BK10945" s="876"/>
      <c r="BL10945" s="876"/>
      <c r="BM10945" s="876"/>
      <c r="BN10945" s="876"/>
      <c r="BO10945" s="876"/>
      <c r="BP10945" s="876"/>
      <c r="BQ10945" s="876"/>
      <c r="BR10945" s="876"/>
    </row>
    <row r="10946" spans="4:70" x14ac:dyDescent="0.2">
      <c r="D10946" s="876"/>
      <c r="F10946" s="876"/>
      <c r="J10946" s="876"/>
      <c r="X10946" s="876"/>
      <c r="Y10946" s="876"/>
      <c r="Z10946" s="876"/>
      <c r="AA10946" s="876"/>
      <c r="AB10946" s="876"/>
      <c r="AC10946" s="876"/>
      <c r="AD10946" s="876"/>
      <c r="AE10946" s="876"/>
      <c r="AF10946" s="876"/>
      <c r="AG10946" s="876"/>
      <c r="AH10946" s="876"/>
      <c r="AI10946" s="876"/>
      <c r="AJ10946" s="876"/>
      <c r="AK10946" s="876"/>
      <c r="AL10946" s="876"/>
      <c r="AM10946" s="876"/>
      <c r="AN10946" s="876"/>
      <c r="AO10946" s="876"/>
      <c r="AP10946" s="876"/>
      <c r="AQ10946" s="876"/>
      <c r="AR10946" s="876"/>
      <c r="AS10946" s="876"/>
      <c r="AT10946" s="876"/>
      <c r="AU10946" s="876"/>
      <c r="AV10946" s="876"/>
      <c r="AW10946" s="876"/>
      <c r="AX10946" s="876"/>
      <c r="AY10946" s="876"/>
      <c r="AZ10946" s="876"/>
      <c r="BA10946" s="876"/>
      <c r="BB10946" s="876"/>
      <c r="BC10946" s="876"/>
      <c r="BD10946" s="876"/>
      <c r="BE10946" s="876"/>
      <c r="BF10946" s="876"/>
      <c r="BG10946" s="876"/>
      <c r="BH10946" s="876"/>
      <c r="BI10946" s="876"/>
      <c r="BJ10946" s="876"/>
      <c r="BK10946" s="876"/>
      <c r="BL10946" s="876"/>
      <c r="BM10946" s="876"/>
      <c r="BN10946" s="876"/>
      <c r="BO10946" s="876"/>
      <c r="BP10946" s="876"/>
      <c r="BQ10946" s="876"/>
      <c r="BR10946" s="876"/>
    </row>
    <row r="10947" spans="4:70" x14ac:dyDescent="0.2">
      <c r="D10947" s="876"/>
      <c r="F10947" s="876"/>
      <c r="J10947" s="876"/>
      <c r="X10947" s="876"/>
      <c r="Y10947" s="876"/>
      <c r="Z10947" s="876"/>
      <c r="AA10947" s="876"/>
      <c r="AB10947" s="876"/>
      <c r="AC10947" s="876"/>
      <c r="AD10947" s="876"/>
      <c r="AE10947" s="876"/>
      <c r="AF10947" s="876"/>
      <c r="AG10947" s="876"/>
      <c r="AH10947" s="876"/>
      <c r="AI10947" s="876"/>
      <c r="AJ10947" s="876"/>
      <c r="AK10947" s="876"/>
      <c r="AL10947" s="876"/>
      <c r="AM10947" s="876"/>
      <c r="AN10947" s="876"/>
      <c r="AO10947" s="876"/>
      <c r="AP10947" s="876"/>
      <c r="AQ10947" s="876"/>
      <c r="AR10947" s="876"/>
      <c r="AS10947" s="876"/>
      <c r="AT10947" s="876"/>
      <c r="AU10947" s="876"/>
      <c r="AV10947" s="876"/>
      <c r="AW10947" s="876"/>
      <c r="AX10947" s="876"/>
      <c r="AY10947" s="876"/>
      <c r="AZ10947" s="876"/>
      <c r="BA10947" s="876"/>
      <c r="BB10947" s="876"/>
      <c r="BC10947" s="876"/>
      <c r="BD10947" s="876"/>
      <c r="BE10947" s="876"/>
      <c r="BF10947" s="876"/>
      <c r="BG10947" s="876"/>
      <c r="BH10947" s="876"/>
      <c r="BI10947" s="876"/>
      <c r="BJ10947" s="876"/>
      <c r="BK10947" s="876"/>
      <c r="BL10947" s="876"/>
      <c r="BM10947" s="876"/>
      <c r="BN10947" s="876"/>
      <c r="BO10947" s="876"/>
      <c r="BP10947" s="876"/>
      <c r="BQ10947" s="876"/>
      <c r="BR10947" s="876"/>
    </row>
    <row r="10948" spans="4:70" x14ac:dyDescent="0.2">
      <c r="D10948" s="876"/>
      <c r="F10948" s="876"/>
      <c r="J10948" s="876"/>
      <c r="X10948" s="876"/>
      <c r="Y10948" s="876"/>
      <c r="Z10948" s="876"/>
      <c r="AA10948" s="876"/>
      <c r="AB10948" s="876"/>
      <c r="AC10948" s="876"/>
      <c r="AD10948" s="876"/>
      <c r="AE10948" s="876"/>
      <c r="AF10948" s="876"/>
      <c r="AG10948" s="876"/>
      <c r="AH10948" s="876"/>
      <c r="AI10948" s="876"/>
      <c r="AJ10948" s="876"/>
      <c r="AK10948" s="876"/>
      <c r="AL10948" s="876"/>
      <c r="AM10948" s="876"/>
      <c r="AN10948" s="876"/>
      <c r="AO10948" s="876"/>
      <c r="AP10948" s="876"/>
      <c r="AQ10948" s="876"/>
      <c r="AR10948" s="876"/>
      <c r="AS10948" s="876"/>
      <c r="AT10948" s="876"/>
      <c r="AU10948" s="876"/>
      <c r="AV10948" s="876"/>
      <c r="AW10948" s="876"/>
      <c r="AX10948" s="876"/>
      <c r="AY10948" s="876"/>
      <c r="AZ10948" s="876"/>
      <c r="BA10948" s="876"/>
      <c r="BB10948" s="876"/>
      <c r="BC10948" s="876"/>
      <c r="BD10948" s="876"/>
      <c r="BE10948" s="876"/>
      <c r="BF10948" s="876"/>
      <c r="BG10948" s="876"/>
      <c r="BH10948" s="876"/>
      <c r="BI10948" s="876"/>
      <c r="BJ10948" s="876"/>
      <c r="BK10948" s="876"/>
      <c r="BL10948" s="876"/>
      <c r="BM10948" s="876"/>
      <c r="BN10948" s="876"/>
      <c r="BO10948" s="876"/>
      <c r="BP10948" s="876"/>
      <c r="BQ10948" s="876"/>
      <c r="BR10948" s="876"/>
    </row>
    <row r="10949" spans="4:70" x14ac:dyDescent="0.2">
      <c r="D10949" s="876"/>
      <c r="F10949" s="876"/>
      <c r="J10949" s="876"/>
      <c r="X10949" s="876"/>
      <c r="Y10949" s="876"/>
      <c r="Z10949" s="876"/>
      <c r="AA10949" s="876"/>
      <c r="AB10949" s="876"/>
      <c r="AC10949" s="876"/>
      <c r="AD10949" s="876"/>
      <c r="AE10949" s="876"/>
      <c r="AF10949" s="876"/>
      <c r="AG10949" s="876"/>
      <c r="AH10949" s="876"/>
      <c r="AI10949" s="876"/>
      <c r="AJ10949" s="876"/>
      <c r="AK10949" s="876"/>
      <c r="AL10949" s="876"/>
      <c r="AM10949" s="876"/>
      <c r="AN10949" s="876"/>
      <c r="AO10949" s="876"/>
      <c r="AP10949" s="876"/>
      <c r="AQ10949" s="876"/>
      <c r="AR10949" s="876"/>
      <c r="AS10949" s="876"/>
      <c r="AT10949" s="876"/>
      <c r="AU10949" s="876"/>
      <c r="AV10949" s="876"/>
      <c r="AW10949" s="876"/>
      <c r="AX10949" s="876"/>
      <c r="AY10949" s="876"/>
      <c r="AZ10949" s="876"/>
      <c r="BA10949" s="876"/>
      <c r="BB10949" s="876"/>
      <c r="BC10949" s="876"/>
      <c r="BD10949" s="876"/>
      <c r="BE10949" s="876"/>
      <c r="BF10949" s="876"/>
      <c r="BG10949" s="876"/>
      <c r="BH10949" s="876"/>
      <c r="BI10949" s="876"/>
      <c r="BJ10949" s="876"/>
      <c r="BK10949" s="876"/>
      <c r="BL10949" s="876"/>
      <c r="BM10949" s="876"/>
      <c r="BN10949" s="876"/>
      <c r="BO10949" s="876"/>
      <c r="BP10949" s="876"/>
      <c r="BQ10949" s="876"/>
      <c r="BR10949" s="876"/>
    </row>
    <row r="10950" spans="4:70" x14ac:dyDescent="0.2">
      <c r="D10950" s="876"/>
      <c r="F10950" s="876"/>
      <c r="J10950" s="876"/>
      <c r="X10950" s="876"/>
      <c r="Y10950" s="876"/>
      <c r="Z10950" s="876"/>
      <c r="AA10950" s="876"/>
      <c r="AB10950" s="876"/>
      <c r="AC10950" s="876"/>
      <c r="AD10950" s="876"/>
      <c r="AE10950" s="876"/>
      <c r="AF10950" s="876"/>
      <c r="AG10950" s="876"/>
      <c r="AH10950" s="876"/>
      <c r="AI10950" s="876"/>
      <c r="AJ10950" s="876"/>
      <c r="AK10950" s="876"/>
      <c r="AL10950" s="876"/>
      <c r="AM10950" s="876"/>
      <c r="AN10950" s="876"/>
      <c r="AO10950" s="876"/>
      <c r="AP10950" s="876"/>
      <c r="AQ10950" s="876"/>
      <c r="AR10950" s="876"/>
      <c r="AS10950" s="876"/>
      <c r="AT10950" s="876"/>
      <c r="AU10950" s="876"/>
      <c r="AV10950" s="876"/>
      <c r="AW10950" s="876"/>
      <c r="AX10950" s="876"/>
      <c r="AY10950" s="876"/>
      <c r="AZ10950" s="876"/>
      <c r="BA10950" s="876"/>
      <c r="BB10950" s="876"/>
      <c r="BC10950" s="876"/>
      <c r="BD10950" s="876"/>
      <c r="BE10950" s="876"/>
      <c r="BF10950" s="876"/>
      <c r="BG10950" s="876"/>
      <c r="BH10950" s="876"/>
      <c r="BI10950" s="876"/>
      <c r="BJ10950" s="876"/>
      <c r="BK10950" s="876"/>
      <c r="BL10950" s="876"/>
      <c r="BM10950" s="876"/>
      <c r="BN10950" s="876"/>
      <c r="BO10950" s="876"/>
      <c r="BP10950" s="876"/>
      <c r="BQ10950" s="876"/>
      <c r="BR10950" s="876"/>
    </row>
    <row r="10951" spans="4:70" x14ac:dyDescent="0.2">
      <c r="D10951" s="876"/>
      <c r="F10951" s="876"/>
      <c r="J10951" s="876"/>
      <c r="X10951" s="876"/>
      <c r="Y10951" s="876"/>
      <c r="Z10951" s="876"/>
      <c r="AA10951" s="876"/>
      <c r="AB10951" s="876"/>
      <c r="AC10951" s="876"/>
      <c r="AD10951" s="876"/>
      <c r="AE10951" s="876"/>
      <c r="AF10951" s="876"/>
      <c r="AG10951" s="876"/>
      <c r="AH10951" s="876"/>
      <c r="AI10951" s="876"/>
      <c r="AJ10951" s="876"/>
      <c r="AK10951" s="876"/>
      <c r="AL10951" s="876"/>
      <c r="AM10951" s="876"/>
      <c r="AN10951" s="876"/>
      <c r="AO10951" s="876"/>
      <c r="AP10951" s="876"/>
      <c r="AQ10951" s="876"/>
      <c r="AR10951" s="876"/>
      <c r="AS10951" s="876"/>
      <c r="AT10951" s="876"/>
      <c r="AU10951" s="876"/>
      <c r="AV10951" s="876"/>
      <c r="AW10951" s="876"/>
      <c r="AX10951" s="876"/>
      <c r="AY10951" s="876"/>
      <c r="AZ10951" s="876"/>
      <c r="BA10951" s="876"/>
      <c r="BB10951" s="876"/>
      <c r="BC10951" s="876"/>
      <c r="BD10951" s="876"/>
      <c r="BE10951" s="876"/>
      <c r="BF10951" s="876"/>
      <c r="BG10951" s="876"/>
      <c r="BH10951" s="876"/>
      <c r="BI10951" s="876"/>
      <c r="BJ10951" s="876"/>
      <c r="BK10951" s="876"/>
      <c r="BL10951" s="876"/>
      <c r="BM10951" s="876"/>
      <c r="BN10951" s="876"/>
      <c r="BO10951" s="876"/>
      <c r="BP10951" s="876"/>
      <c r="BQ10951" s="876"/>
      <c r="BR10951" s="876"/>
    </row>
    <row r="10952" spans="4:70" x14ac:dyDescent="0.2">
      <c r="D10952" s="876"/>
      <c r="F10952" s="876"/>
      <c r="J10952" s="876"/>
      <c r="X10952" s="876"/>
      <c r="Y10952" s="876"/>
      <c r="Z10952" s="876"/>
      <c r="AA10952" s="876"/>
      <c r="AB10952" s="876"/>
      <c r="AC10952" s="876"/>
      <c r="AD10952" s="876"/>
      <c r="AE10952" s="876"/>
      <c r="AF10952" s="876"/>
      <c r="AG10952" s="876"/>
      <c r="AH10952" s="876"/>
      <c r="AI10952" s="876"/>
      <c r="AJ10952" s="876"/>
      <c r="AK10952" s="876"/>
      <c r="AL10952" s="876"/>
      <c r="AM10952" s="876"/>
      <c r="AN10952" s="876"/>
      <c r="AO10952" s="876"/>
      <c r="AP10952" s="876"/>
      <c r="AQ10952" s="876"/>
      <c r="AR10952" s="876"/>
      <c r="AS10952" s="876"/>
      <c r="AT10952" s="876"/>
      <c r="AU10952" s="876"/>
      <c r="AV10952" s="876"/>
      <c r="AW10952" s="876"/>
      <c r="AX10952" s="876"/>
      <c r="AY10952" s="876"/>
      <c r="AZ10952" s="876"/>
      <c r="BA10952" s="876"/>
      <c r="BB10952" s="876"/>
      <c r="BC10952" s="876"/>
      <c r="BD10952" s="876"/>
      <c r="BE10952" s="876"/>
      <c r="BF10952" s="876"/>
      <c r="BG10952" s="876"/>
      <c r="BH10952" s="876"/>
      <c r="BI10952" s="876"/>
      <c r="BJ10952" s="876"/>
      <c r="BK10952" s="876"/>
      <c r="BL10952" s="876"/>
      <c r="BM10952" s="876"/>
      <c r="BN10952" s="876"/>
      <c r="BO10952" s="876"/>
      <c r="BP10952" s="876"/>
      <c r="BQ10952" s="876"/>
      <c r="BR10952" s="876"/>
    </row>
    <row r="10953" spans="4:70" x14ac:dyDescent="0.2">
      <c r="D10953" s="876"/>
      <c r="F10953" s="876"/>
      <c r="J10953" s="876"/>
      <c r="X10953" s="876"/>
      <c r="Y10953" s="876"/>
      <c r="Z10953" s="876"/>
      <c r="AA10953" s="876"/>
      <c r="AB10953" s="876"/>
      <c r="AC10953" s="876"/>
      <c r="AD10953" s="876"/>
      <c r="AE10953" s="876"/>
      <c r="AF10953" s="876"/>
      <c r="AG10953" s="876"/>
      <c r="AH10953" s="876"/>
      <c r="AI10953" s="876"/>
      <c r="AJ10953" s="876"/>
      <c r="AK10953" s="876"/>
      <c r="AL10953" s="876"/>
      <c r="AM10953" s="876"/>
      <c r="AN10953" s="876"/>
      <c r="AO10953" s="876"/>
      <c r="AP10953" s="876"/>
      <c r="AQ10953" s="876"/>
      <c r="AR10953" s="876"/>
      <c r="AS10953" s="876"/>
      <c r="AT10953" s="876"/>
      <c r="AU10953" s="876"/>
      <c r="AV10953" s="876"/>
      <c r="AW10953" s="876"/>
      <c r="AX10953" s="876"/>
      <c r="AY10953" s="876"/>
      <c r="AZ10953" s="876"/>
      <c r="BA10953" s="876"/>
      <c r="BB10953" s="876"/>
      <c r="BC10953" s="876"/>
      <c r="BD10953" s="876"/>
      <c r="BE10953" s="876"/>
      <c r="BF10953" s="876"/>
      <c r="BG10953" s="876"/>
      <c r="BH10953" s="876"/>
      <c r="BI10953" s="876"/>
      <c r="BJ10953" s="876"/>
      <c r="BK10953" s="876"/>
      <c r="BL10953" s="876"/>
      <c r="BM10953" s="876"/>
      <c r="BN10953" s="876"/>
      <c r="BO10953" s="876"/>
      <c r="BP10953" s="876"/>
      <c r="BQ10953" s="876"/>
      <c r="BR10953" s="876"/>
    </row>
    <row r="10954" spans="4:70" x14ac:dyDescent="0.2">
      <c r="D10954" s="876"/>
      <c r="F10954" s="876"/>
      <c r="J10954" s="876"/>
      <c r="X10954" s="876"/>
      <c r="Y10954" s="876"/>
      <c r="Z10954" s="876"/>
      <c r="AA10954" s="876"/>
      <c r="AB10954" s="876"/>
      <c r="AC10954" s="876"/>
      <c r="AD10954" s="876"/>
      <c r="AE10954" s="876"/>
      <c r="AF10954" s="876"/>
      <c r="AG10954" s="876"/>
      <c r="AH10954" s="876"/>
      <c r="AI10954" s="876"/>
      <c r="AJ10954" s="876"/>
      <c r="AK10954" s="876"/>
      <c r="AL10954" s="876"/>
      <c r="AM10954" s="876"/>
      <c r="AN10954" s="876"/>
      <c r="AO10954" s="876"/>
      <c r="AP10954" s="876"/>
      <c r="AQ10954" s="876"/>
      <c r="AR10954" s="876"/>
      <c r="AS10954" s="876"/>
      <c r="AT10954" s="876"/>
      <c r="AU10954" s="876"/>
      <c r="AV10954" s="876"/>
      <c r="AW10954" s="876"/>
      <c r="AX10954" s="876"/>
      <c r="AY10954" s="876"/>
      <c r="AZ10954" s="876"/>
      <c r="BA10954" s="876"/>
      <c r="BB10954" s="876"/>
      <c r="BC10954" s="876"/>
      <c r="BD10954" s="876"/>
      <c r="BE10954" s="876"/>
      <c r="BF10954" s="876"/>
      <c r="BG10954" s="876"/>
      <c r="BH10954" s="876"/>
      <c r="BI10954" s="876"/>
      <c r="BJ10954" s="876"/>
      <c r="BK10954" s="876"/>
      <c r="BL10954" s="876"/>
      <c r="BM10954" s="876"/>
      <c r="BN10954" s="876"/>
      <c r="BO10954" s="876"/>
      <c r="BP10954" s="876"/>
      <c r="BQ10954" s="876"/>
      <c r="BR10954" s="876"/>
    </row>
    <row r="10955" spans="4:70" x14ac:dyDescent="0.2">
      <c r="D10955" s="876"/>
      <c r="F10955" s="876"/>
      <c r="J10955" s="876"/>
      <c r="X10955" s="876"/>
      <c r="Y10955" s="876"/>
      <c r="Z10955" s="876"/>
      <c r="AA10955" s="876"/>
      <c r="AB10955" s="876"/>
      <c r="AC10955" s="876"/>
      <c r="AD10955" s="876"/>
      <c r="AE10955" s="876"/>
      <c r="AF10955" s="876"/>
      <c r="AG10955" s="876"/>
      <c r="AH10955" s="876"/>
      <c r="AI10955" s="876"/>
      <c r="AJ10955" s="876"/>
      <c r="AK10955" s="876"/>
      <c r="AL10955" s="876"/>
      <c r="AM10955" s="876"/>
      <c r="AN10955" s="876"/>
      <c r="AO10955" s="876"/>
      <c r="AP10955" s="876"/>
      <c r="AQ10955" s="876"/>
      <c r="AR10955" s="876"/>
      <c r="AS10955" s="876"/>
      <c r="AT10955" s="876"/>
      <c r="AU10955" s="876"/>
      <c r="AV10955" s="876"/>
      <c r="AW10955" s="876"/>
      <c r="AX10955" s="876"/>
      <c r="AY10955" s="876"/>
      <c r="AZ10955" s="876"/>
      <c r="BA10955" s="876"/>
      <c r="BB10955" s="876"/>
      <c r="BC10955" s="876"/>
      <c r="BD10955" s="876"/>
      <c r="BE10955" s="876"/>
      <c r="BF10955" s="876"/>
      <c r="BG10955" s="876"/>
      <c r="BH10955" s="876"/>
      <c r="BI10955" s="876"/>
      <c r="BJ10955" s="876"/>
      <c r="BK10955" s="876"/>
      <c r="BL10955" s="876"/>
      <c r="BM10955" s="876"/>
      <c r="BN10955" s="876"/>
      <c r="BO10955" s="876"/>
      <c r="BP10955" s="876"/>
      <c r="BQ10955" s="876"/>
      <c r="BR10955" s="876"/>
    </row>
    <row r="10956" spans="4:70" x14ac:dyDescent="0.2">
      <c r="D10956" s="876"/>
      <c r="F10956" s="876"/>
      <c r="J10956" s="876"/>
      <c r="X10956" s="876"/>
      <c r="Y10956" s="876"/>
      <c r="Z10956" s="876"/>
      <c r="AA10956" s="876"/>
      <c r="AB10956" s="876"/>
      <c r="AC10956" s="876"/>
      <c r="AD10956" s="876"/>
      <c r="AE10956" s="876"/>
      <c r="AF10956" s="876"/>
      <c r="AG10956" s="876"/>
      <c r="AH10956" s="876"/>
      <c r="AI10956" s="876"/>
      <c r="AJ10956" s="876"/>
      <c r="AK10956" s="876"/>
      <c r="AL10956" s="876"/>
      <c r="AM10956" s="876"/>
      <c r="AN10956" s="876"/>
      <c r="AO10956" s="876"/>
      <c r="AP10956" s="876"/>
      <c r="AQ10956" s="876"/>
      <c r="AR10956" s="876"/>
      <c r="AS10956" s="876"/>
      <c r="AT10956" s="876"/>
      <c r="AU10956" s="876"/>
      <c r="AV10956" s="876"/>
      <c r="AW10956" s="876"/>
      <c r="AX10956" s="876"/>
      <c r="AY10956" s="876"/>
      <c r="AZ10956" s="876"/>
      <c r="BA10956" s="876"/>
      <c r="BB10956" s="876"/>
      <c r="BC10956" s="876"/>
      <c r="BD10956" s="876"/>
      <c r="BE10956" s="876"/>
      <c r="BF10956" s="876"/>
      <c r="BG10956" s="876"/>
      <c r="BH10956" s="876"/>
      <c r="BI10956" s="876"/>
      <c r="BJ10956" s="876"/>
      <c r="BK10956" s="876"/>
      <c r="BL10956" s="876"/>
      <c r="BM10956" s="876"/>
      <c r="BN10956" s="876"/>
      <c r="BO10956" s="876"/>
      <c r="BP10956" s="876"/>
      <c r="BQ10956" s="876"/>
      <c r="BR10956" s="876"/>
    </row>
    <row r="10957" spans="4:70" x14ac:dyDescent="0.2">
      <c r="D10957" s="876"/>
      <c r="F10957" s="876"/>
      <c r="J10957" s="876"/>
      <c r="X10957" s="876"/>
      <c r="Y10957" s="876"/>
      <c r="Z10957" s="876"/>
      <c r="AA10957" s="876"/>
      <c r="AB10957" s="876"/>
      <c r="AC10957" s="876"/>
      <c r="AD10957" s="876"/>
      <c r="AE10957" s="876"/>
      <c r="AF10957" s="876"/>
      <c r="AG10957" s="876"/>
      <c r="AH10957" s="876"/>
      <c r="AI10957" s="876"/>
      <c r="AJ10957" s="876"/>
      <c r="AK10957" s="876"/>
      <c r="AL10957" s="876"/>
      <c r="AM10957" s="876"/>
      <c r="AN10957" s="876"/>
      <c r="AO10957" s="876"/>
      <c r="AP10957" s="876"/>
      <c r="AQ10957" s="876"/>
      <c r="AR10957" s="876"/>
      <c r="AS10957" s="876"/>
      <c r="AT10957" s="876"/>
      <c r="AU10957" s="876"/>
      <c r="AV10957" s="876"/>
      <c r="AW10957" s="876"/>
      <c r="AX10957" s="876"/>
      <c r="AY10957" s="876"/>
      <c r="AZ10957" s="876"/>
      <c r="BA10957" s="876"/>
      <c r="BB10957" s="876"/>
      <c r="BC10957" s="876"/>
      <c r="BD10957" s="876"/>
      <c r="BE10957" s="876"/>
      <c r="BF10957" s="876"/>
      <c r="BG10957" s="876"/>
      <c r="BH10957" s="876"/>
      <c r="BI10957" s="876"/>
      <c r="BJ10957" s="876"/>
      <c r="BK10957" s="876"/>
      <c r="BL10957" s="876"/>
      <c r="BM10957" s="876"/>
      <c r="BN10957" s="876"/>
      <c r="BO10957" s="876"/>
      <c r="BP10957" s="876"/>
      <c r="BQ10957" s="876"/>
      <c r="BR10957" s="876"/>
    </row>
    <row r="10958" spans="4:70" x14ac:dyDescent="0.2">
      <c r="D10958" s="876"/>
      <c r="F10958" s="876"/>
      <c r="J10958" s="876"/>
      <c r="X10958" s="876"/>
      <c r="Y10958" s="876"/>
      <c r="Z10958" s="876"/>
      <c r="AA10958" s="876"/>
      <c r="AB10958" s="876"/>
      <c r="AC10958" s="876"/>
      <c r="AD10958" s="876"/>
      <c r="AE10958" s="876"/>
      <c r="AF10958" s="876"/>
      <c r="AG10958" s="876"/>
      <c r="AH10958" s="876"/>
      <c r="AI10958" s="876"/>
      <c r="AJ10958" s="876"/>
      <c r="AK10958" s="876"/>
      <c r="AL10958" s="876"/>
      <c r="AM10958" s="876"/>
      <c r="AN10958" s="876"/>
      <c r="AO10958" s="876"/>
      <c r="AP10958" s="876"/>
      <c r="AQ10958" s="876"/>
      <c r="AR10958" s="876"/>
      <c r="AS10958" s="876"/>
      <c r="AT10958" s="876"/>
      <c r="AU10958" s="876"/>
      <c r="AV10958" s="876"/>
      <c r="AW10958" s="876"/>
      <c r="AX10958" s="876"/>
      <c r="AY10958" s="876"/>
      <c r="AZ10958" s="876"/>
      <c r="BA10958" s="876"/>
      <c r="BB10958" s="876"/>
      <c r="BC10958" s="876"/>
      <c r="BD10958" s="876"/>
      <c r="BE10958" s="876"/>
      <c r="BF10958" s="876"/>
      <c r="BG10958" s="876"/>
      <c r="BH10958" s="876"/>
      <c r="BI10958" s="876"/>
      <c r="BJ10958" s="876"/>
      <c r="BK10958" s="876"/>
      <c r="BL10958" s="876"/>
      <c r="BM10958" s="876"/>
      <c r="BN10958" s="876"/>
      <c r="BO10958" s="876"/>
      <c r="BP10958" s="876"/>
      <c r="BQ10958" s="876"/>
      <c r="BR10958" s="876"/>
    </row>
    <row r="10959" spans="4:70" x14ac:dyDescent="0.2">
      <c r="D10959" s="876"/>
      <c r="F10959" s="876"/>
      <c r="J10959" s="876"/>
      <c r="X10959" s="876"/>
      <c r="Y10959" s="876"/>
      <c r="Z10959" s="876"/>
      <c r="AA10959" s="876"/>
      <c r="AB10959" s="876"/>
      <c r="AC10959" s="876"/>
      <c r="AD10959" s="876"/>
      <c r="AE10959" s="876"/>
      <c r="AF10959" s="876"/>
      <c r="AG10959" s="876"/>
      <c r="AH10959" s="876"/>
      <c r="AI10959" s="876"/>
      <c r="AJ10959" s="876"/>
      <c r="AK10959" s="876"/>
      <c r="AL10959" s="876"/>
      <c r="AM10959" s="876"/>
      <c r="AN10959" s="876"/>
      <c r="AO10959" s="876"/>
      <c r="AP10959" s="876"/>
      <c r="AQ10959" s="876"/>
      <c r="AR10959" s="876"/>
      <c r="AS10959" s="876"/>
      <c r="AT10959" s="876"/>
      <c r="AU10959" s="876"/>
      <c r="AV10959" s="876"/>
      <c r="AW10959" s="876"/>
      <c r="AX10959" s="876"/>
      <c r="AY10959" s="876"/>
      <c r="AZ10959" s="876"/>
      <c r="BA10959" s="876"/>
      <c r="BB10959" s="876"/>
      <c r="BC10959" s="876"/>
      <c r="BD10959" s="876"/>
      <c r="BE10959" s="876"/>
      <c r="BF10959" s="876"/>
      <c r="BG10959" s="876"/>
      <c r="BH10959" s="876"/>
      <c r="BI10959" s="876"/>
      <c r="BJ10959" s="876"/>
      <c r="BK10959" s="876"/>
      <c r="BL10959" s="876"/>
      <c r="BM10959" s="876"/>
      <c r="BN10959" s="876"/>
      <c r="BO10959" s="876"/>
      <c r="BP10959" s="876"/>
      <c r="BQ10959" s="876"/>
      <c r="BR10959" s="876"/>
    </row>
    <row r="10960" spans="4:70" x14ac:dyDescent="0.2">
      <c r="D10960" s="876"/>
      <c r="F10960" s="876"/>
      <c r="J10960" s="876"/>
      <c r="X10960" s="876"/>
      <c r="Y10960" s="876"/>
      <c r="Z10960" s="876"/>
      <c r="AA10960" s="876"/>
      <c r="AB10960" s="876"/>
      <c r="AC10960" s="876"/>
      <c r="AD10960" s="876"/>
      <c r="AE10960" s="876"/>
      <c r="AF10960" s="876"/>
      <c r="AG10960" s="876"/>
      <c r="AH10960" s="876"/>
      <c r="AI10960" s="876"/>
      <c r="AJ10960" s="876"/>
      <c r="AK10960" s="876"/>
      <c r="AL10960" s="876"/>
      <c r="AM10960" s="876"/>
      <c r="AN10960" s="876"/>
      <c r="AO10960" s="876"/>
      <c r="AP10960" s="876"/>
      <c r="AQ10960" s="876"/>
      <c r="AR10960" s="876"/>
      <c r="AS10960" s="876"/>
      <c r="AT10960" s="876"/>
      <c r="AU10960" s="876"/>
      <c r="AV10960" s="876"/>
      <c r="AW10960" s="876"/>
      <c r="AX10960" s="876"/>
      <c r="AY10960" s="876"/>
      <c r="AZ10960" s="876"/>
      <c r="BA10960" s="876"/>
      <c r="BB10960" s="876"/>
      <c r="BC10960" s="876"/>
      <c r="BD10960" s="876"/>
      <c r="BE10960" s="876"/>
      <c r="BF10960" s="876"/>
      <c r="BG10960" s="876"/>
      <c r="BH10960" s="876"/>
      <c r="BI10960" s="876"/>
      <c r="BJ10960" s="876"/>
      <c r="BK10960" s="876"/>
      <c r="BL10960" s="876"/>
      <c r="BM10960" s="876"/>
      <c r="BN10960" s="876"/>
      <c r="BO10960" s="876"/>
      <c r="BP10960" s="876"/>
      <c r="BQ10960" s="876"/>
      <c r="BR10960" s="876"/>
    </row>
    <row r="10961" spans="4:70" x14ac:dyDescent="0.2">
      <c r="D10961" s="876"/>
      <c r="F10961" s="876"/>
      <c r="J10961" s="876"/>
      <c r="X10961" s="876"/>
      <c r="Y10961" s="876"/>
      <c r="Z10961" s="876"/>
      <c r="AA10961" s="876"/>
      <c r="AB10961" s="876"/>
      <c r="AC10961" s="876"/>
      <c r="AD10961" s="876"/>
      <c r="AE10961" s="876"/>
      <c r="AF10961" s="876"/>
      <c r="AG10961" s="876"/>
      <c r="AH10961" s="876"/>
      <c r="AI10961" s="876"/>
      <c r="AJ10961" s="876"/>
      <c r="AK10961" s="876"/>
      <c r="AL10961" s="876"/>
      <c r="AM10961" s="876"/>
      <c r="AN10961" s="876"/>
      <c r="AO10961" s="876"/>
      <c r="AP10961" s="876"/>
      <c r="AQ10961" s="876"/>
      <c r="AR10961" s="876"/>
      <c r="AS10961" s="876"/>
      <c r="AT10961" s="876"/>
      <c r="AU10961" s="876"/>
      <c r="AV10961" s="876"/>
      <c r="AW10961" s="876"/>
      <c r="AX10961" s="876"/>
      <c r="AY10961" s="876"/>
      <c r="AZ10961" s="876"/>
      <c r="BA10961" s="876"/>
      <c r="BB10961" s="876"/>
      <c r="BC10961" s="876"/>
      <c r="BD10961" s="876"/>
      <c r="BE10961" s="876"/>
      <c r="BF10961" s="876"/>
      <c r="BG10961" s="876"/>
      <c r="BH10961" s="876"/>
      <c r="BI10961" s="876"/>
      <c r="BJ10961" s="876"/>
      <c r="BK10961" s="876"/>
      <c r="BL10961" s="876"/>
      <c r="BM10961" s="876"/>
      <c r="BN10961" s="876"/>
      <c r="BO10961" s="876"/>
      <c r="BP10961" s="876"/>
      <c r="BQ10961" s="876"/>
      <c r="BR10961" s="876"/>
    </row>
    <row r="10962" spans="4:70" x14ac:dyDescent="0.2">
      <c r="D10962" s="876"/>
      <c r="F10962" s="876"/>
      <c r="J10962" s="876"/>
      <c r="X10962" s="876"/>
      <c r="Y10962" s="876"/>
      <c r="Z10962" s="876"/>
      <c r="AA10962" s="876"/>
      <c r="AB10962" s="876"/>
      <c r="AC10962" s="876"/>
      <c r="AD10962" s="876"/>
      <c r="AE10962" s="876"/>
      <c r="AF10962" s="876"/>
      <c r="AG10962" s="876"/>
      <c r="AH10962" s="876"/>
      <c r="AI10962" s="876"/>
      <c r="AJ10962" s="876"/>
      <c r="AK10962" s="876"/>
      <c r="AL10962" s="876"/>
      <c r="AM10962" s="876"/>
      <c r="AN10962" s="876"/>
      <c r="AO10962" s="876"/>
      <c r="AP10962" s="876"/>
      <c r="AQ10962" s="876"/>
      <c r="AR10962" s="876"/>
      <c r="AS10962" s="876"/>
      <c r="AT10962" s="876"/>
      <c r="AU10962" s="876"/>
      <c r="AV10962" s="876"/>
      <c r="AW10962" s="876"/>
      <c r="AX10962" s="876"/>
      <c r="AY10962" s="876"/>
      <c r="AZ10962" s="876"/>
      <c r="BA10962" s="876"/>
      <c r="BB10962" s="876"/>
      <c r="BC10962" s="876"/>
      <c r="BD10962" s="876"/>
      <c r="BE10962" s="876"/>
      <c r="BF10962" s="876"/>
      <c r="BG10962" s="876"/>
      <c r="BH10962" s="876"/>
      <c r="BI10962" s="876"/>
      <c r="BJ10962" s="876"/>
      <c r="BK10962" s="876"/>
      <c r="BL10962" s="876"/>
      <c r="BM10962" s="876"/>
      <c r="BN10962" s="876"/>
      <c r="BO10962" s="876"/>
      <c r="BP10962" s="876"/>
      <c r="BQ10962" s="876"/>
      <c r="BR10962" s="876"/>
    </row>
    <row r="10963" spans="4:70" x14ac:dyDescent="0.2">
      <c r="D10963" s="876"/>
      <c r="F10963" s="876"/>
      <c r="J10963" s="876"/>
      <c r="X10963" s="876"/>
      <c r="Y10963" s="876"/>
      <c r="Z10963" s="876"/>
      <c r="AA10963" s="876"/>
      <c r="AB10963" s="876"/>
      <c r="AC10963" s="876"/>
      <c r="AD10963" s="876"/>
      <c r="AE10963" s="876"/>
      <c r="AF10963" s="876"/>
      <c r="AG10963" s="876"/>
      <c r="AH10963" s="876"/>
      <c r="AI10963" s="876"/>
      <c r="AJ10963" s="876"/>
      <c r="AK10963" s="876"/>
      <c r="AL10963" s="876"/>
      <c r="AM10963" s="876"/>
      <c r="AN10963" s="876"/>
      <c r="AO10963" s="876"/>
      <c r="AP10963" s="876"/>
      <c r="AQ10963" s="876"/>
      <c r="AR10963" s="876"/>
      <c r="AS10963" s="876"/>
      <c r="AT10963" s="876"/>
      <c r="AU10963" s="876"/>
      <c r="AV10963" s="876"/>
      <c r="AW10963" s="876"/>
      <c r="AX10963" s="876"/>
      <c r="AY10963" s="876"/>
      <c r="AZ10963" s="876"/>
      <c r="BA10963" s="876"/>
      <c r="BB10963" s="876"/>
      <c r="BC10963" s="876"/>
      <c r="BD10963" s="876"/>
      <c r="BE10963" s="876"/>
      <c r="BF10963" s="876"/>
      <c r="BG10963" s="876"/>
      <c r="BH10963" s="876"/>
      <c r="BI10963" s="876"/>
      <c r="BJ10963" s="876"/>
      <c r="BK10963" s="876"/>
      <c r="BL10963" s="876"/>
      <c r="BM10963" s="876"/>
      <c r="BN10963" s="876"/>
      <c r="BO10963" s="876"/>
      <c r="BP10963" s="876"/>
      <c r="BQ10963" s="876"/>
      <c r="BR10963" s="876"/>
    </row>
    <row r="10964" spans="4:70" x14ac:dyDescent="0.2">
      <c r="D10964" s="876"/>
      <c r="F10964" s="876"/>
      <c r="J10964" s="876"/>
      <c r="X10964" s="876"/>
      <c r="Y10964" s="876"/>
      <c r="Z10964" s="876"/>
      <c r="AA10964" s="876"/>
      <c r="AB10964" s="876"/>
      <c r="AC10964" s="876"/>
      <c r="AD10964" s="876"/>
      <c r="AE10964" s="876"/>
      <c r="AF10964" s="876"/>
      <c r="AG10964" s="876"/>
      <c r="AH10964" s="876"/>
      <c r="AI10964" s="876"/>
      <c r="AJ10964" s="876"/>
      <c r="AK10964" s="876"/>
      <c r="AL10964" s="876"/>
      <c r="AM10964" s="876"/>
      <c r="AN10964" s="876"/>
      <c r="AO10964" s="876"/>
      <c r="AP10964" s="876"/>
      <c r="AQ10964" s="876"/>
      <c r="AR10964" s="876"/>
      <c r="AS10964" s="876"/>
      <c r="AT10964" s="876"/>
      <c r="AU10964" s="876"/>
      <c r="AV10964" s="876"/>
      <c r="AW10964" s="876"/>
      <c r="AX10964" s="876"/>
      <c r="AY10964" s="876"/>
      <c r="AZ10964" s="876"/>
      <c r="BA10964" s="876"/>
      <c r="BB10964" s="876"/>
      <c r="BC10964" s="876"/>
      <c r="BD10964" s="876"/>
      <c r="BE10964" s="876"/>
      <c r="BF10964" s="876"/>
      <c r="BG10964" s="876"/>
      <c r="BH10964" s="876"/>
      <c r="BI10964" s="876"/>
      <c r="BJ10964" s="876"/>
      <c r="BK10964" s="876"/>
      <c r="BL10964" s="876"/>
      <c r="BM10964" s="876"/>
      <c r="BN10964" s="876"/>
      <c r="BO10964" s="876"/>
      <c r="BP10964" s="876"/>
      <c r="BQ10964" s="876"/>
      <c r="BR10964" s="876"/>
    </row>
    <row r="10965" spans="4:70" x14ac:dyDescent="0.2">
      <c r="D10965" s="876"/>
      <c r="F10965" s="876"/>
      <c r="J10965" s="876"/>
      <c r="X10965" s="876"/>
      <c r="Y10965" s="876"/>
      <c r="Z10965" s="876"/>
      <c r="AA10965" s="876"/>
      <c r="AB10965" s="876"/>
      <c r="AC10965" s="876"/>
      <c r="AD10965" s="876"/>
      <c r="AE10965" s="876"/>
      <c r="AF10965" s="876"/>
      <c r="AG10965" s="876"/>
      <c r="AH10965" s="876"/>
      <c r="AI10965" s="876"/>
      <c r="AJ10965" s="876"/>
      <c r="AK10965" s="876"/>
      <c r="AL10965" s="876"/>
      <c r="AM10965" s="876"/>
      <c r="AN10965" s="876"/>
      <c r="AO10965" s="876"/>
      <c r="AP10965" s="876"/>
      <c r="AQ10965" s="876"/>
      <c r="AR10965" s="876"/>
      <c r="AS10965" s="876"/>
      <c r="AT10965" s="876"/>
      <c r="AU10965" s="876"/>
      <c r="AV10965" s="876"/>
      <c r="AW10965" s="876"/>
      <c r="AX10965" s="876"/>
      <c r="AY10965" s="876"/>
      <c r="AZ10965" s="876"/>
      <c r="BA10965" s="876"/>
      <c r="BB10965" s="876"/>
      <c r="BC10965" s="876"/>
      <c r="BD10965" s="876"/>
      <c r="BE10965" s="876"/>
      <c r="BF10965" s="876"/>
      <c r="BG10965" s="876"/>
      <c r="BH10965" s="876"/>
      <c r="BI10965" s="876"/>
      <c r="BJ10965" s="876"/>
      <c r="BK10965" s="876"/>
      <c r="BL10965" s="876"/>
      <c r="BM10965" s="876"/>
      <c r="BN10965" s="876"/>
      <c r="BO10965" s="876"/>
      <c r="BP10965" s="876"/>
      <c r="BQ10965" s="876"/>
      <c r="BR10965" s="876"/>
    </row>
    <row r="10966" spans="4:70" x14ac:dyDescent="0.2">
      <c r="D10966" s="876"/>
      <c r="F10966" s="876"/>
      <c r="J10966" s="876"/>
      <c r="X10966" s="876"/>
      <c r="Y10966" s="876"/>
      <c r="Z10966" s="876"/>
      <c r="AA10966" s="876"/>
      <c r="AB10966" s="876"/>
      <c r="AC10966" s="876"/>
      <c r="AD10966" s="876"/>
      <c r="AE10966" s="876"/>
      <c r="AF10966" s="876"/>
      <c r="AG10966" s="876"/>
      <c r="AH10966" s="876"/>
      <c r="AI10966" s="876"/>
      <c r="AJ10966" s="876"/>
      <c r="AK10966" s="876"/>
      <c r="AL10966" s="876"/>
      <c r="AM10966" s="876"/>
      <c r="AN10966" s="876"/>
      <c r="AO10966" s="876"/>
      <c r="AP10966" s="876"/>
      <c r="AQ10966" s="876"/>
      <c r="AR10966" s="876"/>
      <c r="AS10966" s="876"/>
      <c r="AT10966" s="876"/>
      <c r="AU10966" s="876"/>
      <c r="AV10966" s="876"/>
      <c r="AW10966" s="876"/>
      <c r="AX10966" s="876"/>
      <c r="AY10966" s="876"/>
      <c r="AZ10966" s="876"/>
      <c r="BA10966" s="876"/>
      <c r="BB10966" s="876"/>
      <c r="BC10966" s="876"/>
      <c r="BD10966" s="876"/>
      <c r="BE10966" s="876"/>
      <c r="BF10966" s="876"/>
      <c r="BG10966" s="876"/>
      <c r="BH10966" s="876"/>
      <c r="BI10966" s="876"/>
      <c r="BJ10966" s="876"/>
      <c r="BK10966" s="876"/>
      <c r="BL10966" s="876"/>
      <c r="BM10966" s="876"/>
      <c r="BN10966" s="876"/>
      <c r="BO10966" s="876"/>
      <c r="BP10966" s="876"/>
      <c r="BQ10966" s="876"/>
      <c r="BR10966" s="876"/>
    </row>
    <row r="10967" spans="4:70" x14ac:dyDescent="0.2">
      <c r="D10967" s="876"/>
      <c r="F10967" s="876"/>
      <c r="J10967" s="876"/>
      <c r="X10967" s="876"/>
      <c r="Y10967" s="876"/>
      <c r="Z10967" s="876"/>
      <c r="AA10967" s="876"/>
      <c r="AB10967" s="876"/>
      <c r="AC10967" s="876"/>
      <c r="AD10967" s="876"/>
      <c r="AE10967" s="876"/>
      <c r="AF10967" s="876"/>
      <c r="AG10967" s="876"/>
      <c r="AH10967" s="876"/>
      <c r="AI10967" s="876"/>
      <c r="AJ10967" s="876"/>
      <c r="AK10967" s="876"/>
      <c r="AL10967" s="876"/>
      <c r="AM10967" s="876"/>
      <c r="AN10967" s="876"/>
      <c r="AO10967" s="876"/>
      <c r="AP10967" s="876"/>
      <c r="AQ10967" s="876"/>
      <c r="AR10967" s="876"/>
      <c r="AS10967" s="876"/>
      <c r="AT10967" s="876"/>
      <c r="AU10967" s="876"/>
      <c r="AV10967" s="876"/>
      <c r="AW10967" s="876"/>
      <c r="AX10967" s="876"/>
      <c r="AY10967" s="876"/>
      <c r="AZ10967" s="876"/>
      <c r="BA10967" s="876"/>
      <c r="BB10967" s="876"/>
      <c r="BC10967" s="876"/>
      <c r="BD10967" s="876"/>
      <c r="BE10967" s="876"/>
      <c r="BF10967" s="876"/>
      <c r="BG10967" s="876"/>
      <c r="BH10967" s="876"/>
      <c r="BI10967" s="876"/>
      <c r="BJ10967" s="876"/>
      <c r="BK10967" s="876"/>
      <c r="BL10967" s="876"/>
      <c r="BM10967" s="876"/>
      <c r="BN10967" s="876"/>
      <c r="BO10967" s="876"/>
      <c r="BP10967" s="876"/>
      <c r="BQ10967" s="876"/>
      <c r="BR10967" s="876"/>
    </row>
    <row r="10968" spans="4:70" x14ac:dyDescent="0.2">
      <c r="D10968" s="876"/>
      <c r="F10968" s="876"/>
      <c r="J10968" s="876"/>
      <c r="X10968" s="876"/>
      <c r="Y10968" s="876"/>
      <c r="Z10968" s="876"/>
      <c r="AA10968" s="876"/>
      <c r="AB10968" s="876"/>
      <c r="AC10968" s="876"/>
      <c r="AD10968" s="876"/>
      <c r="AE10968" s="876"/>
      <c r="AF10968" s="876"/>
      <c r="AG10968" s="876"/>
      <c r="AH10968" s="876"/>
      <c r="AI10968" s="876"/>
      <c r="AJ10968" s="876"/>
      <c r="AK10968" s="876"/>
      <c r="AL10968" s="876"/>
      <c r="AM10968" s="876"/>
      <c r="AN10968" s="876"/>
      <c r="AO10968" s="876"/>
      <c r="AP10968" s="876"/>
      <c r="AQ10968" s="876"/>
      <c r="AR10968" s="876"/>
      <c r="AS10968" s="876"/>
      <c r="AT10968" s="876"/>
      <c r="AU10968" s="876"/>
      <c r="AV10968" s="876"/>
      <c r="AW10968" s="876"/>
      <c r="AX10968" s="876"/>
      <c r="AY10968" s="876"/>
      <c r="AZ10968" s="876"/>
      <c r="BA10968" s="876"/>
      <c r="BB10968" s="876"/>
      <c r="BC10968" s="876"/>
      <c r="BD10968" s="876"/>
      <c r="BE10968" s="876"/>
      <c r="BF10968" s="876"/>
      <c r="BG10968" s="876"/>
      <c r="BH10968" s="876"/>
      <c r="BI10968" s="876"/>
      <c r="BJ10968" s="876"/>
      <c r="BK10968" s="876"/>
      <c r="BL10968" s="876"/>
      <c r="BM10968" s="876"/>
      <c r="BN10968" s="876"/>
      <c r="BO10968" s="876"/>
      <c r="BP10968" s="876"/>
      <c r="BQ10968" s="876"/>
      <c r="BR10968" s="876"/>
    </row>
    <row r="10969" spans="4:70" x14ac:dyDescent="0.2">
      <c r="D10969" s="876"/>
      <c r="F10969" s="876"/>
      <c r="J10969" s="876"/>
      <c r="X10969" s="876"/>
      <c r="Y10969" s="876"/>
      <c r="Z10969" s="876"/>
      <c r="AA10969" s="876"/>
      <c r="AB10969" s="876"/>
      <c r="AC10969" s="876"/>
      <c r="AD10969" s="876"/>
      <c r="AE10969" s="876"/>
      <c r="AF10969" s="876"/>
      <c r="AG10969" s="876"/>
      <c r="AH10969" s="876"/>
      <c r="AI10969" s="876"/>
      <c r="AJ10969" s="876"/>
      <c r="AK10969" s="876"/>
      <c r="AL10969" s="876"/>
      <c r="AM10969" s="876"/>
      <c r="AN10969" s="876"/>
      <c r="AO10969" s="876"/>
      <c r="AP10969" s="876"/>
      <c r="AQ10969" s="876"/>
      <c r="AR10969" s="876"/>
      <c r="AS10969" s="876"/>
      <c r="AT10969" s="876"/>
      <c r="AU10969" s="876"/>
      <c r="AV10969" s="876"/>
      <c r="AW10969" s="876"/>
      <c r="AX10969" s="876"/>
      <c r="AY10969" s="876"/>
      <c r="AZ10969" s="876"/>
      <c r="BA10969" s="876"/>
      <c r="BB10969" s="876"/>
      <c r="BC10969" s="876"/>
      <c r="BD10969" s="876"/>
      <c r="BE10969" s="876"/>
      <c r="BF10969" s="876"/>
      <c r="BG10969" s="876"/>
      <c r="BH10969" s="876"/>
      <c r="BI10969" s="876"/>
      <c r="BJ10969" s="876"/>
      <c r="BK10969" s="876"/>
      <c r="BL10969" s="876"/>
      <c r="BM10969" s="876"/>
      <c r="BN10969" s="876"/>
      <c r="BO10969" s="876"/>
      <c r="BP10969" s="876"/>
      <c r="BQ10969" s="876"/>
      <c r="BR10969" s="876"/>
    </row>
    <row r="10970" spans="4:70" x14ac:dyDescent="0.2">
      <c r="D10970" s="876"/>
      <c r="F10970" s="876"/>
      <c r="J10970" s="876"/>
      <c r="X10970" s="876"/>
      <c r="Y10970" s="876"/>
      <c r="Z10970" s="876"/>
      <c r="AA10970" s="876"/>
      <c r="AB10970" s="876"/>
      <c r="AC10970" s="876"/>
      <c r="AD10970" s="876"/>
      <c r="AE10970" s="876"/>
      <c r="AF10970" s="876"/>
      <c r="AG10970" s="876"/>
      <c r="AH10970" s="876"/>
      <c r="AI10970" s="876"/>
      <c r="AJ10970" s="876"/>
      <c r="AK10970" s="876"/>
      <c r="AL10970" s="876"/>
      <c r="AM10970" s="876"/>
      <c r="AN10970" s="876"/>
      <c r="AO10970" s="876"/>
      <c r="AP10970" s="876"/>
      <c r="AQ10970" s="876"/>
      <c r="AR10970" s="876"/>
      <c r="AS10970" s="876"/>
      <c r="AT10970" s="876"/>
      <c r="AU10970" s="876"/>
      <c r="AV10970" s="876"/>
      <c r="AW10970" s="876"/>
      <c r="AX10970" s="876"/>
      <c r="AY10970" s="876"/>
      <c r="AZ10970" s="876"/>
      <c r="BA10970" s="876"/>
      <c r="BB10970" s="876"/>
      <c r="BC10970" s="876"/>
      <c r="BD10970" s="876"/>
      <c r="BE10970" s="876"/>
      <c r="BF10970" s="876"/>
      <c r="BG10970" s="876"/>
      <c r="BH10970" s="876"/>
      <c r="BI10970" s="876"/>
      <c r="BJ10970" s="876"/>
      <c r="BK10970" s="876"/>
      <c r="BL10970" s="876"/>
      <c r="BM10970" s="876"/>
      <c r="BN10970" s="876"/>
      <c r="BO10970" s="876"/>
      <c r="BP10970" s="876"/>
      <c r="BQ10970" s="876"/>
      <c r="BR10970" s="876"/>
    </row>
    <row r="10971" spans="4:70" x14ac:dyDescent="0.2">
      <c r="D10971" s="876"/>
      <c r="F10971" s="876"/>
      <c r="J10971" s="876"/>
      <c r="X10971" s="876"/>
      <c r="Y10971" s="876"/>
      <c r="Z10971" s="876"/>
      <c r="AA10971" s="876"/>
      <c r="AB10971" s="876"/>
      <c r="AC10971" s="876"/>
      <c r="AD10971" s="876"/>
      <c r="AE10971" s="876"/>
      <c r="AF10971" s="876"/>
      <c r="AG10971" s="876"/>
      <c r="AH10971" s="876"/>
      <c r="AI10971" s="876"/>
      <c r="AJ10971" s="876"/>
      <c r="AK10971" s="876"/>
      <c r="AL10971" s="876"/>
      <c r="AM10971" s="876"/>
      <c r="AN10971" s="876"/>
      <c r="AO10971" s="876"/>
      <c r="AP10971" s="876"/>
      <c r="AQ10971" s="876"/>
      <c r="AR10971" s="876"/>
      <c r="AS10971" s="876"/>
      <c r="AT10971" s="876"/>
      <c r="AU10971" s="876"/>
      <c r="AV10971" s="876"/>
      <c r="AW10971" s="876"/>
      <c r="AX10971" s="876"/>
      <c r="AY10971" s="876"/>
      <c r="AZ10971" s="876"/>
      <c r="BA10971" s="876"/>
      <c r="BB10971" s="876"/>
      <c r="BC10971" s="876"/>
      <c r="BD10971" s="876"/>
      <c r="BE10971" s="876"/>
      <c r="BF10971" s="876"/>
      <c r="BG10971" s="876"/>
      <c r="BH10971" s="876"/>
      <c r="BI10971" s="876"/>
      <c r="BJ10971" s="876"/>
      <c r="BK10971" s="876"/>
      <c r="BL10971" s="876"/>
      <c r="BM10971" s="876"/>
      <c r="BN10971" s="876"/>
      <c r="BO10971" s="876"/>
      <c r="BP10971" s="876"/>
      <c r="BQ10971" s="876"/>
      <c r="BR10971" s="876"/>
    </row>
    <row r="10972" spans="4:70" x14ac:dyDescent="0.2">
      <c r="D10972" s="876"/>
      <c r="F10972" s="876"/>
      <c r="J10972" s="876"/>
      <c r="X10972" s="876"/>
      <c r="Y10972" s="876"/>
      <c r="Z10972" s="876"/>
      <c r="AA10972" s="876"/>
      <c r="AB10972" s="876"/>
      <c r="AC10972" s="876"/>
      <c r="AD10972" s="876"/>
      <c r="AE10972" s="876"/>
      <c r="AF10972" s="876"/>
      <c r="AG10972" s="876"/>
      <c r="AH10972" s="876"/>
      <c r="AI10972" s="876"/>
      <c r="AJ10972" s="876"/>
      <c r="AK10972" s="876"/>
      <c r="AL10972" s="876"/>
      <c r="AM10972" s="876"/>
      <c r="AN10972" s="876"/>
      <c r="AO10972" s="876"/>
      <c r="AP10972" s="876"/>
      <c r="AQ10972" s="876"/>
      <c r="AR10972" s="876"/>
      <c r="AS10972" s="876"/>
      <c r="AT10972" s="876"/>
      <c r="AU10972" s="876"/>
      <c r="AV10972" s="876"/>
      <c r="AW10972" s="876"/>
      <c r="AX10972" s="876"/>
      <c r="AY10972" s="876"/>
      <c r="AZ10972" s="876"/>
      <c r="BA10972" s="876"/>
      <c r="BB10972" s="876"/>
      <c r="BC10972" s="876"/>
      <c r="BD10972" s="876"/>
      <c r="BE10972" s="876"/>
      <c r="BF10972" s="876"/>
      <c r="BG10972" s="876"/>
      <c r="BH10972" s="876"/>
      <c r="BI10972" s="876"/>
      <c r="BJ10972" s="876"/>
      <c r="BK10972" s="876"/>
      <c r="BL10972" s="876"/>
      <c r="BM10972" s="876"/>
      <c r="BN10972" s="876"/>
      <c r="BO10972" s="876"/>
      <c r="BP10972" s="876"/>
      <c r="BQ10972" s="876"/>
      <c r="BR10972" s="876"/>
    </row>
    <row r="10973" spans="4:70" x14ac:dyDescent="0.2">
      <c r="D10973" s="876"/>
      <c r="F10973" s="876"/>
      <c r="J10973" s="876"/>
      <c r="X10973" s="876"/>
      <c r="Y10973" s="876"/>
      <c r="Z10973" s="876"/>
      <c r="AA10973" s="876"/>
      <c r="AB10973" s="876"/>
      <c r="AC10973" s="876"/>
      <c r="AD10973" s="876"/>
      <c r="AE10973" s="876"/>
      <c r="AF10973" s="876"/>
      <c r="AG10973" s="876"/>
      <c r="AH10973" s="876"/>
      <c r="AI10973" s="876"/>
      <c r="AJ10973" s="876"/>
      <c r="AK10973" s="876"/>
      <c r="AL10973" s="876"/>
      <c r="AM10973" s="876"/>
      <c r="AN10973" s="876"/>
      <c r="AO10973" s="876"/>
      <c r="AP10973" s="876"/>
      <c r="AQ10973" s="876"/>
      <c r="AR10973" s="876"/>
      <c r="AS10973" s="876"/>
      <c r="AT10973" s="876"/>
      <c r="AU10973" s="876"/>
      <c r="AV10973" s="876"/>
      <c r="AW10973" s="876"/>
      <c r="AX10973" s="876"/>
      <c r="AY10973" s="876"/>
      <c r="AZ10973" s="876"/>
      <c r="BA10973" s="876"/>
      <c r="BB10973" s="876"/>
      <c r="BC10973" s="876"/>
      <c r="BD10973" s="876"/>
      <c r="BE10973" s="876"/>
      <c r="BF10973" s="876"/>
      <c r="BG10973" s="876"/>
      <c r="BH10973" s="876"/>
      <c r="BI10973" s="876"/>
      <c r="BJ10973" s="876"/>
      <c r="BK10973" s="876"/>
      <c r="BL10973" s="876"/>
      <c r="BM10973" s="876"/>
      <c r="BN10973" s="876"/>
      <c r="BO10973" s="876"/>
      <c r="BP10973" s="876"/>
      <c r="BQ10973" s="876"/>
      <c r="BR10973" s="876"/>
    </row>
    <row r="10974" spans="4:70" x14ac:dyDescent="0.2">
      <c r="D10974" s="876"/>
      <c r="F10974" s="876"/>
      <c r="J10974" s="876"/>
      <c r="X10974" s="876"/>
      <c r="Y10974" s="876"/>
      <c r="Z10974" s="876"/>
      <c r="AA10974" s="876"/>
      <c r="AB10974" s="876"/>
      <c r="AC10974" s="876"/>
      <c r="AD10974" s="876"/>
      <c r="AE10974" s="876"/>
      <c r="AF10974" s="876"/>
      <c r="AG10974" s="876"/>
      <c r="AH10974" s="876"/>
      <c r="AI10974" s="876"/>
      <c r="AJ10974" s="876"/>
      <c r="AK10974" s="876"/>
      <c r="AL10974" s="876"/>
      <c r="AM10974" s="876"/>
      <c r="AN10974" s="876"/>
      <c r="AO10974" s="876"/>
      <c r="AP10974" s="876"/>
      <c r="AQ10974" s="876"/>
      <c r="AR10974" s="876"/>
      <c r="AS10974" s="876"/>
      <c r="AT10974" s="876"/>
      <c r="AU10974" s="876"/>
      <c r="AV10974" s="876"/>
      <c r="AW10974" s="876"/>
      <c r="AX10974" s="876"/>
      <c r="AY10974" s="876"/>
      <c r="AZ10974" s="876"/>
      <c r="BA10974" s="876"/>
      <c r="BB10974" s="876"/>
      <c r="BC10974" s="876"/>
      <c r="BD10974" s="876"/>
      <c r="BE10974" s="876"/>
      <c r="BF10974" s="876"/>
      <c r="BG10974" s="876"/>
      <c r="BH10974" s="876"/>
      <c r="BI10974" s="876"/>
      <c r="BJ10974" s="876"/>
      <c r="BK10974" s="876"/>
      <c r="BL10974" s="876"/>
      <c r="BM10974" s="876"/>
      <c r="BN10974" s="876"/>
      <c r="BO10974" s="876"/>
      <c r="BP10974" s="876"/>
      <c r="BQ10974" s="876"/>
      <c r="BR10974" s="876"/>
    </row>
    <row r="10975" spans="4:70" x14ac:dyDescent="0.2">
      <c r="D10975" s="876"/>
      <c r="F10975" s="876"/>
      <c r="J10975" s="876"/>
      <c r="X10975" s="876"/>
      <c r="Y10975" s="876"/>
      <c r="Z10975" s="876"/>
      <c r="AA10975" s="876"/>
      <c r="AB10975" s="876"/>
      <c r="AC10975" s="876"/>
      <c r="AD10975" s="876"/>
      <c r="AE10975" s="876"/>
      <c r="AF10975" s="876"/>
      <c r="AG10975" s="876"/>
      <c r="AH10975" s="876"/>
      <c r="AI10975" s="876"/>
      <c r="AJ10975" s="876"/>
      <c r="AK10975" s="876"/>
      <c r="AL10975" s="876"/>
      <c r="AM10975" s="876"/>
      <c r="AN10975" s="876"/>
      <c r="AO10975" s="876"/>
      <c r="AP10975" s="876"/>
      <c r="AQ10975" s="876"/>
      <c r="AR10975" s="876"/>
      <c r="AS10975" s="876"/>
      <c r="AT10975" s="876"/>
      <c r="AU10975" s="876"/>
      <c r="AV10975" s="876"/>
      <c r="AW10975" s="876"/>
      <c r="AX10975" s="876"/>
      <c r="AY10975" s="876"/>
      <c r="AZ10975" s="876"/>
      <c r="BA10975" s="876"/>
      <c r="BB10975" s="876"/>
      <c r="BC10975" s="876"/>
      <c r="BD10975" s="876"/>
      <c r="BE10975" s="876"/>
      <c r="BF10975" s="876"/>
      <c r="BG10975" s="876"/>
      <c r="BH10975" s="876"/>
      <c r="BI10975" s="876"/>
      <c r="BJ10975" s="876"/>
      <c r="BK10975" s="876"/>
      <c r="BL10975" s="876"/>
      <c r="BM10975" s="876"/>
      <c r="BN10975" s="876"/>
      <c r="BO10975" s="876"/>
      <c r="BP10975" s="876"/>
      <c r="BQ10975" s="876"/>
      <c r="BR10975" s="876"/>
    </row>
    <row r="10976" spans="4:70" x14ac:dyDescent="0.2">
      <c r="D10976" s="876"/>
      <c r="F10976" s="876"/>
      <c r="J10976" s="876"/>
      <c r="X10976" s="876"/>
      <c r="Y10976" s="876"/>
      <c r="Z10976" s="876"/>
      <c r="AA10976" s="876"/>
      <c r="AB10976" s="876"/>
      <c r="AC10976" s="876"/>
      <c r="AD10976" s="876"/>
      <c r="AE10976" s="876"/>
      <c r="AF10976" s="876"/>
      <c r="AG10976" s="876"/>
      <c r="AH10976" s="876"/>
      <c r="AI10976" s="876"/>
      <c r="AJ10976" s="876"/>
      <c r="AK10976" s="876"/>
      <c r="AL10976" s="876"/>
      <c r="AM10976" s="876"/>
      <c r="AN10976" s="876"/>
      <c r="AO10976" s="876"/>
      <c r="AP10976" s="876"/>
      <c r="AQ10976" s="876"/>
      <c r="AR10976" s="876"/>
      <c r="AS10976" s="876"/>
      <c r="AT10976" s="876"/>
      <c r="AU10976" s="876"/>
      <c r="AV10976" s="876"/>
      <c r="AW10976" s="876"/>
      <c r="AX10976" s="876"/>
      <c r="AY10976" s="876"/>
      <c r="AZ10976" s="876"/>
      <c r="BA10976" s="876"/>
      <c r="BB10976" s="876"/>
      <c r="BC10976" s="876"/>
      <c r="BD10976" s="876"/>
      <c r="BE10976" s="876"/>
      <c r="BF10976" s="876"/>
      <c r="BG10976" s="876"/>
      <c r="BH10976" s="876"/>
      <c r="BI10976" s="876"/>
      <c r="BJ10976" s="876"/>
      <c r="BK10976" s="876"/>
      <c r="BL10976" s="876"/>
      <c r="BM10976" s="876"/>
      <c r="BN10976" s="876"/>
      <c r="BO10976" s="876"/>
      <c r="BP10976" s="876"/>
      <c r="BQ10976" s="876"/>
      <c r="BR10976" s="876"/>
    </row>
    <row r="10977" spans="4:70" x14ac:dyDescent="0.2">
      <c r="D10977" s="876"/>
      <c r="F10977" s="876"/>
      <c r="J10977" s="876"/>
      <c r="X10977" s="876"/>
      <c r="Y10977" s="876"/>
      <c r="Z10977" s="876"/>
      <c r="AA10977" s="876"/>
      <c r="AB10977" s="876"/>
      <c r="AC10977" s="876"/>
      <c r="AD10977" s="876"/>
      <c r="AE10977" s="876"/>
      <c r="AF10977" s="876"/>
      <c r="AG10977" s="876"/>
      <c r="AH10977" s="876"/>
      <c r="AI10977" s="876"/>
      <c r="AJ10977" s="876"/>
      <c r="AK10977" s="876"/>
      <c r="AL10977" s="876"/>
      <c r="AM10977" s="876"/>
      <c r="AN10977" s="876"/>
      <c r="AO10977" s="876"/>
      <c r="AP10977" s="876"/>
      <c r="AQ10977" s="876"/>
      <c r="AR10977" s="876"/>
      <c r="AS10977" s="876"/>
      <c r="AT10977" s="876"/>
      <c r="AU10977" s="876"/>
      <c r="AV10977" s="876"/>
      <c r="AW10977" s="876"/>
      <c r="AX10977" s="876"/>
      <c r="AY10977" s="876"/>
      <c r="AZ10977" s="876"/>
      <c r="BA10977" s="876"/>
      <c r="BB10977" s="876"/>
      <c r="BC10977" s="876"/>
      <c r="BD10977" s="876"/>
      <c r="BE10977" s="876"/>
      <c r="BF10977" s="876"/>
      <c r="BG10977" s="876"/>
      <c r="BH10977" s="876"/>
      <c r="BI10977" s="876"/>
      <c r="BJ10977" s="876"/>
      <c r="BK10977" s="876"/>
      <c r="BL10977" s="876"/>
      <c r="BM10977" s="876"/>
      <c r="BN10977" s="876"/>
      <c r="BO10977" s="876"/>
      <c r="BP10977" s="876"/>
      <c r="BQ10977" s="876"/>
      <c r="BR10977" s="876"/>
    </row>
    <row r="10978" spans="4:70" x14ac:dyDescent="0.2">
      <c r="D10978" s="876"/>
      <c r="F10978" s="876"/>
      <c r="J10978" s="876"/>
      <c r="X10978" s="876"/>
      <c r="Y10978" s="876"/>
      <c r="Z10978" s="876"/>
      <c r="AA10978" s="876"/>
      <c r="AB10978" s="876"/>
      <c r="AC10978" s="876"/>
      <c r="AD10978" s="876"/>
      <c r="AE10978" s="876"/>
      <c r="AF10978" s="876"/>
      <c r="AG10978" s="876"/>
      <c r="AH10978" s="876"/>
      <c r="AI10978" s="876"/>
      <c r="AJ10978" s="876"/>
      <c r="AK10978" s="876"/>
      <c r="AL10978" s="876"/>
      <c r="AM10978" s="876"/>
      <c r="AN10978" s="876"/>
      <c r="AO10978" s="876"/>
      <c r="AP10978" s="876"/>
      <c r="AQ10978" s="876"/>
      <c r="AR10978" s="876"/>
      <c r="AS10978" s="876"/>
      <c r="AT10978" s="876"/>
      <c r="AU10978" s="876"/>
      <c r="AV10978" s="876"/>
      <c r="AW10978" s="876"/>
      <c r="AX10978" s="876"/>
      <c r="AY10978" s="876"/>
      <c r="AZ10978" s="876"/>
      <c r="BA10978" s="876"/>
      <c r="BB10978" s="876"/>
      <c r="BC10978" s="876"/>
      <c r="BD10978" s="876"/>
      <c r="BE10978" s="876"/>
      <c r="BF10978" s="876"/>
      <c r="BG10978" s="876"/>
      <c r="BH10978" s="876"/>
      <c r="BI10978" s="876"/>
      <c r="BJ10978" s="876"/>
      <c r="BK10978" s="876"/>
      <c r="BL10978" s="876"/>
      <c r="BM10978" s="876"/>
      <c r="BN10978" s="876"/>
      <c r="BO10978" s="876"/>
      <c r="BP10978" s="876"/>
      <c r="BQ10978" s="876"/>
      <c r="BR10978" s="876"/>
    </row>
    <row r="10979" spans="4:70" x14ac:dyDescent="0.2">
      <c r="D10979" s="876"/>
      <c r="F10979" s="876"/>
      <c r="J10979" s="876"/>
      <c r="X10979" s="876"/>
      <c r="Y10979" s="876"/>
      <c r="Z10979" s="876"/>
      <c r="AA10979" s="876"/>
      <c r="AB10979" s="876"/>
      <c r="AC10979" s="876"/>
      <c r="AD10979" s="876"/>
      <c r="AE10979" s="876"/>
      <c r="AF10979" s="876"/>
      <c r="AG10979" s="876"/>
      <c r="AH10979" s="876"/>
      <c r="AI10979" s="876"/>
      <c r="AJ10979" s="876"/>
      <c r="AK10979" s="876"/>
      <c r="AL10979" s="876"/>
      <c r="AM10979" s="876"/>
      <c r="AN10979" s="876"/>
      <c r="AO10979" s="876"/>
      <c r="AP10979" s="876"/>
      <c r="AQ10979" s="876"/>
      <c r="AR10979" s="876"/>
      <c r="AS10979" s="876"/>
      <c r="AT10979" s="876"/>
      <c r="AU10979" s="876"/>
      <c r="AV10979" s="876"/>
      <c r="AW10979" s="876"/>
      <c r="AX10979" s="876"/>
      <c r="AY10979" s="876"/>
      <c r="AZ10979" s="876"/>
      <c r="BA10979" s="876"/>
      <c r="BB10979" s="876"/>
      <c r="BC10979" s="876"/>
      <c r="BD10979" s="876"/>
      <c r="BE10979" s="876"/>
      <c r="BF10979" s="876"/>
      <c r="BG10979" s="876"/>
      <c r="BH10979" s="876"/>
      <c r="BI10979" s="876"/>
      <c r="BJ10979" s="876"/>
      <c r="BK10979" s="876"/>
      <c r="BL10979" s="876"/>
      <c r="BM10979" s="876"/>
      <c r="BN10979" s="876"/>
      <c r="BO10979" s="876"/>
      <c r="BP10979" s="876"/>
      <c r="BQ10979" s="876"/>
      <c r="BR10979" s="876"/>
    </row>
    <row r="10980" spans="4:70" x14ac:dyDescent="0.2">
      <c r="D10980" s="876"/>
      <c r="F10980" s="876"/>
      <c r="J10980" s="876"/>
      <c r="X10980" s="876"/>
      <c r="Y10980" s="876"/>
      <c r="Z10980" s="876"/>
      <c r="AA10980" s="876"/>
      <c r="AB10980" s="876"/>
      <c r="AC10980" s="876"/>
      <c r="AD10980" s="876"/>
      <c r="AE10980" s="876"/>
      <c r="AF10980" s="876"/>
      <c r="AG10980" s="876"/>
      <c r="AH10980" s="876"/>
      <c r="AI10980" s="876"/>
      <c r="AJ10980" s="876"/>
      <c r="AK10980" s="876"/>
      <c r="AL10980" s="876"/>
      <c r="AM10980" s="876"/>
      <c r="AN10980" s="876"/>
      <c r="AO10980" s="876"/>
      <c r="AP10980" s="876"/>
      <c r="AQ10980" s="876"/>
      <c r="AR10980" s="876"/>
      <c r="AS10980" s="876"/>
      <c r="AT10980" s="876"/>
      <c r="AU10980" s="876"/>
      <c r="AV10980" s="876"/>
      <c r="AW10980" s="876"/>
      <c r="AX10980" s="876"/>
      <c r="AY10980" s="876"/>
      <c r="AZ10980" s="876"/>
      <c r="BA10980" s="876"/>
      <c r="BB10980" s="876"/>
      <c r="BC10980" s="876"/>
      <c r="BD10980" s="876"/>
      <c r="BE10980" s="876"/>
      <c r="BF10980" s="876"/>
      <c r="BG10980" s="876"/>
      <c r="BH10980" s="876"/>
      <c r="BI10980" s="876"/>
      <c r="BJ10980" s="876"/>
      <c r="BK10980" s="876"/>
      <c r="BL10980" s="876"/>
      <c r="BM10980" s="876"/>
      <c r="BN10980" s="876"/>
      <c r="BO10980" s="876"/>
      <c r="BP10980" s="876"/>
      <c r="BQ10980" s="876"/>
      <c r="BR10980" s="876"/>
    </row>
    <row r="10981" spans="4:70" x14ac:dyDescent="0.2">
      <c r="D10981" s="876"/>
      <c r="F10981" s="876"/>
      <c r="J10981" s="876"/>
      <c r="X10981" s="876"/>
      <c r="Y10981" s="876"/>
      <c r="Z10981" s="876"/>
      <c r="AA10981" s="876"/>
      <c r="AB10981" s="876"/>
      <c r="AC10981" s="876"/>
      <c r="AD10981" s="876"/>
      <c r="AE10981" s="876"/>
      <c r="AF10981" s="876"/>
      <c r="AG10981" s="876"/>
      <c r="AH10981" s="876"/>
      <c r="AI10981" s="876"/>
      <c r="AJ10981" s="876"/>
      <c r="AK10981" s="876"/>
      <c r="AL10981" s="876"/>
      <c r="AM10981" s="876"/>
      <c r="AN10981" s="876"/>
      <c r="AO10981" s="876"/>
      <c r="AP10981" s="876"/>
      <c r="AQ10981" s="876"/>
      <c r="AR10981" s="876"/>
      <c r="AS10981" s="876"/>
      <c r="AT10981" s="876"/>
      <c r="AU10981" s="876"/>
      <c r="AV10981" s="876"/>
      <c r="AW10981" s="876"/>
      <c r="AX10981" s="876"/>
      <c r="AY10981" s="876"/>
      <c r="AZ10981" s="876"/>
      <c r="BA10981" s="876"/>
      <c r="BB10981" s="876"/>
      <c r="BC10981" s="876"/>
      <c r="BD10981" s="876"/>
      <c r="BE10981" s="876"/>
      <c r="BF10981" s="876"/>
      <c r="BG10981" s="876"/>
      <c r="BH10981" s="876"/>
      <c r="BI10981" s="876"/>
      <c r="BJ10981" s="876"/>
      <c r="BK10981" s="876"/>
      <c r="BL10981" s="876"/>
      <c r="BM10981" s="876"/>
      <c r="BN10981" s="876"/>
      <c r="BO10981" s="876"/>
      <c r="BP10981" s="876"/>
      <c r="BQ10981" s="876"/>
      <c r="BR10981" s="876"/>
    </row>
    <row r="10982" spans="4:70" x14ac:dyDescent="0.2">
      <c r="D10982" s="876"/>
      <c r="F10982" s="876"/>
      <c r="J10982" s="876"/>
      <c r="X10982" s="876"/>
      <c r="Y10982" s="876"/>
      <c r="Z10982" s="876"/>
      <c r="AA10982" s="876"/>
      <c r="AB10982" s="876"/>
      <c r="AC10982" s="876"/>
      <c r="AD10982" s="876"/>
      <c r="AE10982" s="876"/>
      <c r="AF10982" s="876"/>
      <c r="AG10982" s="876"/>
      <c r="AH10982" s="876"/>
      <c r="AI10982" s="876"/>
      <c r="AJ10982" s="876"/>
      <c r="AK10982" s="876"/>
      <c r="AL10982" s="876"/>
      <c r="AM10982" s="876"/>
      <c r="AN10982" s="876"/>
      <c r="AO10982" s="876"/>
      <c r="AP10982" s="876"/>
      <c r="AQ10982" s="876"/>
      <c r="AR10982" s="876"/>
      <c r="AS10982" s="876"/>
      <c r="AT10982" s="876"/>
      <c r="AU10982" s="876"/>
      <c r="AV10982" s="876"/>
      <c r="AW10982" s="876"/>
      <c r="AX10982" s="876"/>
      <c r="AY10982" s="876"/>
      <c r="AZ10982" s="876"/>
      <c r="BA10982" s="876"/>
      <c r="BB10982" s="876"/>
      <c r="BC10982" s="876"/>
      <c r="BD10982" s="876"/>
      <c r="BE10982" s="876"/>
      <c r="BF10982" s="876"/>
      <c r="BG10982" s="876"/>
      <c r="BH10982" s="876"/>
      <c r="BI10982" s="876"/>
      <c r="BJ10982" s="876"/>
      <c r="BK10982" s="876"/>
      <c r="BL10982" s="876"/>
      <c r="BM10982" s="876"/>
      <c r="BN10982" s="876"/>
      <c r="BO10982" s="876"/>
      <c r="BP10982" s="876"/>
      <c r="BQ10982" s="876"/>
      <c r="BR10982" s="876"/>
    </row>
    <row r="10983" spans="4:70" x14ac:dyDescent="0.2">
      <c r="D10983" s="876"/>
      <c r="F10983" s="876"/>
      <c r="J10983" s="876"/>
      <c r="X10983" s="876"/>
      <c r="Y10983" s="876"/>
      <c r="Z10983" s="876"/>
      <c r="AA10983" s="876"/>
      <c r="AB10983" s="876"/>
      <c r="AC10983" s="876"/>
      <c r="AD10983" s="876"/>
      <c r="AE10983" s="876"/>
      <c r="AF10983" s="876"/>
      <c r="AG10983" s="876"/>
      <c r="AH10983" s="876"/>
      <c r="AI10983" s="876"/>
      <c r="AJ10983" s="876"/>
      <c r="AK10983" s="876"/>
      <c r="AL10983" s="876"/>
      <c r="AM10983" s="876"/>
      <c r="AN10983" s="876"/>
      <c r="AO10983" s="876"/>
      <c r="AP10983" s="876"/>
      <c r="AQ10983" s="876"/>
      <c r="AR10983" s="876"/>
      <c r="AS10983" s="876"/>
      <c r="AT10983" s="876"/>
      <c r="AU10983" s="876"/>
      <c r="AV10983" s="876"/>
      <c r="AW10983" s="876"/>
      <c r="AX10983" s="876"/>
      <c r="AY10983" s="876"/>
      <c r="AZ10983" s="876"/>
      <c r="BA10983" s="876"/>
      <c r="BB10983" s="876"/>
      <c r="BC10983" s="876"/>
      <c r="BD10983" s="876"/>
      <c r="BE10983" s="876"/>
      <c r="BF10983" s="876"/>
      <c r="BG10983" s="876"/>
      <c r="BH10983" s="876"/>
      <c r="BI10983" s="876"/>
      <c r="BJ10983" s="876"/>
      <c r="BK10983" s="876"/>
      <c r="BL10983" s="876"/>
      <c r="BM10983" s="876"/>
      <c r="BN10983" s="876"/>
      <c r="BO10983" s="876"/>
      <c r="BP10983" s="876"/>
      <c r="BQ10983" s="876"/>
      <c r="BR10983" s="876"/>
    </row>
    <row r="10984" spans="4:70" x14ac:dyDescent="0.2">
      <c r="D10984" s="876"/>
      <c r="F10984" s="876"/>
      <c r="J10984" s="876"/>
      <c r="X10984" s="876"/>
      <c r="Y10984" s="876"/>
      <c r="Z10984" s="876"/>
      <c r="AA10984" s="876"/>
      <c r="AB10984" s="876"/>
      <c r="AC10984" s="876"/>
      <c r="AD10984" s="876"/>
      <c r="AE10984" s="876"/>
      <c r="AF10984" s="876"/>
      <c r="AG10984" s="876"/>
      <c r="AH10984" s="876"/>
      <c r="AI10984" s="876"/>
      <c r="AJ10984" s="876"/>
      <c r="AK10984" s="876"/>
      <c r="AL10984" s="876"/>
      <c r="AM10984" s="876"/>
      <c r="AN10984" s="876"/>
      <c r="AO10984" s="876"/>
      <c r="AP10984" s="876"/>
      <c r="AQ10984" s="876"/>
      <c r="AR10984" s="876"/>
      <c r="AS10984" s="876"/>
      <c r="AT10984" s="876"/>
      <c r="AU10984" s="876"/>
      <c r="AV10984" s="876"/>
      <c r="AW10984" s="876"/>
      <c r="AX10984" s="876"/>
      <c r="AY10984" s="876"/>
      <c r="AZ10984" s="876"/>
      <c r="BA10984" s="876"/>
      <c r="BB10984" s="876"/>
      <c r="BC10984" s="876"/>
      <c r="BD10984" s="876"/>
      <c r="BE10984" s="876"/>
      <c r="BF10984" s="876"/>
      <c r="BG10984" s="876"/>
      <c r="BH10984" s="876"/>
      <c r="BI10984" s="876"/>
      <c r="BJ10984" s="876"/>
      <c r="BK10984" s="876"/>
      <c r="BL10984" s="876"/>
      <c r="BM10984" s="876"/>
      <c r="BN10984" s="876"/>
      <c r="BO10984" s="876"/>
      <c r="BP10984" s="876"/>
      <c r="BQ10984" s="876"/>
      <c r="BR10984" s="876"/>
    </row>
    <row r="10985" spans="4:70" x14ac:dyDescent="0.2">
      <c r="D10985" s="876"/>
      <c r="F10985" s="876"/>
      <c r="J10985" s="876"/>
      <c r="X10985" s="876"/>
      <c r="Y10985" s="876"/>
      <c r="Z10985" s="876"/>
      <c r="AA10985" s="876"/>
      <c r="AB10985" s="876"/>
      <c r="AC10985" s="876"/>
      <c r="AD10985" s="876"/>
      <c r="AE10985" s="876"/>
      <c r="AF10985" s="876"/>
      <c r="AG10985" s="876"/>
      <c r="AH10985" s="876"/>
      <c r="AI10985" s="876"/>
      <c r="AJ10985" s="876"/>
      <c r="AK10985" s="876"/>
      <c r="AL10985" s="876"/>
      <c r="AM10985" s="876"/>
      <c r="AN10985" s="876"/>
      <c r="AO10985" s="876"/>
      <c r="AP10985" s="876"/>
      <c r="AQ10985" s="876"/>
      <c r="AR10985" s="876"/>
      <c r="AS10985" s="876"/>
      <c r="AT10985" s="876"/>
      <c r="AU10985" s="876"/>
      <c r="AV10985" s="876"/>
      <c r="AW10985" s="876"/>
      <c r="AX10985" s="876"/>
      <c r="AY10985" s="876"/>
      <c r="AZ10985" s="876"/>
      <c r="BA10985" s="876"/>
      <c r="BB10985" s="876"/>
      <c r="BC10985" s="876"/>
      <c r="BD10985" s="876"/>
      <c r="BE10985" s="876"/>
      <c r="BF10985" s="876"/>
      <c r="BG10985" s="876"/>
      <c r="BH10985" s="876"/>
      <c r="BI10985" s="876"/>
      <c r="BJ10985" s="876"/>
      <c r="BK10985" s="876"/>
      <c r="BL10985" s="876"/>
      <c r="BM10985" s="876"/>
      <c r="BN10985" s="876"/>
      <c r="BO10985" s="876"/>
      <c r="BP10985" s="876"/>
      <c r="BQ10985" s="876"/>
      <c r="BR10985" s="876"/>
    </row>
    <row r="10986" spans="4:70" x14ac:dyDescent="0.2">
      <c r="D10986" s="876"/>
      <c r="F10986" s="876"/>
      <c r="J10986" s="876"/>
      <c r="X10986" s="876"/>
      <c r="Y10986" s="876"/>
      <c r="Z10986" s="876"/>
      <c r="AA10986" s="876"/>
      <c r="AB10986" s="876"/>
      <c r="AC10986" s="876"/>
      <c r="AD10986" s="876"/>
      <c r="AE10986" s="876"/>
      <c r="AF10986" s="876"/>
      <c r="AG10986" s="876"/>
      <c r="AH10986" s="876"/>
      <c r="AI10986" s="876"/>
      <c r="AJ10986" s="876"/>
      <c r="AK10986" s="876"/>
      <c r="AL10986" s="876"/>
      <c r="AM10986" s="876"/>
      <c r="AN10986" s="876"/>
      <c r="AO10986" s="876"/>
      <c r="AP10986" s="876"/>
      <c r="AQ10986" s="876"/>
      <c r="AR10986" s="876"/>
      <c r="AS10986" s="876"/>
      <c r="AT10986" s="876"/>
      <c r="AU10986" s="876"/>
      <c r="AV10986" s="876"/>
      <c r="AW10986" s="876"/>
      <c r="AX10986" s="876"/>
      <c r="AY10986" s="876"/>
      <c r="AZ10986" s="876"/>
      <c r="BA10986" s="876"/>
      <c r="BB10986" s="876"/>
      <c r="BC10986" s="876"/>
      <c r="BD10986" s="876"/>
      <c r="BE10986" s="876"/>
      <c r="BF10986" s="876"/>
      <c r="BG10986" s="876"/>
      <c r="BH10986" s="876"/>
      <c r="BI10986" s="876"/>
      <c r="BJ10986" s="876"/>
      <c r="BK10986" s="876"/>
      <c r="BL10986" s="876"/>
      <c r="BM10986" s="876"/>
      <c r="BN10986" s="876"/>
      <c r="BO10986" s="876"/>
      <c r="BP10986" s="876"/>
      <c r="BQ10986" s="876"/>
      <c r="BR10986" s="876"/>
    </row>
    <row r="10987" spans="4:70" x14ac:dyDescent="0.2">
      <c r="D10987" s="876"/>
      <c r="F10987" s="876"/>
      <c r="J10987" s="876"/>
      <c r="X10987" s="876"/>
      <c r="Y10987" s="876"/>
      <c r="Z10987" s="876"/>
      <c r="AA10987" s="876"/>
      <c r="AB10987" s="876"/>
      <c r="AC10987" s="876"/>
      <c r="AD10987" s="876"/>
      <c r="AE10987" s="876"/>
      <c r="AF10987" s="876"/>
      <c r="AG10987" s="876"/>
      <c r="AH10987" s="876"/>
      <c r="AI10987" s="876"/>
      <c r="AJ10987" s="876"/>
      <c r="AK10987" s="876"/>
      <c r="AL10987" s="876"/>
      <c r="AM10987" s="876"/>
      <c r="AN10987" s="876"/>
      <c r="AO10987" s="876"/>
      <c r="AP10987" s="876"/>
      <c r="AQ10987" s="876"/>
      <c r="AR10987" s="876"/>
      <c r="AS10987" s="876"/>
      <c r="AT10987" s="876"/>
      <c r="AU10987" s="876"/>
      <c r="AV10987" s="876"/>
      <c r="AW10987" s="876"/>
      <c r="AX10987" s="876"/>
      <c r="AY10987" s="876"/>
      <c r="AZ10987" s="876"/>
      <c r="BA10987" s="876"/>
      <c r="BB10987" s="876"/>
      <c r="BC10987" s="876"/>
      <c r="BD10987" s="876"/>
      <c r="BE10987" s="876"/>
      <c r="BF10987" s="876"/>
      <c r="BG10987" s="876"/>
      <c r="BH10987" s="876"/>
      <c r="BI10987" s="876"/>
      <c r="BJ10987" s="876"/>
      <c r="BK10987" s="876"/>
      <c r="BL10987" s="876"/>
      <c r="BM10987" s="876"/>
      <c r="BN10987" s="876"/>
      <c r="BO10987" s="876"/>
      <c r="BP10987" s="876"/>
      <c r="BQ10987" s="876"/>
      <c r="BR10987" s="876"/>
    </row>
    <row r="10988" spans="4:70" x14ac:dyDescent="0.2">
      <c r="D10988" s="876"/>
      <c r="F10988" s="876"/>
      <c r="J10988" s="876"/>
      <c r="X10988" s="876"/>
      <c r="Y10988" s="876"/>
      <c r="Z10988" s="876"/>
      <c r="AA10988" s="876"/>
      <c r="AB10988" s="876"/>
      <c r="AC10988" s="876"/>
      <c r="AD10988" s="876"/>
      <c r="AE10988" s="876"/>
      <c r="AF10988" s="876"/>
      <c r="AG10988" s="876"/>
      <c r="AH10988" s="876"/>
      <c r="AI10988" s="876"/>
      <c r="AJ10988" s="876"/>
      <c r="AK10988" s="876"/>
      <c r="AL10988" s="876"/>
      <c r="AM10988" s="876"/>
      <c r="AN10988" s="876"/>
      <c r="AO10988" s="876"/>
      <c r="AP10988" s="876"/>
      <c r="AQ10988" s="876"/>
      <c r="AR10988" s="876"/>
      <c r="AS10988" s="876"/>
      <c r="AT10988" s="876"/>
      <c r="AU10988" s="876"/>
      <c r="AV10988" s="876"/>
      <c r="AW10988" s="876"/>
      <c r="AX10988" s="876"/>
      <c r="AY10988" s="876"/>
      <c r="AZ10988" s="876"/>
      <c r="BA10988" s="876"/>
      <c r="BB10988" s="876"/>
      <c r="BC10988" s="876"/>
      <c r="BD10988" s="876"/>
      <c r="BE10988" s="876"/>
      <c r="BF10988" s="876"/>
      <c r="BG10988" s="876"/>
      <c r="BH10988" s="876"/>
      <c r="BI10988" s="876"/>
      <c r="BJ10988" s="876"/>
      <c r="BK10988" s="876"/>
      <c r="BL10988" s="876"/>
      <c r="BM10988" s="876"/>
      <c r="BN10988" s="876"/>
      <c r="BO10988" s="876"/>
      <c r="BP10988" s="876"/>
      <c r="BQ10988" s="876"/>
      <c r="BR10988" s="876"/>
    </row>
    <row r="10989" spans="4:70" x14ac:dyDescent="0.2">
      <c r="D10989" s="876"/>
      <c r="F10989" s="876"/>
      <c r="J10989" s="876"/>
      <c r="X10989" s="876"/>
      <c r="Y10989" s="876"/>
      <c r="Z10989" s="876"/>
      <c r="AA10989" s="876"/>
      <c r="AB10989" s="876"/>
      <c r="AC10989" s="876"/>
      <c r="AD10989" s="876"/>
      <c r="AE10989" s="876"/>
      <c r="AF10989" s="876"/>
      <c r="AG10989" s="876"/>
      <c r="AH10989" s="876"/>
      <c r="AI10989" s="876"/>
      <c r="AJ10989" s="876"/>
      <c r="AK10989" s="876"/>
      <c r="AL10989" s="876"/>
      <c r="AM10989" s="876"/>
      <c r="AN10989" s="876"/>
      <c r="AO10989" s="876"/>
      <c r="AP10989" s="876"/>
      <c r="AQ10989" s="876"/>
      <c r="AR10989" s="876"/>
      <c r="AS10989" s="876"/>
      <c r="AT10989" s="876"/>
      <c r="AU10989" s="876"/>
      <c r="AV10989" s="876"/>
      <c r="AW10989" s="876"/>
      <c r="AX10989" s="876"/>
      <c r="AY10989" s="876"/>
      <c r="AZ10989" s="876"/>
      <c r="BA10989" s="876"/>
      <c r="BB10989" s="876"/>
      <c r="BC10989" s="876"/>
      <c r="BD10989" s="876"/>
      <c r="BE10989" s="876"/>
      <c r="BF10989" s="876"/>
      <c r="BG10989" s="876"/>
      <c r="BH10989" s="876"/>
      <c r="BI10989" s="876"/>
      <c r="BJ10989" s="876"/>
      <c r="BK10989" s="876"/>
      <c r="BL10989" s="876"/>
      <c r="BM10989" s="876"/>
      <c r="BN10989" s="876"/>
      <c r="BO10989" s="876"/>
      <c r="BP10989" s="876"/>
      <c r="BQ10989" s="876"/>
      <c r="BR10989" s="876"/>
    </row>
    <row r="10990" spans="4:70" x14ac:dyDescent="0.2">
      <c r="D10990" s="876"/>
      <c r="F10990" s="876"/>
      <c r="J10990" s="876"/>
      <c r="X10990" s="876"/>
      <c r="Y10990" s="876"/>
      <c r="Z10990" s="876"/>
      <c r="AA10990" s="876"/>
      <c r="AB10990" s="876"/>
      <c r="AC10990" s="876"/>
      <c r="AD10990" s="876"/>
      <c r="AE10990" s="876"/>
      <c r="AF10990" s="876"/>
      <c r="AG10990" s="876"/>
      <c r="AH10990" s="876"/>
      <c r="AI10990" s="876"/>
      <c r="AJ10990" s="876"/>
      <c r="AK10990" s="876"/>
      <c r="AL10990" s="876"/>
      <c r="AM10990" s="876"/>
      <c r="AN10990" s="876"/>
      <c r="AO10990" s="876"/>
      <c r="AP10990" s="876"/>
      <c r="AQ10990" s="876"/>
      <c r="AR10990" s="876"/>
      <c r="AS10990" s="876"/>
      <c r="AT10990" s="876"/>
      <c r="AU10990" s="876"/>
      <c r="AV10990" s="876"/>
      <c r="AW10990" s="876"/>
      <c r="AX10990" s="876"/>
      <c r="AY10990" s="876"/>
      <c r="AZ10990" s="876"/>
      <c r="BA10990" s="876"/>
      <c r="BB10990" s="876"/>
      <c r="BC10990" s="876"/>
      <c r="BD10990" s="876"/>
      <c r="BE10990" s="876"/>
      <c r="BF10990" s="876"/>
      <c r="BG10990" s="876"/>
      <c r="BH10990" s="876"/>
      <c r="BI10990" s="876"/>
      <c r="BJ10990" s="876"/>
      <c r="BK10990" s="876"/>
      <c r="BL10990" s="876"/>
      <c r="BM10990" s="876"/>
      <c r="BN10990" s="876"/>
      <c r="BO10990" s="876"/>
      <c r="BP10990" s="876"/>
      <c r="BQ10990" s="876"/>
      <c r="BR10990" s="876"/>
    </row>
    <row r="10991" spans="4:70" x14ac:dyDescent="0.2">
      <c r="D10991" s="876"/>
      <c r="F10991" s="876"/>
      <c r="J10991" s="876"/>
      <c r="X10991" s="876"/>
      <c r="Y10991" s="876"/>
      <c r="Z10991" s="876"/>
      <c r="AA10991" s="876"/>
      <c r="AB10991" s="876"/>
      <c r="AC10991" s="876"/>
      <c r="AD10991" s="876"/>
      <c r="AE10991" s="876"/>
      <c r="AF10991" s="876"/>
      <c r="AG10991" s="876"/>
      <c r="AH10991" s="876"/>
      <c r="AI10991" s="876"/>
      <c r="AJ10991" s="876"/>
      <c r="AK10991" s="876"/>
      <c r="AL10991" s="876"/>
      <c r="AM10991" s="876"/>
      <c r="AN10991" s="876"/>
      <c r="AO10991" s="876"/>
      <c r="AP10991" s="876"/>
      <c r="AQ10991" s="876"/>
      <c r="AR10991" s="876"/>
      <c r="AS10991" s="876"/>
      <c r="AT10991" s="876"/>
      <c r="AU10991" s="876"/>
      <c r="AV10991" s="876"/>
      <c r="AW10991" s="876"/>
      <c r="AX10991" s="876"/>
      <c r="AY10991" s="876"/>
      <c r="AZ10991" s="876"/>
      <c r="BA10991" s="876"/>
      <c r="BB10991" s="876"/>
      <c r="BC10991" s="876"/>
      <c r="BD10991" s="876"/>
      <c r="BE10991" s="876"/>
      <c r="BF10991" s="876"/>
      <c r="BG10991" s="876"/>
      <c r="BH10991" s="876"/>
      <c r="BI10991" s="876"/>
      <c r="BJ10991" s="876"/>
      <c r="BK10991" s="876"/>
      <c r="BL10991" s="876"/>
      <c r="BM10991" s="876"/>
      <c r="BN10991" s="876"/>
      <c r="BO10991" s="876"/>
      <c r="BP10991" s="876"/>
      <c r="BQ10991" s="876"/>
      <c r="BR10991" s="876"/>
    </row>
    <row r="10992" spans="4:70" x14ac:dyDescent="0.2">
      <c r="D10992" s="876"/>
      <c r="F10992" s="876"/>
      <c r="J10992" s="876"/>
      <c r="X10992" s="876"/>
      <c r="Y10992" s="876"/>
      <c r="Z10992" s="876"/>
      <c r="AA10992" s="876"/>
      <c r="AB10992" s="876"/>
      <c r="AC10992" s="876"/>
      <c r="AD10992" s="876"/>
      <c r="AE10992" s="876"/>
      <c r="AF10992" s="876"/>
      <c r="AG10992" s="876"/>
      <c r="AH10992" s="876"/>
      <c r="AI10992" s="876"/>
      <c r="AJ10992" s="876"/>
      <c r="AK10992" s="876"/>
      <c r="AL10992" s="876"/>
      <c r="AM10992" s="876"/>
      <c r="AN10992" s="876"/>
      <c r="AO10992" s="876"/>
      <c r="AP10992" s="876"/>
      <c r="AQ10992" s="876"/>
      <c r="AR10992" s="876"/>
      <c r="AS10992" s="876"/>
      <c r="AT10992" s="876"/>
      <c r="AU10992" s="876"/>
      <c r="AV10992" s="876"/>
      <c r="AW10992" s="876"/>
      <c r="AX10992" s="876"/>
      <c r="AY10992" s="876"/>
      <c r="AZ10992" s="876"/>
      <c r="BA10992" s="876"/>
      <c r="BB10992" s="876"/>
      <c r="BC10992" s="876"/>
      <c r="BD10992" s="876"/>
      <c r="BE10992" s="876"/>
      <c r="BF10992" s="876"/>
      <c r="BG10992" s="876"/>
      <c r="BH10992" s="876"/>
      <c r="BI10992" s="876"/>
      <c r="BJ10992" s="876"/>
      <c r="BK10992" s="876"/>
      <c r="BL10992" s="876"/>
      <c r="BM10992" s="876"/>
      <c r="BN10992" s="876"/>
      <c r="BO10992" s="876"/>
      <c r="BP10992" s="876"/>
      <c r="BQ10992" s="876"/>
      <c r="BR10992" s="876"/>
    </row>
    <row r="10993" spans="4:70" x14ac:dyDescent="0.2">
      <c r="D10993" s="876"/>
      <c r="F10993" s="876"/>
      <c r="J10993" s="876"/>
      <c r="X10993" s="876"/>
      <c r="Y10993" s="876"/>
      <c r="Z10993" s="876"/>
      <c r="AA10993" s="876"/>
      <c r="AB10993" s="876"/>
      <c r="AC10993" s="876"/>
      <c r="AD10993" s="876"/>
      <c r="AE10993" s="876"/>
      <c r="AF10993" s="876"/>
      <c r="AG10993" s="876"/>
      <c r="AH10993" s="876"/>
      <c r="AI10993" s="876"/>
      <c r="AJ10993" s="876"/>
      <c r="AK10993" s="876"/>
      <c r="AL10993" s="876"/>
      <c r="AM10993" s="876"/>
      <c r="AN10993" s="876"/>
      <c r="AO10993" s="876"/>
      <c r="AP10993" s="876"/>
      <c r="AQ10993" s="876"/>
      <c r="AR10993" s="876"/>
      <c r="AS10993" s="876"/>
      <c r="AT10993" s="876"/>
      <c r="AU10993" s="876"/>
      <c r="AV10993" s="876"/>
      <c r="AW10993" s="876"/>
      <c r="AX10993" s="876"/>
      <c r="AY10993" s="876"/>
      <c r="AZ10993" s="876"/>
      <c r="BA10993" s="876"/>
      <c r="BB10993" s="876"/>
      <c r="BC10993" s="876"/>
      <c r="BD10993" s="876"/>
      <c r="BE10993" s="876"/>
      <c r="BF10993" s="876"/>
      <c r="BG10993" s="876"/>
      <c r="BH10993" s="876"/>
      <c r="BI10993" s="876"/>
      <c r="BJ10993" s="876"/>
      <c r="BK10993" s="876"/>
      <c r="BL10993" s="876"/>
      <c r="BM10993" s="876"/>
      <c r="BN10993" s="876"/>
      <c r="BO10993" s="876"/>
      <c r="BP10993" s="876"/>
      <c r="BQ10993" s="876"/>
      <c r="BR10993" s="876"/>
    </row>
    <row r="10994" spans="4:70" x14ac:dyDescent="0.2">
      <c r="D10994" s="876"/>
      <c r="F10994" s="876"/>
      <c r="J10994" s="876"/>
      <c r="X10994" s="876"/>
      <c r="Y10994" s="876"/>
      <c r="Z10994" s="876"/>
      <c r="AA10994" s="876"/>
      <c r="AB10994" s="876"/>
      <c r="AC10994" s="876"/>
      <c r="AD10994" s="876"/>
      <c r="AE10994" s="876"/>
      <c r="AF10994" s="876"/>
      <c r="AG10994" s="876"/>
      <c r="AH10994" s="876"/>
      <c r="AI10994" s="876"/>
      <c r="AJ10994" s="876"/>
      <c r="AK10994" s="876"/>
      <c r="AL10994" s="876"/>
      <c r="AM10994" s="876"/>
      <c r="AN10994" s="876"/>
      <c r="AO10994" s="876"/>
      <c r="AP10994" s="876"/>
      <c r="AQ10994" s="876"/>
      <c r="AR10994" s="876"/>
      <c r="AS10994" s="876"/>
      <c r="AT10994" s="876"/>
      <c r="AU10994" s="876"/>
      <c r="AV10994" s="876"/>
      <c r="AW10994" s="876"/>
      <c r="AX10994" s="876"/>
      <c r="AY10994" s="876"/>
      <c r="AZ10994" s="876"/>
      <c r="BA10994" s="876"/>
      <c r="BB10994" s="876"/>
      <c r="BC10994" s="876"/>
      <c r="BD10994" s="876"/>
      <c r="BE10994" s="876"/>
      <c r="BF10994" s="876"/>
      <c r="BG10994" s="876"/>
      <c r="BH10994" s="876"/>
      <c r="BI10994" s="876"/>
      <c r="BJ10994" s="876"/>
      <c r="BK10994" s="876"/>
      <c r="BL10994" s="876"/>
      <c r="BM10994" s="876"/>
      <c r="BN10994" s="876"/>
      <c r="BO10994" s="876"/>
      <c r="BP10994" s="876"/>
      <c r="BQ10994" s="876"/>
      <c r="BR10994" s="876"/>
    </row>
    <row r="10995" spans="4:70" x14ac:dyDescent="0.2">
      <c r="D10995" s="876"/>
      <c r="F10995" s="876"/>
      <c r="J10995" s="876"/>
      <c r="X10995" s="876"/>
      <c r="Y10995" s="876"/>
      <c r="Z10995" s="876"/>
      <c r="AA10995" s="876"/>
      <c r="AB10995" s="876"/>
      <c r="AC10995" s="876"/>
      <c r="AD10995" s="876"/>
      <c r="AE10995" s="876"/>
      <c r="AF10995" s="876"/>
      <c r="AG10995" s="876"/>
      <c r="AH10995" s="876"/>
      <c r="AI10995" s="876"/>
      <c r="AJ10995" s="876"/>
      <c r="AK10995" s="876"/>
      <c r="AL10995" s="876"/>
      <c r="AM10995" s="876"/>
      <c r="AN10995" s="876"/>
      <c r="AO10995" s="876"/>
      <c r="AP10995" s="876"/>
      <c r="AQ10995" s="876"/>
      <c r="AR10995" s="876"/>
      <c r="AS10995" s="876"/>
      <c r="AT10995" s="876"/>
      <c r="AU10995" s="876"/>
      <c r="AV10995" s="876"/>
      <c r="AW10995" s="876"/>
      <c r="AX10995" s="876"/>
      <c r="AY10995" s="876"/>
      <c r="AZ10995" s="876"/>
      <c r="BA10995" s="876"/>
      <c r="BB10995" s="876"/>
      <c r="BC10995" s="876"/>
      <c r="BD10995" s="876"/>
      <c r="BE10995" s="876"/>
      <c r="BF10995" s="876"/>
      <c r="BG10995" s="876"/>
      <c r="BH10995" s="876"/>
      <c r="BI10995" s="876"/>
      <c r="BJ10995" s="876"/>
      <c r="BK10995" s="876"/>
      <c r="BL10995" s="876"/>
      <c r="BM10995" s="876"/>
      <c r="BN10995" s="876"/>
      <c r="BO10995" s="876"/>
      <c r="BP10995" s="876"/>
      <c r="BQ10995" s="876"/>
      <c r="BR10995" s="876"/>
    </row>
    <row r="10996" spans="4:70" x14ac:dyDescent="0.2">
      <c r="D10996" s="876"/>
      <c r="F10996" s="876"/>
      <c r="J10996" s="876"/>
      <c r="X10996" s="876"/>
      <c r="Y10996" s="876"/>
      <c r="Z10996" s="876"/>
      <c r="AA10996" s="876"/>
      <c r="AB10996" s="876"/>
      <c r="AC10996" s="876"/>
      <c r="AD10996" s="876"/>
      <c r="AE10996" s="876"/>
      <c r="AF10996" s="876"/>
      <c r="AG10996" s="876"/>
      <c r="AH10996" s="876"/>
      <c r="AI10996" s="876"/>
      <c r="AJ10996" s="876"/>
      <c r="AK10996" s="876"/>
      <c r="AL10996" s="876"/>
      <c r="AM10996" s="876"/>
      <c r="AN10996" s="876"/>
      <c r="AO10996" s="876"/>
      <c r="AP10996" s="876"/>
      <c r="AQ10996" s="876"/>
      <c r="AR10996" s="876"/>
      <c r="AS10996" s="876"/>
      <c r="AT10996" s="876"/>
      <c r="AU10996" s="876"/>
      <c r="AV10996" s="876"/>
      <c r="AW10996" s="876"/>
      <c r="AX10996" s="876"/>
      <c r="AY10996" s="876"/>
      <c r="AZ10996" s="876"/>
      <c r="BA10996" s="876"/>
      <c r="BB10996" s="876"/>
      <c r="BC10996" s="876"/>
      <c r="BD10996" s="876"/>
      <c r="BE10996" s="876"/>
      <c r="BF10996" s="876"/>
      <c r="BG10996" s="876"/>
      <c r="BH10996" s="876"/>
      <c r="BI10996" s="876"/>
      <c r="BJ10996" s="876"/>
      <c r="BK10996" s="876"/>
      <c r="BL10996" s="876"/>
      <c r="BM10996" s="876"/>
      <c r="BN10996" s="876"/>
      <c r="BO10996" s="876"/>
      <c r="BP10996" s="876"/>
      <c r="BQ10996" s="876"/>
      <c r="BR10996" s="876"/>
    </row>
    <row r="10997" spans="4:70" x14ac:dyDescent="0.2">
      <c r="D10997" s="876"/>
      <c r="F10997" s="876"/>
      <c r="J10997" s="876"/>
      <c r="X10997" s="876"/>
      <c r="Y10997" s="876"/>
      <c r="Z10997" s="876"/>
      <c r="AA10997" s="876"/>
      <c r="AB10997" s="876"/>
      <c r="AC10997" s="876"/>
      <c r="AD10997" s="876"/>
      <c r="AE10997" s="876"/>
      <c r="AF10997" s="876"/>
      <c r="AG10997" s="876"/>
      <c r="AH10997" s="876"/>
      <c r="AI10997" s="876"/>
      <c r="AJ10997" s="876"/>
      <c r="AK10997" s="876"/>
      <c r="AL10997" s="876"/>
      <c r="AM10997" s="876"/>
      <c r="AN10997" s="876"/>
      <c r="AO10997" s="876"/>
      <c r="AP10997" s="876"/>
      <c r="AQ10997" s="876"/>
      <c r="AR10997" s="876"/>
      <c r="AS10997" s="876"/>
      <c r="AT10997" s="876"/>
      <c r="AU10997" s="876"/>
      <c r="AV10997" s="876"/>
      <c r="AW10997" s="876"/>
      <c r="AX10997" s="876"/>
      <c r="AY10997" s="876"/>
      <c r="AZ10997" s="876"/>
      <c r="BA10997" s="876"/>
      <c r="BB10997" s="876"/>
      <c r="BC10997" s="876"/>
      <c r="BD10997" s="876"/>
      <c r="BE10997" s="876"/>
      <c r="BF10997" s="876"/>
      <c r="BG10997" s="876"/>
      <c r="BH10997" s="876"/>
      <c r="BI10997" s="876"/>
      <c r="BJ10997" s="876"/>
      <c r="BK10997" s="876"/>
      <c r="BL10997" s="876"/>
      <c r="BM10997" s="876"/>
      <c r="BN10997" s="876"/>
      <c r="BO10997" s="876"/>
      <c r="BP10997" s="876"/>
      <c r="BQ10997" s="876"/>
      <c r="BR10997" s="876"/>
    </row>
  </sheetData>
  <sheetProtection password="C64F" sheet="1" objects="1" scenarios="1" formatRows="0"/>
  <protectedRanges>
    <protectedRange password="C64F" sqref="C1 A7:K36 M7:M36 O7:V36 X7:AM36" name="Admin"/>
    <protectedRange sqref="L7:L36 N7:N36 W7:W36" name="SGL Data"/>
  </protectedRanges>
  <customSheetViews>
    <customSheetView guid="{902EEF54-E42B-473F-A94F-90608D9CB1C3}" hiddenColumns="1">
      <pane xSplit="2" topLeftCell="C1" activePane="topRight" state="frozen"/>
      <selection pane="topRight" activeCell="N8" sqref="N8"/>
      <pageMargins left="0.7" right="0.7" top="0.75" bottom="0.75" header="0.3" footer="0.3"/>
      <pageSetup orientation="portrait" horizontalDpi="300" verticalDpi="300" r:id="rId1"/>
    </customSheetView>
    <customSheetView guid="{C48D4376-7E6E-43E1-BDDA-4583E8F77408}">
      <pane xSplit="2" topLeftCell="C1" activePane="topRight" state="frozen"/>
      <selection pane="topRight" activeCell="X23" sqref="X23:Y23"/>
      <pageMargins left="0.7" right="0.7" top="0.75" bottom="0.75" header="0.3" footer="0.3"/>
      <pageSetup orientation="portrait" horizontalDpi="300" verticalDpi="300" r:id="rId2"/>
    </customSheetView>
    <customSheetView guid="{8168B4B8-9A02-4791-AD5C-7A76A87A620E}">
      <pane xSplit="2" topLeftCell="C1" activePane="topRight" state="frozen"/>
      <selection pane="topRight" activeCell="X23" sqref="X23:Y23"/>
      <pageMargins left="0.7" right="0.7" top="0.75" bottom="0.75" header="0.3" footer="0.3"/>
      <pageSetup orientation="portrait" horizontalDpi="300" verticalDpi="300" r:id="rId3"/>
    </customSheetView>
    <customSheetView guid="{7F7D5A8C-9A56-4905-9300-15A5D4F74565}">
      <pane xSplit="2" topLeftCell="C1" activePane="topRight" state="frozen"/>
      <selection pane="topRight" activeCell="L7" sqref="L7"/>
      <pageMargins left="0.7" right="0.7" top="0.75" bottom="0.75" header="0.3" footer="0.3"/>
      <pageSetup orientation="portrait" horizontalDpi="300" verticalDpi="300" r:id="rId4"/>
    </customSheetView>
  </customSheetViews>
  <mergeCells count="116">
    <mergeCell ref="C38:E38"/>
    <mergeCell ref="G38:I38"/>
    <mergeCell ref="G32:I32"/>
    <mergeCell ref="G33:I33"/>
    <mergeCell ref="G34:I34"/>
    <mergeCell ref="G35:I35"/>
    <mergeCell ref="G36:I36"/>
    <mergeCell ref="C35:E35"/>
    <mergeCell ref="C36:E36"/>
    <mergeCell ref="F1:AM4"/>
    <mergeCell ref="AC5:AD6"/>
    <mergeCell ref="AK5:AK6"/>
    <mergeCell ref="AL5:AL6"/>
    <mergeCell ref="AF5:AG6"/>
    <mergeCell ref="O37:P37"/>
    <mergeCell ref="G14:I14"/>
    <mergeCell ref="G11:I11"/>
    <mergeCell ref="G10:I10"/>
    <mergeCell ref="G15:I15"/>
    <mergeCell ref="G16:I16"/>
    <mergeCell ref="G13:I13"/>
    <mergeCell ref="AC37:AD37"/>
    <mergeCell ref="Y37:Z37"/>
    <mergeCell ref="V37:W37"/>
    <mergeCell ref="K37:L37"/>
    <mergeCell ref="M37:N37"/>
    <mergeCell ref="C10:E10"/>
    <mergeCell ref="C11:E11"/>
    <mergeCell ref="C12:E12"/>
    <mergeCell ref="AH5:AH6"/>
    <mergeCell ref="AM5:AM6"/>
    <mergeCell ref="O5:O6"/>
    <mergeCell ref="K5:N5"/>
    <mergeCell ref="K6:L6"/>
    <mergeCell ref="M6:N6"/>
    <mergeCell ref="V5:W6"/>
    <mergeCell ref="Y5:Z6"/>
    <mergeCell ref="G7:I7"/>
    <mergeCell ref="G8:I8"/>
    <mergeCell ref="C1:E4"/>
    <mergeCell ref="C5:E6"/>
    <mergeCell ref="B1:B5"/>
    <mergeCell ref="G30:I30"/>
    <mergeCell ref="G27:I27"/>
    <mergeCell ref="G28:I28"/>
    <mergeCell ref="G25:I25"/>
    <mergeCell ref="G26:I26"/>
    <mergeCell ref="G23:I23"/>
    <mergeCell ref="G9:I9"/>
    <mergeCell ref="G24:I24"/>
    <mergeCell ref="G22:I22"/>
    <mergeCell ref="G19:I19"/>
    <mergeCell ref="G20:I20"/>
    <mergeCell ref="G17:I17"/>
    <mergeCell ref="G18:I18"/>
    <mergeCell ref="G21:I21"/>
    <mergeCell ref="C13:E13"/>
    <mergeCell ref="C14:E14"/>
    <mergeCell ref="G12:I12"/>
    <mergeCell ref="G5:I6"/>
    <mergeCell ref="C7:E7"/>
    <mergeCell ref="C8:E8"/>
    <mergeCell ref="C9:E9"/>
    <mergeCell ref="A6:B6"/>
    <mergeCell ref="G31:I31"/>
    <mergeCell ref="G29:I29"/>
    <mergeCell ref="C23:E23"/>
    <mergeCell ref="C24:E24"/>
    <mergeCell ref="C25:E25"/>
    <mergeCell ref="C26:E26"/>
    <mergeCell ref="C15:E15"/>
    <mergeCell ref="C16:E16"/>
    <mergeCell ref="C17:E17"/>
    <mergeCell ref="C18:E18"/>
    <mergeCell ref="C21:E21"/>
    <mergeCell ref="C22:E22"/>
    <mergeCell ref="C20:E20"/>
    <mergeCell ref="C19:E19"/>
    <mergeCell ref="A25:B25"/>
    <mergeCell ref="A24:B24"/>
    <mergeCell ref="A26:B26"/>
    <mergeCell ref="A15:B15"/>
    <mergeCell ref="A16:B16"/>
    <mergeCell ref="A17:B17"/>
    <mergeCell ref="A18:B18"/>
    <mergeCell ref="A19:B19"/>
    <mergeCell ref="A20:B20"/>
    <mergeCell ref="A21:B21"/>
    <mergeCell ref="A22:B22"/>
    <mergeCell ref="A23:B23"/>
    <mergeCell ref="A7:B7"/>
    <mergeCell ref="A8:B8"/>
    <mergeCell ref="A9:B9"/>
    <mergeCell ref="A10:B10"/>
    <mergeCell ref="A11:B11"/>
    <mergeCell ref="A12:B12"/>
    <mergeCell ref="A13:B13"/>
    <mergeCell ref="A14:B14"/>
    <mergeCell ref="A32:B32"/>
    <mergeCell ref="A33:B33"/>
    <mergeCell ref="A34:B34"/>
    <mergeCell ref="C31:E31"/>
    <mergeCell ref="C32:E32"/>
    <mergeCell ref="A35:B35"/>
    <mergeCell ref="A36:B36"/>
    <mergeCell ref="C33:E33"/>
    <mergeCell ref="C34:E34"/>
    <mergeCell ref="A27:B27"/>
    <mergeCell ref="A28:B28"/>
    <mergeCell ref="A29:B29"/>
    <mergeCell ref="A30:B30"/>
    <mergeCell ref="C27:E27"/>
    <mergeCell ref="C28:E28"/>
    <mergeCell ref="C29:E29"/>
    <mergeCell ref="C30:E30"/>
    <mergeCell ref="A31:B31"/>
  </mergeCells>
  <conditionalFormatting sqref="I7:I36 C7:C36 F7:F36 W7:W36">
    <cfRule type="containsText" dxfId="58" priority="6" operator="containsText" text="No-Go">
      <formula>NOT(ISERROR(SEARCH("No-Go",C7)))</formula>
    </cfRule>
    <cfRule type="containsText" dxfId="57" priority="7" operator="containsText" text="SAT">
      <formula>NOT(ISERROR(SEARCH("SAT",C7)))</formula>
    </cfRule>
    <cfRule type="containsText" dxfId="56" priority="8" operator="containsText" text="SUP">
      <formula>NOT(ISERROR(SEARCH("SUP",C7)))</formula>
    </cfRule>
  </conditionalFormatting>
  <conditionalFormatting sqref="AI7:AI27 AN7:AN27 AE7:AE27 C7:C36 G7:G36 H8:I36 D8:E36 Y7:AB36 K7:W36">
    <cfRule type="containsText" dxfId="55" priority="3" operator="containsText" text="UNSAT">
      <formula>NOT(ISERROR(SEARCH("UNSAT",C7)))</formula>
    </cfRule>
    <cfRule type="containsText" dxfId="54" priority="4" operator="containsText" text="SAT">
      <formula>NOT(ISERROR(SEARCH("SAT",C7)))</formula>
    </cfRule>
    <cfRule type="containsText" dxfId="53" priority="5" operator="containsText" text="SUP">
      <formula>NOT(ISERROR(SEARCH("SUP",C7)))</formula>
    </cfRule>
  </conditionalFormatting>
  <conditionalFormatting sqref="Y7:Z36">
    <cfRule type="containsText" dxfId="52" priority="1" operator="containsText" text="No-Go">
      <formula>NOT(ISERROR(SEARCH("No-Go",Y7)))</formula>
    </cfRule>
    <cfRule type="containsText" dxfId="51" priority="2" operator="containsText" text="Go">
      <formula>NOT(ISERROR(SEARCH("Go",Y7)))</formula>
    </cfRule>
  </conditionalFormatting>
  <dataValidations count="10">
    <dataValidation type="list" allowBlank="1" showInputMessage="1" showErrorMessage="1" promptTitle="Total Superiors" prompt="Enter total number of Superiors student achieved" sqref="HT65535:HT65536 E65535:E65536 HT7:HT26">
      <formula1>$E$38:$E$65</formula1>
    </dataValidation>
    <dataValidation type="list" allowBlank="1" showInputMessage="1" showErrorMessage="1" sqref="IA7:IA26 H65535:H65536 IA65535:IA65536">
      <formula1>$H$38:$H$75</formula1>
    </dataValidation>
    <dataValidation type="list" allowBlank="1" showInputMessage="1" showErrorMessage="1" sqref="II65535:II65536 II7:II26 W65535:W65536">
      <formula1>$W$38:$W$78</formula1>
    </dataValidation>
    <dataValidation type="list" allowBlank="1" showInputMessage="1" showErrorMessage="1" sqref="AQ65535:AQ65536">
      <formula1>$AQ$38:$AQ$67</formula1>
    </dataValidation>
    <dataValidation type="list" allowBlank="1" showInputMessage="1" showErrorMessage="1" sqref="AI65535:AI65536">
      <formula1>$AI$38:$AI$59</formula1>
    </dataValidation>
    <dataValidation type="list" allowBlank="1" showInputMessage="1" showErrorMessage="1" sqref="Z65535:Z65536">
      <formula1>$Z$38:$Z$81</formula1>
    </dataValidation>
    <dataValidation type="list" allowBlank="1" showInputMessage="1" showErrorMessage="1" sqref="W7:W36">
      <formula1>$W$38:$W$43</formula1>
    </dataValidation>
    <dataValidation type="list" allowBlank="1" showInputMessage="1" showErrorMessage="1" sqref="AE65535:AE65536">
      <formula1>$AE$38:$AE$89</formula1>
    </dataValidation>
    <dataValidation type="list" allowBlank="1" showInputMessage="1" showErrorMessage="1" sqref="N7:N36">
      <formula1>$N$38:$N$60</formula1>
    </dataValidation>
    <dataValidation type="list" allowBlank="1" showInputMessage="1" showErrorMessage="1" sqref="L7:L36">
      <formula1>$L$38:$L$45</formula1>
    </dataValidation>
  </dataValidations>
  <pageMargins left="0.7" right="0.7" top="0.75" bottom="0.75" header="0.3" footer="0.3"/>
  <pageSetup orientation="portrait" horizontalDpi="300" verticalDpi="300" r:id="rId5"/>
  <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1000"/>
  <sheetViews>
    <sheetView zoomScale="80" zoomScaleNormal="80" workbookViewId="0">
      <selection activeCell="G18" sqref="G18"/>
    </sheetView>
  </sheetViews>
  <sheetFormatPr defaultRowHeight="12.75" x14ac:dyDescent="0.2"/>
  <cols>
    <col min="1" max="7" width="9.140625" style="517"/>
    <col min="8" max="8" width="9.140625" style="517" hidden="1" customWidth="1"/>
    <col min="9" max="10" width="9.140625" style="517"/>
    <col min="11" max="11" width="9.140625" style="517" customWidth="1"/>
    <col min="12" max="43" width="9.140625" style="535"/>
    <col min="44" max="16384" width="9.140625" style="517"/>
  </cols>
  <sheetData>
    <row r="1" spans="1:12" x14ac:dyDescent="0.2">
      <c r="A1" s="1390" t="s">
        <v>346</v>
      </c>
      <c r="B1" s="1391"/>
      <c r="C1" s="1391"/>
      <c r="D1" s="1391"/>
      <c r="E1" s="1391"/>
      <c r="F1" s="1391"/>
      <c r="G1" s="1391"/>
      <c r="H1" s="1391"/>
      <c r="I1" s="1391"/>
      <c r="J1" s="1391"/>
      <c r="K1" s="1392"/>
    </row>
    <row r="2" spans="1:12" x14ac:dyDescent="0.2">
      <c r="A2" s="1393"/>
      <c r="B2" s="1394"/>
      <c r="C2" s="1394"/>
      <c r="D2" s="1394"/>
      <c r="E2" s="1394"/>
      <c r="F2" s="1394"/>
      <c r="G2" s="1394"/>
      <c r="H2" s="1394"/>
      <c r="I2" s="1394"/>
      <c r="J2" s="1394"/>
      <c r="K2" s="1395"/>
    </row>
    <row r="3" spans="1:12" x14ac:dyDescent="0.2">
      <c r="A3" s="1393"/>
      <c r="B3" s="1394"/>
      <c r="C3" s="1394"/>
      <c r="D3" s="1394"/>
      <c r="E3" s="1394"/>
      <c r="F3" s="1394"/>
      <c r="G3" s="1394"/>
      <c r="H3" s="1394"/>
      <c r="I3" s="1394"/>
      <c r="J3" s="1394"/>
      <c r="K3" s="1395"/>
    </row>
    <row r="4" spans="1:12" x14ac:dyDescent="0.2">
      <c r="A4" s="1393"/>
      <c r="B4" s="1394"/>
      <c r="C4" s="1394"/>
      <c r="D4" s="1394"/>
      <c r="E4" s="1394"/>
      <c r="F4" s="1394"/>
      <c r="G4" s="1394"/>
      <c r="H4" s="1394"/>
      <c r="I4" s="1394"/>
      <c r="J4" s="1394"/>
      <c r="K4" s="1395"/>
    </row>
    <row r="5" spans="1:12" ht="35.25" customHeight="1" thickBot="1" x14ac:dyDescent="0.25">
      <c r="A5" s="1396"/>
      <c r="B5" s="1397"/>
      <c r="C5" s="1397"/>
      <c r="D5" s="1397"/>
      <c r="E5" s="1397"/>
      <c r="F5" s="1397"/>
      <c r="G5" s="1397"/>
      <c r="H5" s="1397"/>
      <c r="I5" s="1397"/>
      <c r="J5" s="1397"/>
      <c r="K5" s="1398"/>
    </row>
    <row r="6" spans="1:12" ht="12.75" customHeight="1" x14ac:dyDescent="0.2">
      <c r="A6" s="1381" t="s">
        <v>292</v>
      </c>
      <c r="B6" s="1382"/>
      <c r="C6" s="1382"/>
      <c r="D6" s="1382"/>
      <c r="E6" s="1382"/>
      <c r="F6" s="1382"/>
      <c r="G6" s="1383"/>
      <c r="H6" s="642"/>
      <c r="I6" s="1381" t="s">
        <v>293</v>
      </c>
      <c r="J6" s="1382"/>
      <c r="K6" s="1383"/>
    </row>
    <row r="7" spans="1:12" ht="12.75" customHeight="1" x14ac:dyDescent="0.2">
      <c r="A7" s="1384"/>
      <c r="B7" s="1385"/>
      <c r="C7" s="1385"/>
      <c r="D7" s="1385"/>
      <c r="E7" s="1385"/>
      <c r="F7" s="1385"/>
      <c r="G7" s="1386"/>
      <c r="H7" s="643"/>
      <c r="I7" s="1384"/>
      <c r="J7" s="1385"/>
      <c r="K7" s="1386"/>
    </row>
    <row r="8" spans="1:12" ht="12.75" customHeight="1" x14ac:dyDescent="0.2">
      <c r="A8" s="1361" t="str">
        <f>T(Admin!D5)</f>
        <v>a</v>
      </c>
      <c r="B8" s="1362"/>
      <c r="C8" s="1362"/>
      <c r="D8" s="1362"/>
      <c r="E8" s="1362"/>
      <c r="F8" s="1362"/>
      <c r="G8" s="1363"/>
      <c r="H8" s="644"/>
      <c r="I8" s="1361" t="str">
        <f>T(Admin!C5)</f>
        <v>SGT</v>
      </c>
      <c r="J8" s="1362"/>
      <c r="K8" s="1363"/>
    </row>
    <row r="9" spans="1:12" ht="13.5" customHeight="1" thickBot="1" x14ac:dyDescent="0.25">
      <c r="A9" s="1364"/>
      <c r="B9" s="1365"/>
      <c r="C9" s="1365"/>
      <c r="D9" s="1365"/>
      <c r="E9" s="1365"/>
      <c r="F9" s="1365"/>
      <c r="G9" s="1366"/>
      <c r="H9" s="645"/>
      <c r="I9" s="1364"/>
      <c r="J9" s="1365"/>
      <c r="K9" s="1366"/>
    </row>
    <row r="10" spans="1:12" ht="12.75" customHeight="1" x14ac:dyDescent="0.2">
      <c r="A10" s="1381" t="s">
        <v>294</v>
      </c>
      <c r="B10" s="1382"/>
      <c r="C10" s="1382"/>
      <c r="D10" s="1382"/>
      <c r="E10" s="1382"/>
      <c r="F10" s="1382"/>
      <c r="G10" s="1383"/>
      <c r="H10" s="642"/>
      <c r="I10" s="1381" t="s">
        <v>295</v>
      </c>
      <c r="J10" s="1382"/>
      <c r="K10" s="1383"/>
    </row>
    <row r="11" spans="1:12" ht="12.75" customHeight="1" x14ac:dyDescent="0.2">
      <c r="A11" s="1384"/>
      <c r="B11" s="1385"/>
      <c r="C11" s="1385"/>
      <c r="D11" s="1385"/>
      <c r="E11" s="1385"/>
      <c r="F11" s="1385"/>
      <c r="G11" s="1386"/>
      <c r="H11" s="643"/>
      <c r="I11" s="1384"/>
      <c r="J11" s="1385"/>
      <c r="K11" s="1386"/>
    </row>
    <row r="12" spans="1:12" ht="12.75" customHeight="1" x14ac:dyDescent="0.2">
      <c r="A12" s="1361" t="str">
        <f>T(Admin!$A$1)</f>
        <v>15P ALC CLASS 15-005</v>
      </c>
      <c r="B12" s="1362"/>
      <c r="C12" s="1362"/>
      <c r="D12" s="1362"/>
      <c r="E12" s="1362"/>
      <c r="F12" s="1362"/>
      <c r="G12" s="1363"/>
      <c r="H12" s="644"/>
      <c r="I12" s="1361" t="str">
        <f>RIGHT(Admin!E5,4)</f>
        <v>6789</v>
      </c>
      <c r="J12" s="1362"/>
      <c r="K12" s="1363"/>
    </row>
    <row r="13" spans="1:12" ht="13.5" customHeight="1" thickBot="1" x14ac:dyDescent="0.25">
      <c r="A13" s="1364"/>
      <c r="B13" s="1365"/>
      <c r="C13" s="1365"/>
      <c r="D13" s="1365"/>
      <c r="E13" s="1365"/>
      <c r="F13" s="1365"/>
      <c r="G13" s="1366"/>
      <c r="H13" s="645"/>
      <c r="I13" s="1364"/>
      <c r="J13" s="1365"/>
      <c r="K13" s="1366"/>
    </row>
    <row r="14" spans="1:12" ht="23.25" customHeight="1" thickBot="1" x14ac:dyDescent="0.25">
      <c r="A14" s="1387" t="s">
        <v>296</v>
      </c>
      <c r="B14" s="1388"/>
      <c r="C14" s="1388"/>
      <c r="D14" s="1389"/>
      <c r="E14" s="1387" t="s">
        <v>297</v>
      </c>
      <c r="F14" s="1389"/>
      <c r="G14" s="518" t="s">
        <v>298</v>
      </c>
      <c r="H14" s="646"/>
      <c r="I14" s="1387" t="s">
        <v>299</v>
      </c>
      <c r="J14" s="1389"/>
      <c r="K14" s="518" t="s">
        <v>298</v>
      </c>
    </row>
    <row r="15" spans="1:12" ht="25.5" customHeight="1" thickBot="1" x14ac:dyDescent="0.25">
      <c r="A15" s="1373" t="str">
        <f>Honors!$C$4</f>
        <v>d</v>
      </c>
      <c r="B15" s="1374"/>
      <c r="C15" s="1374"/>
      <c r="D15" s="1375"/>
      <c r="E15" s="1376" t="str">
        <f>T(Honors!$D$5)</f>
        <v>a</v>
      </c>
      <c r="F15" s="1377"/>
      <c r="G15" s="532">
        <f>Honors!C6</f>
        <v>0.95</v>
      </c>
      <c r="H15" s="661">
        <f>IF(L15="X",70%,G15)</f>
        <v>0.95</v>
      </c>
      <c r="I15" s="1376"/>
      <c r="J15" s="1377"/>
      <c r="K15" s="532" t="str">
        <f>IF(L15="X",70%,"")</f>
        <v/>
      </c>
      <c r="L15" s="535" t="str">
        <f>IF(Honors!F6="X","X","")</f>
        <v/>
      </c>
    </row>
    <row r="16" spans="1:12" ht="25.5" customHeight="1" thickBot="1" x14ac:dyDescent="0.25">
      <c r="A16" s="1373" t="str">
        <f>Honors!$G$4</f>
        <v>d</v>
      </c>
      <c r="B16" s="1374"/>
      <c r="C16" s="1374"/>
      <c r="D16" s="1375"/>
      <c r="E16" s="1376" t="str">
        <f>T(Honors!$H$5)</f>
        <v>b</v>
      </c>
      <c r="F16" s="1377"/>
      <c r="G16" s="532">
        <f>Honors!G6</f>
        <v>0.85</v>
      </c>
      <c r="H16" s="661">
        <f>IF(L16="X",70%,G16)</f>
        <v>0.85</v>
      </c>
      <c r="I16" s="1376"/>
      <c r="J16" s="1377"/>
      <c r="K16" s="532" t="str">
        <f>IF(L16="X",70%,"")</f>
        <v/>
      </c>
      <c r="L16" s="535" t="str">
        <f>IF(Honors!J6="X","X","")</f>
        <v/>
      </c>
    </row>
    <row r="17" spans="1:12" ht="24.75" customHeight="1" thickBot="1" x14ac:dyDescent="0.25">
      <c r="A17" s="1373" t="str">
        <f>Honors!$K$4</f>
        <v>d</v>
      </c>
      <c r="B17" s="1374"/>
      <c r="C17" s="1374"/>
      <c r="D17" s="1375"/>
      <c r="E17" s="1376" t="str">
        <f>T(Honors!$L$5)</f>
        <v>a</v>
      </c>
      <c r="F17" s="1377"/>
      <c r="G17" s="532">
        <f>Honors!K6</f>
        <v>0.7</v>
      </c>
      <c r="H17" s="661">
        <f>IF(L17="X",70%,G17)</f>
        <v>0.7</v>
      </c>
      <c r="I17" s="1376"/>
      <c r="J17" s="1377"/>
      <c r="K17" s="532" t="str">
        <f>IF(L17="X",70%,"")</f>
        <v/>
      </c>
      <c r="L17" s="535" t="str">
        <f>IF(Honors!N6="X","X","")</f>
        <v/>
      </c>
    </row>
    <row r="18" spans="1:12" ht="25.5" customHeight="1" thickBot="1" x14ac:dyDescent="0.25">
      <c r="A18" s="1373" t="str">
        <f>Honors!$O$4</f>
        <v>d</v>
      </c>
      <c r="B18" s="1374"/>
      <c r="C18" s="1374"/>
      <c r="D18" s="1375"/>
      <c r="E18" s="1376" t="str">
        <f>T(Honors!$P$5)</f>
        <v>b</v>
      </c>
      <c r="F18" s="1377"/>
      <c r="G18" s="532">
        <f>Honors!O6</f>
        <v>0.89</v>
      </c>
      <c r="H18" s="661">
        <f>IF(L18="X",70%,G18)</f>
        <v>0.89</v>
      </c>
      <c r="I18" s="1376"/>
      <c r="J18" s="1377"/>
      <c r="K18" s="532" t="str">
        <f>IF(L18="X",70%,"")</f>
        <v/>
      </c>
      <c r="L18" s="535" t="str">
        <f>IF(Honors!R6="X","X","")</f>
        <v/>
      </c>
    </row>
    <row r="19" spans="1:12" ht="25.5" customHeight="1" thickBot="1" x14ac:dyDescent="0.25">
      <c r="A19" s="1373" t="str">
        <f>Honors!$O$4</f>
        <v>d</v>
      </c>
      <c r="B19" s="1374"/>
      <c r="C19" s="1374"/>
      <c r="D19" s="1375"/>
      <c r="E19" s="1380" t="str">
        <f>T(Honors!$T$5)</f>
        <v>a</v>
      </c>
      <c r="F19" s="1377"/>
      <c r="G19" s="532">
        <f>Honors!S6</f>
        <v>0.99</v>
      </c>
      <c r="H19" s="661">
        <f>IF(L19="X",70%,G19)</f>
        <v>0.99</v>
      </c>
      <c r="I19" s="1376"/>
      <c r="J19" s="1377"/>
      <c r="K19" s="532" t="str">
        <f>IF(L19="X",70%,"")</f>
        <v/>
      </c>
      <c r="L19" s="535" t="str">
        <f>IF(Honors!V6="X","X","")</f>
        <v/>
      </c>
    </row>
    <row r="20" spans="1:12" ht="25.5" customHeight="1" thickBot="1" x14ac:dyDescent="0.25">
      <c r="A20" s="1373"/>
      <c r="B20" s="1374"/>
      <c r="C20" s="1374"/>
      <c r="D20" s="1375"/>
      <c r="E20" s="1376"/>
      <c r="F20" s="1377"/>
      <c r="G20" s="520"/>
      <c r="H20" s="552"/>
      <c r="I20" s="1376"/>
      <c r="J20" s="1377"/>
      <c r="K20" s="532"/>
    </row>
    <row r="21" spans="1:12" ht="25.5" customHeight="1" thickBot="1" x14ac:dyDescent="0.25">
      <c r="A21" s="1373"/>
      <c r="B21" s="1374"/>
      <c r="C21" s="1374"/>
      <c r="D21" s="1375"/>
      <c r="E21" s="1376"/>
      <c r="F21" s="1377"/>
      <c r="G21" s="520"/>
      <c r="H21" s="552"/>
      <c r="I21" s="1376"/>
      <c r="J21" s="1377"/>
      <c r="K21" s="532"/>
    </row>
    <row r="22" spans="1:12" ht="25.5" customHeight="1" thickBot="1" x14ac:dyDescent="0.25">
      <c r="A22" s="1373"/>
      <c r="B22" s="1374"/>
      <c r="C22" s="1374"/>
      <c r="D22" s="1375"/>
      <c r="E22" s="1376"/>
      <c r="F22" s="1377"/>
      <c r="G22" s="520"/>
      <c r="H22" s="552"/>
      <c r="I22" s="1376"/>
      <c r="J22" s="1377"/>
      <c r="K22" s="532"/>
    </row>
    <row r="23" spans="1:12" ht="25.5" customHeight="1" thickBot="1" x14ac:dyDescent="0.25">
      <c r="A23" s="1373"/>
      <c r="B23" s="1374"/>
      <c r="C23" s="1374"/>
      <c r="D23" s="1375"/>
      <c r="E23" s="1376"/>
      <c r="F23" s="1377"/>
      <c r="G23" s="520"/>
      <c r="H23" s="552"/>
      <c r="I23" s="1376"/>
      <c r="J23" s="1377"/>
      <c r="K23" s="532"/>
    </row>
    <row r="24" spans="1:12" ht="25.5" customHeight="1" thickBot="1" x14ac:dyDescent="0.25">
      <c r="A24" s="1373"/>
      <c r="B24" s="1374"/>
      <c r="C24" s="1374"/>
      <c r="D24" s="1375"/>
      <c r="E24" s="1378"/>
      <c r="F24" s="1379"/>
      <c r="G24" s="520"/>
      <c r="H24" s="552"/>
      <c r="I24" s="1376"/>
      <c r="J24" s="1377"/>
      <c r="K24" s="532"/>
    </row>
    <row r="25" spans="1:12" ht="25.5" customHeight="1" thickBot="1" x14ac:dyDescent="0.3">
      <c r="A25" s="521"/>
      <c r="B25" s="522"/>
      <c r="C25" s="522"/>
      <c r="D25" s="523"/>
      <c r="E25" s="524">
        <f>COUNTIF(A15:D24,"*")</f>
        <v>5</v>
      </c>
      <c r="F25" s="519" t="s">
        <v>300</v>
      </c>
      <c r="G25" s="533">
        <f>IF(A15="","",SUM(H15:H19))</f>
        <v>4.38</v>
      </c>
      <c r="H25" s="647"/>
      <c r="I25" s="551"/>
      <c r="J25" s="550" t="s">
        <v>300</v>
      </c>
      <c r="K25" s="532">
        <f>SUM(K15:K18)</f>
        <v>0</v>
      </c>
    </row>
    <row r="26" spans="1:12" ht="45" customHeight="1" thickBot="1" x14ac:dyDescent="0.25">
      <c r="A26" s="1367"/>
      <c r="B26" s="1368"/>
      <c r="C26" s="1368"/>
      <c r="D26" s="1369"/>
      <c r="E26" s="525" t="s">
        <v>300</v>
      </c>
      <c r="F26" s="534">
        <f>G25</f>
        <v>4.38</v>
      </c>
      <c r="G26" s="1370" t="s">
        <v>301</v>
      </c>
      <c r="H26" s="1370"/>
      <c r="I26" s="1370"/>
      <c r="J26" s="1371">
        <f>SUM((F26)/E25)</f>
        <v>0.876</v>
      </c>
      <c r="K26" s="1372"/>
      <c r="L26" s="270"/>
    </row>
    <row r="27" spans="1:12" ht="51.75" customHeight="1" thickBot="1" x14ac:dyDescent="0.25">
      <c r="A27" s="1358" t="s">
        <v>302</v>
      </c>
      <c r="B27" s="1359"/>
      <c r="C27" s="1359"/>
      <c r="D27" s="1359"/>
      <c r="E27" s="1359"/>
      <c r="F27" s="1359"/>
      <c r="G27" s="1359"/>
      <c r="H27" s="1359"/>
      <c r="I27" s="1359"/>
      <c r="J27" s="1359"/>
      <c r="K27" s="1360"/>
    </row>
    <row r="28" spans="1:12" ht="51.75" customHeight="1" thickBot="1" x14ac:dyDescent="0.25">
      <c r="A28" s="1358" t="s">
        <v>303</v>
      </c>
      <c r="B28" s="1359"/>
      <c r="C28" s="1359"/>
      <c r="D28" s="1359"/>
      <c r="E28" s="1359"/>
      <c r="F28" s="1359"/>
      <c r="G28" s="1359"/>
      <c r="H28" s="1359"/>
      <c r="I28" s="1359"/>
      <c r="J28" s="1359"/>
      <c r="K28" s="1360"/>
    </row>
    <row r="29" spans="1:12" ht="53.25" customHeight="1" thickBot="1" x14ac:dyDescent="0.25">
      <c r="A29" s="1358" t="s">
        <v>304</v>
      </c>
      <c r="B29" s="1359"/>
      <c r="C29" s="1359"/>
      <c r="D29" s="1359"/>
      <c r="E29" s="1359"/>
      <c r="F29" s="1359"/>
      <c r="G29" s="1359"/>
      <c r="H29" s="1359"/>
      <c r="I29" s="1359"/>
      <c r="J29" s="1359"/>
      <c r="K29" s="1360"/>
    </row>
    <row r="30" spans="1:12" ht="12.75" customHeight="1" x14ac:dyDescent="0.2">
      <c r="A30" s="1390" t="str">
        <f>T($A$1)</f>
        <v>15 OPERATIONS STUDENT
EXAM RECORD</v>
      </c>
      <c r="B30" s="1391"/>
      <c r="C30" s="1391"/>
      <c r="D30" s="1391"/>
      <c r="E30" s="1391"/>
      <c r="F30" s="1391"/>
      <c r="G30" s="1391"/>
      <c r="H30" s="1391"/>
      <c r="I30" s="1391"/>
      <c r="J30" s="1391"/>
      <c r="K30" s="1392"/>
    </row>
    <row r="31" spans="1:12" ht="12.75" customHeight="1" x14ac:dyDescent="0.2">
      <c r="A31" s="1393"/>
      <c r="B31" s="1394"/>
      <c r="C31" s="1394"/>
      <c r="D31" s="1394"/>
      <c r="E31" s="1394"/>
      <c r="F31" s="1394"/>
      <c r="G31" s="1394"/>
      <c r="H31" s="1394"/>
      <c r="I31" s="1394"/>
      <c r="J31" s="1394"/>
      <c r="K31" s="1395"/>
    </row>
    <row r="32" spans="1:12" ht="12.75" customHeight="1" x14ac:dyDescent="0.2">
      <c r="A32" s="1393"/>
      <c r="B32" s="1394"/>
      <c r="C32" s="1394"/>
      <c r="D32" s="1394"/>
      <c r="E32" s="1394"/>
      <c r="F32" s="1394"/>
      <c r="G32" s="1394"/>
      <c r="H32" s="1394"/>
      <c r="I32" s="1394"/>
      <c r="J32" s="1394"/>
      <c r="K32" s="1395"/>
    </row>
    <row r="33" spans="1:12" ht="12.75" customHeight="1" x14ac:dyDescent="0.2">
      <c r="A33" s="1393"/>
      <c r="B33" s="1394"/>
      <c r="C33" s="1394"/>
      <c r="D33" s="1394"/>
      <c r="E33" s="1394"/>
      <c r="F33" s="1394"/>
      <c r="G33" s="1394"/>
      <c r="H33" s="1394"/>
      <c r="I33" s="1394"/>
      <c r="J33" s="1394"/>
      <c r="K33" s="1395"/>
    </row>
    <row r="34" spans="1:12" ht="35.25" customHeight="1" thickBot="1" x14ac:dyDescent="0.25">
      <c r="A34" s="1396"/>
      <c r="B34" s="1397"/>
      <c r="C34" s="1397"/>
      <c r="D34" s="1397"/>
      <c r="E34" s="1397"/>
      <c r="F34" s="1397"/>
      <c r="G34" s="1397"/>
      <c r="H34" s="1397"/>
      <c r="I34" s="1397"/>
      <c r="J34" s="1397"/>
      <c r="K34" s="1398"/>
    </row>
    <row r="35" spans="1:12" ht="12.75" customHeight="1" x14ac:dyDescent="0.2">
      <c r="A35" s="1381" t="s">
        <v>292</v>
      </c>
      <c r="B35" s="1382"/>
      <c r="C35" s="1382"/>
      <c r="D35" s="1382"/>
      <c r="E35" s="1382"/>
      <c r="F35" s="1382"/>
      <c r="G35" s="1383"/>
      <c r="H35" s="642"/>
      <c r="I35" s="1381" t="s">
        <v>293</v>
      </c>
      <c r="J35" s="1382"/>
      <c r="K35" s="1383"/>
    </row>
    <row r="36" spans="1:12" ht="12.75" customHeight="1" x14ac:dyDescent="0.2">
      <c r="A36" s="1384"/>
      <c r="B36" s="1385"/>
      <c r="C36" s="1385"/>
      <c r="D36" s="1385"/>
      <c r="E36" s="1385"/>
      <c r="F36" s="1385"/>
      <c r="G36" s="1386"/>
      <c r="H36" s="643"/>
      <c r="I36" s="1384"/>
      <c r="J36" s="1385"/>
      <c r="K36" s="1386"/>
    </row>
    <row r="37" spans="1:12" ht="12.75" customHeight="1" x14ac:dyDescent="0.2">
      <c r="A37" s="1361" t="str">
        <f>T(Admin!D6)</f>
        <v>a</v>
      </c>
      <c r="B37" s="1362"/>
      <c r="C37" s="1362"/>
      <c r="D37" s="1362"/>
      <c r="E37" s="1362"/>
      <c r="F37" s="1362"/>
      <c r="G37" s="1363"/>
      <c r="H37" s="644"/>
      <c r="I37" s="1361" t="str">
        <f>T(Admin!C6)</f>
        <v/>
      </c>
      <c r="J37" s="1362"/>
      <c r="K37" s="1363"/>
    </row>
    <row r="38" spans="1:12" ht="13.5" customHeight="1" thickBot="1" x14ac:dyDescent="0.25">
      <c r="A38" s="1364"/>
      <c r="B38" s="1365"/>
      <c r="C38" s="1365"/>
      <c r="D38" s="1365"/>
      <c r="E38" s="1365"/>
      <c r="F38" s="1365"/>
      <c r="G38" s="1366"/>
      <c r="H38" s="645"/>
      <c r="I38" s="1364"/>
      <c r="J38" s="1365"/>
      <c r="K38" s="1366"/>
    </row>
    <row r="39" spans="1:12" ht="12.75" customHeight="1" x14ac:dyDescent="0.2">
      <c r="A39" s="1381" t="s">
        <v>294</v>
      </c>
      <c r="B39" s="1382"/>
      <c r="C39" s="1382"/>
      <c r="D39" s="1382"/>
      <c r="E39" s="1382"/>
      <c r="F39" s="1382"/>
      <c r="G39" s="1383"/>
      <c r="H39" s="642"/>
      <c r="I39" s="1381" t="s">
        <v>295</v>
      </c>
      <c r="J39" s="1382"/>
      <c r="K39" s="1383"/>
    </row>
    <row r="40" spans="1:12" ht="12.75" customHeight="1" x14ac:dyDescent="0.2">
      <c r="A40" s="1384"/>
      <c r="B40" s="1385"/>
      <c r="C40" s="1385"/>
      <c r="D40" s="1385"/>
      <c r="E40" s="1385"/>
      <c r="F40" s="1385"/>
      <c r="G40" s="1386"/>
      <c r="H40" s="643"/>
      <c r="I40" s="1384"/>
      <c r="J40" s="1385"/>
      <c r="K40" s="1386"/>
    </row>
    <row r="41" spans="1:12" ht="12.75" customHeight="1" x14ac:dyDescent="0.2">
      <c r="A41" s="1361" t="str">
        <f>T(Admin!$A$1)</f>
        <v>15P ALC CLASS 15-005</v>
      </c>
      <c r="B41" s="1362"/>
      <c r="C41" s="1362"/>
      <c r="D41" s="1362"/>
      <c r="E41" s="1362"/>
      <c r="F41" s="1362"/>
      <c r="G41" s="1363"/>
      <c r="H41" s="644"/>
      <c r="I41" s="1361" t="str">
        <f>RIGHT(Admin!E6,4)</f>
        <v>6789</v>
      </c>
      <c r="J41" s="1362"/>
      <c r="K41" s="1363"/>
    </row>
    <row r="42" spans="1:12" ht="13.5" customHeight="1" thickBot="1" x14ac:dyDescent="0.25">
      <c r="A42" s="1364"/>
      <c r="B42" s="1365"/>
      <c r="C42" s="1365"/>
      <c r="D42" s="1365"/>
      <c r="E42" s="1365"/>
      <c r="F42" s="1365"/>
      <c r="G42" s="1366"/>
      <c r="H42" s="645"/>
      <c r="I42" s="1364"/>
      <c r="J42" s="1365"/>
      <c r="K42" s="1366"/>
    </row>
    <row r="43" spans="1:12" ht="23.25" customHeight="1" thickBot="1" x14ac:dyDescent="0.25">
      <c r="A43" s="1387" t="s">
        <v>296</v>
      </c>
      <c r="B43" s="1388"/>
      <c r="C43" s="1388"/>
      <c r="D43" s="1389"/>
      <c r="E43" s="1387" t="s">
        <v>297</v>
      </c>
      <c r="F43" s="1389"/>
      <c r="G43" s="518" t="s">
        <v>298</v>
      </c>
      <c r="H43" s="646"/>
      <c r="I43" s="1387" t="s">
        <v>299</v>
      </c>
      <c r="J43" s="1389"/>
      <c r="K43" s="518" t="s">
        <v>298</v>
      </c>
    </row>
    <row r="44" spans="1:12" ht="25.5" customHeight="1" thickBot="1" x14ac:dyDescent="0.25">
      <c r="A44" s="1373" t="str">
        <f>$A$15</f>
        <v>d</v>
      </c>
      <c r="B44" s="1374"/>
      <c r="C44" s="1374"/>
      <c r="D44" s="1375"/>
      <c r="E44" s="1376" t="str">
        <f>T($E$15)</f>
        <v>a</v>
      </c>
      <c r="F44" s="1377"/>
      <c r="G44" s="532">
        <f>Honors!C7</f>
        <v>0.7</v>
      </c>
      <c r="H44" s="661">
        <f>IF(L44="X",70%,G44)</f>
        <v>0.7</v>
      </c>
      <c r="I44" s="1376"/>
      <c r="J44" s="1377"/>
      <c r="K44" s="532" t="str">
        <f>IF(L44="X",70%,"")</f>
        <v/>
      </c>
      <c r="L44" s="535" t="str">
        <f>IF(Honors!F7="X","X","")</f>
        <v/>
      </c>
    </row>
    <row r="45" spans="1:12" ht="25.5" customHeight="1" thickBot="1" x14ac:dyDescent="0.25">
      <c r="A45" s="1373" t="str">
        <f>$A$16</f>
        <v>d</v>
      </c>
      <c r="B45" s="1374"/>
      <c r="C45" s="1374"/>
      <c r="D45" s="1375"/>
      <c r="E45" s="1376" t="str">
        <f>T($E$16)</f>
        <v>b</v>
      </c>
      <c r="F45" s="1377"/>
      <c r="G45" s="532">
        <f>Honors!G7</f>
        <v>0.88</v>
      </c>
      <c r="H45" s="661">
        <f>IF(L45="X",70%,G45)</f>
        <v>0.88</v>
      </c>
      <c r="I45" s="1376"/>
      <c r="J45" s="1377"/>
      <c r="K45" s="532" t="str">
        <f>IF(L45="X",70%,"")</f>
        <v/>
      </c>
      <c r="L45" s="535" t="str">
        <f>IF(Honors!J7="X","X","")</f>
        <v/>
      </c>
    </row>
    <row r="46" spans="1:12" ht="24.75" customHeight="1" thickBot="1" x14ac:dyDescent="0.25">
      <c r="A46" s="1373" t="str">
        <f>$A$17</f>
        <v>d</v>
      </c>
      <c r="B46" s="1374"/>
      <c r="C46" s="1374"/>
      <c r="D46" s="1375"/>
      <c r="E46" s="1376" t="str">
        <f>T($E$17)</f>
        <v>a</v>
      </c>
      <c r="F46" s="1377"/>
      <c r="G46" s="532">
        <f>Honors!K7</f>
        <v>0.94499999999999995</v>
      </c>
      <c r="H46" s="661">
        <f>IF(L46="X",70%,G46)</f>
        <v>0.94499999999999995</v>
      </c>
      <c r="I46" s="1376"/>
      <c r="J46" s="1377"/>
      <c r="K46" s="532" t="str">
        <f>IF(L46="X",70%,"")</f>
        <v/>
      </c>
      <c r="L46" s="535" t="str">
        <f>IF(Honors!N7="X","X","")</f>
        <v/>
      </c>
    </row>
    <row r="47" spans="1:12" ht="25.5" customHeight="1" thickBot="1" x14ac:dyDescent="0.25">
      <c r="A47" s="1373" t="str">
        <f>$A$18</f>
        <v>d</v>
      </c>
      <c r="B47" s="1374"/>
      <c r="C47" s="1374"/>
      <c r="D47" s="1375"/>
      <c r="E47" s="1376" t="str">
        <f>T($E$18)</f>
        <v>b</v>
      </c>
      <c r="F47" s="1377"/>
      <c r="G47" s="532">
        <f>Honors!O7</f>
        <v>0.78459999999999996</v>
      </c>
      <c r="H47" s="661">
        <f>IF(L47="X",70%,G47)</f>
        <v>0.78459999999999996</v>
      </c>
      <c r="I47" s="1376"/>
      <c r="J47" s="1377"/>
      <c r="K47" s="532" t="str">
        <f>IF(L47="X",70%,"")</f>
        <v/>
      </c>
      <c r="L47" s="535" t="str">
        <f>IF(Honors!R7="X","X","")</f>
        <v/>
      </c>
    </row>
    <row r="48" spans="1:12" ht="25.5" customHeight="1" thickBot="1" x14ac:dyDescent="0.25">
      <c r="A48" s="1373" t="str">
        <f>$A$19</f>
        <v>d</v>
      </c>
      <c r="B48" s="1374"/>
      <c r="C48" s="1374"/>
      <c r="D48" s="1375"/>
      <c r="E48" s="1380" t="str">
        <f>T($E$19)</f>
        <v>a</v>
      </c>
      <c r="F48" s="1377"/>
      <c r="G48" s="532">
        <f>Honors!S7</f>
        <v>1</v>
      </c>
      <c r="H48" s="661">
        <f>IF(L48="X",70%,G48)</f>
        <v>1</v>
      </c>
      <c r="I48" s="1376"/>
      <c r="J48" s="1377"/>
      <c r="K48" s="532" t="str">
        <f>IF(L48="X",70%,"")</f>
        <v/>
      </c>
      <c r="L48" s="535" t="str">
        <f>IF(Honors!V7="X","X","")</f>
        <v/>
      </c>
    </row>
    <row r="49" spans="1:11" ht="25.5" customHeight="1" thickBot="1" x14ac:dyDescent="0.25">
      <c r="A49" s="1373" t="str">
        <f>T($A$20)</f>
        <v/>
      </c>
      <c r="B49" s="1374"/>
      <c r="C49" s="1374"/>
      <c r="D49" s="1375"/>
      <c r="E49" s="1376" t="str">
        <f>T($E$20)</f>
        <v/>
      </c>
      <c r="F49" s="1377"/>
      <c r="G49" s="520"/>
      <c r="H49" s="552"/>
      <c r="I49" s="1376"/>
      <c r="J49" s="1377"/>
      <c r="K49" s="520"/>
    </row>
    <row r="50" spans="1:11" ht="25.5" customHeight="1" thickBot="1" x14ac:dyDescent="0.25">
      <c r="A50" s="1373" t="str">
        <f>T($A$21)</f>
        <v/>
      </c>
      <c r="B50" s="1374"/>
      <c r="C50" s="1374"/>
      <c r="D50" s="1375"/>
      <c r="E50" s="1376" t="str">
        <f>T($E$21)</f>
        <v/>
      </c>
      <c r="F50" s="1377"/>
      <c r="G50" s="520"/>
      <c r="H50" s="552"/>
      <c r="I50" s="1376"/>
      <c r="J50" s="1377"/>
      <c r="K50" s="520"/>
    </row>
    <row r="51" spans="1:11" ht="25.5" customHeight="1" thickBot="1" x14ac:dyDescent="0.25">
      <c r="A51" s="1373" t="str">
        <f>T($A$22)</f>
        <v/>
      </c>
      <c r="B51" s="1374"/>
      <c r="C51" s="1374"/>
      <c r="D51" s="1375"/>
      <c r="E51" s="1376" t="str">
        <f>T($E$22)</f>
        <v/>
      </c>
      <c r="F51" s="1377"/>
      <c r="G51" s="520"/>
      <c r="H51" s="552"/>
      <c r="I51" s="1376"/>
      <c r="J51" s="1377"/>
      <c r="K51" s="520"/>
    </row>
    <row r="52" spans="1:11" ht="25.5" customHeight="1" thickBot="1" x14ac:dyDescent="0.25">
      <c r="A52" s="1373" t="str">
        <f>T($A$23)</f>
        <v/>
      </c>
      <c r="B52" s="1374"/>
      <c r="C52" s="1374"/>
      <c r="D52" s="1375"/>
      <c r="E52" s="1376" t="str">
        <f>T($E$23)</f>
        <v/>
      </c>
      <c r="F52" s="1377"/>
      <c r="G52" s="520"/>
      <c r="H52" s="552"/>
      <c r="I52" s="1376"/>
      <c r="J52" s="1377"/>
      <c r="K52" s="520"/>
    </row>
    <row r="53" spans="1:11" ht="25.5" customHeight="1" thickBot="1" x14ac:dyDescent="0.25">
      <c r="A53" s="1373" t="str">
        <f>T($A$24)</f>
        <v/>
      </c>
      <c r="B53" s="1374"/>
      <c r="C53" s="1374"/>
      <c r="D53" s="1375"/>
      <c r="E53" s="1378" t="str">
        <f>T($E$24)</f>
        <v/>
      </c>
      <c r="F53" s="1379"/>
      <c r="G53" s="520"/>
      <c r="H53" s="552"/>
      <c r="I53" s="1376"/>
      <c r="J53" s="1377"/>
      <c r="K53" s="520"/>
    </row>
    <row r="54" spans="1:11" ht="25.5" customHeight="1" thickBot="1" x14ac:dyDescent="0.3">
      <c r="A54" s="521"/>
      <c r="B54" s="522"/>
      <c r="C54" s="522"/>
      <c r="D54" s="523"/>
      <c r="E54" s="524">
        <f>$E$25</f>
        <v>5</v>
      </c>
      <c r="F54" s="519" t="s">
        <v>300</v>
      </c>
      <c r="G54" s="533">
        <f>IF(A44="","",SUM(H44:H48))</f>
        <v>4.3095999999999997</v>
      </c>
      <c r="H54" s="647"/>
      <c r="I54" s="524">
        <f>COUNTIF(I44:J47,"*")</f>
        <v>0</v>
      </c>
      <c r="J54" s="519" t="s">
        <v>300</v>
      </c>
      <c r="K54" s="532">
        <f>SUM(K44:K47)</f>
        <v>0</v>
      </c>
    </row>
    <row r="55" spans="1:11" ht="45" customHeight="1" thickBot="1" x14ac:dyDescent="0.25">
      <c r="A55" s="1367"/>
      <c r="B55" s="1368"/>
      <c r="C55" s="1368"/>
      <c r="D55" s="1369"/>
      <c r="E55" s="525" t="s">
        <v>300</v>
      </c>
      <c r="F55" s="534">
        <f>G54</f>
        <v>4.3095999999999997</v>
      </c>
      <c r="G55" s="1370" t="s">
        <v>301</v>
      </c>
      <c r="H55" s="1370"/>
      <c r="I55" s="1370"/>
      <c r="J55" s="1371">
        <f>SUM((F55)/E54)</f>
        <v>0.86191999999999991</v>
      </c>
      <c r="K55" s="1372"/>
    </row>
    <row r="56" spans="1:11" ht="51.75" customHeight="1" thickBot="1" x14ac:dyDescent="0.25">
      <c r="A56" s="1358" t="s">
        <v>302</v>
      </c>
      <c r="B56" s="1359"/>
      <c r="C56" s="1359"/>
      <c r="D56" s="1359"/>
      <c r="E56" s="1359"/>
      <c r="F56" s="1359"/>
      <c r="G56" s="1359"/>
      <c r="H56" s="1359"/>
      <c r="I56" s="1359"/>
      <c r="J56" s="1359"/>
      <c r="K56" s="1360"/>
    </row>
    <row r="57" spans="1:11" ht="51.75" customHeight="1" thickBot="1" x14ac:dyDescent="0.25">
      <c r="A57" s="1358" t="s">
        <v>303</v>
      </c>
      <c r="B57" s="1359"/>
      <c r="C57" s="1359"/>
      <c r="D57" s="1359"/>
      <c r="E57" s="1359"/>
      <c r="F57" s="1359"/>
      <c r="G57" s="1359"/>
      <c r="H57" s="1359"/>
      <c r="I57" s="1359"/>
      <c r="J57" s="1359"/>
      <c r="K57" s="1360"/>
    </row>
    <row r="58" spans="1:11" ht="53.25" customHeight="1" thickBot="1" x14ac:dyDescent="0.25">
      <c r="A58" s="1358" t="s">
        <v>304</v>
      </c>
      <c r="B58" s="1359"/>
      <c r="C58" s="1359"/>
      <c r="D58" s="1359"/>
      <c r="E58" s="1359"/>
      <c r="F58" s="1359"/>
      <c r="G58" s="1359"/>
      <c r="H58" s="1359"/>
      <c r="I58" s="1359"/>
      <c r="J58" s="1359"/>
      <c r="K58" s="1360"/>
    </row>
    <row r="59" spans="1:11" ht="12.75" customHeight="1" x14ac:dyDescent="0.2">
      <c r="A59" s="1390" t="str">
        <f>T($A$1)</f>
        <v>15 OPERATIONS STUDENT
EXAM RECORD</v>
      </c>
      <c r="B59" s="1391"/>
      <c r="C59" s="1391"/>
      <c r="D59" s="1391"/>
      <c r="E59" s="1391"/>
      <c r="F59" s="1391"/>
      <c r="G59" s="1391"/>
      <c r="H59" s="1391"/>
      <c r="I59" s="1391"/>
      <c r="J59" s="1391"/>
      <c r="K59" s="1392"/>
    </row>
    <row r="60" spans="1:11" ht="12.75" customHeight="1" x14ac:dyDescent="0.2">
      <c r="A60" s="1393"/>
      <c r="B60" s="1394"/>
      <c r="C60" s="1394"/>
      <c r="D60" s="1394"/>
      <c r="E60" s="1394"/>
      <c r="F60" s="1394"/>
      <c r="G60" s="1394"/>
      <c r="H60" s="1394"/>
      <c r="I60" s="1394"/>
      <c r="J60" s="1394"/>
      <c r="K60" s="1395"/>
    </row>
    <row r="61" spans="1:11" ht="12.75" customHeight="1" x14ac:dyDescent="0.2">
      <c r="A61" s="1393"/>
      <c r="B61" s="1394"/>
      <c r="C61" s="1394"/>
      <c r="D61" s="1394"/>
      <c r="E61" s="1394"/>
      <c r="F61" s="1394"/>
      <c r="G61" s="1394"/>
      <c r="H61" s="1394"/>
      <c r="I61" s="1394"/>
      <c r="J61" s="1394"/>
      <c r="K61" s="1395"/>
    </row>
    <row r="62" spans="1:11" ht="12.75" customHeight="1" x14ac:dyDescent="0.2">
      <c r="A62" s="1393"/>
      <c r="B62" s="1394"/>
      <c r="C62" s="1394"/>
      <c r="D62" s="1394"/>
      <c r="E62" s="1394"/>
      <c r="F62" s="1394"/>
      <c r="G62" s="1394"/>
      <c r="H62" s="1394"/>
      <c r="I62" s="1394"/>
      <c r="J62" s="1394"/>
      <c r="K62" s="1395"/>
    </row>
    <row r="63" spans="1:11" ht="35.25" customHeight="1" thickBot="1" x14ac:dyDescent="0.25">
      <c r="A63" s="1396"/>
      <c r="B63" s="1397"/>
      <c r="C63" s="1397"/>
      <c r="D63" s="1397"/>
      <c r="E63" s="1397"/>
      <c r="F63" s="1397"/>
      <c r="G63" s="1397"/>
      <c r="H63" s="1397"/>
      <c r="I63" s="1397"/>
      <c r="J63" s="1397"/>
      <c r="K63" s="1398"/>
    </row>
    <row r="64" spans="1:11" ht="12.75" customHeight="1" x14ac:dyDescent="0.2">
      <c r="A64" s="1381" t="s">
        <v>292</v>
      </c>
      <c r="B64" s="1382"/>
      <c r="C64" s="1382"/>
      <c r="D64" s="1382"/>
      <c r="E64" s="1382"/>
      <c r="F64" s="1382"/>
      <c r="G64" s="1383"/>
      <c r="H64" s="642"/>
      <c r="I64" s="1381" t="s">
        <v>293</v>
      </c>
      <c r="J64" s="1382"/>
      <c r="K64" s="1383"/>
    </row>
    <row r="65" spans="1:12" ht="12.75" customHeight="1" x14ac:dyDescent="0.2">
      <c r="A65" s="1384"/>
      <c r="B65" s="1385"/>
      <c r="C65" s="1385"/>
      <c r="D65" s="1385"/>
      <c r="E65" s="1385"/>
      <c r="F65" s="1385"/>
      <c r="G65" s="1386"/>
      <c r="H65" s="643"/>
      <c r="I65" s="1384"/>
      <c r="J65" s="1385"/>
      <c r="K65" s="1386"/>
    </row>
    <row r="66" spans="1:12" ht="12.75" customHeight="1" x14ac:dyDescent="0.2">
      <c r="A66" s="1361" t="str">
        <f>T(Admin!D7)</f>
        <v>a</v>
      </c>
      <c r="B66" s="1362"/>
      <c r="C66" s="1362"/>
      <c r="D66" s="1362"/>
      <c r="E66" s="1362"/>
      <c r="F66" s="1362"/>
      <c r="G66" s="1363"/>
      <c r="H66" s="644"/>
      <c r="I66" s="1361" t="str">
        <f>T(Admin!C7)</f>
        <v/>
      </c>
      <c r="J66" s="1362"/>
      <c r="K66" s="1363"/>
    </row>
    <row r="67" spans="1:12" ht="13.5" customHeight="1" thickBot="1" x14ac:dyDescent="0.25">
      <c r="A67" s="1364"/>
      <c r="B67" s="1365"/>
      <c r="C67" s="1365"/>
      <c r="D67" s="1365"/>
      <c r="E67" s="1365"/>
      <c r="F67" s="1365"/>
      <c r="G67" s="1366"/>
      <c r="H67" s="645"/>
      <c r="I67" s="1364"/>
      <c r="J67" s="1365"/>
      <c r="K67" s="1366"/>
    </row>
    <row r="68" spans="1:12" ht="12.75" customHeight="1" x14ac:dyDescent="0.2">
      <c r="A68" s="1381" t="s">
        <v>294</v>
      </c>
      <c r="B68" s="1382"/>
      <c r="C68" s="1382"/>
      <c r="D68" s="1382"/>
      <c r="E68" s="1382"/>
      <c r="F68" s="1382"/>
      <c r="G68" s="1383"/>
      <c r="H68" s="642"/>
      <c r="I68" s="1381" t="s">
        <v>295</v>
      </c>
      <c r="J68" s="1382"/>
      <c r="K68" s="1383"/>
    </row>
    <row r="69" spans="1:12" ht="12.75" customHeight="1" x14ac:dyDescent="0.2">
      <c r="A69" s="1384"/>
      <c r="B69" s="1385"/>
      <c r="C69" s="1385"/>
      <c r="D69" s="1385"/>
      <c r="E69" s="1385"/>
      <c r="F69" s="1385"/>
      <c r="G69" s="1386"/>
      <c r="H69" s="643"/>
      <c r="I69" s="1384"/>
      <c r="J69" s="1385"/>
      <c r="K69" s="1386"/>
    </row>
    <row r="70" spans="1:12" ht="12.75" customHeight="1" x14ac:dyDescent="0.2">
      <c r="A70" s="1361" t="str">
        <f>T(Admin!$A$1)</f>
        <v>15P ALC CLASS 15-005</v>
      </c>
      <c r="B70" s="1362"/>
      <c r="C70" s="1362"/>
      <c r="D70" s="1362"/>
      <c r="E70" s="1362"/>
      <c r="F70" s="1362"/>
      <c r="G70" s="1363"/>
      <c r="H70" s="644"/>
      <c r="I70" s="1361" t="str">
        <f>RIGHT(Admin!E7,4)</f>
        <v>6789</v>
      </c>
      <c r="J70" s="1362"/>
      <c r="K70" s="1363"/>
    </row>
    <row r="71" spans="1:12" ht="13.5" customHeight="1" thickBot="1" x14ac:dyDescent="0.25">
      <c r="A71" s="1364"/>
      <c r="B71" s="1365"/>
      <c r="C71" s="1365"/>
      <c r="D71" s="1365"/>
      <c r="E71" s="1365"/>
      <c r="F71" s="1365"/>
      <c r="G71" s="1366"/>
      <c r="H71" s="645"/>
      <c r="I71" s="1364"/>
      <c r="J71" s="1365"/>
      <c r="K71" s="1366"/>
    </row>
    <row r="72" spans="1:12" ht="23.25" customHeight="1" thickBot="1" x14ac:dyDescent="0.25">
      <c r="A72" s="1387" t="s">
        <v>296</v>
      </c>
      <c r="B72" s="1388"/>
      <c r="C72" s="1388"/>
      <c r="D72" s="1389"/>
      <c r="E72" s="1387" t="s">
        <v>297</v>
      </c>
      <c r="F72" s="1389"/>
      <c r="G72" s="518" t="s">
        <v>298</v>
      </c>
      <c r="H72" s="646"/>
      <c r="I72" s="1387" t="s">
        <v>299</v>
      </c>
      <c r="J72" s="1389"/>
      <c r="K72" s="518" t="s">
        <v>298</v>
      </c>
    </row>
    <row r="73" spans="1:12" ht="25.5" customHeight="1" thickBot="1" x14ac:dyDescent="0.25">
      <c r="A73" s="1373" t="str">
        <f>$A$15</f>
        <v>d</v>
      </c>
      <c r="B73" s="1374"/>
      <c r="C73" s="1374"/>
      <c r="D73" s="1375"/>
      <c r="E73" s="1376" t="str">
        <f>T($E$15)</f>
        <v>a</v>
      </c>
      <c r="F73" s="1377"/>
      <c r="G73" s="532">
        <f>Honors!C8</f>
        <v>0.88539999999999996</v>
      </c>
      <c r="H73" s="661">
        <f>IF(L73="X",70%,G73)</f>
        <v>0.88539999999999996</v>
      </c>
      <c r="I73" s="1376"/>
      <c r="J73" s="1377"/>
      <c r="K73" s="532" t="str">
        <f>IF(L73="X",70%,"")</f>
        <v/>
      </c>
      <c r="L73" s="535" t="str">
        <f>IF(Honors!F8="X","X","")</f>
        <v/>
      </c>
    </row>
    <row r="74" spans="1:12" ht="25.5" customHeight="1" thickBot="1" x14ac:dyDescent="0.25">
      <c r="A74" s="1373" t="str">
        <f>$A$16</f>
        <v>d</v>
      </c>
      <c r="B74" s="1374"/>
      <c r="C74" s="1374"/>
      <c r="D74" s="1375"/>
      <c r="E74" s="1376" t="str">
        <f>T($E$16)</f>
        <v>b</v>
      </c>
      <c r="F74" s="1377"/>
      <c r="G74" s="532">
        <f>Honors!G8</f>
        <v>0.90669999999999995</v>
      </c>
      <c r="H74" s="661">
        <f>IF(L74="X",70%,G74)</f>
        <v>0.90669999999999995</v>
      </c>
      <c r="I74" s="1376"/>
      <c r="J74" s="1377"/>
      <c r="K74" s="532" t="str">
        <f>IF(L74="X",70%,"")</f>
        <v/>
      </c>
      <c r="L74" s="535" t="str">
        <f>IF(Honors!J8="X","X","")</f>
        <v/>
      </c>
    </row>
    <row r="75" spans="1:12" ht="24.75" customHeight="1" thickBot="1" x14ac:dyDescent="0.25">
      <c r="A75" s="1373" t="str">
        <f>$A$17</f>
        <v>d</v>
      </c>
      <c r="B75" s="1374"/>
      <c r="C75" s="1374"/>
      <c r="D75" s="1375"/>
      <c r="E75" s="1376" t="str">
        <f>T($E$17)</f>
        <v>a</v>
      </c>
      <c r="F75" s="1377"/>
      <c r="G75" s="532">
        <f>Honors!K8</f>
        <v>0.75560000000000005</v>
      </c>
      <c r="H75" s="661">
        <f>IF(L75="X",70%,G75)</f>
        <v>0.75560000000000005</v>
      </c>
      <c r="I75" s="1376"/>
      <c r="J75" s="1377"/>
      <c r="K75" s="532" t="str">
        <f>IF(L75="X",70%,"")</f>
        <v/>
      </c>
      <c r="L75" s="535" t="str">
        <f>IF(Honors!N8="X","X","")</f>
        <v/>
      </c>
    </row>
    <row r="76" spans="1:12" ht="25.5" customHeight="1" thickBot="1" x14ac:dyDescent="0.25">
      <c r="A76" s="1373" t="str">
        <f>$A$18</f>
        <v>d</v>
      </c>
      <c r="B76" s="1374"/>
      <c r="C76" s="1374"/>
      <c r="D76" s="1375"/>
      <c r="E76" s="1376" t="str">
        <f>T($E$18)</f>
        <v>b</v>
      </c>
      <c r="F76" s="1377"/>
      <c r="G76" s="532">
        <f>Honors!O8</f>
        <v>0.8</v>
      </c>
      <c r="H76" s="661">
        <f>IF(L76="X",70%,G76)</f>
        <v>0.8</v>
      </c>
      <c r="I76" s="1376"/>
      <c r="J76" s="1377"/>
      <c r="K76" s="532" t="str">
        <f>IF(L76="X",70%,"")</f>
        <v/>
      </c>
      <c r="L76" s="535" t="str">
        <f>IF(Honors!R8="X","X","")</f>
        <v/>
      </c>
    </row>
    <row r="77" spans="1:12" ht="25.5" customHeight="1" thickBot="1" x14ac:dyDescent="0.25">
      <c r="A77" s="1373" t="str">
        <f>$A$19</f>
        <v>d</v>
      </c>
      <c r="B77" s="1374"/>
      <c r="C77" s="1374"/>
      <c r="D77" s="1375"/>
      <c r="E77" s="1380" t="str">
        <f>T($E$19)</f>
        <v>a</v>
      </c>
      <c r="F77" s="1377"/>
      <c r="G77" s="532">
        <f>Honors!S8</f>
        <v>0.78290000000000004</v>
      </c>
      <c r="H77" s="661">
        <f>IF(L77="X",70%,G77)</f>
        <v>0.78290000000000004</v>
      </c>
      <c r="I77" s="1376"/>
      <c r="J77" s="1377"/>
      <c r="K77" s="532" t="str">
        <f>IF(L77="X",70%,"")</f>
        <v/>
      </c>
      <c r="L77" s="535" t="str">
        <f>IF(Honors!V8="X","X","")</f>
        <v/>
      </c>
    </row>
    <row r="78" spans="1:12" ht="25.5" customHeight="1" thickBot="1" x14ac:dyDescent="0.25">
      <c r="A78" s="1373"/>
      <c r="B78" s="1374"/>
      <c r="C78" s="1374"/>
      <c r="D78" s="1375"/>
      <c r="E78" s="1376"/>
      <c r="F78" s="1377"/>
      <c r="G78" s="520"/>
      <c r="H78" s="552"/>
      <c r="I78" s="1376"/>
      <c r="J78" s="1377"/>
      <c r="K78" s="520"/>
    </row>
    <row r="79" spans="1:12" ht="25.5" customHeight="1" thickBot="1" x14ac:dyDescent="0.25">
      <c r="A79" s="1373"/>
      <c r="B79" s="1374"/>
      <c r="C79" s="1374"/>
      <c r="D79" s="1375"/>
      <c r="E79" s="1376"/>
      <c r="F79" s="1377"/>
      <c r="G79" s="520"/>
      <c r="H79" s="552"/>
      <c r="I79" s="1376"/>
      <c r="J79" s="1377"/>
      <c r="K79" s="520"/>
    </row>
    <row r="80" spans="1:12" ht="25.5" customHeight="1" thickBot="1" x14ac:dyDescent="0.25">
      <c r="A80" s="1373"/>
      <c r="B80" s="1374"/>
      <c r="C80" s="1374"/>
      <c r="D80" s="1375"/>
      <c r="E80" s="1376"/>
      <c r="F80" s="1377"/>
      <c r="G80" s="520"/>
      <c r="H80" s="552"/>
      <c r="I80" s="1376"/>
      <c r="J80" s="1377"/>
      <c r="K80" s="520"/>
    </row>
    <row r="81" spans="1:11" ht="25.5" customHeight="1" thickBot="1" x14ac:dyDescent="0.25">
      <c r="A81" s="1373"/>
      <c r="B81" s="1374"/>
      <c r="C81" s="1374"/>
      <c r="D81" s="1375"/>
      <c r="E81" s="1376"/>
      <c r="F81" s="1377"/>
      <c r="G81" s="520"/>
      <c r="H81" s="552"/>
      <c r="I81" s="1376"/>
      <c r="J81" s="1377"/>
      <c r="K81" s="520"/>
    </row>
    <row r="82" spans="1:11" ht="25.5" customHeight="1" thickBot="1" x14ac:dyDescent="0.25">
      <c r="A82" s="1373"/>
      <c r="B82" s="1374"/>
      <c r="C82" s="1374"/>
      <c r="D82" s="1375"/>
      <c r="E82" s="1378"/>
      <c r="F82" s="1379"/>
      <c r="G82" s="520"/>
      <c r="H82" s="552"/>
      <c r="I82" s="1376"/>
      <c r="J82" s="1377"/>
      <c r="K82" s="520"/>
    </row>
    <row r="83" spans="1:11" ht="25.5" customHeight="1" thickBot="1" x14ac:dyDescent="0.3">
      <c r="A83" s="521"/>
      <c r="B83" s="522"/>
      <c r="C83" s="522"/>
      <c r="D83" s="523"/>
      <c r="E83" s="524">
        <f>$E$25</f>
        <v>5</v>
      </c>
      <c r="F83" s="519" t="s">
        <v>300</v>
      </c>
      <c r="G83" s="533">
        <f>IF(A73="","",SUM(H73:H77))</f>
        <v>4.1305999999999994</v>
      </c>
      <c r="H83" s="647"/>
      <c r="I83" s="552">
        <f>COUNTIF(I73:J76,"*")</f>
        <v>0</v>
      </c>
      <c r="J83" s="519" t="s">
        <v>300</v>
      </c>
      <c r="K83" s="532">
        <f>SUM(K73:K76)</f>
        <v>0</v>
      </c>
    </row>
    <row r="84" spans="1:11" ht="45" customHeight="1" thickBot="1" x14ac:dyDescent="0.25">
      <c r="A84" s="1367"/>
      <c r="B84" s="1368"/>
      <c r="C84" s="1368"/>
      <c r="D84" s="1369"/>
      <c r="E84" s="525" t="s">
        <v>300</v>
      </c>
      <c r="F84" s="534">
        <f>G83</f>
        <v>4.1305999999999994</v>
      </c>
      <c r="G84" s="1370" t="s">
        <v>301</v>
      </c>
      <c r="H84" s="1370"/>
      <c r="I84" s="1370"/>
      <c r="J84" s="1371">
        <f>SUM((F84)/E83)</f>
        <v>0.82611999999999985</v>
      </c>
      <c r="K84" s="1372"/>
    </row>
    <row r="85" spans="1:11" ht="51.75" customHeight="1" thickBot="1" x14ac:dyDescent="0.25">
      <c r="A85" s="1358" t="s">
        <v>302</v>
      </c>
      <c r="B85" s="1359"/>
      <c r="C85" s="1359"/>
      <c r="D85" s="1359"/>
      <c r="E85" s="1359"/>
      <c r="F85" s="1359"/>
      <c r="G85" s="1359"/>
      <c r="H85" s="1359"/>
      <c r="I85" s="1359"/>
      <c r="J85" s="1359"/>
      <c r="K85" s="1360"/>
    </row>
    <row r="86" spans="1:11" ht="51.75" customHeight="1" thickBot="1" x14ac:dyDescent="0.25">
      <c r="A86" s="1358" t="s">
        <v>303</v>
      </c>
      <c r="B86" s="1359"/>
      <c r="C86" s="1359"/>
      <c r="D86" s="1359"/>
      <c r="E86" s="1359"/>
      <c r="F86" s="1359"/>
      <c r="G86" s="1359"/>
      <c r="H86" s="1359"/>
      <c r="I86" s="1359"/>
      <c r="J86" s="1359"/>
      <c r="K86" s="1360"/>
    </row>
    <row r="87" spans="1:11" ht="53.25" customHeight="1" thickBot="1" x14ac:dyDescent="0.25">
      <c r="A87" s="1358" t="s">
        <v>304</v>
      </c>
      <c r="B87" s="1359"/>
      <c r="C87" s="1359"/>
      <c r="D87" s="1359"/>
      <c r="E87" s="1359"/>
      <c r="F87" s="1359"/>
      <c r="G87" s="1359"/>
      <c r="H87" s="1359"/>
      <c r="I87" s="1359"/>
      <c r="J87" s="1359"/>
      <c r="K87" s="1360"/>
    </row>
    <row r="88" spans="1:11" ht="12.75" customHeight="1" x14ac:dyDescent="0.2">
      <c r="A88" s="1390" t="str">
        <f>T($A$1)</f>
        <v>15 OPERATIONS STUDENT
EXAM RECORD</v>
      </c>
      <c r="B88" s="1391"/>
      <c r="C88" s="1391"/>
      <c r="D88" s="1391"/>
      <c r="E88" s="1391"/>
      <c r="F88" s="1391"/>
      <c r="G88" s="1391"/>
      <c r="H88" s="1391"/>
      <c r="I88" s="1391"/>
      <c r="J88" s="1391"/>
      <c r="K88" s="1392"/>
    </row>
    <row r="89" spans="1:11" ht="12.75" customHeight="1" x14ac:dyDescent="0.2">
      <c r="A89" s="1393"/>
      <c r="B89" s="1394"/>
      <c r="C89" s="1394"/>
      <c r="D89" s="1394"/>
      <c r="E89" s="1394"/>
      <c r="F89" s="1394"/>
      <c r="G89" s="1394"/>
      <c r="H89" s="1394"/>
      <c r="I89" s="1394"/>
      <c r="J89" s="1394"/>
      <c r="K89" s="1395"/>
    </row>
    <row r="90" spans="1:11" ht="12.75" customHeight="1" x14ac:dyDescent="0.2">
      <c r="A90" s="1393"/>
      <c r="B90" s="1394"/>
      <c r="C90" s="1394"/>
      <c r="D90" s="1394"/>
      <c r="E90" s="1394"/>
      <c r="F90" s="1394"/>
      <c r="G90" s="1394"/>
      <c r="H90" s="1394"/>
      <c r="I90" s="1394"/>
      <c r="J90" s="1394"/>
      <c r="K90" s="1395"/>
    </row>
    <row r="91" spans="1:11" ht="12.75" customHeight="1" x14ac:dyDescent="0.2">
      <c r="A91" s="1393"/>
      <c r="B91" s="1394"/>
      <c r="C91" s="1394"/>
      <c r="D91" s="1394"/>
      <c r="E91" s="1394"/>
      <c r="F91" s="1394"/>
      <c r="G91" s="1394"/>
      <c r="H91" s="1394"/>
      <c r="I91" s="1394"/>
      <c r="J91" s="1394"/>
      <c r="K91" s="1395"/>
    </row>
    <row r="92" spans="1:11" ht="35.25" customHeight="1" thickBot="1" x14ac:dyDescent="0.25">
      <c r="A92" s="1396"/>
      <c r="B92" s="1397"/>
      <c r="C92" s="1397"/>
      <c r="D92" s="1397"/>
      <c r="E92" s="1397"/>
      <c r="F92" s="1397"/>
      <c r="G92" s="1397"/>
      <c r="H92" s="1397"/>
      <c r="I92" s="1397"/>
      <c r="J92" s="1397"/>
      <c r="K92" s="1398"/>
    </row>
    <row r="93" spans="1:11" ht="12.75" customHeight="1" x14ac:dyDescent="0.2">
      <c r="A93" s="1381" t="s">
        <v>292</v>
      </c>
      <c r="B93" s="1382"/>
      <c r="C93" s="1382"/>
      <c r="D93" s="1382"/>
      <c r="E93" s="1382"/>
      <c r="F93" s="1382"/>
      <c r="G93" s="1383"/>
      <c r="H93" s="642"/>
      <c r="I93" s="1381" t="s">
        <v>293</v>
      </c>
      <c r="J93" s="1382"/>
      <c r="K93" s="1383"/>
    </row>
    <row r="94" spans="1:11" ht="12.75" customHeight="1" x14ac:dyDescent="0.2">
      <c r="A94" s="1384"/>
      <c r="B94" s="1385"/>
      <c r="C94" s="1385"/>
      <c r="D94" s="1385"/>
      <c r="E94" s="1385"/>
      <c r="F94" s="1385"/>
      <c r="G94" s="1386"/>
      <c r="H94" s="643"/>
      <c r="I94" s="1384"/>
      <c r="J94" s="1385"/>
      <c r="K94" s="1386"/>
    </row>
    <row r="95" spans="1:11" ht="12.75" customHeight="1" x14ac:dyDescent="0.2">
      <c r="A95" s="1361" t="str">
        <f>T(Admin!D8)</f>
        <v>a</v>
      </c>
      <c r="B95" s="1362"/>
      <c r="C95" s="1362"/>
      <c r="D95" s="1362"/>
      <c r="E95" s="1362"/>
      <c r="F95" s="1362"/>
      <c r="G95" s="1363"/>
      <c r="H95" s="644"/>
      <c r="I95" s="1361" t="str">
        <f>T(Admin!C8)</f>
        <v/>
      </c>
      <c r="J95" s="1362"/>
      <c r="K95" s="1363"/>
    </row>
    <row r="96" spans="1:11" ht="13.5" customHeight="1" thickBot="1" x14ac:dyDescent="0.25">
      <c r="A96" s="1364"/>
      <c r="B96" s="1365"/>
      <c r="C96" s="1365"/>
      <c r="D96" s="1365"/>
      <c r="E96" s="1365"/>
      <c r="F96" s="1365"/>
      <c r="G96" s="1366"/>
      <c r="H96" s="645"/>
      <c r="I96" s="1364"/>
      <c r="J96" s="1365"/>
      <c r="K96" s="1366"/>
    </row>
    <row r="97" spans="1:12" ht="12.75" customHeight="1" x14ac:dyDescent="0.2">
      <c r="A97" s="1381" t="s">
        <v>294</v>
      </c>
      <c r="B97" s="1382"/>
      <c r="C97" s="1382"/>
      <c r="D97" s="1382"/>
      <c r="E97" s="1382"/>
      <c r="F97" s="1382"/>
      <c r="G97" s="1383"/>
      <c r="H97" s="642"/>
      <c r="I97" s="1381" t="s">
        <v>295</v>
      </c>
      <c r="J97" s="1382"/>
      <c r="K97" s="1383"/>
    </row>
    <row r="98" spans="1:12" ht="12.75" customHeight="1" x14ac:dyDescent="0.2">
      <c r="A98" s="1384"/>
      <c r="B98" s="1385"/>
      <c r="C98" s="1385"/>
      <c r="D98" s="1385"/>
      <c r="E98" s="1385"/>
      <c r="F98" s="1385"/>
      <c r="G98" s="1386"/>
      <c r="H98" s="643"/>
      <c r="I98" s="1384"/>
      <c r="J98" s="1385"/>
      <c r="K98" s="1386"/>
    </row>
    <row r="99" spans="1:12" ht="12.75" customHeight="1" x14ac:dyDescent="0.2">
      <c r="A99" s="1361" t="str">
        <f>T(Admin!$A$1)</f>
        <v>15P ALC CLASS 15-005</v>
      </c>
      <c r="B99" s="1362"/>
      <c r="C99" s="1362"/>
      <c r="D99" s="1362"/>
      <c r="E99" s="1362"/>
      <c r="F99" s="1362"/>
      <c r="G99" s="1363"/>
      <c r="H99" s="644"/>
      <c r="I99" s="1361" t="str">
        <f>RIGHT(Admin!E8,4)</f>
        <v>6789</v>
      </c>
      <c r="J99" s="1362"/>
      <c r="K99" s="1363"/>
    </row>
    <row r="100" spans="1:12" ht="13.5" customHeight="1" thickBot="1" x14ac:dyDescent="0.25">
      <c r="A100" s="1364"/>
      <c r="B100" s="1365"/>
      <c r="C100" s="1365"/>
      <c r="D100" s="1365"/>
      <c r="E100" s="1365"/>
      <c r="F100" s="1365"/>
      <c r="G100" s="1366"/>
      <c r="H100" s="645"/>
      <c r="I100" s="1364"/>
      <c r="J100" s="1365"/>
      <c r="K100" s="1366"/>
    </row>
    <row r="101" spans="1:12" ht="23.25" customHeight="1" thickBot="1" x14ac:dyDescent="0.25">
      <c r="A101" s="1387" t="s">
        <v>296</v>
      </c>
      <c r="B101" s="1388"/>
      <c r="C101" s="1388"/>
      <c r="D101" s="1389"/>
      <c r="E101" s="1387" t="s">
        <v>297</v>
      </c>
      <c r="F101" s="1389"/>
      <c r="G101" s="518" t="s">
        <v>298</v>
      </c>
      <c r="H101" s="646"/>
      <c r="I101" s="1387" t="s">
        <v>299</v>
      </c>
      <c r="J101" s="1389"/>
      <c r="K101" s="518" t="s">
        <v>298</v>
      </c>
    </row>
    <row r="102" spans="1:12" ht="25.5" customHeight="1" thickBot="1" x14ac:dyDescent="0.25">
      <c r="A102" s="1373" t="str">
        <f>$A$15</f>
        <v>d</v>
      </c>
      <c r="B102" s="1374"/>
      <c r="C102" s="1374"/>
      <c r="D102" s="1375"/>
      <c r="E102" s="1376" t="str">
        <f>T($E$15)</f>
        <v>a</v>
      </c>
      <c r="F102" s="1377"/>
      <c r="G102" s="532">
        <f>Honors!C9</f>
        <v>0.94499999999999995</v>
      </c>
      <c r="H102" s="661">
        <f>IF(L102="X",70%,G102)</f>
        <v>0.94499999999999995</v>
      </c>
      <c r="I102" s="1376"/>
      <c r="J102" s="1377"/>
      <c r="K102" s="532" t="str">
        <f>IF(L102="X",70%,"")</f>
        <v/>
      </c>
      <c r="L102" s="535" t="str">
        <f>IF(Honors!F9="X","X","")</f>
        <v/>
      </c>
    </row>
    <row r="103" spans="1:12" ht="25.5" customHeight="1" thickBot="1" x14ac:dyDescent="0.25">
      <c r="A103" s="1373" t="str">
        <f>$A$16</f>
        <v>d</v>
      </c>
      <c r="B103" s="1374"/>
      <c r="C103" s="1374"/>
      <c r="D103" s="1375"/>
      <c r="E103" s="1376" t="str">
        <f>T($E$16)</f>
        <v>b</v>
      </c>
      <c r="F103" s="1377"/>
      <c r="G103" s="532">
        <f>Honors!G9</f>
        <v>0.9</v>
      </c>
      <c r="H103" s="661">
        <f>IF(L103="X",70%,G103)</f>
        <v>0.9</v>
      </c>
      <c r="I103" s="1376"/>
      <c r="J103" s="1377"/>
      <c r="K103" s="532" t="str">
        <f>IF(L103="X",70%,"")</f>
        <v/>
      </c>
      <c r="L103" s="535" t="str">
        <f>IF(Honors!J9="X","X","")</f>
        <v/>
      </c>
    </row>
    <row r="104" spans="1:12" ht="24.75" customHeight="1" thickBot="1" x14ac:dyDescent="0.25">
      <c r="A104" s="1373" t="str">
        <f>$A$17</f>
        <v>d</v>
      </c>
      <c r="B104" s="1374"/>
      <c r="C104" s="1374"/>
      <c r="D104" s="1375"/>
      <c r="E104" s="1376" t="str">
        <f>T($E$17)</f>
        <v>a</v>
      </c>
      <c r="F104" s="1377"/>
      <c r="G104" s="532">
        <f>Honors!K9</f>
        <v>0.85</v>
      </c>
      <c r="H104" s="661">
        <f>IF(L104="X",70%,G104)</f>
        <v>0.85</v>
      </c>
      <c r="I104" s="1376"/>
      <c r="J104" s="1377"/>
      <c r="K104" s="532" t="str">
        <f>IF(L104="X",70%,"")</f>
        <v/>
      </c>
      <c r="L104" s="535" t="str">
        <f>IF(Honors!N9="X","X","")</f>
        <v/>
      </c>
    </row>
    <row r="105" spans="1:12" ht="25.5" customHeight="1" thickBot="1" x14ac:dyDescent="0.25">
      <c r="A105" s="1373" t="str">
        <f>$A$18</f>
        <v>d</v>
      </c>
      <c r="B105" s="1374"/>
      <c r="C105" s="1374"/>
      <c r="D105" s="1375"/>
      <c r="E105" s="1376" t="str">
        <f>T($E$18)</f>
        <v>b</v>
      </c>
      <c r="F105" s="1377"/>
      <c r="G105" s="532">
        <f>Honors!O9</f>
        <v>1</v>
      </c>
      <c r="H105" s="661">
        <f>IF(L105="X",70%,G105)</f>
        <v>1</v>
      </c>
      <c r="I105" s="1376"/>
      <c r="J105" s="1377"/>
      <c r="K105" s="532" t="str">
        <f>IF(L105="X",70%,"")</f>
        <v/>
      </c>
      <c r="L105" s="535" t="str">
        <f>IF(Honors!R9="X","X","")</f>
        <v/>
      </c>
    </row>
    <row r="106" spans="1:12" ht="25.5" customHeight="1" thickBot="1" x14ac:dyDescent="0.25">
      <c r="A106" s="1373" t="str">
        <f>$A$19</f>
        <v>d</v>
      </c>
      <c r="B106" s="1374"/>
      <c r="C106" s="1374"/>
      <c r="D106" s="1375"/>
      <c r="E106" s="1380" t="str">
        <f>T($E$19)</f>
        <v>a</v>
      </c>
      <c r="F106" s="1377"/>
      <c r="G106" s="532">
        <f>Honors!S9</f>
        <v>0.82</v>
      </c>
      <c r="H106" s="661">
        <f>IF(L106="X",70%,G106)</f>
        <v>0.82</v>
      </c>
      <c r="I106" s="1376"/>
      <c r="J106" s="1377"/>
      <c r="K106" s="532" t="str">
        <f>IF(L106="X",70%,"")</f>
        <v/>
      </c>
      <c r="L106" s="535" t="str">
        <f>IF(Honors!V9="X","X","")</f>
        <v/>
      </c>
    </row>
    <row r="107" spans="1:12" ht="25.5" customHeight="1" thickBot="1" x14ac:dyDescent="0.25">
      <c r="A107" s="1373"/>
      <c r="B107" s="1374"/>
      <c r="C107" s="1374"/>
      <c r="D107" s="1375"/>
      <c r="E107" s="1376"/>
      <c r="F107" s="1377"/>
      <c r="G107" s="520"/>
      <c r="H107" s="552"/>
      <c r="I107" s="1376"/>
      <c r="J107" s="1377"/>
      <c r="K107" s="520"/>
    </row>
    <row r="108" spans="1:12" ht="25.5" customHeight="1" thickBot="1" x14ac:dyDescent="0.25">
      <c r="A108" s="1373"/>
      <c r="B108" s="1374"/>
      <c r="C108" s="1374"/>
      <c r="D108" s="1375"/>
      <c r="E108" s="1376"/>
      <c r="F108" s="1377"/>
      <c r="G108" s="520"/>
      <c r="H108" s="552"/>
      <c r="I108" s="1376"/>
      <c r="J108" s="1377"/>
      <c r="K108" s="520"/>
    </row>
    <row r="109" spans="1:12" ht="25.5" customHeight="1" thickBot="1" x14ac:dyDescent="0.25">
      <c r="A109" s="1373"/>
      <c r="B109" s="1374"/>
      <c r="C109" s="1374"/>
      <c r="D109" s="1375"/>
      <c r="E109" s="1376"/>
      <c r="F109" s="1377"/>
      <c r="G109" s="520"/>
      <c r="H109" s="552"/>
      <c r="I109" s="1376"/>
      <c r="J109" s="1377"/>
      <c r="K109" s="520"/>
    </row>
    <row r="110" spans="1:12" ht="25.5" customHeight="1" thickBot="1" x14ac:dyDescent="0.25">
      <c r="A110" s="1373"/>
      <c r="B110" s="1374"/>
      <c r="C110" s="1374"/>
      <c r="D110" s="1375"/>
      <c r="E110" s="1376"/>
      <c r="F110" s="1377"/>
      <c r="G110" s="520"/>
      <c r="H110" s="552"/>
      <c r="I110" s="1376"/>
      <c r="J110" s="1377"/>
      <c r="K110" s="520"/>
    </row>
    <row r="111" spans="1:12" ht="25.5" customHeight="1" thickBot="1" x14ac:dyDescent="0.25">
      <c r="A111" s="1373"/>
      <c r="B111" s="1374"/>
      <c r="C111" s="1374"/>
      <c r="D111" s="1375"/>
      <c r="E111" s="1378"/>
      <c r="F111" s="1379"/>
      <c r="G111" s="520"/>
      <c r="H111" s="552"/>
      <c r="I111" s="1376"/>
      <c r="J111" s="1377"/>
      <c r="K111" s="520"/>
    </row>
    <row r="112" spans="1:12" ht="25.5" customHeight="1" thickBot="1" x14ac:dyDescent="0.3">
      <c r="A112" s="521"/>
      <c r="B112" s="522"/>
      <c r="C112" s="522"/>
      <c r="D112" s="523"/>
      <c r="E112" s="524">
        <f>$E$25</f>
        <v>5</v>
      </c>
      <c r="F112" s="519" t="s">
        <v>300</v>
      </c>
      <c r="G112" s="533">
        <f>IF(A102="","",SUM(H102:H106))</f>
        <v>4.5149999999999997</v>
      </c>
      <c r="H112" s="647"/>
      <c r="I112" s="524">
        <f>COUNTIF(I102:J105,"*")</f>
        <v>0</v>
      </c>
      <c r="J112" s="519" t="s">
        <v>300</v>
      </c>
      <c r="K112" s="532">
        <f>SUM(K102:K105)</f>
        <v>0</v>
      </c>
    </row>
    <row r="113" spans="1:11" ht="45" customHeight="1" thickBot="1" x14ac:dyDescent="0.25">
      <c r="A113" s="1367"/>
      <c r="B113" s="1368"/>
      <c r="C113" s="1368"/>
      <c r="D113" s="1369"/>
      <c r="E113" s="525" t="s">
        <v>300</v>
      </c>
      <c r="F113" s="534">
        <f>G112</f>
        <v>4.5149999999999997</v>
      </c>
      <c r="G113" s="1370" t="s">
        <v>301</v>
      </c>
      <c r="H113" s="1370"/>
      <c r="I113" s="1370"/>
      <c r="J113" s="1371">
        <f>SUM((F113)/E112)</f>
        <v>0.90299999999999991</v>
      </c>
      <c r="K113" s="1372"/>
    </row>
    <row r="114" spans="1:11" ht="51.75" customHeight="1" thickBot="1" x14ac:dyDescent="0.25">
      <c r="A114" s="1358" t="s">
        <v>302</v>
      </c>
      <c r="B114" s="1359"/>
      <c r="C114" s="1359"/>
      <c r="D114" s="1359"/>
      <c r="E114" s="1359"/>
      <c r="F114" s="1359"/>
      <c r="G114" s="1359"/>
      <c r="H114" s="1359"/>
      <c r="I114" s="1359"/>
      <c r="J114" s="1359"/>
      <c r="K114" s="1360"/>
    </row>
    <row r="115" spans="1:11" ht="51.75" customHeight="1" thickBot="1" x14ac:dyDescent="0.25">
      <c r="A115" s="1358" t="s">
        <v>303</v>
      </c>
      <c r="B115" s="1359"/>
      <c r="C115" s="1359"/>
      <c r="D115" s="1359"/>
      <c r="E115" s="1359"/>
      <c r="F115" s="1359"/>
      <c r="G115" s="1359"/>
      <c r="H115" s="1359"/>
      <c r="I115" s="1359"/>
      <c r="J115" s="1359"/>
      <c r="K115" s="1360"/>
    </row>
    <row r="116" spans="1:11" ht="53.25" customHeight="1" thickBot="1" x14ac:dyDescent="0.25">
      <c r="A116" s="1358" t="s">
        <v>304</v>
      </c>
      <c r="B116" s="1359"/>
      <c r="C116" s="1359"/>
      <c r="D116" s="1359"/>
      <c r="E116" s="1359"/>
      <c r="F116" s="1359"/>
      <c r="G116" s="1359"/>
      <c r="H116" s="1359"/>
      <c r="I116" s="1359"/>
      <c r="J116" s="1359"/>
      <c r="K116" s="1360"/>
    </row>
    <row r="117" spans="1:11" ht="12.75" customHeight="1" x14ac:dyDescent="0.2">
      <c r="A117" s="1390" t="str">
        <f>T($A$1)</f>
        <v>15 OPERATIONS STUDENT
EXAM RECORD</v>
      </c>
      <c r="B117" s="1391"/>
      <c r="C117" s="1391"/>
      <c r="D117" s="1391"/>
      <c r="E117" s="1391"/>
      <c r="F117" s="1391"/>
      <c r="G117" s="1391"/>
      <c r="H117" s="1391"/>
      <c r="I117" s="1391"/>
      <c r="J117" s="1391"/>
      <c r="K117" s="1392"/>
    </row>
    <row r="118" spans="1:11" ht="12.75" customHeight="1" x14ac:dyDescent="0.2">
      <c r="A118" s="1393"/>
      <c r="B118" s="1394"/>
      <c r="C118" s="1394"/>
      <c r="D118" s="1394"/>
      <c r="E118" s="1394"/>
      <c r="F118" s="1394"/>
      <c r="G118" s="1394"/>
      <c r="H118" s="1394"/>
      <c r="I118" s="1394"/>
      <c r="J118" s="1394"/>
      <c r="K118" s="1395"/>
    </row>
    <row r="119" spans="1:11" ht="12.75" customHeight="1" x14ac:dyDescent="0.2">
      <c r="A119" s="1393"/>
      <c r="B119" s="1394"/>
      <c r="C119" s="1394"/>
      <c r="D119" s="1394"/>
      <c r="E119" s="1394"/>
      <c r="F119" s="1394"/>
      <c r="G119" s="1394"/>
      <c r="H119" s="1394"/>
      <c r="I119" s="1394"/>
      <c r="J119" s="1394"/>
      <c r="K119" s="1395"/>
    </row>
    <row r="120" spans="1:11" ht="12.75" customHeight="1" x14ac:dyDescent="0.2">
      <c r="A120" s="1393"/>
      <c r="B120" s="1394"/>
      <c r="C120" s="1394"/>
      <c r="D120" s="1394"/>
      <c r="E120" s="1394"/>
      <c r="F120" s="1394"/>
      <c r="G120" s="1394"/>
      <c r="H120" s="1394"/>
      <c r="I120" s="1394"/>
      <c r="J120" s="1394"/>
      <c r="K120" s="1395"/>
    </row>
    <row r="121" spans="1:11" ht="35.25" customHeight="1" thickBot="1" x14ac:dyDescent="0.25">
      <c r="A121" s="1396"/>
      <c r="B121" s="1397"/>
      <c r="C121" s="1397"/>
      <c r="D121" s="1397"/>
      <c r="E121" s="1397"/>
      <c r="F121" s="1397"/>
      <c r="G121" s="1397"/>
      <c r="H121" s="1397"/>
      <c r="I121" s="1397"/>
      <c r="J121" s="1397"/>
      <c r="K121" s="1398"/>
    </row>
    <row r="122" spans="1:11" ht="12.75" customHeight="1" x14ac:dyDescent="0.2">
      <c r="A122" s="1381" t="s">
        <v>292</v>
      </c>
      <c r="B122" s="1382"/>
      <c r="C122" s="1382"/>
      <c r="D122" s="1382"/>
      <c r="E122" s="1382"/>
      <c r="F122" s="1382"/>
      <c r="G122" s="1383"/>
      <c r="H122" s="642"/>
      <c r="I122" s="1381" t="s">
        <v>293</v>
      </c>
      <c r="J122" s="1382"/>
      <c r="K122" s="1383"/>
    </row>
    <row r="123" spans="1:11" ht="12.75" customHeight="1" x14ac:dyDescent="0.2">
      <c r="A123" s="1384"/>
      <c r="B123" s="1385"/>
      <c r="C123" s="1385"/>
      <c r="D123" s="1385"/>
      <c r="E123" s="1385"/>
      <c r="F123" s="1385"/>
      <c r="G123" s="1386"/>
      <c r="H123" s="643"/>
      <c r="I123" s="1384"/>
      <c r="J123" s="1385"/>
      <c r="K123" s="1386"/>
    </row>
    <row r="124" spans="1:11" ht="12.75" customHeight="1" x14ac:dyDescent="0.2">
      <c r="A124" s="1361" t="str">
        <f>T(Admin!D9)</f>
        <v>a</v>
      </c>
      <c r="B124" s="1362"/>
      <c r="C124" s="1362"/>
      <c r="D124" s="1362"/>
      <c r="E124" s="1362"/>
      <c r="F124" s="1362"/>
      <c r="G124" s="1363"/>
      <c r="H124" s="644"/>
      <c r="I124" s="1361" t="str">
        <f>T(Admin!C9)</f>
        <v/>
      </c>
      <c r="J124" s="1362"/>
      <c r="K124" s="1363"/>
    </row>
    <row r="125" spans="1:11" ht="13.5" customHeight="1" thickBot="1" x14ac:dyDescent="0.25">
      <c r="A125" s="1364"/>
      <c r="B125" s="1365"/>
      <c r="C125" s="1365"/>
      <c r="D125" s="1365"/>
      <c r="E125" s="1365"/>
      <c r="F125" s="1365"/>
      <c r="G125" s="1366"/>
      <c r="H125" s="645"/>
      <c r="I125" s="1364"/>
      <c r="J125" s="1365"/>
      <c r="K125" s="1366"/>
    </row>
    <row r="126" spans="1:11" ht="12.75" customHeight="1" x14ac:dyDescent="0.2">
      <c r="A126" s="1381" t="s">
        <v>294</v>
      </c>
      <c r="B126" s="1382"/>
      <c r="C126" s="1382"/>
      <c r="D126" s="1382"/>
      <c r="E126" s="1382"/>
      <c r="F126" s="1382"/>
      <c r="G126" s="1383"/>
      <c r="H126" s="642"/>
      <c r="I126" s="1381" t="s">
        <v>295</v>
      </c>
      <c r="J126" s="1382"/>
      <c r="K126" s="1383"/>
    </row>
    <row r="127" spans="1:11" ht="12.75" customHeight="1" x14ac:dyDescent="0.2">
      <c r="A127" s="1384"/>
      <c r="B127" s="1385"/>
      <c r="C127" s="1385"/>
      <c r="D127" s="1385"/>
      <c r="E127" s="1385"/>
      <c r="F127" s="1385"/>
      <c r="G127" s="1386"/>
      <c r="H127" s="643"/>
      <c r="I127" s="1384"/>
      <c r="J127" s="1385"/>
      <c r="K127" s="1386"/>
    </row>
    <row r="128" spans="1:11" ht="12.75" customHeight="1" x14ac:dyDescent="0.2">
      <c r="A128" s="1361" t="str">
        <f>T(Admin!$A$1)</f>
        <v>15P ALC CLASS 15-005</v>
      </c>
      <c r="B128" s="1362"/>
      <c r="C128" s="1362"/>
      <c r="D128" s="1362"/>
      <c r="E128" s="1362"/>
      <c r="F128" s="1362"/>
      <c r="G128" s="1363"/>
      <c r="H128" s="644"/>
      <c r="I128" s="1361" t="str">
        <f>RIGHT(Admin!E9,4)</f>
        <v>6789</v>
      </c>
      <c r="J128" s="1362"/>
      <c r="K128" s="1363"/>
    </row>
    <row r="129" spans="1:12" ht="13.5" customHeight="1" thickBot="1" x14ac:dyDescent="0.25">
      <c r="A129" s="1364"/>
      <c r="B129" s="1365"/>
      <c r="C129" s="1365"/>
      <c r="D129" s="1365"/>
      <c r="E129" s="1365"/>
      <c r="F129" s="1365"/>
      <c r="G129" s="1366"/>
      <c r="H129" s="645"/>
      <c r="I129" s="1364"/>
      <c r="J129" s="1365"/>
      <c r="K129" s="1366"/>
    </row>
    <row r="130" spans="1:12" ht="23.25" customHeight="1" thickBot="1" x14ac:dyDescent="0.25">
      <c r="A130" s="1387" t="s">
        <v>296</v>
      </c>
      <c r="B130" s="1388"/>
      <c r="C130" s="1388"/>
      <c r="D130" s="1389"/>
      <c r="E130" s="1387" t="s">
        <v>297</v>
      </c>
      <c r="F130" s="1389"/>
      <c r="G130" s="518" t="s">
        <v>298</v>
      </c>
      <c r="H130" s="646"/>
      <c r="I130" s="1387" t="s">
        <v>299</v>
      </c>
      <c r="J130" s="1389"/>
      <c r="K130" s="518" t="s">
        <v>298</v>
      </c>
    </row>
    <row r="131" spans="1:12" ht="25.5" customHeight="1" thickBot="1" x14ac:dyDescent="0.25">
      <c r="A131" s="1373" t="str">
        <f>$A$15</f>
        <v>d</v>
      </c>
      <c r="B131" s="1374"/>
      <c r="C131" s="1374"/>
      <c r="D131" s="1375"/>
      <c r="E131" s="1376" t="str">
        <f>T($E$15)</f>
        <v>a</v>
      </c>
      <c r="F131" s="1377"/>
      <c r="G131" s="532">
        <f>Honors!C10</f>
        <v>0.75560000000000005</v>
      </c>
      <c r="H131" s="661">
        <f>IF(L131="X",70%,G131)</f>
        <v>0.75560000000000005</v>
      </c>
      <c r="I131" s="1376"/>
      <c r="J131" s="1377"/>
      <c r="K131" s="532" t="str">
        <f>IF(L131="X",70%,"")</f>
        <v/>
      </c>
      <c r="L131" s="535" t="str">
        <f>IF(Honors!F10="X","X","")</f>
        <v/>
      </c>
    </row>
    <row r="132" spans="1:12" ht="25.5" customHeight="1" thickBot="1" x14ac:dyDescent="0.25">
      <c r="A132" s="1373" t="str">
        <f>$A$16</f>
        <v>d</v>
      </c>
      <c r="B132" s="1374"/>
      <c r="C132" s="1374"/>
      <c r="D132" s="1375"/>
      <c r="E132" s="1376" t="str">
        <f>T($E$16)</f>
        <v>b</v>
      </c>
      <c r="F132" s="1377"/>
      <c r="G132" s="532">
        <f>Honors!G10</f>
        <v>0.88539999999999996</v>
      </c>
      <c r="H132" s="661">
        <f>IF(L132="X",70%,G132)</f>
        <v>0.88539999999999996</v>
      </c>
      <c r="I132" s="1376"/>
      <c r="J132" s="1377"/>
      <c r="K132" s="532" t="str">
        <f>IF(L132="X",70%,"")</f>
        <v/>
      </c>
      <c r="L132" s="535" t="str">
        <f>IF(Honors!J10="X","X","")</f>
        <v/>
      </c>
    </row>
    <row r="133" spans="1:12" ht="24.75" customHeight="1" thickBot="1" x14ac:dyDescent="0.25">
      <c r="A133" s="1373" t="str">
        <f>$A$17</f>
        <v>d</v>
      </c>
      <c r="B133" s="1374"/>
      <c r="C133" s="1374"/>
      <c r="D133" s="1375"/>
      <c r="E133" s="1376" t="str">
        <f>T($E$17)</f>
        <v>a</v>
      </c>
      <c r="F133" s="1377"/>
      <c r="G133" s="532">
        <f>Honors!K10</f>
        <v>0.94499999999999995</v>
      </c>
      <c r="H133" s="661">
        <f>IF(L133="X",70%,G133)</f>
        <v>0.94499999999999995</v>
      </c>
      <c r="I133" s="1376"/>
      <c r="J133" s="1377"/>
      <c r="K133" s="532" t="str">
        <f>IF(L133="X",70%,"")</f>
        <v/>
      </c>
      <c r="L133" s="535" t="str">
        <f>IF(Honors!N10="X","X","")</f>
        <v/>
      </c>
    </row>
    <row r="134" spans="1:12" ht="25.5" customHeight="1" thickBot="1" x14ac:dyDescent="0.25">
      <c r="A134" s="1373" t="str">
        <f>$A$18</f>
        <v>d</v>
      </c>
      <c r="B134" s="1374"/>
      <c r="C134" s="1374"/>
      <c r="D134" s="1375"/>
      <c r="E134" s="1376" t="str">
        <f>T($E$18)</f>
        <v>b</v>
      </c>
      <c r="F134" s="1377"/>
      <c r="G134" s="532">
        <f>Honors!O10</f>
        <v>0.78290000000000004</v>
      </c>
      <c r="H134" s="661">
        <f>IF(L134="X",70%,G134)</f>
        <v>0.78290000000000004</v>
      </c>
      <c r="I134" s="1376"/>
      <c r="J134" s="1377"/>
      <c r="K134" s="532" t="str">
        <f>IF(L134="X",70%,"")</f>
        <v/>
      </c>
      <c r="L134" s="535" t="str">
        <f>IF(Honors!R10="X","X","")</f>
        <v/>
      </c>
    </row>
    <row r="135" spans="1:12" ht="25.5" customHeight="1" thickBot="1" x14ac:dyDescent="0.25">
      <c r="A135" s="1373" t="str">
        <f>$A$19</f>
        <v>d</v>
      </c>
      <c r="B135" s="1374"/>
      <c r="C135" s="1374"/>
      <c r="D135" s="1375"/>
      <c r="E135" s="1380" t="str">
        <f>T($E$19)</f>
        <v>a</v>
      </c>
      <c r="F135" s="1377"/>
      <c r="G135" s="532">
        <f>Honors!S10</f>
        <v>0.85</v>
      </c>
      <c r="H135" s="661">
        <f>IF(L135="X",70%,G135)</f>
        <v>0.85</v>
      </c>
      <c r="I135" s="1376"/>
      <c r="J135" s="1377"/>
      <c r="K135" s="532" t="str">
        <f>IF(L135="X",70%,"")</f>
        <v/>
      </c>
      <c r="L135" s="535" t="str">
        <f>IF(Honors!V10="X","X","")</f>
        <v/>
      </c>
    </row>
    <row r="136" spans="1:12" ht="25.5" customHeight="1" thickBot="1" x14ac:dyDescent="0.25">
      <c r="A136" s="1373"/>
      <c r="B136" s="1374"/>
      <c r="C136" s="1374"/>
      <c r="D136" s="1375"/>
      <c r="E136" s="1376"/>
      <c r="F136" s="1377"/>
      <c r="G136" s="520"/>
      <c r="H136" s="552"/>
      <c r="I136" s="1376"/>
      <c r="J136" s="1377"/>
      <c r="K136" s="520"/>
    </row>
    <row r="137" spans="1:12" ht="25.5" customHeight="1" thickBot="1" x14ac:dyDescent="0.25">
      <c r="A137" s="1373"/>
      <c r="B137" s="1374"/>
      <c r="C137" s="1374"/>
      <c r="D137" s="1375"/>
      <c r="E137" s="1376"/>
      <c r="F137" s="1377"/>
      <c r="G137" s="520"/>
      <c r="H137" s="552"/>
      <c r="I137" s="1376"/>
      <c r="J137" s="1377"/>
      <c r="K137" s="520"/>
    </row>
    <row r="138" spans="1:12" ht="25.5" customHeight="1" thickBot="1" x14ac:dyDescent="0.25">
      <c r="A138" s="1373"/>
      <c r="B138" s="1374"/>
      <c r="C138" s="1374"/>
      <c r="D138" s="1375"/>
      <c r="E138" s="1376"/>
      <c r="F138" s="1377"/>
      <c r="G138" s="520"/>
      <c r="H138" s="552"/>
      <c r="I138" s="1376"/>
      <c r="J138" s="1377"/>
      <c r="K138" s="520"/>
    </row>
    <row r="139" spans="1:12" ht="25.5" customHeight="1" thickBot="1" x14ac:dyDescent="0.25">
      <c r="A139" s="1373"/>
      <c r="B139" s="1374"/>
      <c r="C139" s="1374"/>
      <c r="D139" s="1375"/>
      <c r="E139" s="1376"/>
      <c r="F139" s="1377"/>
      <c r="G139" s="520"/>
      <c r="H139" s="552"/>
      <c r="I139" s="1376"/>
      <c r="J139" s="1377"/>
      <c r="K139" s="520"/>
    </row>
    <row r="140" spans="1:12" ht="25.5" customHeight="1" thickBot="1" x14ac:dyDescent="0.25">
      <c r="A140" s="1373"/>
      <c r="B140" s="1374"/>
      <c r="C140" s="1374"/>
      <c r="D140" s="1375"/>
      <c r="E140" s="1378"/>
      <c r="F140" s="1379"/>
      <c r="G140" s="520"/>
      <c r="H140" s="552"/>
      <c r="I140" s="1376"/>
      <c r="J140" s="1377"/>
      <c r="K140" s="520"/>
    </row>
    <row r="141" spans="1:12" ht="25.5" customHeight="1" thickBot="1" x14ac:dyDescent="0.3">
      <c r="A141" s="521"/>
      <c r="B141" s="522"/>
      <c r="C141" s="522"/>
      <c r="D141" s="523"/>
      <c r="E141" s="524">
        <f>$E$25</f>
        <v>5</v>
      </c>
      <c r="F141" s="519" t="s">
        <v>300</v>
      </c>
      <c r="G141" s="533">
        <f>IF(A131="","",SUM(H131:H135))</f>
        <v>4.2188999999999997</v>
      </c>
      <c r="H141" s="647"/>
      <c r="I141" s="524">
        <f>COUNTIF(I131:J134,"*")</f>
        <v>0</v>
      </c>
      <c r="J141" s="519" t="s">
        <v>300</v>
      </c>
      <c r="K141" s="532">
        <f>SUM(K131:K134)</f>
        <v>0</v>
      </c>
    </row>
    <row r="142" spans="1:12" ht="45" customHeight="1" thickBot="1" x14ac:dyDescent="0.25">
      <c r="A142" s="1367"/>
      <c r="B142" s="1368"/>
      <c r="C142" s="1368"/>
      <c r="D142" s="1369"/>
      <c r="E142" s="525" t="s">
        <v>300</v>
      </c>
      <c r="F142" s="534">
        <f>G141</f>
        <v>4.2188999999999997</v>
      </c>
      <c r="G142" s="1370" t="s">
        <v>301</v>
      </c>
      <c r="H142" s="1370"/>
      <c r="I142" s="1370"/>
      <c r="J142" s="1371">
        <f>SUM((F142)/E141)</f>
        <v>0.84377999999999997</v>
      </c>
      <c r="K142" s="1372"/>
    </row>
    <row r="143" spans="1:12" ht="51.75" customHeight="1" thickBot="1" x14ac:dyDescent="0.25">
      <c r="A143" s="1358" t="s">
        <v>302</v>
      </c>
      <c r="B143" s="1359"/>
      <c r="C143" s="1359"/>
      <c r="D143" s="1359"/>
      <c r="E143" s="1359"/>
      <c r="F143" s="1359"/>
      <c r="G143" s="1359"/>
      <c r="H143" s="1359"/>
      <c r="I143" s="1359"/>
      <c r="J143" s="1359"/>
      <c r="K143" s="1360"/>
    </row>
    <row r="144" spans="1:12" ht="51.75" customHeight="1" thickBot="1" x14ac:dyDescent="0.25">
      <c r="A144" s="1358" t="s">
        <v>303</v>
      </c>
      <c r="B144" s="1359"/>
      <c r="C144" s="1359"/>
      <c r="D144" s="1359"/>
      <c r="E144" s="1359"/>
      <c r="F144" s="1359"/>
      <c r="G144" s="1359"/>
      <c r="H144" s="1359"/>
      <c r="I144" s="1359"/>
      <c r="J144" s="1359"/>
      <c r="K144" s="1360"/>
    </row>
    <row r="145" spans="1:12" ht="53.25" customHeight="1" thickBot="1" x14ac:dyDescent="0.25">
      <c r="A145" s="1358" t="s">
        <v>304</v>
      </c>
      <c r="B145" s="1359"/>
      <c r="C145" s="1359"/>
      <c r="D145" s="1359"/>
      <c r="E145" s="1359"/>
      <c r="F145" s="1359"/>
      <c r="G145" s="1359"/>
      <c r="H145" s="1359"/>
      <c r="I145" s="1359"/>
      <c r="J145" s="1359"/>
      <c r="K145" s="1360"/>
    </row>
    <row r="146" spans="1:12" ht="12.75" customHeight="1" x14ac:dyDescent="0.2">
      <c r="A146" s="1390" t="str">
        <f>T($A$1)</f>
        <v>15 OPERATIONS STUDENT
EXAM RECORD</v>
      </c>
      <c r="B146" s="1391"/>
      <c r="C146" s="1391"/>
      <c r="D146" s="1391"/>
      <c r="E146" s="1391"/>
      <c r="F146" s="1391"/>
      <c r="G146" s="1391"/>
      <c r="H146" s="1391"/>
      <c r="I146" s="1391"/>
      <c r="J146" s="1391"/>
      <c r="K146" s="1392"/>
    </row>
    <row r="147" spans="1:12" ht="12.75" customHeight="1" x14ac:dyDescent="0.2">
      <c r="A147" s="1393"/>
      <c r="B147" s="1394"/>
      <c r="C147" s="1394"/>
      <c r="D147" s="1394"/>
      <c r="E147" s="1394"/>
      <c r="F147" s="1394"/>
      <c r="G147" s="1394"/>
      <c r="H147" s="1394"/>
      <c r="I147" s="1394"/>
      <c r="J147" s="1394"/>
      <c r="K147" s="1395"/>
    </row>
    <row r="148" spans="1:12" ht="12.75" customHeight="1" x14ac:dyDescent="0.2">
      <c r="A148" s="1393"/>
      <c r="B148" s="1394"/>
      <c r="C148" s="1394"/>
      <c r="D148" s="1394"/>
      <c r="E148" s="1394"/>
      <c r="F148" s="1394"/>
      <c r="G148" s="1394"/>
      <c r="H148" s="1394"/>
      <c r="I148" s="1394"/>
      <c r="J148" s="1394"/>
      <c r="K148" s="1395"/>
    </row>
    <row r="149" spans="1:12" ht="12.75" customHeight="1" x14ac:dyDescent="0.2">
      <c r="A149" s="1393"/>
      <c r="B149" s="1394"/>
      <c r="C149" s="1394"/>
      <c r="D149" s="1394"/>
      <c r="E149" s="1394"/>
      <c r="F149" s="1394"/>
      <c r="G149" s="1394"/>
      <c r="H149" s="1394"/>
      <c r="I149" s="1394"/>
      <c r="J149" s="1394"/>
      <c r="K149" s="1395"/>
    </row>
    <row r="150" spans="1:12" ht="35.25" customHeight="1" thickBot="1" x14ac:dyDescent="0.25">
      <c r="A150" s="1396"/>
      <c r="B150" s="1397"/>
      <c r="C150" s="1397"/>
      <c r="D150" s="1397"/>
      <c r="E150" s="1397"/>
      <c r="F150" s="1397"/>
      <c r="G150" s="1397"/>
      <c r="H150" s="1397"/>
      <c r="I150" s="1397"/>
      <c r="J150" s="1397"/>
      <c r="K150" s="1398"/>
    </row>
    <row r="151" spans="1:12" ht="12.75" customHeight="1" x14ac:dyDescent="0.2">
      <c r="A151" s="1381" t="s">
        <v>292</v>
      </c>
      <c r="B151" s="1382"/>
      <c r="C151" s="1382"/>
      <c r="D151" s="1382"/>
      <c r="E151" s="1382"/>
      <c r="F151" s="1382"/>
      <c r="G151" s="1383"/>
      <c r="H151" s="642"/>
      <c r="I151" s="1381" t="s">
        <v>293</v>
      </c>
      <c r="J151" s="1382"/>
      <c r="K151" s="1383"/>
    </row>
    <row r="152" spans="1:12" ht="12.75" customHeight="1" x14ac:dyDescent="0.2">
      <c r="A152" s="1384"/>
      <c r="B152" s="1385"/>
      <c r="C152" s="1385"/>
      <c r="D152" s="1385"/>
      <c r="E152" s="1385"/>
      <c r="F152" s="1385"/>
      <c r="G152" s="1386"/>
      <c r="H152" s="643"/>
      <c r="I152" s="1384"/>
      <c r="J152" s="1385"/>
      <c r="K152" s="1386"/>
    </row>
    <row r="153" spans="1:12" ht="12.75" customHeight="1" x14ac:dyDescent="0.2">
      <c r="A153" s="1361" t="str">
        <f>T(Admin!D10)</f>
        <v/>
      </c>
      <c r="B153" s="1362"/>
      <c r="C153" s="1362"/>
      <c r="D153" s="1362"/>
      <c r="E153" s="1362"/>
      <c r="F153" s="1362"/>
      <c r="G153" s="1363"/>
      <c r="H153" s="644"/>
      <c r="I153" s="1361" t="str">
        <f>T(Admin!C10)</f>
        <v/>
      </c>
      <c r="J153" s="1362"/>
      <c r="K153" s="1363"/>
    </row>
    <row r="154" spans="1:12" ht="13.5" customHeight="1" thickBot="1" x14ac:dyDescent="0.25">
      <c r="A154" s="1364"/>
      <c r="B154" s="1365"/>
      <c r="C154" s="1365"/>
      <c r="D154" s="1365"/>
      <c r="E154" s="1365"/>
      <c r="F154" s="1365"/>
      <c r="G154" s="1366"/>
      <c r="H154" s="645"/>
      <c r="I154" s="1364"/>
      <c r="J154" s="1365"/>
      <c r="K154" s="1366"/>
    </row>
    <row r="155" spans="1:12" ht="12.75" customHeight="1" x14ac:dyDescent="0.2">
      <c r="A155" s="1381" t="s">
        <v>294</v>
      </c>
      <c r="B155" s="1382"/>
      <c r="C155" s="1382"/>
      <c r="D155" s="1382"/>
      <c r="E155" s="1382"/>
      <c r="F155" s="1382"/>
      <c r="G155" s="1383"/>
      <c r="H155" s="642"/>
      <c r="I155" s="1381" t="s">
        <v>295</v>
      </c>
      <c r="J155" s="1382"/>
      <c r="K155" s="1383"/>
    </row>
    <row r="156" spans="1:12" ht="12.75" customHeight="1" x14ac:dyDescent="0.2">
      <c r="A156" s="1384"/>
      <c r="B156" s="1385"/>
      <c r="C156" s="1385"/>
      <c r="D156" s="1385"/>
      <c r="E156" s="1385"/>
      <c r="F156" s="1385"/>
      <c r="G156" s="1386"/>
      <c r="H156" s="643"/>
      <c r="I156" s="1384"/>
      <c r="J156" s="1385"/>
      <c r="K156" s="1386"/>
    </row>
    <row r="157" spans="1:12" ht="12.75" customHeight="1" x14ac:dyDescent="0.2">
      <c r="A157" s="1361" t="str">
        <f>T(Admin!$A$1)</f>
        <v>15P ALC CLASS 15-005</v>
      </c>
      <c r="B157" s="1362"/>
      <c r="C157" s="1362"/>
      <c r="D157" s="1362"/>
      <c r="E157" s="1362"/>
      <c r="F157" s="1362"/>
      <c r="G157" s="1363"/>
      <c r="H157" s="644"/>
      <c r="I157" s="1361" t="str">
        <f>RIGHT(Admin!E10,4)</f>
        <v/>
      </c>
      <c r="J157" s="1362"/>
      <c r="K157" s="1363"/>
    </row>
    <row r="158" spans="1:12" ht="13.5" customHeight="1" thickBot="1" x14ac:dyDescent="0.25">
      <c r="A158" s="1364"/>
      <c r="B158" s="1365"/>
      <c r="C158" s="1365"/>
      <c r="D158" s="1365"/>
      <c r="E158" s="1365"/>
      <c r="F158" s="1365"/>
      <c r="G158" s="1366"/>
      <c r="H158" s="645"/>
      <c r="I158" s="1364"/>
      <c r="J158" s="1365"/>
      <c r="K158" s="1366"/>
    </row>
    <row r="159" spans="1:12" ht="23.25" customHeight="1" thickBot="1" x14ac:dyDescent="0.25">
      <c r="A159" s="1387" t="s">
        <v>296</v>
      </c>
      <c r="B159" s="1388"/>
      <c r="C159" s="1388"/>
      <c r="D159" s="1389"/>
      <c r="E159" s="1387" t="s">
        <v>297</v>
      </c>
      <c r="F159" s="1389"/>
      <c r="G159" s="518" t="s">
        <v>298</v>
      </c>
      <c r="H159" s="646"/>
      <c r="I159" s="1387" t="s">
        <v>299</v>
      </c>
      <c r="J159" s="1389"/>
      <c r="K159" s="518" t="s">
        <v>298</v>
      </c>
    </row>
    <row r="160" spans="1:12" ht="25.5" customHeight="1" thickBot="1" x14ac:dyDescent="0.25">
      <c r="A160" s="1373" t="str">
        <f>$A$15</f>
        <v>d</v>
      </c>
      <c r="B160" s="1374"/>
      <c r="C160" s="1374"/>
      <c r="D160" s="1375"/>
      <c r="E160" s="1376" t="str">
        <f>T($E$15)</f>
        <v>a</v>
      </c>
      <c r="F160" s="1377"/>
      <c r="G160" s="532">
        <f>Honors!C11</f>
        <v>0</v>
      </c>
      <c r="H160" s="661">
        <f>IF(L160="X",70%,G160)</f>
        <v>0</v>
      </c>
      <c r="I160" s="1376"/>
      <c r="J160" s="1377"/>
      <c r="K160" s="532" t="str">
        <f>IF(L160="X",70%,"")</f>
        <v/>
      </c>
      <c r="L160" s="535" t="str">
        <f>IF(Honors!F11="X","X","")</f>
        <v/>
      </c>
    </row>
    <row r="161" spans="1:12" ht="25.5" customHeight="1" thickBot="1" x14ac:dyDescent="0.25">
      <c r="A161" s="1373" t="str">
        <f>$A$16</f>
        <v>d</v>
      </c>
      <c r="B161" s="1374"/>
      <c r="C161" s="1374"/>
      <c r="D161" s="1375"/>
      <c r="E161" s="1376" t="str">
        <f>T($E$16)</f>
        <v>b</v>
      </c>
      <c r="F161" s="1377"/>
      <c r="G161" s="532">
        <f>Honors!G11</f>
        <v>0</v>
      </c>
      <c r="H161" s="661">
        <f>IF(L161="X",70%,G161)</f>
        <v>0</v>
      </c>
      <c r="I161" s="1376"/>
      <c r="J161" s="1377"/>
      <c r="K161" s="532" t="str">
        <f>IF(L161="X",70%,"")</f>
        <v/>
      </c>
      <c r="L161" s="535" t="str">
        <f>IF(Honors!J11="X","X","")</f>
        <v/>
      </c>
    </row>
    <row r="162" spans="1:12" ht="24.75" customHeight="1" thickBot="1" x14ac:dyDescent="0.25">
      <c r="A162" s="1373" t="str">
        <f>$A$17</f>
        <v>d</v>
      </c>
      <c r="B162" s="1374"/>
      <c r="C162" s="1374"/>
      <c r="D162" s="1375"/>
      <c r="E162" s="1376" t="str">
        <f>T($E$17)</f>
        <v>a</v>
      </c>
      <c r="F162" s="1377"/>
      <c r="G162" s="532">
        <f>Honors!K11</f>
        <v>0</v>
      </c>
      <c r="H162" s="661">
        <f>IF(L162="X",70%,G162)</f>
        <v>0</v>
      </c>
      <c r="I162" s="1376"/>
      <c r="J162" s="1377"/>
      <c r="K162" s="532" t="str">
        <f>IF(L162="X",70%,"")</f>
        <v/>
      </c>
      <c r="L162" s="535" t="str">
        <f>IF(Honors!N11="X","X","")</f>
        <v/>
      </c>
    </row>
    <row r="163" spans="1:12" ht="25.5" customHeight="1" thickBot="1" x14ac:dyDescent="0.25">
      <c r="A163" s="1373" t="str">
        <f>$A$18</f>
        <v>d</v>
      </c>
      <c r="B163" s="1374"/>
      <c r="C163" s="1374"/>
      <c r="D163" s="1375"/>
      <c r="E163" s="1376" t="str">
        <f>T($E$18)</f>
        <v>b</v>
      </c>
      <c r="F163" s="1377"/>
      <c r="G163" s="532">
        <f>Honors!O11</f>
        <v>0</v>
      </c>
      <c r="H163" s="661">
        <f>IF(L163="X",70%,G163)</f>
        <v>0</v>
      </c>
      <c r="I163" s="1376"/>
      <c r="J163" s="1377"/>
      <c r="K163" s="532" t="str">
        <f>IF(L163="X",70%,"")</f>
        <v/>
      </c>
      <c r="L163" s="535" t="str">
        <f>IF(Honors!R11="X","X","")</f>
        <v/>
      </c>
    </row>
    <row r="164" spans="1:12" ht="25.5" customHeight="1" thickBot="1" x14ac:dyDescent="0.25">
      <c r="A164" s="1373" t="str">
        <f>$A$19</f>
        <v>d</v>
      </c>
      <c r="B164" s="1374"/>
      <c r="C164" s="1374"/>
      <c r="D164" s="1375"/>
      <c r="E164" s="1380" t="str">
        <f>T($E$19)</f>
        <v>a</v>
      </c>
      <c r="F164" s="1377"/>
      <c r="G164" s="532">
        <f>Honors!S11</f>
        <v>0</v>
      </c>
      <c r="H164" s="661">
        <f>IF(L164="X",70%,G164)</f>
        <v>0</v>
      </c>
      <c r="I164" s="1376"/>
      <c r="J164" s="1377"/>
      <c r="K164" s="532" t="str">
        <f>IF(L164="X",70%,"")</f>
        <v/>
      </c>
      <c r="L164" s="535" t="str">
        <f>IF(Honors!V11="X","X","")</f>
        <v/>
      </c>
    </row>
    <row r="165" spans="1:12" ht="25.5" customHeight="1" thickBot="1" x14ac:dyDescent="0.25">
      <c r="A165" s="1373"/>
      <c r="B165" s="1374"/>
      <c r="C165" s="1374"/>
      <c r="D165" s="1375"/>
      <c r="E165" s="1376"/>
      <c r="F165" s="1377"/>
      <c r="G165" s="520"/>
      <c r="H165" s="552"/>
      <c r="I165" s="1376"/>
      <c r="J165" s="1377"/>
      <c r="K165" s="520"/>
    </row>
    <row r="166" spans="1:12" ht="25.5" customHeight="1" thickBot="1" x14ac:dyDescent="0.25">
      <c r="A166" s="1373"/>
      <c r="B166" s="1374"/>
      <c r="C166" s="1374"/>
      <c r="D166" s="1375"/>
      <c r="E166" s="1376"/>
      <c r="F166" s="1377"/>
      <c r="G166" s="520"/>
      <c r="H166" s="552"/>
      <c r="I166" s="1376"/>
      <c r="J166" s="1377"/>
      <c r="K166" s="520"/>
    </row>
    <row r="167" spans="1:12" ht="25.5" customHeight="1" thickBot="1" x14ac:dyDescent="0.25">
      <c r="A167" s="1373"/>
      <c r="B167" s="1374"/>
      <c r="C167" s="1374"/>
      <c r="D167" s="1375"/>
      <c r="E167" s="1376"/>
      <c r="F167" s="1377"/>
      <c r="G167" s="520"/>
      <c r="H167" s="552"/>
      <c r="I167" s="1376"/>
      <c r="J167" s="1377"/>
      <c r="K167" s="520"/>
    </row>
    <row r="168" spans="1:12" ht="25.5" customHeight="1" thickBot="1" x14ac:dyDescent="0.25">
      <c r="A168" s="1373"/>
      <c r="B168" s="1374"/>
      <c r="C168" s="1374"/>
      <c r="D168" s="1375"/>
      <c r="E168" s="1376"/>
      <c r="F168" s="1377"/>
      <c r="G168" s="520"/>
      <c r="H168" s="552"/>
      <c r="I168" s="1376"/>
      <c r="J168" s="1377"/>
      <c r="K168" s="520"/>
    </row>
    <row r="169" spans="1:12" ht="25.5" customHeight="1" thickBot="1" x14ac:dyDescent="0.25">
      <c r="A169" s="1373"/>
      <c r="B169" s="1374"/>
      <c r="C169" s="1374"/>
      <c r="D169" s="1375"/>
      <c r="E169" s="1378"/>
      <c r="F169" s="1379"/>
      <c r="G169" s="520"/>
      <c r="H169" s="552"/>
      <c r="I169" s="1376"/>
      <c r="J169" s="1377"/>
      <c r="K169" s="520"/>
    </row>
    <row r="170" spans="1:12" ht="25.5" customHeight="1" thickBot="1" x14ac:dyDescent="0.3">
      <c r="A170" s="521"/>
      <c r="B170" s="522"/>
      <c r="C170" s="522"/>
      <c r="D170" s="523"/>
      <c r="E170" s="524">
        <f>$E$25</f>
        <v>5</v>
      </c>
      <c r="F170" s="519" t="s">
        <v>300</v>
      </c>
      <c r="G170" s="533">
        <f>IF(A160="","",SUM(H160:H164))</f>
        <v>0</v>
      </c>
      <c r="H170" s="647"/>
      <c r="I170" s="524">
        <f>COUNTIF(I160:J163,"*")</f>
        <v>0</v>
      </c>
      <c r="J170" s="519" t="s">
        <v>300</v>
      </c>
      <c r="K170" s="532">
        <f>SUM(K160:K163)</f>
        <v>0</v>
      </c>
    </row>
    <row r="171" spans="1:12" ht="45" customHeight="1" thickBot="1" x14ac:dyDescent="0.25">
      <c r="A171" s="1367"/>
      <c r="B171" s="1368"/>
      <c r="C171" s="1368"/>
      <c r="D171" s="1369"/>
      <c r="E171" s="525" t="s">
        <v>300</v>
      </c>
      <c r="F171" s="534">
        <f>G170</f>
        <v>0</v>
      </c>
      <c r="G171" s="1370" t="s">
        <v>301</v>
      </c>
      <c r="H171" s="1370"/>
      <c r="I171" s="1370"/>
      <c r="J171" s="1371">
        <f>SUM((F171)/E170)</f>
        <v>0</v>
      </c>
      <c r="K171" s="1372"/>
    </row>
    <row r="172" spans="1:12" ht="51.75" customHeight="1" thickBot="1" x14ac:dyDescent="0.25">
      <c r="A172" s="1358" t="s">
        <v>302</v>
      </c>
      <c r="B172" s="1359"/>
      <c r="C172" s="1359"/>
      <c r="D172" s="1359"/>
      <c r="E172" s="1359"/>
      <c r="F172" s="1359"/>
      <c r="G172" s="1359"/>
      <c r="H172" s="1359"/>
      <c r="I172" s="1359"/>
      <c r="J172" s="1359"/>
      <c r="K172" s="1360"/>
    </row>
    <row r="173" spans="1:12" ht="51.75" customHeight="1" thickBot="1" x14ac:dyDescent="0.25">
      <c r="A173" s="1358" t="s">
        <v>303</v>
      </c>
      <c r="B173" s="1359"/>
      <c r="C173" s="1359"/>
      <c r="D173" s="1359"/>
      <c r="E173" s="1359"/>
      <c r="F173" s="1359"/>
      <c r="G173" s="1359"/>
      <c r="H173" s="1359"/>
      <c r="I173" s="1359"/>
      <c r="J173" s="1359"/>
      <c r="K173" s="1360"/>
    </row>
    <row r="174" spans="1:12" ht="53.25" customHeight="1" thickBot="1" x14ac:dyDescent="0.25">
      <c r="A174" s="1358" t="s">
        <v>304</v>
      </c>
      <c r="B174" s="1359"/>
      <c r="C174" s="1359"/>
      <c r="D174" s="1359"/>
      <c r="E174" s="1359"/>
      <c r="F174" s="1359"/>
      <c r="G174" s="1359"/>
      <c r="H174" s="1359"/>
      <c r="I174" s="1359"/>
      <c r="J174" s="1359"/>
      <c r="K174" s="1360"/>
    </row>
    <row r="175" spans="1:12" ht="12.75" customHeight="1" x14ac:dyDescent="0.2">
      <c r="A175" s="1390" t="str">
        <f>T($A$1)</f>
        <v>15 OPERATIONS STUDENT
EXAM RECORD</v>
      </c>
      <c r="B175" s="1391"/>
      <c r="C175" s="1391"/>
      <c r="D175" s="1391"/>
      <c r="E175" s="1391"/>
      <c r="F175" s="1391"/>
      <c r="G175" s="1391"/>
      <c r="H175" s="1391"/>
      <c r="I175" s="1391"/>
      <c r="J175" s="1391"/>
      <c r="K175" s="1392"/>
    </row>
    <row r="176" spans="1:12" ht="12.75" customHeight="1" x14ac:dyDescent="0.2">
      <c r="A176" s="1393"/>
      <c r="B176" s="1394"/>
      <c r="C176" s="1394"/>
      <c r="D176" s="1394"/>
      <c r="E176" s="1394"/>
      <c r="F176" s="1394"/>
      <c r="G176" s="1394"/>
      <c r="H176" s="1394"/>
      <c r="I176" s="1394"/>
      <c r="J176" s="1394"/>
      <c r="K176" s="1395"/>
    </row>
    <row r="177" spans="1:12" ht="12.75" customHeight="1" x14ac:dyDescent="0.2">
      <c r="A177" s="1393"/>
      <c r="B177" s="1394"/>
      <c r="C177" s="1394"/>
      <c r="D177" s="1394"/>
      <c r="E177" s="1394"/>
      <c r="F177" s="1394"/>
      <c r="G177" s="1394"/>
      <c r="H177" s="1394"/>
      <c r="I177" s="1394"/>
      <c r="J177" s="1394"/>
      <c r="K177" s="1395"/>
    </row>
    <row r="178" spans="1:12" ht="12.75" customHeight="1" x14ac:dyDescent="0.2">
      <c r="A178" s="1393"/>
      <c r="B178" s="1394"/>
      <c r="C178" s="1394"/>
      <c r="D178" s="1394"/>
      <c r="E178" s="1394"/>
      <c r="F178" s="1394"/>
      <c r="G178" s="1394"/>
      <c r="H178" s="1394"/>
      <c r="I178" s="1394"/>
      <c r="J178" s="1394"/>
      <c r="K178" s="1395"/>
    </row>
    <row r="179" spans="1:12" ht="35.25" customHeight="1" thickBot="1" x14ac:dyDescent="0.25">
      <c r="A179" s="1396"/>
      <c r="B179" s="1397"/>
      <c r="C179" s="1397"/>
      <c r="D179" s="1397"/>
      <c r="E179" s="1397"/>
      <c r="F179" s="1397"/>
      <c r="G179" s="1397"/>
      <c r="H179" s="1397"/>
      <c r="I179" s="1397"/>
      <c r="J179" s="1397"/>
      <c r="K179" s="1398"/>
    </row>
    <row r="180" spans="1:12" ht="12.75" customHeight="1" x14ac:dyDescent="0.2">
      <c r="A180" s="1381" t="s">
        <v>292</v>
      </c>
      <c r="B180" s="1382"/>
      <c r="C180" s="1382"/>
      <c r="D180" s="1382"/>
      <c r="E180" s="1382"/>
      <c r="F180" s="1382"/>
      <c r="G180" s="1383"/>
      <c r="H180" s="642"/>
      <c r="I180" s="1381" t="s">
        <v>293</v>
      </c>
      <c r="J180" s="1382"/>
      <c r="K180" s="1383"/>
    </row>
    <row r="181" spans="1:12" ht="12.75" customHeight="1" x14ac:dyDescent="0.2">
      <c r="A181" s="1384"/>
      <c r="B181" s="1385"/>
      <c r="C181" s="1385"/>
      <c r="D181" s="1385"/>
      <c r="E181" s="1385"/>
      <c r="F181" s="1385"/>
      <c r="G181" s="1386"/>
      <c r="H181" s="643"/>
      <c r="I181" s="1384"/>
      <c r="J181" s="1385"/>
      <c r="K181" s="1386"/>
    </row>
    <row r="182" spans="1:12" ht="12.75" customHeight="1" x14ac:dyDescent="0.2">
      <c r="A182" s="1361" t="str">
        <f>T(Admin!D11)</f>
        <v/>
      </c>
      <c r="B182" s="1362"/>
      <c r="C182" s="1362"/>
      <c r="D182" s="1362"/>
      <c r="E182" s="1362"/>
      <c r="F182" s="1362"/>
      <c r="G182" s="1363"/>
      <c r="H182" s="644"/>
      <c r="I182" s="1361" t="str">
        <f>T(Admin!C11)</f>
        <v/>
      </c>
      <c r="J182" s="1362"/>
      <c r="K182" s="1363"/>
    </row>
    <row r="183" spans="1:12" ht="13.5" customHeight="1" thickBot="1" x14ac:dyDescent="0.25">
      <c r="A183" s="1364"/>
      <c r="B183" s="1365"/>
      <c r="C183" s="1365"/>
      <c r="D183" s="1365"/>
      <c r="E183" s="1365"/>
      <c r="F183" s="1365"/>
      <c r="G183" s="1366"/>
      <c r="H183" s="645"/>
      <c r="I183" s="1364"/>
      <c r="J183" s="1365"/>
      <c r="K183" s="1366"/>
    </row>
    <row r="184" spans="1:12" ht="12.75" customHeight="1" x14ac:dyDescent="0.2">
      <c r="A184" s="1381" t="s">
        <v>294</v>
      </c>
      <c r="B184" s="1382"/>
      <c r="C184" s="1382"/>
      <c r="D184" s="1382"/>
      <c r="E184" s="1382"/>
      <c r="F184" s="1382"/>
      <c r="G184" s="1383"/>
      <c r="H184" s="642"/>
      <c r="I184" s="1381" t="s">
        <v>295</v>
      </c>
      <c r="J184" s="1382"/>
      <c r="K184" s="1383"/>
    </row>
    <row r="185" spans="1:12" ht="12.75" customHeight="1" x14ac:dyDescent="0.2">
      <c r="A185" s="1384"/>
      <c r="B185" s="1385"/>
      <c r="C185" s="1385"/>
      <c r="D185" s="1385"/>
      <c r="E185" s="1385"/>
      <c r="F185" s="1385"/>
      <c r="G185" s="1386"/>
      <c r="H185" s="643"/>
      <c r="I185" s="1384"/>
      <c r="J185" s="1385"/>
      <c r="K185" s="1386"/>
    </row>
    <row r="186" spans="1:12" ht="12.75" customHeight="1" x14ac:dyDescent="0.2">
      <c r="A186" s="1361" t="str">
        <f>T(Admin!$A$1)</f>
        <v>15P ALC CLASS 15-005</v>
      </c>
      <c r="B186" s="1362"/>
      <c r="C186" s="1362"/>
      <c r="D186" s="1362"/>
      <c r="E186" s="1362"/>
      <c r="F186" s="1362"/>
      <c r="G186" s="1363"/>
      <c r="H186" s="644"/>
      <c r="I186" s="1361" t="str">
        <f>RIGHT(Admin!E11,4)</f>
        <v/>
      </c>
      <c r="J186" s="1362"/>
      <c r="K186" s="1363"/>
    </row>
    <row r="187" spans="1:12" ht="13.5" customHeight="1" thickBot="1" x14ac:dyDescent="0.25">
      <c r="A187" s="1364"/>
      <c r="B187" s="1365"/>
      <c r="C187" s="1365"/>
      <c r="D187" s="1365"/>
      <c r="E187" s="1365"/>
      <c r="F187" s="1365"/>
      <c r="G187" s="1366"/>
      <c r="H187" s="645"/>
      <c r="I187" s="1364"/>
      <c r="J187" s="1365"/>
      <c r="K187" s="1366"/>
    </row>
    <row r="188" spans="1:12" ht="23.25" customHeight="1" thickBot="1" x14ac:dyDescent="0.25">
      <c r="A188" s="1387" t="s">
        <v>296</v>
      </c>
      <c r="B188" s="1388"/>
      <c r="C188" s="1388"/>
      <c r="D188" s="1389"/>
      <c r="E188" s="1387" t="s">
        <v>297</v>
      </c>
      <c r="F188" s="1389"/>
      <c r="G188" s="518" t="s">
        <v>298</v>
      </c>
      <c r="H188" s="646"/>
      <c r="I188" s="1387" t="s">
        <v>299</v>
      </c>
      <c r="J188" s="1389"/>
      <c r="K188" s="518" t="s">
        <v>298</v>
      </c>
    </row>
    <row r="189" spans="1:12" ht="25.5" customHeight="1" thickBot="1" x14ac:dyDescent="0.25">
      <c r="A189" s="1373" t="str">
        <f>$A$15</f>
        <v>d</v>
      </c>
      <c r="B189" s="1374"/>
      <c r="C189" s="1374"/>
      <c r="D189" s="1375"/>
      <c r="E189" s="1376" t="str">
        <f>T($E$15)</f>
        <v>a</v>
      </c>
      <c r="F189" s="1377"/>
      <c r="G189" s="532">
        <f>Honors!C12</f>
        <v>0</v>
      </c>
      <c r="H189" s="661">
        <f>IF(L189="X",70%,G189)</f>
        <v>0</v>
      </c>
      <c r="I189" s="1376"/>
      <c r="J189" s="1377"/>
      <c r="K189" s="532" t="str">
        <f>IF(L189="X",70%,"")</f>
        <v/>
      </c>
      <c r="L189" s="535" t="str">
        <f>IF(Honors!F12="X","X","")</f>
        <v/>
      </c>
    </row>
    <row r="190" spans="1:12" ht="25.5" customHeight="1" thickBot="1" x14ac:dyDescent="0.25">
      <c r="A190" s="1373" t="str">
        <f>$A$16</f>
        <v>d</v>
      </c>
      <c r="B190" s="1374"/>
      <c r="C190" s="1374"/>
      <c r="D190" s="1375"/>
      <c r="E190" s="1376" t="str">
        <f>T($E$16)</f>
        <v>b</v>
      </c>
      <c r="F190" s="1377"/>
      <c r="G190" s="532">
        <f>Honors!G12</f>
        <v>0</v>
      </c>
      <c r="H190" s="661">
        <f>IF(L190="X",70%,G190)</f>
        <v>0</v>
      </c>
      <c r="I190" s="1376"/>
      <c r="J190" s="1377"/>
      <c r="K190" s="532" t="str">
        <f>IF(L190="X",70%,"")</f>
        <v/>
      </c>
      <c r="L190" s="535" t="str">
        <f>IF(Honors!J12="X","X","")</f>
        <v/>
      </c>
    </row>
    <row r="191" spans="1:12" ht="24.75" customHeight="1" thickBot="1" x14ac:dyDescent="0.25">
      <c r="A191" s="1373" t="str">
        <f>$A$17</f>
        <v>d</v>
      </c>
      <c r="B191" s="1374"/>
      <c r="C191" s="1374"/>
      <c r="D191" s="1375"/>
      <c r="E191" s="1376" t="str">
        <f>T($E$17)</f>
        <v>a</v>
      </c>
      <c r="F191" s="1377"/>
      <c r="G191" s="532">
        <f>Honors!K12</f>
        <v>0</v>
      </c>
      <c r="H191" s="661">
        <f>IF(L191="X",70%,G191)</f>
        <v>0</v>
      </c>
      <c r="I191" s="1376"/>
      <c r="J191" s="1377"/>
      <c r="K191" s="532" t="str">
        <f>IF(L191="X",70%,"")</f>
        <v/>
      </c>
      <c r="L191" s="535" t="str">
        <f>IF(Honors!N12="X","X","")</f>
        <v/>
      </c>
    </row>
    <row r="192" spans="1:12" ht="25.5" customHeight="1" thickBot="1" x14ac:dyDescent="0.25">
      <c r="A192" s="1373" t="str">
        <f>$A$18</f>
        <v>d</v>
      </c>
      <c r="B192" s="1374"/>
      <c r="C192" s="1374"/>
      <c r="D192" s="1375"/>
      <c r="E192" s="1376" t="str">
        <f>T($E$18)</f>
        <v>b</v>
      </c>
      <c r="F192" s="1377"/>
      <c r="G192" s="532">
        <f>Honors!O12</f>
        <v>0</v>
      </c>
      <c r="H192" s="661">
        <f>IF(L192="X",70%,G192)</f>
        <v>0</v>
      </c>
      <c r="I192" s="1376"/>
      <c r="J192" s="1377"/>
      <c r="K192" s="532" t="str">
        <f>IF(L192="X",70%,"")</f>
        <v/>
      </c>
      <c r="L192" s="535" t="str">
        <f>IF(Honors!R12="X","X","")</f>
        <v/>
      </c>
    </row>
    <row r="193" spans="1:12" ht="25.5" customHeight="1" thickBot="1" x14ac:dyDescent="0.25">
      <c r="A193" s="1373" t="str">
        <f>$A$19</f>
        <v>d</v>
      </c>
      <c r="B193" s="1374"/>
      <c r="C193" s="1374"/>
      <c r="D193" s="1375"/>
      <c r="E193" s="1380" t="str">
        <f>T($E$19)</f>
        <v>a</v>
      </c>
      <c r="F193" s="1377"/>
      <c r="G193" s="532">
        <f>Honors!S12</f>
        <v>0</v>
      </c>
      <c r="H193" s="661">
        <f>IF(L193="X",70%,G193)</f>
        <v>0</v>
      </c>
      <c r="I193" s="1376"/>
      <c r="J193" s="1377"/>
      <c r="K193" s="532" t="str">
        <f>IF(L193="X",70%,"")</f>
        <v/>
      </c>
      <c r="L193" s="535" t="str">
        <f>IF(Honors!V12="X","X","")</f>
        <v/>
      </c>
    </row>
    <row r="194" spans="1:12" ht="25.5" customHeight="1" thickBot="1" x14ac:dyDescent="0.25">
      <c r="A194" s="1373"/>
      <c r="B194" s="1374"/>
      <c r="C194" s="1374"/>
      <c r="D194" s="1375"/>
      <c r="E194" s="1376"/>
      <c r="F194" s="1377"/>
      <c r="G194" s="520"/>
      <c r="H194" s="552"/>
      <c r="I194" s="1376"/>
      <c r="J194" s="1377"/>
      <c r="K194" s="520"/>
    </row>
    <row r="195" spans="1:12" ht="25.5" customHeight="1" thickBot="1" x14ac:dyDescent="0.25">
      <c r="A195" s="1373"/>
      <c r="B195" s="1374"/>
      <c r="C195" s="1374"/>
      <c r="D195" s="1375"/>
      <c r="E195" s="1376"/>
      <c r="F195" s="1377"/>
      <c r="G195" s="520"/>
      <c r="H195" s="552"/>
      <c r="I195" s="1376"/>
      <c r="J195" s="1377"/>
      <c r="K195" s="520"/>
    </row>
    <row r="196" spans="1:12" ht="25.5" customHeight="1" thickBot="1" x14ac:dyDescent="0.25">
      <c r="A196" s="1373"/>
      <c r="B196" s="1374"/>
      <c r="C196" s="1374"/>
      <c r="D196" s="1375"/>
      <c r="E196" s="1376"/>
      <c r="F196" s="1377"/>
      <c r="G196" s="520"/>
      <c r="H196" s="552"/>
      <c r="I196" s="1376"/>
      <c r="J196" s="1377"/>
      <c r="K196" s="520"/>
    </row>
    <row r="197" spans="1:12" ht="25.5" customHeight="1" thickBot="1" x14ac:dyDescent="0.25">
      <c r="A197" s="1373"/>
      <c r="B197" s="1374"/>
      <c r="C197" s="1374"/>
      <c r="D197" s="1375"/>
      <c r="E197" s="1376"/>
      <c r="F197" s="1377"/>
      <c r="G197" s="520"/>
      <c r="H197" s="552"/>
      <c r="I197" s="1376"/>
      <c r="J197" s="1377"/>
      <c r="K197" s="520"/>
    </row>
    <row r="198" spans="1:12" ht="25.5" customHeight="1" thickBot="1" x14ac:dyDescent="0.25">
      <c r="A198" s="1373"/>
      <c r="B198" s="1374"/>
      <c r="C198" s="1374"/>
      <c r="D198" s="1375"/>
      <c r="E198" s="1378"/>
      <c r="F198" s="1379"/>
      <c r="G198" s="520"/>
      <c r="H198" s="552"/>
      <c r="I198" s="1376"/>
      <c r="J198" s="1377"/>
      <c r="K198" s="520"/>
    </row>
    <row r="199" spans="1:12" ht="25.5" customHeight="1" thickBot="1" x14ac:dyDescent="0.3">
      <c r="A199" s="521"/>
      <c r="B199" s="522"/>
      <c r="C199" s="522"/>
      <c r="D199" s="523"/>
      <c r="E199" s="524">
        <f>$E$25</f>
        <v>5</v>
      </c>
      <c r="F199" s="519" t="s">
        <v>300</v>
      </c>
      <c r="G199" s="533">
        <f>IF(A189="","",SUM(H189:H193))</f>
        <v>0</v>
      </c>
      <c r="H199" s="647"/>
      <c r="I199" s="524">
        <f>COUNTIF(I189:J192,"*")</f>
        <v>0</v>
      </c>
      <c r="J199" s="519" t="s">
        <v>300</v>
      </c>
      <c r="K199" s="532">
        <f>SUM(K189:K192)</f>
        <v>0</v>
      </c>
    </row>
    <row r="200" spans="1:12" ht="45" customHeight="1" thickBot="1" x14ac:dyDescent="0.25">
      <c r="A200" s="1367"/>
      <c r="B200" s="1368"/>
      <c r="C200" s="1368"/>
      <c r="D200" s="1369"/>
      <c r="E200" s="525" t="s">
        <v>300</v>
      </c>
      <c r="F200" s="534">
        <f>G199</f>
        <v>0</v>
      </c>
      <c r="G200" s="1370" t="s">
        <v>301</v>
      </c>
      <c r="H200" s="1370"/>
      <c r="I200" s="1370"/>
      <c r="J200" s="1371">
        <f>SUM((F200)/E199)</f>
        <v>0</v>
      </c>
      <c r="K200" s="1372"/>
    </row>
    <row r="201" spans="1:12" ht="51.75" customHeight="1" thickBot="1" x14ac:dyDescent="0.25">
      <c r="A201" s="1358" t="s">
        <v>302</v>
      </c>
      <c r="B201" s="1359"/>
      <c r="C201" s="1359"/>
      <c r="D201" s="1359"/>
      <c r="E201" s="1359"/>
      <c r="F201" s="1359"/>
      <c r="G201" s="1359"/>
      <c r="H201" s="1359"/>
      <c r="I201" s="1359"/>
      <c r="J201" s="1359"/>
      <c r="K201" s="1360"/>
    </row>
    <row r="202" spans="1:12" ht="51.75" customHeight="1" thickBot="1" x14ac:dyDescent="0.25">
      <c r="A202" s="1358" t="s">
        <v>303</v>
      </c>
      <c r="B202" s="1359"/>
      <c r="C202" s="1359"/>
      <c r="D202" s="1359"/>
      <c r="E202" s="1359"/>
      <c r="F202" s="1359"/>
      <c r="G202" s="1359"/>
      <c r="H202" s="1359"/>
      <c r="I202" s="1359"/>
      <c r="J202" s="1359"/>
      <c r="K202" s="1360"/>
    </row>
    <row r="203" spans="1:12" ht="53.25" customHeight="1" thickBot="1" x14ac:dyDescent="0.25">
      <c r="A203" s="1358" t="s">
        <v>304</v>
      </c>
      <c r="B203" s="1359"/>
      <c r="C203" s="1359"/>
      <c r="D203" s="1359"/>
      <c r="E203" s="1359"/>
      <c r="F203" s="1359"/>
      <c r="G203" s="1359"/>
      <c r="H203" s="1359"/>
      <c r="I203" s="1359"/>
      <c r="J203" s="1359"/>
      <c r="K203" s="1360"/>
    </row>
    <row r="204" spans="1:12" ht="12.75" customHeight="1" x14ac:dyDescent="0.2">
      <c r="A204" s="1390" t="str">
        <f>T($A$1)</f>
        <v>15 OPERATIONS STUDENT
EXAM RECORD</v>
      </c>
      <c r="B204" s="1391"/>
      <c r="C204" s="1391"/>
      <c r="D204" s="1391"/>
      <c r="E204" s="1391"/>
      <c r="F204" s="1391"/>
      <c r="G204" s="1391"/>
      <c r="H204" s="1391"/>
      <c r="I204" s="1391"/>
      <c r="J204" s="1391"/>
      <c r="K204" s="1392"/>
    </row>
    <row r="205" spans="1:12" ht="12.75" customHeight="1" x14ac:dyDescent="0.2">
      <c r="A205" s="1393"/>
      <c r="B205" s="1394"/>
      <c r="C205" s="1394"/>
      <c r="D205" s="1394"/>
      <c r="E205" s="1394"/>
      <c r="F205" s="1394"/>
      <c r="G205" s="1394"/>
      <c r="H205" s="1394"/>
      <c r="I205" s="1394"/>
      <c r="J205" s="1394"/>
      <c r="K205" s="1395"/>
    </row>
    <row r="206" spans="1:12" ht="12.75" customHeight="1" x14ac:dyDescent="0.2">
      <c r="A206" s="1393"/>
      <c r="B206" s="1394"/>
      <c r="C206" s="1394"/>
      <c r="D206" s="1394"/>
      <c r="E206" s="1394"/>
      <c r="F206" s="1394"/>
      <c r="G206" s="1394"/>
      <c r="H206" s="1394"/>
      <c r="I206" s="1394"/>
      <c r="J206" s="1394"/>
      <c r="K206" s="1395"/>
    </row>
    <row r="207" spans="1:12" ht="12.75" customHeight="1" x14ac:dyDescent="0.2">
      <c r="A207" s="1393"/>
      <c r="B207" s="1394"/>
      <c r="C207" s="1394"/>
      <c r="D207" s="1394"/>
      <c r="E207" s="1394"/>
      <c r="F207" s="1394"/>
      <c r="G207" s="1394"/>
      <c r="H207" s="1394"/>
      <c r="I207" s="1394"/>
      <c r="J207" s="1394"/>
      <c r="K207" s="1395"/>
    </row>
    <row r="208" spans="1:12" ht="35.25" customHeight="1" thickBot="1" x14ac:dyDescent="0.25">
      <c r="A208" s="1396"/>
      <c r="B208" s="1397"/>
      <c r="C208" s="1397"/>
      <c r="D208" s="1397"/>
      <c r="E208" s="1397"/>
      <c r="F208" s="1397"/>
      <c r="G208" s="1397"/>
      <c r="H208" s="1397"/>
      <c r="I208" s="1397"/>
      <c r="J208" s="1397"/>
      <c r="K208" s="1398"/>
    </row>
    <row r="209" spans="1:12" ht="12.75" customHeight="1" x14ac:dyDescent="0.2">
      <c r="A209" s="1381" t="s">
        <v>292</v>
      </c>
      <c r="B209" s="1382"/>
      <c r="C209" s="1382"/>
      <c r="D209" s="1382"/>
      <c r="E209" s="1382"/>
      <c r="F209" s="1382"/>
      <c r="G209" s="1383"/>
      <c r="H209" s="642"/>
      <c r="I209" s="1381" t="s">
        <v>293</v>
      </c>
      <c r="J209" s="1382"/>
      <c r="K209" s="1383"/>
    </row>
    <row r="210" spans="1:12" ht="12.75" customHeight="1" x14ac:dyDescent="0.2">
      <c r="A210" s="1384"/>
      <c r="B210" s="1385"/>
      <c r="C210" s="1385"/>
      <c r="D210" s="1385"/>
      <c r="E210" s="1385"/>
      <c r="F210" s="1385"/>
      <c r="G210" s="1386"/>
      <c r="H210" s="643"/>
      <c r="I210" s="1384"/>
      <c r="J210" s="1385"/>
      <c r="K210" s="1386"/>
    </row>
    <row r="211" spans="1:12" ht="12.75" customHeight="1" x14ac:dyDescent="0.2">
      <c r="A211" s="1361" t="str">
        <f>T(Admin!D12)</f>
        <v/>
      </c>
      <c r="B211" s="1362"/>
      <c r="C211" s="1362"/>
      <c r="D211" s="1362"/>
      <c r="E211" s="1362"/>
      <c r="F211" s="1362"/>
      <c r="G211" s="1363"/>
      <c r="H211" s="644"/>
      <c r="I211" s="1361" t="str">
        <f>T(Admin!C12)</f>
        <v/>
      </c>
      <c r="J211" s="1362"/>
      <c r="K211" s="1363"/>
    </row>
    <row r="212" spans="1:12" ht="13.5" customHeight="1" thickBot="1" x14ac:dyDescent="0.25">
      <c r="A212" s="1364"/>
      <c r="B212" s="1365"/>
      <c r="C212" s="1365"/>
      <c r="D212" s="1365"/>
      <c r="E212" s="1365"/>
      <c r="F212" s="1365"/>
      <c r="G212" s="1366"/>
      <c r="H212" s="645"/>
      <c r="I212" s="1364"/>
      <c r="J212" s="1365"/>
      <c r="K212" s="1366"/>
    </row>
    <row r="213" spans="1:12" ht="12.75" customHeight="1" x14ac:dyDescent="0.2">
      <c r="A213" s="1381" t="s">
        <v>294</v>
      </c>
      <c r="B213" s="1382"/>
      <c r="C213" s="1382"/>
      <c r="D213" s="1382"/>
      <c r="E213" s="1382"/>
      <c r="F213" s="1382"/>
      <c r="G213" s="1383"/>
      <c r="H213" s="642"/>
      <c r="I213" s="1381" t="s">
        <v>295</v>
      </c>
      <c r="J213" s="1382"/>
      <c r="K213" s="1383"/>
    </row>
    <row r="214" spans="1:12" ht="12.75" customHeight="1" x14ac:dyDescent="0.2">
      <c r="A214" s="1384"/>
      <c r="B214" s="1385"/>
      <c r="C214" s="1385"/>
      <c r="D214" s="1385"/>
      <c r="E214" s="1385"/>
      <c r="F214" s="1385"/>
      <c r="G214" s="1386"/>
      <c r="H214" s="643"/>
      <c r="I214" s="1384"/>
      <c r="J214" s="1385"/>
      <c r="K214" s="1386"/>
    </row>
    <row r="215" spans="1:12" ht="12.75" customHeight="1" x14ac:dyDescent="0.2">
      <c r="A215" s="1361" t="str">
        <f>T(Admin!$A$1)</f>
        <v>15P ALC CLASS 15-005</v>
      </c>
      <c r="B215" s="1362"/>
      <c r="C215" s="1362"/>
      <c r="D215" s="1362"/>
      <c r="E215" s="1362"/>
      <c r="F215" s="1362"/>
      <c r="G215" s="1363"/>
      <c r="H215" s="644"/>
      <c r="I215" s="1361" t="str">
        <f>RIGHT(Admin!E12,4)</f>
        <v/>
      </c>
      <c r="J215" s="1362"/>
      <c r="K215" s="1363"/>
    </row>
    <row r="216" spans="1:12" ht="13.5" customHeight="1" thickBot="1" x14ac:dyDescent="0.25">
      <c r="A216" s="1364"/>
      <c r="B216" s="1365"/>
      <c r="C216" s="1365"/>
      <c r="D216" s="1365"/>
      <c r="E216" s="1365"/>
      <c r="F216" s="1365"/>
      <c r="G216" s="1366"/>
      <c r="H216" s="645"/>
      <c r="I216" s="1364"/>
      <c r="J216" s="1365"/>
      <c r="K216" s="1366"/>
    </row>
    <row r="217" spans="1:12" ht="23.25" customHeight="1" thickBot="1" x14ac:dyDescent="0.25">
      <c r="A217" s="1387" t="s">
        <v>296</v>
      </c>
      <c r="B217" s="1388"/>
      <c r="C217" s="1388"/>
      <c r="D217" s="1389"/>
      <c r="E217" s="1387" t="s">
        <v>297</v>
      </c>
      <c r="F217" s="1389"/>
      <c r="G217" s="518" t="s">
        <v>298</v>
      </c>
      <c r="H217" s="646"/>
      <c r="I217" s="1387" t="s">
        <v>299</v>
      </c>
      <c r="J217" s="1389"/>
      <c r="K217" s="518" t="s">
        <v>298</v>
      </c>
    </row>
    <row r="218" spans="1:12" ht="25.5" customHeight="1" thickBot="1" x14ac:dyDescent="0.25">
      <c r="A218" s="1373" t="str">
        <f>$A$15</f>
        <v>d</v>
      </c>
      <c r="B218" s="1374"/>
      <c r="C218" s="1374"/>
      <c r="D218" s="1375"/>
      <c r="E218" s="1376" t="str">
        <f>T($E$15)</f>
        <v>a</v>
      </c>
      <c r="F218" s="1377"/>
      <c r="G218" s="532">
        <f>Honors!C13</f>
        <v>0</v>
      </c>
      <c r="H218" s="661">
        <f>IF(L218="X",70%,G218)</f>
        <v>0</v>
      </c>
      <c r="I218" s="1376"/>
      <c r="J218" s="1377"/>
      <c r="K218" s="532" t="str">
        <f>IF(L218="X",70%,"")</f>
        <v/>
      </c>
      <c r="L218" s="535" t="str">
        <f>IF(Honors!F13="X","X","")</f>
        <v/>
      </c>
    </row>
    <row r="219" spans="1:12" ht="25.5" customHeight="1" thickBot="1" x14ac:dyDescent="0.25">
      <c r="A219" s="1373" t="str">
        <f>$A$16</f>
        <v>d</v>
      </c>
      <c r="B219" s="1374"/>
      <c r="C219" s="1374"/>
      <c r="D219" s="1375"/>
      <c r="E219" s="1376" t="str">
        <f>T($E$16)</f>
        <v>b</v>
      </c>
      <c r="F219" s="1377"/>
      <c r="G219" s="532">
        <f>Honors!G13</f>
        <v>0</v>
      </c>
      <c r="H219" s="661">
        <f>IF(L219="X",70%,G219)</f>
        <v>0</v>
      </c>
      <c r="I219" s="1376"/>
      <c r="J219" s="1377"/>
      <c r="K219" s="532" t="str">
        <f>IF(L219="X",70%,"")</f>
        <v/>
      </c>
      <c r="L219" s="535" t="str">
        <f>IF(Honors!J13="X","X","")</f>
        <v/>
      </c>
    </row>
    <row r="220" spans="1:12" ht="24.75" customHeight="1" thickBot="1" x14ac:dyDescent="0.25">
      <c r="A220" s="1373" t="str">
        <f>$A$17</f>
        <v>d</v>
      </c>
      <c r="B220" s="1374"/>
      <c r="C220" s="1374"/>
      <c r="D220" s="1375"/>
      <c r="E220" s="1376" t="str">
        <f>T($E$17)</f>
        <v>a</v>
      </c>
      <c r="F220" s="1377"/>
      <c r="G220" s="532">
        <f>Honors!K13</f>
        <v>0</v>
      </c>
      <c r="H220" s="661">
        <f>IF(L220="X",70%,G220)</f>
        <v>0</v>
      </c>
      <c r="I220" s="1376"/>
      <c r="J220" s="1377"/>
      <c r="K220" s="532" t="str">
        <f>IF(L220="X",70%,"")</f>
        <v/>
      </c>
      <c r="L220" s="535" t="str">
        <f>IF(Honors!N13="X","X","")</f>
        <v/>
      </c>
    </row>
    <row r="221" spans="1:12" ht="25.5" customHeight="1" thickBot="1" x14ac:dyDescent="0.25">
      <c r="A221" s="1373" t="str">
        <f>$A$18</f>
        <v>d</v>
      </c>
      <c r="B221" s="1374"/>
      <c r="C221" s="1374"/>
      <c r="D221" s="1375"/>
      <c r="E221" s="1376" t="str">
        <f>T($E$18)</f>
        <v>b</v>
      </c>
      <c r="F221" s="1377"/>
      <c r="G221" s="532">
        <f>Honors!O13</f>
        <v>0</v>
      </c>
      <c r="H221" s="661">
        <f>IF(L221="X",70%,G221)</f>
        <v>0</v>
      </c>
      <c r="I221" s="1376"/>
      <c r="J221" s="1377"/>
      <c r="K221" s="532" t="str">
        <f>IF(L221="X",70%,"")</f>
        <v/>
      </c>
      <c r="L221" s="535" t="str">
        <f>IF(Honors!R13="X","X","")</f>
        <v/>
      </c>
    </row>
    <row r="222" spans="1:12" ht="25.5" customHeight="1" thickBot="1" x14ac:dyDescent="0.25">
      <c r="A222" s="1373" t="str">
        <f>$A$19</f>
        <v>d</v>
      </c>
      <c r="B222" s="1374"/>
      <c r="C222" s="1374"/>
      <c r="D222" s="1375"/>
      <c r="E222" s="1380" t="str">
        <f>T($E$19)</f>
        <v>a</v>
      </c>
      <c r="F222" s="1377"/>
      <c r="G222" s="532">
        <f>Honors!S13</f>
        <v>0</v>
      </c>
      <c r="H222" s="661">
        <f>IF(L222="X",70%,G222)</f>
        <v>0</v>
      </c>
      <c r="I222" s="1376"/>
      <c r="J222" s="1377"/>
      <c r="K222" s="532" t="str">
        <f>IF(L222="X",70%,"")</f>
        <v/>
      </c>
      <c r="L222" s="535" t="str">
        <f>IF(Honors!V13="X","X","")</f>
        <v/>
      </c>
    </row>
    <row r="223" spans="1:12" ht="25.5" customHeight="1" thickBot="1" x14ac:dyDescent="0.25">
      <c r="A223" s="1373"/>
      <c r="B223" s="1374"/>
      <c r="C223" s="1374"/>
      <c r="D223" s="1375"/>
      <c r="E223" s="1376"/>
      <c r="F223" s="1377"/>
      <c r="G223" s="520"/>
      <c r="H223" s="552"/>
      <c r="I223" s="1376"/>
      <c r="J223" s="1377"/>
      <c r="K223" s="520"/>
    </row>
    <row r="224" spans="1:12" ht="25.5" customHeight="1" thickBot="1" x14ac:dyDescent="0.25">
      <c r="A224" s="1373"/>
      <c r="B224" s="1374"/>
      <c r="C224" s="1374"/>
      <c r="D224" s="1375"/>
      <c r="E224" s="1376"/>
      <c r="F224" s="1377"/>
      <c r="G224" s="520"/>
      <c r="H224" s="552"/>
      <c r="I224" s="1376"/>
      <c r="J224" s="1377"/>
      <c r="K224" s="520"/>
    </row>
    <row r="225" spans="1:11" ht="25.5" customHeight="1" thickBot="1" x14ac:dyDescent="0.25">
      <c r="A225" s="1373"/>
      <c r="B225" s="1374"/>
      <c r="C225" s="1374"/>
      <c r="D225" s="1375"/>
      <c r="E225" s="1376"/>
      <c r="F225" s="1377"/>
      <c r="G225" s="520"/>
      <c r="H225" s="552"/>
      <c r="I225" s="1376"/>
      <c r="J225" s="1377"/>
      <c r="K225" s="520"/>
    </row>
    <row r="226" spans="1:11" ht="25.5" customHeight="1" thickBot="1" x14ac:dyDescent="0.25">
      <c r="A226" s="1373"/>
      <c r="B226" s="1374"/>
      <c r="C226" s="1374"/>
      <c r="D226" s="1375"/>
      <c r="E226" s="1376"/>
      <c r="F226" s="1377"/>
      <c r="G226" s="520"/>
      <c r="H226" s="552"/>
      <c r="I226" s="1376"/>
      <c r="J226" s="1377"/>
      <c r="K226" s="520"/>
    </row>
    <row r="227" spans="1:11" ht="25.5" customHeight="1" thickBot="1" x14ac:dyDescent="0.25">
      <c r="A227" s="1373"/>
      <c r="B227" s="1374"/>
      <c r="C227" s="1374"/>
      <c r="D227" s="1375"/>
      <c r="E227" s="1378"/>
      <c r="F227" s="1379"/>
      <c r="G227" s="520"/>
      <c r="H227" s="552"/>
      <c r="I227" s="1376"/>
      <c r="J227" s="1377"/>
      <c r="K227" s="520"/>
    </row>
    <row r="228" spans="1:11" ht="25.5" customHeight="1" thickBot="1" x14ac:dyDescent="0.3">
      <c r="A228" s="521"/>
      <c r="B228" s="522"/>
      <c r="C228" s="522"/>
      <c r="D228" s="523"/>
      <c r="E228" s="524">
        <f>$E$25</f>
        <v>5</v>
      </c>
      <c r="F228" s="519" t="s">
        <v>300</v>
      </c>
      <c r="G228" s="533">
        <f>IF(A218="","",SUM(H218:H222))</f>
        <v>0</v>
      </c>
      <c r="H228" s="647"/>
      <c r="I228" s="524">
        <f>COUNTIF(I218:J221,"*")</f>
        <v>0</v>
      </c>
      <c r="J228" s="519" t="s">
        <v>300</v>
      </c>
      <c r="K228" s="532">
        <f>SUM(K218:K221)</f>
        <v>0</v>
      </c>
    </row>
    <row r="229" spans="1:11" ht="45" customHeight="1" thickBot="1" x14ac:dyDescent="0.25">
      <c r="A229" s="1367"/>
      <c r="B229" s="1368"/>
      <c r="C229" s="1368"/>
      <c r="D229" s="1369"/>
      <c r="E229" s="525" t="s">
        <v>300</v>
      </c>
      <c r="F229" s="534">
        <f>G228</f>
        <v>0</v>
      </c>
      <c r="G229" s="1370" t="s">
        <v>301</v>
      </c>
      <c r="H229" s="1370"/>
      <c r="I229" s="1370"/>
      <c r="J229" s="1371">
        <f>SUM((F229)/E228)</f>
        <v>0</v>
      </c>
      <c r="K229" s="1372"/>
    </row>
    <row r="230" spans="1:11" ht="51.75" customHeight="1" thickBot="1" x14ac:dyDescent="0.25">
      <c r="A230" s="1358" t="s">
        <v>302</v>
      </c>
      <c r="B230" s="1359"/>
      <c r="C230" s="1359"/>
      <c r="D230" s="1359"/>
      <c r="E230" s="1359"/>
      <c r="F230" s="1359"/>
      <c r="G230" s="1359"/>
      <c r="H230" s="1359"/>
      <c r="I230" s="1359"/>
      <c r="J230" s="1359"/>
      <c r="K230" s="1360"/>
    </row>
    <row r="231" spans="1:11" ht="51.75" customHeight="1" thickBot="1" x14ac:dyDescent="0.25">
      <c r="A231" s="1358" t="s">
        <v>303</v>
      </c>
      <c r="B231" s="1359"/>
      <c r="C231" s="1359"/>
      <c r="D231" s="1359"/>
      <c r="E231" s="1359"/>
      <c r="F231" s="1359"/>
      <c r="G231" s="1359"/>
      <c r="H231" s="1359"/>
      <c r="I231" s="1359"/>
      <c r="J231" s="1359"/>
      <c r="K231" s="1360"/>
    </row>
    <row r="232" spans="1:11" ht="53.25" customHeight="1" thickBot="1" x14ac:dyDescent="0.25">
      <c r="A232" s="1358" t="s">
        <v>304</v>
      </c>
      <c r="B232" s="1359"/>
      <c r="C232" s="1359"/>
      <c r="D232" s="1359"/>
      <c r="E232" s="1359"/>
      <c r="F232" s="1359"/>
      <c r="G232" s="1359"/>
      <c r="H232" s="1359"/>
      <c r="I232" s="1359"/>
      <c r="J232" s="1359"/>
      <c r="K232" s="1360"/>
    </row>
    <row r="233" spans="1:11" ht="12.75" customHeight="1" x14ac:dyDescent="0.2">
      <c r="A233" s="1390" t="str">
        <f>T($A$1)</f>
        <v>15 OPERATIONS STUDENT
EXAM RECORD</v>
      </c>
      <c r="B233" s="1391"/>
      <c r="C233" s="1391"/>
      <c r="D233" s="1391"/>
      <c r="E233" s="1391"/>
      <c r="F233" s="1391"/>
      <c r="G233" s="1391"/>
      <c r="H233" s="1391"/>
      <c r="I233" s="1391"/>
      <c r="J233" s="1391"/>
      <c r="K233" s="1392"/>
    </row>
    <row r="234" spans="1:11" ht="12.75" customHeight="1" x14ac:dyDescent="0.2">
      <c r="A234" s="1393"/>
      <c r="B234" s="1394"/>
      <c r="C234" s="1394"/>
      <c r="D234" s="1394"/>
      <c r="E234" s="1394"/>
      <c r="F234" s="1394"/>
      <c r="G234" s="1394"/>
      <c r="H234" s="1394"/>
      <c r="I234" s="1394"/>
      <c r="J234" s="1394"/>
      <c r="K234" s="1395"/>
    </row>
    <row r="235" spans="1:11" ht="12.75" customHeight="1" x14ac:dyDescent="0.2">
      <c r="A235" s="1393"/>
      <c r="B235" s="1394"/>
      <c r="C235" s="1394"/>
      <c r="D235" s="1394"/>
      <c r="E235" s="1394"/>
      <c r="F235" s="1394"/>
      <c r="G235" s="1394"/>
      <c r="H235" s="1394"/>
      <c r="I235" s="1394"/>
      <c r="J235" s="1394"/>
      <c r="K235" s="1395"/>
    </row>
    <row r="236" spans="1:11" ht="12.75" customHeight="1" x14ac:dyDescent="0.2">
      <c r="A236" s="1393"/>
      <c r="B236" s="1394"/>
      <c r="C236" s="1394"/>
      <c r="D236" s="1394"/>
      <c r="E236" s="1394"/>
      <c r="F236" s="1394"/>
      <c r="G236" s="1394"/>
      <c r="H236" s="1394"/>
      <c r="I236" s="1394"/>
      <c r="J236" s="1394"/>
      <c r="K236" s="1395"/>
    </row>
    <row r="237" spans="1:11" ht="35.25" customHeight="1" thickBot="1" x14ac:dyDescent="0.25">
      <c r="A237" s="1396"/>
      <c r="B237" s="1397"/>
      <c r="C237" s="1397"/>
      <c r="D237" s="1397"/>
      <c r="E237" s="1397"/>
      <c r="F237" s="1397"/>
      <c r="G237" s="1397"/>
      <c r="H237" s="1397"/>
      <c r="I237" s="1397"/>
      <c r="J237" s="1397"/>
      <c r="K237" s="1398"/>
    </row>
    <row r="238" spans="1:11" ht="12.75" customHeight="1" x14ac:dyDescent="0.2">
      <c r="A238" s="1381" t="s">
        <v>292</v>
      </c>
      <c r="B238" s="1382"/>
      <c r="C238" s="1382"/>
      <c r="D238" s="1382"/>
      <c r="E238" s="1382"/>
      <c r="F238" s="1382"/>
      <c r="G238" s="1383"/>
      <c r="H238" s="642"/>
      <c r="I238" s="1381" t="s">
        <v>293</v>
      </c>
      <c r="J238" s="1382"/>
      <c r="K238" s="1383"/>
    </row>
    <row r="239" spans="1:11" ht="12.75" customHeight="1" x14ac:dyDescent="0.2">
      <c r="A239" s="1384"/>
      <c r="B239" s="1385"/>
      <c r="C239" s="1385"/>
      <c r="D239" s="1385"/>
      <c r="E239" s="1385"/>
      <c r="F239" s="1385"/>
      <c r="G239" s="1386"/>
      <c r="H239" s="643"/>
      <c r="I239" s="1384"/>
      <c r="J239" s="1385"/>
      <c r="K239" s="1386"/>
    </row>
    <row r="240" spans="1:11" ht="12.75" customHeight="1" x14ac:dyDescent="0.2">
      <c r="A240" s="1361" t="str">
        <f>T(Admin!D13)</f>
        <v/>
      </c>
      <c r="B240" s="1362"/>
      <c r="C240" s="1362"/>
      <c r="D240" s="1362"/>
      <c r="E240" s="1362"/>
      <c r="F240" s="1362"/>
      <c r="G240" s="1363"/>
      <c r="H240" s="644"/>
      <c r="I240" s="1361" t="str">
        <f>T(Admin!C13)</f>
        <v/>
      </c>
      <c r="J240" s="1362"/>
      <c r="K240" s="1363"/>
    </row>
    <row r="241" spans="1:12" ht="13.5" customHeight="1" thickBot="1" x14ac:dyDescent="0.25">
      <c r="A241" s="1364"/>
      <c r="B241" s="1365"/>
      <c r="C241" s="1365"/>
      <c r="D241" s="1365"/>
      <c r="E241" s="1365"/>
      <c r="F241" s="1365"/>
      <c r="G241" s="1366"/>
      <c r="H241" s="645"/>
      <c r="I241" s="1364"/>
      <c r="J241" s="1365"/>
      <c r="K241" s="1366"/>
    </row>
    <row r="242" spans="1:12" ht="12.75" customHeight="1" x14ac:dyDescent="0.2">
      <c r="A242" s="1381" t="s">
        <v>294</v>
      </c>
      <c r="B242" s="1382"/>
      <c r="C242" s="1382"/>
      <c r="D242" s="1382"/>
      <c r="E242" s="1382"/>
      <c r="F242" s="1382"/>
      <c r="G242" s="1383"/>
      <c r="H242" s="642"/>
      <c r="I242" s="1381" t="s">
        <v>295</v>
      </c>
      <c r="J242" s="1382"/>
      <c r="K242" s="1383"/>
    </row>
    <row r="243" spans="1:12" ht="12.75" customHeight="1" x14ac:dyDescent="0.2">
      <c r="A243" s="1384"/>
      <c r="B243" s="1385"/>
      <c r="C243" s="1385"/>
      <c r="D243" s="1385"/>
      <c r="E243" s="1385"/>
      <c r="F243" s="1385"/>
      <c r="G243" s="1386"/>
      <c r="H243" s="643"/>
      <c r="I243" s="1384"/>
      <c r="J243" s="1385"/>
      <c r="K243" s="1386"/>
    </row>
    <row r="244" spans="1:12" ht="12.75" customHeight="1" x14ac:dyDescent="0.2">
      <c r="A244" s="1361" t="str">
        <f>T(Admin!$A$1)</f>
        <v>15P ALC CLASS 15-005</v>
      </c>
      <c r="B244" s="1362"/>
      <c r="C244" s="1362"/>
      <c r="D244" s="1362"/>
      <c r="E244" s="1362"/>
      <c r="F244" s="1362"/>
      <c r="G244" s="1363"/>
      <c r="H244" s="644"/>
      <c r="I244" s="1361" t="str">
        <f>RIGHT(Admin!E13,4)</f>
        <v/>
      </c>
      <c r="J244" s="1362"/>
      <c r="K244" s="1363"/>
    </row>
    <row r="245" spans="1:12" ht="13.5" customHeight="1" thickBot="1" x14ac:dyDescent="0.25">
      <c r="A245" s="1364"/>
      <c r="B245" s="1365"/>
      <c r="C245" s="1365"/>
      <c r="D245" s="1365"/>
      <c r="E245" s="1365"/>
      <c r="F245" s="1365"/>
      <c r="G245" s="1366"/>
      <c r="H245" s="645"/>
      <c r="I245" s="1364"/>
      <c r="J245" s="1365"/>
      <c r="K245" s="1366"/>
    </row>
    <row r="246" spans="1:12" ht="23.25" customHeight="1" thickBot="1" x14ac:dyDescent="0.25">
      <c r="A246" s="1387" t="s">
        <v>296</v>
      </c>
      <c r="B246" s="1388"/>
      <c r="C246" s="1388"/>
      <c r="D246" s="1389"/>
      <c r="E246" s="1387" t="s">
        <v>297</v>
      </c>
      <c r="F246" s="1389"/>
      <c r="G246" s="518" t="s">
        <v>298</v>
      </c>
      <c r="H246" s="646"/>
      <c r="I246" s="1387" t="s">
        <v>299</v>
      </c>
      <c r="J246" s="1389"/>
      <c r="K246" s="518" t="s">
        <v>298</v>
      </c>
    </row>
    <row r="247" spans="1:12" ht="25.5" customHeight="1" thickBot="1" x14ac:dyDescent="0.25">
      <c r="A247" s="1373" t="str">
        <f>$A$15</f>
        <v>d</v>
      </c>
      <c r="B247" s="1374"/>
      <c r="C247" s="1374"/>
      <c r="D247" s="1375"/>
      <c r="E247" s="1376" t="str">
        <f>T($E$15)</f>
        <v>a</v>
      </c>
      <c r="F247" s="1377"/>
      <c r="G247" s="532">
        <f>Honors!C14</f>
        <v>0</v>
      </c>
      <c r="H247" s="661">
        <f>IF(L247="X",70%,G247)</f>
        <v>0</v>
      </c>
      <c r="I247" s="1376"/>
      <c r="J247" s="1377"/>
      <c r="K247" s="532" t="str">
        <f>IF(L247="X",70%,"")</f>
        <v/>
      </c>
      <c r="L247" s="535" t="str">
        <f>IF(Honors!F14="X","X","")</f>
        <v/>
      </c>
    </row>
    <row r="248" spans="1:12" ht="25.5" customHeight="1" thickBot="1" x14ac:dyDescent="0.25">
      <c r="A248" s="1373" t="str">
        <f>$A$16</f>
        <v>d</v>
      </c>
      <c r="B248" s="1374"/>
      <c r="C248" s="1374"/>
      <c r="D248" s="1375"/>
      <c r="E248" s="1376" t="str">
        <f>T($E$16)</f>
        <v>b</v>
      </c>
      <c r="F248" s="1377"/>
      <c r="G248" s="532">
        <f>Honors!G14</f>
        <v>0</v>
      </c>
      <c r="H248" s="661">
        <f>IF(L248="X",70%,G248)</f>
        <v>0</v>
      </c>
      <c r="I248" s="1376"/>
      <c r="J248" s="1377"/>
      <c r="K248" s="532" t="str">
        <f>IF(L248="X",70%,"")</f>
        <v/>
      </c>
      <c r="L248" s="535" t="str">
        <f>IF(Honors!J14="X","X","")</f>
        <v/>
      </c>
    </row>
    <row r="249" spans="1:12" ht="24.75" customHeight="1" thickBot="1" x14ac:dyDescent="0.25">
      <c r="A249" s="1373" t="str">
        <f>$A$17</f>
        <v>d</v>
      </c>
      <c r="B249" s="1374"/>
      <c r="C249" s="1374"/>
      <c r="D249" s="1375"/>
      <c r="E249" s="1376" t="str">
        <f>T($E$17)</f>
        <v>a</v>
      </c>
      <c r="F249" s="1377"/>
      <c r="G249" s="532">
        <f>Honors!K14</f>
        <v>0</v>
      </c>
      <c r="H249" s="661">
        <f>IF(L249="X",70%,G249)</f>
        <v>0</v>
      </c>
      <c r="I249" s="1376"/>
      <c r="J249" s="1377"/>
      <c r="K249" s="532" t="str">
        <f>IF(L249="X",70%,"")</f>
        <v/>
      </c>
      <c r="L249" s="535" t="str">
        <f>IF(Honors!N14="X","X","")</f>
        <v/>
      </c>
    </row>
    <row r="250" spans="1:12" ht="25.5" customHeight="1" thickBot="1" x14ac:dyDescent="0.25">
      <c r="A250" s="1373" t="str">
        <f>$A$18</f>
        <v>d</v>
      </c>
      <c r="B250" s="1374"/>
      <c r="C250" s="1374"/>
      <c r="D250" s="1375"/>
      <c r="E250" s="1376" t="str">
        <f>T($E$18)</f>
        <v>b</v>
      </c>
      <c r="F250" s="1377"/>
      <c r="G250" s="532">
        <f>Honors!O14</f>
        <v>0</v>
      </c>
      <c r="H250" s="661">
        <f>IF(L250="X",70%,G250)</f>
        <v>0</v>
      </c>
      <c r="I250" s="1376"/>
      <c r="J250" s="1377"/>
      <c r="K250" s="532" t="str">
        <f>IF(L250="X",70%,"")</f>
        <v/>
      </c>
      <c r="L250" s="535" t="str">
        <f>IF(Honors!R14="X","X","")</f>
        <v/>
      </c>
    </row>
    <row r="251" spans="1:12" ht="25.5" customHeight="1" thickBot="1" x14ac:dyDescent="0.25">
      <c r="A251" s="1373" t="str">
        <f>$A$19</f>
        <v>d</v>
      </c>
      <c r="B251" s="1374"/>
      <c r="C251" s="1374"/>
      <c r="D251" s="1375"/>
      <c r="E251" s="1380" t="str">
        <f>T($E$19)</f>
        <v>a</v>
      </c>
      <c r="F251" s="1377"/>
      <c r="G251" s="532">
        <f>Honors!S14</f>
        <v>0</v>
      </c>
      <c r="H251" s="661">
        <f>IF(L251="X",70%,G251)</f>
        <v>0</v>
      </c>
      <c r="I251" s="1376"/>
      <c r="J251" s="1377"/>
      <c r="K251" s="532" t="str">
        <f>IF(L251="X",70%,"")</f>
        <v/>
      </c>
      <c r="L251" s="535" t="str">
        <f>IF(Honors!V14="X","X","")</f>
        <v/>
      </c>
    </row>
    <row r="252" spans="1:12" ht="25.5" customHeight="1" thickBot="1" x14ac:dyDescent="0.25">
      <c r="A252" s="1373"/>
      <c r="B252" s="1374"/>
      <c r="C252" s="1374"/>
      <c r="D252" s="1375"/>
      <c r="E252" s="1376"/>
      <c r="F252" s="1377"/>
      <c r="G252" s="520"/>
      <c r="H252" s="552"/>
      <c r="I252" s="1376"/>
      <c r="J252" s="1377"/>
      <c r="K252" s="520"/>
    </row>
    <row r="253" spans="1:12" ht="25.5" customHeight="1" thickBot="1" x14ac:dyDescent="0.25">
      <c r="A253" s="1373"/>
      <c r="B253" s="1374"/>
      <c r="C253" s="1374"/>
      <c r="D253" s="1375"/>
      <c r="E253" s="1376"/>
      <c r="F253" s="1377"/>
      <c r="G253" s="520"/>
      <c r="H253" s="552"/>
      <c r="I253" s="1376"/>
      <c r="J253" s="1377"/>
      <c r="K253" s="520"/>
    </row>
    <row r="254" spans="1:12" ht="25.5" customHeight="1" thickBot="1" x14ac:dyDescent="0.25">
      <c r="A254" s="1373"/>
      <c r="B254" s="1374"/>
      <c r="C254" s="1374"/>
      <c r="D254" s="1375"/>
      <c r="E254" s="1376"/>
      <c r="F254" s="1377"/>
      <c r="G254" s="520"/>
      <c r="H254" s="552"/>
      <c r="I254" s="1376"/>
      <c r="J254" s="1377"/>
      <c r="K254" s="520"/>
    </row>
    <row r="255" spans="1:12" ht="25.5" customHeight="1" thickBot="1" x14ac:dyDescent="0.25">
      <c r="A255" s="1373"/>
      <c r="B255" s="1374"/>
      <c r="C255" s="1374"/>
      <c r="D255" s="1375"/>
      <c r="E255" s="1376"/>
      <c r="F255" s="1377"/>
      <c r="G255" s="520"/>
      <c r="H255" s="552"/>
      <c r="I255" s="1376"/>
      <c r="J255" s="1377"/>
      <c r="K255" s="520"/>
    </row>
    <row r="256" spans="1:12" ht="25.5" customHeight="1" thickBot="1" x14ac:dyDescent="0.25">
      <c r="A256" s="1373"/>
      <c r="B256" s="1374"/>
      <c r="C256" s="1374"/>
      <c r="D256" s="1375"/>
      <c r="E256" s="1378"/>
      <c r="F256" s="1379"/>
      <c r="G256" s="520"/>
      <c r="H256" s="552"/>
      <c r="I256" s="1376"/>
      <c r="J256" s="1377"/>
      <c r="K256" s="520"/>
    </row>
    <row r="257" spans="1:11" ht="25.5" customHeight="1" thickBot="1" x14ac:dyDescent="0.3">
      <c r="A257" s="521"/>
      <c r="B257" s="522"/>
      <c r="C257" s="522"/>
      <c r="D257" s="523"/>
      <c r="E257" s="524">
        <f>$E$25</f>
        <v>5</v>
      </c>
      <c r="F257" s="519" t="s">
        <v>300</v>
      </c>
      <c r="G257" s="533">
        <f>IF(A247="","",SUM(H247:H251))</f>
        <v>0</v>
      </c>
      <c r="H257" s="647"/>
      <c r="I257" s="524">
        <f>COUNTIF(I247:J250,"*")</f>
        <v>0</v>
      </c>
      <c r="J257" s="519" t="s">
        <v>300</v>
      </c>
      <c r="K257" s="532">
        <f>SUM(K247:K250)</f>
        <v>0</v>
      </c>
    </row>
    <row r="258" spans="1:11" ht="45" customHeight="1" thickBot="1" x14ac:dyDescent="0.25">
      <c r="A258" s="1367"/>
      <c r="B258" s="1368"/>
      <c r="C258" s="1368"/>
      <c r="D258" s="1369"/>
      <c r="E258" s="525" t="s">
        <v>300</v>
      </c>
      <c r="F258" s="534">
        <f>G257</f>
        <v>0</v>
      </c>
      <c r="G258" s="1370" t="s">
        <v>301</v>
      </c>
      <c r="H258" s="1370"/>
      <c r="I258" s="1370"/>
      <c r="J258" s="1371">
        <f>SUM((F258)/E257)</f>
        <v>0</v>
      </c>
      <c r="K258" s="1372"/>
    </row>
    <row r="259" spans="1:11" ht="51.75" customHeight="1" thickBot="1" x14ac:dyDescent="0.25">
      <c r="A259" s="1358" t="s">
        <v>302</v>
      </c>
      <c r="B259" s="1359"/>
      <c r="C259" s="1359"/>
      <c r="D259" s="1359"/>
      <c r="E259" s="1359"/>
      <c r="F259" s="1359"/>
      <c r="G259" s="1359"/>
      <c r="H259" s="1359"/>
      <c r="I259" s="1359"/>
      <c r="J259" s="1359"/>
      <c r="K259" s="1360"/>
    </row>
    <row r="260" spans="1:11" ht="51.75" customHeight="1" thickBot="1" x14ac:dyDescent="0.25">
      <c r="A260" s="1358" t="s">
        <v>303</v>
      </c>
      <c r="B260" s="1359"/>
      <c r="C260" s="1359"/>
      <c r="D260" s="1359"/>
      <c r="E260" s="1359"/>
      <c r="F260" s="1359"/>
      <c r="G260" s="1359"/>
      <c r="H260" s="1359"/>
      <c r="I260" s="1359"/>
      <c r="J260" s="1359"/>
      <c r="K260" s="1360"/>
    </row>
    <row r="261" spans="1:11" ht="53.25" customHeight="1" thickBot="1" x14ac:dyDescent="0.25">
      <c r="A261" s="1358" t="s">
        <v>304</v>
      </c>
      <c r="B261" s="1359"/>
      <c r="C261" s="1359"/>
      <c r="D261" s="1359"/>
      <c r="E261" s="1359"/>
      <c r="F261" s="1359"/>
      <c r="G261" s="1359"/>
      <c r="H261" s="1359"/>
      <c r="I261" s="1359"/>
      <c r="J261" s="1359"/>
      <c r="K261" s="1360"/>
    </row>
    <row r="262" spans="1:11" ht="12.75" customHeight="1" x14ac:dyDescent="0.2">
      <c r="A262" s="1390" t="str">
        <f>T($A$1)</f>
        <v>15 OPERATIONS STUDENT
EXAM RECORD</v>
      </c>
      <c r="B262" s="1391"/>
      <c r="C262" s="1391"/>
      <c r="D262" s="1391"/>
      <c r="E262" s="1391"/>
      <c r="F262" s="1391"/>
      <c r="G262" s="1391"/>
      <c r="H262" s="1391"/>
      <c r="I262" s="1391"/>
      <c r="J262" s="1391"/>
      <c r="K262" s="1392"/>
    </row>
    <row r="263" spans="1:11" ht="12.75" customHeight="1" x14ac:dyDescent="0.2">
      <c r="A263" s="1393"/>
      <c r="B263" s="1394"/>
      <c r="C263" s="1394"/>
      <c r="D263" s="1394"/>
      <c r="E263" s="1394"/>
      <c r="F263" s="1394"/>
      <c r="G263" s="1394"/>
      <c r="H263" s="1394"/>
      <c r="I263" s="1394"/>
      <c r="J263" s="1394"/>
      <c r="K263" s="1395"/>
    </row>
    <row r="264" spans="1:11" ht="12.75" customHeight="1" x14ac:dyDescent="0.2">
      <c r="A264" s="1393"/>
      <c r="B264" s="1394"/>
      <c r="C264" s="1394"/>
      <c r="D264" s="1394"/>
      <c r="E264" s="1394"/>
      <c r="F264" s="1394"/>
      <c r="G264" s="1394"/>
      <c r="H264" s="1394"/>
      <c r="I264" s="1394"/>
      <c r="J264" s="1394"/>
      <c r="K264" s="1395"/>
    </row>
    <row r="265" spans="1:11" ht="12.75" customHeight="1" x14ac:dyDescent="0.2">
      <c r="A265" s="1393"/>
      <c r="B265" s="1394"/>
      <c r="C265" s="1394"/>
      <c r="D265" s="1394"/>
      <c r="E265" s="1394"/>
      <c r="F265" s="1394"/>
      <c r="G265" s="1394"/>
      <c r="H265" s="1394"/>
      <c r="I265" s="1394"/>
      <c r="J265" s="1394"/>
      <c r="K265" s="1395"/>
    </row>
    <row r="266" spans="1:11" ht="35.25" customHeight="1" thickBot="1" x14ac:dyDescent="0.25">
      <c r="A266" s="1396"/>
      <c r="B266" s="1397"/>
      <c r="C266" s="1397"/>
      <c r="D266" s="1397"/>
      <c r="E266" s="1397"/>
      <c r="F266" s="1397"/>
      <c r="G266" s="1397"/>
      <c r="H266" s="1397"/>
      <c r="I266" s="1397"/>
      <c r="J266" s="1397"/>
      <c r="K266" s="1398"/>
    </row>
    <row r="267" spans="1:11" ht="12.75" customHeight="1" x14ac:dyDescent="0.2">
      <c r="A267" s="1381" t="s">
        <v>292</v>
      </c>
      <c r="B267" s="1382"/>
      <c r="C267" s="1382"/>
      <c r="D267" s="1382"/>
      <c r="E267" s="1382"/>
      <c r="F267" s="1382"/>
      <c r="G267" s="1383"/>
      <c r="H267" s="642"/>
      <c r="I267" s="1381" t="s">
        <v>293</v>
      </c>
      <c r="J267" s="1382"/>
      <c r="K267" s="1383"/>
    </row>
    <row r="268" spans="1:11" ht="12.75" customHeight="1" x14ac:dyDescent="0.2">
      <c r="A268" s="1384"/>
      <c r="B268" s="1385"/>
      <c r="C268" s="1385"/>
      <c r="D268" s="1385"/>
      <c r="E268" s="1385"/>
      <c r="F268" s="1385"/>
      <c r="G268" s="1386"/>
      <c r="H268" s="643"/>
      <c r="I268" s="1384"/>
      <c r="J268" s="1385"/>
      <c r="K268" s="1386"/>
    </row>
    <row r="269" spans="1:11" ht="12.75" customHeight="1" x14ac:dyDescent="0.2">
      <c r="A269" s="1361" t="str">
        <f>T(Admin!D14)</f>
        <v/>
      </c>
      <c r="B269" s="1362"/>
      <c r="C269" s="1362"/>
      <c r="D269" s="1362"/>
      <c r="E269" s="1362"/>
      <c r="F269" s="1362"/>
      <c r="G269" s="1363"/>
      <c r="H269" s="644"/>
      <c r="I269" s="1361" t="str">
        <f>T(Admin!C14)</f>
        <v/>
      </c>
      <c r="J269" s="1362"/>
      <c r="K269" s="1363"/>
    </row>
    <row r="270" spans="1:11" ht="13.5" customHeight="1" thickBot="1" x14ac:dyDescent="0.25">
      <c r="A270" s="1364"/>
      <c r="B270" s="1365"/>
      <c r="C270" s="1365"/>
      <c r="D270" s="1365"/>
      <c r="E270" s="1365"/>
      <c r="F270" s="1365"/>
      <c r="G270" s="1366"/>
      <c r="H270" s="645"/>
      <c r="I270" s="1364"/>
      <c r="J270" s="1365"/>
      <c r="K270" s="1366"/>
    </row>
    <row r="271" spans="1:11" ht="12.75" customHeight="1" x14ac:dyDescent="0.2">
      <c r="A271" s="1381" t="s">
        <v>294</v>
      </c>
      <c r="B271" s="1382"/>
      <c r="C271" s="1382"/>
      <c r="D271" s="1382"/>
      <c r="E271" s="1382"/>
      <c r="F271" s="1382"/>
      <c r="G271" s="1383"/>
      <c r="H271" s="642"/>
      <c r="I271" s="1381" t="s">
        <v>295</v>
      </c>
      <c r="J271" s="1382"/>
      <c r="K271" s="1383"/>
    </row>
    <row r="272" spans="1:11" ht="12.75" customHeight="1" x14ac:dyDescent="0.2">
      <c r="A272" s="1384"/>
      <c r="B272" s="1385"/>
      <c r="C272" s="1385"/>
      <c r="D272" s="1385"/>
      <c r="E272" s="1385"/>
      <c r="F272" s="1385"/>
      <c r="G272" s="1386"/>
      <c r="H272" s="643"/>
      <c r="I272" s="1384"/>
      <c r="J272" s="1385"/>
      <c r="K272" s="1386"/>
    </row>
    <row r="273" spans="1:12" ht="12.75" customHeight="1" x14ac:dyDescent="0.2">
      <c r="A273" s="1361" t="str">
        <f>T(Admin!$A$1)</f>
        <v>15P ALC CLASS 15-005</v>
      </c>
      <c r="B273" s="1362"/>
      <c r="C273" s="1362"/>
      <c r="D273" s="1362"/>
      <c r="E273" s="1362"/>
      <c r="F273" s="1362"/>
      <c r="G273" s="1363"/>
      <c r="H273" s="644"/>
      <c r="I273" s="1361" t="str">
        <f>RIGHT(Admin!E14,4)</f>
        <v/>
      </c>
      <c r="J273" s="1362"/>
      <c r="K273" s="1363"/>
    </row>
    <row r="274" spans="1:12" ht="13.5" customHeight="1" thickBot="1" x14ac:dyDescent="0.25">
      <c r="A274" s="1364"/>
      <c r="B274" s="1365"/>
      <c r="C274" s="1365"/>
      <c r="D274" s="1365"/>
      <c r="E274" s="1365"/>
      <c r="F274" s="1365"/>
      <c r="G274" s="1366"/>
      <c r="H274" s="645"/>
      <c r="I274" s="1364"/>
      <c r="J274" s="1365"/>
      <c r="K274" s="1366"/>
    </row>
    <row r="275" spans="1:12" ht="23.25" customHeight="1" thickBot="1" x14ac:dyDescent="0.25">
      <c r="A275" s="1387" t="s">
        <v>296</v>
      </c>
      <c r="B275" s="1388"/>
      <c r="C275" s="1388"/>
      <c r="D275" s="1389"/>
      <c r="E275" s="1387" t="s">
        <v>297</v>
      </c>
      <c r="F275" s="1389"/>
      <c r="G275" s="518" t="s">
        <v>298</v>
      </c>
      <c r="H275" s="646"/>
      <c r="I275" s="1387" t="s">
        <v>299</v>
      </c>
      <c r="J275" s="1389"/>
      <c r="K275" s="518" t="s">
        <v>298</v>
      </c>
    </row>
    <row r="276" spans="1:12" ht="25.5" customHeight="1" thickBot="1" x14ac:dyDescent="0.25">
      <c r="A276" s="1373" t="str">
        <f>$A$15</f>
        <v>d</v>
      </c>
      <c r="B276" s="1374"/>
      <c r="C276" s="1374"/>
      <c r="D276" s="1375"/>
      <c r="E276" s="1376" t="str">
        <f>T($E$15)</f>
        <v>a</v>
      </c>
      <c r="F276" s="1377"/>
      <c r="G276" s="532">
        <f>Honors!C15</f>
        <v>0</v>
      </c>
      <c r="H276" s="661">
        <f>IF(L276="X",70%,G276)</f>
        <v>0</v>
      </c>
      <c r="I276" s="1376"/>
      <c r="J276" s="1377"/>
      <c r="K276" s="532" t="str">
        <f>IF(L276="X",70%,"")</f>
        <v/>
      </c>
      <c r="L276" s="535" t="str">
        <f>IF(Honors!F15="X","X","")</f>
        <v/>
      </c>
    </row>
    <row r="277" spans="1:12" ht="25.5" customHeight="1" thickBot="1" x14ac:dyDescent="0.25">
      <c r="A277" s="1373" t="str">
        <f>$A$16</f>
        <v>d</v>
      </c>
      <c r="B277" s="1374"/>
      <c r="C277" s="1374"/>
      <c r="D277" s="1375"/>
      <c r="E277" s="1376" t="str">
        <f>T($E$16)</f>
        <v>b</v>
      </c>
      <c r="F277" s="1377"/>
      <c r="G277" s="532">
        <f>Honors!G15</f>
        <v>0</v>
      </c>
      <c r="H277" s="661">
        <f>IF(L277="X",70%,G277)</f>
        <v>0</v>
      </c>
      <c r="I277" s="1376"/>
      <c r="J277" s="1377"/>
      <c r="K277" s="532" t="str">
        <f>IF(L277="X",70%,"")</f>
        <v/>
      </c>
      <c r="L277" s="535" t="str">
        <f>IF(Honors!J15="X","X","")</f>
        <v/>
      </c>
    </row>
    <row r="278" spans="1:12" ht="24.75" customHeight="1" thickBot="1" x14ac:dyDescent="0.25">
      <c r="A278" s="1373" t="str">
        <f>$A$17</f>
        <v>d</v>
      </c>
      <c r="B278" s="1374"/>
      <c r="C278" s="1374"/>
      <c r="D278" s="1375"/>
      <c r="E278" s="1376" t="str">
        <f>T($E$17)</f>
        <v>a</v>
      </c>
      <c r="F278" s="1377"/>
      <c r="G278" s="532">
        <f>Honors!K15</f>
        <v>0</v>
      </c>
      <c r="H278" s="661">
        <f>IF(L278="X",70%,G278)</f>
        <v>0</v>
      </c>
      <c r="I278" s="1376"/>
      <c r="J278" s="1377"/>
      <c r="K278" s="532" t="str">
        <f>IF(L278="X",70%,"")</f>
        <v/>
      </c>
      <c r="L278" s="535" t="str">
        <f>IF(Honors!N15="X","X","")</f>
        <v/>
      </c>
    </row>
    <row r="279" spans="1:12" ht="25.5" customHeight="1" thickBot="1" x14ac:dyDescent="0.25">
      <c r="A279" s="1373" t="str">
        <f>$A$18</f>
        <v>d</v>
      </c>
      <c r="B279" s="1374"/>
      <c r="C279" s="1374"/>
      <c r="D279" s="1375"/>
      <c r="E279" s="1376" t="str">
        <f>T($E$18)</f>
        <v>b</v>
      </c>
      <c r="F279" s="1377"/>
      <c r="G279" s="532">
        <f>Honors!O15</f>
        <v>0</v>
      </c>
      <c r="H279" s="661">
        <f>IF(L279="X",70%,G279)</f>
        <v>0</v>
      </c>
      <c r="I279" s="1376"/>
      <c r="J279" s="1377"/>
      <c r="K279" s="532" t="str">
        <f>IF(L279="X",70%,"")</f>
        <v/>
      </c>
      <c r="L279" s="535" t="str">
        <f>IF(Honors!R15="X","X","")</f>
        <v/>
      </c>
    </row>
    <row r="280" spans="1:12" ht="25.5" customHeight="1" thickBot="1" x14ac:dyDescent="0.25">
      <c r="A280" s="1373" t="str">
        <f>$A$19</f>
        <v>d</v>
      </c>
      <c r="B280" s="1374"/>
      <c r="C280" s="1374"/>
      <c r="D280" s="1375"/>
      <c r="E280" s="1380" t="str">
        <f>T($E$19)</f>
        <v>a</v>
      </c>
      <c r="F280" s="1377"/>
      <c r="G280" s="532">
        <f>Honors!S15</f>
        <v>0</v>
      </c>
      <c r="H280" s="661">
        <f>IF(L280="X",70%,G280)</f>
        <v>0</v>
      </c>
      <c r="I280" s="1376"/>
      <c r="J280" s="1377"/>
      <c r="K280" s="532" t="str">
        <f>IF(L280="X",70%,"")</f>
        <v/>
      </c>
      <c r="L280" s="535" t="str">
        <f>IF(Honors!V15="X","X","")</f>
        <v/>
      </c>
    </row>
    <row r="281" spans="1:12" ht="25.5" customHeight="1" thickBot="1" x14ac:dyDescent="0.25">
      <c r="A281" s="1373"/>
      <c r="B281" s="1374"/>
      <c r="C281" s="1374"/>
      <c r="D281" s="1375"/>
      <c r="E281" s="1376"/>
      <c r="F281" s="1377"/>
      <c r="G281" s="520"/>
      <c r="H281" s="552"/>
      <c r="I281" s="1376"/>
      <c r="J281" s="1377"/>
      <c r="K281" s="520"/>
    </row>
    <row r="282" spans="1:12" ht="25.5" customHeight="1" thickBot="1" x14ac:dyDescent="0.25">
      <c r="A282" s="1373"/>
      <c r="B282" s="1374"/>
      <c r="C282" s="1374"/>
      <c r="D282" s="1375"/>
      <c r="E282" s="1376"/>
      <c r="F282" s="1377"/>
      <c r="G282" s="520"/>
      <c r="H282" s="552"/>
      <c r="I282" s="1376"/>
      <c r="J282" s="1377"/>
      <c r="K282" s="520"/>
    </row>
    <row r="283" spans="1:12" ht="25.5" customHeight="1" thickBot="1" x14ac:dyDescent="0.25">
      <c r="A283" s="1373"/>
      <c r="B283" s="1374"/>
      <c r="C283" s="1374"/>
      <c r="D283" s="1375"/>
      <c r="E283" s="1376"/>
      <c r="F283" s="1377"/>
      <c r="G283" s="520"/>
      <c r="H283" s="552"/>
      <c r="I283" s="1376"/>
      <c r="J283" s="1377"/>
      <c r="K283" s="520"/>
    </row>
    <row r="284" spans="1:12" ht="25.5" customHeight="1" thickBot="1" x14ac:dyDescent="0.25">
      <c r="A284" s="1373"/>
      <c r="B284" s="1374"/>
      <c r="C284" s="1374"/>
      <c r="D284" s="1375"/>
      <c r="E284" s="1376"/>
      <c r="F284" s="1377"/>
      <c r="G284" s="520"/>
      <c r="H284" s="552"/>
      <c r="I284" s="1376"/>
      <c r="J284" s="1377"/>
      <c r="K284" s="520"/>
    </row>
    <row r="285" spans="1:12" ht="25.5" customHeight="1" thickBot="1" x14ac:dyDescent="0.25">
      <c r="A285" s="1373"/>
      <c r="B285" s="1374"/>
      <c r="C285" s="1374"/>
      <c r="D285" s="1375"/>
      <c r="E285" s="1378"/>
      <c r="F285" s="1379"/>
      <c r="G285" s="520"/>
      <c r="H285" s="552"/>
      <c r="I285" s="1376"/>
      <c r="J285" s="1377"/>
      <c r="K285" s="520"/>
    </row>
    <row r="286" spans="1:12" ht="25.5" customHeight="1" thickBot="1" x14ac:dyDescent="0.3">
      <c r="A286" s="521"/>
      <c r="B286" s="522"/>
      <c r="C286" s="522"/>
      <c r="D286" s="523"/>
      <c r="E286" s="524">
        <f>$E$25</f>
        <v>5</v>
      </c>
      <c r="F286" s="519" t="s">
        <v>300</v>
      </c>
      <c r="G286" s="533">
        <f>IF(A276="","",SUM(H276:H280))</f>
        <v>0</v>
      </c>
      <c r="H286" s="647"/>
      <c r="I286" s="524">
        <f>COUNTIF(I276:J279,"*")</f>
        <v>0</v>
      </c>
      <c r="J286" s="519" t="s">
        <v>300</v>
      </c>
      <c r="K286" s="532">
        <f>SUM(K276:K279)</f>
        <v>0</v>
      </c>
    </row>
    <row r="287" spans="1:12" ht="45" customHeight="1" thickBot="1" x14ac:dyDescent="0.25">
      <c r="A287" s="1367"/>
      <c r="B287" s="1368"/>
      <c r="C287" s="1368"/>
      <c r="D287" s="1369"/>
      <c r="E287" s="525" t="s">
        <v>300</v>
      </c>
      <c r="F287" s="534">
        <f>G286</f>
        <v>0</v>
      </c>
      <c r="G287" s="1370" t="s">
        <v>301</v>
      </c>
      <c r="H287" s="1370"/>
      <c r="I287" s="1370"/>
      <c r="J287" s="1371">
        <f>SUM((F287)/E286)</f>
        <v>0</v>
      </c>
      <c r="K287" s="1372"/>
    </row>
    <row r="288" spans="1:12" ht="51.75" customHeight="1" thickBot="1" x14ac:dyDescent="0.25">
      <c r="A288" s="1358" t="s">
        <v>302</v>
      </c>
      <c r="B288" s="1359"/>
      <c r="C288" s="1359"/>
      <c r="D288" s="1359"/>
      <c r="E288" s="1359"/>
      <c r="F288" s="1359"/>
      <c r="G288" s="1359"/>
      <c r="H288" s="1359"/>
      <c r="I288" s="1359"/>
      <c r="J288" s="1359"/>
      <c r="K288" s="1360"/>
    </row>
    <row r="289" spans="1:11" ht="51.75" customHeight="1" thickBot="1" x14ac:dyDescent="0.25">
      <c r="A289" s="1358" t="s">
        <v>303</v>
      </c>
      <c r="B289" s="1359"/>
      <c r="C289" s="1359"/>
      <c r="D289" s="1359"/>
      <c r="E289" s="1359"/>
      <c r="F289" s="1359"/>
      <c r="G289" s="1359"/>
      <c r="H289" s="1359"/>
      <c r="I289" s="1359"/>
      <c r="J289" s="1359"/>
      <c r="K289" s="1360"/>
    </row>
    <row r="290" spans="1:11" ht="53.25" customHeight="1" thickBot="1" x14ac:dyDescent="0.25">
      <c r="A290" s="1358" t="s">
        <v>304</v>
      </c>
      <c r="B290" s="1359"/>
      <c r="C290" s="1359"/>
      <c r="D290" s="1359"/>
      <c r="E290" s="1359"/>
      <c r="F290" s="1359"/>
      <c r="G290" s="1359"/>
      <c r="H290" s="1359"/>
      <c r="I290" s="1359"/>
      <c r="J290" s="1359"/>
      <c r="K290" s="1360"/>
    </row>
    <row r="291" spans="1:11" ht="12.75" customHeight="1" x14ac:dyDescent="0.2">
      <c r="A291" s="1390" t="str">
        <f>T($A$1)</f>
        <v>15 OPERATIONS STUDENT
EXAM RECORD</v>
      </c>
      <c r="B291" s="1391"/>
      <c r="C291" s="1391"/>
      <c r="D291" s="1391"/>
      <c r="E291" s="1391"/>
      <c r="F291" s="1391"/>
      <c r="G291" s="1391"/>
      <c r="H291" s="1391"/>
      <c r="I291" s="1391"/>
      <c r="J291" s="1391"/>
      <c r="K291" s="1392"/>
    </row>
    <row r="292" spans="1:11" ht="12.75" customHeight="1" x14ac:dyDescent="0.2">
      <c r="A292" s="1393"/>
      <c r="B292" s="1394"/>
      <c r="C292" s="1394"/>
      <c r="D292" s="1394"/>
      <c r="E292" s="1394"/>
      <c r="F292" s="1394"/>
      <c r="G292" s="1394"/>
      <c r="H292" s="1394"/>
      <c r="I292" s="1394"/>
      <c r="J292" s="1394"/>
      <c r="K292" s="1395"/>
    </row>
    <row r="293" spans="1:11" ht="12.75" customHeight="1" x14ac:dyDescent="0.2">
      <c r="A293" s="1393"/>
      <c r="B293" s="1394"/>
      <c r="C293" s="1394"/>
      <c r="D293" s="1394"/>
      <c r="E293" s="1394"/>
      <c r="F293" s="1394"/>
      <c r="G293" s="1394"/>
      <c r="H293" s="1394"/>
      <c r="I293" s="1394"/>
      <c r="J293" s="1394"/>
      <c r="K293" s="1395"/>
    </row>
    <row r="294" spans="1:11" ht="12.75" customHeight="1" x14ac:dyDescent="0.2">
      <c r="A294" s="1393"/>
      <c r="B294" s="1394"/>
      <c r="C294" s="1394"/>
      <c r="D294" s="1394"/>
      <c r="E294" s="1394"/>
      <c r="F294" s="1394"/>
      <c r="G294" s="1394"/>
      <c r="H294" s="1394"/>
      <c r="I294" s="1394"/>
      <c r="J294" s="1394"/>
      <c r="K294" s="1395"/>
    </row>
    <row r="295" spans="1:11" ht="35.25" customHeight="1" thickBot="1" x14ac:dyDescent="0.25">
      <c r="A295" s="1396"/>
      <c r="B295" s="1397"/>
      <c r="C295" s="1397"/>
      <c r="D295" s="1397"/>
      <c r="E295" s="1397"/>
      <c r="F295" s="1397"/>
      <c r="G295" s="1397"/>
      <c r="H295" s="1397"/>
      <c r="I295" s="1397"/>
      <c r="J295" s="1397"/>
      <c r="K295" s="1398"/>
    </row>
    <row r="296" spans="1:11" ht="12.75" customHeight="1" x14ac:dyDescent="0.2">
      <c r="A296" s="1381" t="s">
        <v>292</v>
      </c>
      <c r="B296" s="1382"/>
      <c r="C296" s="1382"/>
      <c r="D296" s="1382"/>
      <c r="E296" s="1382"/>
      <c r="F296" s="1382"/>
      <c r="G296" s="1383"/>
      <c r="H296" s="642"/>
      <c r="I296" s="1381" t="s">
        <v>293</v>
      </c>
      <c r="J296" s="1382"/>
      <c r="K296" s="1383"/>
    </row>
    <row r="297" spans="1:11" ht="12.75" customHeight="1" x14ac:dyDescent="0.2">
      <c r="A297" s="1384"/>
      <c r="B297" s="1385"/>
      <c r="C297" s="1385"/>
      <c r="D297" s="1385"/>
      <c r="E297" s="1385"/>
      <c r="F297" s="1385"/>
      <c r="G297" s="1386"/>
      <c r="H297" s="643"/>
      <c r="I297" s="1384"/>
      <c r="J297" s="1385"/>
      <c r="K297" s="1386"/>
    </row>
    <row r="298" spans="1:11" ht="12.75" customHeight="1" x14ac:dyDescent="0.2">
      <c r="A298" s="1361" t="str">
        <f>T(Admin!D15)</f>
        <v/>
      </c>
      <c r="B298" s="1362"/>
      <c r="C298" s="1362"/>
      <c r="D298" s="1362"/>
      <c r="E298" s="1362"/>
      <c r="F298" s="1362"/>
      <c r="G298" s="1363"/>
      <c r="H298" s="644"/>
      <c r="I298" s="1361" t="str">
        <f>T(Admin!C15)</f>
        <v/>
      </c>
      <c r="J298" s="1362"/>
      <c r="K298" s="1363"/>
    </row>
    <row r="299" spans="1:11" ht="13.5" customHeight="1" thickBot="1" x14ac:dyDescent="0.25">
      <c r="A299" s="1364"/>
      <c r="B299" s="1365"/>
      <c r="C299" s="1365"/>
      <c r="D299" s="1365"/>
      <c r="E299" s="1365"/>
      <c r="F299" s="1365"/>
      <c r="G299" s="1366"/>
      <c r="H299" s="645"/>
      <c r="I299" s="1364"/>
      <c r="J299" s="1365"/>
      <c r="K299" s="1366"/>
    </row>
    <row r="300" spans="1:11" ht="12.75" customHeight="1" x14ac:dyDescent="0.2">
      <c r="A300" s="1381" t="s">
        <v>294</v>
      </c>
      <c r="B300" s="1382"/>
      <c r="C300" s="1382"/>
      <c r="D300" s="1382"/>
      <c r="E300" s="1382"/>
      <c r="F300" s="1382"/>
      <c r="G300" s="1383"/>
      <c r="H300" s="642"/>
      <c r="I300" s="1381" t="s">
        <v>295</v>
      </c>
      <c r="J300" s="1382"/>
      <c r="K300" s="1383"/>
    </row>
    <row r="301" spans="1:11" ht="12.75" customHeight="1" x14ac:dyDescent="0.2">
      <c r="A301" s="1384"/>
      <c r="B301" s="1385"/>
      <c r="C301" s="1385"/>
      <c r="D301" s="1385"/>
      <c r="E301" s="1385"/>
      <c r="F301" s="1385"/>
      <c r="G301" s="1386"/>
      <c r="H301" s="643"/>
      <c r="I301" s="1384"/>
      <c r="J301" s="1385"/>
      <c r="K301" s="1386"/>
    </row>
    <row r="302" spans="1:11" ht="12.75" customHeight="1" x14ac:dyDescent="0.2">
      <c r="A302" s="1361" t="str">
        <f>T(Admin!$A$1)</f>
        <v>15P ALC CLASS 15-005</v>
      </c>
      <c r="B302" s="1362"/>
      <c r="C302" s="1362"/>
      <c r="D302" s="1362"/>
      <c r="E302" s="1362"/>
      <c r="F302" s="1362"/>
      <c r="G302" s="1363"/>
      <c r="H302" s="644"/>
      <c r="I302" s="1361" t="str">
        <f>RIGHT(Admin!E15,4)</f>
        <v/>
      </c>
      <c r="J302" s="1362"/>
      <c r="K302" s="1363"/>
    </row>
    <row r="303" spans="1:11" ht="13.5" customHeight="1" thickBot="1" x14ac:dyDescent="0.25">
      <c r="A303" s="1364"/>
      <c r="B303" s="1365"/>
      <c r="C303" s="1365"/>
      <c r="D303" s="1365"/>
      <c r="E303" s="1365"/>
      <c r="F303" s="1365"/>
      <c r="G303" s="1366"/>
      <c r="H303" s="645"/>
      <c r="I303" s="1364"/>
      <c r="J303" s="1365"/>
      <c r="K303" s="1366"/>
    </row>
    <row r="304" spans="1:11" ht="23.25" customHeight="1" thickBot="1" x14ac:dyDescent="0.25">
      <c r="A304" s="1387" t="s">
        <v>296</v>
      </c>
      <c r="B304" s="1388"/>
      <c r="C304" s="1388"/>
      <c r="D304" s="1389"/>
      <c r="E304" s="1387" t="s">
        <v>297</v>
      </c>
      <c r="F304" s="1389"/>
      <c r="G304" s="518" t="s">
        <v>298</v>
      </c>
      <c r="H304" s="646"/>
      <c r="I304" s="1387" t="s">
        <v>299</v>
      </c>
      <c r="J304" s="1389"/>
      <c r="K304" s="518" t="s">
        <v>298</v>
      </c>
    </row>
    <row r="305" spans="1:12" ht="25.5" customHeight="1" thickBot="1" x14ac:dyDescent="0.25">
      <c r="A305" s="1373" t="str">
        <f>$A$15</f>
        <v>d</v>
      </c>
      <c r="B305" s="1374"/>
      <c r="C305" s="1374"/>
      <c r="D305" s="1375"/>
      <c r="E305" s="1376" t="str">
        <f>T($E$15)</f>
        <v>a</v>
      </c>
      <c r="F305" s="1377"/>
      <c r="G305" s="532">
        <f>Honors!C16</f>
        <v>0</v>
      </c>
      <c r="H305" s="661">
        <f>IF(L305="X",70%,G305)</f>
        <v>0</v>
      </c>
      <c r="I305" s="1376"/>
      <c r="J305" s="1377"/>
      <c r="K305" s="532" t="str">
        <f>IF(L305="X",70%,"")</f>
        <v/>
      </c>
      <c r="L305" s="535" t="str">
        <f>IF(Honors!F16="X","X","")</f>
        <v/>
      </c>
    </row>
    <row r="306" spans="1:12" ht="25.5" customHeight="1" thickBot="1" x14ac:dyDescent="0.25">
      <c r="A306" s="1373" t="str">
        <f>$A$16</f>
        <v>d</v>
      </c>
      <c r="B306" s="1374"/>
      <c r="C306" s="1374"/>
      <c r="D306" s="1375"/>
      <c r="E306" s="1376" t="str">
        <f>T($E$16)</f>
        <v>b</v>
      </c>
      <c r="F306" s="1377"/>
      <c r="G306" s="532">
        <f>Honors!G16</f>
        <v>0</v>
      </c>
      <c r="H306" s="661">
        <f>IF(L306="X",70%,G306)</f>
        <v>0</v>
      </c>
      <c r="I306" s="1376"/>
      <c r="J306" s="1377"/>
      <c r="K306" s="532" t="str">
        <f>IF(L306="X",70%,"")</f>
        <v/>
      </c>
      <c r="L306" s="535" t="str">
        <f>IF(Honors!J16="X","X","")</f>
        <v/>
      </c>
    </row>
    <row r="307" spans="1:12" ht="24.75" customHeight="1" thickBot="1" x14ac:dyDescent="0.25">
      <c r="A307" s="1373" t="str">
        <f>$A$17</f>
        <v>d</v>
      </c>
      <c r="B307" s="1374"/>
      <c r="C307" s="1374"/>
      <c r="D307" s="1375"/>
      <c r="E307" s="1376" t="str">
        <f>T($E$17)</f>
        <v>a</v>
      </c>
      <c r="F307" s="1377"/>
      <c r="G307" s="532">
        <f>Honors!K16</f>
        <v>0</v>
      </c>
      <c r="H307" s="661">
        <f>IF(L307="X",70%,G307)</f>
        <v>0</v>
      </c>
      <c r="I307" s="1376"/>
      <c r="J307" s="1377"/>
      <c r="K307" s="532" t="str">
        <f>IF(L307="X",70%,"")</f>
        <v/>
      </c>
      <c r="L307" s="535" t="str">
        <f>IF(Honors!N16="X","X","")</f>
        <v/>
      </c>
    </row>
    <row r="308" spans="1:12" ht="25.5" customHeight="1" thickBot="1" x14ac:dyDescent="0.25">
      <c r="A308" s="1373" t="str">
        <f>$A$18</f>
        <v>d</v>
      </c>
      <c r="B308" s="1374"/>
      <c r="C308" s="1374"/>
      <c r="D308" s="1375"/>
      <c r="E308" s="1376" t="str">
        <f>T($E$18)</f>
        <v>b</v>
      </c>
      <c r="F308" s="1377"/>
      <c r="G308" s="532">
        <f>Honors!O16</f>
        <v>0</v>
      </c>
      <c r="H308" s="661">
        <f>IF(L308="X",70%,G308)</f>
        <v>0</v>
      </c>
      <c r="I308" s="1376"/>
      <c r="J308" s="1377"/>
      <c r="K308" s="532" t="str">
        <f>IF(L308="X",70%,"")</f>
        <v/>
      </c>
      <c r="L308" s="535" t="str">
        <f>IF(Honors!R16="X","X","")</f>
        <v/>
      </c>
    </row>
    <row r="309" spans="1:12" ht="25.5" customHeight="1" thickBot="1" x14ac:dyDescent="0.25">
      <c r="A309" s="1373" t="str">
        <f>$A$19</f>
        <v>d</v>
      </c>
      <c r="B309" s="1374"/>
      <c r="C309" s="1374"/>
      <c r="D309" s="1375"/>
      <c r="E309" s="1380" t="str">
        <f>T($E$19)</f>
        <v>a</v>
      </c>
      <c r="F309" s="1377"/>
      <c r="G309" s="532">
        <f>Honors!S16</f>
        <v>0</v>
      </c>
      <c r="H309" s="661">
        <f>IF(L309="X",70%,G309)</f>
        <v>0</v>
      </c>
      <c r="I309" s="1376"/>
      <c r="J309" s="1377"/>
      <c r="K309" s="532" t="str">
        <f>IF(L309="X",70%,"")</f>
        <v/>
      </c>
      <c r="L309" s="535" t="str">
        <f>IF(Honors!V16="X","X","")</f>
        <v/>
      </c>
    </row>
    <row r="310" spans="1:12" ht="25.5" customHeight="1" thickBot="1" x14ac:dyDescent="0.25">
      <c r="A310" s="1373"/>
      <c r="B310" s="1374"/>
      <c r="C310" s="1374"/>
      <c r="D310" s="1375"/>
      <c r="E310" s="1376"/>
      <c r="F310" s="1377"/>
      <c r="G310" s="520"/>
      <c r="H310" s="552"/>
      <c r="I310" s="1376"/>
      <c r="J310" s="1377"/>
      <c r="K310" s="520"/>
    </row>
    <row r="311" spans="1:12" ht="25.5" customHeight="1" thickBot="1" x14ac:dyDescent="0.25">
      <c r="A311" s="1373"/>
      <c r="B311" s="1374"/>
      <c r="C311" s="1374"/>
      <c r="D311" s="1375"/>
      <c r="E311" s="1376"/>
      <c r="F311" s="1377"/>
      <c r="G311" s="520"/>
      <c r="H311" s="552"/>
      <c r="I311" s="1376"/>
      <c r="J311" s="1377"/>
      <c r="K311" s="520"/>
    </row>
    <row r="312" spans="1:12" ht="25.5" customHeight="1" thickBot="1" x14ac:dyDescent="0.25">
      <c r="A312" s="1373"/>
      <c r="B312" s="1374"/>
      <c r="C312" s="1374"/>
      <c r="D312" s="1375"/>
      <c r="E312" s="1376"/>
      <c r="F312" s="1377"/>
      <c r="G312" s="520"/>
      <c r="H312" s="552"/>
      <c r="I312" s="1376"/>
      <c r="J312" s="1377"/>
      <c r="K312" s="520"/>
    </row>
    <row r="313" spans="1:12" ht="25.5" customHeight="1" thickBot="1" x14ac:dyDescent="0.25">
      <c r="A313" s="1373"/>
      <c r="B313" s="1374"/>
      <c r="C313" s="1374"/>
      <c r="D313" s="1375"/>
      <c r="E313" s="1376"/>
      <c r="F313" s="1377"/>
      <c r="G313" s="520"/>
      <c r="H313" s="552"/>
      <c r="I313" s="1376"/>
      <c r="J313" s="1377"/>
      <c r="K313" s="520"/>
    </row>
    <row r="314" spans="1:12" ht="25.5" customHeight="1" thickBot="1" x14ac:dyDescent="0.25">
      <c r="A314" s="1373"/>
      <c r="B314" s="1374"/>
      <c r="C314" s="1374"/>
      <c r="D314" s="1375"/>
      <c r="E314" s="1378"/>
      <c r="F314" s="1379"/>
      <c r="G314" s="520"/>
      <c r="H314" s="552"/>
      <c r="I314" s="1376"/>
      <c r="J314" s="1377"/>
      <c r="K314" s="520"/>
    </row>
    <row r="315" spans="1:12" ht="25.5" customHeight="1" thickBot="1" x14ac:dyDescent="0.3">
      <c r="A315" s="521"/>
      <c r="B315" s="522"/>
      <c r="C315" s="522"/>
      <c r="D315" s="523"/>
      <c r="E315" s="524">
        <f>$E$25</f>
        <v>5</v>
      </c>
      <c r="F315" s="519" t="s">
        <v>300</v>
      </c>
      <c r="G315" s="533">
        <f>IF(A305="","",SUM(H305:H309))</f>
        <v>0</v>
      </c>
      <c r="H315" s="647"/>
      <c r="I315" s="524">
        <f>COUNTIF(I305:J308,"*")</f>
        <v>0</v>
      </c>
      <c r="J315" s="519" t="s">
        <v>300</v>
      </c>
      <c r="K315" s="532">
        <f>SUM(K305:K308)</f>
        <v>0</v>
      </c>
    </row>
    <row r="316" spans="1:12" ht="45" customHeight="1" thickBot="1" x14ac:dyDescent="0.25">
      <c r="A316" s="1367"/>
      <c r="B316" s="1368"/>
      <c r="C316" s="1368"/>
      <c r="D316" s="1369"/>
      <c r="E316" s="525" t="s">
        <v>300</v>
      </c>
      <c r="F316" s="534">
        <f>G315</f>
        <v>0</v>
      </c>
      <c r="G316" s="1370" t="s">
        <v>301</v>
      </c>
      <c r="H316" s="1370"/>
      <c r="I316" s="1370"/>
      <c r="J316" s="1371">
        <f>SUM((F316)/E315)</f>
        <v>0</v>
      </c>
      <c r="K316" s="1372"/>
    </row>
    <row r="317" spans="1:12" ht="51.75" customHeight="1" thickBot="1" x14ac:dyDescent="0.25">
      <c r="A317" s="1358" t="s">
        <v>302</v>
      </c>
      <c r="B317" s="1359"/>
      <c r="C317" s="1359"/>
      <c r="D317" s="1359"/>
      <c r="E317" s="1359"/>
      <c r="F317" s="1359"/>
      <c r="G317" s="1359"/>
      <c r="H317" s="1359"/>
      <c r="I317" s="1359"/>
      <c r="J317" s="1359"/>
      <c r="K317" s="1360"/>
    </row>
    <row r="318" spans="1:12" ht="51.75" customHeight="1" thickBot="1" x14ac:dyDescent="0.25">
      <c r="A318" s="1358" t="s">
        <v>303</v>
      </c>
      <c r="B318" s="1359"/>
      <c r="C318" s="1359"/>
      <c r="D318" s="1359"/>
      <c r="E318" s="1359"/>
      <c r="F318" s="1359"/>
      <c r="G318" s="1359"/>
      <c r="H318" s="1359"/>
      <c r="I318" s="1359"/>
      <c r="J318" s="1359"/>
      <c r="K318" s="1360"/>
    </row>
    <row r="319" spans="1:12" ht="53.25" customHeight="1" thickBot="1" x14ac:dyDescent="0.25">
      <c r="A319" s="1358" t="s">
        <v>304</v>
      </c>
      <c r="B319" s="1359"/>
      <c r="C319" s="1359"/>
      <c r="D319" s="1359"/>
      <c r="E319" s="1359"/>
      <c r="F319" s="1359"/>
      <c r="G319" s="1359"/>
      <c r="H319" s="1359"/>
      <c r="I319" s="1359"/>
      <c r="J319" s="1359"/>
      <c r="K319" s="1360"/>
    </row>
    <row r="320" spans="1:12" ht="12.75" customHeight="1" x14ac:dyDescent="0.2">
      <c r="A320" s="1390" t="str">
        <f>T($A$1)</f>
        <v>15 OPERATIONS STUDENT
EXAM RECORD</v>
      </c>
      <c r="B320" s="1391"/>
      <c r="C320" s="1391"/>
      <c r="D320" s="1391"/>
      <c r="E320" s="1391"/>
      <c r="F320" s="1391"/>
      <c r="G320" s="1391"/>
      <c r="H320" s="1391"/>
      <c r="I320" s="1391"/>
      <c r="J320" s="1391"/>
      <c r="K320" s="1392"/>
    </row>
    <row r="321" spans="1:12" ht="12.75" customHeight="1" x14ac:dyDescent="0.2">
      <c r="A321" s="1393"/>
      <c r="B321" s="1394"/>
      <c r="C321" s="1394"/>
      <c r="D321" s="1394"/>
      <c r="E321" s="1394"/>
      <c r="F321" s="1394"/>
      <c r="G321" s="1394"/>
      <c r="H321" s="1394"/>
      <c r="I321" s="1394"/>
      <c r="J321" s="1394"/>
      <c r="K321" s="1395"/>
    </row>
    <row r="322" spans="1:12" ht="12.75" customHeight="1" x14ac:dyDescent="0.2">
      <c r="A322" s="1393"/>
      <c r="B322" s="1394"/>
      <c r="C322" s="1394"/>
      <c r="D322" s="1394"/>
      <c r="E322" s="1394"/>
      <c r="F322" s="1394"/>
      <c r="G322" s="1394"/>
      <c r="H322" s="1394"/>
      <c r="I322" s="1394"/>
      <c r="J322" s="1394"/>
      <c r="K322" s="1395"/>
    </row>
    <row r="323" spans="1:12" ht="12.75" customHeight="1" x14ac:dyDescent="0.2">
      <c r="A323" s="1393"/>
      <c r="B323" s="1394"/>
      <c r="C323" s="1394"/>
      <c r="D323" s="1394"/>
      <c r="E323" s="1394"/>
      <c r="F323" s="1394"/>
      <c r="G323" s="1394"/>
      <c r="H323" s="1394"/>
      <c r="I323" s="1394"/>
      <c r="J323" s="1394"/>
      <c r="K323" s="1395"/>
    </row>
    <row r="324" spans="1:12" ht="35.25" customHeight="1" thickBot="1" x14ac:dyDescent="0.25">
      <c r="A324" s="1396"/>
      <c r="B324" s="1397"/>
      <c r="C324" s="1397"/>
      <c r="D324" s="1397"/>
      <c r="E324" s="1397"/>
      <c r="F324" s="1397"/>
      <c r="G324" s="1397"/>
      <c r="H324" s="1397"/>
      <c r="I324" s="1397"/>
      <c r="J324" s="1397"/>
      <c r="K324" s="1398"/>
    </row>
    <row r="325" spans="1:12" ht="12.75" customHeight="1" x14ac:dyDescent="0.2">
      <c r="A325" s="1381" t="s">
        <v>292</v>
      </c>
      <c r="B325" s="1382"/>
      <c r="C325" s="1382"/>
      <c r="D325" s="1382"/>
      <c r="E325" s="1382"/>
      <c r="F325" s="1382"/>
      <c r="G325" s="1383"/>
      <c r="H325" s="642"/>
      <c r="I325" s="1381" t="s">
        <v>293</v>
      </c>
      <c r="J325" s="1382"/>
      <c r="K325" s="1383"/>
    </row>
    <row r="326" spans="1:12" ht="12.75" customHeight="1" x14ac:dyDescent="0.2">
      <c r="A326" s="1384"/>
      <c r="B326" s="1385"/>
      <c r="C326" s="1385"/>
      <c r="D326" s="1385"/>
      <c r="E326" s="1385"/>
      <c r="F326" s="1385"/>
      <c r="G326" s="1386"/>
      <c r="H326" s="643"/>
      <c r="I326" s="1384"/>
      <c r="J326" s="1385"/>
      <c r="K326" s="1386"/>
    </row>
    <row r="327" spans="1:12" ht="12.75" customHeight="1" x14ac:dyDescent="0.2">
      <c r="A327" s="1361" t="str">
        <f>T(Admin!D16)</f>
        <v/>
      </c>
      <c r="B327" s="1362"/>
      <c r="C327" s="1362"/>
      <c r="D327" s="1362"/>
      <c r="E327" s="1362"/>
      <c r="F327" s="1362"/>
      <c r="G327" s="1363"/>
      <c r="H327" s="644"/>
      <c r="I327" s="1361" t="str">
        <f>T(Admin!C16)</f>
        <v/>
      </c>
      <c r="J327" s="1362"/>
      <c r="K327" s="1363"/>
    </row>
    <row r="328" spans="1:12" ht="13.5" customHeight="1" thickBot="1" x14ac:dyDescent="0.25">
      <c r="A328" s="1364"/>
      <c r="B328" s="1365"/>
      <c r="C328" s="1365"/>
      <c r="D328" s="1365"/>
      <c r="E328" s="1365"/>
      <c r="F328" s="1365"/>
      <c r="G328" s="1366"/>
      <c r="H328" s="645"/>
      <c r="I328" s="1364"/>
      <c r="J328" s="1365"/>
      <c r="K328" s="1366"/>
    </row>
    <row r="329" spans="1:12" ht="12.75" customHeight="1" x14ac:dyDescent="0.2">
      <c r="A329" s="1381" t="s">
        <v>294</v>
      </c>
      <c r="B329" s="1382"/>
      <c r="C329" s="1382"/>
      <c r="D329" s="1382"/>
      <c r="E329" s="1382"/>
      <c r="F329" s="1382"/>
      <c r="G329" s="1383"/>
      <c r="H329" s="642"/>
      <c r="I329" s="1381" t="s">
        <v>295</v>
      </c>
      <c r="J329" s="1382"/>
      <c r="K329" s="1383"/>
    </row>
    <row r="330" spans="1:12" ht="12.75" customHeight="1" x14ac:dyDescent="0.2">
      <c r="A330" s="1384"/>
      <c r="B330" s="1385"/>
      <c r="C330" s="1385"/>
      <c r="D330" s="1385"/>
      <c r="E330" s="1385"/>
      <c r="F330" s="1385"/>
      <c r="G330" s="1386"/>
      <c r="H330" s="643"/>
      <c r="I330" s="1384"/>
      <c r="J330" s="1385"/>
      <c r="K330" s="1386"/>
    </row>
    <row r="331" spans="1:12" ht="12.75" customHeight="1" x14ac:dyDescent="0.2">
      <c r="A331" s="1361" t="str">
        <f>T(Admin!$A$1)</f>
        <v>15P ALC CLASS 15-005</v>
      </c>
      <c r="B331" s="1362"/>
      <c r="C331" s="1362"/>
      <c r="D331" s="1362"/>
      <c r="E331" s="1362"/>
      <c r="F331" s="1362"/>
      <c r="G331" s="1363"/>
      <c r="H331" s="644"/>
      <c r="I331" s="1361" t="str">
        <f>RIGHT(Admin!E16,4)</f>
        <v/>
      </c>
      <c r="J331" s="1362"/>
      <c r="K331" s="1363"/>
    </row>
    <row r="332" spans="1:12" ht="13.5" customHeight="1" thickBot="1" x14ac:dyDescent="0.25">
      <c r="A332" s="1364"/>
      <c r="B332" s="1365"/>
      <c r="C332" s="1365"/>
      <c r="D332" s="1365"/>
      <c r="E332" s="1365"/>
      <c r="F332" s="1365"/>
      <c r="G332" s="1366"/>
      <c r="H332" s="645"/>
      <c r="I332" s="1364"/>
      <c r="J332" s="1365"/>
      <c r="K332" s="1366"/>
    </row>
    <row r="333" spans="1:12" ht="23.25" customHeight="1" thickBot="1" x14ac:dyDescent="0.25">
      <c r="A333" s="1387" t="s">
        <v>296</v>
      </c>
      <c r="B333" s="1388"/>
      <c r="C333" s="1388"/>
      <c r="D333" s="1389"/>
      <c r="E333" s="1387" t="s">
        <v>297</v>
      </c>
      <c r="F333" s="1389"/>
      <c r="G333" s="518" t="s">
        <v>298</v>
      </c>
      <c r="H333" s="646"/>
      <c r="I333" s="1387" t="s">
        <v>299</v>
      </c>
      <c r="J333" s="1389"/>
      <c r="K333" s="518" t="s">
        <v>298</v>
      </c>
    </row>
    <row r="334" spans="1:12" ht="25.5" customHeight="1" thickBot="1" x14ac:dyDescent="0.25">
      <c r="A334" s="1373" t="str">
        <f>$A$15</f>
        <v>d</v>
      </c>
      <c r="B334" s="1374"/>
      <c r="C334" s="1374"/>
      <c r="D334" s="1375"/>
      <c r="E334" s="1376" t="str">
        <f>T($E$15)</f>
        <v>a</v>
      </c>
      <c r="F334" s="1377"/>
      <c r="G334" s="532">
        <f>Honors!C17</f>
        <v>0</v>
      </c>
      <c r="H334" s="661">
        <f>IF(L334="X",70%,G334)</f>
        <v>0</v>
      </c>
      <c r="I334" s="1376"/>
      <c r="J334" s="1377"/>
      <c r="K334" s="532" t="str">
        <f>IF(L334="X",70%,"")</f>
        <v/>
      </c>
      <c r="L334" s="535" t="str">
        <f>IF(Honors!F17="X","X","")</f>
        <v/>
      </c>
    </row>
    <row r="335" spans="1:12" ht="25.5" customHeight="1" thickBot="1" x14ac:dyDescent="0.25">
      <c r="A335" s="1373" t="str">
        <f>$A$16</f>
        <v>d</v>
      </c>
      <c r="B335" s="1374"/>
      <c r="C335" s="1374"/>
      <c r="D335" s="1375"/>
      <c r="E335" s="1376" t="str">
        <f>T($E$16)</f>
        <v>b</v>
      </c>
      <c r="F335" s="1377"/>
      <c r="G335" s="532">
        <f>Honors!G17</f>
        <v>0</v>
      </c>
      <c r="H335" s="661">
        <f>IF(L335="X",70%,G335)</f>
        <v>0</v>
      </c>
      <c r="I335" s="1376"/>
      <c r="J335" s="1377"/>
      <c r="K335" s="532" t="str">
        <f>IF(L335="X",70%,"")</f>
        <v/>
      </c>
      <c r="L335" s="535" t="str">
        <f>IF(Honors!J17="X","X","")</f>
        <v/>
      </c>
    </row>
    <row r="336" spans="1:12" ht="24.75" customHeight="1" thickBot="1" x14ac:dyDescent="0.25">
      <c r="A336" s="1373" t="str">
        <f>$A$17</f>
        <v>d</v>
      </c>
      <c r="B336" s="1374"/>
      <c r="C336" s="1374"/>
      <c r="D336" s="1375"/>
      <c r="E336" s="1376" t="str">
        <f>T($E$17)</f>
        <v>a</v>
      </c>
      <c r="F336" s="1377"/>
      <c r="G336" s="532">
        <f>Honors!K17</f>
        <v>0</v>
      </c>
      <c r="H336" s="661">
        <f>IF(L336="X",70%,G336)</f>
        <v>0</v>
      </c>
      <c r="I336" s="1376"/>
      <c r="J336" s="1377"/>
      <c r="K336" s="532" t="str">
        <f>IF(L336="X",70%,"")</f>
        <v/>
      </c>
      <c r="L336" s="535" t="str">
        <f>IF(Honors!N17="X","X","")</f>
        <v/>
      </c>
    </row>
    <row r="337" spans="1:12" ht="25.5" customHeight="1" thickBot="1" x14ac:dyDescent="0.25">
      <c r="A337" s="1373" t="str">
        <f>$A$18</f>
        <v>d</v>
      </c>
      <c r="B337" s="1374"/>
      <c r="C337" s="1374"/>
      <c r="D337" s="1375"/>
      <c r="E337" s="1376" t="str">
        <f>T($E$18)</f>
        <v>b</v>
      </c>
      <c r="F337" s="1377"/>
      <c r="G337" s="532">
        <f>Honors!O17</f>
        <v>0</v>
      </c>
      <c r="H337" s="661">
        <f>IF(L337="X",70%,G337)</f>
        <v>0</v>
      </c>
      <c r="I337" s="1376"/>
      <c r="J337" s="1377"/>
      <c r="K337" s="532" t="str">
        <f>IF(L337="X",70%,"")</f>
        <v/>
      </c>
      <c r="L337" s="535" t="str">
        <f>IF(Honors!R17="X","X","")</f>
        <v/>
      </c>
    </row>
    <row r="338" spans="1:12" ht="25.5" customHeight="1" thickBot="1" x14ac:dyDescent="0.25">
      <c r="A338" s="1373" t="str">
        <f>$A$19</f>
        <v>d</v>
      </c>
      <c r="B338" s="1374"/>
      <c r="C338" s="1374"/>
      <c r="D338" s="1375"/>
      <c r="E338" s="1380" t="str">
        <f>T($E$19)</f>
        <v>a</v>
      </c>
      <c r="F338" s="1377"/>
      <c r="G338" s="532">
        <f>Honors!S17</f>
        <v>0</v>
      </c>
      <c r="H338" s="661">
        <f>IF(L338="X",70%,G338)</f>
        <v>0</v>
      </c>
      <c r="I338" s="1376"/>
      <c r="J338" s="1377"/>
      <c r="K338" s="532" t="str">
        <f>IF(L338="X",70%,"")</f>
        <v/>
      </c>
      <c r="L338" s="535" t="str">
        <f>IF(Honors!V17="X","X","")</f>
        <v/>
      </c>
    </row>
    <row r="339" spans="1:12" ht="25.5" customHeight="1" thickBot="1" x14ac:dyDescent="0.25">
      <c r="A339" s="1373"/>
      <c r="B339" s="1374"/>
      <c r="C339" s="1374"/>
      <c r="D339" s="1375"/>
      <c r="E339" s="1376"/>
      <c r="F339" s="1377"/>
      <c r="G339" s="520"/>
      <c r="H339" s="552"/>
      <c r="I339" s="1376"/>
      <c r="J339" s="1377"/>
      <c r="K339" s="520"/>
    </row>
    <row r="340" spans="1:12" ht="25.5" customHeight="1" thickBot="1" x14ac:dyDescent="0.25">
      <c r="A340" s="1373"/>
      <c r="B340" s="1374"/>
      <c r="C340" s="1374"/>
      <c r="D340" s="1375"/>
      <c r="E340" s="1376"/>
      <c r="F340" s="1377"/>
      <c r="G340" s="520"/>
      <c r="H340" s="552"/>
      <c r="I340" s="1376"/>
      <c r="J340" s="1377"/>
      <c r="K340" s="520"/>
    </row>
    <row r="341" spans="1:12" ht="25.5" customHeight="1" thickBot="1" x14ac:dyDescent="0.25">
      <c r="A341" s="1373"/>
      <c r="B341" s="1374"/>
      <c r="C341" s="1374"/>
      <c r="D341" s="1375"/>
      <c r="E341" s="1376"/>
      <c r="F341" s="1377"/>
      <c r="G341" s="520"/>
      <c r="H341" s="552"/>
      <c r="I341" s="1376"/>
      <c r="J341" s="1377"/>
      <c r="K341" s="520"/>
    </row>
    <row r="342" spans="1:12" ht="25.5" customHeight="1" thickBot="1" x14ac:dyDescent="0.25">
      <c r="A342" s="1373"/>
      <c r="B342" s="1374"/>
      <c r="C342" s="1374"/>
      <c r="D342" s="1375"/>
      <c r="E342" s="1376"/>
      <c r="F342" s="1377"/>
      <c r="G342" s="520"/>
      <c r="H342" s="552"/>
      <c r="I342" s="1376"/>
      <c r="J342" s="1377"/>
      <c r="K342" s="520"/>
    </row>
    <row r="343" spans="1:12" ht="25.5" customHeight="1" thickBot="1" x14ac:dyDescent="0.25">
      <c r="A343" s="1373"/>
      <c r="B343" s="1374"/>
      <c r="C343" s="1374"/>
      <c r="D343" s="1375"/>
      <c r="E343" s="1378"/>
      <c r="F343" s="1379"/>
      <c r="G343" s="520"/>
      <c r="H343" s="552"/>
      <c r="I343" s="1376"/>
      <c r="J343" s="1377"/>
      <c r="K343" s="520"/>
    </row>
    <row r="344" spans="1:12" ht="25.5" customHeight="1" thickBot="1" x14ac:dyDescent="0.3">
      <c r="A344" s="521"/>
      <c r="B344" s="522"/>
      <c r="C344" s="522"/>
      <c r="D344" s="523"/>
      <c r="E344" s="524">
        <f>$E$25</f>
        <v>5</v>
      </c>
      <c r="F344" s="519" t="s">
        <v>300</v>
      </c>
      <c r="G344" s="533">
        <f>IF(A334="","",SUM(H334:H338))</f>
        <v>0</v>
      </c>
      <c r="H344" s="647"/>
      <c r="I344" s="524">
        <f>COUNTIF(I334:J337,"*")</f>
        <v>0</v>
      </c>
      <c r="J344" s="519" t="s">
        <v>300</v>
      </c>
      <c r="K344" s="532">
        <f>SUM(K334:K337)</f>
        <v>0</v>
      </c>
    </row>
    <row r="345" spans="1:12" ht="45" customHeight="1" thickBot="1" x14ac:dyDescent="0.25">
      <c r="A345" s="1367"/>
      <c r="B345" s="1368"/>
      <c r="C345" s="1368"/>
      <c r="D345" s="1369"/>
      <c r="E345" s="525" t="s">
        <v>300</v>
      </c>
      <c r="F345" s="534">
        <f>G344</f>
        <v>0</v>
      </c>
      <c r="G345" s="1370" t="s">
        <v>301</v>
      </c>
      <c r="H345" s="1370"/>
      <c r="I345" s="1370"/>
      <c r="J345" s="1371">
        <f>SUM((F345)/E344)</f>
        <v>0</v>
      </c>
      <c r="K345" s="1372"/>
    </row>
    <row r="346" spans="1:12" ht="51.75" customHeight="1" thickBot="1" x14ac:dyDescent="0.25">
      <c r="A346" s="1358" t="s">
        <v>302</v>
      </c>
      <c r="B346" s="1359"/>
      <c r="C346" s="1359"/>
      <c r="D346" s="1359"/>
      <c r="E346" s="1359"/>
      <c r="F346" s="1359"/>
      <c r="G346" s="1359"/>
      <c r="H346" s="1359"/>
      <c r="I346" s="1359"/>
      <c r="J346" s="1359"/>
      <c r="K346" s="1360"/>
    </row>
    <row r="347" spans="1:12" ht="51.75" customHeight="1" thickBot="1" x14ac:dyDescent="0.25">
      <c r="A347" s="1358" t="s">
        <v>303</v>
      </c>
      <c r="B347" s="1359"/>
      <c r="C347" s="1359"/>
      <c r="D347" s="1359"/>
      <c r="E347" s="1359"/>
      <c r="F347" s="1359"/>
      <c r="G347" s="1359"/>
      <c r="H347" s="1359"/>
      <c r="I347" s="1359"/>
      <c r="J347" s="1359"/>
      <c r="K347" s="1360"/>
    </row>
    <row r="348" spans="1:12" ht="53.25" customHeight="1" thickBot="1" x14ac:dyDescent="0.25">
      <c r="A348" s="1358" t="s">
        <v>304</v>
      </c>
      <c r="B348" s="1359"/>
      <c r="C348" s="1359"/>
      <c r="D348" s="1359"/>
      <c r="E348" s="1359"/>
      <c r="F348" s="1359"/>
      <c r="G348" s="1359"/>
      <c r="H348" s="1359"/>
      <c r="I348" s="1359"/>
      <c r="J348" s="1359"/>
      <c r="K348" s="1360"/>
    </row>
    <row r="349" spans="1:12" ht="12.75" customHeight="1" x14ac:dyDescent="0.2">
      <c r="A349" s="1390" t="str">
        <f>T($A$1)</f>
        <v>15 OPERATIONS STUDENT
EXAM RECORD</v>
      </c>
      <c r="B349" s="1391"/>
      <c r="C349" s="1391"/>
      <c r="D349" s="1391"/>
      <c r="E349" s="1391"/>
      <c r="F349" s="1391"/>
      <c r="G349" s="1391"/>
      <c r="H349" s="1391"/>
      <c r="I349" s="1391"/>
      <c r="J349" s="1391"/>
      <c r="K349" s="1392"/>
    </row>
    <row r="350" spans="1:12" ht="12.75" customHeight="1" x14ac:dyDescent="0.2">
      <c r="A350" s="1393"/>
      <c r="B350" s="1394"/>
      <c r="C350" s="1394"/>
      <c r="D350" s="1394"/>
      <c r="E350" s="1394"/>
      <c r="F350" s="1394"/>
      <c r="G350" s="1394"/>
      <c r="H350" s="1394"/>
      <c r="I350" s="1394"/>
      <c r="J350" s="1394"/>
      <c r="K350" s="1395"/>
    </row>
    <row r="351" spans="1:12" ht="12.75" customHeight="1" x14ac:dyDescent="0.2">
      <c r="A351" s="1393"/>
      <c r="B351" s="1394"/>
      <c r="C351" s="1394"/>
      <c r="D351" s="1394"/>
      <c r="E351" s="1394"/>
      <c r="F351" s="1394"/>
      <c r="G351" s="1394"/>
      <c r="H351" s="1394"/>
      <c r="I351" s="1394"/>
      <c r="J351" s="1394"/>
      <c r="K351" s="1395"/>
    </row>
    <row r="352" spans="1:12" ht="12.75" customHeight="1" x14ac:dyDescent="0.2">
      <c r="A352" s="1393"/>
      <c r="B352" s="1394"/>
      <c r="C352" s="1394"/>
      <c r="D352" s="1394"/>
      <c r="E352" s="1394"/>
      <c r="F352" s="1394"/>
      <c r="G352" s="1394"/>
      <c r="H352" s="1394"/>
      <c r="I352" s="1394"/>
      <c r="J352" s="1394"/>
      <c r="K352" s="1395"/>
    </row>
    <row r="353" spans="1:12" ht="35.25" customHeight="1" thickBot="1" x14ac:dyDescent="0.25">
      <c r="A353" s="1396"/>
      <c r="B353" s="1397"/>
      <c r="C353" s="1397"/>
      <c r="D353" s="1397"/>
      <c r="E353" s="1397"/>
      <c r="F353" s="1397"/>
      <c r="G353" s="1397"/>
      <c r="H353" s="1397"/>
      <c r="I353" s="1397"/>
      <c r="J353" s="1397"/>
      <c r="K353" s="1398"/>
    </row>
    <row r="354" spans="1:12" ht="12.75" customHeight="1" x14ac:dyDescent="0.2">
      <c r="A354" s="1381" t="s">
        <v>292</v>
      </c>
      <c r="B354" s="1382"/>
      <c r="C354" s="1382"/>
      <c r="D354" s="1382"/>
      <c r="E354" s="1382"/>
      <c r="F354" s="1382"/>
      <c r="G354" s="1383"/>
      <c r="H354" s="642"/>
      <c r="I354" s="1381" t="s">
        <v>293</v>
      </c>
      <c r="J354" s="1382"/>
      <c r="K354" s="1383"/>
    </row>
    <row r="355" spans="1:12" ht="12.75" customHeight="1" x14ac:dyDescent="0.2">
      <c r="A355" s="1384"/>
      <c r="B355" s="1385"/>
      <c r="C355" s="1385"/>
      <c r="D355" s="1385"/>
      <c r="E355" s="1385"/>
      <c r="F355" s="1385"/>
      <c r="G355" s="1386"/>
      <c r="H355" s="643"/>
      <c r="I355" s="1384"/>
      <c r="J355" s="1385"/>
      <c r="K355" s="1386"/>
    </row>
    <row r="356" spans="1:12" ht="12.75" customHeight="1" x14ac:dyDescent="0.2">
      <c r="A356" s="1361" t="str">
        <f>T(Admin!D17)</f>
        <v/>
      </c>
      <c r="B356" s="1362"/>
      <c r="C356" s="1362"/>
      <c r="D356" s="1362"/>
      <c r="E356" s="1362"/>
      <c r="F356" s="1362"/>
      <c r="G356" s="1363"/>
      <c r="H356" s="644"/>
      <c r="I356" s="1361" t="str">
        <f>T(Admin!C17)</f>
        <v/>
      </c>
      <c r="J356" s="1362"/>
      <c r="K356" s="1363"/>
    </row>
    <row r="357" spans="1:12" ht="13.5" customHeight="1" thickBot="1" x14ac:dyDescent="0.25">
      <c r="A357" s="1364"/>
      <c r="B357" s="1365"/>
      <c r="C357" s="1365"/>
      <c r="D357" s="1365"/>
      <c r="E357" s="1365"/>
      <c r="F357" s="1365"/>
      <c r="G357" s="1366"/>
      <c r="H357" s="645"/>
      <c r="I357" s="1364"/>
      <c r="J357" s="1365"/>
      <c r="K357" s="1366"/>
    </row>
    <row r="358" spans="1:12" ht="12.75" customHeight="1" x14ac:dyDescent="0.2">
      <c r="A358" s="1381" t="s">
        <v>294</v>
      </c>
      <c r="B358" s="1382"/>
      <c r="C358" s="1382"/>
      <c r="D358" s="1382"/>
      <c r="E358" s="1382"/>
      <c r="F358" s="1382"/>
      <c r="G358" s="1383"/>
      <c r="H358" s="642"/>
      <c r="I358" s="1381" t="s">
        <v>295</v>
      </c>
      <c r="J358" s="1382"/>
      <c r="K358" s="1383"/>
    </row>
    <row r="359" spans="1:12" ht="12.75" customHeight="1" x14ac:dyDescent="0.2">
      <c r="A359" s="1384"/>
      <c r="B359" s="1385"/>
      <c r="C359" s="1385"/>
      <c r="D359" s="1385"/>
      <c r="E359" s="1385"/>
      <c r="F359" s="1385"/>
      <c r="G359" s="1386"/>
      <c r="H359" s="643"/>
      <c r="I359" s="1384"/>
      <c r="J359" s="1385"/>
      <c r="K359" s="1386"/>
    </row>
    <row r="360" spans="1:12" ht="12.75" customHeight="1" x14ac:dyDescent="0.2">
      <c r="A360" s="1361" t="str">
        <f>T(Admin!$A$1)</f>
        <v>15P ALC CLASS 15-005</v>
      </c>
      <c r="B360" s="1362"/>
      <c r="C360" s="1362"/>
      <c r="D360" s="1362"/>
      <c r="E360" s="1362"/>
      <c r="F360" s="1362"/>
      <c r="G360" s="1363"/>
      <c r="H360" s="644"/>
      <c r="I360" s="1361" t="str">
        <f>RIGHT(Admin!E17,4)</f>
        <v/>
      </c>
      <c r="J360" s="1362"/>
      <c r="K360" s="1363"/>
    </row>
    <row r="361" spans="1:12" ht="13.5" customHeight="1" thickBot="1" x14ac:dyDescent="0.25">
      <c r="A361" s="1364"/>
      <c r="B361" s="1365"/>
      <c r="C361" s="1365"/>
      <c r="D361" s="1365"/>
      <c r="E361" s="1365"/>
      <c r="F361" s="1365"/>
      <c r="G361" s="1366"/>
      <c r="H361" s="645"/>
      <c r="I361" s="1364"/>
      <c r="J361" s="1365"/>
      <c r="K361" s="1366"/>
    </row>
    <row r="362" spans="1:12" ht="23.25" customHeight="1" thickBot="1" x14ac:dyDescent="0.25">
      <c r="A362" s="1387" t="s">
        <v>296</v>
      </c>
      <c r="B362" s="1388"/>
      <c r="C362" s="1388"/>
      <c r="D362" s="1389"/>
      <c r="E362" s="1387" t="s">
        <v>297</v>
      </c>
      <c r="F362" s="1389"/>
      <c r="G362" s="518" t="s">
        <v>298</v>
      </c>
      <c r="H362" s="646"/>
      <c r="I362" s="1387" t="s">
        <v>299</v>
      </c>
      <c r="J362" s="1389"/>
      <c r="K362" s="518" t="s">
        <v>298</v>
      </c>
    </row>
    <row r="363" spans="1:12" ht="25.5" customHeight="1" thickBot="1" x14ac:dyDescent="0.25">
      <c r="A363" s="1373" t="str">
        <f>$A$15</f>
        <v>d</v>
      </c>
      <c r="B363" s="1374"/>
      <c r="C363" s="1374"/>
      <c r="D363" s="1375"/>
      <c r="E363" s="1376" t="str">
        <f>T($E$15)</f>
        <v>a</v>
      </c>
      <c r="F363" s="1377"/>
      <c r="G363" s="532">
        <f>Honors!C18</f>
        <v>0</v>
      </c>
      <c r="H363" s="661">
        <f>IF(L363="X",70%,G363)</f>
        <v>0</v>
      </c>
      <c r="I363" s="1376"/>
      <c r="J363" s="1377"/>
      <c r="K363" s="532" t="str">
        <f>IF(L363="X",70%,"")</f>
        <v/>
      </c>
      <c r="L363" s="535" t="str">
        <f>IF(Honors!F18="X","X","")</f>
        <v/>
      </c>
    </row>
    <row r="364" spans="1:12" ht="25.5" customHeight="1" thickBot="1" x14ac:dyDescent="0.25">
      <c r="A364" s="1373" t="str">
        <f>$A$16</f>
        <v>d</v>
      </c>
      <c r="B364" s="1374"/>
      <c r="C364" s="1374"/>
      <c r="D364" s="1375"/>
      <c r="E364" s="1376" t="str">
        <f>T($E$16)</f>
        <v>b</v>
      </c>
      <c r="F364" s="1377"/>
      <c r="G364" s="532">
        <f>Honors!G18</f>
        <v>0</v>
      </c>
      <c r="H364" s="661">
        <f>IF(L364="X",70%,G364)</f>
        <v>0</v>
      </c>
      <c r="I364" s="1376"/>
      <c r="J364" s="1377"/>
      <c r="K364" s="532" t="str">
        <f>IF(L364="X",70%,"")</f>
        <v/>
      </c>
      <c r="L364" s="535" t="str">
        <f>IF(Honors!J18="X","X","")</f>
        <v/>
      </c>
    </row>
    <row r="365" spans="1:12" ht="24.75" customHeight="1" thickBot="1" x14ac:dyDescent="0.25">
      <c r="A365" s="1373" t="str">
        <f>$A$17</f>
        <v>d</v>
      </c>
      <c r="B365" s="1374"/>
      <c r="C365" s="1374"/>
      <c r="D365" s="1375"/>
      <c r="E365" s="1376" t="str">
        <f>T($E$17)</f>
        <v>a</v>
      </c>
      <c r="F365" s="1377"/>
      <c r="G365" s="532">
        <f>Honors!K18</f>
        <v>0</v>
      </c>
      <c r="H365" s="661">
        <f>IF(L365="X",70%,G365)</f>
        <v>0</v>
      </c>
      <c r="I365" s="1376"/>
      <c r="J365" s="1377"/>
      <c r="K365" s="532" t="str">
        <f>IF(L365="X",70%,"")</f>
        <v/>
      </c>
      <c r="L365" s="535" t="str">
        <f>IF(Honors!N18="X","X","")</f>
        <v/>
      </c>
    </row>
    <row r="366" spans="1:12" ht="25.5" customHeight="1" thickBot="1" x14ac:dyDescent="0.25">
      <c r="A366" s="1373" t="str">
        <f>$A$18</f>
        <v>d</v>
      </c>
      <c r="B366" s="1374"/>
      <c r="C366" s="1374"/>
      <c r="D366" s="1375"/>
      <c r="E366" s="1376" t="str">
        <f>T($E$18)</f>
        <v>b</v>
      </c>
      <c r="F366" s="1377"/>
      <c r="G366" s="532">
        <f>Honors!O18</f>
        <v>0</v>
      </c>
      <c r="H366" s="661">
        <f>IF(L366="X",70%,G366)</f>
        <v>0</v>
      </c>
      <c r="I366" s="1376"/>
      <c r="J366" s="1377"/>
      <c r="K366" s="532" t="str">
        <f>IF(L366="X",70%,"")</f>
        <v/>
      </c>
      <c r="L366" s="535" t="str">
        <f>IF(Honors!R18="X","X","")</f>
        <v/>
      </c>
    </row>
    <row r="367" spans="1:12" ht="25.5" customHeight="1" thickBot="1" x14ac:dyDescent="0.25">
      <c r="A367" s="1373" t="str">
        <f>$A$19</f>
        <v>d</v>
      </c>
      <c r="B367" s="1374"/>
      <c r="C367" s="1374"/>
      <c r="D367" s="1375"/>
      <c r="E367" s="1380" t="str">
        <f>T($E$19)</f>
        <v>a</v>
      </c>
      <c r="F367" s="1377"/>
      <c r="G367" s="532">
        <f>Honors!S18</f>
        <v>0</v>
      </c>
      <c r="H367" s="661">
        <f>IF(L367="X",70%,G367)</f>
        <v>0</v>
      </c>
      <c r="I367" s="1376"/>
      <c r="J367" s="1377"/>
      <c r="K367" s="532" t="str">
        <f>IF(L367="X",70%,"")</f>
        <v/>
      </c>
      <c r="L367" s="535" t="str">
        <f>IF(Honors!V18="X","X","")</f>
        <v/>
      </c>
    </row>
    <row r="368" spans="1:12" ht="25.5" customHeight="1" thickBot="1" x14ac:dyDescent="0.25">
      <c r="A368" s="1373"/>
      <c r="B368" s="1374"/>
      <c r="C368" s="1374"/>
      <c r="D368" s="1375"/>
      <c r="E368" s="1376"/>
      <c r="F368" s="1377"/>
      <c r="G368" s="520"/>
      <c r="H368" s="552"/>
      <c r="I368" s="1376"/>
      <c r="J368" s="1377"/>
      <c r="K368" s="520"/>
    </row>
    <row r="369" spans="1:11" ht="25.5" customHeight="1" thickBot="1" x14ac:dyDescent="0.25">
      <c r="A369" s="1373"/>
      <c r="B369" s="1374"/>
      <c r="C369" s="1374"/>
      <c r="D369" s="1375"/>
      <c r="E369" s="1376"/>
      <c r="F369" s="1377"/>
      <c r="G369" s="520"/>
      <c r="H369" s="552"/>
      <c r="I369" s="1376"/>
      <c r="J369" s="1377"/>
      <c r="K369" s="520"/>
    </row>
    <row r="370" spans="1:11" ht="25.5" customHeight="1" thickBot="1" x14ac:dyDescent="0.25">
      <c r="A370" s="1373"/>
      <c r="B370" s="1374"/>
      <c r="C370" s="1374"/>
      <c r="D370" s="1375"/>
      <c r="E370" s="1376"/>
      <c r="F370" s="1377"/>
      <c r="G370" s="520"/>
      <c r="H370" s="552"/>
      <c r="I370" s="1376"/>
      <c r="J370" s="1377"/>
      <c r="K370" s="520"/>
    </row>
    <row r="371" spans="1:11" ht="25.5" customHeight="1" thickBot="1" x14ac:dyDescent="0.25">
      <c r="A371" s="1373"/>
      <c r="B371" s="1374"/>
      <c r="C371" s="1374"/>
      <c r="D371" s="1375"/>
      <c r="E371" s="1376"/>
      <c r="F371" s="1377"/>
      <c r="G371" s="520"/>
      <c r="H371" s="552"/>
      <c r="I371" s="1376"/>
      <c r="J371" s="1377"/>
      <c r="K371" s="520"/>
    </row>
    <row r="372" spans="1:11" ht="25.5" customHeight="1" thickBot="1" x14ac:dyDescent="0.25">
      <c r="A372" s="1373"/>
      <c r="B372" s="1374"/>
      <c r="C372" s="1374"/>
      <c r="D372" s="1375"/>
      <c r="E372" s="1378"/>
      <c r="F372" s="1379"/>
      <c r="G372" s="520"/>
      <c r="H372" s="552"/>
      <c r="I372" s="1376"/>
      <c r="J372" s="1377"/>
      <c r="K372" s="520"/>
    </row>
    <row r="373" spans="1:11" ht="25.5" customHeight="1" thickBot="1" x14ac:dyDescent="0.3">
      <c r="A373" s="521"/>
      <c r="B373" s="522"/>
      <c r="C373" s="522"/>
      <c r="D373" s="523"/>
      <c r="E373" s="524">
        <f>$E$25</f>
        <v>5</v>
      </c>
      <c r="F373" s="519" t="s">
        <v>300</v>
      </c>
      <c r="G373" s="533">
        <f>IF(A363="","",SUM(H363:H367))</f>
        <v>0</v>
      </c>
      <c r="H373" s="647"/>
      <c r="I373" s="524">
        <f>COUNTIF(I363:J366,"*")</f>
        <v>0</v>
      </c>
      <c r="J373" s="519" t="s">
        <v>300</v>
      </c>
      <c r="K373" s="532">
        <f>SUM(K363:K366)</f>
        <v>0</v>
      </c>
    </row>
    <row r="374" spans="1:11" ht="45" customHeight="1" thickBot="1" x14ac:dyDescent="0.25">
      <c r="A374" s="1367"/>
      <c r="B374" s="1368"/>
      <c r="C374" s="1368"/>
      <c r="D374" s="1369"/>
      <c r="E374" s="525" t="s">
        <v>300</v>
      </c>
      <c r="F374" s="534">
        <f>G373</f>
        <v>0</v>
      </c>
      <c r="G374" s="1370" t="s">
        <v>301</v>
      </c>
      <c r="H374" s="1370"/>
      <c r="I374" s="1370"/>
      <c r="J374" s="1371">
        <f>SUM((F374)/E373)</f>
        <v>0</v>
      </c>
      <c r="K374" s="1372"/>
    </row>
    <row r="375" spans="1:11" ht="51.75" customHeight="1" thickBot="1" x14ac:dyDescent="0.25">
      <c r="A375" s="1358" t="s">
        <v>302</v>
      </c>
      <c r="B375" s="1359"/>
      <c r="C375" s="1359"/>
      <c r="D375" s="1359"/>
      <c r="E375" s="1359"/>
      <c r="F375" s="1359"/>
      <c r="G375" s="1359"/>
      <c r="H375" s="1359"/>
      <c r="I375" s="1359"/>
      <c r="J375" s="1359"/>
      <c r="K375" s="1360"/>
    </row>
    <row r="376" spans="1:11" ht="51.75" customHeight="1" thickBot="1" x14ac:dyDescent="0.25">
      <c r="A376" s="1358" t="s">
        <v>303</v>
      </c>
      <c r="B376" s="1359"/>
      <c r="C376" s="1359"/>
      <c r="D376" s="1359"/>
      <c r="E376" s="1359"/>
      <c r="F376" s="1359"/>
      <c r="G376" s="1359"/>
      <c r="H376" s="1359"/>
      <c r="I376" s="1359"/>
      <c r="J376" s="1359"/>
      <c r="K376" s="1360"/>
    </row>
    <row r="377" spans="1:11" ht="53.25" customHeight="1" thickBot="1" x14ac:dyDescent="0.25">
      <c r="A377" s="1358" t="s">
        <v>304</v>
      </c>
      <c r="B377" s="1359"/>
      <c r="C377" s="1359"/>
      <c r="D377" s="1359"/>
      <c r="E377" s="1359"/>
      <c r="F377" s="1359"/>
      <c r="G377" s="1359"/>
      <c r="H377" s="1359"/>
      <c r="I377" s="1359"/>
      <c r="J377" s="1359"/>
      <c r="K377" s="1360"/>
    </row>
    <row r="378" spans="1:11" ht="12.75" customHeight="1" x14ac:dyDescent="0.2">
      <c r="A378" s="1390" t="str">
        <f>T($A$1)</f>
        <v>15 OPERATIONS STUDENT
EXAM RECORD</v>
      </c>
      <c r="B378" s="1391"/>
      <c r="C378" s="1391"/>
      <c r="D378" s="1391"/>
      <c r="E378" s="1391"/>
      <c r="F378" s="1391"/>
      <c r="G378" s="1391"/>
      <c r="H378" s="1391"/>
      <c r="I378" s="1391"/>
      <c r="J378" s="1391"/>
      <c r="K378" s="1392"/>
    </row>
    <row r="379" spans="1:11" ht="12.75" customHeight="1" x14ac:dyDescent="0.2">
      <c r="A379" s="1393"/>
      <c r="B379" s="1394"/>
      <c r="C379" s="1394"/>
      <c r="D379" s="1394"/>
      <c r="E379" s="1394"/>
      <c r="F379" s="1394"/>
      <c r="G379" s="1394"/>
      <c r="H379" s="1394"/>
      <c r="I379" s="1394"/>
      <c r="J379" s="1394"/>
      <c r="K379" s="1395"/>
    </row>
    <row r="380" spans="1:11" ht="12.75" customHeight="1" x14ac:dyDescent="0.2">
      <c r="A380" s="1393"/>
      <c r="B380" s="1394"/>
      <c r="C380" s="1394"/>
      <c r="D380" s="1394"/>
      <c r="E380" s="1394"/>
      <c r="F380" s="1394"/>
      <c r="G380" s="1394"/>
      <c r="H380" s="1394"/>
      <c r="I380" s="1394"/>
      <c r="J380" s="1394"/>
      <c r="K380" s="1395"/>
    </row>
    <row r="381" spans="1:11" ht="12.75" customHeight="1" x14ac:dyDescent="0.2">
      <c r="A381" s="1393"/>
      <c r="B381" s="1394"/>
      <c r="C381" s="1394"/>
      <c r="D381" s="1394"/>
      <c r="E381" s="1394"/>
      <c r="F381" s="1394"/>
      <c r="G381" s="1394"/>
      <c r="H381" s="1394"/>
      <c r="I381" s="1394"/>
      <c r="J381" s="1394"/>
      <c r="K381" s="1395"/>
    </row>
    <row r="382" spans="1:11" ht="35.25" customHeight="1" thickBot="1" x14ac:dyDescent="0.25">
      <c r="A382" s="1396"/>
      <c r="B382" s="1397"/>
      <c r="C382" s="1397"/>
      <c r="D382" s="1397"/>
      <c r="E382" s="1397"/>
      <c r="F382" s="1397"/>
      <c r="G382" s="1397"/>
      <c r="H382" s="1397"/>
      <c r="I382" s="1397"/>
      <c r="J382" s="1397"/>
      <c r="K382" s="1398"/>
    </row>
    <row r="383" spans="1:11" ht="12.75" customHeight="1" x14ac:dyDescent="0.2">
      <c r="A383" s="1381" t="s">
        <v>292</v>
      </c>
      <c r="B383" s="1382"/>
      <c r="C383" s="1382"/>
      <c r="D383" s="1382"/>
      <c r="E383" s="1382"/>
      <c r="F383" s="1382"/>
      <c r="G383" s="1383"/>
      <c r="H383" s="642"/>
      <c r="I383" s="1381" t="s">
        <v>293</v>
      </c>
      <c r="J383" s="1382"/>
      <c r="K383" s="1383"/>
    </row>
    <row r="384" spans="1:11" ht="12.75" customHeight="1" x14ac:dyDescent="0.2">
      <c r="A384" s="1384"/>
      <c r="B384" s="1385"/>
      <c r="C384" s="1385"/>
      <c r="D384" s="1385"/>
      <c r="E384" s="1385"/>
      <c r="F384" s="1385"/>
      <c r="G384" s="1386"/>
      <c r="H384" s="643"/>
      <c r="I384" s="1384"/>
      <c r="J384" s="1385"/>
      <c r="K384" s="1386"/>
    </row>
    <row r="385" spans="1:12" ht="12.75" customHeight="1" x14ac:dyDescent="0.2">
      <c r="A385" s="1361" t="str">
        <f>T(Admin!D18)</f>
        <v/>
      </c>
      <c r="B385" s="1362"/>
      <c r="C385" s="1362"/>
      <c r="D385" s="1362"/>
      <c r="E385" s="1362"/>
      <c r="F385" s="1362"/>
      <c r="G385" s="1363"/>
      <c r="H385" s="644"/>
      <c r="I385" s="1361" t="str">
        <f>T(Admin!C18)</f>
        <v/>
      </c>
      <c r="J385" s="1362"/>
      <c r="K385" s="1363"/>
    </row>
    <row r="386" spans="1:12" ht="13.5" customHeight="1" thickBot="1" x14ac:dyDescent="0.25">
      <c r="A386" s="1364"/>
      <c r="B386" s="1365"/>
      <c r="C386" s="1365"/>
      <c r="D386" s="1365"/>
      <c r="E386" s="1365"/>
      <c r="F386" s="1365"/>
      <c r="G386" s="1366"/>
      <c r="H386" s="645"/>
      <c r="I386" s="1364"/>
      <c r="J386" s="1365"/>
      <c r="K386" s="1366"/>
    </row>
    <row r="387" spans="1:12" ht="12.75" customHeight="1" x14ac:dyDescent="0.2">
      <c r="A387" s="1381" t="s">
        <v>294</v>
      </c>
      <c r="B387" s="1382"/>
      <c r="C387" s="1382"/>
      <c r="D387" s="1382"/>
      <c r="E387" s="1382"/>
      <c r="F387" s="1382"/>
      <c r="G387" s="1383"/>
      <c r="H387" s="642"/>
      <c r="I387" s="1381" t="s">
        <v>295</v>
      </c>
      <c r="J387" s="1382"/>
      <c r="K387" s="1383"/>
    </row>
    <row r="388" spans="1:12" ht="12.75" customHeight="1" x14ac:dyDescent="0.2">
      <c r="A388" s="1384"/>
      <c r="B388" s="1385"/>
      <c r="C388" s="1385"/>
      <c r="D388" s="1385"/>
      <c r="E388" s="1385"/>
      <c r="F388" s="1385"/>
      <c r="G388" s="1386"/>
      <c r="H388" s="643"/>
      <c r="I388" s="1384"/>
      <c r="J388" s="1385"/>
      <c r="K388" s="1386"/>
    </row>
    <row r="389" spans="1:12" ht="12.75" customHeight="1" x14ac:dyDescent="0.2">
      <c r="A389" s="1361" t="str">
        <f>T(Admin!$A$1)</f>
        <v>15P ALC CLASS 15-005</v>
      </c>
      <c r="B389" s="1362"/>
      <c r="C389" s="1362"/>
      <c r="D389" s="1362"/>
      <c r="E389" s="1362"/>
      <c r="F389" s="1362"/>
      <c r="G389" s="1363"/>
      <c r="H389" s="644"/>
      <c r="I389" s="1361" t="str">
        <f>RIGHT(Admin!E18,4)</f>
        <v/>
      </c>
      <c r="J389" s="1362"/>
      <c r="K389" s="1363"/>
    </row>
    <row r="390" spans="1:12" ht="13.5" customHeight="1" thickBot="1" x14ac:dyDescent="0.25">
      <c r="A390" s="1364"/>
      <c r="B390" s="1365"/>
      <c r="C390" s="1365"/>
      <c r="D390" s="1365"/>
      <c r="E390" s="1365"/>
      <c r="F390" s="1365"/>
      <c r="G390" s="1366"/>
      <c r="H390" s="645"/>
      <c r="I390" s="1364"/>
      <c r="J390" s="1365"/>
      <c r="K390" s="1366"/>
    </row>
    <row r="391" spans="1:12" ht="23.25" customHeight="1" thickBot="1" x14ac:dyDescent="0.25">
      <c r="A391" s="1387" t="s">
        <v>296</v>
      </c>
      <c r="B391" s="1388"/>
      <c r="C391" s="1388"/>
      <c r="D391" s="1389"/>
      <c r="E391" s="1387" t="s">
        <v>297</v>
      </c>
      <c r="F391" s="1389"/>
      <c r="G391" s="518" t="s">
        <v>298</v>
      </c>
      <c r="H391" s="646"/>
      <c r="I391" s="1387" t="s">
        <v>299</v>
      </c>
      <c r="J391" s="1389"/>
      <c r="K391" s="518" t="s">
        <v>298</v>
      </c>
    </row>
    <row r="392" spans="1:12" ht="25.5" customHeight="1" thickBot="1" x14ac:dyDescent="0.25">
      <c r="A392" s="1373" t="str">
        <f>$A$15</f>
        <v>d</v>
      </c>
      <c r="B392" s="1374"/>
      <c r="C392" s="1374"/>
      <c r="D392" s="1375"/>
      <c r="E392" s="1376" t="str">
        <f>T($E$15)</f>
        <v>a</v>
      </c>
      <c r="F392" s="1377"/>
      <c r="G392" s="532">
        <f>Honors!C19</f>
        <v>0</v>
      </c>
      <c r="H392" s="661">
        <f>IF(L392="X",70%,G392)</f>
        <v>0</v>
      </c>
      <c r="I392" s="1376"/>
      <c r="J392" s="1377"/>
      <c r="K392" s="532" t="str">
        <f>IF(L392="X",70%,"")</f>
        <v/>
      </c>
      <c r="L392" s="535" t="str">
        <f>IF(Honors!F19="X","X","")</f>
        <v/>
      </c>
    </row>
    <row r="393" spans="1:12" ht="25.5" customHeight="1" thickBot="1" x14ac:dyDescent="0.25">
      <c r="A393" s="1373" t="str">
        <f>$A$16</f>
        <v>d</v>
      </c>
      <c r="B393" s="1374"/>
      <c r="C393" s="1374"/>
      <c r="D393" s="1375"/>
      <c r="E393" s="1376" t="str">
        <f>T($E$16)</f>
        <v>b</v>
      </c>
      <c r="F393" s="1377"/>
      <c r="G393" s="532">
        <f>Honors!G19</f>
        <v>0</v>
      </c>
      <c r="H393" s="661">
        <f>IF(L393="X",70%,G393)</f>
        <v>0</v>
      </c>
      <c r="I393" s="1376"/>
      <c r="J393" s="1377"/>
      <c r="K393" s="532" t="str">
        <f>IF(L393="X",70%,"")</f>
        <v/>
      </c>
      <c r="L393" s="535" t="str">
        <f>IF(Honors!J19="X","X","")</f>
        <v/>
      </c>
    </row>
    <row r="394" spans="1:12" ht="24.75" customHeight="1" thickBot="1" x14ac:dyDescent="0.25">
      <c r="A394" s="1373" t="str">
        <f>$A$17</f>
        <v>d</v>
      </c>
      <c r="B394" s="1374"/>
      <c r="C394" s="1374"/>
      <c r="D394" s="1375"/>
      <c r="E394" s="1376" t="str">
        <f>T($E$17)</f>
        <v>a</v>
      </c>
      <c r="F394" s="1377"/>
      <c r="G394" s="532">
        <f>Honors!K19</f>
        <v>0</v>
      </c>
      <c r="H394" s="661">
        <f>IF(L394="X",70%,G394)</f>
        <v>0</v>
      </c>
      <c r="I394" s="1376"/>
      <c r="J394" s="1377"/>
      <c r="K394" s="532" t="str">
        <f>IF(L394="X",70%,"")</f>
        <v/>
      </c>
      <c r="L394" s="535" t="str">
        <f>IF(Honors!N19="X","X","")</f>
        <v/>
      </c>
    </row>
    <row r="395" spans="1:12" ht="25.5" customHeight="1" thickBot="1" x14ac:dyDescent="0.25">
      <c r="A395" s="1373" t="str">
        <f>$A$18</f>
        <v>d</v>
      </c>
      <c r="B395" s="1374"/>
      <c r="C395" s="1374"/>
      <c r="D395" s="1375"/>
      <c r="E395" s="1376" t="str">
        <f>T($E$18)</f>
        <v>b</v>
      </c>
      <c r="F395" s="1377"/>
      <c r="G395" s="532">
        <f>Honors!O19</f>
        <v>0</v>
      </c>
      <c r="H395" s="661">
        <f>IF(L395="X",70%,G395)</f>
        <v>0</v>
      </c>
      <c r="I395" s="1376"/>
      <c r="J395" s="1377"/>
      <c r="K395" s="532" t="str">
        <f>IF(L395="X",70%,"")</f>
        <v/>
      </c>
      <c r="L395" s="535" t="str">
        <f>IF(Honors!R19="X","X","")</f>
        <v/>
      </c>
    </row>
    <row r="396" spans="1:12" ht="25.5" customHeight="1" thickBot="1" x14ac:dyDescent="0.25">
      <c r="A396" s="1373" t="str">
        <f>$A$19</f>
        <v>d</v>
      </c>
      <c r="B396" s="1374"/>
      <c r="C396" s="1374"/>
      <c r="D396" s="1375"/>
      <c r="E396" s="1380" t="str">
        <f>T($E$19)</f>
        <v>a</v>
      </c>
      <c r="F396" s="1377"/>
      <c r="G396" s="532">
        <f>Honors!S19</f>
        <v>0</v>
      </c>
      <c r="H396" s="661">
        <f>IF(L396="X",70%,G396)</f>
        <v>0</v>
      </c>
      <c r="I396" s="1376"/>
      <c r="J396" s="1377"/>
      <c r="K396" s="532" t="str">
        <f>IF(L396="X",70%,"")</f>
        <v/>
      </c>
      <c r="L396" s="535" t="str">
        <f>IF(Honors!V19="X","X","")</f>
        <v/>
      </c>
    </row>
    <row r="397" spans="1:12" ht="25.5" customHeight="1" thickBot="1" x14ac:dyDescent="0.25">
      <c r="A397" s="1373"/>
      <c r="B397" s="1374"/>
      <c r="C397" s="1374"/>
      <c r="D397" s="1375"/>
      <c r="E397" s="1376"/>
      <c r="F397" s="1377"/>
      <c r="G397" s="520"/>
      <c r="H397" s="552"/>
      <c r="I397" s="1376"/>
      <c r="J397" s="1377"/>
      <c r="K397" s="520"/>
    </row>
    <row r="398" spans="1:12" ht="25.5" customHeight="1" thickBot="1" x14ac:dyDescent="0.25">
      <c r="A398" s="1373"/>
      <c r="B398" s="1374"/>
      <c r="C398" s="1374"/>
      <c r="D398" s="1375"/>
      <c r="E398" s="1376"/>
      <c r="F398" s="1377"/>
      <c r="G398" s="520"/>
      <c r="H398" s="552"/>
      <c r="I398" s="1376"/>
      <c r="J398" s="1377"/>
      <c r="K398" s="520"/>
    </row>
    <row r="399" spans="1:12" ht="25.5" customHeight="1" thickBot="1" x14ac:dyDescent="0.25">
      <c r="A399" s="1373"/>
      <c r="B399" s="1374"/>
      <c r="C399" s="1374"/>
      <c r="D399" s="1375"/>
      <c r="E399" s="1376"/>
      <c r="F399" s="1377"/>
      <c r="G399" s="520"/>
      <c r="H399" s="552"/>
      <c r="I399" s="1376"/>
      <c r="J399" s="1377"/>
      <c r="K399" s="520"/>
    </row>
    <row r="400" spans="1:12" ht="25.5" customHeight="1" thickBot="1" x14ac:dyDescent="0.25">
      <c r="A400" s="1373"/>
      <c r="B400" s="1374"/>
      <c r="C400" s="1374"/>
      <c r="D400" s="1375"/>
      <c r="E400" s="1376"/>
      <c r="F400" s="1377"/>
      <c r="G400" s="520"/>
      <c r="H400" s="552"/>
      <c r="I400" s="1376"/>
      <c r="J400" s="1377"/>
      <c r="K400" s="520"/>
    </row>
    <row r="401" spans="1:11" ht="25.5" customHeight="1" thickBot="1" x14ac:dyDescent="0.25">
      <c r="A401" s="1373"/>
      <c r="B401" s="1374"/>
      <c r="C401" s="1374"/>
      <c r="D401" s="1375"/>
      <c r="E401" s="1378"/>
      <c r="F401" s="1379"/>
      <c r="G401" s="520"/>
      <c r="H401" s="552"/>
      <c r="I401" s="1376"/>
      <c r="J401" s="1377"/>
      <c r="K401" s="520"/>
    </row>
    <row r="402" spans="1:11" ht="25.5" customHeight="1" thickBot="1" x14ac:dyDescent="0.3">
      <c r="A402" s="521"/>
      <c r="B402" s="522"/>
      <c r="C402" s="522"/>
      <c r="D402" s="523"/>
      <c r="E402" s="524">
        <f>$E$25</f>
        <v>5</v>
      </c>
      <c r="F402" s="519" t="s">
        <v>300</v>
      </c>
      <c r="G402" s="533">
        <f>IF(A392="","",SUM(H392:H396))</f>
        <v>0</v>
      </c>
      <c r="H402" s="647"/>
      <c r="I402" s="524">
        <f>COUNTIF(I392:J395,"*")</f>
        <v>0</v>
      </c>
      <c r="J402" s="519" t="s">
        <v>300</v>
      </c>
      <c r="K402" s="532">
        <f>SUM(K392:K395)</f>
        <v>0</v>
      </c>
    </row>
    <row r="403" spans="1:11" ht="45" customHeight="1" thickBot="1" x14ac:dyDescent="0.25">
      <c r="A403" s="1367"/>
      <c r="B403" s="1368"/>
      <c r="C403" s="1368"/>
      <c r="D403" s="1369"/>
      <c r="E403" s="525" t="s">
        <v>300</v>
      </c>
      <c r="F403" s="534">
        <f>G402</f>
        <v>0</v>
      </c>
      <c r="G403" s="1370" t="s">
        <v>301</v>
      </c>
      <c r="H403" s="1370"/>
      <c r="I403" s="1370"/>
      <c r="J403" s="1371">
        <f>SUM((F403)/E402)</f>
        <v>0</v>
      </c>
      <c r="K403" s="1372"/>
    </row>
    <row r="404" spans="1:11" ht="51.75" customHeight="1" thickBot="1" x14ac:dyDescent="0.25">
      <c r="A404" s="1358" t="s">
        <v>302</v>
      </c>
      <c r="B404" s="1359"/>
      <c r="C404" s="1359"/>
      <c r="D404" s="1359"/>
      <c r="E404" s="1359"/>
      <c r="F404" s="1359"/>
      <c r="G404" s="1359"/>
      <c r="H404" s="1359"/>
      <c r="I404" s="1359"/>
      <c r="J404" s="1359"/>
      <c r="K404" s="1360"/>
    </row>
    <row r="405" spans="1:11" ht="51.75" customHeight="1" thickBot="1" x14ac:dyDescent="0.25">
      <c r="A405" s="1358" t="s">
        <v>303</v>
      </c>
      <c r="B405" s="1359"/>
      <c r="C405" s="1359"/>
      <c r="D405" s="1359"/>
      <c r="E405" s="1359"/>
      <c r="F405" s="1359"/>
      <c r="G405" s="1359"/>
      <c r="H405" s="1359"/>
      <c r="I405" s="1359"/>
      <c r="J405" s="1359"/>
      <c r="K405" s="1360"/>
    </row>
    <row r="406" spans="1:11" ht="53.25" customHeight="1" thickBot="1" x14ac:dyDescent="0.25">
      <c r="A406" s="1358" t="s">
        <v>304</v>
      </c>
      <c r="B406" s="1359"/>
      <c r="C406" s="1359"/>
      <c r="D406" s="1359"/>
      <c r="E406" s="1359"/>
      <c r="F406" s="1359"/>
      <c r="G406" s="1359"/>
      <c r="H406" s="1359"/>
      <c r="I406" s="1359"/>
      <c r="J406" s="1359"/>
      <c r="K406" s="1360"/>
    </row>
    <row r="407" spans="1:11" ht="12.75" customHeight="1" x14ac:dyDescent="0.2">
      <c r="A407" s="1390" t="str">
        <f>T($A$1)</f>
        <v>15 OPERATIONS STUDENT
EXAM RECORD</v>
      </c>
      <c r="B407" s="1391"/>
      <c r="C407" s="1391"/>
      <c r="D407" s="1391"/>
      <c r="E407" s="1391"/>
      <c r="F407" s="1391"/>
      <c r="G407" s="1391"/>
      <c r="H407" s="1391"/>
      <c r="I407" s="1391"/>
      <c r="J407" s="1391"/>
      <c r="K407" s="1392"/>
    </row>
    <row r="408" spans="1:11" ht="12.75" customHeight="1" x14ac:dyDescent="0.2">
      <c r="A408" s="1393"/>
      <c r="B408" s="1394"/>
      <c r="C408" s="1394"/>
      <c r="D408" s="1394"/>
      <c r="E408" s="1394"/>
      <c r="F408" s="1394"/>
      <c r="G408" s="1394"/>
      <c r="H408" s="1394"/>
      <c r="I408" s="1394"/>
      <c r="J408" s="1394"/>
      <c r="K408" s="1395"/>
    </row>
    <row r="409" spans="1:11" ht="12.75" customHeight="1" x14ac:dyDescent="0.2">
      <c r="A409" s="1393"/>
      <c r="B409" s="1394"/>
      <c r="C409" s="1394"/>
      <c r="D409" s="1394"/>
      <c r="E409" s="1394"/>
      <c r="F409" s="1394"/>
      <c r="G409" s="1394"/>
      <c r="H409" s="1394"/>
      <c r="I409" s="1394"/>
      <c r="J409" s="1394"/>
      <c r="K409" s="1395"/>
    </row>
    <row r="410" spans="1:11" ht="12.75" customHeight="1" x14ac:dyDescent="0.2">
      <c r="A410" s="1393"/>
      <c r="B410" s="1394"/>
      <c r="C410" s="1394"/>
      <c r="D410" s="1394"/>
      <c r="E410" s="1394"/>
      <c r="F410" s="1394"/>
      <c r="G410" s="1394"/>
      <c r="H410" s="1394"/>
      <c r="I410" s="1394"/>
      <c r="J410" s="1394"/>
      <c r="K410" s="1395"/>
    </row>
    <row r="411" spans="1:11" ht="35.25" customHeight="1" thickBot="1" x14ac:dyDescent="0.25">
      <c r="A411" s="1396"/>
      <c r="B411" s="1397"/>
      <c r="C411" s="1397"/>
      <c r="D411" s="1397"/>
      <c r="E411" s="1397"/>
      <c r="F411" s="1397"/>
      <c r="G411" s="1397"/>
      <c r="H411" s="1397"/>
      <c r="I411" s="1397"/>
      <c r="J411" s="1397"/>
      <c r="K411" s="1398"/>
    </row>
    <row r="412" spans="1:11" ht="12.75" customHeight="1" x14ac:dyDescent="0.2">
      <c r="A412" s="1381" t="s">
        <v>292</v>
      </c>
      <c r="B412" s="1382"/>
      <c r="C412" s="1382"/>
      <c r="D412" s="1382"/>
      <c r="E412" s="1382"/>
      <c r="F412" s="1382"/>
      <c r="G412" s="1383"/>
      <c r="H412" s="642"/>
      <c r="I412" s="1381" t="s">
        <v>293</v>
      </c>
      <c r="J412" s="1382"/>
      <c r="K412" s="1383"/>
    </row>
    <row r="413" spans="1:11" ht="12.75" customHeight="1" x14ac:dyDescent="0.2">
      <c r="A413" s="1384"/>
      <c r="B413" s="1385"/>
      <c r="C413" s="1385"/>
      <c r="D413" s="1385"/>
      <c r="E413" s="1385"/>
      <c r="F413" s="1385"/>
      <c r="G413" s="1386"/>
      <c r="H413" s="643"/>
      <c r="I413" s="1384"/>
      <c r="J413" s="1385"/>
      <c r="K413" s="1386"/>
    </row>
    <row r="414" spans="1:11" ht="12.75" customHeight="1" x14ac:dyDescent="0.2">
      <c r="A414" s="1361" t="str">
        <f>T(Admin!D19)</f>
        <v/>
      </c>
      <c r="B414" s="1362"/>
      <c r="C414" s="1362"/>
      <c r="D414" s="1362"/>
      <c r="E414" s="1362"/>
      <c r="F414" s="1362"/>
      <c r="G414" s="1363"/>
      <c r="H414" s="644"/>
      <c r="I414" s="1361" t="str">
        <f>T(Admin!C19)</f>
        <v/>
      </c>
      <c r="J414" s="1362"/>
      <c r="K414" s="1363"/>
    </row>
    <row r="415" spans="1:11" ht="13.5" customHeight="1" thickBot="1" x14ac:dyDescent="0.25">
      <c r="A415" s="1364"/>
      <c r="B415" s="1365"/>
      <c r="C415" s="1365"/>
      <c r="D415" s="1365"/>
      <c r="E415" s="1365"/>
      <c r="F415" s="1365"/>
      <c r="G415" s="1366"/>
      <c r="H415" s="645"/>
      <c r="I415" s="1364"/>
      <c r="J415" s="1365"/>
      <c r="K415" s="1366"/>
    </row>
    <row r="416" spans="1:11" ht="12.75" customHeight="1" x14ac:dyDescent="0.2">
      <c r="A416" s="1381" t="s">
        <v>294</v>
      </c>
      <c r="B416" s="1382"/>
      <c r="C416" s="1382"/>
      <c r="D416" s="1382"/>
      <c r="E416" s="1382"/>
      <c r="F416" s="1382"/>
      <c r="G416" s="1383"/>
      <c r="H416" s="642"/>
      <c r="I416" s="1381" t="s">
        <v>295</v>
      </c>
      <c r="J416" s="1382"/>
      <c r="K416" s="1383"/>
    </row>
    <row r="417" spans="1:12" ht="12.75" customHeight="1" x14ac:dyDescent="0.2">
      <c r="A417" s="1384"/>
      <c r="B417" s="1385"/>
      <c r="C417" s="1385"/>
      <c r="D417" s="1385"/>
      <c r="E417" s="1385"/>
      <c r="F417" s="1385"/>
      <c r="G417" s="1386"/>
      <c r="H417" s="643"/>
      <c r="I417" s="1384"/>
      <c r="J417" s="1385"/>
      <c r="K417" s="1386"/>
    </row>
    <row r="418" spans="1:12" ht="12.75" customHeight="1" x14ac:dyDescent="0.2">
      <c r="A418" s="1361" t="str">
        <f>T(Admin!$A$1)</f>
        <v>15P ALC CLASS 15-005</v>
      </c>
      <c r="B418" s="1362"/>
      <c r="C418" s="1362"/>
      <c r="D418" s="1362"/>
      <c r="E418" s="1362"/>
      <c r="F418" s="1362"/>
      <c r="G418" s="1363"/>
      <c r="H418" s="644"/>
      <c r="I418" s="1361" t="str">
        <f>RIGHT(Admin!E19,4)</f>
        <v/>
      </c>
      <c r="J418" s="1362"/>
      <c r="K418" s="1363"/>
    </row>
    <row r="419" spans="1:12" ht="13.5" customHeight="1" thickBot="1" x14ac:dyDescent="0.25">
      <c r="A419" s="1364"/>
      <c r="B419" s="1365"/>
      <c r="C419" s="1365"/>
      <c r="D419" s="1365"/>
      <c r="E419" s="1365"/>
      <c r="F419" s="1365"/>
      <c r="G419" s="1366"/>
      <c r="H419" s="645"/>
      <c r="I419" s="1364"/>
      <c r="J419" s="1365"/>
      <c r="K419" s="1366"/>
    </row>
    <row r="420" spans="1:12" ht="23.25" customHeight="1" thickBot="1" x14ac:dyDescent="0.25">
      <c r="A420" s="1387" t="s">
        <v>296</v>
      </c>
      <c r="B420" s="1388"/>
      <c r="C420" s="1388"/>
      <c r="D420" s="1389"/>
      <c r="E420" s="1387" t="s">
        <v>297</v>
      </c>
      <c r="F420" s="1389"/>
      <c r="G420" s="518" t="s">
        <v>298</v>
      </c>
      <c r="H420" s="646"/>
      <c r="I420" s="1387" t="s">
        <v>299</v>
      </c>
      <c r="J420" s="1389"/>
      <c r="K420" s="518" t="s">
        <v>298</v>
      </c>
    </row>
    <row r="421" spans="1:12" ht="25.5" customHeight="1" thickBot="1" x14ac:dyDescent="0.25">
      <c r="A421" s="1373" t="str">
        <f>$A$15</f>
        <v>d</v>
      </c>
      <c r="B421" s="1374"/>
      <c r="C421" s="1374"/>
      <c r="D421" s="1375"/>
      <c r="E421" s="1376" t="str">
        <f>T($E$15)</f>
        <v>a</v>
      </c>
      <c r="F421" s="1377"/>
      <c r="G421" s="532">
        <f>Honors!C20</f>
        <v>0</v>
      </c>
      <c r="H421" s="661">
        <f>IF(L421="X",70%,G421)</f>
        <v>0</v>
      </c>
      <c r="I421" s="1376"/>
      <c r="J421" s="1377"/>
      <c r="K421" s="532" t="str">
        <f>IF(L421="X",70%,"")</f>
        <v/>
      </c>
      <c r="L421" s="535" t="str">
        <f>IF(Honors!F20="X","X","")</f>
        <v/>
      </c>
    </row>
    <row r="422" spans="1:12" ht="25.5" customHeight="1" thickBot="1" x14ac:dyDescent="0.25">
      <c r="A422" s="1373" t="str">
        <f>$A$16</f>
        <v>d</v>
      </c>
      <c r="B422" s="1374"/>
      <c r="C422" s="1374"/>
      <c r="D422" s="1375"/>
      <c r="E422" s="1376" t="str">
        <f>T($E$16)</f>
        <v>b</v>
      </c>
      <c r="F422" s="1377"/>
      <c r="G422" s="532">
        <f>Honors!G20</f>
        <v>0</v>
      </c>
      <c r="H422" s="661">
        <f>IF(L422="X",70%,G422)</f>
        <v>0</v>
      </c>
      <c r="I422" s="1376"/>
      <c r="J422" s="1377"/>
      <c r="K422" s="532" t="str">
        <f>IF(L422="X",70%,"")</f>
        <v/>
      </c>
      <c r="L422" s="535" t="str">
        <f>IF(Honors!J20="X","X","")</f>
        <v/>
      </c>
    </row>
    <row r="423" spans="1:12" ht="24.75" customHeight="1" thickBot="1" x14ac:dyDescent="0.25">
      <c r="A423" s="1373" t="str">
        <f>$A$17</f>
        <v>d</v>
      </c>
      <c r="B423" s="1374"/>
      <c r="C423" s="1374"/>
      <c r="D423" s="1375"/>
      <c r="E423" s="1376" t="str">
        <f>T($E$17)</f>
        <v>a</v>
      </c>
      <c r="F423" s="1377"/>
      <c r="G423" s="532">
        <f>Honors!K20</f>
        <v>0</v>
      </c>
      <c r="H423" s="661">
        <f>IF(L423="X",70%,G423)</f>
        <v>0</v>
      </c>
      <c r="I423" s="1376"/>
      <c r="J423" s="1377"/>
      <c r="K423" s="532" t="str">
        <f>IF(L423="X",70%,"")</f>
        <v/>
      </c>
      <c r="L423" s="535" t="str">
        <f>IF(Honors!N20="X","X","")</f>
        <v/>
      </c>
    </row>
    <row r="424" spans="1:12" ht="25.5" customHeight="1" thickBot="1" x14ac:dyDescent="0.25">
      <c r="A424" s="1373" t="str">
        <f>$A$18</f>
        <v>d</v>
      </c>
      <c r="B424" s="1374"/>
      <c r="C424" s="1374"/>
      <c r="D424" s="1375"/>
      <c r="E424" s="1376" t="str">
        <f>T($E$18)</f>
        <v>b</v>
      </c>
      <c r="F424" s="1377"/>
      <c r="G424" s="532">
        <f>Honors!O20</f>
        <v>0</v>
      </c>
      <c r="H424" s="661">
        <f>IF(L424="X",70%,G424)</f>
        <v>0</v>
      </c>
      <c r="I424" s="1376"/>
      <c r="J424" s="1377"/>
      <c r="K424" s="532" t="str">
        <f>IF(L424="X",70%,"")</f>
        <v/>
      </c>
      <c r="L424" s="535" t="str">
        <f>IF(Honors!R20="X","X","")</f>
        <v/>
      </c>
    </row>
    <row r="425" spans="1:12" ht="25.5" customHeight="1" thickBot="1" x14ac:dyDescent="0.25">
      <c r="A425" s="1373" t="str">
        <f>$A$19</f>
        <v>d</v>
      </c>
      <c r="B425" s="1374"/>
      <c r="C425" s="1374"/>
      <c r="D425" s="1375"/>
      <c r="E425" s="1380" t="str">
        <f>T($E$19)</f>
        <v>a</v>
      </c>
      <c r="F425" s="1377"/>
      <c r="G425" s="532">
        <f>Honors!S20</f>
        <v>0</v>
      </c>
      <c r="H425" s="661">
        <f>IF(L425="X",70%,G425)</f>
        <v>0</v>
      </c>
      <c r="I425" s="1376"/>
      <c r="J425" s="1377"/>
      <c r="K425" s="532" t="str">
        <f>IF(L425="X",70%,"")</f>
        <v/>
      </c>
      <c r="L425" s="535" t="str">
        <f>IF(Honors!V20="X","X","")</f>
        <v/>
      </c>
    </row>
    <row r="426" spans="1:12" ht="25.5" customHeight="1" thickBot="1" x14ac:dyDescent="0.25">
      <c r="A426" s="1373"/>
      <c r="B426" s="1374"/>
      <c r="C426" s="1374"/>
      <c r="D426" s="1375"/>
      <c r="E426" s="1376"/>
      <c r="F426" s="1377"/>
      <c r="G426" s="520"/>
      <c r="H426" s="552"/>
      <c r="I426" s="1376"/>
      <c r="J426" s="1377"/>
      <c r="K426" s="520"/>
    </row>
    <row r="427" spans="1:12" ht="25.5" customHeight="1" thickBot="1" x14ac:dyDescent="0.25">
      <c r="A427" s="1373"/>
      <c r="B427" s="1374"/>
      <c r="C427" s="1374"/>
      <c r="D427" s="1375"/>
      <c r="E427" s="1376"/>
      <c r="F427" s="1377"/>
      <c r="G427" s="520"/>
      <c r="H427" s="552"/>
      <c r="I427" s="1376"/>
      <c r="J427" s="1377"/>
      <c r="K427" s="520"/>
    </row>
    <row r="428" spans="1:12" ht="25.5" customHeight="1" thickBot="1" x14ac:dyDescent="0.25">
      <c r="A428" s="1373"/>
      <c r="B428" s="1374"/>
      <c r="C428" s="1374"/>
      <c r="D428" s="1375"/>
      <c r="E428" s="1376"/>
      <c r="F428" s="1377"/>
      <c r="G428" s="520"/>
      <c r="H428" s="552"/>
      <c r="I428" s="1376"/>
      <c r="J428" s="1377"/>
      <c r="K428" s="520"/>
    </row>
    <row r="429" spans="1:12" ht="25.5" customHeight="1" thickBot="1" x14ac:dyDescent="0.25">
      <c r="A429" s="1373"/>
      <c r="B429" s="1374"/>
      <c r="C429" s="1374"/>
      <c r="D429" s="1375"/>
      <c r="E429" s="1376"/>
      <c r="F429" s="1377"/>
      <c r="G429" s="520"/>
      <c r="H429" s="552"/>
      <c r="I429" s="1376"/>
      <c r="J429" s="1377"/>
      <c r="K429" s="520"/>
    </row>
    <row r="430" spans="1:12" ht="25.5" customHeight="1" thickBot="1" x14ac:dyDescent="0.25">
      <c r="A430" s="1373"/>
      <c r="B430" s="1374"/>
      <c r="C430" s="1374"/>
      <c r="D430" s="1375"/>
      <c r="E430" s="1378"/>
      <c r="F430" s="1379"/>
      <c r="G430" s="520"/>
      <c r="H430" s="552"/>
      <c r="I430" s="1376"/>
      <c r="J430" s="1377"/>
      <c r="K430" s="520"/>
    </row>
    <row r="431" spans="1:12" ht="25.5" customHeight="1" thickBot="1" x14ac:dyDescent="0.3">
      <c r="A431" s="521"/>
      <c r="B431" s="522"/>
      <c r="C431" s="522"/>
      <c r="D431" s="523"/>
      <c r="E431" s="524">
        <f>$E$25</f>
        <v>5</v>
      </c>
      <c r="F431" s="519" t="s">
        <v>300</v>
      </c>
      <c r="G431" s="533">
        <f>IF(A421="","",SUM(H421:H425))</f>
        <v>0</v>
      </c>
      <c r="H431" s="647"/>
      <c r="I431" s="524">
        <f>COUNTIF(I421:J424,"*")</f>
        <v>0</v>
      </c>
      <c r="J431" s="519" t="s">
        <v>300</v>
      </c>
      <c r="K431" s="532">
        <f>SUM(K421:K424)</f>
        <v>0</v>
      </c>
    </row>
    <row r="432" spans="1:12" ht="45" customHeight="1" thickBot="1" x14ac:dyDescent="0.25">
      <c r="A432" s="1367"/>
      <c r="B432" s="1368"/>
      <c r="C432" s="1368"/>
      <c r="D432" s="1369"/>
      <c r="E432" s="525" t="s">
        <v>300</v>
      </c>
      <c r="F432" s="534">
        <f>G431</f>
        <v>0</v>
      </c>
      <c r="G432" s="1370" t="s">
        <v>301</v>
      </c>
      <c r="H432" s="1370"/>
      <c r="I432" s="1370"/>
      <c r="J432" s="1371">
        <f>SUM((F432)/E431)</f>
        <v>0</v>
      </c>
      <c r="K432" s="1372"/>
    </row>
    <row r="433" spans="1:11" ht="51.75" customHeight="1" thickBot="1" x14ac:dyDescent="0.25">
      <c r="A433" s="1358" t="s">
        <v>302</v>
      </c>
      <c r="B433" s="1359"/>
      <c r="C433" s="1359"/>
      <c r="D433" s="1359"/>
      <c r="E433" s="1359"/>
      <c r="F433" s="1359"/>
      <c r="G433" s="1359"/>
      <c r="H433" s="1359"/>
      <c r="I433" s="1359"/>
      <c r="J433" s="1359"/>
      <c r="K433" s="1360"/>
    </row>
    <row r="434" spans="1:11" ht="51.75" customHeight="1" thickBot="1" x14ac:dyDescent="0.25">
      <c r="A434" s="1358" t="s">
        <v>303</v>
      </c>
      <c r="B434" s="1359"/>
      <c r="C434" s="1359"/>
      <c r="D434" s="1359"/>
      <c r="E434" s="1359"/>
      <c r="F434" s="1359"/>
      <c r="G434" s="1359"/>
      <c r="H434" s="1359"/>
      <c r="I434" s="1359"/>
      <c r="J434" s="1359"/>
      <c r="K434" s="1360"/>
    </row>
    <row r="435" spans="1:11" ht="53.25" customHeight="1" thickBot="1" x14ac:dyDescent="0.25">
      <c r="A435" s="1358" t="s">
        <v>304</v>
      </c>
      <c r="B435" s="1359"/>
      <c r="C435" s="1359"/>
      <c r="D435" s="1359"/>
      <c r="E435" s="1359"/>
      <c r="F435" s="1359"/>
      <c r="G435" s="1359"/>
      <c r="H435" s="1359"/>
      <c r="I435" s="1359"/>
      <c r="J435" s="1359"/>
      <c r="K435" s="1360"/>
    </row>
    <row r="436" spans="1:11" ht="12.75" customHeight="1" x14ac:dyDescent="0.2">
      <c r="A436" s="1390" t="str">
        <f>T($A$1)</f>
        <v>15 OPERATIONS STUDENT
EXAM RECORD</v>
      </c>
      <c r="B436" s="1391"/>
      <c r="C436" s="1391"/>
      <c r="D436" s="1391"/>
      <c r="E436" s="1391"/>
      <c r="F436" s="1391"/>
      <c r="G436" s="1391"/>
      <c r="H436" s="1391"/>
      <c r="I436" s="1391"/>
      <c r="J436" s="1391"/>
      <c r="K436" s="1392"/>
    </row>
    <row r="437" spans="1:11" ht="12.75" customHeight="1" x14ac:dyDescent="0.2">
      <c r="A437" s="1393"/>
      <c r="B437" s="1394"/>
      <c r="C437" s="1394"/>
      <c r="D437" s="1394"/>
      <c r="E437" s="1394"/>
      <c r="F437" s="1394"/>
      <c r="G437" s="1394"/>
      <c r="H437" s="1394"/>
      <c r="I437" s="1394"/>
      <c r="J437" s="1394"/>
      <c r="K437" s="1395"/>
    </row>
    <row r="438" spans="1:11" ht="12.75" customHeight="1" x14ac:dyDescent="0.2">
      <c r="A438" s="1393"/>
      <c r="B438" s="1394"/>
      <c r="C438" s="1394"/>
      <c r="D438" s="1394"/>
      <c r="E438" s="1394"/>
      <c r="F438" s="1394"/>
      <c r="G438" s="1394"/>
      <c r="H438" s="1394"/>
      <c r="I438" s="1394"/>
      <c r="J438" s="1394"/>
      <c r="K438" s="1395"/>
    </row>
    <row r="439" spans="1:11" ht="12.75" customHeight="1" x14ac:dyDescent="0.2">
      <c r="A439" s="1393"/>
      <c r="B439" s="1394"/>
      <c r="C439" s="1394"/>
      <c r="D439" s="1394"/>
      <c r="E439" s="1394"/>
      <c r="F439" s="1394"/>
      <c r="G439" s="1394"/>
      <c r="H439" s="1394"/>
      <c r="I439" s="1394"/>
      <c r="J439" s="1394"/>
      <c r="K439" s="1395"/>
    </row>
    <row r="440" spans="1:11" ht="35.25" customHeight="1" thickBot="1" x14ac:dyDescent="0.25">
      <c r="A440" s="1396"/>
      <c r="B440" s="1397"/>
      <c r="C440" s="1397"/>
      <c r="D440" s="1397"/>
      <c r="E440" s="1397"/>
      <c r="F440" s="1397"/>
      <c r="G440" s="1397"/>
      <c r="H440" s="1397"/>
      <c r="I440" s="1397"/>
      <c r="J440" s="1397"/>
      <c r="K440" s="1398"/>
    </row>
    <row r="441" spans="1:11" ht="12.75" customHeight="1" x14ac:dyDescent="0.2">
      <c r="A441" s="1381" t="s">
        <v>292</v>
      </c>
      <c r="B441" s="1382"/>
      <c r="C441" s="1382"/>
      <c r="D441" s="1382"/>
      <c r="E441" s="1382"/>
      <c r="F441" s="1382"/>
      <c r="G441" s="1383"/>
      <c r="H441" s="642"/>
      <c r="I441" s="1381" t="s">
        <v>293</v>
      </c>
      <c r="J441" s="1382"/>
      <c r="K441" s="1383"/>
    </row>
    <row r="442" spans="1:11" ht="12.75" customHeight="1" x14ac:dyDescent="0.2">
      <c r="A442" s="1384"/>
      <c r="B442" s="1385"/>
      <c r="C442" s="1385"/>
      <c r="D442" s="1385"/>
      <c r="E442" s="1385"/>
      <c r="F442" s="1385"/>
      <c r="G442" s="1386"/>
      <c r="H442" s="643"/>
      <c r="I442" s="1384"/>
      <c r="J442" s="1385"/>
      <c r="K442" s="1386"/>
    </row>
    <row r="443" spans="1:11" ht="12.75" customHeight="1" x14ac:dyDescent="0.2">
      <c r="A443" s="1361" t="str">
        <f>T(Admin!D20)</f>
        <v/>
      </c>
      <c r="B443" s="1362"/>
      <c r="C443" s="1362"/>
      <c r="D443" s="1362"/>
      <c r="E443" s="1362"/>
      <c r="F443" s="1362"/>
      <c r="G443" s="1363"/>
      <c r="H443" s="644"/>
      <c r="I443" s="1361" t="str">
        <f>T(Admin!C20)</f>
        <v/>
      </c>
      <c r="J443" s="1362"/>
      <c r="K443" s="1363"/>
    </row>
    <row r="444" spans="1:11" ht="13.5" customHeight="1" thickBot="1" x14ac:dyDescent="0.25">
      <c r="A444" s="1364"/>
      <c r="B444" s="1365"/>
      <c r="C444" s="1365"/>
      <c r="D444" s="1365"/>
      <c r="E444" s="1365"/>
      <c r="F444" s="1365"/>
      <c r="G444" s="1366"/>
      <c r="H444" s="645"/>
      <c r="I444" s="1364"/>
      <c r="J444" s="1365"/>
      <c r="K444" s="1366"/>
    </row>
    <row r="445" spans="1:11" ht="12.75" customHeight="1" x14ac:dyDescent="0.2">
      <c r="A445" s="1381" t="s">
        <v>294</v>
      </c>
      <c r="B445" s="1382"/>
      <c r="C445" s="1382"/>
      <c r="D445" s="1382"/>
      <c r="E445" s="1382"/>
      <c r="F445" s="1382"/>
      <c r="G445" s="1383"/>
      <c r="H445" s="642"/>
      <c r="I445" s="1381" t="s">
        <v>295</v>
      </c>
      <c r="J445" s="1382"/>
      <c r="K445" s="1383"/>
    </row>
    <row r="446" spans="1:11" ht="12.75" customHeight="1" x14ac:dyDescent="0.2">
      <c r="A446" s="1384"/>
      <c r="B446" s="1385"/>
      <c r="C446" s="1385"/>
      <c r="D446" s="1385"/>
      <c r="E446" s="1385"/>
      <c r="F446" s="1385"/>
      <c r="G446" s="1386"/>
      <c r="H446" s="643"/>
      <c r="I446" s="1384"/>
      <c r="J446" s="1385"/>
      <c r="K446" s="1386"/>
    </row>
    <row r="447" spans="1:11" ht="12.75" customHeight="1" x14ac:dyDescent="0.2">
      <c r="A447" s="1361" t="str">
        <f>T(Admin!$A$1)</f>
        <v>15P ALC CLASS 15-005</v>
      </c>
      <c r="B447" s="1362"/>
      <c r="C447" s="1362"/>
      <c r="D447" s="1362"/>
      <c r="E447" s="1362"/>
      <c r="F447" s="1362"/>
      <c r="G447" s="1363"/>
      <c r="H447" s="644"/>
      <c r="I447" s="1361" t="str">
        <f>RIGHT(Admin!E20,4)</f>
        <v/>
      </c>
      <c r="J447" s="1362"/>
      <c r="K447" s="1363"/>
    </row>
    <row r="448" spans="1:11" ht="13.5" customHeight="1" thickBot="1" x14ac:dyDescent="0.25">
      <c r="A448" s="1364"/>
      <c r="B448" s="1365"/>
      <c r="C448" s="1365"/>
      <c r="D448" s="1365"/>
      <c r="E448" s="1365"/>
      <c r="F448" s="1365"/>
      <c r="G448" s="1366"/>
      <c r="H448" s="645"/>
      <c r="I448" s="1364"/>
      <c r="J448" s="1365"/>
      <c r="K448" s="1366"/>
    </row>
    <row r="449" spans="1:12" ht="23.25" customHeight="1" thickBot="1" x14ac:dyDescent="0.25">
      <c r="A449" s="1387" t="s">
        <v>296</v>
      </c>
      <c r="B449" s="1388"/>
      <c r="C449" s="1388"/>
      <c r="D449" s="1389"/>
      <c r="E449" s="1387" t="s">
        <v>297</v>
      </c>
      <c r="F449" s="1389"/>
      <c r="G449" s="518" t="s">
        <v>298</v>
      </c>
      <c r="H449" s="646"/>
      <c r="I449" s="1387" t="s">
        <v>299</v>
      </c>
      <c r="J449" s="1389"/>
      <c r="K449" s="518" t="s">
        <v>298</v>
      </c>
    </row>
    <row r="450" spans="1:12" ht="25.5" customHeight="1" thickBot="1" x14ac:dyDescent="0.25">
      <c r="A450" s="1373" t="str">
        <f>$A$15</f>
        <v>d</v>
      </c>
      <c r="B450" s="1374"/>
      <c r="C450" s="1374"/>
      <c r="D450" s="1375"/>
      <c r="E450" s="1376" t="str">
        <f>T($E$15)</f>
        <v>a</v>
      </c>
      <c r="F450" s="1377"/>
      <c r="G450" s="532">
        <f>Honors!C21</f>
        <v>0</v>
      </c>
      <c r="H450" s="661">
        <f>IF(L450="X",70%,G450)</f>
        <v>0</v>
      </c>
      <c r="I450" s="1376"/>
      <c r="J450" s="1377"/>
      <c r="K450" s="532" t="str">
        <f>IF(L450="X",70%,"")</f>
        <v/>
      </c>
      <c r="L450" s="535" t="str">
        <f>IF(Honors!F21="X","X","")</f>
        <v/>
      </c>
    </row>
    <row r="451" spans="1:12" ht="25.5" customHeight="1" thickBot="1" x14ac:dyDescent="0.25">
      <c r="A451" s="1373" t="str">
        <f>$A$16</f>
        <v>d</v>
      </c>
      <c r="B451" s="1374"/>
      <c r="C451" s="1374"/>
      <c r="D451" s="1375"/>
      <c r="E451" s="1376" t="str">
        <f>T($E$16)</f>
        <v>b</v>
      </c>
      <c r="F451" s="1377"/>
      <c r="G451" s="532">
        <f>Honors!G21</f>
        <v>0</v>
      </c>
      <c r="H451" s="661">
        <f>IF(L451="X",70%,G451)</f>
        <v>0</v>
      </c>
      <c r="I451" s="1376"/>
      <c r="J451" s="1377"/>
      <c r="K451" s="532" t="str">
        <f>IF(L451="X",70%,"")</f>
        <v/>
      </c>
      <c r="L451" s="535" t="str">
        <f>IF(Honors!J21="X","X","")</f>
        <v/>
      </c>
    </row>
    <row r="452" spans="1:12" ht="24.75" customHeight="1" thickBot="1" x14ac:dyDescent="0.25">
      <c r="A452" s="1373" t="str">
        <f>$A$17</f>
        <v>d</v>
      </c>
      <c r="B452" s="1374"/>
      <c r="C452" s="1374"/>
      <c r="D452" s="1375"/>
      <c r="E452" s="1376" t="str">
        <f>T($E$17)</f>
        <v>a</v>
      </c>
      <c r="F452" s="1377"/>
      <c r="G452" s="532">
        <f>Honors!K21</f>
        <v>0</v>
      </c>
      <c r="H452" s="661">
        <f>IF(L452="X",70%,G452)</f>
        <v>0</v>
      </c>
      <c r="I452" s="1376"/>
      <c r="J452" s="1377"/>
      <c r="K452" s="532" t="str">
        <f>IF(L452="X",70%,"")</f>
        <v/>
      </c>
      <c r="L452" s="535" t="str">
        <f>IF(Honors!N21="X","X","")</f>
        <v/>
      </c>
    </row>
    <row r="453" spans="1:12" ht="25.5" customHeight="1" thickBot="1" x14ac:dyDescent="0.25">
      <c r="A453" s="1373" t="str">
        <f>$A$18</f>
        <v>d</v>
      </c>
      <c r="B453" s="1374"/>
      <c r="C453" s="1374"/>
      <c r="D453" s="1375"/>
      <c r="E453" s="1376" t="str">
        <f>T($E$18)</f>
        <v>b</v>
      </c>
      <c r="F453" s="1377"/>
      <c r="G453" s="532">
        <f>Honors!O21</f>
        <v>0</v>
      </c>
      <c r="H453" s="661">
        <f>IF(L453="X",70%,G453)</f>
        <v>0</v>
      </c>
      <c r="I453" s="1376"/>
      <c r="J453" s="1377"/>
      <c r="K453" s="532" t="str">
        <f>IF(L453="X",70%,"")</f>
        <v/>
      </c>
      <c r="L453" s="535" t="str">
        <f>IF(Honors!R21="X","X","")</f>
        <v/>
      </c>
    </row>
    <row r="454" spans="1:12" ht="25.5" customHeight="1" thickBot="1" x14ac:dyDescent="0.25">
      <c r="A454" s="1373" t="str">
        <f>$A$19</f>
        <v>d</v>
      </c>
      <c r="B454" s="1374"/>
      <c r="C454" s="1374"/>
      <c r="D454" s="1375"/>
      <c r="E454" s="1380" t="str">
        <f>T($E$19)</f>
        <v>a</v>
      </c>
      <c r="F454" s="1377"/>
      <c r="G454" s="532">
        <f>Honors!S21</f>
        <v>0</v>
      </c>
      <c r="H454" s="661">
        <f>IF(L454="X",70%,G454)</f>
        <v>0</v>
      </c>
      <c r="I454" s="1376"/>
      <c r="J454" s="1377"/>
      <c r="K454" s="532" t="str">
        <f>IF(L454="X",70%,"")</f>
        <v/>
      </c>
      <c r="L454" s="535" t="str">
        <f>IF(Honors!V21="X","X","")</f>
        <v/>
      </c>
    </row>
    <row r="455" spans="1:12" ht="25.5" customHeight="1" thickBot="1" x14ac:dyDescent="0.25">
      <c r="A455" s="1373"/>
      <c r="B455" s="1374"/>
      <c r="C455" s="1374"/>
      <c r="D455" s="1375"/>
      <c r="E455" s="1376"/>
      <c r="F455" s="1377"/>
      <c r="G455" s="520"/>
      <c r="H455" s="552"/>
      <c r="I455" s="1376"/>
      <c r="J455" s="1377"/>
      <c r="K455" s="520"/>
    </row>
    <row r="456" spans="1:12" ht="25.5" customHeight="1" thickBot="1" x14ac:dyDescent="0.25">
      <c r="A456" s="1373"/>
      <c r="B456" s="1374"/>
      <c r="C456" s="1374"/>
      <c r="D456" s="1375"/>
      <c r="E456" s="1376"/>
      <c r="F456" s="1377"/>
      <c r="G456" s="520"/>
      <c r="H456" s="552"/>
      <c r="I456" s="1376"/>
      <c r="J456" s="1377"/>
      <c r="K456" s="520"/>
    </row>
    <row r="457" spans="1:12" ht="25.5" customHeight="1" thickBot="1" x14ac:dyDescent="0.25">
      <c r="A457" s="1373"/>
      <c r="B457" s="1374"/>
      <c r="C457" s="1374"/>
      <c r="D457" s="1375"/>
      <c r="E457" s="1376"/>
      <c r="F457" s="1377"/>
      <c r="G457" s="520"/>
      <c r="H457" s="552"/>
      <c r="I457" s="1376"/>
      <c r="J457" s="1377"/>
      <c r="K457" s="520"/>
    </row>
    <row r="458" spans="1:12" ht="25.5" customHeight="1" thickBot="1" x14ac:dyDescent="0.25">
      <c r="A458" s="1373"/>
      <c r="B458" s="1374"/>
      <c r="C458" s="1374"/>
      <c r="D458" s="1375"/>
      <c r="E458" s="1376"/>
      <c r="F458" s="1377"/>
      <c r="G458" s="520"/>
      <c r="H458" s="552"/>
      <c r="I458" s="1376"/>
      <c r="J458" s="1377"/>
      <c r="K458" s="520"/>
    </row>
    <row r="459" spans="1:12" ht="25.5" customHeight="1" thickBot="1" x14ac:dyDescent="0.25">
      <c r="A459" s="1373"/>
      <c r="B459" s="1374"/>
      <c r="C459" s="1374"/>
      <c r="D459" s="1375"/>
      <c r="E459" s="1378"/>
      <c r="F459" s="1379"/>
      <c r="G459" s="520"/>
      <c r="H459" s="552"/>
      <c r="I459" s="1376"/>
      <c r="J459" s="1377"/>
      <c r="K459" s="520"/>
    </row>
    <row r="460" spans="1:12" ht="25.5" customHeight="1" thickBot="1" x14ac:dyDescent="0.3">
      <c r="A460" s="521"/>
      <c r="B460" s="522"/>
      <c r="C460" s="522"/>
      <c r="D460" s="523"/>
      <c r="E460" s="524">
        <f>$E$25</f>
        <v>5</v>
      </c>
      <c r="F460" s="519" t="s">
        <v>300</v>
      </c>
      <c r="G460" s="533">
        <f>IF(A450="","",SUM(H450:H454))</f>
        <v>0</v>
      </c>
      <c r="H460" s="647"/>
      <c r="I460" s="524">
        <f>COUNTIF(I450:J453,"*")</f>
        <v>0</v>
      </c>
      <c r="J460" s="519" t="s">
        <v>300</v>
      </c>
      <c r="K460" s="532">
        <f>SUM(K450:K453)</f>
        <v>0</v>
      </c>
    </row>
    <row r="461" spans="1:12" ht="45" customHeight="1" thickBot="1" x14ac:dyDescent="0.25">
      <c r="A461" s="1367"/>
      <c r="B461" s="1368"/>
      <c r="C461" s="1368"/>
      <c r="D461" s="1369"/>
      <c r="E461" s="525" t="s">
        <v>300</v>
      </c>
      <c r="F461" s="534">
        <f>G460</f>
        <v>0</v>
      </c>
      <c r="G461" s="1370" t="s">
        <v>301</v>
      </c>
      <c r="H461" s="1370"/>
      <c r="I461" s="1370"/>
      <c r="J461" s="1371">
        <f>SUM((F461)/E460)</f>
        <v>0</v>
      </c>
      <c r="K461" s="1372"/>
    </row>
    <row r="462" spans="1:12" ht="51.75" customHeight="1" thickBot="1" x14ac:dyDescent="0.25">
      <c r="A462" s="1358" t="s">
        <v>302</v>
      </c>
      <c r="B462" s="1359"/>
      <c r="C462" s="1359"/>
      <c r="D462" s="1359"/>
      <c r="E462" s="1359"/>
      <c r="F462" s="1359"/>
      <c r="G462" s="1359"/>
      <c r="H462" s="1359"/>
      <c r="I462" s="1359"/>
      <c r="J462" s="1359"/>
      <c r="K462" s="1360"/>
    </row>
    <row r="463" spans="1:12" ht="51.75" customHeight="1" thickBot="1" x14ac:dyDescent="0.25">
      <c r="A463" s="1358" t="s">
        <v>303</v>
      </c>
      <c r="B463" s="1359"/>
      <c r="C463" s="1359"/>
      <c r="D463" s="1359"/>
      <c r="E463" s="1359"/>
      <c r="F463" s="1359"/>
      <c r="G463" s="1359"/>
      <c r="H463" s="1359"/>
      <c r="I463" s="1359"/>
      <c r="J463" s="1359"/>
      <c r="K463" s="1360"/>
    </row>
    <row r="464" spans="1:12" ht="53.25" customHeight="1" thickBot="1" x14ac:dyDescent="0.25">
      <c r="A464" s="1358" t="s">
        <v>304</v>
      </c>
      <c r="B464" s="1359"/>
      <c r="C464" s="1359"/>
      <c r="D464" s="1359"/>
      <c r="E464" s="1359"/>
      <c r="F464" s="1359"/>
      <c r="G464" s="1359"/>
      <c r="H464" s="1359"/>
      <c r="I464" s="1359"/>
      <c r="J464" s="1359"/>
      <c r="K464" s="1360"/>
    </row>
    <row r="465" spans="1:12" ht="12.75" customHeight="1" x14ac:dyDescent="0.2">
      <c r="A465" s="1390" t="str">
        <f>T($A$1)</f>
        <v>15 OPERATIONS STUDENT
EXAM RECORD</v>
      </c>
      <c r="B465" s="1391"/>
      <c r="C465" s="1391"/>
      <c r="D465" s="1391"/>
      <c r="E465" s="1391"/>
      <c r="F465" s="1391"/>
      <c r="G465" s="1391"/>
      <c r="H465" s="1391"/>
      <c r="I465" s="1391"/>
      <c r="J465" s="1391"/>
      <c r="K465" s="1392"/>
    </row>
    <row r="466" spans="1:12" ht="12.75" customHeight="1" x14ac:dyDescent="0.2">
      <c r="A466" s="1393"/>
      <c r="B466" s="1394"/>
      <c r="C466" s="1394"/>
      <c r="D466" s="1394"/>
      <c r="E466" s="1394"/>
      <c r="F466" s="1394"/>
      <c r="G466" s="1394"/>
      <c r="H466" s="1394"/>
      <c r="I466" s="1394"/>
      <c r="J466" s="1394"/>
      <c r="K466" s="1395"/>
    </row>
    <row r="467" spans="1:12" ht="12.75" customHeight="1" x14ac:dyDescent="0.2">
      <c r="A467" s="1393"/>
      <c r="B467" s="1394"/>
      <c r="C467" s="1394"/>
      <c r="D467" s="1394"/>
      <c r="E467" s="1394"/>
      <c r="F467" s="1394"/>
      <c r="G467" s="1394"/>
      <c r="H467" s="1394"/>
      <c r="I467" s="1394"/>
      <c r="J467" s="1394"/>
      <c r="K467" s="1395"/>
    </row>
    <row r="468" spans="1:12" ht="12.75" customHeight="1" x14ac:dyDescent="0.2">
      <c r="A468" s="1393"/>
      <c r="B468" s="1394"/>
      <c r="C468" s="1394"/>
      <c r="D468" s="1394"/>
      <c r="E468" s="1394"/>
      <c r="F468" s="1394"/>
      <c r="G468" s="1394"/>
      <c r="H468" s="1394"/>
      <c r="I468" s="1394"/>
      <c r="J468" s="1394"/>
      <c r="K468" s="1395"/>
    </row>
    <row r="469" spans="1:12" ht="35.25" customHeight="1" thickBot="1" x14ac:dyDescent="0.25">
      <c r="A469" s="1396"/>
      <c r="B469" s="1397"/>
      <c r="C469" s="1397"/>
      <c r="D469" s="1397"/>
      <c r="E469" s="1397"/>
      <c r="F469" s="1397"/>
      <c r="G469" s="1397"/>
      <c r="H469" s="1397"/>
      <c r="I469" s="1397"/>
      <c r="J469" s="1397"/>
      <c r="K469" s="1398"/>
    </row>
    <row r="470" spans="1:12" ht="12.75" customHeight="1" x14ac:dyDescent="0.2">
      <c r="A470" s="1381" t="s">
        <v>292</v>
      </c>
      <c r="B470" s="1382"/>
      <c r="C470" s="1382"/>
      <c r="D470" s="1382"/>
      <c r="E470" s="1382"/>
      <c r="F470" s="1382"/>
      <c r="G470" s="1383"/>
      <c r="H470" s="642"/>
      <c r="I470" s="1381" t="s">
        <v>293</v>
      </c>
      <c r="J470" s="1382"/>
      <c r="K470" s="1383"/>
    </row>
    <row r="471" spans="1:12" ht="12.75" customHeight="1" x14ac:dyDescent="0.2">
      <c r="A471" s="1384"/>
      <c r="B471" s="1385"/>
      <c r="C471" s="1385"/>
      <c r="D471" s="1385"/>
      <c r="E471" s="1385"/>
      <c r="F471" s="1385"/>
      <c r="G471" s="1386"/>
      <c r="H471" s="643"/>
      <c r="I471" s="1384"/>
      <c r="J471" s="1385"/>
      <c r="K471" s="1386"/>
    </row>
    <row r="472" spans="1:12" ht="12.75" customHeight="1" x14ac:dyDescent="0.2">
      <c r="A472" s="1361" t="str">
        <f>T(Admin!D21)</f>
        <v/>
      </c>
      <c r="B472" s="1362"/>
      <c r="C472" s="1362"/>
      <c r="D472" s="1362"/>
      <c r="E472" s="1362"/>
      <c r="F472" s="1362"/>
      <c r="G472" s="1363"/>
      <c r="H472" s="644"/>
      <c r="I472" s="1361" t="str">
        <f>T(Admin!C21)</f>
        <v/>
      </c>
      <c r="J472" s="1362"/>
      <c r="K472" s="1363"/>
    </row>
    <row r="473" spans="1:12" ht="13.5" customHeight="1" thickBot="1" x14ac:dyDescent="0.25">
      <c r="A473" s="1364"/>
      <c r="B473" s="1365"/>
      <c r="C473" s="1365"/>
      <c r="D473" s="1365"/>
      <c r="E473" s="1365"/>
      <c r="F473" s="1365"/>
      <c r="G473" s="1366"/>
      <c r="H473" s="645"/>
      <c r="I473" s="1364"/>
      <c r="J473" s="1365"/>
      <c r="K473" s="1366"/>
    </row>
    <row r="474" spans="1:12" ht="12.75" customHeight="1" x14ac:dyDescent="0.2">
      <c r="A474" s="1381" t="s">
        <v>294</v>
      </c>
      <c r="B474" s="1382"/>
      <c r="C474" s="1382"/>
      <c r="D474" s="1382"/>
      <c r="E474" s="1382"/>
      <c r="F474" s="1382"/>
      <c r="G474" s="1383"/>
      <c r="H474" s="642"/>
      <c r="I474" s="1381" t="s">
        <v>295</v>
      </c>
      <c r="J474" s="1382"/>
      <c r="K474" s="1383"/>
    </row>
    <row r="475" spans="1:12" ht="12.75" customHeight="1" x14ac:dyDescent="0.2">
      <c r="A475" s="1384"/>
      <c r="B475" s="1385"/>
      <c r="C475" s="1385"/>
      <c r="D475" s="1385"/>
      <c r="E475" s="1385"/>
      <c r="F475" s="1385"/>
      <c r="G475" s="1386"/>
      <c r="H475" s="643"/>
      <c r="I475" s="1384"/>
      <c r="J475" s="1385"/>
      <c r="K475" s="1386"/>
    </row>
    <row r="476" spans="1:12" ht="12.75" customHeight="1" x14ac:dyDescent="0.2">
      <c r="A476" s="1361" t="str">
        <f>T(Admin!$A$1)</f>
        <v>15P ALC CLASS 15-005</v>
      </c>
      <c r="B476" s="1362"/>
      <c r="C476" s="1362"/>
      <c r="D476" s="1362"/>
      <c r="E476" s="1362"/>
      <c r="F476" s="1362"/>
      <c r="G476" s="1363"/>
      <c r="H476" s="644"/>
      <c r="I476" s="1361" t="str">
        <f>RIGHT(Admin!E21,4)</f>
        <v/>
      </c>
      <c r="J476" s="1362"/>
      <c r="K476" s="1363"/>
    </row>
    <row r="477" spans="1:12" ht="13.5" customHeight="1" thickBot="1" x14ac:dyDescent="0.25">
      <c r="A477" s="1364"/>
      <c r="B477" s="1365"/>
      <c r="C477" s="1365"/>
      <c r="D477" s="1365"/>
      <c r="E477" s="1365"/>
      <c r="F477" s="1365"/>
      <c r="G477" s="1366"/>
      <c r="H477" s="645"/>
      <c r="I477" s="1364"/>
      <c r="J477" s="1365"/>
      <c r="K477" s="1366"/>
    </row>
    <row r="478" spans="1:12" ht="23.25" customHeight="1" thickBot="1" x14ac:dyDescent="0.25">
      <c r="A478" s="1387" t="s">
        <v>296</v>
      </c>
      <c r="B478" s="1388"/>
      <c r="C478" s="1388"/>
      <c r="D478" s="1389"/>
      <c r="E478" s="1387" t="s">
        <v>297</v>
      </c>
      <c r="F478" s="1389"/>
      <c r="G478" s="518" t="s">
        <v>298</v>
      </c>
      <c r="H478" s="646"/>
      <c r="I478" s="1387" t="s">
        <v>299</v>
      </c>
      <c r="J478" s="1389"/>
      <c r="K478" s="518" t="s">
        <v>298</v>
      </c>
    </row>
    <row r="479" spans="1:12" ht="25.5" customHeight="1" thickBot="1" x14ac:dyDescent="0.25">
      <c r="A479" s="1373" t="str">
        <f>$A$15</f>
        <v>d</v>
      </c>
      <c r="B479" s="1374"/>
      <c r="C479" s="1374"/>
      <c r="D479" s="1375"/>
      <c r="E479" s="1376" t="str">
        <f>T($E$15)</f>
        <v>a</v>
      </c>
      <c r="F479" s="1377"/>
      <c r="G479" s="532">
        <f>Honors!C22</f>
        <v>0</v>
      </c>
      <c r="H479" s="661">
        <f>IF(L479="X",70%,G479)</f>
        <v>0</v>
      </c>
      <c r="I479" s="1376"/>
      <c r="J479" s="1377"/>
      <c r="K479" s="532" t="str">
        <f>IF(L479="X",70%,"")</f>
        <v/>
      </c>
      <c r="L479" s="535" t="str">
        <f>IF(Honors!F22="X","X","")</f>
        <v/>
      </c>
    </row>
    <row r="480" spans="1:12" ht="25.5" customHeight="1" thickBot="1" x14ac:dyDescent="0.25">
      <c r="A480" s="1373" t="str">
        <f>$A$16</f>
        <v>d</v>
      </c>
      <c r="B480" s="1374"/>
      <c r="C480" s="1374"/>
      <c r="D480" s="1375"/>
      <c r="E480" s="1376" t="str">
        <f>T($E$16)</f>
        <v>b</v>
      </c>
      <c r="F480" s="1377"/>
      <c r="G480" s="532">
        <f>Honors!G22</f>
        <v>0</v>
      </c>
      <c r="H480" s="661">
        <f>IF(L480="X",70%,G480)</f>
        <v>0</v>
      </c>
      <c r="I480" s="1376"/>
      <c r="J480" s="1377"/>
      <c r="K480" s="532" t="str">
        <f>IF(L480="X",70%,"")</f>
        <v/>
      </c>
      <c r="L480" s="535" t="str">
        <f>IF(Honors!J22="X","X","")</f>
        <v/>
      </c>
    </row>
    <row r="481" spans="1:12" ht="24.75" customHeight="1" thickBot="1" x14ac:dyDescent="0.25">
      <c r="A481" s="1373" t="str">
        <f>$A$17</f>
        <v>d</v>
      </c>
      <c r="B481" s="1374"/>
      <c r="C481" s="1374"/>
      <c r="D481" s="1375"/>
      <c r="E481" s="1376" t="str">
        <f>T($E$17)</f>
        <v>a</v>
      </c>
      <c r="F481" s="1377"/>
      <c r="G481" s="532">
        <f>Honors!K22</f>
        <v>0</v>
      </c>
      <c r="H481" s="661">
        <f>IF(L481="X",70%,G481)</f>
        <v>0</v>
      </c>
      <c r="I481" s="1376"/>
      <c r="J481" s="1377"/>
      <c r="K481" s="532" t="str">
        <f>IF(L481="X",70%,"")</f>
        <v/>
      </c>
      <c r="L481" s="535" t="str">
        <f>IF(Honors!N22="X","X","")</f>
        <v/>
      </c>
    </row>
    <row r="482" spans="1:12" ht="25.5" customHeight="1" thickBot="1" x14ac:dyDescent="0.25">
      <c r="A482" s="1373" t="str">
        <f>$A$18</f>
        <v>d</v>
      </c>
      <c r="B482" s="1374"/>
      <c r="C482" s="1374"/>
      <c r="D482" s="1375"/>
      <c r="E482" s="1376" t="str">
        <f>T($E$18)</f>
        <v>b</v>
      </c>
      <c r="F482" s="1377"/>
      <c r="G482" s="532">
        <f>Honors!O22</f>
        <v>0</v>
      </c>
      <c r="H482" s="661">
        <f>IF(L482="X",70%,G482)</f>
        <v>0</v>
      </c>
      <c r="I482" s="1376"/>
      <c r="J482" s="1377"/>
      <c r="K482" s="532" t="str">
        <f>IF(L482="X",70%,"")</f>
        <v/>
      </c>
      <c r="L482" s="535" t="str">
        <f>IF(Honors!R22="X","X","")</f>
        <v/>
      </c>
    </row>
    <row r="483" spans="1:12" ht="25.5" customHeight="1" thickBot="1" x14ac:dyDescent="0.25">
      <c r="A483" s="1373" t="str">
        <f>$A$19</f>
        <v>d</v>
      </c>
      <c r="B483" s="1374"/>
      <c r="C483" s="1374"/>
      <c r="D483" s="1375"/>
      <c r="E483" s="1380" t="str">
        <f>T($E$19)</f>
        <v>a</v>
      </c>
      <c r="F483" s="1377"/>
      <c r="G483" s="532">
        <f>Honors!S22</f>
        <v>0</v>
      </c>
      <c r="H483" s="661">
        <f>IF(L483="X",70%,G483)</f>
        <v>0</v>
      </c>
      <c r="I483" s="1376"/>
      <c r="J483" s="1377"/>
      <c r="K483" s="532" t="str">
        <f>IF(L483="X",70%,"")</f>
        <v/>
      </c>
      <c r="L483" s="535" t="str">
        <f>IF(Honors!V22="X","X","")</f>
        <v/>
      </c>
    </row>
    <row r="484" spans="1:12" ht="25.5" customHeight="1" thickBot="1" x14ac:dyDescent="0.25">
      <c r="A484" s="1373"/>
      <c r="B484" s="1374"/>
      <c r="C484" s="1374"/>
      <c r="D484" s="1375"/>
      <c r="E484" s="1376"/>
      <c r="F484" s="1377"/>
      <c r="G484" s="520"/>
      <c r="H484" s="552"/>
      <c r="I484" s="1376"/>
      <c r="J484" s="1377"/>
      <c r="K484" s="520"/>
    </row>
    <row r="485" spans="1:12" ht="25.5" customHeight="1" thickBot="1" x14ac:dyDescent="0.25">
      <c r="A485" s="1373"/>
      <c r="B485" s="1374"/>
      <c r="C485" s="1374"/>
      <c r="D485" s="1375"/>
      <c r="E485" s="1376"/>
      <c r="F485" s="1377"/>
      <c r="G485" s="520"/>
      <c r="H485" s="552"/>
      <c r="I485" s="1376"/>
      <c r="J485" s="1377"/>
      <c r="K485" s="520"/>
    </row>
    <row r="486" spans="1:12" ht="25.5" customHeight="1" thickBot="1" x14ac:dyDescent="0.25">
      <c r="A486" s="1373"/>
      <c r="B486" s="1374"/>
      <c r="C486" s="1374"/>
      <c r="D486" s="1375"/>
      <c r="E486" s="1376"/>
      <c r="F486" s="1377"/>
      <c r="G486" s="520"/>
      <c r="H486" s="552"/>
      <c r="I486" s="1376"/>
      <c r="J486" s="1377"/>
      <c r="K486" s="520"/>
    </row>
    <row r="487" spans="1:12" ht="25.5" customHeight="1" thickBot="1" x14ac:dyDescent="0.25">
      <c r="A487" s="1373"/>
      <c r="B487" s="1374"/>
      <c r="C487" s="1374"/>
      <c r="D487" s="1375"/>
      <c r="E487" s="1376"/>
      <c r="F487" s="1377"/>
      <c r="G487" s="520"/>
      <c r="H487" s="552"/>
      <c r="I487" s="1376"/>
      <c r="J487" s="1377"/>
      <c r="K487" s="520"/>
    </row>
    <row r="488" spans="1:12" ht="25.5" customHeight="1" thickBot="1" x14ac:dyDescent="0.25">
      <c r="A488" s="1373"/>
      <c r="B488" s="1374"/>
      <c r="C488" s="1374"/>
      <c r="D488" s="1375"/>
      <c r="E488" s="1378"/>
      <c r="F488" s="1379"/>
      <c r="G488" s="520"/>
      <c r="H488" s="552"/>
      <c r="I488" s="1376"/>
      <c r="J488" s="1377"/>
      <c r="K488" s="520"/>
    </row>
    <row r="489" spans="1:12" ht="25.5" customHeight="1" thickBot="1" x14ac:dyDescent="0.3">
      <c r="A489" s="521"/>
      <c r="B489" s="522"/>
      <c r="C489" s="522"/>
      <c r="D489" s="523"/>
      <c r="E489" s="524">
        <f>$E$25</f>
        <v>5</v>
      </c>
      <c r="F489" s="519" t="s">
        <v>300</v>
      </c>
      <c r="G489" s="533">
        <f>IF(A479="","",SUM(H479:H483))</f>
        <v>0</v>
      </c>
      <c r="H489" s="647"/>
      <c r="I489" s="551">
        <f>COUNTIF(I479:J482,"*")</f>
        <v>0</v>
      </c>
      <c r="J489" s="556" t="s">
        <v>300</v>
      </c>
      <c r="K489" s="532">
        <f>SUM(K479:K482)</f>
        <v>0</v>
      </c>
    </row>
    <row r="490" spans="1:12" ht="45" customHeight="1" thickBot="1" x14ac:dyDescent="0.25">
      <c r="A490" s="1367"/>
      <c r="B490" s="1368"/>
      <c r="C490" s="1368"/>
      <c r="D490" s="1369"/>
      <c r="E490" s="525" t="s">
        <v>300</v>
      </c>
      <c r="F490" s="534">
        <f>G489</f>
        <v>0</v>
      </c>
      <c r="G490" s="1370" t="s">
        <v>301</v>
      </c>
      <c r="H490" s="1370"/>
      <c r="I490" s="1370"/>
      <c r="J490" s="1371">
        <f>SUM((F490)/E489)</f>
        <v>0</v>
      </c>
      <c r="K490" s="1372"/>
    </row>
    <row r="491" spans="1:12" ht="51.75" customHeight="1" thickBot="1" x14ac:dyDescent="0.25">
      <c r="A491" s="1358" t="s">
        <v>302</v>
      </c>
      <c r="B491" s="1359"/>
      <c r="C491" s="1359"/>
      <c r="D491" s="1359"/>
      <c r="E491" s="1359"/>
      <c r="F491" s="1359"/>
      <c r="G491" s="1359"/>
      <c r="H491" s="1359"/>
      <c r="I491" s="1359"/>
      <c r="J491" s="1359"/>
      <c r="K491" s="1360"/>
    </row>
    <row r="492" spans="1:12" ht="51.75" customHeight="1" thickBot="1" x14ac:dyDescent="0.25">
      <c r="A492" s="1358" t="s">
        <v>303</v>
      </c>
      <c r="B492" s="1359"/>
      <c r="C492" s="1359"/>
      <c r="D492" s="1359"/>
      <c r="E492" s="1359"/>
      <c r="F492" s="1359"/>
      <c r="G492" s="1359"/>
      <c r="H492" s="1359"/>
      <c r="I492" s="1359"/>
      <c r="J492" s="1359"/>
      <c r="K492" s="1360"/>
    </row>
    <row r="493" spans="1:12" ht="53.25" customHeight="1" thickBot="1" x14ac:dyDescent="0.25">
      <c r="A493" s="1358" t="s">
        <v>304</v>
      </c>
      <c r="B493" s="1359"/>
      <c r="C493" s="1359"/>
      <c r="D493" s="1359"/>
      <c r="E493" s="1359"/>
      <c r="F493" s="1359"/>
      <c r="G493" s="1359"/>
      <c r="H493" s="1359"/>
      <c r="I493" s="1359"/>
      <c r="J493" s="1359"/>
      <c r="K493" s="1360"/>
    </row>
    <row r="494" spans="1:12" ht="12.75" customHeight="1" x14ac:dyDescent="0.2">
      <c r="A494" s="1390" t="str">
        <f>T($A$1)</f>
        <v>15 OPERATIONS STUDENT
EXAM RECORD</v>
      </c>
      <c r="B494" s="1391"/>
      <c r="C494" s="1391"/>
      <c r="D494" s="1391"/>
      <c r="E494" s="1391"/>
      <c r="F494" s="1391"/>
      <c r="G494" s="1391"/>
      <c r="H494" s="1391"/>
      <c r="I494" s="1391"/>
      <c r="J494" s="1391"/>
      <c r="K494" s="1392"/>
    </row>
    <row r="495" spans="1:12" ht="12.75" customHeight="1" x14ac:dyDescent="0.2">
      <c r="A495" s="1393"/>
      <c r="B495" s="1394"/>
      <c r="C495" s="1394"/>
      <c r="D495" s="1394"/>
      <c r="E495" s="1394"/>
      <c r="F495" s="1394"/>
      <c r="G495" s="1394"/>
      <c r="H495" s="1394"/>
      <c r="I495" s="1394"/>
      <c r="J495" s="1394"/>
      <c r="K495" s="1395"/>
    </row>
    <row r="496" spans="1:12" ht="12.75" customHeight="1" x14ac:dyDescent="0.2">
      <c r="A496" s="1393"/>
      <c r="B496" s="1394"/>
      <c r="C496" s="1394"/>
      <c r="D496" s="1394"/>
      <c r="E496" s="1394"/>
      <c r="F496" s="1394"/>
      <c r="G496" s="1394"/>
      <c r="H496" s="1394"/>
      <c r="I496" s="1394"/>
      <c r="J496" s="1394"/>
      <c r="K496" s="1395"/>
    </row>
    <row r="497" spans="1:12" ht="12.75" customHeight="1" x14ac:dyDescent="0.2">
      <c r="A497" s="1393"/>
      <c r="B497" s="1394"/>
      <c r="C497" s="1394"/>
      <c r="D497" s="1394"/>
      <c r="E497" s="1394"/>
      <c r="F497" s="1394"/>
      <c r="G497" s="1394"/>
      <c r="H497" s="1394"/>
      <c r="I497" s="1394"/>
      <c r="J497" s="1394"/>
      <c r="K497" s="1395"/>
    </row>
    <row r="498" spans="1:12" ht="35.25" customHeight="1" thickBot="1" x14ac:dyDescent="0.25">
      <c r="A498" s="1396"/>
      <c r="B498" s="1397"/>
      <c r="C498" s="1397"/>
      <c r="D498" s="1397"/>
      <c r="E498" s="1397"/>
      <c r="F498" s="1397"/>
      <c r="G498" s="1397"/>
      <c r="H498" s="1397"/>
      <c r="I498" s="1397"/>
      <c r="J498" s="1397"/>
      <c r="K498" s="1398"/>
    </row>
    <row r="499" spans="1:12" ht="12.75" customHeight="1" x14ac:dyDescent="0.2">
      <c r="A499" s="1381" t="s">
        <v>292</v>
      </c>
      <c r="B499" s="1382"/>
      <c r="C499" s="1382"/>
      <c r="D499" s="1382"/>
      <c r="E499" s="1382"/>
      <c r="F499" s="1382"/>
      <c r="G499" s="1383"/>
      <c r="H499" s="642"/>
      <c r="I499" s="1381" t="s">
        <v>293</v>
      </c>
      <c r="J499" s="1382"/>
      <c r="K499" s="1383"/>
    </row>
    <row r="500" spans="1:12" ht="12.75" customHeight="1" x14ac:dyDescent="0.2">
      <c r="A500" s="1384"/>
      <c r="B500" s="1385"/>
      <c r="C500" s="1385"/>
      <c r="D500" s="1385"/>
      <c r="E500" s="1385"/>
      <c r="F500" s="1385"/>
      <c r="G500" s="1386"/>
      <c r="H500" s="643"/>
      <c r="I500" s="1384"/>
      <c r="J500" s="1385"/>
      <c r="K500" s="1386"/>
    </row>
    <row r="501" spans="1:12" ht="12.75" customHeight="1" x14ac:dyDescent="0.2">
      <c r="A501" s="1361" t="str">
        <f>T(Admin!D22)</f>
        <v/>
      </c>
      <c r="B501" s="1362"/>
      <c r="C501" s="1362"/>
      <c r="D501" s="1362"/>
      <c r="E501" s="1362"/>
      <c r="F501" s="1362"/>
      <c r="G501" s="1363"/>
      <c r="H501" s="644"/>
      <c r="I501" s="1361" t="str">
        <f>T(Admin!C22)</f>
        <v/>
      </c>
      <c r="J501" s="1362"/>
      <c r="K501" s="1363"/>
    </row>
    <row r="502" spans="1:12" ht="13.5" customHeight="1" thickBot="1" x14ac:dyDescent="0.25">
      <c r="A502" s="1364"/>
      <c r="B502" s="1365"/>
      <c r="C502" s="1365"/>
      <c r="D502" s="1365"/>
      <c r="E502" s="1365"/>
      <c r="F502" s="1365"/>
      <c r="G502" s="1366"/>
      <c r="H502" s="645"/>
      <c r="I502" s="1364"/>
      <c r="J502" s="1365"/>
      <c r="K502" s="1366"/>
    </row>
    <row r="503" spans="1:12" ht="12.75" customHeight="1" x14ac:dyDescent="0.2">
      <c r="A503" s="1381" t="s">
        <v>294</v>
      </c>
      <c r="B503" s="1382"/>
      <c r="C503" s="1382"/>
      <c r="D503" s="1382"/>
      <c r="E503" s="1382"/>
      <c r="F503" s="1382"/>
      <c r="G503" s="1383"/>
      <c r="H503" s="642"/>
      <c r="I503" s="1381" t="s">
        <v>295</v>
      </c>
      <c r="J503" s="1382"/>
      <c r="K503" s="1383"/>
    </row>
    <row r="504" spans="1:12" ht="12.75" customHeight="1" x14ac:dyDescent="0.2">
      <c r="A504" s="1384"/>
      <c r="B504" s="1385"/>
      <c r="C504" s="1385"/>
      <c r="D504" s="1385"/>
      <c r="E504" s="1385"/>
      <c r="F504" s="1385"/>
      <c r="G504" s="1386"/>
      <c r="H504" s="643"/>
      <c r="I504" s="1384"/>
      <c r="J504" s="1385"/>
      <c r="K504" s="1386"/>
    </row>
    <row r="505" spans="1:12" ht="12.75" customHeight="1" x14ac:dyDescent="0.2">
      <c r="A505" s="1361" t="str">
        <f>T(Admin!$A$1)</f>
        <v>15P ALC CLASS 15-005</v>
      </c>
      <c r="B505" s="1362"/>
      <c r="C505" s="1362"/>
      <c r="D505" s="1362"/>
      <c r="E505" s="1362"/>
      <c r="F505" s="1362"/>
      <c r="G505" s="1363"/>
      <c r="H505" s="644"/>
      <c r="I505" s="1361" t="str">
        <f>RIGHT(Admin!E22,4)</f>
        <v/>
      </c>
      <c r="J505" s="1362"/>
      <c r="K505" s="1363"/>
    </row>
    <row r="506" spans="1:12" ht="13.5" customHeight="1" thickBot="1" x14ac:dyDescent="0.25">
      <c r="A506" s="1364"/>
      <c r="B506" s="1365"/>
      <c r="C506" s="1365"/>
      <c r="D506" s="1365"/>
      <c r="E506" s="1365"/>
      <c r="F506" s="1365"/>
      <c r="G506" s="1366"/>
      <c r="H506" s="645"/>
      <c r="I506" s="1364"/>
      <c r="J506" s="1365"/>
      <c r="K506" s="1366"/>
    </row>
    <row r="507" spans="1:12" ht="23.25" customHeight="1" thickBot="1" x14ac:dyDescent="0.25">
      <c r="A507" s="1387" t="s">
        <v>296</v>
      </c>
      <c r="B507" s="1388"/>
      <c r="C507" s="1388"/>
      <c r="D507" s="1389"/>
      <c r="E507" s="1387" t="s">
        <v>297</v>
      </c>
      <c r="F507" s="1389"/>
      <c r="G507" s="518" t="s">
        <v>298</v>
      </c>
      <c r="H507" s="646"/>
      <c r="I507" s="1387" t="s">
        <v>299</v>
      </c>
      <c r="J507" s="1389"/>
      <c r="K507" s="518" t="s">
        <v>298</v>
      </c>
    </row>
    <row r="508" spans="1:12" ht="25.5" customHeight="1" thickBot="1" x14ac:dyDescent="0.25">
      <c r="A508" s="1373" t="str">
        <f>$A$15</f>
        <v>d</v>
      </c>
      <c r="B508" s="1374"/>
      <c r="C508" s="1374"/>
      <c r="D508" s="1375"/>
      <c r="E508" s="1376" t="str">
        <f>T($E$15)</f>
        <v>a</v>
      </c>
      <c r="F508" s="1377"/>
      <c r="G508" s="532">
        <f>Honors!C23</f>
        <v>0</v>
      </c>
      <c r="H508" s="661">
        <f>IF(L508="X",70%,G508)</f>
        <v>0</v>
      </c>
      <c r="I508" s="1376"/>
      <c r="J508" s="1377"/>
      <c r="K508" s="532" t="str">
        <f>IF(L508="X",70%,"")</f>
        <v/>
      </c>
      <c r="L508" s="535" t="str">
        <f>IF(Honors!F23="X","X","")</f>
        <v/>
      </c>
    </row>
    <row r="509" spans="1:12" ht="25.5" customHeight="1" thickBot="1" x14ac:dyDescent="0.25">
      <c r="A509" s="1373" t="str">
        <f>$A$16</f>
        <v>d</v>
      </c>
      <c r="B509" s="1374"/>
      <c r="C509" s="1374"/>
      <c r="D509" s="1375"/>
      <c r="E509" s="1376" t="str">
        <f>T($E$16)</f>
        <v>b</v>
      </c>
      <c r="F509" s="1377"/>
      <c r="G509" s="532">
        <f>Honors!G23</f>
        <v>0</v>
      </c>
      <c r="H509" s="661">
        <f>IF(L509="X",70%,G509)</f>
        <v>0</v>
      </c>
      <c r="I509" s="1376"/>
      <c r="J509" s="1377"/>
      <c r="K509" s="532" t="str">
        <f>IF(L509="X",70%,"")</f>
        <v/>
      </c>
      <c r="L509" s="535" t="str">
        <f>IF(Honors!J23="X","X","")</f>
        <v/>
      </c>
    </row>
    <row r="510" spans="1:12" ht="24.75" customHeight="1" thickBot="1" x14ac:dyDescent="0.25">
      <c r="A510" s="1373" t="str">
        <f>$A$17</f>
        <v>d</v>
      </c>
      <c r="B510" s="1374"/>
      <c r="C510" s="1374"/>
      <c r="D510" s="1375"/>
      <c r="E510" s="1376" t="str">
        <f>T($E$17)</f>
        <v>a</v>
      </c>
      <c r="F510" s="1377"/>
      <c r="G510" s="532">
        <f>Honors!K23</f>
        <v>0</v>
      </c>
      <c r="H510" s="661">
        <f>IF(L510="X",70%,G510)</f>
        <v>0</v>
      </c>
      <c r="I510" s="1376"/>
      <c r="J510" s="1377"/>
      <c r="K510" s="532" t="str">
        <f>IF(L510="X",70%,"")</f>
        <v/>
      </c>
      <c r="L510" s="535" t="str">
        <f>IF(Honors!N23="X","X","")</f>
        <v/>
      </c>
    </row>
    <row r="511" spans="1:12" ht="25.5" customHeight="1" thickBot="1" x14ac:dyDescent="0.25">
      <c r="A511" s="1373" t="str">
        <f>$A$18</f>
        <v>d</v>
      </c>
      <c r="B511" s="1374"/>
      <c r="C511" s="1374"/>
      <c r="D511" s="1375"/>
      <c r="E511" s="1376" t="str">
        <f>T($E$18)</f>
        <v>b</v>
      </c>
      <c r="F511" s="1377"/>
      <c r="G511" s="532">
        <f>Honors!O23</f>
        <v>0</v>
      </c>
      <c r="H511" s="661">
        <f>IF(L511="X",70%,G511)</f>
        <v>0</v>
      </c>
      <c r="I511" s="1376"/>
      <c r="J511" s="1377"/>
      <c r="K511" s="532" t="str">
        <f>IF(L511="X",70%,"")</f>
        <v/>
      </c>
      <c r="L511" s="535" t="str">
        <f>IF(Honors!R23="X","X","")</f>
        <v/>
      </c>
    </row>
    <row r="512" spans="1:12" ht="25.5" customHeight="1" thickBot="1" x14ac:dyDescent="0.25">
      <c r="A512" s="1373" t="str">
        <f>$A$19</f>
        <v>d</v>
      </c>
      <c r="B512" s="1374"/>
      <c r="C512" s="1374"/>
      <c r="D512" s="1375"/>
      <c r="E512" s="1380" t="str">
        <f>T($E$19)</f>
        <v>a</v>
      </c>
      <c r="F512" s="1377"/>
      <c r="G512" s="532">
        <f>Honors!S23</f>
        <v>0</v>
      </c>
      <c r="H512" s="661">
        <f>IF(L512="X",70%,G512)</f>
        <v>0</v>
      </c>
      <c r="I512" s="1376"/>
      <c r="J512" s="1377"/>
      <c r="K512" s="532" t="str">
        <f>IF(L512="X",70%,"")</f>
        <v/>
      </c>
      <c r="L512" s="535" t="str">
        <f>IF(Honors!V23="X","X","")</f>
        <v/>
      </c>
    </row>
    <row r="513" spans="1:11" ht="25.5" customHeight="1" thickBot="1" x14ac:dyDescent="0.25">
      <c r="A513" s="1373"/>
      <c r="B513" s="1374"/>
      <c r="C513" s="1374"/>
      <c r="D513" s="1375"/>
      <c r="E513" s="1376"/>
      <c r="F513" s="1377"/>
      <c r="G513" s="520"/>
      <c r="H513" s="552"/>
      <c r="I513" s="1376"/>
      <c r="J513" s="1377"/>
      <c r="K513" s="520"/>
    </row>
    <row r="514" spans="1:11" ht="25.5" customHeight="1" thickBot="1" x14ac:dyDescent="0.25">
      <c r="A514" s="1373"/>
      <c r="B514" s="1374"/>
      <c r="C514" s="1374"/>
      <c r="D514" s="1375"/>
      <c r="E514" s="1376"/>
      <c r="F514" s="1377"/>
      <c r="G514" s="520"/>
      <c r="H514" s="552"/>
      <c r="I514" s="1376"/>
      <c r="J514" s="1377"/>
      <c r="K514" s="520"/>
    </row>
    <row r="515" spans="1:11" ht="25.5" customHeight="1" thickBot="1" x14ac:dyDescent="0.25">
      <c r="A515" s="1373"/>
      <c r="B515" s="1374"/>
      <c r="C515" s="1374"/>
      <c r="D515" s="1375"/>
      <c r="E515" s="1376"/>
      <c r="F515" s="1377"/>
      <c r="G515" s="520"/>
      <c r="H515" s="552"/>
      <c r="I515" s="1376"/>
      <c r="J515" s="1377"/>
      <c r="K515" s="520"/>
    </row>
    <row r="516" spans="1:11" ht="25.5" customHeight="1" thickBot="1" x14ac:dyDescent="0.25">
      <c r="A516" s="1373"/>
      <c r="B516" s="1374"/>
      <c r="C516" s="1374"/>
      <c r="D516" s="1375"/>
      <c r="E516" s="1376"/>
      <c r="F516" s="1377"/>
      <c r="G516" s="520"/>
      <c r="H516" s="552"/>
      <c r="I516" s="1376"/>
      <c r="J516" s="1377"/>
      <c r="K516" s="520"/>
    </row>
    <row r="517" spans="1:11" ht="25.5" customHeight="1" thickBot="1" x14ac:dyDescent="0.25">
      <c r="A517" s="1373"/>
      <c r="B517" s="1374"/>
      <c r="C517" s="1374"/>
      <c r="D517" s="1375"/>
      <c r="E517" s="1378"/>
      <c r="F517" s="1379"/>
      <c r="G517" s="520"/>
      <c r="H517" s="552"/>
      <c r="I517" s="1376"/>
      <c r="J517" s="1377"/>
      <c r="K517" s="520"/>
    </row>
    <row r="518" spans="1:11" ht="25.5" customHeight="1" thickBot="1" x14ac:dyDescent="0.3">
      <c r="A518" s="521"/>
      <c r="B518" s="522"/>
      <c r="C518" s="522"/>
      <c r="D518" s="523"/>
      <c r="E518" s="524">
        <f>$E$25</f>
        <v>5</v>
      </c>
      <c r="F518" s="519" t="s">
        <v>300</v>
      </c>
      <c r="G518" s="533">
        <f>IF(A508="","",SUM(H508:H512))</f>
        <v>0</v>
      </c>
      <c r="H518" s="647"/>
      <c r="I518" s="524">
        <f>COUNTIF(I508:J511,"*")</f>
        <v>0</v>
      </c>
      <c r="J518" s="519" t="s">
        <v>300</v>
      </c>
      <c r="K518" s="532">
        <f>SUM(K508:K511)</f>
        <v>0</v>
      </c>
    </row>
    <row r="519" spans="1:11" ht="45" customHeight="1" thickBot="1" x14ac:dyDescent="0.25">
      <c r="A519" s="1367"/>
      <c r="B519" s="1368"/>
      <c r="C519" s="1368"/>
      <c r="D519" s="1369"/>
      <c r="E519" s="525" t="s">
        <v>300</v>
      </c>
      <c r="F519" s="534">
        <f>G518</f>
        <v>0</v>
      </c>
      <c r="G519" s="1370" t="s">
        <v>301</v>
      </c>
      <c r="H519" s="1370"/>
      <c r="I519" s="1370"/>
      <c r="J519" s="1371">
        <f>SUM((F519)/E518)</f>
        <v>0</v>
      </c>
      <c r="K519" s="1372"/>
    </row>
    <row r="520" spans="1:11" ht="51.75" customHeight="1" thickBot="1" x14ac:dyDescent="0.25">
      <c r="A520" s="1358" t="s">
        <v>302</v>
      </c>
      <c r="B520" s="1359"/>
      <c r="C520" s="1359"/>
      <c r="D520" s="1359"/>
      <c r="E520" s="1359"/>
      <c r="F520" s="1359"/>
      <c r="G520" s="1359"/>
      <c r="H520" s="1359"/>
      <c r="I520" s="1359"/>
      <c r="J520" s="1359"/>
      <c r="K520" s="1360"/>
    </row>
    <row r="521" spans="1:11" ht="51.75" customHeight="1" thickBot="1" x14ac:dyDescent="0.25">
      <c r="A521" s="1358" t="s">
        <v>303</v>
      </c>
      <c r="B521" s="1359"/>
      <c r="C521" s="1359"/>
      <c r="D521" s="1359"/>
      <c r="E521" s="1359"/>
      <c r="F521" s="1359"/>
      <c r="G521" s="1359"/>
      <c r="H521" s="1359"/>
      <c r="I521" s="1359"/>
      <c r="J521" s="1359"/>
      <c r="K521" s="1360"/>
    </row>
    <row r="522" spans="1:11" ht="53.25" customHeight="1" thickBot="1" x14ac:dyDescent="0.25">
      <c r="A522" s="1358" t="s">
        <v>304</v>
      </c>
      <c r="B522" s="1359"/>
      <c r="C522" s="1359"/>
      <c r="D522" s="1359"/>
      <c r="E522" s="1359"/>
      <c r="F522" s="1359"/>
      <c r="G522" s="1359"/>
      <c r="H522" s="1359"/>
      <c r="I522" s="1359"/>
      <c r="J522" s="1359"/>
      <c r="K522" s="1360"/>
    </row>
    <row r="523" spans="1:11" ht="12.75" customHeight="1" x14ac:dyDescent="0.2">
      <c r="A523" s="1390" t="str">
        <f>T($A$1)</f>
        <v>15 OPERATIONS STUDENT
EXAM RECORD</v>
      </c>
      <c r="B523" s="1391"/>
      <c r="C523" s="1391"/>
      <c r="D523" s="1391"/>
      <c r="E523" s="1391"/>
      <c r="F523" s="1391"/>
      <c r="G523" s="1391"/>
      <c r="H523" s="1391"/>
      <c r="I523" s="1391"/>
      <c r="J523" s="1391"/>
      <c r="K523" s="1392"/>
    </row>
    <row r="524" spans="1:11" ht="12.75" customHeight="1" x14ac:dyDescent="0.2">
      <c r="A524" s="1393"/>
      <c r="B524" s="1394"/>
      <c r="C524" s="1394"/>
      <c r="D524" s="1394"/>
      <c r="E524" s="1394"/>
      <c r="F524" s="1394"/>
      <c r="G524" s="1394"/>
      <c r="H524" s="1394"/>
      <c r="I524" s="1394"/>
      <c r="J524" s="1394"/>
      <c r="K524" s="1395"/>
    </row>
    <row r="525" spans="1:11" ht="12.75" customHeight="1" x14ac:dyDescent="0.2">
      <c r="A525" s="1393"/>
      <c r="B525" s="1394"/>
      <c r="C525" s="1394"/>
      <c r="D525" s="1394"/>
      <c r="E525" s="1394"/>
      <c r="F525" s="1394"/>
      <c r="G525" s="1394"/>
      <c r="H525" s="1394"/>
      <c r="I525" s="1394"/>
      <c r="J525" s="1394"/>
      <c r="K525" s="1395"/>
    </row>
    <row r="526" spans="1:11" ht="12.75" customHeight="1" x14ac:dyDescent="0.2">
      <c r="A526" s="1393"/>
      <c r="B526" s="1394"/>
      <c r="C526" s="1394"/>
      <c r="D526" s="1394"/>
      <c r="E526" s="1394"/>
      <c r="F526" s="1394"/>
      <c r="G526" s="1394"/>
      <c r="H526" s="1394"/>
      <c r="I526" s="1394"/>
      <c r="J526" s="1394"/>
      <c r="K526" s="1395"/>
    </row>
    <row r="527" spans="1:11" ht="35.25" customHeight="1" thickBot="1" x14ac:dyDescent="0.25">
      <c r="A527" s="1396"/>
      <c r="B527" s="1397"/>
      <c r="C527" s="1397"/>
      <c r="D527" s="1397"/>
      <c r="E527" s="1397"/>
      <c r="F527" s="1397"/>
      <c r="G527" s="1397"/>
      <c r="H527" s="1397"/>
      <c r="I527" s="1397"/>
      <c r="J527" s="1397"/>
      <c r="K527" s="1398"/>
    </row>
    <row r="528" spans="1:11" ht="12.75" customHeight="1" x14ac:dyDescent="0.2">
      <c r="A528" s="1381" t="s">
        <v>292</v>
      </c>
      <c r="B528" s="1382"/>
      <c r="C528" s="1382"/>
      <c r="D528" s="1382"/>
      <c r="E528" s="1382"/>
      <c r="F528" s="1382"/>
      <c r="G528" s="1383"/>
      <c r="H528" s="642"/>
      <c r="I528" s="1381" t="s">
        <v>293</v>
      </c>
      <c r="J528" s="1382"/>
      <c r="K528" s="1383"/>
    </row>
    <row r="529" spans="1:12" ht="12.75" customHeight="1" x14ac:dyDescent="0.2">
      <c r="A529" s="1384"/>
      <c r="B529" s="1385"/>
      <c r="C529" s="1385"/>
      <c r="D529" s="1385"/>
      <c r="E529" s="1385"/>
      <c r="F529" s="1385"/>
      <c r="G529" s="1386"/>
      <c r="H529" s="643"/>
      <c r="I529" s="1384"/>
      <c r="J529" s="1385"/>
      <c r="K529" s="1386"/>
    </row>
    <row r="530" spans="1:12" ht="12.75" customHeight="1" x14ac:dyDescent="0.2">
      <c r="A530" s="1361" t="str">
        <f>T(Admin!D23)</f>
        <v/>
      </c>
      <c r="B530" s="1362"/>
      <c r="C530" s="1362"/>
      <c r="D530" s="1362"/>
      <c r="E530" s="1362"/>
      <c r="F530" s="1362"/>
      <c r="G530" s="1363"/>
      <c r="H530" s="644"/>
      <c r="I530" s="1361" t="str">
        <f>T(Admin!C23)</f>
        <v/>
      </c>
      <c r="J530" s="1362"/>
      <c r="K530" s="1363"/>
    </row>
    <row r="531" spans="1:12" ht="13.5" customHeight="1" thickBot="1" x14ac:dyDescent="0.25">
      <c r="A531" s="1364"/>
      <c r="B531" s="1365"/>
      <c r="C531" s="1365"/>
      <c r="D531" s="1365"/>
      <c r="E531" s="1365"/>
      <c r="F531" s="1365"/>
      <c r="G531" s="1366"/>
      <c r="H531" s="645"/>
      <c r="I531" s="1364"/>
      <c r="J531" s="1365"/>
      <c r="K531" s="1366"/>
    </row>
    <row r="532" spans="1:12" ht="12.75" customHeight="1" x14ac:dyDescent="0.2">
      <c r="A532" s="1381" t="s">
        <v>294</v>
      </c>
      <c r="B532" s="1382"/>
      <c r="C532" s="1382"/>
      <c r="D532" s="1382"/>
      <c r="E532" s="1382"/>
      <c r="F532" s="1382"/>
      <c r="G532" s="1383"/>
      <c r="H532" s="642"/>
      <c r="I532" s="1381" t="s">
        <v>295</v>
      </c>
      <c r="J532" s="1382"/>
      <c r="K532" s="1383"/>
    </row>
    <row r="533" spans="1:12" ht="12.75" customHeight="1" x14ac:dyDescent="0.2">
      <c r="A533" s="1384"/>
      <c r="B533" s="1385"/>
      <c r="C533" s="1385"/>
      <c r="D533" s="1385"/>
      <c r="E533" s="1385"/>
      <c r="F533" s="1385"/>
      <c r="G533" s="1386"/>
      <c r="H533" s="643"/>
      <c r="I533" s="1384"/>
      <c r="J533" s="1385"/>
      <c r="K533" s="1386"/>
    </row>
    <row r="534" spans="1:12" ht="12.75" customHeight="1" x14ac:dyDescent="0.2">
      <c r="A534" s="1361" t="str">
        <f>T(Admin!$A$1)</f>
        <v>15P ALC CLASS 15-005</v>
      </c>
      <c r="B534" s="1362"/>
      <c r="C534" s="1362"/>
      <c r="D534" s="1362"/>
      <c r="E534" s="1362"/>
      <c r="F534" s="1362"/>
      <c r="G534" s="1363"/>
      <c r="H534" s="644"/>
      <c r="I534" s="1361" t="str">
        <f>RIGHT(Admin!E23,4)</f>
        <v/>
      </c>
      <c r="J534" s="1362"/>
      <c r="K534" s="1363"/>
    </row>
    <row r="535" spans="1:12" ht="13.5" customHeight="1" thickBot="1" x14ac:dyDescent="0.25">
      <c r="A535" s="1364"/>
      <c r="B535" s="1365"/>
      <c r="C535" s="1365"/>
      <c r="D535" s="1365"/>
      <c r="E535" s="1365"/>
      <c r="F535" s="1365"/>
      <c r="G535" s="1366"/>
      <c r="H535" s="645"/>
      <c r="I535" s="1364"/>
      <c r="J535" s="1365"/>
      <c r="K535" s="1366"/>
    </row>
    <row r="536" spans="1:12" ht="23.25" customHeight="1" thickBot="1" x14ac:dyDescent="0.25">
      <c r="A536" s="1387" t="s">
        <v>296</v>
      </c>
      <c r="B536" s="1388"/>
      <c r="C536" s="1388"/>
      <c r="D536" s="1389"/>
      <c r="E536" s="1387" t="s">
        <v>297</v>
      </c>
      <c r="F536" s="1389"/>
      <c r="G536" s="518" t="s">
        <v>298</v>
      </c>
      <c r="H536" s="646"/>
      <c r="I536" s="1387" t="s">
        <v>299</v>
      </c>
      <c r="J536" s="1389"/>
      <c r="K536" s="518" t="s">
        <v>298</v>
      </c>
    </row>
    <row r="537" spans="1:12" ht="25.5" customHeight="1" thickBot="1" x14ac:dyDescent="0.25">
      <c r="A537" s="1373" t="str">
        <f>$A$15</f>
        <v>d</v>
      </c>
      <c r="B537" s="1374"/>
      <c r="C537" s="1374"/>
      <c r="D537" s="1375"/>
      <c r="E537" s="1376" t="str">
        <f>T($E$15)</f>
        <v>a</v>
      </c>
      <c r="F537" s="1377"/>
      <c r="G537" s="532">
        <f>Honors!C24</f>
        <v>0</v>
      </c>
      <c r="H537" s="661">
        <f>IF(L537="X",70%,G537)</f>
        <v>0</v>
      </c>
      <c r="I537" s="1376"/>
      <c r="J537" s="1377"/>
      <c r="K537" s="532" t="str">
        <f>IF(L537="X",70%,"")</f>
        <v/>
      </c>
      <c r="L537" s="535" t="str">
        <f>IF(Honors!F24="X","X","")</f>
        <v/>
      </c>
    </row>
    <row r="538" spans="1:12" ht="25.5" customHeight="1" thickBot="1" x14ac:dyDescent="0.25">
      <c r="A538" s="1373" t="str">
        <f>$A$16</f>
        <v>d</v>
      </c>
      <c r="B538" s="1374"/>
      <c r="C538" s="1374"/>
      <c r="D538" s="1375"/>
      <c r="E538" s="1376" t="str">
        <f>T($E$16)</f>
        <v>b</v>
      </c>
      <c r="F538" s="1377"/>
      <c r="G538" s="532">
        <f>Honors!G24</f>
        <v>0</v>
      </c>
      <c r="H538" s="661">
        <f>IF(L538="X",70%,G538)</f>
        <v>0</v>
      </c>
      <c r="I538" s="1376"/>
      <c r="J538" s="1377"/>
      <c r="K538" s="532" t="str">
        <f>IF(L538="X",70%,"")</f>
        <v/>
      </c>
      <c r="L538" s="535" t="str">
        <f>IF(Honors!J24="X","X","")</f>
        <v/>
      </c>
    </row>
    <row r="539" spans="1:12" ht="24.75" customHeight="1" thickBot="1" x14ac:dyDescent="0.25">
      <c r="A539" s="1373" t="str">
        <f>$A$17</f>
        <v>d</v>
      </c>
      <c r="B539" s="1374"/>
      <c r="C539" s="1374"/>
      <c r="D539" s="1375"/>
      <c r="E539" s="1376" t="str">
        <f>T($E$17)</f>
        <v>a</v>
      </c>
      <c r="F539" s="1377"/>
      <c r="G539" s="532">
        <f>Honors!K24</f>
        <v>0</v>
      </c>
      <c r="H539" s="661">
        <f>IF(L539="X",70%,G539)</f>
        <v>0</v>
      </c>
      <c r="I539" s="1376"/>
      <c r="J539" s="1377"/>
      <c r="K539" s="532" t="str">
        <f>IF(L539="X",70%,"")</f>
        <v/>
      </c>
      <c r="L539" s="535" t="str">
        <f>IF(Honors!N24="X","X","")</f>
        <v/>
      </c>
    </row>
    <row r="540" spans="1:12" ht="25.5" customHeight="1" thickBot="1" x14ac:dyDescent="0.25">
      <c r="A540" s="1373" t="str">
        <f>$A$18</f>
        <v>d</v>
      </c>
      <c r="B540" s="1374"/>
      <c r="C540" s="1374"/>
      <c r="D540" s="1375"/>
      <c r="E540" s="1376" t="str">
        <f>T($E$18)</f>
        <v>b</v>
      </c>
      <c r="F540" s="1377"/>
      <c r="G540" s="532">
        <f>Honors!O24</f>
        <v>0</v>
      </c>
      <c r="H540" s="661">
        <f>IF(L540="X",70%,G540)</f>
        <v>0</v>
      </c>
      <c r="I540" s="1376"/>
      <c r="J540" s="1377"/>
      <c r="K540" s="532" t="str">
        <f>IF(L540="X",70%,"")</f>
        <v/>
      </c>
      <c r="L540" s="535" t="str">
        <f>IF(Honors!R24="X","X","")</f>
        <v/>
      </c>
    </row>
    <row r="541" spans="1:12" ht="25.5" customHeight="1" thickBot="1" x14ac:dyDescent="0.25">
      <c r="A541" s="1373" t="str">
        <f>$A$19</f>
        <v>d</v>
      </c>
      <c r="B541" s="1374"/>
      <c r="C541" s="1374"/>
      <c r="D541" s="1375"/>
      <c r="E541" s="1380" t="str">
        <f>T($E$19)</f>
        <v>a</v>
      </c>
      <c r="F541" s="1377"/>
      <c r="G541" s="532">
        <f>Honors!S24</f>
        <v>0</v>
      </c>
      <c r="H541" s="661">
        <f>IF(L541="X",70%,G541)</f>
        <v>0</v>
      </c>
      <c r="I541" s="1376"/>
      <c r="J541" s="1377"/>
      <c r="K541" s="532" t="str">
        <f>IF(L541="X",70%,"")</f>
        <v/>
      </c>
      <c r="L541" s="535" t="str">
        <f>IF(Honors!V24="X","X","")</f>
        <v/>
      </c>
    </row>
    <row r="542" spans="1:12" ht="25.5" customHeight="1" thickBot="1" x14ac:dyDescent="0.25">
      <c r="A542" s="1373"/>
      <c r="B542" s="1374"/>
      <c r="C542" s="1374"/>
      <c r="D542" s="1375"/>
      <c r="E542" s="1376"/>
      <c r="F542" s="1377"/>
      <c r="G542" s="520"/>
      <c r="H542" s="552"/>
      <c r="I542" s="1376"/>
      <c r="J542" s="1377"/>
      <c r="K542" s="520"/>
    </row>
    <row r="543" spans="1:12" ht="25.5" customHeight="1" thickBot="1" x14ac:dyDescent="0.25">
      <c r="A543" s="1373"/>
      <c r="B543" s="1374"/>
      <c r="C543" s="1374"/>
      <c r="D543" s="1375"/>
      <c r="E543" s="1376"/>
      <c r="F543" s="1377"/>
      <c r="G543" s="520"/>
      <c r="H543" s="552"/>
      <c r="I543" s="1376"/>
      <c r="J543" s="1377"/>
      <c r="K543" s="520"/>
    </row>
    <row r="544" spans="1:12" ht="25.5" customHeight="1" thickBot="1" x14ac:dyDescent="0.25">
      <c r="A544" s="1373"/>
      <c r="B544" s="1374"/>
      <c r="C544" s="1374"/>
      <c r="D544" s="1375"/>
      <c r="E544" s="1376"/>
      <c r="F544" s="1377"/>
      <c r="G544" s="520"/>
      <c r="H544" s="552"/>
      <c r="I544" s="1376"/>
      <c r="J544" s="1377"/>
      <c r="K544" s="520"/>
    </row>
    <row r="545" spans="1:11" ht="25.5" customHeight="1" thickBot="1" x14ac:dyDescent="0.25">
      <c r="A545" s="1373"/>
      <c r="B545" s="1374"/>
      <c r="C545" s="1374"/>
      <c r="D545" s="1375"/>
      <c r="E545" s="1376"/>
      <c r="F545" s="1377"/>
      <c r="G545" s="520"/>
      <c r="H545" s="552"/>
      <c r="I545" s="1376"/>
      <c r="J545" s="1377"/>
      <c r="K545" s="520"/>
    </row>
    <row r="546" spans="1:11" ht="25.5" customHeight="1" thickBot="1" x14ac:dyDescent="0.25">
      <c r="A546" s="1373"/>
      <c r="B546" s="1374"/>
      <c r="C546" s="1374"/>
      <c r="D546" s="1375"/>
      <c r="E546" s="1378"/>
      <c r="F546" s="1379"/>
      <c r="G546" s="520"/>
      <c r="H546" s="552"/>
      <c r="I546" s="1376"/>
      <c r="J546" s="1377"/>
      <c r="K546" s="520"/>
    </row>
    <row r="547" spans="1:11" ht="25.5" customHeight="1" thickBot="1" x14ac:dyDescent="0.3">
      <c r="A547" s="521"/>
      <c r="B547" s="522"/>
      <c r="C547" s="522"/>
      <c r="D547" s="523"/>
      <c r="E547" s="524">
        <f>$E$25</f>
        <v>5</v>
      </c>
      <c r="F547" s="519" t="s">
        <v>300</v>
      </c>
      <c r="G547" s="533">
        <f>IF(A537="","",SUM(H537:H541))</f>
        <v>0</v>
      </c>
      <c r="H547" s="647"/>
      <c r="I547" s="524">
        <f>COUNTIF(I537:J540,"*")</f>
        <v>0</v>
      </c>
      <c r="J547" s="519" t="s">
        <v>300</v>
      </c>
      <c r="K547" s="532">
        <f>SUM(K537:K540)</f>
        <v>0</v>
      </c>
    </row>
    <row r="548" spans="1:11" ht="45" customHeight="1" thickBot="1" x14ac:dyDescent="0.25">
      <c r="A548" s="1367"/>
      <c r="B548" s="1368"/>
      <c r="C548" s="1368"/>
      <c r="D548" s="1369"/>
      <c r="E548" s="525" t="s">
        <v>300</v>
      </c>
      <c r="F548" s="534">
        <f>G547</f>
        <v>0</v>
      </c>
      <c r="G548" s="1370" t="s">
        <v>301</v>
      </c>
      <c r="H548" s="1370"/>
      <c r="I548" s="1370"/>
      <c r="J548" s="1371">
        <f>SUM((F548)/E547)</f>
        <v>0</v>
      </c>
      <c r="K548" s="1372"/>
    </row>
    <row r="549" spans="1:11" ht="51.75" customHeight="1" thickBot="1" x14ac:dyDescent="0.25">
      <c r="A549" s="1358" t="s">
        <v>302</v>
      </c>
      <c r="B549" s="1359"/>
      <c r="C549" s="1359"/>
      <c r="D549" s="1359"/>
      <c r="E549" s="1359"/>
      <c r="F549" s="1359"/>
      <c r="G549" s="1359"/>
      <c r="H549" s="1359"/>
      <c r="I549" s="1359"/>
      <c r="J549" s="1359"/>
      <c r="K549" s="1360"/>
    </row>
    <row r="550" spans="1:11" ht="51.75" customHeight="1" thickBot="1" x14ac:dyDescent="0.25">
      <c r="A550" s="1358" t="s">
        <v>303</v>
      </c>
      <c r="B550" s="1359"/>
      <c r="C550" s="1359"/>
      <c r="D550" s="1359"/>
      <c r="E550" s="1359"/>
      <c r="F550" s="1359"/>
      <c r="G550" s="1359"/>
      <c r="H550" s="1359"/>
      <c r="I550" s="1359"/>
      <c r="J550" s="1359"/>
      <c r="K550" s="1360"/>
    </row>
    <row r="551" spans="1:11" ht="53.25" customHeight="1" thickBot="1" x14ac:dyDescent="0.25">
      <c r="A551" s="1358" t="s">
        <v>304</v>
      </c>
      <c r="B551" s="1359"/>
      <c r="C551" s="1359"/>
      <c r="D551" s="1359"/>
      <c r="E551" s="1359"/>
      <c r="F551" s="1359"/>
      <c r="G551" s="1359"/>
      <c r="H551" s="1359"/>
      <c r="I551" s="1359"/>
      <c r="J551" s="1359"/>
      <c r="K551" s="1360"/>
    </row>
    <row r="552" spans="1:11" ht="12.75" customHeight="1" x14ac:dyDescent="0.2">
      <c r="A552" s="1390" t="str">
        <f>T($A$1)</f>
        <v>15 OPERATIONS STUDENT
EXAM RECORD</v>
      </c>
      <c r="B552" s="1391"/>
      <c r="C552" s="1391"/>
      <c r="D552" s="1391"/>
      <c r="E552" s="1391"/>
      <c r="F552" s="1391"/>
      <c r="G552" s="1391"/>
      <c r="H552" s="1391"/>
      <c r="I552" s="1391"/>
      <c r="J552" s="1391"/>
      <c r="K552" s="1392"/>
    </row>
    <row r="553" spans="1:11" ht="12.75" customHeight="1" x14ac:dyDescent="0.2">
      <c r="A553" s="1393"/>
      <c r="B553" s="1394"/>
      <c r="C553" s="1394"/>
      <c r="D553" s="1394"/>
      <c r="E553" s="1394"/>
      <c r="F553" s="1394"/>
      <c r="G553" s="1394"/>
      <c r="H553" s="1394"/>
      <c r="I553" s="1394"/>
      <c r="J553" s="1394"/>
      <c r="K553" s="1395"/>
    </row>
    <row r="554" spans="1:11" ht="12.75" customHeight="1" x14ac:dyDescent="0.2">
      <c r="A554" s="1393"/>
      <c r="B554" s="1394"/>
      <c r="C554" s="1394"/>
      <c r="D554" s="1394"/>
      <c r="E554" s="1394"/>
      <c r="F554" s="1394"/>
      <c r="G554" s="1394"/>
      <c r="H554" s="1394"/>
      <c r="I554" s="1394"/>
      <c r="J554" s="1394"/>
      <c r="K554" s="1395"/>
    </row>
    <row r="555" spans="1:11" ht="12.75" customHeight="1" x14ac:dyDescent="0.2">
      <c r="A555" s="1393"/>
      <c r="B555" s="1394"/>
      <c r="C555" s="1394"/>
      <c r="D555" s="1394"/>
      <c r="E555" s="1394"/>
      <c r="F555" s="1394"/>
      <c r="G555" s="1394"/>
      <c r="H555" s="1394"/>
      <c r="I555" s="1394"/>
      <c r="J555" s="1394"/>
      <c r="K555" s="1395"/>
    </row>
    <row r="556" spans="1:11" ht="35.25" customHeight="1" thickBot="1" x14ac:dyDescent="0.25">
      <c r="A556" s="1396"/>
      <c r="B556" s="1397"/>
      <c r="C556" s="1397"/>
      <c r="D556" s="1397"/>
      <c r="E556" s="1397"/>
      <c r="F556" s="1397"/>
      <c r="G556" s="1397"/>
      <c r="H556" s="1397"/>
      <c r="I556" s="1397"/>
      <c r="J556" s="1397"/>
      <c r="K556" s="1398"/>
    </row>
    <row r="557" spans="1:11" ht="12.75" customHeight="1" x14ac:dyDescent="0.2">
      <c r="A557" s="1381" t="s">
        <v>292</v>
      </c>
      <c r="B557" s="1382"/>
      <c r="C557" s="1382"/>
      <c r="D557" s="1382"/>
      <c r="E557" s="1382"/>
      <c r="F557" s="1382"/>
      <c r="G557" s="1383"/>
      <c r="H557" s="642"/>
      <c r="I557" s="1381" t="s">
        <v>293</v>
      </c>
      <c r="J557" s="1382"/>
      <c r="K557" s="1383"/>
    </row>
    <row r="558" spans="1:11" ht="12.75" customHeight="1" x14ac:dyDescent="0.2">
      <c r="A558" s="1384"/>
      <c r="B558" s="1385"/>
      <c r="C558" s="1385"/>
      <c r="D558" s="1385"/>
      <c r="E558" s="1385"/>
      <c r="F558" s="1385"/>
      <c r="G558" s="1386"/>
      <c r="H558" s="643"/>
      <c r="I558" s="1384"/>
      <c r="J558" s="1385"/>
      <c r="K558" s="1386"/>
    </row>
    <row r="559" spans="1:11" ht="12.75" customHeight="1" x14ac:dyDescent="0.2">
      <c r="A559" s="1361" t="str">
        <f>T(Admin!D24)</f>
        <v/>
      </c>
      <c r="B559" s="1362"/>
      <c r="C559" s="1362"/>
      <c r="D559" s="1362"/>
      <c r="E559" s="1362"/>
      <c r="F559" s="1362"/>
      <c r="G559" s="1363"/>
      <c r="H559" s="644"/>
      <c r="I559" s="1361" t="str">
        <f>T(Admin!C24)</f>
        <v/>
      </c>
      <c r="J559" s="1362"/>
      <c r="K559" s="1363"/>
    </row>
    <row r="560" spans="1:11" ht="13.5" customHeight="1" thickBot="1" x14ac:dyDescent="0.25">
      <c r="A560" s="1364"/>
      <c r="B560" s="1365"/>
      <c r="C560" s="1365"/>
      <c r="D560" s="1365"/>
      <c r="E560" s="1365"/>
      <c r="F560" s="1365"/>
      <c r="G560" s="1366"/>
      <c r="H560" s="645"/>
      <c r="I560" s="1364"/>
      <c r="J560" s="1365"/>
      <c r="K560" s="1366"/>
    </row>
    <row r="561" spans="1:12" ht="12.75" customHeight="1" x14ac:dyDescent="0.2">
      <c r="A561" s="1381" t="s">
        <v>294</v>
      </c>
      <c r="B561" s="1382"/>
      <c r="C561" s="1382"/>
      <c r="D561" s="1382"/>
      <c r="E561" s="1382"/>
      <c r="F561" s="1382"/>
      <c r="G561" s="1383"/>
      <c r="H561" s="642"/>
      <c r="I561" s="1381" t="s">
        <v>295</v>
      </c>
      <c r="J561" s="1382"/>
      <c r="K561" s="1383"/>
    </row>
    <row r="562" spans="1:12" ht="12.75" customHeight="1" x14ac:dyDescent="0.2">
      <c r="A562" s="1384"/>
      <c r="B562" s="1385"/>
      <c r="C562" s="1385"/>
      <c r="D562" s="1385"/>
      <c r="E562" s="1385"/>
      <c r="F562" s="1385"/>
      <c r="G562" s="1386"/>
      <c r="H562" s="643"/>
      <c r="I562" s="1384"/>
      <c r="J562" s="1385"/>
      <c r="K562" s="1386"/>
    </row>
    <row r="563" spans="1:12" ht="12.75" customHeight="1" x14ac:dyDescent="0.2">
      <c r="A563" s="1361" t="str">
        <f>T(Admin!$A$1)</f>
        <v>15P ALC CLASS 15-005</v>
      </c>
      <c r="B563" s="1362"/>
      <c r="C563" s="1362"/>
      <c r="D563" s="1362"/>
      <c r="E563" s="1362"/>
      <c r="F563" s="1362"/>
      <c r="G563" s="1363"/>
      <c r="H563" s="644"/>
      <c r="I563" s="1361" t="str">
        <f>RIGHT(Admin!E24,4)</f>
        <v/>
      </c>
      <c r="J563" s="1362"/>
      <c r="K563" s="1363"/>
    </row>
    <row r="564" spans="1:12" ht="13.5" customHeight="1" thickBot="1" x14ac:dyDescent="0.25">
      <c r="A564" s="1364"/>
      <c r="B564" s="1365"/>
      <c r="C564" s="1365"/>
      <c r="D564" s="1365"/>
      <c r="E564" s="1365"/>
      <c r="F564" s="1365"/>
      <c r="G564" s="1366"/>
      <c r="H564" s="645"/>
      <c r="I564" s="1364"/>
      <c r="J564" s="1365"/>
      <c r="K564" s="1366"/>
    </row>
    <row r="565" spans="1:12" ht="23.25" customHeight="1" thickBot="1" x14ac:dyDescent="0.25">
      <c r="A565" s="1387" t="s">
        <v>296</v>
      </c>
      <c r="B565" s="1388"/>
      <c r="C565" s="1388"/>
      <c r="D565" s="1389"/>
      <c r="E565" s="1387" t="s">
        <v>297</v>
      </c>
      <c r="F565" s="1389"/>
      <c r="G565" s="518" t="s">
        <v>298</v>
      </c>
      <c r="H565" s="646"/>
      <c r="I565" s="1387" t="s">
        <v>299</v>
      </c>
      <c r="J565" s="1389"/>
      <c r="K565" s="518" t="s">
        <v>298</v>
      </c>
    </row>
    <row r="566" spans="1:12" ht="25.5" customHeight="1" thickBot="1" x14ac:dyDescent="0.25">
      <c r="A566" s="1373" t="str">
        <f>$A$15</f>
        <v>d</v>
      </c>
      <c r="B566" s="1374"/>
      <c r="C566" s="1374"/>
      <c r="D566" s="1375"/>
      <c r="E566" s="1376" t="str">
        <f>T($E$15)</f>
        <v>a</v>
      </c>
      <c r="F566" s="1377"/>
      <c r="G566" s="532">
        <f>Honors!C25</f>
        <v>0</v>
      </c>
      <c r="H566" s="661">
        <f>IF(L566="X",70%,G566)</f>
        <v>0</v>
      </c>
      <c r="I566" s="1376"/>
      <c r="J566" s="1377"/>
      <c r="K566" s="532" t="str">
        <f>IF(L566="X",70%,"")</f>
        <v/>
      </c>
      <c r="L566" s="535" t="str">
        <f>IF(Honors!F25="X","X","")</f>
        <v/>
      </c>
    </row>
    <row r="567" spans="1:12" ht="25.5" customHeight="1" thickBot="1" x14ac:dyDescent="0.25">
      <c r="A567" s="1373" t="str">
        <f>$A$16</f>
        <v>d</v>
      </c>
      <c r="B567" s="1374"/>
      <c r="C567" s="1374"/>
      <c r="D567" s="1375"/>
      <c r="E567" s="1376" t="str">
        <f>T($E$16)</f>
        <v>b</v>
      </c>
      <c r="F567" s="1377"/>
      <c r="G567" s="532">
        <f>Honors!G25</f>
        <v>0</v>
      </c>
      <c r="H567" s="661">
        <f>IF(L567="X",70%,G567)</f>
        <v>0</v>
      </c>
      <c r="I567" s="1376"/>
      <c r="J567" s="1377"/>
      <c r="K567" s="532" t="str">
        <f>IF(L567="X",70%,"")</f>
        <v/>
      </c>
      <c r="L567" s="535" t="str">
        <f>IF(Honors!J25="X","X","")</f>
        <v/>
      </c>
    </row>
    <row r="568" spans="1:12" ht="24.75" customHeight="1" thickBot="1" x14ac:dyDescent="0.25">
      <c r="A568" s="1373" t="str">
        <f>$A$17</f>
        <v>d</v>
      </c>
      <c r="B568" s="1374"/>
      <c r="C568" s="1374"/>
      <c r="D568" s="1375"/>
      <c r="E568" s="1376" t="str">
        <f>T($E$17)</f>
        <v>a</v>
      </c>
      <c r="F568" s="1377"/>
      <c r="G568" s="532">
        <f>Honors!K25</f>
        <v>0</v>
      </c>
      <c r="H568" s="661">
        <f>IF(L568="X",70%,G568)</f>
        <v>0</v>
      </c>
      <c r="I568" s="1376"/>
      <c r="J568" s="1377"/>
      <c r="K568" s="532" t="str">
        <f>IF(L568="X",70%,"")</f>
        <v/>
      </c>
      <c r="L568" s="535" t="str">
        <f>IF(Honors!N25="X","X","")</f>
        <v/>
      </c>
    </row>
    <row r="569" spans="1:12" ht="25.5" customHeight="1" thickBot="1" x14ac:dyDescent="0.25">
      <c r="A569" s="1373" t="str">
        <f>$A$18</f>
        <v>d</v>
      </c>
      <c r="B569" s="1374"/>
      <c r="C569" s="1374"/>
      <c r="D569" s="1375"/>
      <c r="E569" s="1376" t="str">
        <f>T($E$18)</f>
        <v>b</v>
      </c>
      <c r="F569" s="1377"/>
      <c r="G569" s="532">
        <f>Honors!O25</f>
        <v>0</v>
      </c>
      <c r="H569" s="661">
        <f>IF(L569="X",70%,G569)</f>
        <v>0</v>
      </c>
      <c r="I569" s="1376"/>
      <c r="J569" s="1377"/>
      <c r="K569" s="532" t="str">
        <f>IF(L569="X",70%,"")</f>
        <v/>
      </c>
      <c r="L569" s="535" t="str">
        <f>IF(Honors!R25="X","X","")</f>
        <v/>
      </c>
    </row>
    <row r="570" spans="1:12" ht="25.5" customHeight="1" thickBot="1" x14ac:dyDescent="0.25">
      <c r="A570" s="1373" t="str">
        <f>$A$19</f>
        <v>d</v>
      </c>
      <c r="B570" s="1374"/>
      <c r="C570" s="1374"/>
      <c r="D570" s="1375"/>
      <c r="E570" s="1380" t="str">
        <f>T($E$19)</f>
        <v>a</v>
      </c>
      <c r="F570" s="1377"/>
      <c r="G570" s="532">
        <f>Honors!S25</f>
        <v>0</v>
      </c>
      <c r="H570" s="661">
        <f>IF(L570="X",70%,G570)</f>
        <v>0</v>
      </c>
      <c r="I570" s="1376"/>
      <c r="J570" s="1377"/>
      <c r="K570" s="532" t="str">
        <f>IF(L570="X",70%,"")</f>
        <v/>
      </c>
      <c r="L570" s="535" t="str">
        <f>IF(Honors!V25="X","X","")</f>
        <v/>
      </c>
    </row>
    <row r="571" spans="1:12" ht="25.5" customHeight="1" thickBot="1" x14ac:dyDescent="0.25">
      <c r="A571" s="1373"/>
      <c r="B571" s="1374"/>
      <c r="C571" s="1374"/>
      <c r="D571" s="1375"/>
      <c r="E571" s="1376"/>
      <c r="F571" s="1377"/>
      <c r="G571" s="520"/>
      <c r="H571" s="552"/>
      <c r="I571" s="1376"/>
      <c r="J571" s="1377"/>
      <c r="K571" s="520"/>
    </row>
    <row r="572" spans="1:12" ht="25.5" customHeight="1" thickBot="1" x14ac:dyDescent="0.25">
      <c r="A572" s="1373"/>
      <c r="B572" s="1374"/>
      <c r="C572" s="1374"/>
      <c r="D572" s="1375"/>
      <c r="E572" s="1376"/>
      <c r="F572" s="1377"/>
      <c r="G572" s="520"/>
      <c r="H572" s="552"/>
      <c r="I572" s="1376"/>
      <c r="J572" s="1377"/>
      <c r="K572" s="520"/>
    </row>
    <row r="573" spans="1:12" ht="25.5" customHeight="1" thickBot="1" x14ac:dyDescent="0.25">
      <c r="A573" s="1373"/>
      <c r="B573" s="1374"/>
      <c r="C573" s="1374"/>
      <c r="D573" s="1375"/>
      <c r="E573" s="1376"/>
      <c r="F573" s="1377"/>
      <c r="G573" s="520"/>
      <c r="H573" s="552"/>
      <c r="I573" s="1376"/>
      <c r="J573" s="1377"/>
      <c r="K573" s="520"/>
    </row>
    <row r="574" spans="1:12" ht="25.5" customHeight="1" thickBot="1" x14ac:dyDescent="0.25">
      <c r="A574" s="1373"/>
      <c r="B574" s="1374"/>
      <c r="C574" s="1374"/>
      <c r="D574" s="1375"/>
      <c r="E574" s="1376"/>
      <c r="F574" s="1377"/>
      <c r="G574" s="520"/>
      <c r="H574" s="552"/>
      <c r="I574" s="1376"/>
      <c r="J574" s="1377"/>
      <c r="K574" s="520"/>
    </row>
    <row r="575" spans="1:12" ht="25.5" customHeight="1" thickBot="1" x14ac:dyDescent="0.25">
      <c r="A575" s="1373"/>
      <c r="B575" s="1374"/>
      <c r="C575" s="1374"/>
      <c r="D575" s="1375"/>
      <c r="E575" s="1378"/>
      <c r="F575" s="1379"/>
      <c r="G575" s="520"/>
      <c r="H575" s="552"/>
      <c r="I575" s="1376"/>
      <c r="J575" s="1377"/>
      <c r="K575" s="520"/>
    </row>
    <row r="576" spans="1:12" ht="25.5" customHeight="1" thickBot="1" x14ac:dyDescent="0.3">
      <c r="A576" s="521"/>
      <c r="B576" s="522"/>
      <c r="C576" s="522"/>
      <c r="D576" s="523"/>
      <c r="E576" s="524">
        <f>$E$25</f>
        <v>5</v>
      </c>
      <c r="F576" s="519" t="s">
        <v>300</v>
      </c>
      <c r="G576" s="533">
        <f>IF(A566="","",SUM(H566:H570))</f>
        <v>0</v>
      </c>
      <c r="H576" s="647"/>
      <c r="I576" s="524">
        <f>COUNTIF(I566:J569,"*")</f>
        <v>0</v>
      </c>
      <c r="J576" s="519" t="s">
        <v>300</v>
      </c>
      <c r="K576" s="532">
        <f>SUM(K566:K569)</f>
        <v>0</v>
      </c>
    </row>
    <row r="577" spans="1:11" ht="45" customHeight="1" thickBot="1" x14ac:dyDescent="0.25">
      <c r="A577" s="1367"/>
      <c r="B577" s="1368"/>
      <c r="C577" s="1368"/>
      <c r="D577" s="1369"/>
      <c r="E577" s="525" t="s">
        <v>300</v>
      </c>
      <c r="F577" s="534">
        <f>G576</f>
        <v>0</v>
      </c>
      <c r="G577" s="1370" t="s">
        <v>301</v>
      </c>
      <c r="H577" s="1370"/>
      <c r="I577" s="1370"/>
      <c r="J577" s="1371">
        <f>SUM((F577)/E576)</f>
        <v>0</v>
      </c>
      <c r="K577" s="1372"/>
    </row>
    <row r="578" spans="1:11" ht="51.75" customHeight="1" thickBot="1" x14ac:dyDescent="0.25">
      <c r="A578" s="1358" t="s">
        <v>302</v>
      </c>
      <c r="B578" s="1359"/>
      <c r="C578" s="1359"/>
      <c r="D578" s="1359"/>
      <c r="E578" s="1359"/>
      <c r="F578" s="1359"/>
      <c r="G578" s="1359"/>
      <c r="H578" s="1359"/>
      <c r="I578" s="1359"/>
      <c r="J578" s="1359"/>
      <c r="K578" s="1360"/>
    </row>
    <row r="579" spans="1:11" ht="51.75" customHeight="1" thickBot="1" x14ac:dyDescent="0.25">
      <c r="A579" s="1358" t="s">
        <v>303</v>
      </c>
      <c r="B579" s="1359"/>
      <c r="C579" s="1359"/>
      <c r="D579" s="1359"/>
      <c r="E579" s="1359"/>
      <c r="F579" s="1359"/>
      <c r="G579" s="1359"/>
      <c r="H579" s="1359"/>
      <c r="I579" s="1359"/>
      <c r="J579" s="1359"/>
      <c r="K579" s="1360"/>
    </row>
    <row r="580" spans="1:11" ht="53.25" customHeight="1" thickBot="1" x14ac:dyDescent="0.25">
      <c r="A580" s="1358" t="s">
        <v>304</v>
      </c>
      <c r="B580" s="1359"/>
      <c r="C580" s="1359"/>
      <c r="D580" s="1359"/>
      <c r="E580" s="1359"/>
      <c r="F580" s="1359"/>
      <c r="G580" s="1359"/>
      <c r="H580" s="1359"/>
      <c r="I580" s="1359"/>
      <c r="J580" s="1359"/>
      <c r="K580" s="1360"/>
    </row>
    <row r="581" spans="1:11" ht="12.75" customHeight="1" x14ac:dyDescent="0.2">
      <c r="A581" s="1390" t="str">
        <f>T($A$1)</f>
        <v>15 OPERATIONS STUDENT
EXAM RECORD</v>
      </c>
      <c r="B581" s="1391"/>
      <c r="C581" s="1391"/>
      <c r="D581" s="1391"/>
      <c r="E581" s="1391"/>
      <c r="F581" s="1391"/>
      <c r="G581" s="1391"/>
      <c r="H581" s="1391"/>
      <c r="I581" s="1391"/>
      <c r="J581" s="1391"/>
      <c r="K581" s="1392"/>
    </row>
    <row r="582" spans="1:11" ht="12.75" customHeight="1" x14ac:dyDescent="0.2">
      <c r="A582" s="1393"/>
      <c r="B582" s="1394"/>
      <c r="C582" s="1394"/>
      <c r="D582" s="1394"/>
      <c r="E582" s="1394"/>
      <c r="F582" s="1394"/>
      <c r="G582" s="1394"/>
      <c r="H582" s="1394"/>
      <c r="I582" s="1394"/>
      <c r="J582" s="1394"/>
      <c r="K582" s="1395"/>
    </row>
    <row r="583" spans="1:11" ht="12.75" customHeight="1" x14ac:dyDescent="0.2">
      <c r="A583" s="1393"/>
      <c r="B583" s="1394"/>
      <c r="C583" s="1394"/>
      <c r="D583" s="1394"/>
      <c r="E583" s="1394"/>
      <c r="F583" s="1394"/>
      <c r="G583" s="1394"/>
      <c r="H583" s="1394"/>
      <c r="I583" s="1394"/>
      <c r="J583" s="1394"/>
      <c r="K583" s="1395"/>
    </row>
    <row r="584" spans="1:11" ht="12.75" customHeight="1" x14ac:dyDescent="0.2">
      <c r="A584" s="1393"/>
      <c r="B584" s="1394"/>
      <c r="C584" s="1394"/>
      <c r="D584" s="1394"/>
      <c r="E584" s="1394"/>
      <c r="F584" s="1394"/>
      <c r="G584" s="1394"/>
      <c r="H584" s="1394"/>
      <c r="I584" s="1394"/>
      <c r="J584" s="1394"/>
      <c r="K584" s="1395"/>
    </row>
    <row r="585" spans="1:11" ht="35.25" customHeight="1" thickBot="1" x14ac:dyDescent="0.25">
      <c r="A585" s="1396"/>
      <c r="B585" s="1397"/>
      <c r="C585" s="1397"/>
      <c r="D585" s="1397"/>
      <c r="E585" s="1397"/>
      <c r="F585" s="1397"/>
      <c r="G585" s="1397"/>
      <c r="H585" s="1397"/>
      <c r="I585" s="1397"/>
      <c r="J585" s="1397"/>
      <c r="K585" s="1398"/>
    </row>
    <row r="586" spans="1:11" ht="12.75" customHeight="1" x14ac:dyDescent="0.2">
      <c r="A586" s="1381" t="s">
        <v>292</v>
      </c>
      <c r="B586" s="1382"/>
      <c r="C586" s="1382"/>
      <c r="D586" s="1382"/>
      <c r="E586" s="1382"/>
      <c r="F586" s="1382"/>
      <c r="G586" s="1383"/>
      <c r="H586" s="642"/>
      <c r="I586" s="1381" t="s">
        <v>293</v>
      </c>
      <c r="J586" s="1382"/>
      <c r="K586" s="1383"/>
    </row>
    <row r="587" spans="1:11" ht="12.75" customHeight="1" x14ac:dyDescent="0.2">
      <c r="A587" s="1384"/>
      <c r="B587" s="1385"/>
      <c r="C587" s="1385"/>
      <c r="D587" s="1385"/>
      <c r="E587" s="1385"/>
      <c r="F587" s="1385"/>
      <c r="G587" s="1386"/>
      <c r="H587" s="643"/>
      <c r="I587" s="1384"/>
      <c r="J587" s="1385"/>
      <c r="K587" s="1386"/>
    </row>
    <row r="588" spans="1:11" ht="12.75" customHeight="1" x14ac:dyDescent="0.2">
      <c r="A588" s="1361" t="str">
        <f>T(Admin!D25)</f>
        <v/>
      </c>
      <c r="B588" s="1362"/>
      <c r="C588" s="1362"/>
      <c r="D588" s="1362"/>
      <c r="E588" s="1362"/>
      <c r="F588" s="1362"/>
      <c r="G588" s="1363"/>
      <c r="H588" s="644"/>
      <c r="I588" s="1361" t="str">
        <f>T(Admin!C25)</f>
        <v/>
      </c>
      <c r="J588" s="1362"/>
      <c r="K588" s="1363"/>
    </row>
    <row r="589" spans="1:11" ht="13.5" customHeight="1" thickBot="1" x14ac:dyDescent="0.25">
      <c r="A589" s="1364"/>
      <c r="B589" s="1365"/>
      <c r="C589" s="1365"/>
      <c r="D589" s="1365"/>
      <c r="E589" s="1365"/>
      <c r="F589" s="1365"/>
      <c r="G589" s="1366"/>
      <c r="H589" s="645"/>
      <c r="I589" s="1364"/>
      <c r="J589" s="1365"/>
      <c r="K589" s="1366"/>
    </row>
    <row r="590" spans="1:11" ht="12.75" customHeight="1" x14ac:dyDescent="0.2">
      <c r="A590" s="1381" t="s">
        <v>294</v>
      </c>
      <c r="B590" s="1382"/>
      <c r="C590" s="1382"/>
      <c r="D590" s="1382"/>
      <c r="E590" s="1382"/>
      <c r="F590" s="1382"/>
      <c r="G590" s="1383"/>
      <c r="H590" s="642"/>
      <c r="I590" s="1381" t="s">
        <v>295</v>
      </c>
      <c r="J590" s="1382"/>
      <c r="K590" s="1383"/>
    </row>
    <row r="591" spans="1:11" ht="12.75" customHeight="1" x14ac:dyDescent="0.2">
      <c r="A591" s="1384"/>
      <c r="B591" s="1385"/>
      <c r="C591" s="1385"/>
      <c r="D591" s="1385"/>
      <c r="E591" s="1385"/>
      <c r="F591" s="1385"/>
      <c r="G591" s="1386"/>
      <c r="H591" s="643"/>
      <c r="I591" s="1384"/>
      <c r="J591" s="1385"/>
      <c r="K591" s="1386"/>
    </row>
    <row r="592" spans="1:11" ht="12.75" customHeight="1" x14ac:dyDescent="0.2">
      <c r="A592" s="1361" t="str">
        <f>T(Admin!$A$1)</f>
        <v>15P ALC CLASS 15-005</v>
      </c>
      <c r="B592" s="1362"/>
      <c r="C592" s="1362"/>
      <c r="D592" s="1362"/>
      <c r="E592" s="1362"/>
      <c r="F592" s="1362"/>
      <c r="G592" s="1363"/>
      <c r="H592" s="644"/>
      <c r="I592" s="1361" t="str">
        <f>RIGHT(Admin!E25,4)</f>
        <v/>
      </c>
      <c r="J592" s="1362"/>
      <c r="K592" s="1363"/>
    </row>
    <row r="593" spans="1:12" ht="13.5" customHeight="1" thickBot="1" x14ac:dyDescent="0.25">
      <c r="A593" s="1364"/>
      <c r="B593" s="1365"/>
      <c r="C593" s="1365"/>
      <c r="D593" s="1365"/>
      <c r="E593" s="1365"/>
      <c r="F593" s="1365"/>
      <c r="G593" s="1366"/>
      <c r="H593" s="645"/>
      <c r="I593" s="1364"/>
      <c r="J593" s="1365"/>
      <c r="K593" s="1366"/>
    </row>
    <row r="594" spans="1:12" ht="23.25" customHeight="1" thickBot="1" x14ac:dyDescent="0.25">
      <c r="A594" s="1387" t="s">
        <v>296</v>
      </c>
      <c r="B594" s="1388"/>
      <c r="C594" s="1388"/>
      <c r="D594" s="1389"/>
      <c r="E594" s="1387" t="s">
        <v>297</v>
      </c>
      <c r="F594" s="1389"/>
      <c r="G594" s="518" t="s">
        <v>298</v>
      </c>
      <c r="H594" s="646"/>
      <c r="I594" s="1387" t="s">
        <v>299</v>
      </c>
      <c r="J594" s="1389"/>
      <c r="K594" s="518" t="s">
        <v>298</v>
      </c>
    </row>
    <row r="595" spans="1:12" ht="25.5" customHeight="1" thickBot="1" x14ac:dyDescent="0.25">
      <c r="A595" s="1373" t="str">
        <f>$A$15</f>
        <v>d</v>
      </c>
      <c r="B595" s="1374"/>
      <c r="C595" s="1374"/>
      <c r="D595" s="1375"/>
      <c r="E595" s="1376" t="str">
        <f>T($E$15)</f>
        <v>a</v>
      </c>
      <c r="F595" s="1377"/>
      <c r="G595" s="532">
        <f>Honors!C26</f>
        <v>0</v>
      </c>
      <c r="H595" s="661">
        <f>IF(L595="X",70%,G595)</f>
        <v>0</v>
      </c>
      <c r="I595" s="1376"/>
      <c r="J595" s="1377"/>
      <c r="K595" s="532" t="str">
        <f>IF(L595="X",70%,"")</f>
        <v/>
      </c>
      <c r="L595" s="535" t="str">
        <f>IF(Honors!F26="X","X","")</f>
        <v/>
      </c>
    </row>
    <row r="596" spans="1:12" ht="25.5" customHeight="1" thickBot="1" x14ac:dyDescent="0.25">
      <c r="A596" s="1373" t="str">
        <f>$A$16</f>
        <v>d</v>
      </c>
      <c r="B596" s="1374"/>
      <c r="C596" s="1374"/>
      <c r="D596" s="1375"/>
      <c r="E596" s="1376" t="str">
        <f>T($E$16)</f>
        <v>b</v>
      </c>
      <c r="F596" s="1377"/>
      <c r="G596" s="532">
        <f>Honors!G26</f>
        <v>0</v>
      </c>
      <c r="H596" s="661">
        <f>IF(L596="X",70%,G596)</f>
        <v>0</v>
      </c>
      <c r="I596" s="1376"/>
      <c r="J596" s="1377"/>
      <c r="K596" s="532" t="str">
        <f>IF(L596="X",70%,"")</f>
        <v/>
      </c>
      <c r="L596" s="535" t="str">
        <f>IF(Honors!J26="X","X","")</f>
        <v/>
      </c>
    </row>
    <row r="597" spans="1:12" ht="24.75" customHeight="1" thickBot="1" x14ac:dyDescent="0.25">
      <c r="A597" s="1373" t="str">
        <f>$A$17</f>
        <v>d</v>
      </c>
      <c r="B597" s="1374"/>
      <c r="C597" s="1374"/>
      <c r="D597" s="1375"/>
      <c r="E597" s="1376" t="str">
        <f>T($E$17)</f>
        <v>a</v>
      </c>
      <c r="F597" s="1377"/>
      <c r="G597" s="532">
        <f>Honors!K26</f>
        <v>0</v>
      </c>
      <c r="H597" s="661">
        <f>IF(L597="X",70%,G597)</f>
        <v>0</v>
      </c>
      <c r="I597" s="1376"/>
      <c r="J597" s="1377"/>
      <c r="K597" s="532" t="str">
        <f>IF(L597="X",70%,"")</f>
        <v/>
      </c>
      <c r="L597" s="535" t="str">
        <f>IF(Honors!N26="X","X","")</f>
        <v/>
      </c>
    </row>
    <row r="598" spans="1:12" ht="25.5" customHeight="1" thickBot="1" x14ac:dyDescent="0.25">
      <c r="A598" s="1373" t="str">
        <f>$A$18</f>
        <v>d</v>
      </c>
      <c r="B598" s="1374"/>
      <c r="C598" s="1374"/>
      <c r="D598" s="1375"/>
      <c r="E598" s="1376" t="str">
        <f>T($E$18)</f>
        <v>b</v>
      </c>
      <c r="F598" s="1377"/>
      <c r="G598" s="532">
        <f>Honors!O26</f>
        <v>0</v>
      </c>
      <c r="H598" s="661">
        <f>IF(L598="X",70%,G598)</f>
        <v>0</v>
      </c>
      <c r="I598" s="1376"/>
      <c r="J598" s="1377"/>
      <c r="K598" s="532" t="str">
        <f>IF(L598="X",70%,"")</f>
        <v/>
      </c>
      <c r="L598" s="535" t="str">
        <f>IF(Honors!R26="X","X","")</f>
        <v/>
      </c>
    </row>
    <row r="599" spans="1:12" ht="25.5" customHeight="1" thickBot="1" x14ac:dyDescent="0.25">
      <c r="A599" s="1373" t="str">
        <f>$A$19</f>
        <v>d</v>
      </c>
      <c r="B599" s="1374"/>
      <c r="C599" s="1374"/>
      <c r="D599" s="1375"/>
      <c r="E599" s="1380" t="str">
        <f>T($E$19)</f>
        <v>a</v>
      </c>
      <c r="F599" s="1377"/>
      <c r="G599" s="532">
        <f>Honors!S26</f>
        <v>0</v>
      </c>
      <c r="H599" s="661">
        <f>IF(L599="X",70%,G599)</f>
        <v>0</v>
      </c>
      <c r="I599" s="1376"/>
      <c r="J599" s="1377"/>
      <c r="K599" s="532" t="str">
        <f>IF(L599="X",70%,"")</f>
        <v/>
      </c>
      <c r="L599" s="535" t="str">
        <f>IF(Honors!V26="X","X","")</f>
        <v/>
      </c>
    </row>
    <row r="600" spans="1:12" ht="25.5" customHeight="1" thickBot="1" x14ac:dyDescent="0.25">
      <c r="A600" s="1373"/>
      <c r="B600" s="1374"/>
      <c r="C600" s="1374"/>
      <c r="D600" s="1375"/>
      <c r="E600" s="1376"/>
      <c r="F600" s="1377"/>
      <c r="G600" s="520"/>
      <c r="H600" s="552"/>
      <c r="I600" s="1376"/>
      <c r="J600" s="1377"/>
      <c r="K600" s="520"/>
    </row>
    <row r="601" spans="1:12" ht="25.5" customHeight="1" thickBot="1" x14ac:dyDescent="0.25">
      <c r="A601" s="1373"/>
      <c r="B601" s="1374"/>
      <c r="C601" s="1374"/>
      <c r="D601" s="1375"/>
      <c r="E601" s="1376"/>
      <c r="F601" s="1377"/>
      <c r="G601" s="520"/>
      <c r="H601" s="552"/>
      <c r="I601" s="1376"/>
      <c r="J601" s="1377"/>
      <c r="K601" s="520"/>
    </row>
    <row r="602" spans="1:12" ht="25.5" customHeight="1" thickBot="1" x14ac:dyDescent="0.25">
      <c r="A602" s="1373"/>
      <c r="B602" s="1374"/>
      <c r="C602" s="1374"/>
      <c r="D602" s="1375"/>
      <c r="E602" s="1376"/>
      <c r="F602" s="1377"/>
      <c r="G602" s="520"/>
      <c r="H602" s="552"/>
      <c r="I602" s="1376"/>
      <c r="J602" s="1377"/>
      <c r="K602" s="520"/>
    </row>
    <row r="603" spans="1:12" ht="25.5" customHeight="1" thickBot="1" x14ac:dyDescent="0.25">
      <c r="A603" s="1373"/>
      <c r="B603" s="1374"/>
      <c r="C603" s="1374"/>
      <c r="D603" s="1375"/>
      <c r="E603" s="1376"/>
      <c r="F603" s="1377"/>
      <c r="G603" s="520"/>
      <c r="H603" s="552"/>
      <c r="I603" s="1376"/>
      <c r="J603" s="1377"/>
      <c r="K603" s="520"/>
    </row>
    <row r="604" spans="1:12" ht="25.5" customHeight="1" thickBot="1" x14ac:dyDescent="0.25">
      <c r="A604" s="1373"/>
      <c r="B604" s="1374"/>
      <c r="C604" s="1374"/>
      <c r="D604" s="1375"/>
      <c r="E604" s="1378"/>
      <c r="F604" s="1379"/>
      <c r="G604" s="520"/>
      <c r="H604" s="552"/>
      <c r="I604" s="1376"/>
      <c r="J604" s="1377"/>
      <c r="K604" s="520"/>
    </row>
    <row r="605" spans="1:12" ht="25.5" customHeight="1" thickBot="1" x14ac:dyDescent="0.3">
      <c r="A605" s="521"/>
      <c r="B605" s="522"/>
      <c r="C605" s="522"/>
      <c r="D605" s="523"/>
      <c r="E605" s="524">
        <f>$E$25</f>
        <v>5</v>
      </c>
      <c r="F605" s="519" t="s">
        <v>300</v>
      </c>
      <c r="G605" s="533">
        <f>IF(A595="","",SUM(H595:H599))</f>
        <v>0</v>
      </c>
      <c r="H605" s="647"/>
      <c r="I605" s="524">
        <f>COUNTIF(I595:J598,"*")</f>
        <v>0</v>
      </c>
      <c r="J605" s="519" t="s">
        <v>300</v>
      </c>
      <c r="K605" s="532">
        <f>SUM(K595:K598)</f>
        <v>0</v>
      </c>
    </row>
    <row r="606" spans="1:12" ht="45" customHeight="1" thickBot="1" x14ac:dyDescent="0.25">
      <c r="A606" s="1367"/>
      <c r="B606" s="1368"/>
      <c r="C606" s="1368"/>
      <c r="D606" s="1369"/>
      <c r="E606" s="525" t="s">
        <v>300</v>
      </c>
      <c r="F606" s="534">
        <f>G605</f>
        <v>0</v>
      </c>
      <c r="G606" s="1370" t="s">
        <v>301</v>
      </c>
      <c r="H606" s="1370"/>
      <c r="I606" s="1370"/>
      <c r="J606" s="1371">
        <f>SUM((F606)/E605)</f>
        <v>0</v>
      </c>
      <c r="K606" s="1372"/>
    </row>
    <row r="607" spans="1:12" ht="51.75" customHeight="1" thickBot="1" x14ac:dyDescent="0.25">
      <c r="A607" s="1358" t="s">
        <v>302</v>
      </c>
      <c r="B607" s="1359"/>
      <c r="C607" s="1359"/>
      <c r="D607" s="1359"/>
      <c r="E607" s="1359"/>
      <c r="F607" s="1359"/>
      <c r="G607" s="1359"/>
      <c r="H607" s="1359"/>
      <c r="I607" s="1359"/>
      <c r="J607" s="1359"/>
      <c r="K607" s="1360"/>
    </row>
    <row r="608" spans="1:12" ht="51.75" customHeight="1" thickBot="1" x14ac:dyDescent="0.25">
      <c r="A608" s="1358" t="s">
        <v>303</v>
      </c>
      <c r="B608" s="1359"/>
      <c r="C608" s="1359"/>
      <c r="D608" s="1359"/>
      <c r="E608" s="1359"/>
      <c r="F608" s="1359"/>
      <c r="G608" s="1359"/>
      <c r="H608" s="1359"/>
      <c r="I608" s="1359"/>
      <c r="J608" s="1359"/>
      <c r="K608" s="1360"/>
    </row>
    <row r="609" spans="1:12" ht="53.25" customHeight="1" thickBot="1" x14ac:dyDescent="0.25">
      <c r="A609" s="1358" t="s">
        <v>304</v>
      </c>
      <c r="B609" s="1359"/>
      <c r="C609" s="1359"/>
      <c r="D609" s="1359"/>
      <c r="E609" s="1359"/>
      <c r="F609" s="1359"/>
      <c r="G609" s="1359"/>
      <c r="H609" s="1359"/>
      <c r="I609" s="1359"/>
      <c r="J609" s="1359"/>
      <c r="K609" s="1360"/>
    </row>
    <row r="610" spans="1:12" ht="12.75" customHeight="1" x14ac:dyDescent="0.2">
      <c r="A610" s="1390" t="str">
        <f>T($A$1)</f>
        <v>15 OPERATIONS STUDENT
EXAM RECORD</v>
      </c>
      <c r="B610" s="1391"/>
      <c r="C610" s="1391"/>
      <c r="D610" s="1391"/>
      <c r="E610" s="1391"/>
      <c r="F610" s="1391"/>
      <c r="G610" s="1391"/>
      <c r="H610" s="1391"/>
      <c r="I610" s="1391"/>
      <c r="J610" s="1391"/>
      <c r="K610" s="1392"/>
    </row>
    <row r="611" spans="1:12" ht="12.75" customHeight="1" x14ac:dyDescent="0.2">
      <c r="A611" s="1393"/>
      <c r="B611" s="1394"/>
      <c r="C611" s="1394"/>
      <c r="D611" s="1394"/>
      <c r="E611" s="1394"/>
      <c r="F611" s="1394"/>
      <c r="G611" s="1394"/>
      <c r="H611" s="1394"/>
      <c r="I611" s="1394"/>
      <c r="J611" s="1394"/>
      <c r="K611" s="1395"/>
    </row>
    <row r="612" spans="1:12" ht="12.75" customHeight="1" x14ac:dyDescent="0.2">
      <c r="A612" s="1393"/>
      <c r="B612" s="1394"/>
      <c r="C612" s="1394"/>
      <c r="D612" s="1394"/>
      <c r="E612" s="1394"/>
      <c r="F612" s="1394"/>
      <c r="G612" s="1394"/>
      <c r="H612" s="1394"/>
      <c r="I612" s="1394"/>
      <c r="J612" s="1394"/>
      <c r="K612" s="1395"/>
    </row>
    <row r="613" spans="1:12" ht="12.75" customHeight="1" x14ac:dyDescent="0.2">
      <c r="A613" s="1393"/>
      <c r="B613" s="1394"/>
      <c r="C613" s="1394"/>
      <c r="D613" s="1394"/>
      <c r="E613" s="1394"/>
      <c r="F613" s="1394"/>
      <c r="G613" s="1394"/>
      <c r="H613" s="1394"/>
      <c r="I613" s="1394"/>
      <c r="J613" s="1394"/>
      <c r="K613" s="1395"/>
    </row>
    <row r="614" spans="1:12" ht="35.25" customHeight="1" thickBot="1" x14ac:dyDescent="0.25">
      <c r="A614" s="1396"/>
      <c r="B614" s="1397"/>
      <c r="C614" s="1397"/>
      <c r="D614" s="1397"/>
      <c r="E614" s="1397"/>
      <c r="F614" s="1397"/>
      <c r="G614" s="1397"/>
      <c r="H614" s="1397"/>
      <c r="I614" s="1397"/>
      <c r="J614" s="1397"/>
      <c r="K614" s="1398"/>
    </row>
    <row r="615" spans="1:12" ht="12.75" customHeight="1" x14ac:dyDescent="0.2">
      <c r="A615" s="1381" t="s">
        <v>292</v>
      </c>
      <c r="B615" s="1382"/>
      <c r="C615" s="1382"/>
      <c r="D615" s="1382"/>
      <c r="E615" s="1382"/>
      <c r="F615" s="1382"/>
      <c r="G615" s="1383"/>
      <c r="H615" s="642"/>
      <c r="I615" s="1381" t="s">
        <v>293</v>
      </c>
      <c r="J615" s="1382"/>
      <c r="K615" s="1383"/>
    </row>
    <row r="616" spans="1:12" ht="12.75" customHeight="1" x14ac:dyDescent="0.2">
      <c r="A616" s="1384"/>
      <c r="B616" s="1385"/>
      <c r="C616" s="1385"/>
      <c r="D616" s="1385"/>
      <c r="E616" s="1385"/>
      <c r="F616" s="1385"/>
      <c r="G616" s="1386"/>
      <c r="H616" s="643"/>
      <c r="I616" s="1384"/>
      <c r="J616" s="1385"/>
      <c r="K616" s="1386"/>
    </row>
    <row r="617" spans="1:12" ht="12.75" customHeight="1" x14ac:dyDescent="0.2">
      <c r="A617" s="1361" t="str">
        <f>T(Admin!D26)</f>
        <v/>
      </c>
      <c r="B617" s="1362"/>
      <c r="C617" s="1362"/>
      <c r="D617" s="1362"/>
      <c r="E617" s="1362"/>
      <c r="F617" s="1362"/>
      <c r="G617" s="1363"/>
      <c r="H617" s="644"/>
      <c r="I617" s="1361" t="str">
        <f>T(Admin!C26)</f>
        <v/>
      </c>
      <c r="J617" s="1362"/>
      <c r="K617" s="1363"/>
    </row>
    <row r="618" spans="1:12" ht="13.5" customHeight="1" thickBot="1" x14ac:dyDescent="0.25">
      <c r="A618" s="1364"/>
      <c r="B618" s="1365"/>
      <c r="C618" s="1365"/>
      <c r="D618" s="1365"/>
      <c r="E618" s="1365"/>
      <c r="F618" s="1365"/>
      <c r="G618" s="1366"/>
      <c r="H618" s="645"/>
      <c r="I618" s="1364"/>
      <c r="J618" s="1365"/>
      <c r="K618" s="1366"/>
    </row>
    <row r="619" spans="1:12" ht="12.75" customHeight="1" x14ac:dyDescent="0.2">
      <c r="A619" s="1381" t="s">
        <v>294</v>
      </c>
      <c r="B619" s="1382"/>
      <c r="C619" s="1382"/>
      <c r="D619" s="1382"/>
      <c r="E619" s="1382"/>
      <c r="F619" s="1382"/>
      <c r="G619" s="1383"/>
      <c r="H619" s="642"/>
      <c r="I619" s="1381" t="s">
        <v>295</v>
      </c>
      <c r="J619" s="1382"/>
      <c r="K619" s="1383"/>
    </row>
    <row r="620" spans="1:12" ht="12.75" customHeight="1" x14ac:dyDescent="0.2">
      <c r="A620" s="1384"/>
      <c r="B620" s="1385"/>
      <c r="C620" s="1385"/>
      <c r="D620" s="1385"/>
      <c r="E620" s="1385"/>
      <c r="F620" s="1385"/>
      <c r="G620" s="1386"/>
      <c r="H620" s="643"/>
      <c r="I620" s="1384"/>
      <c r="J620" s="1385"/>
      <c r="K620" s="1386"/>
    </row>
    <row r="621" spans="1:12" ht="12.75" customHeight="1" x14ac:dyDescent="0.2">
      <c r="A621" s="1361" t="str">
        <f>T(Admin!$A$1)</f>
        <v>15P ALC CLASS 15-005</v>
      </c>
      <c r="B621" s="1362"/>
      <c r="C621" s="1362"/>
      <c r="D621" s="1362"/>
      <c r="E621" s="1362"/>
      <c r="F621" s="1362"/>
      <c r="G621" s="1363"/>
      <c r="H621" s="644"/>
      <c r="I621" s="1361" t="str">
        <f>RIGHT(Admin!E26,4)</f>
        <v/>
      </c>
      <c r="J621" s="1362"/>
      <c r="K621" s="1363"/>
    </row>
    <row r="622" spans="1:12" ht="13.5" customHeight="1" thickBot="1" x14ac:dyDescent="0.25">
      <c r="A622" s="1364"/>
      <c r="B622" s="1365"/>
      <c r="C622" s="1365"/>
      <c r="D622" s="1365"/>
      <c r="E622" s="1365"/>
      <c r="F622" s="1365"/>
      <c r="G622" s="1366"/>
      <c r="H622" s="645"/>
      <c r="I622" s="1364"/>
      <c r="J622" s="1365"/>
      <c r="K622" s="1366"/>
    </row>
    <row r="623" spans="1:12" ht="23.25" customHeight="1" thickBot="1" x14ac:dyDescent="0.25">
      <c r="A623" s="1387" t="s">
        <v>296</v>
      </c>
      <c r="B623" s="1388"/>
      <c r="C623" s="1388"/>
      <c r="D623" s="1389"/>
      <c r="E623" s="1387" t="s">
        <v>297</v>
      </c>
      <c r="F623" s="1389"/>
      <c r="G623" s="518" t="s">
        <v>298</v>
      </c>
      <c r="H623" s="646"/>
      <c r="I623" s="1387" t="s">
        <v>299</v>
      </c>
      <c r="J623" s="1389"/>
      <c r="K623" s="518" t="s">
        <v>298</v>
      </c>
    </row>
    <row r="624" spans="1:12" ht="25.5" customHeight="1" thickBot="1" x14ac:dyDescent="0.25">
      <c r="A624" s="1373" t="str">
        <f>$A$15</f>
        <v>d</v>
      </c>
      <c r="B624" s="1374"/>
      <c r="C624" s="1374"/>
      <c r="D624" s="1375"/>
      <c r="E624" s="1376" t="str">
        <f>T($E$15)</f>
        <v>a</v>
      </c>
      <c r="F624" s="1377"/>
      <c r="G624" s="532">
        <f>Honors!C27</f>
        <v>0</v>
      </c>
      <c r="H624" s="661">
        <f>IF(L624="X",70%,G624)</f>
        <v>0</v>
      </c>
      <c r="I624" s="1376"/>
      <c r="J624" s="1377"/>
      <c r="K624" s="532" t="str">
        <f>IF(L624="X",70%,"")</f>
        <v/>
      </c>
      <c r="L624" s="535" t="str">
        <f>IF(Honors!F27="X","X","")</f>
        <v/>
      </c>
    </row>
    <row r="625" spans="1:12" ht="25.5" customHeight="1" thickBot="1" x14ac:dyDescent="0.25">
      <c r="A625" s="1373" t="str">
        <f>$A$16</f>
        <v>d</v>
      </c>
      <c r="B625" s="1374"/>
      <c r="C625" s="1374"/>
      <c r="D625" s="1375"/>
      <c r="E625" s="1376" t="str">
        <f>T($E$16)</f>
        <v>b</v>
      </c>
      <c r="F625" s="1377"/>
      <c r="G625" s="532">
        <f>Honors!G27</f>
        <v>0</v>
      </c>
      <c r="H625" s="661">
        <f>IF(L625="X",70%,G625)</f>
        <v>0</v>
      </c>
      <c r="I625" s="1376"/>
      <c r="J625" s="1377"/>
      <c r="K625" s="532" t="str">
        <f>IF(L625="X",70%,"")</f>
        <v/>
      </c>
      <c r="L625" s="535" t="str">
        <f>IF(Honors!J27="X","X","")</f>
        <v/>
      </c>
    </row>
    <row r="626" spans="1:12" ht="24.75" customHeight="1" thickBot="1" x14ac:dyDescent="0.25">
      <c r="A626" s="1373" t="str">
        <f>$A$17</f>
        <v>d</v>
      </c>
      <c r="B626" s="1374"/>
      <c r="C626" s="1374"/>
      <c r="D626" s="1375"/>
      <c r="E626" s="1376" t="str">
        <f>T($E$17)</f>
        <v>a</v>
      </c>
      <c r="F626" s="1377"/>
      <c r="G626" s="532">
        <f>Honors!K27</f>
        <v>0</v>
      </c>
      <c r="H626" s="661">
        <f>IF(L626="X",70%,G626)</f>
        <v>0</v>
      </c>
      <c r="I626" s="1376"/>
      <c r="J626" s="1377"/>
      <c r="K626" s="532" t="str">
        <f>IF(L626="X",70%,"")</f>
        <v/>
      </c>
      <c r="L626" s="535" t="str">
        <f>IF(Honors!N27="X","X","")</f>
        <v/>
      </c>
    </row>
    <row r="627" spans="1:12" ht="25.5" customHeight="1" thickBot="1" x14ac:dyDescent="0.25">
      <c r="A627" s="1373" t="str">
        <f>$A$18</f>
        <v>d</v>
      </c>
      <c r="B627" s="1374"/>
      <c r="C627" s="1374"/>
      <c r="D627" s="1375"/>
      <c r="E627" s="1376" t="str">
        <f>T($E$18)</f>
        <v>b</v>
      </c>
      <c r="F627" s="1377"/>
      <c r="G627" s="532">
        <f>Honors!O27</f>
        <v>0</v>
      </c>
      <c r="H627" s="661">
        <f>IF(L627="X",70%,G627)</f>
        <v>0</v>
      </c>
      <c r="I627" s="1376"/>
      <c r="J627" s="1377"/>
      <c r="K627" s="532" t="str">
        <f>IF(L627="X",70%,"")</f>
        <v/>
      </c>
      <c r="L627" s="535" t="str">
        <f>IF(Honors!R27="X","X","")</f>
        <v/>
      </c>
    </row>
    <row r="628" spans="1:12" ht="25.5" customHeight="1" thickBot="1" x14ac:dyDescent="0.25">
      <c r="A628" s="1373" t="str">
        <f>$A$19</f>
        <v>d</v>
      </c>
      <c r="B628" s="1374"/>
      <c r="C628" s="1374"/>
      <c r="D628" s="1375"/>
      <c r="E628" s="1380" t="str">
        <f>T($E$19)</f>
        <v>a</v>
      </c>
      <c r="F628" s="1377"/>
      <c r="G628" s="532">
        <f>Honors!S27</f>
        <v>0</v>
      </c>
      <c r="H628" s="661">
        <f>IF(L628="X",70%,G628)</f>
        <v>0</v>
      </c>
      <c r="I628" s="1376"/>
      <c r="J628" s="1377"/>
      <c r="K628" s="532" t="str">
        <f>IF(L628="X",70%,"")</f>
        <v/>
      </c>
      <c r="L628" s="535" t="str">
        <f>IF(Honors!V27="X","X","")</f>
        <v/>
      </c>
    </row>
    <row r="629" spans="1:12" ht="25.5" customHeight="1" thickBot="1" x14ac:dyDescent="0.25">
      <c r="A629" s="1373"/>
      <c r="B629" s="1374"/>
      <c r="C629" s="1374"/>
      <c r="D629" s="1375"/>
      <c r="E629" s="1376"/>
      <c r="F629" s="1377"/>
      <c r="G629" s="520"/>
      <c r="H629" s="552"/>
      <c r="I629" s="1376"/>
      <c r="J629" s="1377"/>
      <c r="K629" s="520"/>
    </row>
    <row r="630" spans="1:12" ht="25.5" customHeight="1" thickBot="1" x14ac:dyDescent="0.25">
      <c r="A630" s="1373"/>
      <c r="B630" s="1374"/>
      <c r="C630" s="1374"/>
      <c r="D630" s="1375"/>
      <c r="E630" s="1376"/>
      <c r="F630" s="1377"/>
      <c r="G630" s="520"/>
      <c r="H630" s="552"/>
      <c r="I630" s="1376"/>
      <c r="J630" s="1377"/>
      <c r="K630" s="520"/>
    </row>
    <row r="631" spans="1:12" ht="25.5" customHeight="1" thickBot="1" x14ac:dyDescent="0.25">
      <c r="A631" s="1373"/>
      <c r="B631" s="1374"/>
      <c r="C631" s="1374"/>
      <c r="D631" s="1375"/>
      <c r="E631" s="1376"/>
      <c r="F631" s="1377"/>
      <c r="G631" s="520"/>
      <c r="H631" s="552"/>
      <c r="I631" s="1376"/>
      <c r="J631" s="1377"/>
      <c r="K631" s="520"/>
    </row>
    <row r="632" spans="1:12" ht="25.5" customHeight="1" thickBot="1" x14ac:dyDescent="0.25">
      <c r="A632" s="1373"/>
      <c r="B632" s="1374"/>
      <c r="C632" s="1374"/>
      <c r="D632" s="1375"/>
      <c r="E632" s="1376"/>
      <c r="F632" s="1377"/>
      <c r="G632" s="520"/>
      <c r="H632" s="552"/>
      <c r="I632" s="1376"/>
      <c r="J632" s="1377"/>
      <c r="K632" s="520"/>
    </row>
    <row r="633" spans="1:12" ht="25.5" customHeight="1" thickBot="1" x14ac:dyDescent="0.25">
      <c r="A633" s="1373"/>
      <c r="B633" s="1374"/>
      <c r="C633" s="1374"/>
      <c r="D633" s="1375"/>
      <c r="E633" s="1378"/>
      <c r="F633" s="1379"/>
      <c r="G633" s="520"/>
      <c r="H633" s="552"/>
      <c r="I633" s="1376"/>
      <c r="J633" s="1377"/>
      <c r="K633" s="520"/>
    </row>
    <row r="634" spans="1:12" ht="25.5" customHeight="1" thickBot="1" x14ac:dyDescent="0.3">
      <c r="A634" s="521"/>
      <c r="B634" s="522"/>
      <c r="C634" s="522"/>
      <c r="D634" s="523"/>
      <c r="E634" s="524">
        <f>$E$25</f>
        <v>5</v>
      </c>
      <c r="F634" s="519" t="s">
        <v>300</v>
      </c>
      <c r="G634" s="533">
        <f>IF(A624="","",SUM(H624:H628))</f>
        <v>0</v>
      </c>
      <c r="H634" s="647"/>
      <c r="I634" s="524">
        <f>COUNTIF(I624:J627,"*")</f>
        <v>0</v>
      </c>
      <c r="J634" s="519" t="s">
        <v>300</v>
      </c>
      <c r="K634" s="532">
        <f>SUM(K624:K627)</f>
        <v>0</v>
      </c>
    </row>
    <row r="635" spans="1:12" ht="45" customHeight="1" thickBot="1" x14ac:dyDescent="0.25">
      <c r="A635" s="1367"/>
      <c r="B635" s="1368"/>
      <c r="C635" s="1368"/>
      <c r="D635" s="1369"/>
      <c r="E635" s="525" t="s">
        <v>300</v>
      </c>
      <c r="F635" s="534">
        <f>G634</f>
        <v>0</v>
      </c>
      <c r="G635" s="1370" t="s">
        <v>301</v>
      </c>
      <c r="H635" s="1370"/>
      <c r="I635" s="1370"/>
      <c r="J635" s="1371">
        <f>SUM((F635)/E634)</f>
        <v>0</v>
      </c>
      <c r="K635" s="1372"/>
    </row>
    <row r="636" spans="1:12" ht="51.75" customHeight="1" thickBot="1" x14ac:dyDescent="0.25">
      <c r="A636" s="1358" t="s">
        <v>302</v>
      </c>
      <c r="B636" s="1359"/>
      <c r="C636" s="1359"/>
      <c r="D636" s="1359"/>
      <c r="E636" s="1359"/>
      <c r="F636" s="1359"/>
      <c r="G636" s="1359"/>
      <c r="H636" s="1359"/>
      <c r="I636" s="1359"/>
      <c r="J636" s="1359"/>
      <c r="K636" s="1360"/>
    </row>
    <row r="637" spans="1:12" ht="51.75" customHeight="1" thickBot="1" x14ac:dyDescent="0.25">
      <c r="A637" s="1358" t="s">
        <v>303</v>
      </c>
      <c r="B637" s="1359"/>
      <c r="C637" s="1359"/>
      <c r="D637" s="1359"/>
      <c r="E637" s="1359"/>
      <c r="F637" s="1359"/>
      <c r="G637" s="1359"/>
      <c r="H637" s="1359"/>
      <c r="I637" s="1359"/>
      <c r="J637" s="1359"/>
      <c r="K637" s="1360"/>
    </row>
    <row r="638" spans="1:12" ht="53.25" customHeight="1" thickBot="1" x14ac:dyDescent="0.25">
      <c r="A638" s="1358" t="s">
        <v>304</v>
      </c>
      <c r="B638" s="1359"/>
      <c r="C638" s="1359"/>
      <c r="D638" s="1359"/>
      <c r="E638" s="1359"/>
      <c r="F638" s="1359"/>
      <c r="G638" s="1359"/>
      <c r="H638" s="1359"/>
      <c r="I638" s="1359"/>
      <c r="J638" s="1359"/>
      <c r="K638" s="1360"/>
    </row>
    <row r="639" spans="1:12" ht="12.75" customHeight="1" x14ac:dyDescent="0.2">
      <c r="A639" s="1390" t="str">
        <f>T($A$1)</f>
        <v>15 OPERATIONS STUDENT
EXAM RECORD</v>
      </c>
      <c r="B639" s="1391"/>
      <c r="C639" s="1391"/>
      <c r="D639" s="1391"/>
      <c r="E639" s="1391"/>
      <c r="F639" s="1391"/>
      <c r="G639" s="1391"/>
      <c r="H639" s="1391"/>
      <c r="I639" s="1391"/>
      <c r="J639" s="1391"/>
      <c r="K639" s="1392"/>
    </row>
    <row r="640" spans="1:12" ht="12.75" customHeight="1" x14ac:dyDescent="0.2">
      <c r="A640" s="1393"/>
      <c r="B640" s="1394"/>
      <c r="C640" s="1394"/>
      <c r="D640" s="1394"/>
      <c r="E640" s="1394"/>
      <c r="F640" s="1394"/>
      <c r="G640" s="1394"/>
      <c r="H640" s="1394"/>
      <c r="I640" s="1394"/>
      <c r="J640" s="1394"/>
      <c r="K640" s="1395"/>
    </row>
    <row r="641" spans="1:12" ht="12.75" customHeight="1" x14ac:dyDescent="0.2">
      <c r="A641" s="1393"/>
      <c r="B641" s="1394"/>
      <c r="C641" s="1394"/>
      <c r="D641" s="1394"/>
      <c r="E641" s="1394"/>
      <c r="F641" s="1394"/>
      <c r="G641" s="1394"/>
      <c r="H641" s="1394"/>
      <c r="I641" s="1394"/>
      <c r="J641" s="1394"/>
      <c r="K641" s="1395"/>
    </row>
    <row r="642" spans="1:12" ht="12.75" customHeight="1" x14ac:dyDescent="0.2">
      <c r="A642" s="1393"/>
      <c r="B642" s="1394"/>
      <c r="C642" s="1394"/>
      <c r="D642" s="1394"/>
      <c r="E642" s="1394"/>
      <c r="F642" s="1394"/>
      <c r="G642" s="1394"/>
      <c r="H642" s="1394"/>
      <c r="I642" s="1394"/>
      <c r="J642" s="1394"/>
      <c r="K642" s="1395"/>
    </row>
    <row r="643" spans="1:12" ht="35.25" customHeight="1" thickBot="1" x14ac:dyDescent="0.25">
      <c r="A643" s="1396"/>
      <c r="B643" s="1397"/>
      <c r="C643" s="1397"/>
      <c r="D643" s="1397"/>
      <c r="E643" s="1397"/>
      <c r="F643" s="1397"/>
      <c r="G643" s="1397"/>
      <c r="H643" s="1397"/>
      <c r="I643" s="1397"/>
      <c r="J643" s="1397"/>
      <c r="K643" s="1398"/>
    </row>
    <row r="644" spans="1:12" ht="12.75" customHeight="1" x14ac:dyDescent="0.2">
      <c r="A644" s="1381" t="s">
        <v>292</v>
      </c>
      <c r="B644" s="1382"/>
      <c r="C644" s="1382"/>
      <c r="D644" s="1382"/>
      <c r="E644" s="1382"/>
      <c r="F644" s="1382"/>
      <c r="G644" s="1383"/>
      <c r="H644" s="642"/>
      <c r="I644" s="1381" t="s">
        <v>293</v>
      </c>
      <c r="J644" s="1382"/>
      <c r="K644" s="1383"/>
    </row>
    <row r="645" spans="1:12" ht="12.75" customHeight="1" x14ac:dyDescent="0.2">
      <c r="A645" s="1384"/>
      <c r="B645" s="1385"/>
      <c r="C645" s="1385"/>
      <c r="D645" s="1385"/>
      <c r="E645" s="1385"/>
      <c r="F645" s="1385"/>
      <c r="G645" s="1386"/>
      <c r="H645" s="643"/>
      <c r="I645" s="1384"/>
      <c r="J645" s="1385"/>
      <c r="K645" s="1386"/>
    </row>
    <row r="646" spans="1:12" ht="12.75" customHeight="1" x14ac:dyDescent="0.2">
      <c r="A646" s="1361" t="str">
        <f>T(Admin!D27)</f>
        <v/>
      </c>
      <c r="B646" s="1362"/>
      <c r="C646" s="1362"/>
      <c r="D646" s="1362"/>
      <c r="E646" s="1362"/>
      <c r="F646" s="1362"/>
      <c r="G646" s="1363"/>
      <c r="H646" s="644"/>
      <c r="I646" s="1361" t="str">
        <f>T(Admin!C27)</f>
        <v/>
      </c>
      <c r="J646" s="1362"/>
      <c r="K646" s="1363"/>
    </row>
    <row r="647" spans="1:12" ht="13.5" customHeight="1" thickBot="1" x14ac:dyDescent="0.25">
      <c r="A647" s="1364"/>
      <c r="B647" s="1365"/>
      <c r="C647" s="1365"/>
      <c r="D647" s="1365"/>
      <c r="E647" s="1365"/>
      <c r="F647" s="1365"/>
      <c r="G647" s="1366"/>
      <c r="H647" s="645"/>
      <c r="I647" s="1364"/>
      <c r="J647" s="1365"/>
      <c r="K647" s="1366"/>
    </row>
    <row r="648" spans="1:12" ht="12.75" customHeight="1" x14ac:dyDescent="0.2">
      <c r="A648" s="1381" t="s">
        <v>294</v>
      </c>
      <c r="B648" s="1382"/>
      <c r="C648" s="1382"/>
      <c r="D648" s="1382"/>
      <c r="E648" s="1382"/>
      <c r="F648" s="1382"/>
      <c r="G648" s="1383"/>
      <c r="H648" s="642"/>
      <c r="I648" s="1381" t="s">
        <v>295</v>
      </c>
      <c r="J648" s="1382"/>
      <c r="K648" s="1383"/>
    </row>
    <row r="649" spans="1:12" ht="12.75" customHeight="1" x14ac:dyDescent="0.2">
      <c r="A649" s="1384"/>
      <c r="B649" s="1385"/>
      <c r="C649" s="1385"/>
      <c r="D649" s="1385"/>
      <c r="E649" s="1385"/>
      <c r="F649" s="1385"/>
      <c r="G649" s="1386"/>
      <c r="H649" s="643"/>
      <c r="I649" s="1384"/>
      <c r="J649" s="1385"/>
      <c r="K649" s="1386"/>
    </row>
    <row r="650" spans="1:12" ht="12.75" customHeight="1" x14ac:dyDescent="0.2">
      <c r="A650" s="1361" t="str">
        <f>T(Admin!$A$1)</f>
        <v>15P ALC CLASS 15-005</v>
      </c>
      <c r="B650" s="1362"/>
      <c r="C650" s="1362"/>
      <c r="D650" s="1362"/>
      <c r="E650" s="1362"/>
      <c r="F650" s="1362"/>
      <c r="G650" s="1363"/>
      <c r="H650" s="644"/>
      <c r="I650" s="1361" t="str">
        <f>RIGHT(Admin!E27,4)</f>
        <v/>
      </c>
      <c r="J650" s="1362"/>
      <c r="K650" s="1363"/>
    </row>
    <row r="651" spans="1:12" ht="13.5" customHeight="1" thickBot="1" x14ac:dyDescent="0.25">
      <c r="A651" s="1364"/>
      <c r="B651" s="1365"/>
      <c r="C651" s="1365"/>
      <c r="D651" s="1365"/>
      <c r="E651" s="1365"/>
      <c r="F651" s="1365"/>
      <c r="G651" s="1366"/>
      <c r="H651" s="645"/>
      <c r="I651" s="1364"/>
      <c r="J651" s="1365"/>
      <c r="K651" s="1366"/>
    </row>
    <row r="652" spans="1:12" ht="23.25" customHeight="1" thickBot="1" x14ac:dyDescent="0.25">
      <c r="A652" s="1387" t="s">
        <v>296</v>
      </c>
      <c r="B652" s="1388"/>
      <c r="C652" s="1388"/>
      <c r="D652" s="1389"/>
      <c r="E652" s="1387" t="s">
        <v>297</v>
      </c>
      <c r="F652" s="1389"/>
      <c r="G652" s="518" t="s">
        <v>298</v>
      </c>
      <c r="H652" s="646"/>
      <c r="I652" s="1387" t="s">
        <v>299</v>
      </c>
      <c r="J652" s="1389"/>
      <c r="K652" s="518" t="s">
        <v>298</v>
      </c>
    </row>
    <row r="653" spans="1:12" ht="25.5" customHeight="1" thickBot="1" x14ac:dyDescent="0.25">
      <c r="A653" s="1373" t="str">
        <f>$A$15</f>
        <v>d</v>
      </c>
      <c r="B653" s="1374"/>
      <c r="C653" s="1374"/>
      <c r="D653" s="1375"/>
      <c r="E653" s="1376" t="str">
        <f>T($E$15)</f>
        <v>a</v>
      </c>
      <c r="F653" s="1377"/>
      <c r="G653" s="532">
        <f>Honors!C28</f>
        <v>0</v>
      </c>
      <c r="H653" s="661">
        <f>IF(L653="X",70%,G653)</f>
        <v>0</v>
      </c>
      <c r="I653" s="1376"/>
      <c r="J653" s="1377"/>
      <c r="K653" s="532" t="str">
        <f>IF(L653="X",70%,"")</f>
        <v/>
      </c>
      <c r="L653" s="535" t="str">
        <f>IF(Honors!F28="X","X","")</f>
        <v/>
      </c>
    </row>
    <row r="654" spans="1:12" ht="25.5" customHeight="1" thickBot="1" x14ac:dyDescent="0.25">
      <c r="A654" s="1373" t="str">
        <f>$A$16</f>
        <v>d</v>
      </c>
      <c r="B654" s="1374"/>
      <c r="C654" s="1374"/>
      <c r="D654" s="1375"/>
      <c r="E654" s="1376" t="str">
        <f>T($E$16)</f>
        <v>b</v>
      </c>
      <c r="F654" s="1377"/>
      <c r="G654" s="532">
        <f>Honors!G28</f>
        <v>0</v>
      </c>
      <c r="H654" s="661">
        <f>IF(L654="X",70%,G654)</f>
        <v>0</v>
      </c>
      <c r="I654" s="1376"/>
      <c r="J654" s="1377"/>
      <c r="K654" s="532" t="str">
        <f>IF(L654="X",70%,"")</f>
        <v/>
      </c>
      <c r="L654" s="535" t="str">
        <f>IF(Honors!J28="X","X","")</f>
        <v/>
      </c>
    </row>
    <row r="655" spans="1:12" ht="24.75" customHeight="1" thickBot="1" x14ac:dyDescent="0.25">
      <c r="A655" s="1373" t="str">
        <f>$A$17</f>
        <v>d</v>
      </c>
      <c r="B655" s="1374"/>
      <c r="C655" s="1374"/>
      <c r="D655" s="1375"/>
      <c r="E655" s="1376" t="str">
        <f>T($E$17)</f>
        <v>a</v>
      </c>
      <c r="F655" s="1377"/>
      <c r="G655" s="532">
        <f>Honors!K28</f>
        <v>0</v>
      </c>
      <c r="H655" s="661">
        <f>IF(L655="X",70%,G655)</f>
        <v>0</v>
      </c>
      <c r="I655" s="1376"/>
      <c r="J655" s="1377"/>
      <c r="K655" s="532" t="str">
        <f>IF(L655="X",70%,"")</f>
        <v/>
      </c>
      <c r="L655" s="535" t="str">
        <f>IF(Honors!N28="X","X","")</f>
        <v/>
      </c>
    </row>
    <row r="656" spans="1:12" ht="25.5" customHeight="1" thickBot="1" x14ac:dyDescent="0.25">
      <c r="A656" s="1373" t="str">
        <f>$A$18</f>
        <v>d</v>
      </c>
      <c r="B656" s="1374"/>
      <c r="C656" s="1374"/>
      <c r="D656" s="1375"/>
      <c r="E656" s="1376" t="str">
        <f>T($E$18)</f>
        <v>b</v>
      </c>
      <c r="F656" s="1377"/>
      <c r="G656" s="532">
        <f>Honors!O28</f>
        <v>0</v>
      </c>
      <c r="H656" s="661">
        <f>IF(L656="X",70%,G656)</f>
        <v>0</v>
      </c>
      <c r="I656" s="1376"/>
      <c r="J656" s="1377"/>
      <c r="K656" s="532" t="str">
        <f>IF(L656="X",70%,"")</f>
        <v/>
      </c>
      <c r="L656" s="535" t="str">
        <f>IF(Honors!R28="X","X","")</f>
        <v/>
      </c>
    </row>
    <row r="657" spans="1:12" ht="25.5" customHeight="1" thickBot="1" x14ac:dyDescent="0.25">
      <c r="A657" s="1373" t="str">
        <f>$A$19</f>
        <v>d</v>
      </c>
      <c r="B657" s="1374"/>
      <c r="C657" s="1374"/>
      <c r="D657" s="1375"/>
      <c r="E657" s="1380" t="str">
        <f>T($E$19)</f>
        <v>a</v>
      </c>
      <c r="F657" s="1377"/>
      <c r="G657" s="532">
        <f>Honors!S28</f>
        <v>0</v>
      </c>
      <c r="H657" s="661">
        <f>IF(L657="X",70%,G657)</f>
        <v>0</v>
      </c>
      <c r="I657" s="1376"/>
      <c r="J657" s="1377"/>
      <c r="K657" s="532" t="str">
        <f>IF(L657="X",70%,"")</f>
        <v/>
      </c>
      <c r="L657" s="535" t="str">
        <f>IF(Honors!V28="X","X","")</f>
        <v/>
      </c>
    </row>
    <row r="658" spans="1:12" ht="25.5" customHeight="1" thickBot="1" x14ac:dyDescent="0.25">
      <c r="A658" s="1373"/>
      <c r="B658" s="1374"/>
      <c r="C658" s="1374"/>
      <c r="D658" s="1375"/>
      <c r="E658" s="1376"/>
      <c r="F658" s="1377"/>
      <c r="G658" s="520"/>
      <c r="H658" s="552"/>
      <c r="I658" s="1376"/>
      <c r="J658" s="1377"/>
      <c r="K658" s="520"/>
    </row>
    <row r="659" spans="1:12" ht="25.5" customHeight="1" thickBot="1" x14ac:dyDescent="0.25">
      <c r="A659" s="1373"/>
      <c r="B659" s="1374"/>
      <c r="C659" s="1374"/>
      <c r="D659" s="1375"/>
      <c r="E659" s="1376"/>
      <c r="F659" s="1377"/>
      <c r="G659" s="520"/>
      <c r="H659" s="552"/>
      <c r="I659" s="1376"/>
      <c r="J659" s="1377"/>
      <c r="K659" s="520"/>
    </row>
    <row r="660" spans="1:12" ht="25.5" customHeight="1" thickBot="1" x14ac:dyDescent="0.25">
      <c r="A660" s="1373"/>
      <c r="B660" s="1374"/>
      <c r="C660" s="1374"/>
      <c r="D660" s="1375"/>
      <c r="E660" s="1376"/>
      <c r="F660" s="1377"/>
      <c r="G660" s="520"/>
      <c r="H660" s="552"/>
      <c r="I660" s="1376"/>
      <c r="J660" s="1377"/>
      <c r="K660" s="520"/>
    </row>
    <row r="661" spans="1:12" ht="25.5" customHeight="1" thickBot="1" x14ac:dyDescent="0.25">
      <c r="A661" s="1373"/>
      <c r="B661" s="1374"/>
      <c r="C661" s="1374"/>
      <c r="D661" s="1375"/>
      <c r="E661" s="1376"/>
      <c r="F661" s="1377"/>
      <c r="G661" s="520"/>
      <c r="H661" s="552"/>
      <c r="I661" s="1376"/>
      <c r="J661" s="1377"/>
      <c r="K661" s="520"/>
    </row>
    <row r="662" spans="1:12" ht="25.5" customHeight="1" thickBot="1" x14ac:dyDescent="0.25">
      <c r="A662" s="1373"/>
      <c r="B662" s="1374"/>
      <c r="C662" s="1374"/>
      <c r="D662" s="1375"/>
      <c r="E662" s="1378"/>
      <c r="F662" s="1379"/>
      <c r="G662" s="520"/>
      <c r="H662" s="552"/>
      <c r="I662" s="1376"/>
      <c r="J662" s="1377"/>
      <c r="K662" s="520"/>
    </row>
    <row r="663" spans="1:12" ht="25.5" customHeight="1" thickBot="1" x14ac:dyDescent="0.3">
      <c r="A663" s="521"/>
      <c r="B663" s="522"/>
      <c r="C663" s="522"/>
      <c r="D663" s="523"/>
      <c r="E663" s="524">
        <f>$E$25</f>
        <v>5</v>
      </c>
      <c r="F663" s="519" t="s">
        <v>300</v>
      </c>
      <c r="G663" s="533">
        <f>IF(A653="","",SUM(H653:H657))</f>
        <v>0</v>
      </c>
      <c r="H663" s="647"/>
      <c r="I663" s="524">
        <f>COUNTIF(I653:J656,"*")</f>
        <v>0</v>
      </c>
      <c r="J663" s="519" t="s">
        <v>300</v>
      </c>
      <c r="K663" s="532">
        <f>SUM(K653:K656)</f>
        <v>0</v>
      </c>
    </row>
    <row r="664" spans="1:12" ht="45" customHeight="1" thickBot="1" x14ac:dyDescent="0.25">
      <c r="A664" s="1367"/>
      <c r="B664" s="1368"/>
      <c r="C664" s="1368"/>
      <c r="D664" s="1369"/>
      <c r="E664" s="525" t="s">
        <v>300</v>
      </c>
      <c r="F664" s="534">
        <f>G663</f>
        <v>0</v>
      </c>
      <c r="G664" s="1370" t="s">
        <v>301</v>
      </c>
      <c r="H664" s="1370"/>
      <c r="I664" s="1370"/>
      <c r="J664" s="1371">
        <f>SUM((F664)/E663)</f>
        <v>0</v>
      </c>
      <c r="K664" s="1372"/>
    </row>
    <row r="665" spans="1:12" ht="51.75" customHeight="1" thickBot="1" x14ac:dyDescent="0.25">
      <c r="A665" s="1358" t="s">
        <v>302</v>
      </c>
      <c r="B665" s="1359"/>
      <c r="C665" s="1359"/>
      <c r="D665" s="1359"/>
      <c r="E665" s="1359"/>
      <c r="F665" s="1359"/>
      <c r="G665" s="1359"/>
      <c r="H665" s="1359"/>
      <c r="I665" s="1359"/>
      <c r="J665" s="1359"/>
      <c r="K665" s="1360"/>
    </row>
    <row r="666" spans="1:12" ht="51.75" customHeight="1" thickBot="1" x14ac:dyDescent="0.25">
      <c r="A666" s="1358" t="s">
        <v>303</v>
      </c>
      <c r="B666" s="1359"/>
      <c r="C666" s="1359"/>
      <c r="D666" s="1359"/>
      <c r="E666" s="1359"/>
      <c r="F666" s="1359"/>
      <c r="G666" s="1359"/>
      <c r="H666" s="1359"/>
      <c r="I666" s="1359"/>
      <c r="J666" s="1359"/>
      <c r="K666" s="1360"/>
    </row>
    <row r="667" spans="1:12" ht="53.25" customHeight="1" thickBot="1" x14ac:dyDescent="0.25">
      <c r="A667" s="1358" t="s">
        <v>304</v>
      </c>
      <c r="B667" s="1359"/>
      <c r="C667" s="1359"/>
      <c r="D667" s="1359"/>
      <c r="E667" s="1359"/>
      <c r="F667" s="1359"/>
      <c r="G667" s="1359"/>
      <c r="H667" s="1359"/>
      <c r="I667" s="1359"/>
      <c r="J667" s="1359"/>
      <c r="K667" s="1360"/>
    </row>
    <row r="668" spans="1:12" ht="12.75" customHeight="1" x14ac:dyDescent="0.2">
      <c r="A668" s="1390" t="str">
        <f>T($A$1)</f>
        <v>15 OPERATIONS STUDENT
EXAM RECORD</v>
      </c>
      <c r="B668" s="1391"/>
      <c r="C668" s="1391"/>
      <c r="D668" s="1391"/>
      <c r="E668" s="1391"/>
      <c r="F668" s="1391"/>
      <c r="G668" s="1391"/>
      <c r="H668" s="1391"/>
      <c r="I668" s="1391"/>
      <c r="J668" s="1391"/>
      <c r="K668" s="1392"/>
    </row>
    <row r="669" spans="1:12" ht="12.75" customHeight="1" x14ac:dyDescent="0.2">
      <c r="A669" s="1393"/>
      <c r="B669" s="1394"/>
      <c r="C669" s="1394"/>
      <c r="D669" s="1394"/>
      <c r="E669" s="1394"/>
      <c r="F669" s="1394"/>
      <c r="G669" s="1394"/>
      <c r="H669" s="1394"/>
      <c r="I669" s="1394"/>
      <c r="J669" s="1394"/>
      <c r="K669" s="1395"/>
    </row>
    <row r="670" spans="1:12" ht="12.75" customHeight="1" x14ac:dyDescent="0.2">
      <c r="A670" s="1393"/>
      <c r="B670" s="1394"/>
      <c r="C670" s="1394"/>
      <c r="D670" s="1394"/>
      <c r="E670" s="1394"/>
      <c r="F670" s="1394"/>
      <c r="G670" s="1394"/>
      <c r="H670" s="1394"/>
      <c r="I670" s="1394"/>
      <c r="J670" s="1394"/>
      <c r="K670" s="1395"/>
    </row>
    <row r="671" spans="1:12" ht="12.75" customHeight="1" x14ac:dyDescent="0.2">
      <c r="A671" s="1393"/>
      <c r="B671" s="1394"/>
      <c r="C671" s="1394"/>
      <c r="D671" s="1394"/>
      <c r="E671" s="1394"/>
      <c r="F671" s="1394"/>
      <c r="G671" s="1394"/>
      <c r="H671" s="1394"/>
      <c r="I671" s="1394"/>
      <c r="J671" s="1394"/>
      <c r="K671" s="1395"/>
    </row>
    <row r="672" spans="1:12" ht="35.25" customHeight="1" thickBot="1" x14ac:dyDescent="0.25">
      <c r="A672" s="1396"/>
      <c r="B672" s="1397"/>
      <c r="C672" s="1397"/>
      <c r="D672" s="1397"/>
      <c r="E672" s="1397"/>
      <c r="F672" s="1397"/>
      <c r="G672" s="1397"/>
      <c r="H672" s="1397"/>
      <c r="I672" s="1397"/>
      <c r="J672" s="1397"/>
      <c r="K672" s="1398"/>
    </row>
    <row r="673" spans="1:12" ht="12.75" customHeight="1" x14ac:dyDescent="0.2">
      <c r="A673" s="1381" t="s">
        <v>292</v>
      </c>
      <c r="B673" s="1382"/>
      <c r="C673" s="1382"/>
      <c r="D673" s="1382"/>
      <c r="E673" s="1382"/>
      <c r="F673" s="1382"/>
      <c r="G673" s="1383"/>
      <c r="H673" s="642"/>
      <c r="I673" s="1381" t="s">
        <v>293</v>
      </c>
      <c r="J673" s="1382"/>
      <c r="K673" s="1383"/>
    </row>
    <row r="674" spans="1:12" ht="12.75" customHeight="1" x14ac:dyDescent="0.2">
      <c r="A674" s="1384"/>
      <c r="B674" s="1385"/>
      <c r="C674" s="1385"/>
      <c r="D674" s="1385"/>
      <c r="E674" s="1385"/>
      <c r="F674" s="1385"/>
      <c r="G674" s="1386"/>
      <c r="H674" s="643"/>
      <c r="I674" s="1384"/>
      <c r="J674" s="1385"/>
      <c r="K674" s="1386"/>
    </row>
    <row r="675" spans="1:12" ht="12.75" customHeight="1" x14ac:dyDescent="0.2">
      <c r="A675" s="1361" t="str">
        <f>T(Admin!D28)</f>
        <v/>
      </c>
      <c r="B675" s="1362"/>
      <c r="C675" s="1362"/>
      <c r="D675" s="1362"/>
      <c r="E675" s="1362"/>
      <c r="F675" s="1362"/>
      <c r="G675" s="1363"/>
      <c r="H675" s="644"/>
      <c r="I675" s="1361" t="str">
        <f>T(Admin!C28)</f>
        <v/>
      </c>
      <c r="J675" s="1362"/>
      <c r="K675" s="1363"/>
    </row>
    <row r="676" spans="1:12" ht="13.5" customHeight="1" thickBot="1" x14ac:dyDescent="0.25">
      <c r="A676" s="1364"/>
      <c r="B676" s="1365"/>
      <c r="C676" s="1365"/>
      <c r="D676" s="1365"/>
      <c r="E676" s="1365"/>
      <c r="F676" s="1365"/>
      <c r="G676" s="1366"/>
      <c r="H676" s="645"/>
      <c r="I676" s="1364"/>
      <c r="J676" s="1365"/>
      <c r="K676" s="1366"/>
    </row>
    <row r="677" spans="1:12" ht="12.75" customHeight="1" x14ac:dyDescent="0.2">
      <c r="A677" s="1381" t="s">
        <v>294</v>
      </c>
      <c r="B677" s="1382"/>
      <c r="C677" s="1382"/>
      <c r="D677" s="1382"/>
      <c r="E677" s="1382"/>
      <c r="F677" s="1382"/>
      <c r="G677" s="1383"/>
      <c r="H677" s="642"/>
      <c r="I677" s="1381" t="s">
        <v>295</v>
      </c>
      <c r="J677" s="1382"/>
      <c r="K677" s="1383"/>
    </row>
    <row r="678" spans="1:12" ht="12.75" customHeight="1" x14ac:dyDescent="0.2">
      <c r="A678" s="1384"/>
      <c r="B678" s="1385"/>
      <c r="C678" s="1385"/>
      <c r="D678" s="1385"/>
      <c r="E678" s="1385"/>
      <c r="F678" s="1385"/>
      <c r="G678" s="1386"/>
      <c r="H678" s="643"/>
      <c r="I678" s="1384"/>
      <c r="J678" s="1385"/>
      <c r="K678" s="1386"/>
    </row>
    <row r="679" spans="1:12" ht="12.75" customHeight="1" x14ac:dyDescent="0.2">
      <c r="A679" s="1361" t="str">
        <f>T(Admin!$A$1)</f>
        <v>15P ALC CLASS 15-005</v>
      </c>
      <c r="B679" s="1362"/>
      <c r="C679" s="1362"/>
      <c r="D679" s="1362"/>
      <c r="E679" s="1362"/>
      <c r="F679" s="1362"/>
      <c r="G679" s="1363"/>
      <c r="H679" s="644"/>
      <c r="I679" s="1361" t="str">
        <f>RIGHT(Admin!E28,4)</f>
        <v/>
      </c>
      <c r="J679" s="1362"/>
      <c r="K679" s="1363"/>
    </row>
    <row r="680" spans="1:12" ht="13.5" customHeight="1" thickBot="1" x14ac:dyDescent="0.25">
      <c r="A680" s="1364"/>
      <c r="B680" s="1365"/>
      <c r="C680" s="1365"/>
      <c r="D680" s="1365"/>
      <c r="E680" s="1365"/>
      <c r="F680" s="1365"/>
      <c r="G680" s="1366"/>
      <c r="H680" s="645"/>
      <c r="I680" s="1364"/>
      <c r="J680" s="1365"/>
      <c r="K680" s="1366"/>
    </row>
    <row r="681" spans="1:12" ht="23.25" customHeight="1" thickBot="1" x14ac:dyDescent="0.25">
      <c r="A681" s="1387" t="s">
        <v>296</v>
      </c>
      <c r="B681" s="1388"/>
      <c r="C681" s="1388"/>
      <c r="D681" s="1389"/>
      <c r="E681" s="1387" t="s">
        <v>297</v>
      </c>
      <c r="F681" s="1389"/>
      <c r="G681" s="518" t="s">
        <v>298</v>
      </c>
      <c r="H681" s="646"/>
      <c r="I681" s="1387" t="s">
        <v>299</v>
      </c>
      <c r="J681" s="1389"/>
      <c r="K681" s="518" t="s">
        <v>298</v>
      </c>
    </row>
    <row r="682" spans="1:12" ht="25.5" customHeight="1" thickBot="1" x14ac:dyDescent="0.25">
      <c r="A682" s="1373" t="str">
        <f>$A$15</f>
        <v>d</v>
      </c>
      <c r="B682" s="1374"/>
      <c r="C682" s="1374"/>
      <c r="D682" s="1375"/>
      <c r="E682" s="1376" t="str">
        <f>T($E$15)</f>
        <v>a</v>
      </c>
      <c r="F682" s="1377"/>
      <c r="G682" s="532">
        <f>Honors!C29</f>
        <v>0</v>
      </c>
      <c r="H682" s="661">
        <f>IF(L682="X",70%,G682)</f>
        <v>0</v>
      </c>
      <c r="I682" s="1376"/>
      <c r="J682" s="1377"/>
      <c r="K682" s="532" t="str">
        <f>IF(L682="X",70%,"")</f>
        <v/>
      </c>
      <c r="L682" s="535" t="str">
        <f>IF(Honors!F29="X","X","")</f>
        <v/>
      </c>
    </row>
    <row r="683" spans="1:12" ht="25.5" customHeight="1" thickBot="1" x14ac:dyDescent="0.25">
      <c r="A683" s="1373" t="str">
        <f>$A$16</f>
        <v>d</v>
      </c>
      <c r="B683" s="1374"/>
      <c r="C683" s="1374"/>
      <c r="D683" s="1375"/>
      <c r="E683" s="1376" t="str">
        <f>T($E$16)</f>
        <v>b</v>
      </c>
      <c r="F683" s="1377"/>
      <c r="G683" s="532">
        <f>Honors!G29</f>
        <v>0</v>
      </c>
      <c r="H683" s="661">
        <f>IF(L683="X",70%,G683)</f>
        <v>0</v>
      </c>
      <c r="I683" s="1376"/>
      <c r="J683" s="1377"/>
      <c r="K683" s="532" t="str">
        <f>IF(L683="X",70%,"")</f>
        <v/>
      </c>
      <c r="L683" s="535" t="str">
        <f>IF(Honors!J29="X","X","")</f>
        <v/>
      </c>
    </row>
    <row r="684" spans="1:12" ht="24.75" customHeight="1" thickBot="1" x14ac:dyDescent="0.25">
      <c r="A684" s="1373" t="str">
        <f>$A$17</f>
        <v>d</v>
      </c>
      <c r="B684" s="1374"/>
      <c r="C684" s="1374"/>
      <c r="D684" s="1375"/>
      <c r="E684" s="1376" t="str">
        <f>T($E$17)</f>
        <v>a</v>
      </c>
      <c r="F684" s="1377"/>
      <c r="G684" s="532">
        <f>Honors!K29</f>
        <v>0</v>
      </c>
      <c r="H684" s="661">
        <f>IF(L684="X",70%,G684)</f>
        <v>0</v>
      </c>
      <c r="I684" s="1376"/>
      <c r="J684" s="1377"/>
      <c r="K684" s="532" t="str">
        <f>IF(L684="X",70%,"")</f>
        <v/>
      </c>
      <c r="L684" s="535" t="str">
        <f>IF(Honors!N29="X","X","")</f>
        <v/>
      </c>
    </row>
    <row r="685" spans="1:12" ht="25.5" customHeight="1" thickBot="1" x14ac:dyDescent="0.25">
      <c r="A685" s="1373" t="str">
        <f>$A$18</f>
        <v>d</v>
      </c>
      <c r="B685" s="1374"/>
      <c r="C685" s="1374"/>
      <c r="D685" s="1375"/>
      <c r="E685" s="1376" t="str">
        <f>T($E$18)</f>
        <v>b</v>
      </c>
      <c r="F685" s="1377"/>
      <c r="G685" s="532">
        <f>Honors!O29</f>
        <v>0</v>
      </c>
      <c r="H685" s="661">
        <f>IF(L685="X",70%,G685)</f>
        <v>0</v>
      </c>
      <c r="I685" s="1376"/>
      <c r="J685" s="1377"/>
      <c r="K685" s="532" t="str">
        <f>IF(L685="X",70%,"")</f>
        <v/>
      </c>
      <c r="L685" s="535" t="str">
        <f>IF(Honors!R29="X","X","")</f>
        <v/>
      </c>
    </row>
    <row r="686" spans="1:12" ht="25.5" customHeight="1" thickBot="1" x14ac:dyDescent="0.25">
      <c r="A686" s="1373" t="str">
        <f>$A$19</f>
        <v>d</v>
      </c>
      <c r="B686" s="1374"/>
      <c r="C686" s="1374"/>
      <c r="D686" s="1375"/>
      <c r="E686" s="1380" t="str">
        <f>T($E$19)</f>
        <v>a</v>
      </c>
      <c r="F686" s="1377"/>
      <c r="G686" s="532">
        <f>Honors!S29</f>
        <v>0</v>
      </c>
      <c r="H686" s="661">
        <f>IF(L686="X",70%,G686)</f>
        <v>0</v>
      </c>
      <c r="I686" s="1376"/>
      <c r="J686" s="1377"/>
      <c r="K686" s="532" t="str">
        <f>IF(L686="X",70%,"")</f>
        <v/>
      </c>
      <c r="L686" s="535" t="str">
        <f>IF(Honors!V29="X","X","")</f>
        <v/>
      </c>
    </row>
    <row r="687" spans="1:12" ht="25.5" customHeight="1" thickBot="1" x14ac:dyDescent="0.25">
      <c r="A687" s="1373"/>
      <c r="B687" s="1374"/>
      <c r="C687" s="1374"/>
      <c r="D687" s="1375"/>
      <c r="E687" s="1376"/>
      <c r="F687" s="1377"/>
      <c r="G687" s="520"/>
      <c r="H687" s="552"/>
      <c r="I687" s="1376"/>
      <c r="J687" s="1377"/>
      <c r="K687" s="520"/>
    </row>
    <row r="688" spans="1:12" ht="25.5" customHeight="1" thickBot="1" x14ac:dyDescent="0.25">
      <c r="A688" s="1373"/>
      <c r="B688" s="1374"/>
      <c r="C688" s="1374"/>
      <c r="D688" s="1375"/>
      <c r="E688" s="1376"/>
      <c r="F688" s="1377"/>
      <c r="G688" s="520"/>
      <c r="H688" s="552"/>
      <c r="I688" s="1376"/>
      <c r="J688" s="1377"/>
      <c r="K688" s="520"/>
    </row>
    <row r="689" spans="1:11" ht="25.5" customHeight="1" thickBot="1" x14ac:dyDescent="0.25">
      <c r="A689" s="1373"/>
      <c r="B689" s="1374"/>
      <c r="C689" s="1374"/>
      <c r="D689" s="1375"/>
      <c r="E689" s="1376"/>
      <c r="F689" s="1377"/>
      <c r="G689" s="520"/>
      <c r="H689" s="552"/>
      <c r="I689" s="1376"/>
      <c r="J689" s="1377"/>
      <c r="K689" s="520"/>
    </row>
    <row r="690" spans="1:11" ht="25.5" customHeight="1" thickBot="1" x14ac:dyDescent="0.25">
      <c r="A690" s="1373"/>
      <c r="B690" s="1374"/>
      <c r="C690" s="1374"/>
      <c r="D690" s="1375"/>
      <c r="E690" s="1376"/>
      <c r="F690" s="1377"/>
      <c r="G690" s="520"/>
      <c r="H690" s="552"/>
      <c r="I690" s="1376"/>
      <c r="J690" s="1377"/>
      <c r="K690" s="520"/>
    </row>
    <row r="691" spans="1:11" ht="25.5" customHeight="1" thickBot="1" x14ac:dyDescent="0.25">
      <c r="A691" s="1373"/>
      <c r="B691" s="1374"/>
      <c r="C691" s="1374"/>
      <c r="D691" s="1375"/>
      <c r="E691" s="1378"/>
      <c r="F691" s="1379"/>
      <c r="G691" s="520"/>
      <c r="H691" s="552"/>
      <c r="I691" s="1376"/>
      <c r="J691" s="1377"/>
      <c r="K691" s="520"/>
    </row>
    <row r="692" spans="1:11" ht="25.5" customHeight="1" thickBot="1" x14ac:dyDescent="0.3">
      <c r="A692" s="521"/>
      <c r="B692" s="522"/>
      <c r="C692" s="522"/>
      <c r="D692" s="523"/>
      <c r="E692" s="524">
        <f>$E$25</f>
        <v>5</v>
      </c>
      <c r="F692" s="519" t="s">
        <v>300</v>
      </c>
      <c r="G692" s="533">
        <f>IF(A682="","",SUM(H682:H686))</f>
        <v>0</v>
      </c>
      <c r="H692" s="647"/>
      <c r="I692" s="524">
        <f>COUNTIF(I682:J685,"*")</f>
        <v>0</v>
      </c>
      <c r="J692" s="519" t="s">
        <v>300</v>
      </c>
      <c r="K692" s="532">
        <f>SUM(K682:K685)</f>
        <v>0</v>
      </c>
    </row>
    <row r="693" spans="1:11" ht="45" customHeight="1" thickBot="1" x14ac:dyDescent="0.25">
      <c r="A693" s="1367"/>
      <c r="B693" s="1368"/>
      <c r="C693" s="1368"/>
      <c r="D693" s="1369"/>
      <c r="E693" s="525" t="s">
        <v>300</v>
      </c>
      <c r="F693" s="534">
        <f>G692</f>
        <v>0</v>
      </c>
      <c r="G693" s="1370" t="s">
        <v>301</v>
      </c>
      <c r="H693" s="1370"/>
      <c r="I693" s="1370"/>
      <c r="J693" s="1371">
        <f>SUM((F693)/E692)</f>
        <v>0</v>
      </c>
      <c r="K693" s="1372"/>
    </row>
    <row r="694" spans="1:11" ht="51.75" customHeight="1" thickBot="1" x14ac:dyDescent="0.25">
      <c r="A694" s="1358" t="s">
        <v>302</v>
      </c>
      <c r="B694" s="1359"/>
      <c r="C694" s="1359"/>
      <c r="D694" s="1359"/>
      <c r="E694" s="1359"/>
      <c r="F694" s="1359"/>
      <c r="G694" s="1359"/>
      <c r="H694" s="1359"/>
      <c r="I694" s="1359"/>
      <c r="J694" s="1359"/>
      <c r="K694" s="1360"/>
    </row>
    <row r="695" spans="1:11" ht="51.75" customHeight="1" thickBot="1" x14ac:dyDescent="0.25">
      <c r="A695" s="1358" t="s">
        <v>303</v>
      </c>
      <c r="B695" s="1359"/>
      <c r="C695" s="1359"/>
      <c r="D695" s="1359"/>
      <c r="E695" s="1359"/>
      <c r="F695" s="1359"/>
      <c r="G695" s="1359"/>
      <c r="H695" s="1359"/>
      <c r="I695" s="1359"/>
      <c r="J695" s="1359"/>
      <c r="K695" s="1360"/>
    </row>
    <row r="696" spans="1:11" ht="53.25" customHeight="1" thickBot="1" x14ac:dyDescent="0.25">
      <c r="A696" s="1358" t="s">
        <v>304</v>
      </c>
      <c r="B696" s="1359"/>
      <c r="C696" s="1359"/>
      <c r="D696" s="1359"/>
      <c r="E696" s="1359"/>
      <c r="F696" s="1359"/>
      <c r="G696" s="1359"/>
      <c r="H696" s="1359"/>
      <c r="I696" s="1359"/>
      <c r="J696" s="1359"/>
      <c r="K696" s="1360"/>
    </row>
    <row r="697" spans="1:11" ht="12.75" customHeight="1" x14ac:dyDescent="0.2">
      <c r="A697" s="1390" t="str">
        <f>T($A$1)</f>
        <v>15 OPERATIONS STUDENT
EXAM RECORD</v>
      </c>
      <c r="B697" s="1391"/>
      <c r="C697" s="1391"/>
      <c r="D697" s="1391"/>
      <c r="E697" s="1391"/>
      <c r="F697" s="1391"/>
      <c r="G697" s="1391"/>
      <c r="H697" s="1391"/>
      <c r="I697" s="1391"/>
      <c r="J697" s="1391"/>
      <c r="K697" s="1392"/>
    </row>
    <row r="698" spans="1:11" ht="12.75" customHeight="1" x14ac:dyDescent="0.2">
      <c r="A698" s="1393"/>
      <c r="B698" s="1394"/>
      <c r="C698" s="1394"/>
      <c r="D698" s="1394"/>
      <c r="E698" s="1394"/>
      <c r="F698" s="1394"/>
      <c r="G698" s="1394"/>
      <c r="H698" s="1394"/>
      <c r="I698" s="1394"/>
      <c r="J698" s="1394"/>
      <c r="K698" s="1395"/>
    </row>
    <row r="699" spans="1:11" ht="12.75" customHeight="1" x14ac:dyDescent="0.2">
      <c r="A699" s="1393"/>
      <c r="B699" s="1394"/>
      <c r="C699" s="1394"/>
      <c r="D699" s="1394"/>
      <c r="E699" s="1394"/>
      <c r="F699" s="1394"/>
      <c r="G699" s="1394"/>
      <c r="H699" s="1394"/>
      <c r="I699" s="1394"/>
      <c r="J699" s="1394"/>
      <c r="K699" s="1395"/>
    </row>
    <row r="700" spans="1:11" ht="12.75" customHeight="1" x14ac:dyDescent="0.2">
      <c r="A700" s="1393"/>
      <c r="B700" s="1394"/>
      <c r="C700" s="1394"/>
      <c r="D700" s="1394"/>
      <c r="E700" s="1394"/>
      <c r="F700" s="1394"/>
      <c r="G700" s="1394"/>
      <c r="H700" s="1394"/>
      <c r="I700" s="1394"/>
      <c r="J700" s="1394"/>
      <c r="K700" s="1395"/>
    </row>
    <row r="701" spans="1:11" ht="35.25" customHeight="1" thickBot="1" x14ac:dyDescent="0.25">
      <c r="A701" s="1396"/>
      <c r="B701" s="1397"/>
      <c r="C701" s="1397"/>
      <c r="D701" s="1397"/>
      <c r="E701" s="1397"/>
      <c r="F701" s="1397"/>
      <c r="G701" s="1397"/>
      <c r="H701" s="1397"/>
      <c r="I701" s="1397"/>
      <c r="J701" s="1397"/>
      <c r="K701" s="1398"/>
    </row>
    <row r="702" spans="1:11" ht="12.75" customHeight="1" x14ac:dyDescent="0.2">
      <c r="A702" s="1381" t="s">
        <v>292</v>
      </c>
      <c r="B702" s="1382"/>
      <c r="C702" s="1382"/>
      <c r="D702" s="1382"/>
      <c r="E702" s="1382"/>
      <c r="F702" s="1382"/>
      <c r="G702" s="1383"/>
      <c r="H702" s="642"/>
      <c r="I702" s="1381" t="s">
        <v>293</v>
      </c>
      <c r="J702" s="1382"/>
      <c r="K702" s="1383"/>
    </row>
    <row r="703" spans="1:11" ht="12.75" customHeight="1" x14ac:dyDescent="0.2">
      <c r="A703" s="1384"/>
      <c r="B703" s="1385"/>
      <c r="C703" s="1385"/>
      <c r="D703" s="1385"/>
      <c r="E703" s="1385"/>
      <c r="F703" s="1385"/>
      <c r="G703" s="1386"/>
      <c r="H703" s="643"/>
      <c r="I703" s="1384"/>
      <c r="J703" s="1385"/>
      <c r="K703" s="1386"/>
    </row>
    <row r="704" spans="1:11" ht="12.75" customHeight="1" x14ac:dyDescent="0.2">
      <c r="A704" s="1361" t="str">
        <f>T(Admin!D29)</f>
        <v/>
      </c>
      <c r="B704" s="1362"/>
      <c r="C704" s="1362"/>
      <c r="D704" s="1362"/>
      <c r="E704" s="1362"/>
      <c r="F704" s="1362"/>
      <c r="G704" s="1363"/>
      <c r="H704" s="644"/>
      <c r="I704" s="1361" t="str">
        <f>T(Admin!C29)</f>
        <v/>
      </c>
      <c r="J704" s="1362"/>
      <c r="K704" s="1363"/>
    </row>
    <row r="705" spans="1:12" ht="13.5" customHeight="1" thickBot="1" x14ac:dyDescent="0.25">
      <c r="A705" s="1364"/>
      <c r="B705" s="1365"/>
      <c r="C705" s="1365"/>
      <c r="D705" s="1365"/>
      <c r="E705" s="1365"/>
      <c r="F705" s="1365"/>
      <c r="G705" s="1366"/>
      <c r="H705" s="645"/>
      <c r="I705" s="1364"/>
      <c r="J705" s="1365"/>
      <c r="K705" s="1366"/>
    </row>
    <row r="706" spans="1:12" ht="12.75" customHeight="1" x14ac:dyDescent="0.2">
      <c r="A706" s="1381" t="s">
        <v>294</v>
      </c>
      <c r="B706" s="1382"/>
      <c r="C706" s="1382"/>
      <c r="D706" s="1382"/>
      <c r="E706" s="1382"/>
      <c r="F706" s="1382"/>
      <c r="G706" s="1383"/>
      <c r="H706" s="642"/>
      <c r="I706" s="1381" t="s">
        <v>295</v>
      </c>
      <c r="J706" s="1382"/>
      <c r="K706" s="1383"/>
    </row>
    <row r="707" spans="1:12" ht="12.75" customHeight="1" x14ac:dyDescent="0.2">
      <c r="A707" s="1384"/>
      <c r="B707" s="1385"/>
      <c r="C707" s="1385"/>
      <c r="D707" s="1385"/>
      <c r="E707" s="1385"/>
      <c r="F707" s="1385"/>
      <c r="G707" s="1386"/>
      <c r="H707" s="643"/>
      <c r="I707" s="1384"/>
      <c r="J707" s="1385"/>
      <c r="K707" s="1386"/>
    </row>
    <row r="708" spans="1:12" ht="12.75" customHeight="1" x14ac:dyDescent="0.2">
      <c r="A708" s="1361" t="str">
        <f>T(Admin!$A$1)</f>
        <v>15P ALC CLASS 15-005</v>
      </c>
      <c r="B708" s="1362"/>
      <c r="C708" s="1362"/>
      <c r="D708" s="1362"/>
      <c r="E708" s="1362"/>
      <c r="F708" s="1362"/>
      <c r="G708" s="1363"/>
      <c r="H708" s="644"/>
      <c r="I708" s="1361" t="str">
        <f>RIGHT(Admin!E29,4)</f>
        <v/>
      </c>
      <c r="J708" s="1362"/>
      <c r="K708" s="1363"/>
    </row>
    <row r="709" spans="1:12" ht="13.5" customHeight="1" thickBot="1" x14ac:dyDescent="0.25">
      <c r="A709" s="1364"/>
      <c r="B709" s="1365"/>
      <c r="C709" s="1365"/>
      <c r="D709" s="1365"/>
      <c r="E709" s="1365"/>
      <c r="F709" s="1365"/>
      <c r="G709" s="1366"/>
      <c r="H709" s="645"/>
      <c r="I709" s="1364"/>
      <c r="J709" s="1365"/>
      <c r="K709" s="1366"/>
    </row>
    <row r="710" spans="1:12" ht="23.25" customHeight="1" thickBot="1" x14ac:dyDescent="0.25">
      <c r="A710" s="1387" t="s">
        <v>296</v>
      </c>
      <c r="B710" s="1388"/>
      <c r="C710" s="1388"/>
      <c r="D710" s="1389"/>
      <c r="E710" s="1387" t="s">
        <v>297</v>
      </c>
      <c r="F710" s="1389"/>
      <c r="G710" s="518" t="s">
        <v>298</v>
      </c>
      <c r="H710" s="646"/>
      <c r="I710" s="1387" t="s">
        <v>299</v>
      </c>
      <c r="J710" s="1389"/>
      <c r="K710" s="518" t="s">
        <v>298</v>
      </c>
    </row>
    <row r="711" spans="1:12" ht="25.5" customHeight="1" thickBot="1" x14ac:dyDescent="0.25">
      <c r="A711" s="1373" t="str">
        <f>$A$15</f>
        <v>d</v>
      </c>
      <c r="B711" s="1374"/>
      <c r="C711" s="1374"/>
      <c r="D711" s="1375"/>
      <c r="E711" s="1376" t="str">
        <f>T($E$15)</f>
        <v>a</v>
      </c>
      <c r="F711" s="1377"/>
      <c r="G711" s="532">
        <f>Honors!C30</f>
        <v>0</v>
      </c>
      <c r="H711" s="661">
        <f>IF(L711="X",70%,G711)</f>
        <v>0</v>
      </c>
      <c r="I711" s="1376"/>
      <c r="J711" s="1377"/>
      <c r="K711" s="532" t="str">
        <f>IF(L711="X",70%,"")</f>
        <v/>
      </c>
      <c r="L711" s="535" t="str">
        <f>IF(Honors!F30="X","X","")</f>
        <v/>
      </c>
    </row>
    <row r="712" spans="1:12" ht="25.5" customHeight="1" thickBot="1" x14ac:dyDescent="0.25">
      <c r="A712" s="1373" t="str">
        <f>$A$16</f>
        <v>d</v>
      </c>
      <c r="B712" s="1374"/>
      <c r="C712" s="1374"/>
      <c r="D712" s="1375"/>
      <c r="E712" s="1376" t="str">
        <f>T($E$16)</f>
        <v>b</v>
      </c>
      <c r="F712" s="1377"/>
      <c r="G712" s="532">
        <f>Honors!G30</f>
        <v>0</v>
      </c>
      <c r="H712" s="661">
        <f>IF(L712="X",70%,G712)</f>
        <v>0</v>
      </c>
      <c r="I712" s="1376"/>
      <c r="J712" s="1377"/>
      <c r="K712" s="532" t="str">
        <f>IF(L712="X",70%,"")</f>
        <v/>
      </c>
      <c r="L712" s="535" t="str">
        <f>IF(Honors!J30="X","X","")</f>
        <v/>
      </c>
    </row>
    <row r="713" spans="1:12" ht="24.75" customHeight="1" thickBot="1" x14ac:dyDescent="0.25">
      <c r="A713" s="1373" t="str">
        <f>$A$17</f>
        <v>d</v>
      </c>
      <c r="B713" s="1374"/>
      <c r="C713" s="1374"/>
      <c r="D713" s="1375"/>
      <c r="E713" s="1376" t="str">
        <f>T($E$17)</f>
        <v>a</v>
      </c>
      <c r="F713" s="1377"/>
      <c r="G713" s="532">
        <f>Honors!K30</f>
        <v>0</v>
      </c>
      <c r="H713" s="661">
        <f>IF(L713="X",70%,G713)</f>
        <v>0</v>
      </c>
      <c r="I713" s="1376"/>
      <c r="J713" s="1377"/>
      <c r="K713" s="532" t="str">
        <f>IF(L713="X",70%,"")</f>
        <v/>
      </c>
      <c r="L713" s="535" t="str">
        <f>IF(Honors!N30="X","X","")</f>
        <v/>
      </c>
    </row>
    <row r="714" spans="1:12" ht="25.5" customHeight="1" thickBot="1" x14ac:dyDescent="0.25">
      <c r="A714" s="1373" t="str">
        <f>$A$18</f>
        <v>d</v>
      </c>
      <c r="B714" s="1374"/>
      <c r="C714" s="1374"/>
      <c r="D714" s="1375"/>
      <c r="E714" s="1376" t="str">
        <f>T($E$18)</f>
        <v>b</v>
      </c>
      <c r="F714" s="1377"/>
      <c r="G714" s="532">
        <f>Honors!O30</f>
        <v>0</v>
      </c>
      <c r="H714" s="661">
        <f>IF(L714="X",70%,G714)</f>
        <v>0</v>
      </c>
      <c r="I714" s="1376"/>
      <c r="J714" s="1377"/>
      <c r="K714" s="532" t="str">
        <f>IF(L714="X",70%,"")</f>
        <v/>
      </c>
      <c r="L714" s="535" t="str">
        <f>IF(Honors!R30="X","X","")</f>
        <v/>
      </c>
    </row>
    <row r="715" spans="1:12" ht="25.5" customHeight="1" thickBot="1" x14ac:dyDescent="0.25">
      <c r="A715" s="1373" t="str">
        <f>$A$19</f>
        <v>d</v>
      </c>
      <c r="B715" s="1374"/>
      <c r="C715" s="1374"/>
      <c r="D715" s="1375"/>
      <c r="E715" s="1380" t="str">
        <f>T($E$19)</f>
        <v>a</v>
      </c>
      <c r="F715" s="1377"/>
      <c r="G715" s="532">
        <f>Honors!S30</f>
        <v>0</v>
      </c>
      <c r="H715" s="661">
        <f>IF(L715="X",70%,G715)</f>
        <v>0</v>
      </c>
      <c r="I715" s="1376"/>
      <c r="J715" s="1377"/>
      <c r="K715" s="532" t="str">
        <f>IF(L715="X",70%,"")</f>
        <v/>
      </c>
      <c r="L715" s="535" t="str">
        <f>IF(Honors!V30="X","X","")</f>
        <v/>
      </c>
    </row>
    <row r="716" spans="1:12" ht="25.5" customHeight="1" thickBot="1" x14ac:dyDescent="0.25">
      <c r="A716" s="1373"/>
      <c r="B716" s="1374"/>
      <c r="C716" s="1374"/>
      <c r="D716" s="1375"/>
      <c r="E716" s="1376"/>
      <c r="F716" s="1377"/>
      <c r="G716" s="520"/>
      <c r="H716" s="552"/>
      <c r="I716" s="1376"/>
      <c r="J716" s="1377"/>
      <c r="K716" s="520"/>
    </row>
    <row r="717" spans="1:12" ht="25.5" customHeight="1" thickBot="1" x14ac:dyDescent="0.25">
      <c r="A717" s="1373"/>
      <c r="B717" s="1374"/>
      <c r="C717" s="1374"/>
      <c r="D717" s="1375"/>
      <c r="E717" s="1376"/>
      <c r="F717" s="1377"/>
      <c r="G717" s="520"/>
      <c r="H717" s="552"/>
      <c r="I717" s="1376"/>
      <c r="J717" s="1377"/>
      <c r="K717" s="520"/>
    </row>
    <row r="718" spans="1:12" ht="25.5" customHeight="1" thickBot="1" x14ac:dyDescent="0.25">
      <c r="A718" s="1373"/>
      <c r="B718" s="1374"/>
      <c r="C718" s="1374"/>
      <c r="D718" s="1375"/>
      <c r="E718" s="1376"/>
      <c r="F718" s="1377"/>
      <c r="G718" s="520"/>
      <c r="H718" s="552"/>
      <c r="I718" s="1376"/>
      <c r="J718" s="1377"/>
      <c r="K718" s="520"/>
    </row>
    <row r="719" spans="1:12" ht="25.5" customHeight="1" thickBot="1" x14ac:dyDescent="0.25">
      <c r="A719" s="1373"/>
      <c r="B719" s="1374"/>
      <c r="C719" s="1374"/>
      <c r="D719" s="1375"/>
      <c r="E719" s="1376"/>
      <c r="F719" s="1377"/>
      <c r="G719" s="520"/>
      <c r="H719" s="552"/>
      <c r="I719" s="1376"/>
      <c r="J719" s="1377"/>
      <c r="K719" s="520"/>
    </row>
    <row r="720" spans="1:12" ht="25.5" customHeight="1" thickBot="1" x14ac:dyDescent="0.25">
      <c r="A720" s="1373"/>
      <c r="B720" s="1374"/>
      <c r="C720" s="1374"/>
      <c r="D720" s="1375"/>
      <c r="E720" s="1378"/>
      <c r="F720" s="1379"/>
      <c r="G720" s="520"/>
      <c r="H720" s="552"/>
      <c r="I720" s="1376"/>
      <c r="J720" s="1377"/>
      <c r="K720" s="520"/>
    </row>
    <row r="721" spans="1:11" ht="25.5" customHeight="1" thickBot="1" x14ac:dyDescent="0.3">
      <c r="A721" s="521"/>
      <c r="B721" s="522"/>
      <c r="C721" s="522"/>
      <c r="D721" s="523"/>
      <c r="E721" s="524">
        <f>$E$25</f>
        <v>5</v>
      </c>
      <c r="F721" s="519" t="s">
        <v>300</v>
      </c>
      <c r="G721" s="533">
        <f>IF(A711="","",SUM(H711:H715))</f>
        <v>0</v>
      </c>
      <c r="H721" s="647"/>
      <c r="I721" s="524">
        <f>COUNTIF(I711:J714,"*")</f>
        <v>0</v>
      </c>
      <c r="J721" s="519" t="s">
        <v>300</v>
      </c>
      <c r="K721" s="532">
        <f>SUM(K711:K714)</f>
        <v>0</v>
      </c>
    </row>
    <row r="722" spans="1:11" ht="45" customHeight="1" thickBot="1" x14ac:dyDescent="0.25">
      <c r="A722" s="1367"/>
      <c r="B722" s="1368"/>
      <c r="C722" s="1368"/>
      <c r="D722" s="1369"/>
      <c r="E722" s="525" t="s">
        <v>300</v>
      </c>
      <c r="F722" s="534">
        <f>G721</f>
        <v>0</v>
      </c>
      <c r="G722" s="1370" t="s">
        <v>301</v>
      </c>
      <c r="H722" s="1370"/>
      <c r="I722" s="1370"/>
      <c r="J722" s="1371">
        <f>SUM((F722)/E721)</f>
        <v>0</v>
      </c>
      <c r="K722" s="1372"/>
    </row>
    <row r="723" spans="1:11" ht="51.75" customHeight="1" thickBot="1" x14ac:dyDescent="0.25">
      <c r="A723" s="1358" t="s">
        <v>302</v>
      </c>
      <c r="B723" s="1359"/>
      <c r="C723" s="1359"/>
      <c r="D723" s="1359"/>
      <c r="E723" s="1359"/>
      <c r="F723" s="1359"/>
      <c r="G723" s="1359"/>
      <c r="H723" s="1359"/>
      <c r="I723" s="1359"/>
      <c r="J723" s="1359"/>
      <c r="K723" s="1360"/>
    </row>
    <row r="724" spans="1:11" ht="51.75" customHeight="1" thickBot="1" x14ac:dyDescent="0.25">
      <c r="A724" s="1358" t="s">
        <v>303</v>
      </c>
      <c r="B724" s="1359"/>
      <c r="C724" s="1359"/>
      <c r="D724" s="1359"/>
      <c r="E724" s="1359"/>
      <c r="F724" s="1359"/>
      <c r="G724" s="1359"/>
      <c r="H724" s="1359"/>
      <c r="I724" s="1359"/>
      <c r="J724" s="1359"/>
      <c r="K724" s="1360"/>
    </row>
    <row r="725" spans="1:11" ht="53.25" customHeight="1" thickBot="1" x14ac:dyDescent="0.25">
      <c r="A725" s="1358" t="s">
        <v>304</v>
      </c>
      <c r="B725" s="1359"/>
      <c r="C725" s="1359"/>
      <c r="D725" s="1359"/>
      <c r="E725" s="1359"/>
      <c r="F725" s="1359"/>
      <c r="G725" s="1359"/>
      <c r="H725" s="1359"/>
      <c r="I725" s="1359"/>
      <c r="J725" s="1359"/>
      <c r="K725" s="1360"/>
    </row>
    <row r="726" spans="1:11" ht="12.75" customHeight="1" x14ac:dyDescent="0.2">
      <c r="A726" s="1390" t="str">
        <f>T($A$1)</f>
        <v>15 OPERATIONS STUDENT
EXAM RECORD</v>
      </c>
      <c r="B726" s="1391"/>
      <c r="C726" s="1391"/>
      <c r="D726" s="1391"/>
      <c r="E726" s="1391"/>
      <c r="F726" s="1391"/>
      <c r="G726" s="1391"/>
      <c r="H726" s="1391"/>
      <c r="I726" s="1391"/>
      <c r="J726" s="1391"/>
      <c r="K726" s="1392"/>
    </row>
    <row r="727" spans="1:11" ht="12.75" customHeight="1" x14ac:dyDescent="0.2">
      <c r="A727" s="1393"/>
      <c r="B727" s="1394"/>
      <c r="C727" s="1394"/>
      <c r="D727" s="1394"/>
      <c r="E727" s="1394"/>
      <c r="F727" s="1394"/>
      <c r="G727" s="1394"/>
      <c r="H727" s="1394"/>
      <c r="I727" s="1394"/>
      <c r="J727" s="1394"/>
      <c r="K727" s="1395"/>
    </row>
    <row r="728" spans="1:11" ht="12.75" customHeight="1" x14ac:dyDescent="0.2">
      <c r="A728" s="1393"/>
      <c r="B728" s="1394"/>
      <c r="C728" s="1394"/>
      <c r="D728" s="1394"/>
      <c r="E728" s="1394"/>
      <c r="F728" s="1394"/>
      <c r="G728" s="1394"/>
      <c r="H728" s="1394"/>
      <c r="I728" s="1394"/>
      <c r="J728" s="1394"/>
      <c r="K728" s="1395"/>
    </row>
    <row r="729" spans="1:11" ht="12.75" customHeight="1" x14ac:dyDescent="0.2">
      <c r="A729" s="1393"/>
      <c r="B729" s="1394"/>
      <c r="C729" s="1394"/>
      <c r="D729" s="1394"/>
      <c r="E729" s="1394"/>
      <c r="F729" s="1394"/>
      <c r="G729" s="1394"/>
      <c r="H729" s="1394"/>
      <c r="I729" s="1394"/>
      <c r="J729" s="1394"/>
      <c r="K729" s="1395"/>
    </row>
    <row r="730" spans="1:11" ht="35.25" customHeight="1" thickBot="1" x14ac:dyDescent="0.25">
      <c r="A730" s="1396"/>
      <c r="B730" s="1397"/>
      <c r="C730" s="1397"/>
      <c r="D730" s="1397"/>
      <c r="E730" s="1397"/>
      <c r="F730" s="1397"/>
      <c r="G730" s="1397"/>
      <c r="H730" s="1397"/>
      <c r="I730" s="1397"/>
      <c r="J730" s="1397"/>
      <c r="K730" s="1398"/>
    </row>
    <row r="731" spans="1:11" ht="12.75" customHeight="1" x14ac:dyDescent="0.2">
      <c r="A731" s="1381" t="s">
        <v>292</v>
      </c>
      <c r="B731" s="1382"/>
      <c r="C731" s="1382"/>
      <c r="D731" s="1382"/>
      <c r="E731" s="1382"/>
      <c r="F731" s="1382"/>
      <c r="G731" s="1383"/>
      <c r="H731" s="642"/>
      <c r="I731" s="1381" t="s">
        <v>293</v>
      </c>
      <c r="J731" s="1382"/>
      <c r="K731" s="1383"/>
    </row>
    <row r="732" spans="1:11" ht="12.75" customHeight="1" x14ac:dyDescent="0.2">
      <c r="A732" s="1384"/>
      <c r="B732" s="1385"/>
      <c r="C732" s="1385"/>
      <c r="D732" s="1385"/>
      <c r="E732" s="1385"/>
      <c r="F732" s="1385"/>
      <c r="G732" s="1386"/>
      <c r="H732" s="643"/>
      <c r="I732" s="1384"/>
      <c r="J732" s="1385"/>
      <c r="K732" s="1386"/>
    </row>
    <row r="733" spans="1:11" ht="12.75" customHeight="1" x14ac:dyDescent="0.2">
      <c r="A733" s="1361" t="str">
        <f>T(Admin!D30)</f>
        <v/>
      </c>
      <c r="B733" s="1362"/>
      <c r="C733" s="1362"/>
      <c r="D733" s="1362"/>
      <c r="E733" s="1362"/>
      <c r="F733" s="1362"/>
      <c r="G733" s="1363"/>
      <c r="H733" s="644"/>
      <c r="I733" s="1361" t="str">
        <f>T(Admin!C30)</f>
        <v/>
      </c>
      <c r="J733" s="1362"/>
      <c r="K733" s="1363"/>
    </row>
    <row r="734" spans="1:11" ht="13.5" customHeight="1" thickBot="1" x14ac:dyDescent="0.25">
      <c r="A734" s="1364"/>
      <c r="B734" s="1365"/>
      <c r="C734" s="1365"/>
      <c r="D734" s="1365"/>
      <c r="E734" s="1365"/>
      <c r="F734" s="1365"/>
      <c r="G734" s="1366"/>
      <c r="H734" s="645"/>
      <c r="I734" s="1364"/>
      <c r="J734" s="1365"/>
      <c r="K734" s="1366"/>
    </row>
    <row r="735" spans="1:11" ht="12.75" customHeight="1" x14ac:dyDescent="0.2">
      <c r="A735" s="1381" t="s">
        <v>294</v>
      </c>
      <c r="B735" s="1382"/>
      <c r="C735" s="1382"/>
      <c r="D735" s="1382"/>
      <c r="E735" s="1382"/>
      <c r="F735" s="1382"/>
      <c r="G735" s="1383"/>
      <c r="H735" s="642"/>
      <c r="I735" s="1381" t="s">
        <v>295</v>
      </c>
      <c r="J735" s="1382"/>
      <c r="K735" s="1383"/>
    </row>
    <row r="736" spans="1:11" ht="12.75" customHeight="1" x14ac:dyDescent="0.2">
      <c r="A736" s="1384"/>
      <c r="B736" s="1385"/>
      <c r="C736" s="1385"/>
      <c r="D736" s="1385"/>
      <c r="E736" s="1385"/>
      <c r="F736" s="1385"/>
      <c r="G736" s="1386"/>
      <c r="H736" s="643"/>
      <c r="I736" s="1384"/>
      <c r="J736" s="1385"/>
      <c r="K736" s="1386"/>
    </row>
    <row r="737" spans="1:12" ht="12.75" customHeight="1" x14ac:dyDescent="0.2">
      <c r="A737" s="1361" t="str">
        <f>T(Admin!$A$1)</f>
        <v>15P ALC CLASS 15-005</v>
      </c>
      <c r="B737" s="1362"/>
      <c r="C737" s="1362"/>
      <c r="D737" s="1362"/>
      <c r="E737" s="1362"/>
      <c r="F737" s="1362"/>
      <c r="G737" s="1363"/>
      <c r="H737" s="644"/>
      <c r="I737" s="1361" t="str">
        <f>RIGHT(Admin!E30,4)</f>
        <v/>
      </c>
      <c r="J737" s="1362"/>
      <c r="K737" s="1363"/>
    </row>
    <row r="738" spans="1:12" ht="13.5" customHeight="1" thickBot="1" x14ac:dyDescent="0.25">
      <c r="A738" s="1364"/>
      <c r="B738" s="1365"/>
      <c r="C738" s="1365"/>
      <c r="D738" s="1365"/>
      <c r="E738" s="1365"/>
      <c r="F738" s="1365"/>
      <c r="G738" s="1366"/>
      <c r="H738" s="645"/>
      <c r="I738" s="1364"/>
      <c r="J738" s="1365"/>
      <c r="K738" s="1366"/>
    </row>
    <row r="739" spans="1:12" ht="23.25" customHeight="1" thickBot="1" x14ac:dyDescent="0.25">
      <c r="A739" s="1387" t="s">
        <v>296</v>
      </c>
      <c r="B739" s="1388"/>
      <c r="C739" s="1388"/>
      <c r="D739" s="1389"/>
      <c r="E739" s="1387" t="s">
        <v>297</v>
      </c>
      <c r="F739" s="1389"/>
      <c r="G739" s="518" t="s">
        <v>298</v>
      </c>
      <c r="H739" s="646"/>
      <c r="I739" s="1387" t="s">
        <v>299</v>
      </c>
      <c r="J739" s="1389"/>
      <c r="K739" s="518" t="s">
        <v>298</v>
      </c>
    </row>
    <row r="740" spans="1:12" ht="25.5" customHeight="1" thickBot="1" x14ac:dyDescent="0.25">
      <c r="A740" s="1373" t="str">
        <f>$A$15</f>
        <v>d</v>
      </c>
      <c r="B740" s="1374"/>
      <c r="C740" s="1374"/>
      <c r="D740" s="1375"/>
      <c r="E740" s="1376" t="str">
        <f>T($E$15)</f>
        <v>a</v>
      </c>
      <c r="F740" s="1377"/>
      <c r="G740" s="532">
        <f>Honors!C31</f>
        <v>0</v>
      </c>
      <c r="H740" s="661">
        <f>IF(L740="X",70%,G740)</f>
        <v>0</v>
      </c>
      <c r="I740" s="1376"/>
      <c r="J740" s="1377"/>
      <c r="K740" s="532" t="str">
        <f>IF(L740="X",70%,"")</f>
        <v/>
      </c>
      <c r="L740" s="535" t="str">
        <f>IF(Honors!F31="X","X","")</f>
        <v/>
      </c>
    </row>
    <row r="741" spans="1:12" ht="25.5" customHeight="1" thickBot="1" x14ac:dyDescent="0.25">
      <c r="A741" s="1373" t="str">
        <f>$A$16</f>
        <v>d</v>
      </c>
      <c r="B741" s="1374"/>
      <c r="C741" s="1374"/>
      <c r="D741" s="1375"/>
      <c r="E741" s="1376" t="str">
        <f>T($E$16)</f>
        <v>b</v>
      </c>
      <c r="F741" s="1377"/>
      <c r="G741" s="532">
        <f>Honors!G31</f>
        <v>0</v>
      </c>
      <c r="H741" s="661">
        <f>IF(L741="X",70%,G741)</f>
        <v>0</v>
      </c>
      <c r="I741" s="1376"/>
      <c r="J741" s="1377"/>
      <c r="K741" s="532" t="str">
        <f>IF(L741="X",70%,"")</f>
        <v/>
      </c>
      <c r="L741" s="535" t="str">
        <f>IF(Honors!J31="X","X","")</f>
        <v/>
      </c>
    </row>
    <row r="742" spans="1:12" ht="24.75" customHeight="1" thickBot="1" x14ac:dyDescent="0.25">
      <c r="A742" s="1373" t="str">
        <f>$A$17</f>
        <v>d</v>
      </c>
      <c r="B742" s="1374"/>
      <c r="C742" s="1374"/>
      <c r="D742" s="1375"/>
      <c r="E742" s="1376" t="str">
        <f>T($E$17)</f>
        <v>a</v>
      </c>
      <c r="F742" s="1377"/>
      <c r="G742" s="532">
        <f>Honors!K31</f>
        <v>0</v>
      </c>
      <c r="H742" s="661">
        <f>IF(L742="X",70%,G742)</f>
        <v>0</v>
      </c>
      <c r="I742" s="1376"/>
      <c r="J742" s="1377"/>
      <c r="K742" s="532" t="str">
        <f>IF(L742="X",70%,"")</f>
        <v/>
      </c>
      <c r="L742" s="535" t="str">
        <f>IF(Honors!N31="X","X","")</f>
        <v/>
      </c>
    </row>
    <row r="743" spans="1:12" ht="25.5" customHeight="1" thickBot="1" x14ac:dyDescent="0.25">
      <c r="A743" s="1373" t="str">
        <f>$A$18</f>
        <v>d</v>
      </c>
      <c r="B743" s="1374"/>
      <c r="C743" s="1374"/>
      <c r="D743" s="1375"/>
      <c r="E743" s="1376" t="str">
        <f>T($E$18)</f>
        <v>b</v>
      </c>
      <c r="F743" s="1377"/>
      <c r="G743" s="532">
        <f>Honors!O31</f>
        <v>0</v>
      </c>
      <c r="H743" s="661">
        <f>IF(L743="X",70%,G743)</f>
        <v>0</v>
      </c>
      <c r="I743" s="1376"/>
      <c r="J743" s="1377"/>
      <c r="K743" s="532" t="str">
        <f>IF(L743="X",70%,"")</f>
        <v/>
      </c>
      <c r="L743" s="535" t="str">
        <f>IF(Honors!R31="X","X","")</f>
        <v/>
      </c>
    </row>
    <row r="744" spans="1:12" ht="25.5" customHeight="1" thickBot="1" x14ac:dyDescent="0.25">
      <c r="A744" s="1373" t="str">
        <f>$A$19</f>
        <v>d</v>
      </c>
      <c r="B744" s="1374"/>
      <c r="C744" s="1374"/>
      <c r="D744" s="1375"/>
      <c r="E744" s="1380" t="str">
        <f>T($E$19)</f>
        <v>a</v>
      </c>
      <c r="F744" s="1377"/>
      <c r="G744" s="532">
        <f>Honors!S31</f>
        <v>0</v>
      </c>
      <c r="H744" s="661">
        <f>IF(L744="X",70%,G744)</f>
        <v>0</v>
      </c>
      <c r="I744" s="1376"/>
      <c r="J744" s="1377"/>
      <c r="K744" s="532" t="str">
        <f>IF(L744="X",70%,"")</f>
        <v/>
      </c>
      <c r="L744" s="535" t="str">
        <f>IF(Honors!V31="X","X","")</f>
        <v/>
      </c>
    </row>
    <row r="745" spans="1:12" ht="25.5" customHeight="1" thickBot="1" x14ac:dyDescent="0.25">
      <c r="A745" s="1373"/>
      <c r="B745" s="1374"/>
      <c r="C745" s="1374"/>
      <c r="D745" s="1375"/>
      <c r="E745" s="1376"/>
      <c r="F745" s="1377"/>
      <c r="G745" s="520"/>
      <c r="H745" s="552"/>
      <c r="I745" s="1376"/>
      <c r="J745" s="1377"/>
      <c r="K745" s="520"/>
    </row>
    <row r="746" spans="1:12" ht="25.5" customHeight="1" thickBot="1" x14ac:dyDescent="0.25">
      <c r="A746" s="1373"/>
      <c r="B746" s="1374"/>
      <c r="C746" s="1374"/>
      <c r="D746" s="1375"/>
      <c r="E746" s="1376"/>
      <c r="F746" s="1377"/>
      <c r="G746" s="520"/>
      <c r="H746" s="552"/>
      <c r="I746" s="1376"/>
      <c r="J746" s="1377"/>
      <c r="K746" s="520"/>
    </row>
    <row r="747" spans="1:12" ht="25.5" customHeight="1" thickBot="1" x14ac:dyDescent="0.25">
      <c r="A747" s="1373"/>
      <c r="B747" s="1374"/>
      <c r="C747" s="1374"/>
      <c r="D747" s="1375"/>
      <c r="E747" s="1376"/>
      <c r="F747" s="1377"/>
      <c r="G747" s="520"/>
      <c r="H747" s="552"/>
      <c r="I747" s="1376"/>
      <c r="J747" s="1377"/>
      <c r="K747" s="520"/>
    </row>
    <row r="748" spans="1:12" ht="25.5" customHeight="1" thickBot="1" x14ac:dyDescent="0.25">
      <c r="A748" s="1373"/>
      <c r="B748" s="1374"/>
      <c r="C748" s="1374"/>
      <c r="D748" s="1375"/>
      <c r="E748" s="1376"/>
      <c r="F748" s="1377"/>
      <c r="G748" s="520"/>
      <c r="H748" s="552"/>
      <c r="I748" s="1376"/>
      <c r="J748" s="1377"/>
      <c r="K748" s="520"/>
    </row>
    <row r="749" spans="1:12" ht="25.5" customHeight="1" thickBot="1" x14ac:dyDescent="0.25">
      <c r="A749" s="1373"/>
      <c r="B749" s="1374"/>
      <c r="C749" s="1374"/>
      <c r="D749" s="1375"/>
      <c r="E749" s="1378"/>
      <c r="F749" s="1379"/>
      <c r="G749" s="520"/>
      <c r="H749" s="552"/>
      <c r="I749" s="1376"/>
      <c r="J749" s="1377"/>
      <c r="K749" s="520"/>
    </row>
    <row r="750" spans="1:12" ht="25.5" customHeight="1" thickBot="1" x14ac:dyDescent="0.3">
      <c r="A750" s="521"/>
      <c r="B750" s="522"/>
      <c r="C750" s="522"/>
      <c r="D750" s="523"/>
      <c r="E750" s="524">
        <f>$E$25</f>
        <v>5</v>
      </c>
      <c r="F750" s="519" t="s">
        <v>300</v>
      </c>
      <c r="G750" s="533">
        <f>IF(A740="","",SUM(H740:H744))</f>
        <v>0</v>
      </c>
      <c r="H750" s="647"/>
      <c r="I750" s="524">
        <f>COUNTIF(I740:J743,"*")</f>
        <v>0</v>
      </c>
      <c r="J750" s="519" t="s">
        <v>300</v>
      </c>
      <c r="K750" s="532">
        <f>SUM(K740:K743)</f>
        <v>0</v>
      </c>
    </row>
    <row r="751" spans="1:12" ht="45" customHeight="1" thickBot="1" x14ac:dyDescent="0.25">
      <c r="A751" s="1367"/>
      <c r="B751" s="1368"/>
      <c r="C751" s="1368"/>
      <c r="D751" s="1369"/>
      <c r="E751" s="525" t="s">
        <v>300</v>
      </c>
      <c r="F751" s="534">
        <f>G750</f>
        <v>0</v>
      </c>
      <c r="G751" s="1370" t="s">
        <v>301</v>
      </c>
      <c r="H751" s="1370"/>
      <c r="I751" s="1370"/>
      <c r="J751" s="1371">
        <f>SUM((F751)/E750)</f>
        <v>0</v>
      </c>
      <c r="K751" s="1372"/>
    </row>
    <row r="752" spans="1:12" ht="51.75" customHeight="1" thickBot="1" x14ac:dyDescent="0.25">
      <c r="A752" s="1358" t="s">
        <v>302</v>
      </c>
      <c r="B752" s="1359"/>
      <c r="C752" s="1359"/>
      <c r="D752" s="1359"/>
      <c r="E752" s="1359"/>
      <c r="F752" s="1359"/>
      <c r="G752" s="1359"/>
      <c r="H752" s="1359"/>
      <c r="I752" s="1359"/>
      <c r="J752" s="1359"/>
      <c r="K752" s="1360"/>
    </row>
    <row r="753" spans="1:11" ht="51.75" customHeight="1" thickBot="1" x14ac:dyDescent="0.25">
      <c r="A753" s="1358" t="s">
        <v>303</v>
      </c>
      <c r="B753" s="1359"/>
      <c r="C753" s="1359"/>
      <c r="D753" s="1359"/>
      <c r="E753" s="1359"/>
      <c r="F753" s="1359"/>
      <c r="G753" s="1359"/>
      <c r="H753" s="1359"/>
      <c r="I753" s="1359"/>
      <c r="J753" s="1359"/>
      <c r="K753" s="1360"/>
    </row>
    <row r="754" spans="1:11" ht="53.25" customHeight="1" thickBot="1" x14ac:dyDescent="0.25">
      <c r="A754" s="1358" t="s">
        <v>304</v>
      </c>
      <c r="B754" s="1359"/>
      <c r="C754" s="1359"/>
      <c r="D754" s="1359"/>
      <c r="E754" s="1359"/>
      <c r="F754" s="1359"/>
      <c r="G754" s="1359"/>
      <c r="H754" s="1359"/>
      <c r="I754" s="1359"/>
      <c r="J754" s="1359"/>
      <c r="K754" s="1360"/>
    </row>
    <row r="755" spans="1:11" ht="12.75" customHeight="1" x14ac:dyDescent="0.2">
      <c r="A755" s="1390" t="str">
        <f>T($A$1)</f>
        <v>15 OPERATIONS STUDENT
EXAM RECORD</v>
      </c>
      <c r="B755" s="1391"/>
      <c r="C755" s="1391"/>
      <c r="D755" s="1391"/>
      <c r="E755" s="1391"/>
      <c r="F755" s="1391"/>
      <c r="G755" s="1391"/>
      <c r="H755" s="1391"/>
      <c r="I755" s="1391"/>
      <c r="J755" s="1391"/>
      <c r="K755" s="1392"/>
    </row>
    <row r="756" spans="1:11" ht="12.75" customHeight="1" x14ac:dyDescent="0.2">
      <c r="A756" s="1393"/>
      <c r="B756" s="1394"/>
      <c r="C756" s="1394"/>
      <c r="D756" s="1394"/>
      <c r="E756" s="1394"/>
      <c r="F756" s="1394"/>
      <c r="G756" s="1394"/>
      <c r="H756" s="1394"/>
      <c r="I756" s="1394"/>
      <c r="J756" s="1394"/>
      <c r="K756" s="1395"/>
    </row>
    <row r="757" spans="1:11" ht="12.75" customHeight="1" x14ac:dyDescent="0.2">
      <c r="A757" s="1393"/>
      <c r="B757" s="1394"/>
      <c r="C757" s="1394"/>
      <c r="D757" s="1394"/>
      <c r="E757" s="1394"/>
      <c r="F757" s="1394"/>
      <c r="G757" s="1394"/>
      <c r="H757" s="1394"/>
      <c r="I757" s="1394"/>
      <c r="J757" s="1394"/>
      <c r="K757" s="1395"/>
    </row>
    <row r="758" spans="1:11" ht="12.75" customHeight="1" x14ac:dyDescent="0.2">
      <c r="A758" s="1393"/>
      <c r="B758" s="1394"/>
      <c r="C758" s="1394"/>
      <c r="D758" s="1394"/>
      <c r="E758" s="1394"/>
      <c r="F758" s="1394"/>
      <c r="G758" s="1394"/>
      <c r="H758" s="1394"/>
      <c r="I758" s="1394"/>
      <c r="J758" s="1394"/>
      <c r="K758" s="1395"/>
    </row>
    <row r="759" spans="1:11" ht="35.25" customHeight="1" thickBot="1" x14ac:dyDescent="0.25">
      <c r="A759" s="1396"/>
      <c r="B759" s="1397"/>
      <c r="C759" s="1397"/>
      <c r="D759" s="1397"/>
      <c r="E759" s="1397"/>
      <c r="F759" s="1397"/>
      <c r="G759" s="1397"/>
      <c r="H759" s="1397"/>
      <c r="I759" s="1397"/>
      <c r="J759" s="1397"/>
      <c r="K759" s="1398"/>
    </row>
    <row r="760" spans="1:11" ht="12.75" customHeight="1" x14ac:dyDescent="0.2">
      <c r="A760" s="1381" t="s">
        <v>292</v>
      </c>
      <c r="B760" s="1382"/>
      <c r="C760" s="1382"/>
      <c r="D760" s="1382"/>
      <c r="E760" s="1382"/>
      <c r="F760" s="1382"/>
      <c r="G760" s="1383"/>
      <c r="H760" s="642"/>
      <c r="I760" s="1381" t="s">
        <v>293</v>
      </c>
      <c r="J760" s="1382"/>
      <c r="K760" s="1383"/>
    </row>
    <row r="761" spans="1:11" ht="12.75" customHeight="1" x14ac:dyDescent="0.2">
      <c r="A761" s="1384"/>
      <c r="B761" s="1385"/>
      <c r="C761" s="1385"/>
      <c r="D761" s="1385"/>
      <c r="E761" s="1385"/>
      <c r="F761" s="1385"/>
      <c r="G761" s="1386"/>
      <c r="H761" s="643"/>
      <c r="I761" s="1384"/>
      <c r="J761" s="1385"/>
      <c r="K761" s="1386"/>
    </row>
    <row r="762" spans="1:11" ht="12.75" customHeight="1" x14ac:dyDescent="0.2">
      <c r="A762" s="1361" t="str">
        <f>T(Admin!D31)</f>
        <v/>
      </c>
      <c r="B762" s="1362"/>
      <c r="C762" s="1362"/>
      <c r="D762" s="1362"/>
      <c r="E762" s="1362"/>
      <c r="F762" s="1362"/>
      <c r="G762" s="1363"/>
      <c r="H762" s="644"/>
      <c r="I762" s="1361" t="str">
        <f>T(Admin!C31)</f>
        <v/>
      </c>
      <c r="J762" s="1362"/>
      <c r="K762" s="1363"/>
    </row>
    <row r="763" spans="1:11" ht="13.5" customHeight="1" thickBot="1" x14ac:dyDescent="0.25">
      <c r="A763" s="1364"/>
      <c r="B763" s="1365"/>
      <c r="C763" s="1365"/>
      <c r="D763" s="1365"/>
      <c r="E763" s="1365"/>
      <c r="F763" s="1365"/>
      <c r="G763" s="1366"/>
      <c r="H763" s="645"/>
      <c r="I763" s="1364"/>
      <c r="J763" s="1365"/>
      <c r="K763" s="1366"/>
    </row>
    <row r="764" spans="1:11" ht="12.75" customHeight="1" x14ac:dyDescent="0.2">
      <c r="A764" s="1381" t="s">
        <v>294</v>
      </c>
      <c r="B764" s="1382"/>
      <c r="C764" s="1382"/>
      <c r="D764" s="1382"/>
      <c r="E764" s="1382"/>
      <c r="F764" s="1382"/>
      <c r="G764" s="1383"/>
      <c r="H764" s="642"/>
      <c r="I764" s="1381" t="s">
        <v>295</v>
      </c>
      <c r="J764" s="1382"/>
      <c r="K764" s="1383"/>
    </row>
    <row r="765" spans="1:11" ht="12.75" customHeight="1" x14ac:dyDescent="0.2">
      <c r="A765" s="1384"/>
      <c r="B765" s="1385"/>
      <c r="C765" s="1385"/>
      <c r="D765" s="1385"/>
      <c r="E765" s="1385"/>
      <c r="F765" s="1385"/>
      <c r="G765" s="1386"/>
      <c r="H765" s="643"/>
      <c r="I765" s="1384"/>
      <c r="J765" s="1385"/>
      <c r="K765" s="1386"/>
    </row>
    <row r="766" spans="1:11" ht="12.75" customHeight="1" x14ac:dyDescent="0.2">
      <c r="A766" s="1361" t="str">
        <f>T(Admin!$A$1)</f>
        <v>15P ALC CLASS 15-005</v>
      </c>
      <c r="B766" s="1362"/>
      <c r="C766" s="1362"/>
      <c r="D766" s="1362"/>
      <c r="E766" s="1362"/>
      <c r="F766" s="1362"/>
      <c r="G766" s="1363"/>
      <c r="H766" s="644"/>
      <c r="I766" s="1361" t="str">
        <f>RIGHT(Admin!E31,4)</f>
        <v/>
      </c>
      <c r="J766" s="1362"/>
      <c r="K766" s="1363"/>
    </row>
    <row r="767" spans="1:11" ht="13.5" customHeight="1" thickBot="1" x14ac:dyDescent="0.25">
      <c r="A767" s="1364"/>
      <c r="B767" s="1365"/>
      <c r="C767" s="1365"/>
      <c r="D767" s="1365"/>
      <c r="E767" s="1365"/>
      <c r="F767" s="1365"/>
      <c r="G767" s="1366"/>
      <c r="H767" s="645"/>
      <c r="I767" s="1364"/>
      <c r="J767" s="1365"/>
      <c r="K767" s="1366"/>
    </row>
    <row r="768" spans="1:11" ht="23.25" customHeight="1" thickBot="1" x14ac:dyDescent="0.25">
      <c r="A768" s="1387" t="s">
        <v>296</v>
      </c>
      <c r="B768" s="1388"/>
      <c r="C768" s="1388"/>
      <c r="D768" s="1389"/>
      <c r="E768" s="1387" t="s">
        <v>297</v>
      </c>
      <c r="F768" s="1389"/>
      <c r="G768" s="518" t="s">
        <v>298</v>
      </c>
      <c r="H768" s="646"/>
      <c r="I768" s="1387" t="s">
        <v>299</v>
      </c>
      <c r="J768" s="1389"/>
      <c r="K768" s="518" t="s">
        <v>298</v>
      </c>
    </row>
    <row r="769" spans="1:12" ht="25.5" customHeight="1" thickBot="1" x14ac:dyDescent="0.25">
      <c r="A769" s="1373" t="str">
        <f>$A$15</f>
        <v>d</v>
      </c>
      <c r="B769" s="1374"/>
      <c r="C769" s="1374"/>
      <c r="D769" s="1375"/>
      <c r="E769" s="1376" t="str">
        <f>T($E$15)</f>
        <v>a</v>
      </c>
      <c r="F769" s="1377"/>
      <c r="G769" s="532">
        <f>Honors!C32</f>
        <v>0</v>
      </c>
      <c r="H769" s="661">
        <f>IF(L769="X",70%,G769)</f>
        <v>0</v>
      </c>
      <c r="I769" s="1376"/>
      <c r="J769" s="1377"/>
      <c r="K769" s="532" t="str">
        <f>IF(L769="X",70%,"")</f>
        <v/>
      </c>
      <c r="L769" s="535" t="str">
        <f>IF(Honors!F32="X","X","")</f>
        <v/>
      </c>
    </row>
    <row r="770" spans="1:12" ht="25.5" customHeight="1" thickBot="1" x14ac:dyDescent="0.25">
      <c r="A770" s="1373" t="str">
        <f>$A$16</f>
        <v>d</v>
      </c>
      <c r="B770" s="1374"/>
      <c r="C770" s="1374"/>
      <c r="D770" s="1375"/>
      <c r="E770" s="1376" t="str">
        <f>T($E$16)</f>
        <v>b</v>
      </c>
      <c r="F770" s="1377"/>
      <c r="G770" s="532">
        <f>Honors!G32</f>
        <v>0</v>
      </c>
      <c r="H770" s="661">
        <f>IF(L770="X",70%,G770)</f>
        <v>0</v>
      </c>
      <c r="I770" s="1376"/>
      <c r="J770" s="1377"/>
      <c r="K770" s="532" t="str">
        <f>IF(L770="X",70%,"")</f>
        <v/>
      </c>
      <c r="L770" s="535" t="str">
        <f>IF(Honors!J32="X","X","")</f>
        <v/>
      </c>
    </row>
    <row r="771" spans="1:12" ht="24.75" customHeight="1" thickBot="1" x14ac:dyDescent="0.25">
      <c r="A771" s="1373" t="str">
        <f>$A$17</f>
        <v>d</v>
      </c>
      <c r="B771" s="1374"/>
      <c r="C771" s="1374"/>
      <c r="D771" s="1375"/>
      <c r="E771" s="1376" t="str">
        <f>T($E$17)</f>
        <v>a</v>
      </c>
      <c r="F771" s="1377"/>
      <c r="G771" s="532">
        <f>Honors!K32</f>
        <v>0</v>
      </c>
      <c r="H771" s="661">
        <f>IF(L771="X",70%,G771)</f>
        <v>0</v>
      </c>
      <c r="I771" s="1376"/>
      <c r="J771" s="1377"/>
      <c r="K771" s="532" t="str">
        <f>IF(L771="X",70%,"")</f>
        <v/>
      </c>
      <c r="L771" s="535" t="str">
        <f>IF(Honors!N32="X","X","")</f>
        <v/>
      </c>
    </row>
    <row r="772" spans="1:12" ht="25.5" customHeight="1" thickBot="1" x14ac:dyDescent="0.25">
      <c r="A772" s="1373" t="str">
        <f>$A$18</f>
        <v>d</v>
      </c>
      <c r="B772" s="1374"/>
      <c r="C772" s="1374"/>
      <c r="D772" s="1375"/>
      <c r="E772" s="1376" t="str">
        <f>T($E$18)</f>
        <v>b</v>
      </c>
      <c r="F772" s="1377"/>
      <c r="G772" s="532">
        <f>Honors!O32</f>
        <v>0</v>
      </c>
      <c r="H772" s="661">
        <f>IF(L772="X",70%,G772)</f>
        <v>0</v>
      </c>
      <c r="I772" s="1376"/>
      <c r="J772" s="1377"/>
      <c r="K772" s="532" t="str">
        <f>IF(L772="X",70%,"")</f>
        <v/>
      </c>
      <c r="L772" s="535" t="str">
        <f>IF(Honors!R32="X","X","")</f>
        <v/>
      </c>
    </row>
    <row r="773" spans="1:12" ht="25.5" customHeight="1" thickBot="1" x14ac:dyDescent="0.25">
      <c r="A773" s="1373" t="str">
        <f>$A$19</f>
        <v>d</v>
      </c>
      <c r="B773" s="1374"/>
      <c r="C773" s="1374"/>
      <c r="D773" s="1375"/>
      <c r="E773" s="1380" t="str">
        <f>T($E$19)</f>
        <v>a</v>
      </c>
      <c r="F773" s="1377"/>
      <c r="G773" s="532">
        <f>Honors!S32</f>
        <v>0</v>
      </c>
      <c r="H773" s="661">
        <f>IF(L773="X",70%,G773)</f>
        <v>0</v>
      </c>
      <c r="I773" s="1376"/>
      <c r="J773" s="1377"/>
      <c r="K773" s="532" t="str">
        <f>IF(L773="X",70%,"")</f>
        <v/>
      </c>
      <c r="L773" s="535" t="str">
        <f>IF(Honors!V32="X","X","")</f>
        <v/>
      </c>
    </row>
    <row r="774" spans="1:12" ht="25.5" customHeight="1" thickBot="1" x14ac:dyDescent="0.25">
      <c r="A774" s="1373"/>
      <c r="B774" s="1374"/>
      <c r="C774" s="1374"/>
      <c r="D774" s="1375"/>
      <c r="E774" s="1376"/>
      <c r="F774" s="1377"/>
      <c r="G774" s="520"/>
      <c r="H774" s="552"/>
      <c r="I774" s="1376"/>
      <c r="J774" s="1377"/>
      <c r="K774" s="520"/>
    </row>
    <row r="775" spans="1:12" ht="25.5" customHeight="1" thickBot="1" x14ac:dyDescent="0.25">
      <c r="A775" s="1373"/>
      <c r="B775" s="1374"/>
      <c r="C775" s="1374"/>
      <c r="D775" s="1375"/>
      <c r="E775" s="1376"/>
      <c r="F775" s="1377"/>
      <c r="G775" s="520"/>
      <c r="H775" s="552"/>
      <c r="I775" s="1376"/>
      <c r="J775" s="1377"/>
      <c r="K775" s="520"/>
    </row>
    <row r="776" spans="1:12" ht="25.5" customHeight="1" thickBot="1" x14ac:dyDescent="0.25">
      <c r="A776" s="1373"/>
      <c r="B776" s="1374"/>
      <c r="C776" s="1374"/>
      <c r="D776" s="1375"/>
      <c r="E776" s="1376"/>
      <c r="F776" s="1377"/>
      <c r="G776" s="520"/>
      <c r="H776" s="552"/>
      <c r="I776" s="1376"/>
      <c r="J776" s="1377"/>
      <c r="K776" s="520"/>
    </row>
    <row r="777" spans="1:12" ht="25.5" customHeight="1" thickBot="1" x14ac:dyDescent="0.25">
      <c r="A777" s="1373"/>
      <c r="B777" s="1374"/>
      <c r="C777" s="1374"/>
      <c r="D777" s="1375"/>
      <c r="E777" s="1376"/>
      <c r="F777" s="1377"/>
      <c r="G777" s="520"/>
      <c r="H777" s="552"/>
      <c r="I777" s="1376"/>
      <c r="J777" s="1377"/>
      <c r="K777" s="520"/>
    </row>
    <row r="778" spans="1:12" ht="25.5" customHeight="1" thickBot="1" x14ac:dyDescent="0.25">
      <c r="A778" s="1373"/>
      <c r="B778" s="1374"/>
      <c r="C778" s="1374"/>
      <c r="D778" s="1375"/>
      <c r="E778" s="1378"/>
      <c r="F778" s="1379"/>
      <c r="G778" s="520"/>
      <c r="H778" s="552"/>
      <c r="I778" s="1376"/>
      <c r="J778" s="1377"/>
      <c r="K778" s="520"/>
    </row>
    <row r="779" spans="1:12" ht="25.5" customHeight="1" thickBot="1" x14ac:dyDescent="0.3">
      <c r="A779" s="521"/>
      <c r="B779" s="522"/>
      <c r="C779" s="522"/>
      <c r="D779" s="523"/>
      <c r="E779" s="524">
        <f>$E$25</f>
        <v>5</v>
      </c>
      <c r="F779" s="519" t="s">
        <v>300</v>
      </c>
      <c r="G779" s="533">
        <f>IF(A769="","",SUM(H769:H773))</f>
        <v>0</v>
      </c>
      <c r="H779" s="647"/>
      <c r="I779" s="524">
        <f>COUNTIF(I769:J772,"*")</f>
        <v>0</v>
      </c>
      <c r="J779" s="519" t="s">
        <v>300</v>
      </c>
      <c r="K779" s="532">
        <f>SUM(K769:K772)</f>
        <v>0</v>
      </c>
    </row>
    <row r="780" spans="1:12" ht="45" customHeight="1" thickBot="1" x14ac:dyDescent="0.25">
      <c r="A780" s="1367"/>
      <c r="B780" s="1368"/>
      <c r="C780" s="1368"/>
      <c r="D780" s="1369"/>
      <c r="E780" s="525" t="s">
        <v>300</v>
      </c>
      <c r="F780" s="534">
        <f>G779</f>
        <v>0</v>
      </c>
      <c r="G780" s="1370" t="s">
        <v>301</v>
      </c>
      <c r="H780" s="1370"/>
      <c r="I780" s="1370"/>
      <c r="J780" s="1371">
        <f>SUM((F780)/E779)</f>
        <v>0</v>
      </c>
      <c r="K780" s="1372"/>
    </row>
    <row r="781" spans="1:12" ht="51.75" customHeight="1" thickBot="1" x14ac:dyDescent="0.25">
      <c r="A781" s="1358" t="s">
        <v>302</v>
      </c>
      <c r="B781" s="1359"/>
      <c r="C781" s="1359"/>
      <c r="D781" s="1359"/>
      <c r="E781" s="1359"/>
      <c r="F781" s="1359"/>
      <c r="G781" s="1359"/>
      <c r="H781" s="1359"/>
      <c r="I781" s="1359"/>
      <c r="J781" s="1359"/>
      <c r="K781" s="1360"/>
    </row>
    <row r="782" spans="1:12" ht="51.75" customHeight="1" thickBot="1" x14ac:dyDescent="0.25">
      <c r="A782" s="1358" t="s">
        <v>303</v>
      </c>
      <c r="B782" s="1359"/>
      <c r="C782" s="1359"/>
      <c r="D782" s="1359"/>
      <c r="E782" s="1359"/>
      <c r="F782" s="1359"/>
      <c r="G782" s="1359"/>
      <c r="H782" s="1359"/>
      <c r="I782" s="1359"/>
      <c r="J782" s="1359"/>
      <c r="K782" s="1360"/>
    </row>
    <row r="783" spans="1:12" ht="53.25" customHeight="1" thickBot="1" x14ac:dyDescent="0.25">
      <c r="A783" s="1358" t="s">
        <v>304</v>
      </c>
      <c r="B783" s="1359"/>
      <c r="C783" s="1359"/>
      <c r="D783" s="1359"/>
      <c r="E783" s="1359"/>
      <c r="F783" s="1359"/>
      <c r="G783" s="1359"/>
      <c r="H783" s="1359"/>
      <c r="I783" s="1359"/>
      <c r="J783" s="1359"/>
      <c r="K783" s="1360"/>
    </row>
    <row r="784" spans="1:12" ht="12.75" customHeight="1" x14ac:dyDescent="0.2">
      <c r="A784" s="1390" t="str">
        <f>T($A$1)</f>
        <v>15 OPERATIONS STUDENT
EXAM RECORD</v>
      </c>
      <c r="B784" s="1391"/>
      <c r="C784" s="1391"/>
      <c r="D784" s="1391"/>
      <c r="E784" s="1391"/>
      <c r="F784" s="1391"/>
      <c r="G784" s="1391"/>
      <c r="H784" s="1391"/>
      <c r="I784" s="1391"/>
      <c r="J784" s="1391"/>
      <c r="K784" s="1392"/>
    </row>
    <row r="785" spans="1:12" ht="12.75" customHeight="1" x14ac:dyDescent="0.2">
      <c r="A785" s="1393"/>
      <c r="B785" s="1394"/>
      <c r="C785" s="1394"/>
      <c r="D785" s="1394"/>
      <c r="E785" s="1394"/>
      <c r="F785" s="1394"/>
      <c r="G785" s="1394"/>
      <c r="H785" s="1394"/>
      <c r="I785" s="1394"/>
      <c r="J785" s="1394"/>
      <c r="K785" s="1395"/>
    </row>
    <row r="786" spans="1:12" ht="12.75" customHeight="1" x14ac:dyDescent="0.2">
      <c r="A786" s="1393"/>
      <c r="B786" s="1394"/>
      <c r="C786" s="1394"/>
      <c r="D786" s="1394"/>
      <c r="E786" s="1394"/>
      <c r="F786" s="1394"/>
      <c r="G786" s="1394"/>
      <c r="H786" s="1394"/>
      <c r="I786" s="1394"/>
      <c r="J786" s="1394"/>
      <c r="K786" s="1395"/>
    </row>
    <row r="787" spans="1:12" ht="12.75" customHeight="1" x14ac:dyDescent="0.2">
      <c r="A787" s="1393"/>
      <c r="B787" s="1394"/>
      <c r="C787" s="1394"/>
      <c r="D787" s="1394"/>
      <c r="E787" s="1394"/>
      <c r="F787" s="1394"/>
      <c r="G787" s="1394"/>
      <c r="H787" s="1394"/>
      <c r="I787" s="1394"/>
      <c r="J787" s="1394"/>
      <c r="K787" s="1395"/>
    </row>
    <row r="788" spans="1:12" ht="35.25" customHeight="1" thickBot="1" x14ac:dyDescent="0.25">
      <c r="A788" s="1396"/>
      <c r="B788" s="1397"/>
      <c r="C788" s="1397"/>
      <c r="D788" s="1397"/>
      <c r="E788" s="1397"/>
      <c r="F788" s="1397"/>
      <c r="G788" s="1397"/>
      <c r="H788" s="1397"/>
      <c r="I788" s="1397"/>
      <c r="J788" s="1397"/>
      <c r="K788" s="1398"/>
    </row>
    <row r="789" spans="1:12" ht="12.75" customHeight="1" x14ac:dyDescent="0.2">
      <c r="A789" s="1381" t="s">
        <v>292</v>
      </c>
      <c r="B789" s="1382"/>
      <c r="C789" s="1382"/>
      <c r="D789" s="1382"/>
      <c r="E789" s="1382"/>
      <c r="F789" s="1382"/>
      <c r="G789" s="1383"/>
      <c r="H789" s="642"/>
      <c r="I789" s="1381" t="s">
        <v>293</v>
      </c>
      <c r="J789" s="1382"/>
      <c r="K789" s="1383"/>
    </row>
    <row r="790" spans="1:12" ht="12.75" customHeight="1" x14ac:dyDescent="0.2">
      <c r="A790" s="1384"/>
      <c r="B790" s="1385"/>
      <c r="C790" s="1385"/>
      <c r="D790" s="1385"/>
      <c r="E790" s="1385"/>
      <c r="F790" s="1385"/>
      <c r="G790" s="1386"/>
      <c r="H790" s="643"/>
      <c r="I790" s="1384"/>
      <c r="J790" s="1385"/>
      <c r="K790" s="1386"/>
    </row>
    <row r="791" spans="1:12" ht="12.75" customHeight="1" x14ac:dyDescent="0.2">
      <c r="A791" s="1361" t="str">
        <f>T(Admin!D32)</f>
        <v/>
      </c>
      <c r="B791" s="1362"/>
      <c r="C791" s="1362"/>
      <c r="D791" s="1362"/>
      <c r="E791" s="1362"/>
      <c r="F791" s="1362"/>
      <c r="G791" s="1363"/>
      <c r="H791" s="644"/>
      <c r="I791" s="1361" t="str">
        <f>T(Admin!C32)</f>
        <v/>
      </c>
      <c r="J791" s="1362"/>
      <c r="K791" s="1363"/>
    </row>
    <row r="792" spans="1:12" ht="13.5" customHeight="1" thickBot="1" x14ac:dyDescent="0.25">
      <c r="A792" s="1364"/>
      <c r="B792" s="1365"/>
      <c r="C792" s="1365"/>
      <c r="D792" s="1365"/>
      <c r="E792" s="1365"/>
      <c r="F792" s="1365"/>
      <c r="G792" s="1366"/>
      <c r="H792" s="645"/>
      <c r="I792" s="1364"/>
      <c r="J792" s="1365"/>
      <c r="K792" s="1366"/>
    </row>
    <row r="793" spans="1:12" ht="12.75" customHeight="1" x14ac:dyDescent="0.2">
      <c r="A793" s="1381" t="s">
        <v>294</v>
      </c>
      <c r="B793" s="1382"/>
      <c r="C793" s="1382"/>
      <c r="D793" s="1382"/>
      <c r="E793" s="1382"/>
      <c r="F793" s="1382"/>
      <c r="G793" s="1383"/>
      <c r="H793" s="642"/>
      <c r="I793" s="1381" t="s">
        <v>295</v>
      </c>
      <c r="J793" s="1382"/>
      <c r="K793" s="1383"/>
    </row>
    <row r="794" spans="1:12" ht="12.75" customHeight="1" x14ac:dyDescent="0.2">
      <c r="A794" s="1384"/>
      <c r="B794" s="1385"/>
      <c r="C794" s="1385"/>
      <c r="D794" s="1385"/>
      <c r="E794" s="1385"/>
      <c r="F794" s="1385"/>
      <c r="G794" s="1386"/>
      <c r="H794" s="643"/>
      <c r="I794" s="1384"/>
      <c r="J794" s="1385"/>
      <c r="K794" s="1386"/>
    </row>
    <row r="795" spans="1:12" ht="12.75" customHeight="1" x14ac:dyDescent="0.2">
      <c r="A795" s="1361" t="str">
        <f>T(Admin!$A$1)</f>
        <v>15P ALC CLASS 15-005</v>
      </c>
      <c r="B795" s="1362"/>
      <c r="C795" s="1362"/>
      <c r="D795" s="1362"/>
      <c r="E795" s="1362"/>
      <c r="F795" s="1362"/>
      <c r="G795" s="1363"/>
      <c r="H795" s="644"/>
      <c r="I795" s="1361" t="str">
        <f>RIGHT(Admin!E32,4)</f>
        <v/>
      </c>
      <c r="J795" s="1362"/>
      <c r="K795" s="1363"/>
    </row>
    <row r="796" spans="1:12" ht="13.5" customHeight="1" thickBot="1" x14ac:dyDescent="0.25">
      <c r="A796" s="1364"/>
      <c r="B796" s="1365"/>
      <c r="C796" s="1365"/>
      <c r="D796" s="1365"/>
      <c r="E796" s="1365"/>
      <c r="F796" s="1365"/>
      <c r="G796" s="1366"/>
      <c r="H796" s="645"/>
      <c r="I796" s="1364"/>
      <c r="J796" s="1365"/>
      <c r="K796" s="1366"/>
    </row>
    <row r="797" spans="1:12" ht="23.25" customHeight="1" thickBot="1" x14ac:dyDescent="0.25">
      <c r="A797" s="1387" t="s">
        <v>296</v>
      </c>
      <c r="B797" s="1388"/>
      <c r="C797" s="1388"/>
      <c r="D797" s="1389"/>
      <c r="E797" s="1387" t="s">
        <v>297</v>
      </c>
      <c r="F797" s="1389"/>
      <c r="G797" s="518" t="s">
        <v>298</v>
      </c>
      <c r="H797" s="646"/>
      <c r="I797" s="1387" t="s">
        <v>299</v>
      </c>
      <c r="J797" s="1389"/>
      <c r="K797" s="518" t="s">
        <v>298</v>
      </c>
    </row>
    <row r="798" spans="1:12" ht="25.5" customHeight="1" thickBot="1" x14ac:dyDescent="0.25">
      <c r="A798" s="1373" t="str">
        <f>$A$15</f>
        <v>d</v>
      </c>
      <c r="B798" s="1374"/>
      <c r="C798" s="1374"/>
      <c r="D798" s="1375"/>
      <c r="E798" s="1376" t="str">
        <f>T($E$15)</f>
        <v>a</v>
      </c>
      <c r="F798" s="1377"/>
      <c r="G798" s="532">
        <f>Honors!C33</f>
        <v>0</v>
      </c>
      <c r="H798" s="661">
        <f>IF(L798="X",70%,G798)</f>
        <v>0</v>
      </c>
      <c r="I798" s="1376"/>
      <c r="J798" s="1377"/>
      <c r="K798" s="532" t="str">
        <f>IF(L798="X",70%,"")</f>
        <v/>
      </c>
      <c r="L798" s="535" t="str">
        <f>IF(Honors!F33="X","X","")</f>
        <v/>
      </c>
    </row>
    <row r="799" spans="1:12" ht="25.5" customHeight="1" thickBot="1" x14ac:dyDescent="0.25">
      <c r="A799" s="1373" t="str">
        <f>$A$16</f>
        <v>d</v>
      </c>
      <c r="B799" s="1374"/>
      <c r="C799" s="1374"/>
      <c r="D799" s="1375"/>
      <c r="E799" s="1376" t="str">
        <f>T($E$16)</f>
        <v>b</v>
      </c>
      <c r="F799" s="1377"/>
      <c r="G799" s="532">
        <f>Honors!G33</f>
        <v>0</v>
      </c>
      <c r="H799" s="661">
        <f>IF(L799="X",70%,G799)</f>
        <v>0</v>
      </c>
      <c r="I799" s="1376"/>
      <c r="J799" s="1377"/>
      <c r="K799" s="532" t="str">
        <f>IF(L799="X",70%,"")</f>
        <v/>
      </c>
      <c r="L799" s="535" t="str">
        <f>IF(Honors!J33="X","X","")</f>
        <v/>
      </c>
    </row>
    <row r="800" spans="1:12" ht="24.75" customHeight="1" thickBot="1" x14ac:dyDescent="0.25">
      <c r="A800" s="1373" t="str">
        <f>$A$17</f>
        <v>d</v>
      </c>
      <c r="B800" s="1374"/>
      <c r="C800" s="1374"/>
      <c r="D800" s="1375"/>
      <c r="E800" s="1376" t="str">
        <f>T($E$17)</f>
        <v>a</v>
      </c>
      <c r="F800" s="1377"/>
      <c r="G800" s="532">
        <f>Honors!K33</f>
        <v>0</v>
      </c>
      <c r="H800" s="661">
        <f>IF(L800="X",70%,G800)</f>
        <v>0</v>
      </c>
      <c r="I800" s="1376"/>
      <c r="J800" s="1377"/>
      <c r="K800" s="532" t="str">
        <f>IF(L800="X",70%,"")</f>
        <v/>
      </c>
      <c r="L800" s="535" t="str">
        <f>IF(Honors!N33="X","X","")</f>
        <v/>
      </c>
    </row>
    <row r="801" spans="1:12" ht="25.5" customHeight="1" thickBot="1" x14ac:dyDescent="0.25">
      <c r="A801" s="1373" t="str">
        <f>$A$18</f>
        <v>d</v>
      </c>
      <c r="B801" s="1374"/>
      <c r="C801" s="1374"/>
      <c r="D801" s="1375"/>
      <c r="E801" s="1376" t="str">
        <f>T($E$18)</f>
        <v>b</v>
      </c>
      <c r="F801" s="1377"/>
      <c r="G801" s="532">
        <f>Honors!O33</f>
        <v>0</v>
      </c>
      <c r="H801" s="661">
        <f>IF(L801="X",70%,G801)</f>
        <v>0</v>
      </c>
      <c r="I801" s="1376"/>
      <c r="J801" s="1377"/>
      <c r="K801" s="532" t="str">
        <f>IF(L801="X",70%,"")</f>
        <v/>
      </c>
      <c r="L801" s="535" t="str">
        <f>IF(Honors!R33="X","X","")</f>
        <v/>
      </c>
    </row>
    <row r="802" spans="1:12" ht="25.5" customHeight="1" thickBot="1" x14ac:dyDescent="0.25">
      <c r="A802" s="1373" t="str">
        <f>$A$19</f>
        <v>d</v>
      </c>
      <c r="B802" s="1374"/>
      <c r="C802" s="1374"/>
      <c r="D802" s="1375"/>
      <c r="E802" s="1380" t="str">
        <f>T($E$19)</f>
        <v>a</v>
      </c>
      <c r="F802" s="1377"/>
      <c r="G802" s="532">
        <f>Honors!S33</f>
        <v>0</v>
      </c>
      <c r="H802" s="661">
        <f>IF(L802="X",70%,G802)</f>
        <v>0</v>
      </c>
      <c r="I802" s="1376"/>
      <c r="J802" s="1377"/>
      <c r="K802" s="532" t="str">
        <f>IF(L802="X",70%,"")</f>
        <v/>
      </c>
      <c r="L802" s="535" t="str">
        <f>IF(Honors!V33="X","X","")</f>
        <v/>
      </c>
    </row>
    <row r="803" spans="1:12" ht="25.5" customHeight="1" thickBot="1" x14ac:dyDescent="0.25">
      <c r="A803" s="1373"/>
      <c r="B803" s="1374"/>
      <c r="C803" s="1374"/>
      <c r="D803" s="1375"/>
      <c r="E803" s="1376"/>
      <c r="F803" s="1377"/>
      <c r="G803" s="520"/>
      <c r="H803" s="552"/>
      <c r="I803" s="1376"/>
      <c r="J803" s="1377"/>
      <c r="K803" s="520"/>
    </row>
    <row r="804" spans="1:12" ht="25.5" customHeight="1" thickBot="1" x14ac:dyDescent="0.25">
      <c r="A804" s="1373"/>
      <c r="B804" s="1374"/>
      <c r="C804" s="1374"/>
      <c r="D804" s="1375"/>
      <c r="E804" s="1376"/>
      <c r="F804" s="1377"/>
      <c r="G804" s="520"/>
      <c r="H804" s="552"/>
      <c r="I804" s="1376"/>
      <c r="J804" s="1377"/>
      <c r="K804" s="520"/>
    </row>
    <row r="805" spans="1:12" ht="25.5" customHeight="1" thickBot="1" x14ac:dyDescent="0.25">
      <c r="A805" s="1373"/>
      <c r="B805" s="1374"/>
      <c r="C805" s="1374"/>
      <c r="D805" s="1375"/>
      <c r="E805" s="1376"/>
      <c r="F805" s="1377"/>
      <c r="G805" s="520"/>
      <c r="H805" s="552"/>
      <c r="I805" s="1376"/>
      <c r="J805" s="1377"/>
      <c r="K805" s="520"/>
    </row>
    <row r="806" spans="1:12" ht="25.5" customHeight="1" thickBot="1" x14ac:dyDescent="0.25">
      <c r="A806" s="1373"/>
      <c r="B806" s="1374"/>
      <c r="C806" s="1374"/>
      <c r="D806" s="1375"/>
      <c r="E806" s="1376"/>
      <c r="F806" s="1377"/>
      <c r="G806" s="520"/>
      <c r="H806" s="552"/>
      <c r="I806" s="1376"/>
      <c r="J806" s="1377"/>
      <c r="K806" s="520"/>
    </row>
    <row r="807" spans="1:12" ht="25.5" customHeight="1" thickBot="1" x14ac:dyDescent="0.25">
      <c r="A807" s="1373"/>
      <c r="B807" s="1374"/>
      <c r="C807" s="1374"/>
      <c r="D807" s="1375"/>
      <c r="E807" s="1378"/>
      <c r="F807" s="1379"/>
      <c r="G807" s="520"/>
      <c r="H807" s="552"/>
      <c r="I807" s="1376"/>
      <c r="J807" s="1377"/>
      <c r="K807" s="520"/>
    </row>
    <row r="808" spans="1:12" ht="25.5" customHeight="1" thickBot="1" x14ac:dyDescent="0.3">
      <c r="A808" s="521"/>
      <c r="B808" s="522"/>
      <c r="C808" s="522"/>
      <c r="D808" s="523"/>
      <c r="E808" s="524">
        <f>$E$25</f>
        <v>5</v>
      </c>
      <c r="F808" s="519" t="s">
        <v>300</v>
      </c>
      <c r="G808" s="533">
        <f>IF(A798="","",SUM(H798:H802))</f>
        <v>0</v>
      </c>
      <c r="H808" s="647"/>
      <c r="I808" s="555">
        <f>COUNTIF(I798:J801,"*")</f>
        <v>0</v>
      </c>
      <c r="J808" s="519" t="s">
        <v>300</v>
      </c>
      <c r="K808" s="532">
        <f>SUM(K798:K801)</f>
        <v>0</v>
      </c>
    </row>
    <row r="809" spans="1:12" ht="45" customHeight="1" thickBot="1" x14ac:dyDescent="0.25">
      <c r="A809" s="1367"/>
      <c r="B809" s="1368"/>
      <c r="C809" s="1368"/>
      <c r="D809" s="1369"/>
      <c r="E809" s="525" t="s">
        <v>300</v>
      </c>
      <c r="F809" s="534">
        <f>G808</f>
        <v>0</v>
      </c>
      <c r="G809" s="1370" t="s">
        <v>301</v>
      </c>
      <c r="H809" s="1370"/>
      <c r="I809" s="1370"/>
      <c r="J809" s="1371">
        <f>SUM((F809)/E808)</f>
        <v>0</v>
      </c>
      <c r="K809" s="1372"/>
    </row>
    <row r="810" spans="1:12" ht="51.75" customHeight="1" thickBot="1" x14ac:dyDescent="0.25">
      <c r="A810" s="1358" t="s">
        <v>302</v>
      </c>
      <c r="B810" s="1359"/>
      <c r="C810" s="1359"/>
      <c r="D810" s="1359"/>
      <c r="E810" s="1359"/>
      <c r="F810" s="1359"/>
      <c r="G810" s="1359"/>
      <c r="H810" s="1359"/>
      <c r="I810" s="1359"/>
      <c r="J810" s="1359"/>
      <c r="K810" s="1360"/>
    </row>
    <row r="811" spans="1:12" ht="51.75" customHeight="1" thickBot="1" x14ac:dyDescent="0.25">
      <c r="A811" s="1358" t="s">
        <v>303</v>
      </c>
      <c r="B811" s="1359"/>
      <c r="C811" s="1359"/>
      <c r="D811" s="1359"/>
      <c r="E811" s="1359"/>
      <c r="F811" s="1359"/>
      <c r="G811" s="1359"/>
      <c r="H811" s="1359"/>
      <c r="I811" s="1359"/>
      <c r="J811" s="1359"/>
      <c r="K811" s="1360"/>
    </row>
    <row r="812" spans="1:12" ht="53.25" customHeight="1" thickBot="1" x14ac:dyDescent="0.25">
      <c r="A812" s="1358" t="s">
        <v>304</v>
      </c>
      <c r="B812" s="1359"/>
      <c r="C812" s="1359"/>
      <c r="D812" s="1359"/>
      <c r="E812" s="1359"/>
      <c r="F812" s="1359"/>
      <c r="G812" s="1359"/>
      <c r="H812" s="1359"/>
      <c r="I812" s="1359"/>
      <c r="J812" s="1359"/>
      <c r="K812" s="1360"/>
    </row>
    <row r="813" spans="1:12" ht="12.75" customHeight="1" x14ac:dyDescent="0.2">
      <c r="A813" s="1390" t="str">
        <f>T($A$1)</f>
        <v>15 OPERATIONS STUDENT
EXAM RECORD</v>
      </c>
      <c r="B813" s="1391"/>
      <c r="C813" s="1391"/>
      <c r="D813" s="1391"/>
      <c r="E813" s="1391"/>
      <c r="F813" s="1391"/>
      <c r="G813" s="1391"/>
      <c r="H813" s="1391"/>
      <c r="I813" s="1391"/>
      <c r="J813" s="1391"/>
      <c r="K813" s="1392"/>
    </row>
    <row r="814" spans="1:12" ht="12.75" customHeight="1" x14ac:dyDescent="0.2">
      <c r="A814" s="1393"/>
      <c r="B814" s="1394"/>
      <c r="C814" s="1394"/>
      <c r="D814" s="1394"/>
      <c r="E814" s="1394"/>
      <c r="F814" s="1394"/>
      <c r="G814" s="1394"/>
      <c r="H814" s="1394"/>
      <c r="I814" s="1394"/>
      <c r="J814" s="1394"/>
      <c r="K814" s="1395"/>
    </row>
    <row r="815" spans="1:12" ht="12.75" customHeight="1" x14ac:dyDescent="0.2">
      <c r="A815" s="1393"/>
      <c r="B815" s="1394"/>
      <c r="C815" s="1394"/>
      <c r="D815" s="1394"/>
      <c r="E815" s="1394"/>
      <c r="F815" s="1394"/>
      <c r="G815" s="1394"/>
      <c r="H815" s="1394"/>
      <c r="I815" s="1394"/>
      <c r="J815" s="1394"/>
      <c r="K815" s="1395"/>
    </row>
    <row r="816" spans="1:12" ht="12.75" customHeight="1" x14ac:dyDescent="0.2">
      <c r="A816" s="1393"/>
      <c r="B816" s="1394"/>
      <c r="C816" s="1394"/>
      <c r="D816" s="1394"/>
      <c r="E816" s="1394"/>
      <c r="F816" s="1394"/>
      <c r="G816" s="1394"/>
      <c r="H816" s="1394"/>
      <c r="I816" s="1394"/>
      <c r="J816" s="1394"/>
      <c r="K816" s="1395"/>
    </row>
    <row r="817" spans="1:12" ht="35.25" customHeight="1" thickBot="1" x14ac:dyDescent="0.25">
      <c r="A817" s="1396"/>
      <c r="B817" s="1397"/>
      <c r="C817" s="1397"/>
      <c r="D817" s="1397"/>
      <c r="E817" s="1397"/>
      <c r="F817" s="1397"/>
      <c r="G817" s="1397"/>
      <c r="H817" s="1397"/>
      <c r="I817" s="1397"/>
      <c r="J817" s="1397"/>
      <c r="K817" s="1398"/>
    </row>
    <row r="818" spans="1:12" ht="12.75" customHeight="1" x14ac:dyDescent="0.2">
      <c r="A818" s="1381" t="s">
        <v>292</v>
      </c>
      <c r="B818" s="1382"/>
      <c r="C818" s="1382"/>
      <c r="D818" s="1382"/>
      <c r="E818" s="1382"/>
      <c r="F818" s="1382"/>
      <c r="G818" s="1383"/>
      <c r="H818" s="642"/>
      <c r="I818" s="1381" t="s">
        <v>293</v>
      </c>
      <c r="J818" s="1382"/>
      <c r="K818" s="1383"/>
    </row>
    <row r="819" spans="1:12" ht="12.75" customHeight="1" x14ac:dyDescent="0.2">
      <c r="A819" s="1384"/>
      <c r="B819" s="1385"/>
      <c r="C819" s="1385"/>
      <c r="D819" s="1385"/>
      <c r="E819" s="1385"/>
      <c r="F819" s="1385"/>
      <c r="G819" s="1386"/>
      <c r="H819" s="643"/>
      <c r="I819" s="1384"/>
      <c r="J819" s="1385"/>
      <c r="K819" s="1386"/>
    </row>
    <row r="820" spans="1:12" ht="12.75" customHeight="1" x14ac:dyDescent="0.2">
      <c r="A820" s="1361" t="str">
        <f>T(Admin!D33)</f>
        <v/>
      </c>
      <c r="B820" s="1362"/>
      <c r="C820" s="1362"/>
      <c r="D820" s="1362"/>
      <c r="E820" s="1362"/>
      <c r="F820" s="1362"/>
      <c r="G820" s="1363"/>
      <c r="H820" s="644"/>
      <c r="I820" s="1361" t="str">
        <f>T(Admin!C33)</f>
        <v/>
      </c>
      <c r="J820" s="1362"/>
      <c r="K820" s="1363"/>
    </row>
    <row r="821" spans="1:12" ht="13.5" customHeight="1" thickBot="1" x14ac:dyDescent="0.25">
      <c r="A821" s="1364"/>
      <c r="B821" s="1365"/>
      <c r="C821" s="1365"/>
      <c r="D821" s="1365"/>
      <c r="E821" s="1365"/>
      <c r="F821" s="1365"/>
      <c r="G821" s="1366"/>
      <c r="H821" s="645"/>
      <c r="I821" s="1364"/>
      <c r="J821" s="1365"/>
      <c r="K821" s="1366"/>
    </row>
    <row r="822" spans="1:12" ht="12.75" customHeight="1" x14ac:dyDescent="0.2">
      <c r="A822" s="1381" t="s">
        <v>294</v>
      </c>
      <c r="B822" s="1382"/>
      <c r="C822" s="1382"/>
      <c r="D822" s="1382"/>
      <c r="E822" s="1382"/>
      <c r="F822" s="1382"/>
      <c r="G822" s="1383"/>
      <c r="H822" s="642"/>
      <c r="I822" s="1381" t="s">
        <v>295</v>
      </c>
      <c r="J822" s="1382"/>
      <c r="K822" s="1383"/>
    </row>
    <row r="823" spans="1:12" ht="12.75" customHeight="1" x14ac:dyDescent="0.2">
      <c r="A823" s="1384"/>
      <c r="B823" s="1385"/>
      <c r="C823" s="1385"/>
      <c r="D823" s="1385"/>
      <c r="E823" s="1385"/>
      <c r="F823" s="1385"/>
      <c r="G823" s="1386"/>
      <c r="H823" s="643"/>
      <c r="I823" s="1384"/>
      <c r="J823" s="1385"/>
      <c r="K823" s="1386"/>
    </row>
    <row r="824" spans="1:12" ht="12.75" customHeight="1" x14ac:dyDescent="0.2">
      <c r="A824" s="1361" t="str">
        <f>T(Admin!$A$1)</f>
        <v>15P ALC CLASS 15-005</v>
      </c>
      <c r="B824" s="1362"/>
      <c r="C824" s="1362"/>
      <c r="D824" s="1362"/>
      <c r="E824" s="1362"/>
      <c r="F824" s="1362"/>
      <c r="G824" s="1363"/>
      <c r="H824" s="644"/>
      <c r="I824" s="1361" t="str">
        <f>RIGHT(Admin!E33,4)</f>
        <v/>
      </c>
      <c r="J824" s="1362"/>
      <c r="K824" s="1363"/>
    </row>
    <row r="825" spans="1:12" ht="13.5" customHeight="1" thickBot="1" x14ac:dyDescent="0.25">
      <c r="A825" s="1364"/>
      <c r="B825" s="1365"/>
      <c r="C825" s="1365"/>
      <c r="D825" s="1365"/>
      <c r="E825" s="1365"/>
      <c r="F825" s="1365"/>
      <c r="G825" s="1366"/>
      <c r="H825" s="645"/>
      <c r="I825" s="1364"/>
      <c r="J825" s="1365"/>
      <c r="K825" s="1366"/>
    </row>
    <row r="826" spans="1:12" ht="23.25" customHeight="1" thickBot="1" x14ac:dyDescent="0.25">
      <c r="A826" s="1387" t="s">
        <v>296</v>
      </c>
      <c r="B826" s="1388"/>
      <c r="C826" s="1388"/>
      <c r="D826" s="1389"/>
      <c r="E826" s="1387" t="s">
        <v>297</v>
      </c>
      <c r="F826" s="1389"/>
      <c r="G826" s="518" t="s">
        <v>298</v>
      </c>
      <c r="H826" s="646"/>
      <c r="I826" s="1387" t="s">
        <v>299</v>
      </c>
      <c r="J826" s="1389"/>
      <c r="K826" s="518" t="s">
        <v>298</v>
      </c>
    </row>
    <row r="827" spans="1:12" ht="25.5" customHeight="1" thickBot="1" x14ac:dyDescent="0.25">
      <c r="A827" s="1373" t="str">
        <f>$A$15</f>
        <v>d</v>
      </c>
      <c r="B827" s="1374"/>
      <c r="C827" s="1374"/>
      <c r="D827" s="1375"/>
      <c r="E827" s="1376" t="str">
        <f>T($E$15)</f>
        <v>a</v>
      </c>
      <c r="F827" s="1377"/>
      <c r="G827" s="532">
        <f>Honors!C34</f>
        <v>0</v>
      </c>
      <c r="H827" s="661">
        <f>IF(L827="X",70%,G827)</f>
        <v>0</v>
      </c>
      <c r="I827" s="1376"/>
      <c r="J827" s="1377"/>
      <c r="K827" s="532" t="str">
        <f>IF(L827="X",70%,"")</f>
        <v/>
      </c>
      <c r="L827" s="535" t="str">
        <f>IF(Honors!F34="X","X","")</f>
        <v/>
      </c>
    </row>
    <row r="828" spans="1:12" ht="25.5" customHeight="1" thickBot="1" x14ac:dyDescent="0.25">
      <c r="A828" s="1373" t="str">
        <f>$A$16</f>
        <v>d</v>
      </c>
      <c r="B828" s="1374"/>
      <c r="C828" s="1374"/>
      <c r="D828" s="1375"/>
      <c r="E828" s="1376" t="str">
        <f>T($E$16)</f>
        <v>b</v>
      </c>
      <c r="F828" s="1377"/>
      <c r="G828" s="532">
        <f>Honors!G34</f>
        <v>0</v>
      </c>
      <c r="H828" s="661">
        <f>IF(L828="X",70%,G828)</f>
        <v>0</v>
      </c>
      <c r="I828" s="1376"/>
      <c r="J828" s="1377"/>
      <c r="K828" s="532" t="str">
        <f>IF(L828="X",70%,"")</f>
        <v/>
      </c>
      <c r="L828" s="535" t="str">
        <f>IF(Honors!J34="X","X","")</f>
        <v/>
      </c>
    </row>
    <row r="829" spans="1:12" ht="24.75" customHeight="1" thickBot="1" x14ac:dyDescent="0.25">
      <c r="A829" s="1373" t="str">
        <f>$A$17</f>
        <v>d</v>
      </c>
      <c r="B829" s="1374"/>
      <c r="C829" s="1374"/>
      <c r="D829" s="1375"/>
      <c r="E829" s="1376" t="str">
        <f>T($E$17)</f>
        <v>a</v>
      </c>
      <c r="F829" s="1377"/>
      <c r="G829" s="532">
        <f>Honors!K34</f>
        <v>0</v>
      </c>
      <c r="H829" s="661">
        <f>IF(L829="X",70%,G829)</f>
        <v>0</v>
      </c>
      <c r="I829" s="1376"/>
      <c r="J829" s="1377"/>
      <c r="K829" s="532" t="str">
        <f>IF(L829="X",70%,"")</f>
        <v/>
      </c>
      <c r="L829" s="535" t="str">
        <f>IF(Honors!N34="X","X","")</f>
        <v/>
      </c>
    </row>
    <row r="830" spans="1:12" ht="25.5" customHeight="1" thickBot="1" x14ac:dyDescent="0.25">
      <c r="A830" s="1373" t="str">
        <f>$A$18</f>
        <v>d</v>
      </c>
      <c r="B830" s="1374"/>
      <c r="C830" s="1374"/>
      <c r="D830" s="1375"/>
      <c r="E830" s="1376" t="str">
        <f>T($E$18)</f>
        <v>b</v>
      </c>
      <c r="F830" s="1377"/>
      <c r="G830" s="532">
        <f>Honors!O34</f>
        <v>0</v>
      </c>
      <c r="H830" s="661">
        <f>IF(L830="X",70%,G830)</f>
        <v>0</v>
      </c>
      <c r="I830" s="1376"/>
      <c r="J830" s="1377"/>
      <c r="K830" s="532" t="str">
        <f>IF(L830="X",70%,"")</f>
        <v/>
      </c>
      <c r="L830" s="535" t="str">
        <f>IF(Honors!R34="X","X","")</f>
        <v/>
      </c>
    </row>
    <row r="831" spans="1:12" ht="25.5" customHeight="1" thickBot="1" x14ac:dyDescent="0.25">
      <c r="A831" s="1373" t="str">
        <f>$A$19</f>
        <v>d</v>
      </c>
      <c r="B831" s="1374"/>
      <c r="C831" s="1374"/>
      <c r="D831" s="1375"/>
      <c r="E831" s="1380" t="str">
        <f>T($E$19)</f>
        <v>a</v>
      </c>
      <c r="F831" s="1377"/>
      <c r="G831" s="532">
        <f>Honors!S34</f>
        <v>0</v>
      </c>
      <c r="H831" s="661">
        <f>IF(L831="X",70%,G831)</f>
        <v>0</v>
      </c>
      <c r="I831" s="1376"/>
      <c r="J831" s="1377"/>
      <c r="K831" s="532" t="str">
        <f>IF(L831="X",70%,"")</f>
        <v/>
      </c>
      <c r="L831" s="535" t="str">
        <f>IF(Honors!V34="X","X","")</f>
        <v/>
      </c>
    </row>
    <row r="832" spans="1:12" ht="25.5" customHeight="1" thickBot="1" x14ac:dyDescent="0.25">
      <c r="A832" s="1373"/>
      <c r="B832" s="1374"/>
      <c r="C832" s="1374"/>
      <c r="D832" s="1375"/>
      <c r="E832" s="1376"/>
      <c r="F832" s="1377"/>
      <c r="G832" s="520"/>
      <c r="H832" s="552"/>
      <c r="I832" s="1376"/>
      <c r="J832" s="1377"/>
      <c r="K832" s="520"/>
    </row>
    <row r="833" spans="1:11" ht="25.5" customHeight="1" thickBot="1" x14ac:dyDescent="0.25">
      <c r="A833" s="1373"/>
      <c r="B833" s="1374"/>
      <c r="C833" s="1374"/>
      <c r="D833" s="1375"/>
      <c r="E833" s="1376"/>
      <c r="F833" s="1377"/>
      <c r="G833" s="520"/>
      <c r="H833" s="552"/>
      <c r="I833" s="1376"/>
      <c r="J833" s="1377"/>
      <c r="K833" s="520"/>
    </row>
    <row r="834" spans="1:11" ht="25.5" customHeight="1" thickBot="1" x14ac:dyDescent="0.25">
      <c r="A834" s="1373"/>
      <c r="B834" s="1374"/>
      <c r="C834" s="1374"/>
      <c r="D834" s="1375"/>
      <c r="E834" s="1376"/>
      <c r="F834" s="1377"/>
      <c r="G834" s="520"/>
      <c r="H834" s="552"/>
      <c r="I834" s="1376"/>
      <c r="J834" s="1377"/>
      <c r="K834" s="520"/>
    </row>
    <row r="835" spans="1:11" ht="25.5" customHeight="1" thickBot="1" x14ac:dyDescent="0.25">
      <c r="A835" s="1373"/>
      <c r="B835" s="1374"/>
      <c r="C835" s="1374"/>
      <c r="D835" s="1375"/>
      <c r="E835" s="1376"/>
      <c r="F835" s="1377"/>
      <c r="G835" s="520"/>
      <c r="H835" s="552"/>
      <c r="I835" s="1376"/>
      <c r="J835" s="1377"/>
      <c r="K835" s="520"/>
    </row>
    <row r="836" spans="1:11" ht="25.5" customHeight="1" thickBot="1" x14ac:dyDescent="0.25">
      <c r="A836" s="1373"/>
      <c r="B836" s="1374"/>
      <c r="C836" s="1374"/>
      <c r="D836" s="1375"/>
      <c r="E836" s="1378"/>
      <c r="F836" s="1379"/>
      <c r="G836" s="520"/>
      <c r="H836" s="552"/>
      <c r="I836" s="1376"/>
      <c r="J836" s="1377"/>
      <c r="K836" s="520"/>
    </row>
    <row r="837" spans="1:11" ht="25.5" customHeight="1" thickBot="1" x14ac:dyDescent="0.3">
      <c r="A837" s="521"/>
      <c r="B837" s="522"/>
      <c r="C837" s="522"/>
      <c r="D837" s="523"/>
      <c r="E837" s="524">
        <f>$E$25</f>
        <v>5</v>
      </c>
      <c r="F837" s="519" t="s">
        <v>300</v>
      </c>
      <c r="G837" s="533">
        <f>IF(A827="","",SUM(H827:H831))</f>
        <v>0</v>
      </c>
      <c r="H837" s="647"/>
      <c r="I837" s="555">
        <f>COUNTIF(I827:J830,"*")</f>
        <v>0</v>
      </c>
      <c r="J837" s="519" t="s">
        <v>300</v>
      </c>
      <c r="K837" s="532">
        <f>SUM(K827:K830)</f>
        <v>0</v>
      </c>
    </row>
    <row r="838" spans="1:11" ht="45" customHeight="1" thickBot="1" x14ac:dyDescent="0.25">
      <c r="A838" s="1367"/>
      <c r="B838" s="1368"/>
      <c r="C838" s="1368"/>
      <c r="D838" s="1369"/>
      <c r="E838" s="525" t="s">
        <v>300</v>
      </c>
      <c r="F838" s="534">
        <f>G837</f>
        <v>0</v>
      </c>
      <c r="G838" s="1370" t="s">
        <v>301</v>
      </c>
      <c r="H838" s="1370"/>
      <c r="I838" s="1370"/>
      <c r="J838" s="1371">
        <f>SUM((F838)/E837)</f>
        <v>0</v>
      </c>
      <c r="K838" s="1372"/>
    </row>
    <row r="839" spans="1:11" ht="51.75" customHeight="1" thickBot="1" x14ac:dyDescent="0.25">
      <c r="A839" s="1358" t="s">
        <v>302</v>
      </c>
      <c r="B839" s="1359"/>
      <c r="C839" s="1359"/>
      <c r="D839" s="1359"/>
      <c r="E839" s="1359"/>
      <c r="F839" s="1359"/>
      <c r="G839" s="1359"/>
      <c r="H839" s="1359"/>
      <c r="I839" s="1359"/>
      <c r="J839" s="1359"/>
      <c r="K839" s="1360"/>
    </row>
    <row r="840" spans="1:11" ht="51.75" customHeight="1" thickBot="1" x14ac:dyDescent="0.25">
      <c r="A840" s="1358" t="s">
        <v>303</v>
      </c>
      <c r="B840" s="1359"/>
      <c r="C840" s="1359"/>
      <c r="D840" s="1359"/>
      <c r="E840" s="1359"/>
      <c r="F840" s="1359"/>
      <c r="G840" s="1359"/>
      <c r="H840" s="1359"/>
      <c r="I840" s="1359"/>
      <c r="J840" s="1359"/>
      <c r="K840" s="1360"/>
    </row>
    <row r="841" spans="1:11" ht="53.25" customHeight="1" thickBot="1" x14ac:dyDescent="0.25">
      <c r="A841" s="1358" t="s">
        <v>304</v>
      </c>
      <c r="B841" s="1359"/>
      <c r="C841" s="1359"/>
      <c r="D841" s="1359"/>
      <c r="E841" s="1359"/>
      <c r="F841" s="1359"/>
      <c r="G841" s="1359"/>
      <c r="H841" s="1359"/>
      <c r="I841" s="1359"/>
      <c r="J841" s="1359"/>
      <c r="K841" s="1360"/>
    </row>
    <row r="842" spans="1:11" ht="12.75" customHeight="1" x14ac:dyDescent="0.2">
      <c r="A842" s="1390" t="str">
        <f>T($A$1)</f>
        <v>15 OPERATIONS STUDENT
EXAM RECORD</v>
      </c>
      <c r="B842" s="1391"/>
      <c r="C842" s="1391"/>
      <c r="D842" s="1391"/>
      <c r="E842" s="1391"/>
      <c r="F842" s="1391"/>
      <c r="G842" s="1391"/>
      <c r="H842" s="1391"/>
      <c r="I842" s="1391"/>
      <c r="J842" s="1391"/>
      <c r="K842" s="1392"/>
    </row>
    <row r="843" spans="1:11" ht="12.75" customHeight="1" x14ac:dyDescent="0.2">
      <c r="A843" s="1393"/>
      <c r="B843" s="1394"/>
      <c r="C843" s="1394"/>
      <c r="D843" s="1394"/>
      <c r="E843" s="1394"/>
      <c r="F843" s="1394"/>
      <c r="G843" s="1394"/>
      <c r="H843" s="1394"/>
      <c r="I843" s="1394"/>
      <c r="J843" s="1394"/>
      <c r="K843" s="1395"/>
    </row>
    <row r="844" spans="1:11" ht="12.75" customHeight="1" x14ac:dyDescent="0.2">
      <c r="A844" s="1393"/>
      <c r="B844" s="1394"/>
      <c r="C844" s="1394"/>
      <c r="D844" s="1394"/>
      <c r="E844" s="1394"/>
      <c r="F844" s="1394"/>
      <c r="G844" s="1394"/>
      <c r="H844" s="1394"/>
      <c r="I844" s="1394"/>
      <c r="J844" s="1394"/>
      <c r="K844" s="1395"/>
    </row>
    <row r="845" spans="1:11" ht="12.75" customHeight="1" x14ac:dyDescent="0.2">
      <c r="A845" s="1393"/>
      <c r="B845" s="1394"/>
      <c r="C845" s="1394"/>
      <c r="D845" s="1394"/>
      <c r="E845" s="1394"/>
      <c r="F845" s="1394"/>
      <c r="G845" s="1394"/>
      <c r="H845" s="1394"/>
      <c r="I845" s="1394"/>
      <c r="J845" s="1394"/>
      <c r="K845" s="1395"/>
    </row>
    <row r="846" spans="1:11" ht="35.25" customHeight="1" thickBot="1" x14ac:dyDescent="0.25">
      <c r="A846" s="1396"/>
      <c r="B846" s="1397"/>
      <c r="C846" s="1397"/>
      <c r="D846" s="1397"/>
      <c r="E846" s="1397"/>
      <c r="F846" s="1397"/>
      <c r="G846" s="1397"/>
      <c r="H846" s="1397"/>
      <c r="I846" s="1397"/>
      <c r="J846" s="1397"/>
      <c r="K846" s="1398"/>
    </row>
    <row r="847" spans="1:11" ht="12.75" customHeight="1" x14ac:dyDescent="0.2">
      <c r="A847" s="1381" t="s">
        <v>292</v>
      </c>
      <c r="B847" s="1382"/>
      <c r="C847" s="1382"/>
      <c r="D847" s="1382"/>
      <c r="E847" s="1382"/>
      <c r="F847" s="1382"/>
      <c r="G847" s="1383"/>
      <c r="H847" s="642"/>
      <c r="I847" s="1381" t="s">
        <v>293</v>
      </c>
      <c r="J847" s="1382"/>
      <c r="K847" s="1383"/>
    </row>
    <row r="848" spans="1:11" ht="12.75" customHeight="1" x14ac:dyDescent="0.2">
      <c r="A848" s="1384"/>
      <c r="B848" s="1385"/>
      <c r="C848" s="1385"/>
      <c r="D848" s="1385"/>
      <c r="E848" s="1385"/>
      <c r="F848" s="1385"/>
      <c r="G848" s="1386"/>
      <c r="H848" s="643"/>
      <c r="I848" s="1384"/>
      <c r="J848" s="1385"/>
      <c r="K848" s="1386"/>
    </row>
    <row r="849" spans="1:12" ht="12.75" customHeight="1" x14ac:dyDescent="0.2">
      <c r="A849" s="1361" t="str">
        <f>T(Admin!D34)</f>
        <v/>
      </c>
      <c r="B849" s="1362"/>
      <c r="C849" s="1362"/>
      <c r="D849" s="1362"/>
      <c r="E849" s="1362"/>
      <c r="F849" s="1362"/>
      <c r="G849" s="1363"/>
      <c r="H849" s="644"/>
      <c r="I849" s="1361" t="str">
        <f>T(Admin!C34)</f>
        <v/>
      </c>
      <c r="J849" s="1362"/>
      <c r="K849" s="1363"/>
    </row>
    <row r="850" spans="1:12" ht="13.5" customHeight="1" thickBot="1" x14ac:dyDescent="0.25">
      <c r="A850" s="1364"/>
      <c r="B850" s="1365"/>
      <c r="C850" s="1365"/>
      <c r="D850" s="1365"/>
      <c r="E850" s="1365"/>
      <c r="F850" s="1365"/>
      <c r="G850" s="1366"/>
      <c r="H850" s="645"/>
      <c r="I850" s="1364"/>
      <c r="J850" s="1365"/>
      <c r="K850" s="1366"/>
    </row>
    <row r="851" spans="1:12" ht="12.75" customHeight="1" x14ac:dyDescent="0.2">
      <c r="A851" s="1381" t="s">
        <v>294</v>
      </c>
      <c r="B851" s="1382"/>
      <c r="C851" s="1382"/>
      <c r="D851" s="1382"/>
      <c r="E851" s="1382"/>
      <c r="F851" s="1382"/>
      <c r="G851" s="1383"/>
      <c r="H851" s="642"/>
      <c r="I851" s="1381" t="s">
        <v>295</v>
      </c>
      <c r="J851" s="1382"/>
      <c r="K851" s="1383"/>
    </row>
    <row r="852" spans="1:12" ht="12.75" customHeight="1" x14ac:dyDescent="0.2">
      <c r="A852" s="1384"/>
      <c r="B852" s="1385"/>
      <c r="C852" s="1385"/>
      <c r="D852" s="1385"/>
      <c r="E852" s="1385"/>
      <c r="F852" s="1385"/>
      <c r="G852" s="1386"/>
      <c r="H852" s="643"/>
      <c r="I852" s="1384"/>
      <c r="J852" s="1385"/>
      <c r="K852" s="1386"/>
    </row>
    <row r="853" spans="1:12" ht="12.75" customHeight="1" x14ac:dyDescent="0.2">
      <c r="A853" s="1361" t="str">
        <f>T(Admin!$A$1)</f>
        <v>15P ALC CLASS 15-005</v>
      </c>
      <c r="B853" s="1362"/>
      <c r="C853" s="1362"/>
      <c r="D853" s="1362"/>
      <c r="E853" s="1362"/>
      <c r="F853" s="1362"/>
      <c r="G853" s="1363"/>
      <c r="H853" s="644"/>
      <c r="I853" s="1361" t="str">
        <f>RIGHT(Admin!E34,4)</f>
        <v/>
      </c>
      <c r="J853" s="1362"/>
      <c r="K853" s="1363"/>
    </row>
    <row r="854" spans="1:12" ht="13.5" customHeight="1" thickBot="1" x14ac:dyDescent="0.25">
      <c r="A854" s="1364"/>
      <c r="B854" s="1365"/>
      <c r="C854" s="1365"/>
      <c r="D854" s="1365"/>
      <c r="E854" s="1365"/>
      <c r="F854" s="1365"/>
      <c r="G854" s="1366"/>
      <c r="H854" s="645"/>
      <c r="I854" s="1364"/>
      <c r="J854" s="1365"/>
      <c r="K854" s="1366"/>
    </row>
    <row r="855" spans="1:12" ht="23.25" customHeight="1" thickBot="1" x14ac:dyDescent="0.25">
      <c r="A855" s="1387" t="s">
        <v>296</v>
      </c>
      <c r="B855" s="1388"/>
      <c r="C855" s="1388"/>
      <c r="D855" s="1389"/>
      <c r="E855" s="1387" t="s">
        <v>297</v>
      </c>
      <c r="F855" s="1389"/>
      <c r="G855" s="518" t="s">
        <v>298</v>
      </c>
      <c r="H855" s="646"/>
      <c r="I855" s="1387" t="s">
        <v>299</v>
      </c>
      <c r="J855" s="1389"/>
      <c r="K855" s="518" t="s">
        <v>298</v>
      </c>
    </row>
    <row r="856" spans="1:12" ht="25.5" customHeight="1" thickBot="1" x14ac:dyDescent="0.25">
      <c r="A856" s="1373" t="str">
        <f>$A$15</f>
        <v>d</v>
      </c>
      <c r="B856" s="1374"/>
      <c r="C856" s="1374"/>
      <c r="D856" s="1375"/>
      <c r="E856" s="1376" t="str">
        <f>T($E$15)</f>
        <v>a</v>
      </c>
      <c r="F856" s="1377"/>
      <c r="G856" s="532">
        <f>Honors!C35</f>
        <v>0</v>
      </c>
      <c r="H856" s="661">
        <f>IF(L856="X",70%,G856)</f>
        <v>0</v>
      </c>
      <c r="I856" s="1376"/>
      <c r="J856" s="1377"/>
      <c r="K856" s="532" t="str">
        <f>IF(L856="X",70%,"")</f>
        <v/>
      </c>
      <c r="L856" s="535" t="str">
        <f>IF(Honors!F35="X","X","")</f>
        <v/>
      </c>
    </row>
    <row r="857" spans="1:12" ht="25.5" customHeight="1" thickBot="1" x14ac:dyDescent="0.25">
      <c r="A857" s="1373" t="str">
        <f>$A$16</f>
        <v>d</v>
      </c>
      <c r="B857" s="1374"/>
      <c r="C857" s="1374"/>
      <c r="D857" s="1375"/>
      <c r="E857" s="1376" t="str">
        <f>T($E$16)</f>
        <v>b</v>
      </c>
      <c r="F857" s="1377"/>
      <c r="G857" s="532">
        <f>Honors!G35</f>
        <v>0</v>
      </c>
      <c r="H857" s="661">
        <f>IF(L857="X",70%,G857)</f>
        <v>0</v>
      </c>
      <c r="I857" s="1376"/>
      <c r="J857" s="1377"/>
      <c r="K857" s="532" t="str">
        <f>IF(L857="X",70%,"")</f>
        <v/>
      </c>
      <c r="L857" s="535" t="str">
        <f>IF(Honors!J35="X","X","")</f>
        <v/>
      </c>
    </row>
    <row r="858" spans="1:12" ht="24.75" customHeight="1" thickBot="1" x14ac:dyDescent="0.25">
      <c r="A858" s="1373" t="str">
        <f>$A$17</f>
        <v>d</v>
      </c>
      <c r="B858" s="1374"/>
      <c r="C858" s="1374"/>
      <c r="D858" s="1375"/>
      <c r="E858" s="1376" t="str">
        <f>T($E$17)</f>
        <v>a</v>
      </c>
      <c r="F858" s="1377"/>
      <c r="G858" s="532">
        <f>Honors!K35</f>
        <v>0</v>
      </c>
      <c r="H858" s="661">
        <f>IF(L858="X",70%,G858)</f>
        <v>0</v>
      </c>
      <c r="I858" s="1376"/>
      <c r="J858" s="1377"/>
      <c r="K858" s="532" t="str">
        <f>IF(L858="X",70%,"")</f>
        <v/>
      </c>
      <c r="L858" s="535" t="str">
        <f>IF(Honors!N35="X","X","")</f>
        <v/>
      </c>
    </row>
    <row r="859" spans="1:12" ht="25.5" customHeight="1" thickBot="1" x14ac:dyDescent="0.25">
      <c r="A859" s="1373" t="str">
        <f>$A$18</f>
        <v>d</v>
      </c>
      <c r="B859" s="1374"/>
      <c r="C859" s="1374"/>
      <c r="D859" s="1375"/>
      <c r="E859" s="1376" t="str">
        <f>T($E$18)</f>
        <v>b</v>
      </c>
      <c r="F859" s="1377"/>
      <c r="G859" s="532">
        <f>Honors!O35</f>
        <v>0</v>
      </c>
      <c r="H859" s="661">
        <f>IF(L859="X",70%,G859)</f>
        <v>0</v>
      </c>
      <c r="I859" s="1376"/>
      <c r="J859" s="1377"/>
      <c r="K859" s="532" t="str">
        <f>IF(L859="X",70%,"")</f>
        <v/>
      </c>
      <c r="L859" s="535" t="str">
        <f>IF(Honors!R35="X","X","")</f>
        <v/>
      </c>
    </row>
    <row r="860" spans="1:12" ht="25.5" customHeight="1" thickBot="1" x14ac:dyDescent="0.25">
      <c r="A860" s="1373" t="str">
        <f>$A$19</f>
        <v>d</v>
      </c>
      <c r="B860" s="1374"/>
      <c r="C860" s="1374"/>
      <c r="D860" s="1375"/>
      <c r="E860" s="1380" t="str">
        <f>T($E$19)</f>
        <v>a</v>
      </c>
      <c r="F860" s="1377"/>
      <c r="G860" s="532">
        <f>Honors!S35</f>
        <v>0</v>
      </c>
      <c r="H860" s="661">
        <f>IF(L860="X",70%,G860)</f>
        <v>0</v>
      </c>
      <c r="I860" s="1376"/>
      <c r="J860" s="1377"/>
      <c r="K860" s="532" t="str">
        <f>IF(L860="X",70%,"")</f>
        <v/>
      </c>
      <c r="L860" s="535" t="str">
        <f>IF(Honors!V35="X","X","")</f>
        <v/>
      </c>
    </row>
    <row r="861" spans="1:12" ht="25.5" customHeight="1" thickBot="1" x14ac:dyDescent="0.25">
      <c r="A861" s="1373"/>
      <c r="B861" s="1374"/>
      <c r="C861" s="1374"/>
      <c r="D861" s="1375"/>
      <c r="E861" s="1376"/>
      <c r="F861" s="1377"/>
      <c r="G861" s="520"/>
      <c r="H861" s="552"/>
      <c r="I861" s="1376"/>
      <c r="J861" s="1377"/>
      <c r="K861" s="520"/>
    </row>
    <row r="862" spans="1:12" ht="25.5" customHeight="1" thickBot="1" x14ac:dyDescent="0.25">
      <c r="A862" s="1373"/>
      <c r="B862" s="1374"/>
      <c r="C862" s="1374"/>
      <c r="D862" s="1375"/>
      <c r="E862" s="1376"/>
      <c r="F862" s="1377"/>
      <c r="G862" s="520"/>
      <c r="H862" s="552"/>
      <c r="I862" s="1376"/>
      <c r="J862" s="1377"/>
      <c r="K862" s="520"/>
    </row>
    <row r="863" spans="1:12" ht="25.5" customHeight="1" thickBot="1" x14ac:dyDescent="0.25">
      <c r="A863" s="1373"/>
      <c r="B863" s="1374"/>
      <c r="C863" s="1374"/>
      <c r="D863" s="1375"/>
      <c r="E863" s="1376"/>
      <c r="F863" s="1377"/>
      <c r="G863" s="520"/>
      <c r="H863" s="552"/>
      <c r="I863" s="1376"/>
      <c r="J863" s="1377"/>
      <c r="K863" s="520"/>
    </row>
    <row r="864" spans="1:12" ht="25.5" customHeight="1" thickBot="1" x14ac:dyDescent="0.25">
      <c r="A864" s="1373"/>
      <c r="B864" s="1374"/>
      <c r="C864" s="1374"/>
      <c r="D864" s="1375"/>
      <c r="E864" s="1376"/>
      <c r="F864" s="1377"/>
      <c r="G864" s="520"/>
      <c r="H864" s="552"/>
      <c r="I864" s="1376"/>
      <c r="J864" s="1377"/>
      <c r="K864" s="520"/>
    </row>
    <row r="865" spans="1:11" ht="25.5" customHeight="1" thickBot="1" x14ac:dyDescent="0.25">
      <c r="A865" s="1373"/>
      <c r="B865" s="1374"/>
      <c r="C865" s="1374"/>
      <c r="D865" s="1375"/>
      <c r="E865" s="1378"/>
      <c r="F865" s="1379"/>
      <c r="G865" s="520"/>
      <c r="H865" s="552"/>
      <c r="I865" s="1376"/>
      <c r="J865" s="1377"/>
      <c r="K865" s="520"/>
    </row>
    <row r="866" spans="1:11" ht="25.5" customHeight="1" thickBot="1" x14ac:dyDescent="0.3">
      <c r="A866" s="521"/>
      <c r="B866" s="522"/>
      <c r="C866" s="522"/>
      <c r="D866" s="523"/>
      <c r="E866" s="524">
        <f>$E$25</f>
        <v>5</v>
      </c>
      <c r="F866" s="519" t="s">
        <v>300</v>
      </c>
      <c r="G866" s="533">
        <f>IF(A856="","",SUM(H856:H860))</f>
        <v>0</v>
      </c>
      <c r="H866" s="647"/>
      <c r="I866" s="555">
        <f>COUNTIF(I856:J859,"*")</f>
        <v>0</v>
      </c>
      <c r="J866" s="519" t="s">
        <v>300</v>
      </c>
      <c r="K866" s="532">
        <f>SUM(K856:K859)</f>
        <v>0</v>
      </c>
    </row>
    <row r="867" spans="1:11" ht="45" customHeight="1" thickBot="1" x14ac:dyDescent="0.25">
      <c r="A867" s="1367"/>
      <c r="B867" s="1368"/>
      <c r="C867" s="1368"/>
      <c r="D867" s="1369"/>
      <c r="E867" s="525" t="s">
        <v>300</v>
      </c>
      <c r="F867" s="534">
        <f>G866</f>
        <v>0</v>
      </c>
      <c r="G867" s="1370" t="s">
        <v>301</v>
      </c>
      <c r="H867" s="1370"/>
      <c r="I867" s="1370"/>
      <c r="J867" s="1371">
        <f>SUM((F867)/E866)</f>
        <v>0</v>
      </c>
      <c r="K867" s="1372"/>
    </row>
    <row r="868" spans="1:11" ht="51.75" customHeight="1" thickBot="1" x14ac:dyDescent="0.25">
      <c r="A868" s="1358" t="s">
        <v>302</v>
      </c>
      <c r="B868" s="1359"/>
      <c r="C868" s="1359"/>
      <c r="D868" s="1359"/>
      <c r="E868" s="1359"/>
      <c r="F868" s="1359"/>
      <c r="G868" s="1359"/>
      <c r="H868" s="1359"/>
      <c r="I868" s="1359"/>
      <c r="J868" s="1359"/>
      <c r="K868" s="1360"/>
    </row>
    <row r="869" spans="1:11" ht="51.75" customHeight="1" thickBot="1" x14ac:dyDescent="0.25">
      <c r="A869" s="1358" t="s">
        <v>303</v>
      </c>
      <c r="B869" s="1359"/>
      <c r="C869" s="1359"/>
      <c r="D869" s="1359"/>
      <c r="E869" s="1359"/>
      <c r="F869" s="1359"/>
      <c r="G869" s="1359"/>
      <c r="H869" s="1359"/>
      <c r="I869" s="1359"/>
      <c r="J869" s="1359"/>
      <c r="K869" s="1360"/>
    </row>
    <row r="870" spans="1:11" ht="53.25" customHeight="1" thickBot="1" x14ac:dyDescent="0.25">
      <c r="A870" s="1358" t="s">
        <v>304</v>
      </c>
      <c r="B870" s="1359"/>
      <c r="C870" s="1359"/>
      <c r="D870" s="1359"/>
      <c r="E870" s="1359"/>
      <c r="F870" s="1359"/>
      <c r="G870" s="1359"/>
      <c r="H870" s="1359"/>
      <c r="I870" s="1359"/>
      <c r="J870" s="1359"/>
      <c r="K870" s="1360"/>
    </row>
    <row r="871" spans="1:11" s="535" customFormat="1" x14ac:dyDescent="0.2"/>
    <row r="872" spans="1:11" s="535" customFormat="1" x14ac:dyDescent="0.2"/>
    <row r="873" spans="1:11" s="535" customFormat="1" x14ac:dyDescent="0.2"/>
    <row r="874" spans="1:11" s="535" customFormat="1" x14ac:dyDescent="0.2"/>
    <row r="875" spans="1:11" s="535" customFormat="1" x14ac:dyDescent="0.2"/>
    <row r="876" spans="1:11" s="535" customFormat="1" x14ac:dyDescent="0.2"/>
    <row r="877" spans="1:11" s="535" customFormat="1" x14ac:dyDescent="0.2"/>
    <row r="878" spans="1:11" s="535" customFormat="1" x14ac:dyDescent="0.2"/>
    <row r="879" spans="1:11" s="535" customFormat="1" x14ac:dyDescent="0.2"/>
    <row r="880" spans="1:11" s="535" customFormat="1" x14ac:dyDescent="0.2"/>
    <row r="881" s="535" customFormat="1" x14ac:dyDescent="0.2"/>
    <row r="882" s="535" customFormat="1" x14ac:dyDescent="0.2"/>
    <row r="883" s="535" customFormat="1" x14ac:dyDescent="0.2"/>
    <row r="884" s="535" customFormat="1" x14ac:dyDescent="0.2"/>
    <row r="885" s="535" customFormat="1" x14ac:dyDescent="0.2"/>
    <row r="886" s="535" customFormat="1" x14ac:dyDescent="0.2"/>
    <row r="887" s="535" customFormat="1" x14ac:dyDescent="0.2"/>
    <row r="888" s="535" customFormat="1" x14ac:dyDescent="0.2"/>
    <row r="889" s="535" customFormat="1" x14ac:dyDescent="0.2"/>
    <row r="890" s="535" customFormat="1" x14ac:dyDescent="0.2"/>
    <row r="891" s="535" customFormat="1" x14ac:dyDescent="0.2"/>
    <row r="892" s="535" customFormat="1" x14ac:dyDescent="0.2"/>
    <row r="893" s="535" customFormat="1" x14ac:dyDescent="0.2"/>
    <row r="894" s="535" customFormat="1" x14ac:dyDescent="0.2"/>
    <row r="895" s="535" customFormat="1" x14ac:dyDescent="0.2"/>
    <row r="896" s="535" customFormat="1" x14ac:dyDescent="0.2"/>
    <row r="897" s="535" customFormat="1" x14ac:dyDescent="0.2"/>
    <row r="898" s="535" customFormat="1" x14ac:dyDescent="0.2"/>
    <row r="899" s="535" customFormat="1" x14ac:dyDescent="0.2"/>
    <row r="900" s="535" customFormat="1" x14ac:dyDescent="0.2"/>
    <row r="901" s="535" customFormat="1" x14ac:dyDescent="0.2"/>
    <row r="902" s="535" customFormat="1" x14ac:dyDescent="0.2"/>
    <row r="903" s="535" customFormat="1" x14ac:dyDescent="0.2"/>
    <row r="904" s="535" customFormat="1" x14ac:dyDescent="0.2"/>
    <row r="905" s="535" customFormat="1" x14ac:dyDescent="0.2"/>
    <row r="906" s="535" customFormat="1" x14ac:dyDescent="0.2"/>
    <row r="907" s="535" customFormat="1" x14ac:dyDescent="0.2"/>
    <row r="908" s="535" customFormat="1" x14ac:dyDescent="0.2"/>
    <row r="909" s="535" customFormat="1" x14ac:dyDescent="0.2"/>
    <row r="910" s="535" customFormat="1" x14ac:dyDescent="0.2"/>
    <row r="911" s="535" customFormat="1" x14ac:dyDescent="0.2"/>
    <row r="912" s="535" customFormat="1" x14ac:dyDescent="0.2"/>
    <row r="913" s="535" customFormat="1" x14ac:dyDescent="0.2"/>
    <row r="914" s="535" customFormat="1" x14ac:dyDescent="0.2"/>
    <row r="915" s="535" customFormat="1" x14ac:dyDescent="0.2"/>
    <row r="916" s="535" customFormat="1" x14ac:dyDescent="0.2"/>
    <row r="917" s="535" customFormat="1" x14ac:dyDescent="0.2"/>
    <row r="918" s="535" customFormat="1" x14ac:dyDescent="0.2"/>
    <row r="919" s="535" customFormat="1" x14ac:dyDescent="0.2"/>
    <row r="920" s="535" customFormat="1" x14ac:dyDescent="0.2"/>
    <row r="921" s="535" customFormat="1" x14ac:dyDescent="0.2"/>
    <row r="922" s="535" customFormat="1" x14ac:dyDescent="0.2"/>
    <row r="923" s="535" customFormat="1" x14ac:dyDescent="0.2"/>
    <row r="924" s="535" customFormat="1" x14ac:dyDescent="0.2"/>
    <row r="925" s="535" customFormat="1" x14ac:dyDescent="0.2"/>
    <row r="926" s="535" customFormat="1" x14ac:dyDescent="0.2"/>
    <row r="927" s="535" customFormat="1" x14ac:dyDescent="0.2"/>
    <row r="928" s="535" customFormat="1" x14ac:dyDescent="0.2"/>
    <row r="929" s="535" customFormat="1" x14ac:dyDescent="0.2"/>
    <row r="930" s="535" customFormat="1" x14ac:dyDescent="0.2"/>
    <row r="931" s="535" customFormat="1" x14ac:dyDescent="0.2"/>
    <row r="932" s="535" customFormat="1" x14ac:dyDescent="0.2"/>
    <row r="933" s="535" customFormat="1" x14ac:dyDescent="0.2"/>
    <row r="934" s="535" customFormat="1" x14ac:dyDescent="0.2"/>
    <row r="935" s="535" customFormat="1" x14ac:dyDescent="0.2"/>
    <row r="936" s="535" customFormat="1" x14ac:dyDescent="0.2"/>
    <row r="937" s="535" customFormat="1" x14ac:dyDescent="0.2"/>
    <row r="938" s="535" customFormat="1" x14ac:dyDescent="0.2"/>
    <row r="939" s="535" customFormat="1" x14ac:dyDescent="0.2"/>
    <row r="940" s="535" customFormat="1" x14ac:dyDescent="0.2"/>
    <row r="941" s="535" customFormat="1" x14ac:dyDescent="0.2"/>
    <row r="942" s="535" customFormat="1" x14ac:dyDescent="0.2"/>
    <row r="943" s="535" customFormat="1" x14ac:dyDescent="0.2"/>
    <row r="944" s="535" customFormat="1" x14ac:dyDescent="0.2"/>
    <row r="945" s="535" customFormat="1" x14ac:dyDescent="0.2"/>
    <row r="946" s="535" customFormat="1" x14ac:dyDescent="0.2"/>
    <row r="947" s="535" customFormat="1" x14ac:dyDescent="0.2"/>
    <row r="948" s="535" customFormat="1" x14ac:dyDescent="0.2"/>
    <row r="949" s="535" customFormat="1" x14ac:dyDescent="0.2"/>
    <row r="950" s="535" customFormat="1" x14ac:dyDescent="0.2"/>
    <row r="951" s="535" customFormat="1" x14ac:dyDescent="0.2"/>
    <row r="952" s="535" customFormat="1" x14ac:dyDescent="0.2"/>
    <row r="953" s="535" customFormat="1" x14ac:dyDescent="0.2"/>
    <row r="954" s="535" customFormat="1" x14ac:dyDescent="0.2"/>
    <row r="955" s="535" customFormat="1" x14ac:dyDescent="0.2"/>
    <row r="956" s="535" customFormat="1" x14ac:dyDescent="0.2"/>
    <row r="957" s="535" customFormat="1" x14ac:dyDescent="0.2"/>
    <row r="958" s="535" customFormat="1" x14ac:dyDescent="0.2"/>
    <row r="959" s="535" customFormat="1" x14ac:dyDescent="0.2"/>
    <row r="960" s="535" customFormat="1" x14ac:dyDescent="0.2"/>
    <row r="961" s="535" customFormat="1" x14ac:dyDescent="0.2"/>
    <row r="962" s="535" customFormat="1" x14ac:dyDescent="0.2"/>
    <row r="963" s="535" customFormat="1" x14ac:dyDescent="0.2"/>
    <row r="964" s="535" customFormat="1" x14ac:dyDescent="0.2"/>
    <row r="965" s="535" customFormat="1" x14ac:dyDescent="0.2"/>
    <row r="966" s="535" customFormat="1" x14ac:dyDescent="0.2"/>
    <row r="967" s="535" customFormat="1" x14ac:dyDescent="0.2"/>
    <row r="968" s="535" customFormat="1" x14ac:dyDescent="0.2"/>
    <row r="969" s="535" customFormat="1" x14ac:dyDescent="0.2"/>
    <row r="970" s="535" customFormat="1" x14ac:dyDescent="0.2"/>
    <row r="971" s="535" customFormat="1" x14ac:dyDescent="0.2"/>
    <row r="972" s="535" customFormat="1" x14ac:dyDescent="0.2"/>
    <row r="973" s="535" customFormat="1" x14ac:dyDescent="0.2"/>
    <row r="974" s="535" customFormat="1" x14ac:dyDescent="0.2"/>
    <row r="975" s="535" customFormat="1" x14ac:dyDescent="0.2"/>
    <row r="976" s="535" customFormat="1" x14ac:dyDescent="0.2"/>
    <row r="977" s="535" customFormat="1" x14ac:dyDescent="0.2"/>
    <row r="978" s="535" customFormat="1" x14ac:dyDescent="0.2"/>
    <row r="979" s="535" customFormat="1" x14ac:dyDescent="0.2"/>
    <row r="980" s="535" customFormat="1" x14ac:dyDescent="0.2"/>
    <row r="981" s="535" customFormat="1" x14ac:dyDescent="0.2"/>
    <row r="982" s="535" customFormat="1" x14ac:dyDescent="0.2"/>
    <row r="983" s="535" customFormat="1" x14ac:dyDescent="0.2"/>
    <row r="984" s="535" customFormat="1" x14ac:dyDescent="0.2"/>
    <row r="985" s="535" customFormat="1" x14ac:dyDescent="0.2"/>
    <row r="986" s="535" customFormat="1" x14ac:dyDescent="0.2"/>
    <row r="987" s="535" customFormat="1" x14ac:dyDescent="0.2"/>
    <row r="988" s="535" customFormat="1" x14ac:dyDescent="0.2"/>
    <row r="989" s="535" customFormat="1" x14ac:dyDescent="0.2"/>
    <row r="990" s="535" customFormat="1" x14ac:dyDescent="0.2"/>
    <row r="991" s="535" customFormat="1" x14ac:dyDescent="0.2"/>
    <row r="992" s="535" customFormat="1" x14ac:dyDescent="0.2"/>
    <row r="993" s="535" customFormat="1" x14ac:dyDescent="0.2"/>
    <row r="994" s="535" customFormat="1" x14ac:dyDescent="0.2"/>
    <row r="995" s="535" customFormat="1" x14ac:dyDescent="0.2"/>
    <row r="996" s="535" customFormat="1" x14ac:dyDescent="0.2"/>
    <row r="997" s="535" customFormat="1" x14ac:dyDescent="0.2"/>
    <row r="998" s="535" customFormat="1" x14ac:dyDescent="0.2"/>
    <row r="999" s="535" customFormat="1" x14ac:dyDescent="0.2"/>
    <row r="1000" s="535" customFormat="1" x14ac:dyDescent="0.2"/>
  </sheetData>
  <customSheetViews>
    <customSheetView guid="{902EEF54-E42B-473F-A94F-90608D9CB1C3}" scale="80" hiddenColumns="1">
      <selection activeCell="A19" sqref="A19:D19"/>
      <pageMargins left="0.7" right="0.7" top="0.75" bottom="0.75" header="0.3" footer="0.3"/>
      <pageSetup orientation="portrait" r:id="rId1"/>
    </customSheetView>
    <customSheetView guid="{7F7D5A8C-9A56-4905-9300-15A5D4F74565}" scale="90">
      <selection sqref="A1:IV65536"/>
      <pageMargins left="0.7" right="0.7" top="0.75" bottom="0.75" header="0.3" footer="0.3"/>
      <pageSetup orientation="portrait" r:id="rId2"/>
    </customSheetView>
  </customSheetViews>
  <mergeCells count="1440">
    <mergeCell ref="A17:D17"/>
    <mergeCell ref="E17:F17"/>
    <mergeCell ref="I17:J17"/>
    <mergeCell ref="I15:J15"/>
    <mergeCell ref="A14:D14"/>
    <mergeCell ref="A21:D21"/>
    <mergeCell ref="E21:F21"/>
    <mergeCell ref="I21:J21"/>
    <mergeCell ref="A19:D19"/>
    <mergeCell ref="E19:F19"/>
    <mergeCell ref="I14:J14"/>
    <mergeCell ref="A15:D15"/>
    <mergeCell ref="E15:F15"/>
    <mergeCell ref="A1:K5"/>
    <mergeCell ref="A6:G7"/>
    <mergeCell ref="I6:K7"/>
    <mergeCell ref="A8:G9"/>
    <mergeCell ref="I8:K9"/>
    <mergeCell ref="A18:D18"/>
    <mergeCell ref="E18:F18"/>
    <mergeCell ref="I18:J18"/>
    <mergeCell ref="A10:G11"/>
    <mergeCell ref="I10:K11"/>
    <mergeCell ref="I12:K13"/>
    <mergeCell ref="A16:D16"/>
    <mergeCell ref="E16:F16"/>
    <mergeCell ref="I16:J16"/>
    <mergeCell ref="E14:F14"/>
    <mergeCell ref="A30:K34"/>
    <mergeCell ref="A29:K29"/>
    <mergeCell ref="A26:D26"/>
    <mergeCell ref="G26:I26"/>
    <mergeCell ref="J26:K26"/>
    <mergeCell ref="A27:K27"/>
    <mergeCell ref="A28:K28"/>
    <mergeCell ref="A23:D23"/>
    <mergeCell ref="E23:F23"/>
    <mergeCell ref="I23:J23"/>
    <mergeCell ref="A24:D24"/>
    <mergeCell ref="E24:F24"/>
    <mergeCell ref="I24:J24"/>
    <mergeCell ref="I19:J19"/>
    <mergeCell ref="A20:D20"/>
    <mergeCell ref="E20:F20"/>
    <mergeCell ref="I20:J20"/>
    <mergeCell ref="A22:D22"/>
    <mergeCell ref="E22:F22"/>
    <mergeCell ref="I22:J22"/>
    <mergeCell ref="A46:D46"/>
    <mergeCell ref="E46:F46"/>
    <mergeCell ref="I46:J46"/>
    <mergeCell ref="A47:D47"/>
    <mergeCell ref="E47:F47"/>
    <mergeCell ref="I47:J47"/>
    <mergeCell ref="A44:D44"/>
    <mergeCell ref="E44:F44"/>
    <mergeCell ref="I44:J44"/>
    <mergeCell ref="A45:D45"/>
    <mergeCell ref="E45:F45"/>
    <mergeCell ref="I45:J45"/>
    <mergeCell ref="I41:K42"/>
    <mergeCell ref="A43:D43"/>
    <mergeCell ref="E43:F43"/>
    <mergeCell ref="I43:J43"/>
    <mergeCell ref="A35:G36"/>
    <mergeCell ref="I35:K36"/>
    <mergeCell ref="A37:G38"/>
    <mergeCell ref="I37:K38"/>
    <mergeCell ref="A39:G40"/>
    <mergeCell ref="I39:K40"/>
    <mergeCell ref="A52:D52"/>
    <mergeCell ref="E52:F52"/>
    <mergeCell ref="I52:J52"/>
    <mergeCell ref="A53:D53"/>
    <mergeCell ref="E53:F53"/>
    <mergeCell ref="I53:J53"/>
    <mergeCell ref="A50:D50"/>
    <mergeCell ref="E50:F50"/>
    <mergeCell ref="I50:J50"/>
    <mergeCell ref="A51:D51"/>
    <mergeCell ref="E51:F51"/>
    <mergeCell ref="I51:J51"/>
    <mergeCell ref="A48:D48"/>
    <mergeCell ref="E48:F48"/>
    <mergeCell ref="I48:J48"/>
    <mergeCell ref="A49:D49"/>
    <mergeCell ref="E49:F49"/>
    <mergeCell ref="I49:J49"/>
    <mergeCell ref="I70:K71"/>
    <mergeCell ref="A72:D72"/>
    <mergeCell ref="E72:F72"/>
    <mergeCell ref="I72:J72"/>
    <mergeCell ref="A73:D73"/>
    <mergeCell ref="E73:F73"/>
    <mergeCell ref="I73:J73"/>
    <mergeCell ref="A59:K63"/>
    <mergeCell ref="A64:G65"/>
    <mergeCell ref="I64:K65"/>
    <mergeCell ref="A66:G67"/>
    <mergeCell ref="I66:K67"/>
    <mergeCell ref="A68:G69"/>
    <mergeCell ref="I68:K69"/>
    <mergeCell ref="A55:D55"/>
    <mergeCell ref="G55:I55"/>
    <mergeCell ref="J55:K55"/>
    <mergeCell ref="A56:K56"/>
    <mergeCell ref="A57:K57"/>
    <mergeCell ref="A58:K58"/>
    <mergeCell ref="A78:D78"/>
    <mergeCell ref="E78:F78"/>
    <mergeCell ref="I78:J78"/>
    <mergeCell ref="A79:D79"/>
    <mergeCell ref="E79:F79"/>
    <mergeCell ref="I79:J79"/>
    <mergeCell ref="A76:D76"/>
    <mergeCell ref="E76:F76"/>
    <mergeCell ref="I76:J76"/>
    <mergeCell ref="A77:D77"/>
    <mergeCell ref="E77:F77"/>
    <mergeCell ref="I77:J77"/>
    <mergeCell ref="A74:D74"/>
    <mergeCell ref="E74:F74"/>
    <mergeCell ref="I74:J74"/>
    <mergeCell ref="A75:D75"/>
    <mergeCell ref="E75:F75"/>
    <mergeCell ref="I75:J75"/>
    <mergeCell ref="A85:K85"/>
    <mergeCell ref="A86:K86"/>
    <mergeCell ref="A87:K87"/>
    <mergeCell ref="A88:K92"/>
    <mergeCell ref="A93:G94"/>
    <mergeCell ref="I93:K94"/>
    <mergeCell ref="A82:D82"/>
    <mergeCell ref="E82:F82"/>
    <mergeCell ref="I82:J82"/>
    <mergeCell ref="A84:D84"/>
    <mergeCell ref="G84:I84"/>
    <mergeCell ref="J84:K84"/>
    <mergeCell ref="A80:D80"/>
    <mergeCell ref="E80:F80"/>
    <mergeCell ref="I80:J80"/>
    <mergeCell ref="A81:D81"/>
    <mergeCell ref="E81:F81"/>
    <mergeCell ref="I81:J81"/>
    <mergeCell ref="A104:D104"/>
    <mergeCell ref="E104:F104"/>
    <mergeCell ref="I104:J104"/>
    <mergeCell ref="A105:D105"/>
    <mergeCell ref="E105:F105"/>
    <mergeCell ref="I105:J105"/>
    <mergeCell ref="A102:D102"/>
    <mergeCell ref="E102:F102"/>
    <mergeCell ref="I102:J102"/>
    <mergeCell ref="A103:D103"/>
    <mergeCell ref="E103:F103"/>
    <mergeCell ref="I103:J103"/>
    <mergeCell ref="A95:G96"/>
    <mergeCell ref="I95:K96"/>
    <mergeCell ref="A97:G98"/>
    <mergeCell ref="I97:K98"/>
    <mergeCell ref="I99:K100"/>
    <mergeCell ref="A101:D101"/>
    <mergeCell ref="E101:F101"/>
    <mergeCell ref="I101:J101"/>
    <mergeCell ref="A110:D110"/>
    <mergeCell ref="E110:F110"/>
    <mergeCell ref="I110:J110"/>
    <mergeCell ref="A111:D111"/>
    <mergeCell ref="E111:F111"/>
    <mergeCell ref="I111:J111"/>
    <mergeCell ref="A108:D108"/>
    <mergeCell ref="E108:F108"/>
    <mergeCell ref="I108:J108"/>
    <mergeCell ref="A109:D109"/>
    <mergeCell ref="E109:F109"/>
    <mergeCell ref="I109:J109"/>
    <mergeCell ref="A106:D106"/>
    <mergeCell ref="E106:F106"/>
    <mergeCell ref="I106:J106"/>
    <mergeCell ref="A107:D107"/>
    <mergeCell ref="E107:F107"/>
    <mergeCell ref="I107:J107"/>
    <mergeCell ref="I128:K129"/>
    <mergeCell ref="A130:D130"/>
    <mergeCell ref="E130:F130"/>
    <mergeCell ref="I130:J130"/>
    <mergeCell ref="A131:D131"/>
    <mergeCell ref="E131:F131"/>
    <mergeCell ref="I131:J131"/>
    <mergeCell ref="A117:K121"/>
    <mergeCell ref="A122:G123"/>
    <mergeCell ref="I122:K123"/>
    <mergeCell ref="A124:G125"/>
    <mergeCell ref="I124:K125"/>
    <mergeCell ref="A126:G127"/>
    <mergeCell ref="I126:K127"/>
    <mergeCell ref="A113:D113"/>
    <mergeCell ref="G113:I113"/>
    <mergeCell ref="J113:K113"/>
    <mergeCell ref="A114:K114"/>
    <mergeCell ref="A115:K115"/>
    <mergeCell ref="A116:K116"/>
    <mergeCell ref="A136:D136"/>
    <mergeCell ref="E136:F136"/>
    <mergeCell ref="I136:J136"/>
    <mergeCell ref="A137:D137"/>
    <mergeCell ref="E137:F137"/>
    <mergeCell ref="I137:J137"/>
    <mergeCell ref="A134:D134"/>
    <mergeCell ref="E134:F134"/>
    <mergeCell ref="I134:J134"/>
    <mergeCell ref="A135:D135"/>
    <mergeCell ref="E135:F135"/>
    <mergeCell ref="I135:J135"/>
    <mergeCell ref="A132:D132"/>
    <mergeCell ref="E132:F132"/>
    <mergeCell ref="I132:J132"/>
    <mergeCell ref="A133:D133"/>
    <mergeCell ref="E133:F133"/>
    <mergeCell ref="I133:J133"/>
    <mergeCell ref="A143:K143"/>
    <mergeCell ref="A144:K144"/>
    <mergeCell ref="A145:K145"/>
    <mergeCell ref="A146:K150"/>
    <mergeCell ref="A151:G152"/>
    <mergeCell ref="I151:K152"/>
    <mergeCell ref="A140:D140"/>
    <mergeCell ref="E140:F140"/>
    <mergeCell ref="I140:J140"/>
    <mergeCell ref="A142:D142"/>
    <mergeCell ref="G142:I142"/>
    <mergeCell ref="J142:K142"/>
    <mergeCell ref="A138:D138"/>
    <mergeCell ref="E138:F138"/>
    <mergeCell ref="I138:J138"/>
    <mergeCell ref="A139:D139"/>
    <mergeCell ref="E139:F139"/>
    <mergeCell ref="I139:J139"/>
    <mergeCell ref="A162:D162"/>
    <mergeCell ref="E162:F162"/>
    <mergeCell ref="I162:J162"/>
    <mergeCell ref="A163:D163"/>
    <mergeCell ref="E163:F163"/>
    <mergeCell ref="I163:J163"/>
    <mergeCell ref="A160:D160"/>
    <mergeCell ref="E160:F160"/>
    <mergeCell ref="I160:J160"/>
    <mergeCell ref="A161:D161"/>
    <mergeCell ref="E161:F161"/>
    <mergeCell ref="I161:J161"/>
    <mergeCell ref="A153:G154"/>
    <mergeCell ref="I153:K154"/>
    <mergeCell ref="A155:G156"/>
    <mergeCell ref="I155:K156"/>
    <mergeCell ref="I157:K158"/>
    <mergeCell ref="A159:D159"/>
    <mergeCell ref="E159:F159"/>
    <mergeCell ref="I159:J159"/>
    <mergeCell ref="A168:D168"/>
    <mergeCell ref="E168:F168"/>
    <mergeCell ref="I168:J168"/>
    <mergeCell ref="A169:D169"/>
    <mergeCell ref="E169:F169"/>
    <mergeCell ref="I169:J169"/>
    <mergeCell ref="A166:D166"/>
    <mergeCell ref="E166:F166"/>
    <mergeCell ref="I166:J166"/>
    <mergeCell ref="A167:D167"/>
    <mergeCell ref="E167:F167"/>
    <mergeCell ref="I167:J167"/>
    <mergeCell ref="A164:D164"/>
    <mergeCell ref="E164:F164"/>
    <mergeCell ref="I164:J164"/>
    <mergeCell ref="A165:D165"/>
    <mergeCell ref="E165:F165"/>
    <mergeCell ref="I165:J165"/>
    <mergeCell ref="I186:K187"/>
    <mergeCell ref="A188:D188"/>
    <mergeCell ref="E188:F188"/>
    <mergeCell ref="I188:J188"/>
    <mergeCell ref="A186:G187"/>
    <mergeCell ref="A189:D189"/>
    <mergeCell ref="E189:F189"/>
    <mergeCell ref="I189:J189"/>
    <mergeCell ref="A175:K179"/>
    <mergeCell ref="A180:G181"/>
    <mergeCell ref="I180:K181"/>
    <mergeCell ref="A182:G183"/>
    <mergeCell ref="I182:K183"/>
    <mergeCell ref="A184:G185"/>
    <mergeCell ref="I184:K185"/>
    <mergeCell ref="A171:D171"/>
    <mergeCell ref="G171:I171"/>
    <mergeCell ref="J171:K171"/>
    <mergeCell ref="A172:K172"/>
    <mergeCell ref="A173:K173"/>
    <mergeCell ref="A174:K174"/>
    <mergeCell ref="A194:D194"/>
    <mergeCell ref="E194:F194"/>
    <mergeCell ref="I194:J194"/>
    <mergeCell ref="A195:D195"/>
    <mergeCell ref="E195:F195"/>
    <mergeCell ref="I195:J195"/>
    <mergeCell ref="A192:D192"/>
    <mergeCell ref="E192:F192"/>
    <mergeCell ref="I192:J192"/>
    <mergeCell ref="A193:D193"/>
    <mergeCell ref="E193:F193"/>
    <mergeCell ref="I193:J193"/>
    <mergeCell ref="A190:D190"/>
    <mergeCell ref="E190:F190"/>
    <mergeCell ref="I190:J190"/>
    <mergeCell ref="A191:D191"/>
    <mergeCell ref="E191:F191"/>
    <mergeCell ref="I191:J191"/>
    <mergeCell ref="A201:K201"/>
    <mergeCell ref="A202:K202"/>
    <mergeCell ref="A203:K203"/>
    <mergeCell ref="A204:K208"/>
    <mergeCell ref="A209:G210"/>
    <mergeCell ref="I209:K210"/>
    <mergeCell ref="A198:D198"/>
    <mergeCell ref="E198:F198"/>
    <mergeCell ref="I198:J198"/>
    <mergeCell ref="A200:D200"/>
    <mergeCell ref="G200:I200"/>
    <mergeCell ref="J200:K200"/>
    <mergeCell ref="A196:D196"/>
    <mergeCell ref="E196:F196"/>
    <mergeCell ref="I196:J196"/>
    <mergeCell ref="A197:D197"/>
    <mergeCell ref="E197:F197"/>
    <mergeCell ref="I197:J197"/>
    <mergeCell ref="A220:D220"/>
    <mergeCell ref="E220:F220"/>
    <mergeCell ref="I220:J220"/>
    <mergeCell ref="A221:D221"/>
    <mergeCell ref="E221:F221"/>
    <mergeCell ref="I221:J221"/>
    <mergeCell ref="A218:D218"/>
    <mergeCell ref="E218:F218"/>
    <mergeCell ref="I218:J218"/>
    <mergeCell ref="A219:D219"/>
    <mergeCell ref="E219:F219"/>
    <mergeCell ref="I219:J219"/>
    <mergeCell ref="A211:G212"/>
    <mergeCell ref="I211:K212"/>
    <mergeCell ref="A213:G214"/>
    <mergeCell ref="I213:K214"/>
    <mergeCell ref="I215:K216"/>
    <mergeCell ref="A217:D217"/>
    <mergeCell ref="E217:F217"/>
    <mergeCell ref="I217:J217"/>
    <mergeCell ref="A215:G216"/>
    <mergeCell ref="A226:D226"/>
    <mergeCell ref="E226:F226"/>
    <mergeCell ref="I226:J226"/>
    <mergeCell ref="A227:D227"/>
    <mergeCell ref="E227:F227"/>
    <mergeCell ref="I227:J227"/>
    <mergeCell ref="A224:D224"/>
    <mergeCell ref="E224:F224"/>
    <mergeCell ref="I224:J224"/>
    <mergeCell ref="A225:D225"/>
    <mergeCell ref="E225:F225"/>
    <mergeCell ref="I225:J225"/>
    <mergeCell ref="A222:D222"/>
    <mergeCell ref="E222:F222"/>
    <mergeCell ref="I222:J222"/>
    <mergeCell ref="A223:D223"/>
    <mergeCell ref="E223:F223"/>
    <mergeCell ref="I223:J223"/>
    <mergeCell ref="I244:K245"/>
    <mergeCell ref="A246:D246"/>
    <mergeCell ref="E246:F246"/>
    <mergeCell ref="I246:J246"/>
    <mergeCell ref="A244:G245"/>
    <mergeCell ref="A247:D247"/>
    <mergeCell ref="E247:F247"/>
    <mergeCell ref="I247:J247"/>
    <mergeCell ref="A233:K237"/>
    <mergeCell ref="A238:G239"/>
    <mergeCell ref="I238:K239"/>
    <mergeCell ref="A240:G241"/>
    <mergeCell ref="I240:K241"/>
    <mergeCell ref="A242:G243"/>
    <mergeCell ref="I242:K243"/>
    <mergeCell ref="A229:D229"/>
    <mergeCell ref="G229:I229"/>
    <mergeCell ref="J229:K229"/>
    <mergeCell ref="A230:K230"/>
    <mergeCell ref="A231:K231"/>
    <mergeCell ref="A232:K232"/>
    <mergeCell ref="A252:D252"/>
    <mergeCell ref="E252:F252"/>
    <mergeCell ref="I252:J252"/>
    <mergeCell ref="A253:D253"/>
    <mergeCell ref="E253:F253"/>
    <mergeCell ref="I253:J253"/>
    <mergeCell ref="A250:D250"/>
    <mergeCell ref="E250:F250"/>
    <mergeCell ref="I250:J250"/>
    <mergeCell ref="A251:D251"/>
    <mergeCell ref="E251:F251"/>
    <mergeCell ref="I251:J251"/>
    <mergeCell ref="A248:D248"/>
    <mergeCell ref="E248:F248"/>
    <mergeCell ref="I248:J248"/>
    <mergeCell ref="A249:D249"/>
    <mergeCell ref="E249:F249"/>
    <mergeCell ref="I249:J249"/>
    <mergeCell ref="A259:K259"/>
    <mergeCell ref="A260:K260"/>
    <mergeCell ref="A261:K261"/>
    <mergeCell ref="A262:K266"/>
    <mergeCell ref="A267:G268"/>
    <mergeCell ref="I267:K268"/>
    <mergeCell ref="A256:D256"/>
    <mergeCell ref="E256:F256"/>
    <mergeCell ref="I256:J256"/>
    <mergeCell ref="A258:D258"/>
    <mergeCell ref="G258:I258"/>
    <mergeCell ref="J258:K258"/>
    <mergeCell ref="A254:D254"/>
    <mergeCell ref="E254:F254"/>
    <mergeCell ref="I254:J254"/>
    <mergeCell ref="A255:D255"/>
    <mergeCell ref="E255:F255"/>
    <mergeCell ref="I255:J255"/>
    <mergeCell ref="A278:D278"/>
    <mergeCell ref="E278:F278"/>
    <mergeCell ref="I278:J278"/>
    <mergeCell ref="A279:D279"/>
    <mergeCell ref="E279:F279"/>
    <mergeCell ref="I279:J279"/>
    <mergeCell ref="A276:D276"/>
    <mergeCell ref="E276:F276"/>
    <mergeCell ref="I276:J276"/>
    <mergeCell ref="A277:D277"/>
    <mergeCell ref="E277:F277"/>
    <mergeCell ref="I277:J277"/>
    <mergeCell ref="A269:G270"/>
    <mergeCell ref="I269:K270"/>
    <mergeCell ref="A271:G272"/>
    <mergeCell ref="I271:K272"/>
    <mergeCell ref="I273:K274"/>
    <mergeCell ref="A275:D275"/>
    <mergeCell ref="E275:F275"/>
    <mergeCell ref="I275:J275"/>
    <mergeCell ref="A273:G274"/>
    <mergeCell ref="A284:D284"/>
    <mergeCell ref="E284:F284"/>
    <mergeCell ref="I284:J284"/>
    <mergeCell ref="A285:D285"/>
    <mergeCell ref="E285:F285"/>
    <mergeCell ref="I285:J285"/>
    <mergeCell ref="A282:D282"/>
    <mergeCell ref="E282:F282"/>
    <mergeCell ref="I282:J282"/>
    <mergeCell ref="A283:D283"/>
    <mergeCell ref="E283:F283"/>
    <mergeCell ref="I283:J283"/>
    <mergeCell ref="A280:D280"/>
    <mergeCell ref="E280:F280"/>
    <mergeCell ref="I280:J280"/>
    <mergeCell ref="A281:D281"/>
    <mergeCell ref="E281:F281"/>
    <mergeCell ref="I281:J281"/>
    <mergeCell ref="I302:K303"/>
    <mergeCell ref="A304:D304"/>
    <mergeCell ref="E304:F304"/>
    <mergeCell ref="I304:J304"/>
    <mergeCell ref="A302:G303"/>
    <mergeCell ref="A305:D305"/>
    <mergeCell ref="E305:F305"/>
    <mergeCell ref="I305:J305"/>
    <mergeCell ref="A291:K295"/>
    <mergeCell ref="A296:G297"/>
    <mergeCell ref="I296:K297"/>
    <mergeCell ref="A298:G299"/>
    <mergeCell ref="I298:K299"/>
    <mergeCell ref="A300:G301"/>
    <mergeCell ref="I300:K301"/>
    <mergeCell ref="A287:D287"/>
    <mergeCell ref="G287:I287"/>
    <mergeCell ref="J287:K287"/>
    <mergeCell ref="A288:K288"/>
    <mergeCell ref="A289:K289"/>
    <mergeCell ref="A290:K290"/>
    <mergeCell ref="A310:D310"/>
    <mergeCell ref="E310:F310"/>
    <mergeCell ref="I310:J310"/>
    <mergeCell ref="A311:D311"/>
    <mergeCell ref="E311:F311"/>
    <mergeCell ref="I311:J311"/>
    <mergeCell ref="A308:D308"/>
    <mergeCell ref="E308:F308"/>
    <mergeCell ref="I308:J308"/>
    <mergeCell ref="A309:D309"/>
    <mergeCell ref="E309:F309"/>
    <mergeCell ref="I309:J309"/>
    <mergeCell ref="A306:D306"/>
    <mergeCell ref="E306:F306"/>
    <mergeCell ref="I306:J306"/>
    <mergeCell ref="A307:D307"/>
    <mergeCell ref="E307:F307"/>
    <mergeCell ref="I307:J307"/>
    <mergeCell ref="A317:K317"/>
    <mergeCell ref="A318:K318"/>
    <mergeCell ref="A319:K319"/>
    <mergeCell ref="A320:K324"/>
    <mergeCell ref="A325:G326"/>
    <mergeCell ref="I325:K326"/>
    <mergeCell ref="A314:D314"/>
    <mergeCell ref="E314:F314"/>
    <mergeCell ref="I314:J314"/>
    <mergeCell ref="A316:D316"/>
    <mergeCell ref="G316:I316"/>
    <mergeCell ref="J316:K316"/>
    <mergeCell ref="A312:D312"/>
    <mergeCell ref="E312:F312"/>
    <mergeCell ref="I312:J312"/>
    <mergeCell ref="A313:D313"/>
    <mergeCell ref="E313:F313"/>
    <mergeCell ref="I313:J313"/>
    <mergeCell ref="A336:D336"/>
    <mergeCell ref="E336:F336"/>
    <mergeCell ref="I336:J336"/>
    <mergeCell ref="A337:D337"/>
    <mergeCell ref="E337:F337"/>
    <mergeCell ref="I337:J337"/>
    <mergeCell ref="A334:D334"/>
    <mergeCell ref="E334:F334"/>
    <mergeCell ref="I334:J334"/>
    <mergeCell ref="A335:D335"/>
    <mergeCell ref="E335:F335"/>
    <mergeCell ref="I335:J335"/>
    <mergeCell ref="A327:G328"/>
    <mergeCell ref="I327:K328"/>
    <mergeCell ref="A329:G330"/>
    <mergeCell ref="I329:K330"/>
    <mergeCell ref="I331:K332"/>
    <mergeCell ref="A333:D333"/>
    <mergeCell ref="E333:F333"/>
    <mergeCell ref="I333:J333"/>
    <mergeCell ref="A331:G332"/>
    <mergeCell ref="A342:D342"/>
    <mergeCell ref="E342:F342"/>
    <mergeCell ref="I342:J342"/>
    <mergeCell ref="A343:D343"/>
    <mergeCell ref="E343:F343"/>
    <mergeCell ref="I343:J343"/>
    <mergeCell ref="A340:D340"/>
    <mergeCell ref="E340:F340"/>
    <mergeCell ref="I340:J340"/>
    <mergeCell ref="A341:D341"/>
    <mergeCell ref="E341:F341"/>
    <mergeCell ref="I341:J341"/>
    <mergeCell ref="A338:D338"/>
    <mergeCell ref="E338:F338"/>
    <mergeCell ref="I338:J338"/>
    <mergeCell ref="A339:D339"/>
    <mergeCell ref="E339:F339"/>
    <mergeCell ref="I339:J339"/>
    <mergeCell ref="I360:K361"/>
    <mergeCell ref="A362:D362"/>
    <mergeCell ref="E362:F362"/>
    <mergeCell ref="I362:J362"/>
    <mergeCell ref="A360:G361"/>
    <mergeCell ref="A363:D363"/>
    <mergeCell ref="E363:F363"/>
    <mergeCell ref="I363:J363"/>
    <mergeCell ref="A349:K353"/>
    <mergeCell ref="A354:G355"/>
    <mergeCell ref="I354:K355"/>
    <mergeCell ref="A356:G357"/>
    <mergeCell ref="I356:K357"/>
    <mergeCell ref="A358:G359"/>
    <mergeCell ref="I358:K359"/>
    <mergeCell ref="A345:D345"/>
    <mergeCell ref="G345:I345"/>
    <mergeCell ref="J345:K345"/>
    <mergeCell ref="A346:K346"/>
    <mergeCell ref="A347:K347"/>
    <mergeCell ref="A348:K348"/>
    <mergeCell ref="A368:D368"/>
    <mergeCell ref="E368:F368"/>
    <mergeCell ref="I368:J368"/>
    <mergeCell ref="A369:D369"/>
    <mergeCell ref="E369:F369"/>
    <mergeCell ref="I369:J369"/>
    <mergeCell ref="A366:D366"/>
    <mergeCell ref="E366:F366"/>
    <mergeCell ref="I366:J366"/>
    <mergeCell ref="A367:D367"/>
    <mergeCell ref="E367:F367"/>
    <mergeCell ref="I367:J367"/>
    <mergeCell ref="A364:D364"/>
    <mergeCell ref="E364:F364"/>
    <mergeCell ref="I364:J364"/>
    <mergeCell ref="A365:D365"/>
    <mergeCell ref="E365:F365"/>
    <mergeCell ref="I365:J365"/>
    <mergeCell ref="A375:K375"/>
    <mergeCell ref="A376:K376"/>
    <mergeCell ref="A377:K377"/>
    <mergeCell ref="A378:K382"/>
    <mergeCell ref="A383:G384"/>
    <mergeCell ref="I383:K384"/>
    <mergeCell ref="A372:D372"/>
    <mergeCell ref="E372:F372"/>
    <mergeCell ref="I372:J372"/>
    <mergeCell ref="A374:D374"/>
    <mergeCell ref="G374:I374"/>
    <mergeCell ref="J374:K374"/>
    <mergeCell ref="A370:D370"/>
    <mergeCell ref="E370:F370"/>
    <mergeCell ref="I370:J370"/>
    <mergeCell ref="A371:D371"/>
    <mergeCell ref="E371:F371"/>
    <mergeCell ref="I371:J371"/>
    <mergeCell ref="A394:D394"/>
    <mergeCell ref="E394:F394"/>
    <mergeCell ref="I394:J394"/>
    <mergeCell ref="A395:D395"/>
    <mergeCell ref="E395:F395"/>
    <mergeCell ref="I395:J395"/>
    <mergeCell ref="A392:D392"/>
    <mergeCell ref="E392:F392"/>
    <mergeCell ref="I392:J392"/>
    <mergeCell ref="A393:D393"/>
    <mergeCell ref="E393:F393"/>
    <mergeCell ref="I393:J393"/>
    <mergeCell ref="A385:G386"/>
    <mergeCell ref="I385:K386"/>
    <mergeCell ref="A387:G388"/>
    <mergeCell ref="I387:K388"/>
    <mergeCell ref="I389:K390"/>
    <mergeCell ref="A391:D391"/>
    <mergeCell ref="E391:F391"/>
    <mergeCell ref="I391:J391"/>
    <mergeCell ref="A389:G390"/>
    <mergeCell ref="A400:D400"/>
    <mergeCell ref="E400:F400"/>
    <mergeCell ref="I400:J400"/>
    <mergeCell ref="A401:D401"/>
    <mergeCell ref="E401:F401"/>
    <mergeCell ref="I401:J401"/>
    <mergeCell ref="A398:D398"/>
    <mergeCell ref="E398:F398"/>
    <mergeCell ref="I398:J398"/>
    <mergeCell ref="A399:D399"/>
    <mergeCell ref="E399:F399"/>
    <mergeCell ref="I399:J399"/>
    <mergeCell ref="A396:D396"/>
    <mergeCell ref="E396:F396"/>
    <mergeCell ref="I396:J396"/>
    <mergeCell ref="A397:D397"/>
    <mergeCell ref="E397:F397"/>
    <mergeCell ref="I397:J397"/>
    <mergeCell ref="I418:K419"/>
    <mergeCell ref="A420:D420"/>
    <mergeCell ref="E420:F420"/>
    <mergeCell ref="I420:J420"/>
    <mergeCell ref="A418:G419"/>
    <mergeCell ref="A421:D421"/>
    <mergeCell ref="E421:F421"/>
    <mergeCell ref="I421:J421"/>
    <mergeCell ref="A407:K411"/>
    <mergeCell ref="A412:G413"/>
    <mergeCell ref="I412:K413"/>
    <mergeCell ref="A414:G415"/>
    <mergeCell ref="I414:K415"/>
    <mergeCell ref="A416:G417"/>
    <mergeCell ref="I416:K417"/>
    <mergeCell ref="A403:D403"/>
    <mergeCell ref="G403:I403"/>
    <mergeCell ref="J403:K403"/>
    <mergeCell ref="A404:K404"/>
    <mergeCell ref="A405:K405"/>
    <mergeCell ref="A406:K406"/>
    <mergeCell ref="A426:D426"/>
    <mergeCell ref="E426:F426"/>
    <mergeCell ref="I426:J426"/>
    <mergeCell ref="A427:D427"/>
    <mergeCell ref="E427:F427"/>
    <mergeCell ref="I427:J427"/>
    <mergeCell ref="A424:D424"/>
    <mergeCell ref="E424:F424"/>
    <mergeCell ref="I424:J424"/>
    <mergeCell ref="A425:D425"/>
    <mergeCell ref="E425:F425"/>
    <mergeCell ref="I425:J425"/>
    <mergeCell ref="A422:D422"/>
    <mergeCell ref="E422:F422"/>
    <mergeCell ref="I422:J422"/>
    <mergeCell ref="A423:D423"/>
    <mergeCell ref="E423:F423"/>
    <mergeCell ref="I423:J423"/>
    <mergeCell ref="A433:K433"/>
    <mergeCell ref="A434:K434"/>
    <mergeCell ref="A435:K435"/>
    <mergeCell ref="A436:K440"/>
    <mergeCell ref="A441:G442"/>
    <mergeCell ref="I441:K442"/>
    <mergeCell ref="A430:D430"/>
    <mergeCell ref="E430:F430"/>
    <mergeCell ref="I430:J430"/>
    <mergeCell ref="A432:D432"/>
    <mergeCell ref="G432:I432"/>
    <mergeCell ref="J432:K432"/>
    <mergeCell ref="A428:D428"/>
    <mergeCell ref="E428:F428"/>
    <mergeCell ref="I428:J428"/>
    <mergeCell ref="A429:D429"/>
    <mergeCell ref="E429:F429"/>
    <mergeCell ref="I429:J429"/>
    <mergeCell ref="A452:D452"/>
    <mergeCell ref="E452:F452"/>
    <mergeCell ref="I452:J452"/>
    <mergeCell ref="A453:D453"/>
    <mergeCell ref="E453:F453"/>
    <mergeCell ref="I453:J453"/>
    <mergeCell ref="A450:D450"/>
    <mergeCell ref="E450:F450"/>
    <mergeCell ref="I450:J450"/>
    <mergeCell ref="A451:D451"/>
    <mergeCell ref="E451:F451"/>
    <mergeCell ref="I451:J451"/>
    <mergeCell ref="A443:G444"/>
    <mergeCell ref="I443:K444"/>
    <mergeCell ref="A445:G446"/>
    <mergeCell ref="I445:K446"/>
    <mergeCell ref="I447:K448"/>
    <mergeCell ref="A449:D449"/>
    <mergeCell ref="E449:F449"/>
    <mergeCell ref="I449:J449"/>
    <mergeCell ref="A447:G448"/>
    <mergeCell ref="A458:D458"/>
    <mergeCell ref="E458:F458"/>
    <mergeCell ref="I458:J458"/>
    <mergeCell ref="A459:D459"/>
    <mergeCell ref="E459:F459"/>
    <mergeCell ref="I459:J459"/>
    <mergeCell ref="A456:D456"/>
    <mergeCell ref="E456:F456"/>
    <mergeCell ref="I456:J456"/>
    <mergeCell ref="A457:D457"/>
    <mergeCell ref="E457:F457"/>
    <mergeCell ref="I457:J457"/>
    <mergeCell ref="A454:D454"/>
    <mergeCell ref="E454:F454"/>
    <mergeCell ref="I454:J454"/>
    <mergeCell ref="A455:D455"/>
    <mergeCell ref="E455:F455"/>
    <mergeCell ref="I455:J455"/>
    <mergeCell ref="I476:K477"/>
    <mergeCell ref="A478:D478"/>
    <mergeCell ref="E478:F478"/>
    <mergeCell ref="I478:J478"/>
    <mergeCell ref="A476:G477"/>
    <mergeCell ref="A479:D479"/>
    <mergeCell ref="E479:F479"/>
    <mergeCell ref="I479:J479"/>
    <mergeCell ref="A465:K469"/>
    <mergeCell ref="A470:G471"/>
    <mergeCell ref="I470:K471"/>
    <mergeCell ref="A472:G473"/>
    <mergeCell ref="I472:K473"/>
    <mergeCell ref="A474:G475"/>
    <mergeCell ref="I474:K475"/>
    <mergeCell ref="A461:D461"/>
    <mergeCell ref="G461:I461"/>
    <mergeCell ref="J461:K461"/>
    <mergeCell ref="A462:K462"/>
    <mergeCell ref="A463:K463"/>
    <mergeCell ref="A464:K464"/>
    <mergeCell ref="A484:D484"/>
    <mergeCell ref="E484:F484"/>
    <mergeCell ref="I484:J484"/>
    <mergeCell ref="A485:D485"/>
    <mergeCell ref="E485:F485"/>
    <mergeCell ref="I485:J485"/>
    <mergeCell ref="A482:D482"/>
    <mergeCell ref="E482:F482"/>
    <mergeCell ref="I482:J482"/>
    <mergeCell ref="A483:D483"/>
    <mergeCell ref="E483:F483"/>
    <mergeCell ref="I483:J483"/>
    <mergeCell ref="A480:D480"/>
    <mergeCell ref="E480:F480"/>
    <mergeCell ref="I480:J480"/>
    <mergeCell ref="A481:D481"/>
    <mergeCell ref="E481:F481"/>
    <mergeCell ref="I481:J481"/>
    <mergeCell ref="A491:K491"/>
    <mergeCell ref="A492:K492"/>
    <mergeCell ref="A493:K493"/>
    <mergeCell ref="A494:K498"/>
    <mergeCell ref="A499:G500"/>
    <mergeCell ref="I499:K500"/>
    <mergeCell ref="A488:D488"/>
    <mergeCell ref="E488:F488"/>
    <mergeCell ref="I488:J488"/>
    <mergeCell ref="A490:D490"/>
    <mergeCell ref="G490:I490"/>
    <mergeCell ref="J490:K490"/>
    <mergeCell ref="A486:D486"/>
    <mergeCell ref="E486:F486"/>
    <mergeCell ref="I486:J486"/>
    <mergeCell ref="A487:D487"/>
    <mergeCell ref="E487:F487"/>
    <mergeCell ref="I487:J487"/>
    <mergeCell ref="A510:D510"/>
    <mergeCell ref="E510:F510"/>
    <mergeCell ref="I510:J510"/>
    <mergeCell ref="A511:D511"/>
    <mergeCell ref="E511:F511"/>
    <mergeCell ref="I511:J511"/>
    <mergeCell ref="A508:D508"/>
    <mergeCell ref="E508:F508"/>
    <mergeCell ref="I508:J508"/>
    <mergeCell ref="A509:D509"/>
    <mergeCell ref="E509:F509"/>
    <mergeCell ref="I509:J509"/>
    <mergeCell ref="A501:G502"/>
    <mergeCell ref="I501:K502"/>
    <mergeCell ref="A503:G504"/>
    <mergeCell ref="I503:K504"/>
    <mergeCell ref="I505:K506"/>
    <mergeCell ref="A507:D507"/>
    <mergeCell ref="E507:F507"/>
    <mergeCell ref="I507:J507"/>
    <mergeCell ref="A505:G506"/>
    <mergeCell ref="A516:D516"/>
    <mergeCell ref="E516:F516"/>
    <mergeCell ref="I516:J516"/>
    <mergeCell ref="A517:D517"/>
    <mergeCell ref="E517:F517"/>
    <mergeCell ref="I517:J517"/>
    <mergeCell ref="A514:D514"/>
    <mergeCell ref="E514:F514"/>
    <mergeCell ref="I514:J514"/>
    <mergeCell ref="A515:D515"/>
    <mergeCell ref="E515:F515"/>
    <mergeCell ref="I515:J515"/>
    <mergeCell ref="A512:D512"/>
    <mergeCell ref="E512:F512"/>
    <mergeCell ref="I512:J512"/>
    <mergeCell ref="A513:D513"/>
    <mergeCell ref="E513:F513"/>
    <mergeCell ref="I513:J513"/>
    <mergeCell ref="I534:K535"/>
    <mergeCell ref="A536:D536"/>
    <mergeCell ref="E536:F536"/>
    <mergeCell ref="I536:J536"/>
    <mergeCell ref="A534:G535"/>
    <mergeCell ref="A537:D537"/>
    <mergeCell ref="E537:F537"/>
    <mergeCell ref="I537:J537"/>
    <mergeCell ref="A523:K527"/>
    <mergeCell ref="A528:G529"/>
    <mergeCell ref="I528:K529"/>
    <mergeCell ref="A530:G531"/>
    <mergeCell ref="I530:K531"/>
    <mergeCell ref="A532:G533"/>
    <mergeCell ref="I532:K533"/>
    <mergeCell ref="A519:D519"/>
    <mergeCell ref="G519:I519"/>
    <mergeCell ref="J519:K519"/>
    <mergeCell ref="A520:K520"/>
    <mergeCell ref="A521:K521"/>
    <mergeCell ref="A522:K522"/>
    <mergeCell ref="A542:D542"/>
    <mergeCell ref="E542:F542"/>
    <mergeCell ref="I542:J542"/>
    <mergeCell ref="A543:D543"/>
    <mergeCell ref="E543:F543"/>
    <mergeCell ref="I543:J543"/>
    <mergeCell ref="A540:D540"/>
    <mergeCell ref="E540:F540"/>
    <mergeCell ref="I540:J540"/>
    <mergeCell ref="A541:D541"/>
    <mergeCell ref="E541:F541"/>
    <mergeCell ref="I541:J541"/>
    <mergeCell ref="A538:D538"/>
    <mergeCell ref="E538:F538"/>
    <mergeCell ref="I538:J538"/>
    <mergeCell ref="A539:D539"/>
    <mergeCell ref="E539:F539"/>
    <mergeCell ref="I539:J539"/>
    <mergeCell ref="A549:K549"/>
    <mergeCell ref="A550:K550"/>
    <mergeCell ref="A551:K551"/>
    <mergeCell ref="A552:K556"/>
    <mergeCell ref="A557:G558"/>
    <mergeCell ref="I557:K558"/>
    <mergeCell ref="A546:D546"/>
    <mergeCell ref="E546:F546"/>
    <mergeCell ref="I546:J546"/>
    <mergeCell ref="A548:D548"/>
    <mergeCell ref="G548:I548"/>
    <mergeCell ref="J548:K548"/>
    <mergeCell ref="A544:D544"/>
    <mergeCell ref="E544:F544"/>
    <mergeCell ref="I544:J544"/>
    <mergeCell ref="A545:D545"/>
    <mergeCell ref="E545:F545"/>
    <mergeCell ref="I545:J545"/>
    <mergeCell ref="A568:D568"/>
    <mergeCell ref="E568:F568"/>
    <mergeCell ref="I568:J568"/>
    <mergeCell ref="A569:D569"/>
    <mergeCell ref="E569:F569"/>
    <mergeCell ref="I569:J569"/>
    <mergeCell ref="A566:D566"/>
    <mergeCell ref="E566:F566"/>
    <mergeCell ref="I566:J566"/>
    <mergeCell ref="A567:D567"/>
    <mergeCell ref="E567:F567"/>
    <mergeCell ref="I567:J567"/>
    <mergeCell ref="A559:G560"/>
    <mergeCell ref="I559:K560"/>
    <mergeCell ref="A561:G562"/>
    <mergeCell ref="I561:K562"/>
    <mergeCell ref="I563:K564"/>
    <mergeCell ref="A565:D565"/>
    <mergeCell ref="E565:F565"/>
    <mergeCell ref="I565:J565"/>
    <mergeCell ref="A563:G564"/>
    <mergeCell ref="A574:D574"/>
    <mergeCell ref="E574:F574"/>
    <mergeCell ref="I574:J574"/>
    <mergeCell ref="A575:D575"/>
    <mergeCell ref="E575:F575"/>
    <mergeCell ref="I575:J575"/>
    <mergeCell ref="A572:D572"/>
    <mergeCell ref="E572:F572"/>
    <mergeCell ref="I572:J572"/>
    <mergeCell ref="A573:D573"/>
    <mergeCell ref="E573:F573"/>
    <mergeCell ref="I573:J573"/>
    <mergeCell ref="A570:D570"/>
    <mergeCell ref="E570:F570"/>
    <mergeCell ref="I570:J570"/>
    <mergeCell ref="A571:D571"/>
    <mergeCell ref="E571:F571"/>
    <mergeCell ref="I571:J571"/>
    <mergeCell ref="I592:K593"/>
    <mergeCell ref="A594:D594"/>
    <mergeCell ref="E594:F594"/>
    <mergeCell ref="I594:J594"/>
    <mergeCell ref="A592:G593"/>
    <mergeCell ref="A595:D595"/>
    <mergeCell ref="E595:F595"/>
    <mergeCell ref="I595:J595"/>
    <mergeCell ref="A581:K585"/>
    <mergeCell ref="A586:G587"/>
    <mergeCell ref="I586:K587"/>
    <mergeCell ref="A588:G589"/>
    <mergeCell ref="I588:K589"/>
    <mergeCell ref="A590:G591"/>
    <mergeCell ref="I590:K591"/>
    <mergeCell ref="A577:D577"/>
    <mergeCell ref="G577:I577"/>
    <mergeCell ref="J577:K577"/>
    <mergeCell ref="A578:K578"/>
    <mergeCell ref="A579:K579"/>
    <mergeCell ref="A580:K580"/>
    <mergeCell ref="A600:D600"/>
    <mergeCell ref="E600:F600"/>
    <mergeCell ref="I600:J600"/>
    <mergeCell ref="A601:D601"/>
    <mergeCell ref="E601:F601"/>
    <mergeCell ref="I601:J601"/>
    <mergeCell ref="A598:D598"/>
    <mergeCell ref="E598:F598"/>
    <mergeCell ref="I598:J598"/>
    <mergeCell ref="A599:D599"/>
    <mergeCell ref="E599:F599"/>
    <mergeCell ref="I599:J599"/>
    <mergeCell ref="A596:D596"/>
    <mergeCell ref="E596:F596"/>
    <mergeCell ref="I596:J596"/>
    <mergeCell ref="A597:D597"/>
    <mergeCell ref="E597:F597"/>
    <mergeCell ref="I597:J597"/>
    <mergeCell ref="A607:K607"/>
    <mergeCell ref="A608:K608"/>
    <mergeCell ref="A609:K609"/>
    <mergeCell ref="A610:K614"/>
    <mergeCell ref="A615:G616"/>
    <mergeCell ref="I615:K616"/>
    <mergeCell ref="A604:D604"/>
    <mergeCell ref="E604:F604"/>
    <mergeCell ref="I604:J604"/>
    <mergeCell ref="A606:D606"/>
    <mergeCell ref="G606:I606"/>
    <mergeCell ref="J606:K606"/>
    <mergeCell ref="A602:D602"/>
    <mergeCell ref="E602:F602"/>
    <mergeCell ref="I602:J602"/>
    <mergeCell ref="A603:D603"/>
    <mergeCell ref="E603:F603"/>
    <mergeCell ref="I603:J603"/>
    <mergeCell ref="A626:D626"/>
    <mergeCell ref="E626:F626"/>
    <mergeCell ref="I626:J626"/>
    <mergeCell ref="A627:D627"/>
    <mergeCell ref="E627:F627"/>
    <mergeCell ref="I627:J627"/>
    <mergeCell ref="A624:D624"/>
    <mergeCell ref="E624:F624"/>
    <mergeCell ref="I624:J624"/>
    <mergeCell ref="A625:D625"/>
    <mergeCell ref="E625:F625"/>
    <mergeCell ref="I625:J625"/>
    <mergeCell ref="A617:G618"/>
    <mergeCell ref="I617:K618"/>
    <mergeCell ref="A619:G620"/>
    <mergeCell ref="I619:K620"/>
    <mergeCell ref="I621:K622"/>
    <mergeCell ref="A623:D623"/>
    <mergeCell ref="E623:F623"/>
    <mergeCell ref="I623:J623"/>
    <mergeCell ref="A621:G622"/>
    <mergeCell ref="A632:D632"/>
    <mergeCell ref="E632:F632"/>
    <mergeCell ref="I632:J632"/>
    <mergeCell ref="A633:D633"/>
    <mergeCell ref="E633:F633"/>
    <mergeCell ref="I633:J633"/>
    <mergeCell ref="A630:D630"/>
    <mergeCell ref="E630:F630"/>
    <mergeCell ref="I630:J630"/>
    <mergeCell ref="A631:D631"/>
    <mergeCell ref="E631:F631"/>
    <mergeCell ref="I631:J631"/>
    <mergeCell ref="A628:D628"/>
    <mergeCell ref="E628:F628"/>
    <mergeCell ref="I628:J628"/>
    <mergeCell ref="A629:D629"/>
    <mergeCell ref="E629:F629"/>
    <mergeCell ref="I629:J629"/>
    <mergeCell ref="I650:K651"/>
    <mergeCell ref="A652:D652"/>
    <mergeCell ref="E652:F652"/>
    <mergeCell ref="I652:J652"/>
    <mergeCell ref="A650:G651"/>
    <mergeCell ref="A653:D653"/>
    <mergeCell ref="E653:F653"/>
    <mergeCell ref="I653:J653"/>
    <mergeCell ref="A639:K643"/>
    <mergeCell ref="A644:G645"/>
    <mergeCell ref="I644:K645"/>
    <mergeCell ref="A646:G647"/>
    <mergeCell ref="I646:K647"/>
    <mergeCell ref="A648:G649"/>
    <mergeCell ref="I648:K649"/>
    <mergeCell ref="A635:D635"/>
    <mergeCell ref="G635:I635"/>
    <mergeCell ref="J635:K635"/>
    <mergeCell ref="A636:K636"/>
    <mergeCell ref="A637:K637"/>
    <mergeCell ref="A638:K638"/>
    <mergeCell ref="A658:D658"/>
    <mergeCell ref="E658:F658"/>
    <mergeCell ref="I658:J658"/>
    <mergeCell ref="A659:D659"/>
    <mergeCell ref="E659:F659"/>
    <mergeCell ref="I659:J659"/>
    <mergeCell ref="A656:D656"/>
    <mergeCell ref="E656:F656"/>
    <mergeCell ref="I656:J656"/>
    <mergeCell ref="A657:D657"/>
    <mergeCell ref="E657:F657"/>
    <mergeCell ref="I657:J657"/>
    <mergeCell ref="A654:D654"/>
    <mergeCell ref="E654:F654"/>
    <mergeCell ref="I654:J654"/>
    <mergeCell ref="A655:D655"/>
    <mergeCell ref="E655:F655"/>
    <mergeCell ref="I655:J655"/>
    <mergeCell ref="A665:K665"/>
    <mergeCell ref="A666:K666"/>
    <mergeCell ref="A667:K667"/>
    <mergeCell ref="A668:K672"/>
    <mergeCell ref="A673:G674"/>
    <mergeCell ref="I673:K674"/>
    <mergeCell ref="A662:D662"/>
    <mergeCell ref="E662:F662"/>
    <mergeCell ref="I662:J662"/>
    <mergeCell ref="A664:D664"/>
    <mergeCell ref="G664:I664"/>
    <mergeCell ref="J664:K664"/>
    <mergeCell ref="A660:D660"/>
    <mergeCell ref="E660:F660"/>
    <mergeCell ref="I660:J660"/>
    <mergeCell ref="A661:D661"/>
    <mergeCell ref="E661:F661"/>
    <mergeCell ref="I661:J661"/>
    <mergeCell ref="A684:D684"/>
    <mergeCell ref="E684:F684"/>
    <mergeCell ref="I684:J684"/>
    <mergeCell ref="A685:D685"/>
    <mergeCell ref="E685:F685"/>
    <mergeCell ref="I685:J685"/>
    <mergeCell ref="A682:D682"/>
    <mergeCell ref="E682:F682"/>
    <mergeCell ref="I682:J682"/>
    <mergeCell ref="A683:D683"/>
    <mergeCell ref="E683:F683"/>
    <mergeCell ref="I683:J683"/>
    <mergeCell ref="A675:G676"/>
    <mergeCell ref="I675:K676"/>
    <mergeCell ref="A677:G678"/>
    <mergeCell ref="I677:K678"/>
    <mergeCell ref="I679:K680"/>
    <mergeCell ref="A681:D681"/>
    <mergeCell ref="E681:F681"/>
    <mergeCell ref="I681:J681"/>
    <mergeCell ref="A679:G680"/>
    <mergeCell ref="A690:D690"/>
    <mergeCell ref="E690:F690"/>
    <mergeCell ref="I690:J690"/>
    <mergeCell ref="A691:D691"/>
    <mergeCell ref="E691:F691"/>
    <mergeCell ref="I691:J691"/>
    <mergeCell ref="A688:D688"/>
    <mergeCell ref="E688:F688"/>
    <mergeCell ref="I688:J688"/>
    <mergeCell ref="A689:D689"/>
    <mergeCell ref="E689:F689"/>
    <mergeCell ref="I689:J689"/>
    <mergeCell ref="A686:D686"/>
    <mergeCell ref="E686:F686"/>
    <mergeCell ref="I686:J686"/>
    <mergeCell ref="A687:D687"/>
    <mergeCell ref="E687:F687"/>
    <mergeCell ref="I687:J687"/>
    <mergeCell ref="I708:K709"/>
    <mergeCell ref="A710:D710"/>
    <mergeCell ref="E710:F710"/>
    <mergeCell ref="I710:J710"/>
    <mergeCell ref="A708:G709"/>
    <mergeCell ref="A711:D711"/>
    <mergeCell ref="E711:F711"/>
    <mergeCell ref="I711:J711"/>
    <mergeCell ref="A697:K701"/>
    <mergeCell ref="A702:G703"/>
    <mergeCell ref="I702:K703"/>
    <mergeCell ref="A704:G705"/>
    <mergeCell ref="I704:K705"/>
    <mergeCell ref="A706:G707"/>
    <mergeCell ref="I706:K707"/>
    <mergeCell ref="A693:D693"/>
    <mergeCell ref="G693:I693"/>
    <mergeCell ref="J693:K693"/>
    <mergeCell ref="A694:K694"/>
    <mergeCell ref="A695:K695"/>
    <mergeCell ref="A696:K696"/>
    <mergeCell ref="A716:D716"/>
    <mergeCell ref="E716:F716"/>
    <mergeCell ref="I716:J716"/>
    <mergeCell ref="A717:D717"/>
    <mergeCell ref="E717:F717"/>
    <mergeCell ref="I717:J717"/>
    <mergeCell ref="A714:D714"/>
    <mergeCell ref="E714:F714"/>
    <mergeCell ref="I714:J714"/>
    <mergeCell ref="A715:D715"/>
    <mergeCell ref="E715:F715"/>
    <mergeCell ref="I715:J715"/>
    <mergeCell ref="A712:D712"/>
    <mergeCell ref="E712:F712"/>
    <mergeCell ref="I712:J712"/>
    <mergeCell ref="A713:D713"/>
    <mergeCell ref="E713:F713"/>
    <mergeCell ref="I713:J713"/>
    <mergeCell ref="A723:K723"/>
    <mergeCell ref="A724:K724"/>
    <mergeCell ref="A725:K725"/>
    <mergeCell ref="A726:K730"/>
    <mergeCell ref="A731:G732"/>
    <mergeCell ref="I731:K732"/>
    <mergeCell ref="A720:D720"/>
    <mergeCell ref="E720:F720"/>
    <mergeCell ref="I720:J720"/>
    <mergeCell ref="A722:D722"/>
    <mergeCell ref="G722:I722"/>
    <mergeCell ref="J722:K722"/>
    <mergeCell ref="A718:D718"/>
    <mergeCell ref="E718:F718"/>
    <mergeCell ref="I718:J718"/>
    <mergeCell ref="A719:D719"/>
    <mergeCell ref="E719:F719"/>
    <mergeCell ref="I719:J719"/>
    <mergeCell ref="A742:D742"/>
    <mergeCell ref="E742:F742"/>
    <mergeCell ref="I742:J742"/>
    <mergeCell ref="A743:D743"/>
    <mergeCell ref="E743:F743"/>
    <mergeCell ref="I743:J743"/>
    <mergeCell ref="A740:D740"/>
    <mergeCell ref="E740:F740"/>
    <mergeCell ref="I740:J740"/>
    <mergeCell ref="A741:D741"/>
    <mergeCell ref="E741:F741"/>
    <mergeCell ref="I741:J741"/>
    <mergeCell ref="A733:G734"/>
    <mergeCell ref="I733:K734"/>
    <mergeCell ref="A735:G736"/>
    <mergeCell ref="I735:K736"/>
    <mergeCell ref="I737:K738"/>
    <mergeCell ref="A739:D739"/>
    <mergeCell ref="E739:F739"/>
    <mergeCell ref="I739:J739"/>
    <mergeCell ref="A737:G738"/>
    <mergeCell ref="A748:D748"/>
    <mergeCell ref="E748:F748"/>
    <mergeCell ref="I748:J748"/>
    <mergeCell ref="A749:D749"/>
    <mergeCell ref="E749:F749"/>
    <mergeCell ref="I749:J749"/>
    <mergeCell ref="A746:D746"/>
    <mergeCell ref="E746:F746"/>
    <mergeCell ref="I746:J746"/>
    <mergeCell ref="A747:D747"/>
    <mergeCell ref="E747:F747"/>
    <mergeCell ref="I747:J747"/>
    <mergeCell ref="A744:D744"/>
    <mergeCell ref="E744:F744"/>
    <mergeCell ref="I744:J744"/>
    <mergeCell ref="A745:D745"/>
    <mergeCell ref="E745:F745"/>
    <mergeCell ref="I745:J745"/>
    <mergeCell ref="I766:K767"/>
    <mergeCell ref="A768:D768"/>
    <mergeCell ref="E768:F768"/>
    <mergeCell ref="I768:J768"/>
    <mergeCell ref="A766:G767"/>
    <mergeCell ref="A769:D769"/>
    <mergeCell ref="E769:F769"/>
    <mergeCell ref="I769:J769"/>
    <mergeCell ref="A755:K759"/>
    <mergeCell ref="A760:G761"/>
    <mergeCell ref="I760:K761"/>
    <mergeCell ref="A762:G763"/>
    <mergeCell ref="I762:K763"/>
    <mergeCell ref="A764:G765"/>
    <mergeCell ref="I764:K765"/>
    <mergeCell ref="A751:D751"/>
    <mergeCell ref="G751:I751"/>
    <mergeCell ref="J751:K751"/>
    <mergeCell ref="A752:K752"/>
    <mergeCell ref="A753:K753"/>
    <mergeCell ref="A754:K754"/>
    <mergeCell ref="A774:D774"/>
    <mergeCell ref="E774:F774"/>
    <mergeCell ref="I774:J774"/>
    <mergeCell ref="A775:D775"/>
    <mergeCell ref="E775:F775"/>
    <mergeCell ref="I775:J775"/>
    <mergeCell ref="A772:D772"/>
    <mergeCell ref="E772:F772"/>
    <mergeCell ref="I772:J772"/>
    <mergeCell ref="A773:D773"/>
    <mergeCell ref="E773:F773"/>
    <mergeCell ref="I773:J773"/>
    <mergeCell ref="A770:D770"/>
    <mergeCell ref="E770:F770"/>
    <mergeCell ref="I770:J770"/>
    <mergeCell ref="A771:D771"/>
    <mergeCell ref="E771:F771"/>
    <mergeCell ref="I771:J771"/>
    <mergeCell ref="A781:K781"/>
    <mergeCell ref="A782:K782"/>
    <mergeCell ref="A783:K783"/>
    <mergeCell ref="A784:K788"/>
    <mergeCell ref="A789:G790"/>
    <mergeCell ref="I789:K790"/>
    <mergeCell ref="A778:D778"/>
    <mergeCell ref="E778:F778"/>
    <mergeCell ref="I778:J778"/>
    <mergeCell ref="A780:D780"/>
    <mergeCell ref="G780:I780"/>
    <mergeCell ref="J780:K780"/>
    <mergeCell ref="A776:D776"/>
    <mergeCell ref="E776:F776"/>
    <mergeCell ref="I776:J776"/>
    <mergeCell ref="A777:D777"/>
    <mergeCell ref="E777:F777"/>
    <mergeCell ref="I777:J777"/>
    <mergeCell ref="A800:D800"/>
    <mergeCell ref="E800:F800"/>
    <mergeCell ref="I800:J800"/>
    <mergeCell ref="A801:D801"/>
    <mergeCell ref="E801:F801"/>
    <mergeCell ref="I801:J801"/>
    <mergeCell ref="A798:D798"/>
    <mergeCell ref="E798:F798"/>
    <mergeCell ref="I798:J798"/>
    <mergeCell ref="A799:D799"/>
    <mergeCell ref="E799:F799"/>
    <mergeCell ref="I799:J799"/>
    <mergeCell ref="A791:G792"/>
    <mergeCell ref="I791:K792"/>
    <mergeCell ref="A793:G794"/>
    <mergeCell ref="I793:K794"/>
    <mergeCell ref="I795:K796"/>
    <mergeCell ref="A797:D797"/>
    <mergeCell ref="E797:F797"/>
    <mergeCell ref="I797:J797"/>
    <mergeCell ref="A795:G796"/>
    <mergeCell ref="A806:D806"/>
    <mergeCell ref="E806:F806"/>
    <mergeCell ref="I806:J806"/>
    <mergeCell ref="A807:D807"/>
    <mergeCell ref="E807:F807"/>
    <mergeCell ref="I807:J807"/>
    <mergeCell ref="A804:D804"/>
    <mergeCell ref="E804:F804"/>
    <mergeCell ref="I804:J804"/>
    <mergeCell ref="A805:D805"/>
    <mergeCell ref="E805:F805"/>
    <mergeCell ref="I805:J805"/>
    <mergeCell ref="A802:D802"/>
    <mergeCell ref="E802:F802"/>
    <mergeCell ref="I802:J802"/>
    <mergeCell ref="A803:D803"/>
    <mergeCell ref="E803:F803"/>
    <mergeCell ref="I803:J803"/>
    <mergeCell ref="I824:K825"/>
    <mergeCell ref="A826:D826"/>
    <mergeCell ref="E826:F826"/>
    <mergeCell ref="I826:J826"/>
    <mergeCell ref="A824:G825"/>
    <mergeCell ref="A827:D827"/>
    <mergeCell ref="E827:F827"/>
    <mergeCell ref="I827:J827"/>
    <mergeCell ref="A813:K817"/>
    <mergeCell ref="A818:G819"/>
    <mergeCell ref="I818:K819"/>
    <mergeCell ref="A820:G821"/>
    <mergeCell ref="I820:K821"/>
    <mergeCell ref="A822:G823"/>
    <mergeCell ref="I822:K823"/>
    <mergeCell ref="A809:D809"/>
    <mergeCell ref="G809:I809"/>
    <mergeCell ref="J809:K809"/>
    <mergeCell ref="A810:K810"/>
    <mergeCell ref="A811:K811"/>
    <mergeCell ref="A812:K812"/>
    <mergeCell ref="A832:D832"/>
    <mergeCell ref="E832:F832"/>
    <mergeCell ref="I832:J832"/>
    <mergeCell ref="A833:D833"/>
    <mergeCell ref="E833:F833"/>
    <mergeCell ref="I833:J833"/>
    <mergeCell ref="A830:D830"/>
    <mergeCell ref="E830:F830"/>
    <mergeCell ref="I830:J830"/>
    <mergeCell ref="A831:D831"/>
    <mergeCell ref="E831:F831"/>
    <mergeCell ref="I831:J831"/>
    <mergeCell ref="A828:D828"/>
    <mergeCell ref="E828:F828"/>
    <mergeCell ref="I828:J828"/>
    <mergeCell ref="A829:D829"/>
    <mergeCell ref="E829:F829"/>
    <mergeCell ref="I829:J829"/>
    <mergeCell ref="A839:K839"/>
    <mergeCell ref="A840:K840"/>
    <mergeCell ref="A841:K841"/>
    <mergeCell ref="A842:K846"/>
    <mergeCell ref="A847:G848"/>
    <mergeCell ref="I847:K848"/>
    <mergeCell ref="A836:D836"/>
    <mergeCell ref="E836:F836"/>
    <mergeCell ref="I836:J836"/>
    <mergeCell ref="A838:D838"/>
    <mergeCell ref="G838:I838"/>
    <mergeCell ref="J838:K838"/>
    <mergeCell ref="A834:D834"/>
    <mergeCell ref="E834:F834"/>
    <mergeCell ref="I834:J834"/>
    <mergeCell ref="A835:D835"/>
    <mergeCell ref="E835:F835"/>
    <mergeCell ref="I835:J835"/>
    <mergeCell ref="E859:F859"/>
    <mergeCell ref="I859:J859"/>
    <mergeCell ref="A856:D856"/>
    <mergeCell ref="E856:F856"/>
    <mergeCell ref="I856:J856"/>
    <mergeCell ref="A857:D857"/>
    <mergeCell ref="E857:F857"/>
    <mergeCell ref="I857:J857"/>
    <mergeCell ref="A849:G850"/>
    <mergeCell ref="I849:K850"/>
    <mergeCell ref="A851:G852"/>
    <mergeCell ref="I851:K852"/>
    <mergeCell ref="I853:K854"/>
    <mergeCell ref="A855:D855"/>
    <mergeCell ref="E855:F855"/>
    <mergeCell ref="I855:J855"/>
    <mergeCell ref="A853:G854"/>
    <mergeCell ref="I858:J858"/>
    <mergeCell ref="A859:D859"/>
    <mergeCell ref="A870:K870"/>
    <mergeCell ref="A12:G13"/>
    <mergeCell ref="A70:G71"/>
    <mergeCell ref="A41:G42"/>
    <mergeCell ref="A99:G100"/>
    <mergeCell ref="A128:G129"/>
    <mergeCell ref="A157:G158"/>
    <mergeCell ref="A867:D867"/>
    <mergeCell ref="G867:I867"/>
    <mergeCell ref="J867:K867"/>
    <mergeCell ref="A868:K868"/>
    <mergeCell ref="A869:K869"/>
    <mergeCell ref="A864:D864"/>
    <mergeCell ref="E864:F864"/>
    <mergeCell ref="I864:J864"/>
    <mergeCell ref="A865:D865"/>
    <mergeCell ref="E865:F865"/>
    <mergeCell ref="I865:J865"/>
    <mergeCell ref="A862:D862"/>
    <mergeCell ref="E862:F862"/>
    <mergeCell ref="I862:J862"/>
    <mergeCell ref="A863:D863"/>
    <mergeCell ref="E863:F863"/>
    <mergeCell ref="I863:J863"/>
    <mergeCell ref="A858:D858"/>
    <mergeCell ref="E858:F858"/>
    <mergeCell ref="A860:D860"/>
    <mergeCell ref="E860:F860"/>
    <mergeCell ref="I860:J860"/>
    <mergeCell ref="A861:D861"/>
    <mergeCell ref="E861:F861"/>
    <mergeCell ref="I861:J861"/>
  </mergeCells>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2" tint="-0.499984740745262"/>
    <pageSetUpPr fitToPage="1"/>
  </sheetPr>
  <dimension ref="A1:S517"/>
  <sheetViews>
    <sheetView workbookViewId="0">
      <selection activeCell="A2" sqref="A2:A3"/>
    </sheetView>
  </sheetViews>
  <sheetFormatPr defaultRowHeight="12.75" x14ac:dyDescent="0.2"/>
  <cols>
    <col min="1" max="1" width="9.28515625" style="117" customWidth="1"/>
    <col min="2" max="2" width="11.7109375" style="117" customWidth="1"/>
    <col min="3" max="3" width="15.7109375" style="117" customWidth="1"/>
    <col min="4" max="4" width="14.7109375" style="120" customWidth="1"/>
    <col min="5" max="5" width="9.28515625" style="117" bestFit="1" customWidth="1"/>
    <col min="6" max="6" width="28.85546875" style="117" customWidth="1"/>
    <col min="7" max="7" width="39" style="117" bestFit="1" customWidth="1"/>
    <col min="8" max="19" width="9.140625" style="162"/>
    <col min="20" max="16384" width="9.140625" style="117"/>
  </cols>
  <sheetData>
    <row r="1" spans="1:19" s="109" customFormat="1" ht="47.25" customHeight="1" x14ac:dyDescent="0.2">
      <c r="A1" s="1410" t="str">
        <f>Admin!A1</f>
        <v>15P ALC CLASS 15-005</v>
      </c>
      <c r="B1" s="1410"/>
      <c r="C1" s="1410"/>
      <c r="D1" s="1403" t="s">
        <v>197</v>
      </c>
      <c r="E1" s="1403"/>
      <c r="F1" s="1403"/>
      <c r="G1" s="1403"/>
      <c r="H1" s="167"/>
      <c r="I1" s="167"/>
      <c r="J1" s="167"/>
      <c r="K1" s="167"/>
      <c r="L1" s="167"/>
      <c r="M1" s="167"/>
      <c r="N1" s="167"/>
      <c r="O1" s="167"/>
      <c r="P1" s="167"/>
      <c r="Q1" s="167"/>
      <c r="R1" s="167"/>
      <c r="S1" s="167"/>
    </row>
    <row r="2" spans="1:19" x14ac:dyDescent="0.2">
      <c r="A2" s="1401" t="s">
        <v>34</v>
      </c>
      <c r="B2" s="1406" t="s">
        <v>22</v>
      </c>
      <c r="C2" s="1407"/>
      <c r="D2" s="1404" t="s">
        <v>60</v>
      </c>
      <c r="E2" s="1401" t="s">
        <v>71</v>
      </c>
      <c r="F2" s="1401" t="s">
        <v>231</v>
      </c>
      <c r="G2" s="1401" t="s">
        <v>230</v>
      </c>
    </row>
    <row r="3" spans="1:19" s="118" customFormat="1" x14ac:dyDescent="0.2">
      <c r="A3" s="1402"/>
      <c r="B3" s="1408"/>
      <c r="C3" s="1409"/>
      <c r="D3" s="1405"/>
      <c r="E3" s="1402"/>
      <c r="F3" s="1402"/>
      <c r="G3" s="1402"/>
      <c r="H3" s="168"/>
      <c r="I3" s="168"/>
      <c r="J3" s="168"/>
      <c r="K3" s="168"/>
      <c r="L3" s="168"/>
      <c r="M3" s="168"/>
      <c r="N3" s="168"/>
      <c r="O3" s="168"/>
      <c r="P3" s="168"/>
      <c r="Q3" s="168"/>
      <c r="R3" s="168"/>
      <c r="S3" s="168"/>
    </row>
    <row r="4" spans="1:19" ht="20.100000000000001" customHeight="1" x14ac:dyDescent="0.2">
      <c r="A4" s="308" t="str">
        <f>T(Admin!C5)</f>
        <v>SGT</v>
      </c>
      <c r="B4" s="1399" t="str">
        <f>T(Admin!D5)</f>
        <v>a</v>
      </c>
      <c r="C4" s="1400"/>
      <c r="D4" s="309">
        <f>Admin!M5</f>
        <v>4301</v>
      </c>
      <c r="E4" s="113">
        <f>Admin!N5</f>
        <v>0</v>
      </c>
      <c r="F4" s="113">
        <f>Admin!O5</f>
        <v>0</v>
      </c>
      <c r="G4" s="663" t="str">
        <f>T(Admin!P5)</f>
        <v/>
      </c>
    </row>
    <row r="5" spans="1:19" ht="20.100000000000001" customHeight="1" x14ac:dyDescent="0.2">
      <c r="A5" s="112" t="str">
        <f>T(Admin!C6)</f>
        <v/>
      </c>
      <c r="B5" s="1399" t="str">
        <f>T(Admin!D6)</f>
        <v>a</v>
      </c>
      <c r="C5" s="1400"/>
      <c r="D5" s="309">
        <f>Admin!M6</f>
        <v>4301</v>
      </c>
      <c r="E5" s="113">
        <f>Admin!N6</f>
        <v>0</v>
      </c>
      <c r="F5" s="113">
        <f>Admin!O6</f>
        <v>0</v>
      </c>
      <c r="G5" s="663" t="str">
        <f>T(Admin!P6)</f>
        <v/>
      </c>
    </row>
    <row r="6" spans="1:19" ht="20.100000000000001" customHeight="1" x14ac:dyDescent="0.2">
      <c r="A6" s="112" t="str">
        <f>T(Admin!C7)</f>
        <v/>
      </c>
      <c r="B6" s="1399" t="str">
        <f>T(Admin!D7)</f>
        <v>a</v>
      </c>
      <c r="C6" s="1400"/>
      <c r="D6" s="309">
        <f>Admin!M7</f>
        <v>4301</v>
      </c>
      <c r="E6" s="113">
        <f>Admin!N7</f>
        <v>0</v>
      </c>
      <c r="F6" s="113">
        <f>Admin!O7</f>
        <v>0</v>
      </c>
      <c r="G6" s="663" t="str">
        <f>T(Admin!P7)</f>
        <v/>
      </c>
    </row>
    <row r="7" spans="1:19" ht="20.100000000000001" customHeight="1" x14ac:dyDescent="0.2">
      <c r="A7" s="112" t="str">
        <f>T(Admin!C8)</f>
        <v/>
      </c>
      <c r="B7" s="1399" t="str">
        <f>T(Admin!D8)</f>
        <v>a</v>
      </c>
      <c r="C7" s="1400"/>
      <c r="D7" s="309">
        <f>Admin!M8</f>
        <v>4301</v>
      </c>
      <c r="E7" s="113">
        <f>Admin!N8</f>
        <v>0</v>
      </c>
      <c r="F7" s="113">
        <f>Admin!O8</f>
        <v>0</v>
      </c>
      <c r="G7" s="663" t="str">
        <f>T(Admin!P8)</f>
        <v/>
      </c>
    </row>
    <row r="8" spans="1:19" ht="20.100000000000001" customHeight="1" x14ac:dyDescent="0.2">
      <c r="A8" s="112" t="str">
        <f>T(Admin!C9)</f>
        <v/>
      </c>
      <c r="B8" s="1399" t="str">
        <f>T(Admin!D9)</f>
        <v>a</v>
      </c>
      <c r="C8" s="1400"/>
      <c r="D8" s="309">
        <f>Admin!M9</f>
        <v>4301</v>
      </c>
      <c r="E8" s="113">
        <f>Admin!N9</f>
        <v>0</v>
      </c>
      <c r="F8" s="113">
        <f>Admin!O9</f>
        <v>0</v>
      </c>
      <c r="G8" s="663" t="str">
        <f>T(Admin!P9)</f>
        <v/>
      </c>
    </row>
    <row r="9" spans="1:19" ht="20.100000000000001" customHeight="1" x14ac:dyDescent="0.2">
      <c r="A9" s="112" t="str">
        <f>T(Admin!C10)</f>
        <v/>
      </c>
      <c r="B9" s="1399" t="str">
        <f>T(Admin!D10)</f>
        <v/>
      </c>
      <c r="C9" s="1400"/>
      <c r="D9" s="309">
        <f>Admin!M10</f>
        <v>4301</v>
      </c>
      <c r="E9" s="113">
        <f>Admin!N10</f>
        <v>0</v>
      </c>
      <c r="F9" s="113">
        <f>Admin!O10</f>
        <v>0</v>
      </c>
      <c r="G9" s="663" t="str">
        <f>T(Admin!P10)</f>
        <v/>
      </c>
    </row>
    <row r="10" spans="1:19" ht="20.100000000000001" customHeight="1" x14ac:dyDescent="0.2">
      <c r="A10" s="112" t="str">
        <f>T(Admin!C11)</f>
        <v/>
      </c>
      <c r="B10" s="1399" t="str">
        <f>T(Admin!D11)</f>
        <v/>
      </c>
      <c r="C10" s="1400"/>
      <c r="D10" s="309">
        <f>Admin!M11</f>
        <v>4301</v>
      </c>
      <c r="E10" s="113">
        <f>Admin!N11</f>
        <v>0</v>
      </c>
      <c r="F10" s="113">
        <f>Admin!O11</f>
        <v>0</v>
      </c>
      <c r="G10" s="663" t="str">
        <f>T(Admin!P11)</f>
        <v/>
      </c>
    </row>
    <row r="11" spans="1:19" ht="20.100000000000001" customHeight="1" x14ac:dyDescent="0.2">
      <c r="A11" s="112" t="str">
        <f>T(Admin!C12)</f>
        <v/>
      </c>
      <c r="B11" s="1399" t="str">
        <f>T(Admin!D12)</f>
        <v/>
      </c>
      <c r="C11" s="1400"/>
      <c r="D11" s="309">
        <f>Admin!M12</f>
        <v>4301</v>
      </c>
      <c r="E11" s="113">
        <f>Admin!N12</f>
        <v>0</v>
      </c>
      <c r="F11" s="113">
        <f>Admin!O12</f>
        <v>0</v>
      </c>
      <c r="G11" s="663" t="str">
        <f>T(Admin!P12)</f>
        <v/>
      </c>
    </row>
    <row r="12" spans="1:19" ht="20.100000000000001" customHeight="1" x14ac:dyDescent="0.2">
      <c r="A12" s="112" t="str">
        <f>T(Admin!C13)</f>
        <v/>
      </c>
      <c r="B12" s="1399" t="str">
        <f>T(Admin!D13)</f>
        <v/>
      </c>
      <c r="C12" s="1400"/>
      <c r="D12" s="309">
        <f>Admin!M13</f>
        <v>4301</v>
      </c>
      <c r="E12" s="113">
        <f>Admin!N13</f>
        <v>0</v>
      </c>
      <c r="F12" s="113">
        <f>Admin!O13</f>
        <v>0</v>
      </c>
      <c r="G12" s="663" t="str">
        <f>T(Admin!P13)</f>
        <v/>
      </c>
    </row>
    <row r="13" spans="1:19" ht="20.100000000000001" customHeight="1" x14ac:dyDescent="0.2">
      <c r="A13" s="112" t="str">
        <f>T(Admin!C14)</f>
        <v/>
      </c>
      <c r="B13" s="1399" t="str">
        <f>T(Admin!D14)</f>
        <v/>
      </c>
      <c r="C13" s="1400"/>
      <c r="D13" s="309">
        <f>Admin!M14</f>
        <v>4301</v>
      </c>
      <c r="E13" s="113">
        <f>Admin!N14</f>
        <v>0</v>
      </c>
      <c r="F13" s="113">
        <f>Admin!O14</f>
        <v>0</v>
      </c>
      <c r="G13" s="663" t="str">
        <f>T(Admin!P14)</f>
        <v/>
      </c>
    </row>
    <row r="14" spans="1:19" ht="20.100000000000001" customHeight="1" x14ac:dyDescent="0.2">
      <c r="A14" s="112" t="str">
        <f>T(Admin!C15)</f>
        <v/>
      </c>
      <c r="B14" s="1399" t="str">
        <f>T(Admin!D15)</f>
        <v/>
      </c>
      <c r="C14" s="1400"/>
      <c r="D14" s="309">
        <f>Admin!M15</f>
        <v>4301</v>
      </c>
      <c r="E14" s="113">
        <f>Admin!N15</f>
        <v>0</v>
      </c>
      <c r="F14" s="113">
        <f>Admin!O15</f>
        <v>0</v>
      </c>
      <c r="G14" s="663" t="str">
        <f>T(Admin!P15)</f>
        <v/>
      </c>
    </row>
    <row r="15" spans="1:19" ht="20.100000000000001" customHeight="1" x14ac:dyDescent="0.2">
      <c r="A15" s="112" t="str">
        <f>T(Admin!C16)</f>
        <v/>
      </c>
      <c r="B15" s="1399" t="str">
        <f>T(Admin!D16)</f>
        <v/>
      </c>
      <c r="C15" s="1400"/>
      <c r="D15" s="309">
        <f>Admin!M16</f>
        <v>4301</v>
      </c>
      <c r="E15" s="113">
        <f>Admin!N16</f>
        <v>0</v>
      </c>
      <c r="F15" s="113">
        <f>Admin!O16</f>
        <v>0</v>
      </c>
      <c r="G15" s="663" t="str">
        <f>T(Admin!P16)</f>
        <v/>
      </c>
    </row>
    <row r="16" spans="1:19" ht="20.100000000000001" customHeight="1" x14ac:dyDescent="0.2">
      <c r="A16" s="112" t="str">
        <f>T(Admin!C17)</f>
        <v/>
      </c>
      <c r="B16" s="1399" t="str">
        <f>T(Admin!D17)</f>
        <v/>
      </c>
      <c r="C16" s="1400"/>
      <c r="D16" s="309">
        <f>Admin!M17</f>
        <v>4301</v>
      </c>
      <c r="E16" s="113">
        <f>Admin!N17</f>
        <v>0</v>
      </c>
      <c r="F16" s="113">
        <f>Admin!O17</f>
        <v>0</v>
      </c>
      <c r="G16" s="663" t="str">
        <f>T(Admin!P17)</f>
        <v/>
      </c>
    </row>
    <row r="17" spans="1:19" ht="20.100000000000001" customHeight="1" x14ac:dyDescent="0.2">
      <c r="A17" s="112" t="str">
        <f>T(Admin!C18)</f>
        <v/>
      </c>
      <c r="B17" s="1399" t="str">
        <f>T(Admin!D18)</f>
        <v/>
      </c>
      <c r="C17" s="1400"/>
      <c r="D17" s="309">
        <f>Admin!M18</f>
        <v>4301</v>
      </c>
      <c r="E17" s="113">
        <f>Admin!N18</f>
        <v>0</v>
      </c>
      <c r="F17" s="113">
        <f>Admin!O18</f>
        <v>0</v>
      </c>
      <c r="G17" s="663" t="str">
        <f>T(Admin!P18)</f>
        <v/>
      </c>
    </row>
    <row r="18" spans="1:19" ht="20.100000000000001" customHeight="1" x14ac:dyDescent="0.2">
      <c r="A18" s="112" t="str">
        <f>T(Admin!C19)</f>
        <v/>
      </c>
      <c r="B18" s="1399" t="str">
        <f>T(Admin!D19)</f>
        <v/>
      </c>
      <c r="C18" s="1400"/>
      <c r="D18" s="309">
        <f>Admin!M19</f>
        <v>4301</v>
      </c>
      <c r="E18" s="113">
        <f>Admin!N19</f>
        <v>0</v>
      </c>
      <c r="F18" s="113">
        <f>Admin!O19</f>
        <v>0</v>
      </c>
      <c r="G18" s="663" t="str">
        <f>T(Admin!P19)</f>
        <v/>
      </c>
    </row>
    <row r="19" spans="1:19" ht="20.100000000000001" customHeight="1" x14ac:dyDescent="0.2">
      <c r="A19" s="112" t="str">
        <f>T(Admin!C20)</f>
        <v/>
      </c>
      <c r="B19" s="1399" t="str">
        <f>T(Admin!D20)</f>
        <v/>
      </c>
      <c r="C19" s="1400"/>
      <c r="D19" s="309">
        <f>Admin!M20</f>
        <v>4301</v>
      </c>
      <c r="E19" s="113">
        <f>Admin!N20</f>
        <v>0</v>
      </c>
      <c r="F19" s="113">
        <f>Admin!O20</f>
        <v>0</v>
      </c>
      <c r="G19" s="663" t="str">
        <f>T(Admin!P20)</f>
        <v/>
      </c>
    </row>
    <row r="20" spans="1:19" ht="20.100000000000001" customHeight="1" x14ac:dyDescent="0.2">
      <c r="A20" s="112" t="str">
        <f>T(Admin!C21)</f>
        <v/>
      </c>
      <c r="B20" s="1399" t="str">
        <f>T(Admin!D21)</f>
        <v/>
      </c>
      <c r="C20" s="1400"/>
      <c r="D20" s="309">
        <f>Admin!M21</f>
        <v>4301</v>
      </c>
      <c r="E20" s="113">
        <f>Admin!N21</f>
        <v>0</v>
      </c>
      <c r="F20" s="113">
        <f>Admin!O21</f>
        <v>0</v>
      </c>
      <c r="G20" s="663" t="str">
        <f>T(Admin!P21)</f>
        <v/>
      </c>
    </row>
    <row r="21" spans="1:19" ht="20.100000000000001" customHeight="1" x14ac:dyDescent="0.2">
      <c r="A21" s="112" t="str">
        <f>T(Admin!C22)</f>
        <v/>
      </c>
      <c r="B21" s="1399" t="str">
        <f>T(Admin!D22)</f>
        <v/>
      </c>
      <c r="C21" s="1400"/>
      <c r="D21" s="309">
        <f>Admin!M22</f>
        <v>4301</v>
      </c>
      <c r="E21" s="113">
        <f>Admin!N22</f>
        <v>0</v>
      </c>
      <c r="F21" s="113">
        <f>Admin!O22</f>
        <v>0</v>
      </c>
      <c r="G21" s="663" t="str">
        <f>T(Admin!P22)</f>
        <v/>
      </c>
    </row>
    <row r="22" spans="1:19" ht="20.100000000000001" customHeight="1" x14ac:dyDescent="0.2">
      <c r="A22" s="112" t="str">
        <f>T(Admin!C23)</f>
        <v/>
      </c>
      <c r="B22" s="1399" t="str">
        <f>T(Admin!D23)</f>
        <v/>
      </c>
      <c r="C22" s="1400"/>
      <c r="D22" s="309">
        <f>Admin!M23</f>
        <v>4301</v>
      </c>
      <c r="E22" s="113">
        <f>Admin!N23</f>
        <v>0</v>
      </c>
      <c r="F22" s="113">
        <f>Admin!O23</f>
        <v>0</v>
      </c>
      <c r="G22" s="663" t="str">
        <f>T(Admin!P23)</f>
        <v/>
      </c>
    </row>
    <row r="23" spans="1:19" ht="20.100000000000001" customHeight="1" x14ac:dyDescent="0.2">
      <c r="A23" s="112" t="str">
        <f>T(Admin!C24)</f>
        <v/>
      </c>
      <c r="B23" s="1399" t="str">
        <f>T(Admin!D24)</f>
        <v/>
      </c>
      <c r="C23" s="1400"/>
      <c r="D23" s="309">
        <f>Admin!M24</f>
        <v>4301</v>
      </c>
      <c r="E23" s="113">
        <f>Admin!N24</f>
        <v>0</v>
      </c>
      <c r="F23" s="113">
        <f>Admin!O24</f>
        <v>0</v>
      </c>
      <c r="G23" s="663" t="str">
        <f>T(Admin!P24)</f>
        <v/>
      </c>
    </row>
    <row r="24" spans="1:19" ht="20.100000000000001" customHeight="1" x14ac:dyDescent="0.2">
      <c r="A24" s="112" t="str">
        <f>T(Admin!C25)</f>
        <v/>
      </c>
      <c r="B24" s="1399" t="str">
        <f>T(Admin!D25)</f>
        <v/>
      </c>
      <c r="C24" s="1400"/>
      <c r="D24" s="309">
        <f>Admin!M25</f>
        <v>4301</v>
      </c>
      <c r="E24" s="113">
        <f>Admin!N25</f>
        <v>0</v>
      </c>
      <c r="F24" s="113">
        <f>Admin!O25</f>
        <v>0</v>
      </c>
      <c r="G24" s="663" t="str">
        <f>T(Admin!P25)</f>
        <v/>
      </c>
    </row>
    <row r="25" spans="1:19" ht="20.100000000000001" customHeight="1" x14ac:dyDescent="0.2">
      <c r="A25" s="112" t="str">
        <f>T(Admin!C26)</f>
        <v/>
      </c>
      <c r="B25" s="1399" t="str">
        <f>T(Admin!D26)</f>
        <v/>
      </c>
      <c r="C25" s="1400"/>
      <c r="D25" s="309">
        <f>Admin!M26</f>
        <v>4301</v>
      </c>
      <c r="E25" s="113">
        <f>Admin!N26</f>
        <v>0</v>
      </c>
      <c r="F25" s="113">
        <f>Admin!O26</f>
        <v>0</v>
      </c>
      <c r="G25" s="663" t="str">
        <f>T(Admin!P26)</f>
        <v/>
      </c>
    </row>
    <row r="26" spans="1:19" ht="20.100000000000001" customHeight="1" x14ac:dyDescent="0.2">
      <c r="A26" s="112" t="str">
        <f>T(Admin!C27)</f>
        <v/>
      </c>
      <c r="B26" s="1399" t="str">
        <f>T(Admin!D27)</f>
        <v/>
      </c>
      <c r="C26" s="1400"/>
      <c r="D26" s="309">
        <f>Admin!M27</f>
        <v>4301</v>
      </c>
      <c r="E26" s="113">
        <f>Admin!N27</f>
        <v>0</v>
      </c>
      <c r="F26" s="113">
        <f>Admin!O27</f>
        <v>0</v>
      </c>
      <c r="G26" s="663" t="str">
        <f>T(Admin!P27)</f>
        <v/>
      </c>
    </row>
    <row r="27" spans="1:19" s="119" customFormat="1" ht="20.100000000000001" customHeight="1" x14ac:dyDescent="0.2">
      <c r="A27" s="112" t="str">
        <f>T(Admin!C28)</f>
        <v/>
      </c>
      <c r="B27" s="1399" t="str">
        <f>T(Admin!D28)</f>
        <v/>
      </c>
      <c r="C27" s="1400"/>
      <c r="D27" s="309">
        <f>Admin!M28</f>
        <v>4301</v>
      </c>
      <c r="E27" s="113">
        <f>Admin!N28</f>
        <v>0</v>
      </c>
      <c r="F27" s="113">
        <f>Admin!O28</f>
        <v>0</v>
      </c>
      <c r="G27" s="663" t="str">
        <f>T(Admin!P28)</f>
        <v/>
      </c>
      <c r="H27" s="162"/>
      <c r="I27" s="162"/>
      <c r="J27" s="162"/>
      <c r="K27" s="162"/>
      <c r="L27" s="162"/>
      <c r="M27" s="162"/>
      <c r="N27" s="162"/>
      <c r="O27" s="162"/>
      <c r="P27" s="162"/>
      <c r="Q27" s="162"/>
      <c r="R27" s="162"/>
      <c r="S27" s="162"/>
    </row>
    <row r="28" spans="1:19" s="119" customFormat="1" ht="20.100000000000001" customHeight="1" x14ac:dyDescent="0.2">
      <c r="A28" s="112" t="str">
        <f>T(Admin!C29)</f>
        <v/>
      </c>
      <c r="B28" s="1399" t="str">
        <f>T(Admin!D29)</f>
        <v/>
      </c>
      <c r="C28" s="1400"/>
      <c r="D28" s="309">
        <f>Admin!M29</f>
        <v>4301</v>
      </c>
      <c r="E28" s="113">
        <f>Admin!N29</f>
        <v>0</v>
      </c>
      <c r="F28" s="113">
        <f>Admin!O29</f>
        <v>0</v>
      </c>
      <c r="G28" s="663" t="str">
        <f>T(Admin!P29)</f>
        <v/>
      </c>
      <c r="H28" s="162"/>
      <c r="I28" s="162"/>
      <c r="J28" s="162"/>
      <c r="K28" s="162"/>
      <c r="L28" s="162"/>
      <c r="M28" s="162"/>
      <c r="N28" s="162"/>
      <c r="O28" s="162"/>
      <c r="P28" s="162"/>
      <c r="Q28" s="162"/>
      <c r="R28" s="162"/>
      <c r="S28" s="162"/>
    </row>
    <row r="29" spans="1:19" s="119" customFormat="1" ht="20.100000000000001" customHeight="1" x14ac:dyDescent="0.2">
      <c r="A29" s="112" t="str">
        <f>T(Admin!C30)</f>
        <v/>
      </c>
      <c r="B29" s="1399" t="str">
        <f>T(Admin!D30)</f>
        <v/>
      </c>
      <c r="C29" s="1400"/>
      <c r="D29" s="309">
        <f>Admin!M30</f>
        <v>4301</v>
      </c>
      <c r="E29" s="113">
        <f>Admin!N30</f>
        <v>0</v>
      </c>
      <c r="F29" s="113">
        <f>Admin!O30</f>
        <v>0</v>
      </c>
      <c r="G29" s="663" t="str">
        <f>T(Admin!P30)</f>
        <v/>
      </c>
      <c r="H29" s="162"/>
      <c r="I29" s="162"/>
      <c r="J29" s="162"/>
      <c r="K29" s="162"/>
      <c r="L29" s="162"/>
      <c r="M29" s="162"/>
      <c r="N29" s="162"/>
      <c r="O29" s="162"/>
      <c r="P29" s="162"/>
      <c r="Q29" s="162"/>
      <c r="R29" s="162"/>
      <c r="S29" s="162"/>
    </row>
    <row r="30" spans="1:19" s="119" customFormat="1" ht="20.100000000000001" customHeight="1" x14ac:dyDescent="0.2">
      <c r="A30" s="112" t="str">
        <f>T(Admin!C31)</f>
        <v/>
      </c>
      <c r="B30" s="1399" t="str">
        <f>T(Admin!D31)</f>
        <v/>
      </c>
      <c r="C30" s="1400"/>
      <c r="D30" s="309">
        <f>Admin!M31</f>
        <v>4301</v>
      </c>
      <c r="E30" s="113">
        <f>Admin!N31</f>
        <v>0</v>
      </c>
      <c r="F30" s="113">
        <f>Admin!O31</f>
        <v>0</v>
      </c>
      <c r="G30" s="663" t="str">
        <f>T(Admin!P31)</f>
        <v/>
      </c>
      <c r="H30" s="162"/>
      <c r="I30" s="162"/>
      <c r="J30" s="162"/>
      <c r="K30" s="162"/>
      <c r="L30" s="162"/>
      <c r="M30" s="162"/>
      <c r="N30" s="162"/>
      <c r="O30" s="162"/>
      <c r="P30" s="162"/>
      <c r="Q30" s="162"/>
      <c r="R30" s="162"/>
      <c r="S30" s="162"/>
    </row>
    <row r="31" spans="1:19" s="119" customFormat="1" ht="20.100000000000001" customHeight="1" x14ac:dyDescent="0.2">
      <c r="A31" s="112" t="str">
        <f>T(Admin!C32)</f>
        <v/>
      </c>
      <c r="B31" s="1399" t="str">
        <f>T(Admin!D32)</f>
        <v/>
      </c>
      <c r="C31" s="1400"/>
      <c r="D31" s="309">
        <f>Admin!M32</f>
        <v>4301</v>
      </c>
      <c r="E31" s="113">
        <f>Admin!N32</f>
        <v>0</v>
      </c>
      <c r="F31" s="113">
        <f>Admin!O32</f>
        <v>0</v>
      </c>
      <c r="G31" s="663" t="str">
        <f>T(Admin!P32)</f>
        <v/>
      </c>
      <c r="H31" s="162"/>
      <c r="I31" s="162"/>
      <c r="J31" s="162"/>
      <c r="K31" s="162"/>
      <c r="L31" s="162"/>
      <c r="M31" s="162"/>
      <c r="N31" s="162"/>
      <c r="O31" s="162"/>
      <c r="P31" s="162"/>
      <c r="Q31" s="162"/>
      <c r="R31" s="162"/>
      <c r="S31" s="162"/>
    </row>
    <row r="32" spans="1:19" s="119" customFormat="1" ht="20.100000000000001" customHeight="1" x14ac:dyDescent="0.2">
      <c r="A32" s="112" t="str">
        <f>T(Admin!C33)</f>
        <v/>
      </c>
      <c r="B32" s="1399" t="str">
        <f>T(Admin!D33)</f>
        <v/>
      </c>
      <c r="C32" s="1400"/>
      <c r="D32" s="309">
        <f>Admin!M33</f>
        <v>4301</v>
      </c>
      <c r="E32" s="113">
        <f>Admin!N33</f>
        <v>0</v>
      </c>
      <c r="F32" s="113">
        <f>Admin!O33</f>
        <v>0</v>
      </c>
      <c r="G32" s="663" t="str">
        <f>T(Admin!P33)</f>
        <v/>
      </c>
      <c r="H32" s="162"/>
      <c r="I32" s="162"/>
      <c r="J32" s="162"/>
      <c r="K32" s="162"/>
      <c r="L32" s="162"/>
      <c r="M32" s="162"/>
      <c r="N32" s="162"/>
      <c r="O32" s="162"/>
      <c r="P32" s="162"/>
      <c r="Q32" s="162"/>
      <c r="R32" s="162"/>
      <c r="S32" s="162"/>
    </row>
    <row r="33" spans="1:19" s="119" customFormat="1" ht="20.100000000000001" customHeight="1" x14ac:dyDescent="0.2">
      <c r="A33" s="112" t="str">
        <f>T(Admin!C34)</f>
        <v/>
      </c>
      <c r="B33" s="1399" t="str">
        <f>T(Admin!D34)</f>
        <v/>
      </c>
      <c r="C33" s="1400"/>
      <c r="D33" s="309">
        <f>Admin!M34</f>
        <v>4301</v>
      </c>
      <c r="E33" s="113">
        <f>Admin!N34</f>
        <v>0</v>
      </c>
      <c r="F33" s="113">
        <f>Admin!O34</f>
        <v>0</v>
      </c>
      <c r="G33" s="663" t="str">
        <f>T(Admin!P34)</f>
        <v/>
      </c>
      <c r="H33" s="162"/>
      <c r="I33" s="162"/>
      <c r="J33" s="162"/>
      <c r="K33" s="162"/>
      <c r="L33" s="162"/>
      <c r="M33" s="162"/>
      <c r="N33" s="162"/>
      <c r="O33" s="162"/>
      <c r="P33" s="162"/>
      <c r="Q33" s="162"/>
      <c r="R33" s="162"/>
      <c r="S33" s="162"/>
    </row>
    <row r="34" spans="1:19" s="162" customFormat="1" ht="20.100000000000001" customHeight="1" x14ac:dyDescent="0.2">
      <c r="A34" s="159"/>
      <c r="B34" s="159"/>
      <c r="C34" s="160"/>
      <c r="D34" s="161"/>
      <c r="E34" s="161"/>
      <c r="F34" s="161"/>
      <c r="G34" s="161"/>
    </row>
    <row r="35" spans="1:19" s="162" customFormat="1" ht="20.100000000000001" customHeight="1" x14ac:dyDescent="0.2">
      <c r="A35" s="159"/>
      <c r="B35" s="159"/>
      <c r="C35" s="160"/>
      <c r="D35" s="161"/>
      <c r="E35" s="161"/>
      <c r="F35" s="161"/>
      <c r="G35" s="161"/>
    </row>
    <row r="36" spans="1:19" s="162" customFormat="1" ht="20.100000000000001" customHeight="1" x14ac:dyDescent="0.2">
      <c r="A36" s="159"/>
      <c r="B36" s="159"/>
      <c r="C36" s="160"/>
      <c r="D36" s="161"/>
      <c r="E36" s="161"/>
      <c r="F36" s="161"/>
      <c r="G36" s="161"/>
    </row>
    <row r="37" spans="1:19" s="162" customFormat="1" ht="15" customHeight="1" x14ac:dyDescent="0.2">
      <c r="A37" s="163"/>
      <c r="B37" s="163"/>
      <c r="C37" s="163"/>
      <c r="G37" s="164"/>
    </row>
    <row r="38" spans="1:19" s="162" customFormat="1" ht="15" x14ac:dyDescent="0.2">
      <c r="A38" s="163"/>
      <c r="B38" s="163"/>
      <c r="G38" s="164"/>
    </row>
    <row r="39" spans="1:19" s="162" customFormat="1" x14ac:dyDescent="0.2">
      <c r="D39" s="165"/>
      <c r="G39" s="166"/>
    </row>
    <row r="40" spans="1:19" s="162" customFormat="1" x14ac:dyDescent="0.2">
      <c r="D40" s="165"/>
      <c r="G40" s="166"/>
    </row>
    <row r="41" spans="1:19" s="162" customFormat="1" x14ac:dyDescent="0.2">
      <c r="D41" s="165"/>
    </row>
    <row r="42" spans="1:19" s="162" customFormat="1" x14ac:dyDescent="0.2">
      <c r="D42" s="165"/>
    </row>
    <row r="43" spans="1:19" s="162" customFormat="1" x14ac:dyDescent="0.2">
      <c r="D43" s="165"/>
    </row>
    <row r="44" spans="1:19" s="162" customFormat="1" x14ac:dyDescent="0.2">
      <c r="D44" s="165"/>
    </row>
    <row r="45" spans="1:19" s="162" customFormat="1" x14ac:dyDescent="0.2">
      <c r="D45" s="165"/>
    </row>
    <row r="46" spans="1:19" s="162" customFormat="1" x14ac:dyDescent="0.2">
      <c r="D46" s="165"/>
    </row>
    <row r="47" spans="1:19" s="162" customFormat="1" x14ac:dyDescent="0.2">
      <c r="D47" s="165"/>
    </row>
    <row r="48" spans="1:19" s="162" customFormat="1" x14ac:dyDescent="0.2">
      <c r="D48" s="165"/>
    </row>
    <row r="49" spans="4:4" s="162" customFormat="1" x14ac:dyDescent="0.2">
      <c r="D49" s="165"/>
    </row>
    <row r="50" spans="4:4" s="162" customFormat="1" x14ac:dyDescent="0.2">
      <c r="D50" s="165"/>
    </row>
    <row r="51" spans="4:4" s="162" customFormat="1" x14ac:dyDescent="0.2">
      <c r="D51" s="165"/>
    </row>
    <row r="52" spans="4:4" s="162" customFormat="1" x14ac:dyDescent="0.2">
      <c r="D52" s="165"/>
    </row>
    <row r="53" spans="4:4" s="162" customFormat="1" x14ac:dyDescent="0.2">
      <c r="D53" s="165"/>
    </row>
    <row r="54" spans="4:4" s="162" customFormat="1" x14ac:dyDescent="0.2">
      <c r="D54" s="165"/>
    </row>
    <row r="55" spans="4:4" s="162" customFormat="1" x14ac:dyDescent="0.2">
      <c r="D55" s="165"/>
    </row>
    <row r="56" spans="4:4" s="162" customFormat="1" x14ac:dyDescent="0.2">
      <c r="D56" s="165"/>
    </row>
    <row r="57" spans="4:4" s="162" customFormat="1" x14ac:dyDescent="0.2">
      <c r="D57" s="165"/>
    </row>
    <row r="58" spans="4:4" s="162" customFormat="1" x14ac:dyDescent="0.2">
      <c r="D58" s="165"/>
    </row>
    <row r="59" spans="4:4" s="162" customFormat="1" x14ac:dyDescent="0.2">
      <c r="D59" s="165"/>
    </row>
    <row r="60" spans="4:4" s="162" customFormat="1" x14ac:dyDescent="0.2">
      <c r="D60" s="165"/>
    </row>
    <row r="61" spans="4:4" s="162" customFormat="1" x14ac:dyDescent="0.2">
      <c r="D61" s="165"/>
    </row>
    <row r="62" spans="4:4" s="162" customFormat="1" x14ac:dyDescent="0.2">
      <c r="D62" s="165"/>
    </row>
    <row r="63" spans="4:4" s="162" customFormat="1" x14ac:dyDescent="0.2">
      <c r="D63" s="165"/>
    </row>
    <row r="64" spans="4:4" s="162" customFormat="1" x14ac:dyDescent="0.2">
      <c r="D64" s="165"/>
    </row>
    <row r="65" spans="4:4" s="162" customFormat="1" x14ac:dyDescent="0.2">
      <c r="D65" s="165"/>
    </row>
    <row r="66" spans="4:4" s="162" customFormat="1" x14ac:dyDescent="0.2">
      <c r="D66" s="165"/>
    </row>
    <row r="67" spans="4:4" s="162" customFormat="1" x14ac:dyDescent="0.2">
      <c r="D67" s="165"/>
    </row>
    <row r="68" spans="4:4" s="162" customFormat="1" x14ac:dyDescent="0.2">
      <c r="D68" s="165"/>
    </row>
    <row r="69" spans="4:4" s="162" customFormat="1" x14ac:dyDescent="0.2">
      <c r="D69" s="165"/>
    </row>
    <row r="70" spans="4:4" s="162" customFormat="1" x14ac:dyDescent="0.2">
      <c r="D70" s="165"/>
    </row>
    <row r="71" spans="4:4" s="162" customFormat="1" x14ac:dyDescent="0.2">
      <c r="D71" s="165"/>
    </row>
    <row r="72" spans="4:4" s="162" customFormat="1" x14ac:dyDescent="0.2">
      <c r="D72" s="165"/>
    </row>
    <row r="73" spans="4:4" s="162" customFormat="1" x14ac:dyDescent="0.2">
      <c r="D73" s="165"/>
    </row>
    <row r="74" spans="4:4" s="162" customFormat="1" x14ac:dyDescent="0.2">
      <c r="D74" s="165"/>
    </row>
    <row r="75" spans="4:4" s="162" customFormat="1" x14ac:dyDescent="0.2">
      <c r="D75" s="165"/>
    </row>
    <row r="76" spans="4:4" s="162" customFormat="1" x14ac:dyDescent="0.2">
      <c r="D76" s="165"/>
    </row>
    <row r="77" spans="4:4" s="162" customFormat="1" x14ac:dyDescent="0.2">
      <c r="D77" s="165"/>
    </row>
    <row r="78" spans="4:4" s="162" customFormat="1" x14ac:dyDescent="0.2">
      <c r="D78" s="165"/>
    </row>
    <row r="79" spans="4:4" s="162" customFormat="1" x14ac:dyDescent="0.2">
      <c r="D79" s="165"/>
    </row>
    <row r="80" spans="4:4" s="162" customFormat="1" x14ac:dyDescent="0.2">
      <c r="D80" s="165"/>
    </row>
    <row r="81" spans="4:4" s="162" customFormat="1" x14ac:dyDescent="0.2">
      <c r="D81" s="165"/>
    </row>
    <row r="82" spans="4:4" s="162" customFormat="1" x14ac:dyDescent="0.2">
      <c r="D82" s="165"/>
    </row>
    <row r="83" spans="4:4" s="162" customFormat="1" x14ac:dyDescent="0.2">
      <c r="D83" s="165"/>
    </row>
    <row r="84" spans="4:4" s="162" customFormat="1" x14ac:dyDescent="0.2">
      <c r="D84" s="165"/>
    </row>
    <row r="85" spans="4:4" s="162" customFormat="1" x14ac:dyDescent="0.2">
      <c r="D85" s="165"/>
    </row>
    <row r="86" spans="4:4" s="162" customFormat="1" x14ac:dyDescent="0.2">
      <c r="D86" s="165"/>
    </row>
    <row r="87" spans="4:4" s="162" customFormat="1" x14ac:dyDescent="0.2">
      <c r="D87" s="165"/>
    </row>
    <row r="88" spans="4:4" s="162" customFormat="1" x14ac:dyDescent="0.2">
      <c r="D88" s="165"/>
    </row>
    <row r="89" spans="4:4" s="162" customFormat="1" x14ac:dyDescent="0.2">
      <c r="D89" s="165"/>
    </row>
    <row r="90" spans="4:4" s="162" customFormat="1" x14ac:dyDescent="0.2">
      <c r="D90" s="165"/>
    </row>
    <row r="91" spans="4:4" s="162" customFormat="1" x14ac:dyDescent="0.2">
      <c r="D91" s="165"/>
    </row>
    <row r="92" spans="4:4" s="162" customFormat="1" x14ac:dyDescent="0.2">
      <c r="D92" s="165"/>
    </row>
    <row r="93" spans="4:4" s="162" customFormat="1" x14ac:dyDescent="0.2">
      <c r="D93" s="165"/>
    </row>
    <row r="94" spans="4:4" s="162" customFormat="1" x14ac:dyDescent="0.2">
      <c r="D94" s="165"/>
    </row>
    <row r="95" spans="4:4" s="162" customFormat="1" x14ac:dyDescent="0.2">
      <c r="D95" s="165"/>
    </row>
    <row r="96" spans="4:4" s="162" customFormat="1" x14ac:dyDescent="0.2">
      <c r="D96" s="165"/>
    </row>
    <row r="97" spans="4:4" s="162" customFormat="1" x14ac:dyDescent="0.2">
      <c r="D97" s="165"/>
    </row>
    <row r="98" spans="4:4" s="162" customFormat="1" x14ac:dyDescent="0.2">
      <c r="D98" s="165"/>
    </row>
    <row r="99" spans="4:4" s="162" customFormat="1" x14ac:dyDescent="0.2">
      <c r="D99" s="165"/>
    </row>
    <row r="100" spans="4:4" s="162" customFormat="1" x14ac:dyDescent="0.2">
      <c r="D100" s="165"/>
    </row>
    <row r="101" spans="4:4" s="162" customFormat="1" x14ac:dyDescent="0.2">
      <c r="D101" s="165"/>
    </row>
    <row r="102" spans="4:4" s="162" customFormat="1" x14ac:dyDescent="0.2">
      <c r="D102" s="165"/>
    </row>
    <row r="103" spans="4:4" s="162" customFormat="1" x14ac:dyDescent="0.2">
      <c r="D103" s="165"/>
    </row>
    <row r="104" spans="4:4" s="162" customFormat="1" x14ac:dyDescent="0.2">
      <c r="D104" s="165"/>
    </row>
    <row r="105" spans="4:4" s="162" customFormat="1" x14ac:dyDescent="0.2">
      <c r="D105" s="165"/>
    </row>
    <row r="106" spans="4:4" s="162" customFormat="1" x14ac:dyDescent="0.2">
      <c r="D106" s="165"/>
    </row>
    <row r="107" spans="4:4" s="162" customFormat="1" x14ac:dyDescent="0.2">
      <c r="D107" s="165"/>
    </row>
    <row r="108" spans="4:4" s="162" customFormat="1" x14ac:dyDescent="0.2">
      <c r="D108" s="165"/>
    </row>
    <row r="109" spans="4:4" s="162" customFormat="1" x14ac:dyDescent="0.2">
      <c r="D109" s="165"/>
    </row>
    <row r="110" spans="4:4" s="162" customFormat="1" x14ac:dyDescent="0.2">
      <c r="D110" s="165"/>
    </row>
    <row r="111" spans="4:4" s="162" customFormat="1" x14ac:dyDescent="0.2">
      <c r="D111" s="165"/>
    </row>
    <row r="112" spans="4:4" s="162" customFormat="1" x14ac:dyDescent="0.2">
      <c r="D112" s="165"/>
    </row>
    <row r="113" spans="4:4" s="162" customFormat="1" x14ac:dyDescent="0.2">
      <c r="D113" s="165"/>
    </row>
    <row r="114" spans="4:4" s="162" customFormat="1" x14ac:dyDescent="0.2">
      <c r="D114" s="165"/>
    </row>
    <row r="115" spans="4:4" s="162" customFormat="1" x14ac:dyDescent="0.2">
      <c r="D115" s="165"/>
    </row>
    <row r="116" spans="4:4" s="162" customFormat="1" x14ac:dyDescent="0.2">
      <c r="D116" s="165"/>
    </row>
    <row r="117" spans="4:4" s="162" customFormat="1" x14ac:dyDescent="0.2">
      <c r="D117" s="165"/>
    </row>
    <row r="118" spans="4:4" s="162" customFormat="1" x14ac:dyDescent="0.2">
      <c r="D118" s="165"/>
    </row>
    <row r="119" spans="4:4" s="162" customFormat="1" x14ac:dyDescent="0.2">
      <c r="D119" s="165"/>
    </row>
    <row r="120" spans="4:4" s="162" customFormat="1" x14ac:dyDescent="0.2">
      <c r="D120" s="165"/>
    </row>
    <row r="121" spans="4:4" s="162" customFormat="1" x14ac:dyDescent="0.2">
      <c r="D121" s="165"/>
    </row>
    <row r="122" spans="4:4" s="162" customFormat="1" x14ac:dyDescent="0.2">
      <c r="D122" s="165"/>
    </row>
    <row r="123" spans="4:4" s="162" customFormat="1" x14ac:dyDescent="0.2">
      <c r="D123" s="165"/>
    </row>
    <row r="124" spans="4:4" s="162" customFormat="1" x14ac:dyDescent="0.2">
      <c r="D124" s="165"/>
    </row>
    <row r="125" spans="4:4" s="162" customFormat="1" x14ac:dyDescent="0.2">
      <c r="D125" s="165"/>
    </row>
    <row r="126" spans="4:4" s="162" customFormat="1" x14ac:dyDescent="0.2">
      <c r="D126" s="165"/>
    </row>
    <row r="127" spans="4:4" s="162" customFormat="1" x14ac:dyDescent="0.2">
      <c r="D127" s="165"/>
    </row>
    <row r="128" spans="4:4" s="162" customFormat="1" x14ac:dyDescent="0.2">
      <c r="D128" s="165"/>
    </row>
    <row r="129" spans="4:4" s="162" customFormat="1" x14ac:dyDescent="0.2">
      <c r="D129" s="165"/>
    </row>
    <row r="130" spans="4:4" s="162" customFormat="1" x14ac:dyDescent="0.2">
      <c r="D130" s="165"/>
    </row>
    <row r="131" spans="4:4" s="162" customFormat="1" x14ac:dyDescent="0.2">
      <c r="D131" s="165"/>
    </row>
    <row r="132" spans="4:4" s="162" customFormat="1" x14ac:dyDescent="0.2">
      <c r="D132" s="165"/>
    </row>
    <row r="133" spans="4:4" s="162" customFormat="1" x14ac:dyDescent="0.2">
      <c r="D133" s="165"/>
    </row>
    <row r="134" spans="4:4" s="162" customFormat="1" x14ac:dyDescent="0.2">
      <c r="D134" s="165"/>
    </row>
    <row r="135" spans="4:4" s="162" customFormat="1" x14ac:dyDescent="0.2">
      <c r="D135" s="165"/>
    </row>
    <row r="136" spans="4:4" s="162" customFormat="1" x14ac:dyDescent="0.2">
      <c r="D136" s="165"/>
    </row>
    <row r="137" spans="4:4" s="162" customFormat="1" x14ac:dyDescent="0.2">
      <c r="D137" s="165"/>
    </row>
    <row r="138" spans="4:4" s="162" customFormat="1" x14ac:dyDescent="0.2">
      <c r="D138" s="165"/>
    </row>
    <row r="139" spans="4:4" s="162" customFormat="1" x14ac:dyDescent="0.2">
      <c r="D139" s="165"/>
    </row>
    <row r="140" spans="4:4" s="162" customFormat="1" x14ac:dyDescent="0.2">
      <c r="D140" s="165"/>
    </row>
    <row r="141" spans="4:4" s="162" customFormat="1" x14ac:dyDescent="0.2">
      <c r="D141" s="165"/>
    </row>
    <row r="142" spans="4:4" s="162" customFormat="1" x14ac:dyDescent="0.2">
      <c r="D142" s="165"/>
    </row>
    <row r="143" spans="4:4" s="162" customFormat="1" x14ac:dyDescent="0.2">
      <c r="D143" s="165"/>
    </row>
    <row r="144" spans="4:4" s="162" customFormat="1" x14ac:dyDescent="0.2">
      <c r="D144" s="165"/>
    </row>
    <row r="145" spans="4:4" s="162" customFormat="1" x14ac:dyDescent="0.2">
      <c r="D145" s="165"/>
    </row>
    <row r="146" spans="4:4" s="162" customFormat="1" x14ac:dyDescent="0.2">
      <c r="D146" s="165"/>
    </row>
    <row r="147" spans="4:4" s="162" customFormat="1" x14ac:dyDescent="0.2">
      <c r="D147" s="165"/>
    </row>
    <row r="148" spans="4:4" s="162" customFormat="1" x14ac:dyDescent="0.2">
      <c r="D148" s="165"/>
    </row>
    <row r="149" spans="4:4" s="162" customFormat="1" x14ac:dyDescent="0.2">
      <c r="D149" s="165"/>
    </row>
    <row r="150" spans="4:4" s="162" customFormat="1" x14ac:dyDescent="0.2">
      <c r="D150" s="165"/>
    </row>
    <row r="151" spans="4:4" s="162" customFormat="1" x14ac:dyDescent="0.2">
      <c r="D151" s="165"/>
    </row>
    <row r="152" spans="4:4" s="162" customFormat="1" x14ac:dyDescent="0.2">
      <c r="D152" s="165"/>
    </row>
    <row r="153" spans="4:4" s="162" customFormat="1" x14ac:dyDescent="0.2">
      <c r="D153" s="165"/>
    </row>
    <row r="154" spans="4:4" s="162" customFormat="1" x14ac:dyDescent="0.2">
      <c r="D154" s="165"/>
    </row>
    <row r="155" spans="4:4" s="162" customFormat="1" x14ac:dyDescent="0.2">
      <c r="D155" s="165"/>
    </row>
    <row r="156" spans="4:4" s="162" customFormat="1" x14ac:dyDescent="0.2">
      <c r="D156" s="165"/>
    </row>
    <row r="157" spans="4:4" s="162" customFormat="1" x14ac:dyDescent="0.2">
      <c r="D157" s="165"/>
    </row>
    <row r="158" spans="4:4" s="162" customFormat="1" x14ac:dyDescent="0.2">
      <c r="D158" s="165"/>
    </row>
    <row r="159" spans="4:4" s="162" customFormat="1" x14ac:dyDescent="0.2">
      <c r="D159" s="165"/>
    </row>
    <row r="160" spans="4:4" s="162" customFormat="1" x14ac:dyDescent="0.2">
      <c r="D160" s="165"/>
    </row>
    <row r="161" spans="4:4" s="162" customFormat="1" x14ac:dyDescent="0.2">
      <c r="D161" s="165"/>
    </row>
    <row r="162" spans="4:4" s="162" customFormat="1" x14ac:dyDescent="0.2">
      <c r="D162" s="165"/>
    </row>
    <row r="163" spans="4:4" s="162" customFormat="1" x14ac:dyDescent="0.2">
      <c r="D163" s="165"/>
    </row>
    <row r="164" spans="4:4" s="162" customFormat="1" x14ac:dyDescent="0.2">
      <c r="D164" s="165"/>
    </row>
    <row r="165" spans="4:4" s="162" customFormat="1" x14ac:dyDescent="0.2">
      <c r="D165" s="165"/>
    </row>
    <row r="166" spans="4:4" s="162" customFormat="1" x14ac:dyDescent="0.2">
      <c r="D166" s="165"/>
    </row>
    <row r="167" spans="4:4" s="162" customFormat="1" x14ac:dyDescent="0.2">
      <c r="D167" s="165"/>
    </row>
    <row r="168" spans="4:4" s="162" customFormat="1" x14ac:dyDescent="0.2">
      <c r="D168" s="165"/>
    </row>
    <row r="169" spans="4:4" s="162" customFormat="1" x14ac:dyDescent="0.2">
      <c r="D169" s="165"/>
    </row>
    <row r="170" spans="4:4" s="162" customFormat="1" x14ac:dyDescent="0.2">
      <c r="D170" s="165"/>
    </row>
    <row r="171" spans="4:4" s="162" customFormat="1" x14ac:dyDescent="0.2">
      <c r="D171" s="165"/>
    </row>
    <row r="172" spans="4:4" s="162" customFormat="1" x14ac:dyDescent="0.2">
      <c r="D172" s="165"/>
    </row>
    <row r="173" spans="4:4" s="162" customFormat="1" x14ac:dyDescent="0.2">
      <c r="D173" s="165"/>
    </row>
    <row r="174" spans="4:4" s="162" customFormat="1" x14ac:dyDescent="0.2">
      <c r="D174" s="165"/>
    </row>
    <row r="175" spans="4:4" s="162" customFormat="1" x14ac:dyDescent="0.2">
      <c r="D175" s="165"/>
    </row>
    <row r="176" spans="4:4" s="162" customFormat="1" x14ac:dyDescent="0.2">
      <c r="D176" s="165"/>
    </row>
    <row r="177" spans="4:4" s="162" customFormat="1" x14ac:dyDescent="0.2">
      <c r="D177" s="165"/>
    </row>
    <row r="178" spans="4:4" s="162" customFormat="1" x14ac:dyDescent="0.2">
      <c r="D178" s="165"/>
    </row>
    <row r="179" spans="4:4" s="162" customFormat="1" x14ac:dyDescent="0.2">
      <c r="D179" s="165"/>
    </row>
    <row r="180" spans="4:4" s="162" customFormat="1" x14ac:dyDescent="0.2">
      <c r="D180" s="165"/>
    </row>
    <row r="181" spans="4:4" s="162" customFormat="1" x14ac:dyDescent="0.2">
      <c r="D181" s="165"/>
    </row>
    <row r="182" spans="4:4" s="162" customFormat="1" x14ac:dyDescent="0.2">
      <c r="D182" s="165"/>
    </row>
    <row r="183" spans="4:4" s="162" customFormat="1" x14ac:dyDescent="0.2">
      <c r="D183" s="165"/>
    </row>
    <row r="184" spans="4:4" s="162" customFormat="1" x14ac:dyDescent="0.2">
      <c r="D184" s="165"/>
    </row>
    <row r="185" spans="4:4" s="162" customFormat="1" x14ac:dyDescent="0.2">
      <c r="D185" s="165"/>
    </row>
    <row r="186" spans="4:4" s="162" customFormat="1" x14ac:dyDescent="0.2">
      <c r="D186" s="165"/>
    </row>
    <row r="187" spans="4:4" s="162" customFormat="1" x14ac:dyDescent="0.2">
      <c r="D187" s="165"/>
    </row>
    <row r="188" spans="4:4" s="162" customFormat="1" x14ac:dyDescent="0.2">
      <c r="D188" s="165"/>
    </row>
    <row r="189" spans="4:4" s="162" customFormat="1" x14ac:dyDescent="0.2">
      <c r="D189" s="165"/>
    </row>
    <row r="190" spans="4:4" s="162" customFormat="1" x14ac:dyDescent="0.2">
      <c r="D190" s="165"/>
    </row>
    <row r="191" spans="4:4" s="162" customFormat="1" x14ac:dyDescent="0.2">
      <c r="D191" s="165"/>
    </row>
    <row r="192" spans="4:4" s="162" customFormat="1" x14ac:dyDescent="0.2">
      <c r="D192" s="165"/>
    </row>
    <row r="193" spans="4:4" s="162" customFormat="1" x14ac:dyDescent="0.2">
      <c r="D193" s="165"/>
    </row>
    <row r="194" spans="4:4" s="162" customFormat="1" x14ac:dyDescent="0.2">
      <c r="D194" s="165"/>
    </row>
    <row r="195" spans="4:4" s="162" customFormat="1" x14ac:dyDescent="0.2">
      <c r="D195" s="165"/>
    </row>
    <row r="196" spans="4:4" s="162" customFormat="1" x14ac:dyDescent="0.2">
      <c r="D196" s="165"/>
    </row>
    <row r="197" spans="4:4" s="162" customFormat="1" x14ac:dyDescent="0.2">
      <c r="D197" s="165"/>
    </row>
    <row r="198" spans="4:4" s="162" customFormat="1" x14ac:dyDescent="0.2">
      <c r="D198" s="165"/>
    </row>
    <row r="199" spans="4:4" s="162" customFormat="1" x14ac:dyDescent="0.2">
      <c r="D199" s="165"/>
    </row>
    <row r="200" spans="4:4" s="162" customFormat="1" x14ac:dyDescent="0.2">
      <c r="D200" s="165"/>
    </row>
    <row r="201" spans="4:4" s="162" customFormat="1" x14ac:dyDescent="0.2">
      <c r="D201" s="165"/>
    </row>
    <row r="202" spans="4:4" s="162" customFormat="1" x14ac:dyDescent="0.2">
      <c r="D202" s="165"/>
    </row>
    <row r="203" spans="4:4" s="162" customFormat="1" x14ac:dyDescent="0.2">
      <c r="D203" s="165"/>
    </row>
    <row r="204" spans="4:4" s="162" customFormat="1" x14ac:dyDescent="0.2">
      <c r="D204" s="165"/>
    </row>
    <row r="205" spans="4:4" s="162" customFormat="1" x14ac:dyDescent="0.2">
      <c r="D205" s="165"/>
    </row>
    <row r="206" spans="4:4" s="162" customFormat="1" x14ac:dyDescent="0.2">
      <c r="D206" s="165"/>
    </row>
    <row r="207" spans="4:4" s="162" customFormat="1" x14ac:dyDescent="0.2">
      <c r="D207" s="165"/>
    </row>
    <row r="208" spans="4:4" s="162" customFormat="1" x14ac:dyDescent="0.2">
      <c r="D208" s="165"/>
    </row>
    <row r="209" spans="4:4" s="162" customFormat="1" x14ac:dyDescent="0.2">
      <c r="D209" s="165"/>
    </row>
    <row r="210" spans="4:4" s="162" customFormat="1" x14ac:dyDescent="0.2">
      <c r="D210" s="165"/>
    </row>
    <row r="211" spans="4:4" s="162" customFormat="1" x14ac:dyDescent="0.2">
      <c r="D211" s="165"/>
    </row>
    <row r="212" spans="4:4" s="162" customFormat="1" x14ac:dyDescent="0.2">
      <c r="D212" s="165"/>
    </row>
    <row r="213" spans="4:4" s="162" customFormat="1" x14ac:dyDescent="0.2">
      <c r="D213" s="165"/>
    </row>
    <row r="214" spans="4:4" s="162" customFormat="1" x14ac:dyDescent="0.2">
      <c r="D214" s="165"/>
    </row>
    <row r="215" spans="4:4" s="162" customFormat="1" x14ac:dyDescent="0.2">
      <c r="D215" s="165"/>
    </row>
    <row r="216" spans="4:4" s="162" customFormat="1" x14ac:dyDescent="0.2">
      <c r="D216" s="165"/>
    </row>
    <row r="217" spans="4:4" s="162" customFormat="1" x14ac:dyDescent="0.2">
      <c r="D217" s="165"/>
    </row>
    <row r="218" spans="4:4" s="162" customFormat="1" x14ac:dyDescent="0.2">
      <c r="D218" s="165"/>
    </row>
    <row r="219" spans="4:4" s="162" customFormat="1" x14ac:dyDescent="0.2">
      <c r="D219" s="165"/>
    </row>
    <row r="220" spans="4:4" s="162" customFormat="1" x14ac:dyDescent="0.2">
      <c r="D220" s="165"/>
    </row>
    <row r="221" spans="4:4" s="162" customFormat="1" x14ac:dyDescent="0.2">
      <c r="D221" s="165"/>
    </row>
    <row r="222" spans="4:4" s="162" customFormat="1" x14ac:dyDescent="0.2">
      <c r="D222" s="165"/>
    </row>
    <row r="223" spans="4:4" s="162" customFormat="1" x14ac:dyDescent="0.2">
      <c r="D223" s="165"/>
    </row>
    <row r="224" spans="4:4" s="162" customFormat="1" x14ac:dyDescent="0.2">
      <c r="D224" s="165"/>
    </row>
    <row r="225" spans="4:4" s="162" customFormat="1" x14ac:dyDescent="0.2">
      <c r="D225" s="165"/>
    </row>
    <row r="226" spans="4:4" s="162" customFormat="1" x14ac:dyDescent="0.2">
      <c r="D226" s="165"/>
    </row>
    <row r="227" spans="4:4" s="162" customFormat="1" x14ac:dyDescent="0.2">
      <c r="D227" s="165"/>
    </row>
    <row r="228" spans="4:4" s="162" customFormat="1" x14ac:dyDescent="0.2">
      <c r="D228" s="165"/>
    </row>
    <row r="229" spans="4:4" s="162" customFormat="1" x14ac:dyDescent="0.2">
      <c r="D229" s="165"/>
    </row>
    <row r="230" spans="4:4" s="162" customFormat="1" x14ac:dyDescent="0.2">
      <c r="D230" s="165"/>
    </row>
    <row r="231" spans="4:4" s="162" customFormat="1" x14ac:dyDescent="0.2">
      <c r="D231" s="165"/>
    </row>
    <row r="232" spans="4:4" s="162" customFormat="1" x14ac:dyDescent="0.2">
      <c r="D232" s="165"/>
    </row>
    <row r="233" spans="4:4" s="162" customFormat="1" x14ac:dyDescent="0.2">
      <c r="D233" s="165"/>
    </row>
    <row r="234" spans="4:4" s="162" customFormat="1" x14ac:dyDescent="0.2">
      <c r="D234" s="165"/>
    </row>
    <row r="235" spans="4:4" s="162" customFormat="1" x14ac:dyDescent="0.2">
      <c r="D235" s="165"/>
    </row>
    <row r="236" spans="4:4" s="162" customFormat="1" x14ac:dyDescent="0.2">
      <c r="D236" s="165"/>
    </row>
    <row r="237" spans="4:4" s="162" customFormat="1" x14ac:dyDescent="0.2">
      <c r="D237" s="165"/>
    </row>
    <row r="238" spans="4:4" s="162" customFormat="1" x14ac:dyDescent="0.2">
      <c r="D238" s="165"/>
    </row>
    <row r="239" spans="4:4" s="162" customFormat="1" x14ac:dyDescent="0.2">
      <c r="D239" s="165"/>
    </row>
    <row r="240" spans="4:4" s="162" customFormat="1" x14ac:dyDescent="0.2">
      <c r="D240" s="165"/>
    </row>
    <row r="241" spans="4:4" s="162" customFormat="1" x14ac:dyDescent="0.2">
      <c r="D241" s="165"/>
    </row>
    <row r="242" spans="4:4" s="162" customFormat="1" x14ac:dyDescent="0.2">
      <c r="D242" s="165"/>
    </row>
    <row r="243" spans="4:4" s="162" customFormat="1" x14ac:dyDescent="0.2">
      <c r="D243" s="165"/>
    </row>
    <row r="244" spans="4:4" s="162" customFormat="1" x14ac:dyDescent="0.2">
      <c r="D244" s="165"/>
    </row>
    <row r="245" spans="4:4" s="162" customFormat="1" x14ac:dyDescent="0.2">
      <c r="D245" s="165"/>
    </row>
    <row r="246" spans="4:4" s="162" customFormat="1" x14ac:dyDescent="0.2">
      <c r="D246" s="165"/>
    </row>
    <row r="247" spans="4:4" s="162" customFormat="1" x14ac:dyDescent="0.2">
      <c r="D247" s="165"/>
    </row>
    <row r="248" spans="4:4" s="162" customFormat="1" x14ac:dyDescent="0.2">
      <c r="D248" s="165"/>
    </row>
    <row r="249" spans="4:4" s="162" customFormat="1" x14ac:dyDescent="0.2">
      <c r="D249" s="165"/>
    </row>
    <row r="250" spans="4:4" s="162" customFormat="1" x14ac:dyDescent="0.2">
      <c r="D250" s="165"/>
    </row>
    <row r="251" spans="4:4" s="162" customFormat="1" x14ac:dyDescent="0.2">
      <c r="D251" s="165"/>
    </row>
    <row r="252" spans="4:4" s="162" customFormat="1" x14ac:dyDescent="0.2">
      <c r="D252" s="165"/>
    </row>
    <row r="253" spans="4:4" s="162" customFormat="1" x14ac:dyDescent="0.2">
      <c r="D253" s="165"/>
    </row>
    <row r="254" spans="4:4" s="162" customFormat="1" x14ac:dyDescent="0.2">
      <c r="D254" s="165"/>
    </row>
    <row r="255" spans="4:4" s="162" customFormat="1" x14ac:dyDescent="0.2">
      <c r="D255" s="165"/>
    </row>
    <row r="256" spans="4:4" s="162" customFormat="1" x14ac:dyDescent="0.2">
      <c r="D256" s="165"/>
    </row>
    <row r="257" spans="4:4" s="162" customFormat="1" x14ac:dyDescent="0.2">
      <c r="D257" s="165"/>
    </row>
    <row r="258" spans="4:4" s="162" customFormat="1" x14ac:dyDescent="0.2">
      <c r="D258" s="165"/>
    </row>
    <row r="259" spans="4:4" s="162" customFormat="1" x14ac:dyDescent="0.2">
      <c r="D259" s="165"/>
    </row>
    <row r="260" spans="4:4" s="162" customFormat="1" x14ac:dyDescent="0.2">
      <c r="D260" s="165"/>
    </row>
    <row r="261" spans="4:4" s="162" customFormat="1" x14ac:dyDescent="0.2">
      <c r="D261" s="165"/>
    </row>
    <row r="262" spans="4:4" s="162" customFormat="1" x14ac:dyDescent="0.2">
      <c r="D262" s="165"/>
    </row>
    <row r="263" spans="4:4" s="162" customFormat="1" x14ac:dyDescent="0.2">
      <c r="D263" s="165"/>
    </row>
    <row r="264" spans="4:4" s="162" customFormat="1" x14ac:dyDescent="0.2">
      <c r="D264" s="165"/>
    </row>
    <row r="265" spans="4:4" s="162" customFormat="1" x14ac:dyDescent="0.2">
      <c r="D265" s="165"/>
    </row>
    <row r="266" spans="4:4" s="162" customFormat="1" x14ac:dyDescent="0.2">
      <c r="D266" s="165"/>
    </row>
    <row r="267" spans="4:4" s="162" customFormat="1" x14ac:dyDescent="0.2">
      <c r="D267" s="165"/>
    </row>
    <row r="268" spans="4:4" s="162" customFormat="1" x14ac:dyDescent="0.2">
      <c r="D268" s="165"/>
    </row>
    <row r="269" spans="4:4" s="162" customFormat="1" x14ac:dyDescent="0.2">
      <c r="D269" s="165"/>
    </row>
    <row r="270" spans="4:4" s="162" customFormat="1" x14ac:dyDescent="0.2">
      <c r="D270" s="165"/>
    </row>
    <row r="271" spans="4:4" s="162" customFormat="1" x14ac:dyDescent="0.2">
      <c r="D271" s="165"/>
    </row>
    <row r="272" spans="4:4" s="162" customFormat="1" x14ac:dyDescent="0.2">
      <c r="D272" s="165"/>
    </row>
    <row r="273" spans="4:4" s="162" customFormat="1" x14ac:dyDescent="0.2">
      <c r="D273" s="165"/>
    </row>
    <row r="274" spans="4:4" s="162" customFormat="1" x14ac:dyDescent="0.2">
      <c r="D274" s="165"/>
    </row>
    <row r="275" spans="4:4" s="162" customFormat="1" x14ac:dyDescent="0.2">
      <c r="D275" s="165"/>
    </row>
    <row r="276" spans="4:4" s="162" customFormat="1" x14ac:dyDescent="0.2">
      <c r="D276" s="165"/>
    </row>
    <row r="277" spans="4:4" s="162" customFormat="1" x14ac:dyDescent="0.2">
      <c r="D277" s="165"/>
    </row>
    <row r="278" spans="4:4" s="162" customFormat="1" x14ac:dyDescent="0.2">
      <c r="D278" s="165"/>
    </row>
    <row r="279" spans="4:4" s="162" customFormat="1" x14ac:dyDescent="0.2">
      <c r="D279" s="165"/>
    </row>
    <row r="280" spans="4:4" s="162" customFormat="1" x14ac:dyDescent="0.2">
      <c r="D280" s="165"/>
    </row>
    <row r="281" spans="4:4" s="162" customFormat="1" x14ac:dyDescent="0.2">
      <c r="D281" s="165"/>
    </row>
    <row r="282" spans="4:4" s="162" customFormat="1" x14ac:dyDescent="0.2">
      <c r="D282" s="165"/>
    </row>
    <row r="283" spans="4:4" s="162" customFormat="1" x14ac:dyDescent="0.2">
      <c r="D283" s="165"/>
    </row>
    <row r="284" spans="4:4" s="162" customFormat="1" x14ac:dyDescent="0.2">
      <c r="D284" s="165"/>
    </row>
    <row r="285" spans="4:4" s="162" customFormat="1" x14ac:dyDescent="0.2">
      <c r="D285" s="165"/>
    </row>
    <row r="286" spans="4:4" s="162" customFormat="1" x14ac:dyDescent="0.2">
      <c r="D286" s="165"/>
    </row>
    <row r="287" spans="4:4" s="162" customFormat="1" x14ac:dyDescent="0.2">
      <c r="D287" s="165"/>
    </row>
    <row r="288" spans="4:4" s="162" customFormat="1" x14ac:dyDescent="0.2">
      <c r="D288" s="165"/>
    </row>
    <row r="289" spans="4:4" s="162" customFormat="1" x14ac:dyDescent="0.2">
      <c r="D289" s="165"/>
    </row>
    <row r="290" spans="4:4" s="162" customFormat="1" x14ac:dyDescent="0.2">
      <c r="D290" s="165"/>
    </row>
    <row r="291" spans="4:4" s="162" customFormat="1" x14ac:dyDescent="0.2">
      <c r="D291" s="165"/>
    </row>
    <row r="292" spans="4:4" s="162" customFormat="1" x14ac:dyDescent="0.2">
      <c r="D292" s="165"/>
    </row>
    <row r="293" spans="4:4" s="162" customFormat="1" x14ac:dyDescent="0.2">
      <c r="D293" s="165"/>
    </row>
    <row r="294" spans="4:4" s="162" customFormat="1" x14ac:dyDescent="0.2">
      <c r="D294" s="165"/>
    </row>
    <row r="295" spans="4:4" s="162" customFormat="1" x14ac:dyDescent="0.2">
      <c r="D295" s="165"/>
    </row>
    <row r="296" spans="4:4" s="162" customFormat="1" x14ac:dyDescent="0.2">
      <c r="D296" s="165"/>
    </row>
    <row r="297" spans="4:4" s="162" customFormat="1" x14ac:dyDescent="0.2">
      <c r="D297" s="165"/>
    </row>
    <row r="298" spans="4:4" s="162" customFormat="1" x14ac:dyDescent="0.2">
      <c r="D298" s="165"/>
    </row>
    <row r="299" spans="4:4" s="162" customFormat="1" x14ac:dyDescent="0.2">
      <c r="D299" s="165"/>
    </row>
    <row r="300" spans="4:4" s="162" customFormat="1" x14ac:dyDescent="0.2">
      <c r="D300" s="165"/>
    </row>
    <row r="301" spans="4:4" s="162" customFormat="1" x14ac:dyDescent="0.2">
      <c r="D301" s="165"/>
    </row>
    <row r="302" spans="4:4" s="162" customFormat="1" x14ac:dyDescent="0.2">
      <c r="D302" s="165"/>
    </row>
    <row r="303" spans="4:4" s="162" customFormat="1" x14ac:dyDescent="0.2">
      <c r="D303" s="165"/>
    </row>
    <row r="304" spans="4:4" s="162" customFormat="1" x14ac:dyDescent="0.2">
      <c r="D304" s="165"/>
    </row>
    <row r="305" spans="4:4" s="162" customFormat="1" x14ac:dyDescent="0.2">
      <c r="D305" s="165"/>
    </row>
    <row r="306" spans="4:4" s="162" customFormat="1" x14ac:dyDescent="0.2">
      <c r="D306" s="165"/>
    </row>
    <row r="307" spans="4:4" s="162" customFormat="1" x14ac:dyDescent="0.2">
      <c r="D307" s="165"/>
    </row>
    <row r="308" spans="4:4" s="162" customFormat="1" x14ac:dyDescent="0.2">
      <c r="D308" s="165"/>
    </row>
    <row r="309" spans="4:4" s="162" customFormat="1" x14ac:dyDescent="0.2">
      <c r="D309" s="165"/>
    </row>
    <row r="310" spans="4:4" s="162" customFormat="1" x14ac:dyDescent="0.2">
      <c r="D310" s="165"/>
    </row>
    <row r="311" spans="4:4" s="162" customFormat="1" x14ac:dyDescent="0.2">
      <c r="D311" s="165"/>
    </row>
    <row r="312" spans="4:4" s="162" customFormat="1" x14ac:dyDescent="0.2">
      <c r="D312" s="165"/>
    </row>
    <row r="313" spans="4:4" s="162" customFormat="1" x14ac:dyDescent="0.2">
      <c r="D313" s="165"/>
    </row>
    <row r="314" spans="4:4" s="162" customFormat="1" x14ac:dyDescent="0.2">
      <c r="D314" s="165"/>
    </row>
    <row r="315" spans="4:4" s="162" customFormat="1" x14ac:dyDescent="0.2">
      <c r="D315" s="165"/>
    </row>
    <row r="316" spans="4:4" s="162" customFormat="1" x14ac:dyDescent="0.2">
      <c r="D316" s="165"/>
    </row>
    <row r="317" spans="4:4" s="162" customFormat="1" x14ac:dyDescent="0.2">
      <c r="D317" s="165"/>
    </row>
    <row r="318" spans="4:4" s="162" customFormat="1" x14ac:dyDescent="0.2">
      <c r="D318" s="165"/>
    </row>
    <row r="319" spans="4:4" s="162" customFormat="1" x14ac:dyDescent="0.2">
      <c r="D319" s="165"/>
    </row>
    <row r="320" spans="4:4" s="162" customFormat="1" x14ac:dyDescent="0.2">
      <c r="D320" s="165"/>
    </row>
    <row r="321" spans="4:4" s="162" customFormat="1" x14ac:dyDescent="0.2">
      <c r="D321" s="165"/>
    </row>
    <row r="322" spans="4:4" s="162" customFormat="1" x14ac:dyDescent="0.2">
      <c r="D322" s="165"/>
    </row>
    <row r="323" spans="4:4" s="162" customFormat="1" x14ac:dyDescent="0.2">
      <c r="D323" s="165"/>
    </row>
    <row r="324" spans="4:4" s="162" customFormat="1" x14ac:dyDescent="0.2">
      <c r="D324" s="165"/>
    </row>
    <row r="325" spans="4:4" s="162" customFormat="1" x14ac:dyDescent="0.2">
      <c r="D325" s="165"/>
    </row>
    <row r="326" spans="4:4" s="162" customFormat="1" x14ac:dyDescent="0.2">
      <c r="D326" s="165"/>
    </row>
    <row r="327" spans="4:4" s="162" customFormat="1" x14ac:dyDescent="0.2">
      <c r="D327" s="165"/>
    </row>
    <row r="328" spans="4:4" s="162" customFormat="1" x14ac:dyDescent="0.2">
      <c r="D328" s="165"/>
    </row>
    <row r="329" spans="4:4" s="162" customFormat="1" x14ac:dyDescent="0.2">
      <c r="D329" s="165"/>
    </row>
    <row r="330" spans="4:4" s="162" customFormat="1" x14ac:dyDescent="0.2">
      <c r="D330" s="165"/>
    </row>
    <row r="331" spans="4:4" s="162" customFormat="1" x14ac:dyDescent="0.2">
      <c r="D331" s="165"/>
    </row>
    <row r="332" spans="4:4" s="162" customFormat="1" x14ac:dyDescent="0.2">
      <c r="D332" s="165"/>
    </row>
    <row r="333" spans="4:4" s="162" customFormat="1" x14ac:dyDescent="0.2">
      <c r="D333" s="165"/>
    </row>
    <row r="334" spans="4:4" s="162" customFormat="1" x14ac:dyDescent="0.2">
      <c r="D334" s="165"/>
    </row>
    <row r="335" spans="4:4" s="162" customFormat="1" x14ac:dyDescent="0.2">
      <c r="D335" s="165"/>
    </row>
    <row r="336" spans="4:4" s="162" customFormat="1" x14ac:dyDescent="0.2">
      <c r="D336" s="165"/>
    </row>
    <row r="337" spans="4:4" s="162" customFormat="1" x14ac:dyDescent="0.2">
      <c r="D337" s="165"/>
    </row>
    <row r="338" spans="4:4" s="162" customFormat="1" x14ac:dyDescent="0.2">
      <c r="D338" s="165"/>
    </row>
    <row r="339" spans="4:4" s="162" customFormat="1" x14ac:dyDescent="0.2">
      <c r="D339" s="165"/>
    </row>
    <row r="340" spans="4:4" s="162" customFormat="1" x14ac:dyDescent="0.2">
      <c r="D340" s="165"/>
    </row>
    <row r="341" spans="4:4" s="162" customFormat="1" x14ac:dyDescent="0.2">
      <c r="D341" s="165"/>
    </row>
    <row r="342" spans="4:4" s="162" customFormat="1" x14ac:dyDescent="0.2">
      <c r="D342" s="165"/>
    </row>
    <row r="343" spans="4:4" s="162" customFormat="1" x14ac:dyDescent="0.2">
      <c r="D343" s="165"/>
    </row>
    <row r="344" spans="4:4" s="162" customFormat="1" x14ac:dyDescent="0.2">
      <c r="D344" s="165"/>
    </row>
    <row r="345" spans="4:4" s="162" customFormat="1" x14ac:dyDescent="0.2">
      <c r="D345" s="165"/>
    </row>
    <row r="346" spans="4:4" s="162" customFormat="1" x14ac:dyDescent="0.2">
      <c r="D346" s="165"/>
    </row>
    <row r="347" spans="4:4" s="162" customFormat="1" x14ac:dyDescent="0.2">
      <c r="D347" s="165"/>
    </row>
    <row r="348" spans="4:4" s="162" customFormat="1" x14ac:dyDescent="0.2">
      <c r="D348" s="165"/>
    </row>
    <row r="349" spans="4:4" s="162" customFormat="1" x14ac:dyDescent="0.2">
      <c r="D349" s="165"/>
    </row>
    <row r="350" spans="4:4" s="162" customFormat="1" x14ac:dyDescent="0.2">
      <c r="D350" s="165"/>
    </row>
    <row r="351" spans="4:4" s="162" customFormat="1" x14ac:dyDescent="0.2">
      <c r="D351" s="165"/>
    </row>
    <row r="352" spans="4:4" s="162" customFormat="1" x14ac:dyDescent="0.2">
      <c r="D352" s="165"/>
    </row>
    <row r="353" spans="4:4" s="162" customFormat="1" x14ac:dyDescent="0.2">
      <c r="D353" s="165"/>
    </row>
    <row r="354" spans="4:4" s="162" customFormat="1" x14ac:dyDescent="0.2">
      <c r="D354" s="165"/>
    </row>
    <row r="355" spans="4:4" s="162" customFormat="1" x14ac:dyDescent="0.2">
      <c r="D355" s="165"/>
    </row>
    <row r="356" spans="4:4" s="162" customFormat="1" x14ac:dyDescent="0.2">
      <c r="D356" s="165"/>
    </row>
    <row r="357" spans="4:4" s="162" customFormat="1" x14ac:dyDescent="0.2">
      <c r="D357" s="165"/>
    </row>
    <row r="358" spans="4:4" s="162" customFormat="1" x14ac:dyDescent="0.2">
      <c r="D358" s="165"/>
    </row>
    <row r="359" spans="4:4" s="162" customFormat="1" x14ac:dyDescent="0.2">
      <c r="D359" s="165"/>
    </row>
    <row r="360" spans="4:4" s="162" customFormat="1" x14ac:dyDescent="0.2">
      <c r="D360" s="165"/>
    </row>
    <row r="361" spans="4:4" s="162" customFormat="1" x14ac:dyDescent="0.2">
      <c r="D361" s="165"/>
    </row>
    <row r="362" spans="4:4" s="162" customFormat="1" x14ac:dyDescent="0.2">
      <c r="D362" s="165"/>
    </row>
    <row r="363" spans="4:4" s="162" customFormat="1" x14ac:dyDescent="0.2">
      <c r="D363" s="165"/>
    </row>
    <row r="364" spans="4:4" s="162" customFormat="1" x14ac:dyDescent="0.2">
      <c r="D364" s="165"/>
    </row>
    <row r="365" spans="4:4" s="162" customFormat="1" x14ac:dyDescent="0.2">
      <c r="D365" s="165"/>
    </row>
    <row r="366" spans="4:4" s="162" customFormat="1" x14ac:dyDescent="0.2">
      <c r="D366" s="165"/>
    </row>
    <row r="367" spans="4:4" s="162" customFormat="1" x14ac:dyDescent="0.2">
      <c r="D367" s="165"/>
    </row>
    <row r="368" spans="4:4" s="162" customFormat="1" x14ac:dyDescent="0.2">
      <c r="D368" s="165"/>
    </row>
    <row r="369" spans="4:4" s="162" customFormat="1" x14ac:dyDescent="0.2">
      <c r="D369" s="165"/>
    </row>
    <row r="370" spans="4:4" s="162" customFormat="1" x14ac:dyDescent="0.2">
      <c r="D370" s="165"/>
    </row>
    <row r="371" spans="4:4" s="162" customFormat="1" x14ac:dyDescent="0.2">
      <c r="D371" s="165"/>
    </row>
    <row r="372" spans="4:4" s="162" customFormat="1" x14ac:dyDescent="0.2">
      <c r="D372" s="165"/>
    </row>
    <row r="373" spans="4:4" s="162" customFormat="1" x14ac:dyDescent="0.2">
      <c r="D373" s="165"/>
    </row>
    <row r="374" spans="4:4" s="162" customFormat="1" x14ac:dyDescent="0.2">
      <c r="D374" s="165"/>
    </row>
    <row r="375" spans="4:4" s="162" customFormat="1" x14ac:dyDescent="0.2">
      <c r="D375" s="165"/>
    </row>
    <row r="376" spans="4:4" s="162" customFormat="1" x14ac:dyDescent="0.2">
      <c r="D376" s="165"/>
    </row>
    <row r="377" spans="4:4" s="162" customFormat="1" x14ac:dyDescent="0.2">
      <c r="D377" s="165"/>
    </row>
    <row r="378" spans="4:4" s="162" customFormat="1" x14ac:dyDescent="0.2">
      <c r="D378" s="165"/>
    </row>
    <row r="379" spans="4:4" s="162" customFormat="1" x14ac:dyDescent="0.2">
      <c r="D379" s="165"/>
    </row>
    <row r="380" spans="4:4" s="162" customFormat="1" x14ac:dyDescent="0.2">
      <c r="D380" s="165"/>
    </row>
    <row r="381" spans="4:4" s="162" customFormat="1" x14ac:dyDescent="0.2">
      <c r="D381" s="165"/>
    </row>
    <row r="382" spans="4:4" s="162" customFormat="1" x14ac:dyDescent="0.2">
      <c r="D382" s="165"/>
    </row>
    <row r="383" spans="4:4" s="162" customFormat="1" x14ac:dyDescent="0.2">
      <c r="D383" s="165"/>
    </row>
    <row r="384" spans="4:4" s="162" customFormat="1" x14ac:dyDescent="0.2">
      <c r="D384" s="165"/>
    </row>
    <row r="385" spans="4:4" s="162" customFormat="1" x14ac:dyDescent="0.2">
      <c r="D385" s="165"/>
    </row>
    <row r="386" spans="4:4" s="162" customFormat="1" x14ac:dyDescent="0.2">
      <c r="D386" s="165"/>
    </row>
    <row r="387" spans="4:4" s="162" customFormat="1" x14ac:dyDescent="0.2">
      <c r="D387" s="165"/>
    </row>
    <row r="388" spans="4:4" s="162" customFormat="1" x14ac:dyDescent="0.2">
      <c r="D388" s="165"/>
    </row>
    <row r="389" spans="4:4" s="162" customFormat="1" x14ac:dyDescent="0.2">
      <c r="D389" s="165"/>
    </row>
    <row r="390" spans="4:4" s="162" customFormat="1" x14ac:dyDescent="0.2">
      <c r="D390" s="165"/>
    </row>
    <row r="391" spans="4:4" s="162" customFormat="1" x14ac:dyDescent="0.2">
      <c r="D391" s="165"/>
    </row>
    <row r="392" spans="4:4" s="162" customFormat="1" x14ac:dyDescent="0.2">
      <c r="D392" s="165"/>
    </row>
    <row r="393" spans="4:4" s="162" customFormat="1" x14ac:dyDescent="0.2">
      <c r="D393" s="165"/>
    </row>
    <row r="394" spans="4:4" s="162" customFormat="1" x14ac:dyDescent="0.2">
      <c r="D394" s="165"/>
    </row>
    <row r="395" spans="4:4" s="162" customFormat="1" x14ac:dyDescent="0.2">
      <c r="D395" s="165"/>
    </row>
    <row r="396" spans="4:4" s="162" customFormat="1" x14ac:dyDescent="0.2">
      <c r="D396" s="165"/>
    </row>
    <row r="397" spans="4:4" s="162" customFormat="1" x14ac:dyDescent="0.2">
      <c r="D397" s="165"/>
    </row>
    <row r="398" spans="4:4" s="162" customFormat="1" x14ac:dyDescent="0.2">
      <c r="D398" s="165"/>
    </row>
    <row r="399" spans="4:4" s="162" customFormat="1" x14ac:dyDescent="0.2">
      <c r="D399" s="165"/>
    </row>
    <row r="400" spans="4:4" s="162" customFormat="1" x14ac:dyDescent="0.2">
      <c r="D400" s="165"/>
    </row>
    <row r="401" spans="4:4" s="162" customFormat="1" x14ac:dyDescent="0.2">
      <c r="D401" s="165"/>
    </row>
    <row r="402" spans="4:4" s="162" customFormat="1" x14ac:dyDescent="0.2">
      <c r="D402" s="165"/>
    </row>
    <row r="403" spans="4:4" s="162" customFormat="1" x14ac:dyDescent="0.2">
      <c r="D403" s="165"/>
    </row>
    <row r="404" spans="4:4" s="162" customFormat="1" x14ac:dyDescent="0.2">
      <c r="D404" s="165"/>
    </row>
    <row r="405" spans="4:4" s="162" customFormat="1" x14ac:dyDescent="0.2">
      <c r="D405" s="165"/>
    </row>
    <row r="406" spans="4:4" s="162" customFormat="1" x14ac:dyDescent="0.2">
      <c r="D406" s="165"/>
    </row>
    <row r="407" spans="4:4" s="162" customFormat="1" x14ac:dyDescent="0.2">
      <c r="D407" s="165"/>
    </row>
    <row r="408" spans="4:4" s="162" customFormat="1" x14ac:dyDescent="0.2">
      <c r="D408" s="165"/>
    </row>
    <row r="409" spans="4:4" s="162" customFormat="1" x14ac:dyDescent="0.2">
      <c r="D409" s="165"/>
    </row>
    <row r="410" spans="4:4" s="162" customFormat="1" x14ac:dyDescent="0.2">
      <c r="D410" s="165"/>
    </row>
    <row r="411" spans="4:4" s="162" customFormat="1" x14ac:dyDescent="0.2">
      <c r="D411" s="165"/>
    </row>
    <row r="412" spans="4:4" s="162" customFormat="1" x14ac:dyDescent="0.2">
      <c r="D412" s="165"/>
    </row>
    <row r="413" spans="4:4" s="162" customFormat="1" x14ac:dyDescent="0.2">
      <c r="D413" s="165"/>
    </row>
    <row r="414" spans="4:4" s="162" customFormat="1" x14ac:dyDescent="0.2">
      <c r="D414" s="165"/>
    </row>
    <row r="415" spans="4:4" s="162" customFormat="1" x14ac:dyDescent="0.2">
      <c r="D415" s="165"/>
    </row>
    <row r="416" spans="4:4" s="162" customFormat="1" x14ac:dyDescent="0.2">
      <c r="D416" s="165"/>
    </row>
    <row r="417" spans="4:4" s="162" customFormat="1" x14ac:dyDescent="0.2">
      <c r="D417" s="165"/>
    </row>
    <row r="418" spans="4:4" s="162" customFormat="1" x14ac:dyDescent="0.2">
      <c r="D418" s="165"/>
    </row>
    <row r="419" spans="4:4" s="162" customFormat="1" x14ac:dyDescent="0.2">
      <c r="D419" s="165"/>
    </row>
    <row r="420" spans="4:4" s="162" customFormat="1" x14ac:dyDescent="0.2">
      <c r="D420" s="165"/>
    </row>
    <row r="421" spans="4:4" s="162" customFormat="1" x14ac:dyDescent="0.2">
      <c r="D421" s="165"/>
    </row>
    <row r="422" spans="4:4" s="162" customFormat="1" x14ac:dyDescent="0.2">
      <c r="D422" s="165"/>
    </row>
    <row r="423" spans="4:4" s="162" customFormat="1" x14ac:dyDescent="0.2">
      <c r="D423" s="165"/>
    </row>
    <row r="424" spans="4:4" s="162" customFormat="1" x14ac:dyDescent="0.2">
      <c r="D424" s="165"/>
    </row>
    <row r="425" spans="4:4" s="162" customFormat="1" x14ac:dyDescent="0.2">
      <c r="D425" s="165"/>
    </row>
    <row r="426" spans="4:4" s="162" customFormat="1" x14ac:dyDescent="0.2">
      <c r="D426" s="165"/>
    </row>
    <row r="427" spans="4:4" s="162" customFormat="1" x14ac:dyDescent="0.2">
      <c r="D427" s="165"/>
    </row>
    <row r="428" spans="4:4" s="162" customFormat="1" x14ac:dyDescent="0.2">
      <c r="D428" s="165"/>
    </row>
    <row r="429" spans="4:4" s="162" customFormat="1" x14ac:dyDescent="0.2">
      <c r="D429" s="165"/>
    </row>
    <row r="430" spans="4:4" s="162" customFormat="1" x14ac:dyDescent="0.2">
      <c r="D430" s="165"/>
    </row>
    <row r="431" spans="4:4" s="162" customFormat="1" x14ac:dyDescent="0.2">
      <c r="D431" s="165"/>
    </row>
    <row r="432" spans="4:4" s="162" customFormat="1" x14ac:dyDescent="0.2">
      <c r="D432" s="165"/>
    </row>
    <row r="433" spans="4:4" s="162" customFormat="1" x14ac:dyDescent="0.2">
      <c r="D433" s="165"/>
    </row>
    <row r="434" spans="4:4" s="162" customFormat="1" x14ac:dyDescent="0.2">
      <c r="D434" s="165"/>
    </row>
    <row r="435" spans="4:4" s="162" customFormat="1" x14ac:dyDescent="0.2">
      <c r="D435" s="165"/>
    </row>
    <row r="436" spans="4:4" s="162" customFormat="1" x14ac:dyDescent="0.2">
      <c r="D436" s="165"/>
    </row>
    <row r="437" spans="4:4" s="162" customFormat="1" x14ac:dyDescent="0.2">
      <c r="D437" s="165"/>
    </row>
    <row r="438" spans="4:4" s="162" customFormat="1" x14ac:dyDescent="0.2">
      <c r="D438" s="165"/>
    </row>
    <row r="439" spans="4:4" s="162" customFormat="1" x14ac:dyDescent="0.2">
      <c r="D439" s="165"/>
    </row>
    <row r="440" spans="4:4" s="162" customFormat="1" x14ac:dyDescent="0.2">
      <c r="D440" s="165"/>
    </row>
    <row r="441" spans="4:4" s="162" customFormat="1" x14ac:dyDescent="0.2">
      <c r="D441" s="165"/>
    </row>
    <row r="442" spans="4:4" s="162" customFormat="1" x14ac:dyDescent="0.2">
      <c r="D442" s="165"/>
    </row>
    <row r="443" spans="4:4" s="162" customFormat="1" x14ac:dyDescent="0.2">
      <c r="D443" s="165"/>
    </row>
    <row r="444" spans="4:4" s="162" customFormat="1" x14ac:dyDescent="0.2">
      <c r="D444" s="165"/>
    </row>
    <row r="445" spans="4:4" s="162" customFormat="1" x14ac:dyDescent="0.2">
      <c r="D445" s="165"/>
    </row>
    <row r="446" spans="4:4" s="162" customFormat="1" x14ac:dyDescent="0.2">
      <c r="D446" s="165"/>
    </row>
    <row r="447" spans="4:4" s="162" customFormat="1" x14ac:dyDescent="0.2">
      <c r="D447" s="165"/>
    </row>
    <row r="448" spans="4:4" s="162" customFormat="1" x14ac:dyDescent="0.2">
      <c r="D448" s="165"/>
    </row>
    <row r="449" spans="4:4" s="162" customFormat="1" x14ac:dyDescent="0.2">
      <c r="D449" s="165"/>
    </row>
    <row r="450" spans="4:4" s="162" customFormat="1" x14ac:dyDescent="0.2">
      <c r="D450" s="165"/>
    </row>
    <row r="451" spans="4:4" s="162" customFormat="1" x14ac:dyDescent="0.2">
      <c r="D451" s="165"/>
    </row>
    <row r="452" spans="4:4" s="162" customFormat="1" x14ac:dyDescent="0.2">
      <c r="D452" s="165"/>
    </row>
    <row r="453" spans="4:4" s="162" customFormat="1" x14ac:dyDescent="0.2">
      <c r="D453" s="165"/>
    </row>
    <row r="454" spans="4:4" s="162" customFormat="1" x14ac:dyDescent="0.2">
      <c r="D454" s="165"/>
    </row>
    <row r="455" spans="4:4" s="162" customFormat="1" x14ac:dyDescent="0.2">
      <c r="D455" s="165"/>
    </row>
    <row r="456" spans="4:4" s="162" customFormat="1" x14ac:dyDescent="0.2">
      <c r="D456" s="165"/>
    </row>
    <row r="457" spans="4:4" s="162" customFormat="1" x14ac:dyDescent="0.2">
      <c r="D457" s="165"/>
    </row>
    <row r="458" spans="4:4" s="162" customFormat="1" x14ac:dyDescent="0.2">
      <c r="D458" s="165"/>
    </row>
    <row r="459" spans="4:4" s="162" customFormat="1" x14ac:dyDescent="0.2">
      <c r="D459" s="165"/>
    </row>
    <row r="460" spans="4:4" s="162" customFormat="1" x14ac:dyDescent="0.2">
      <c r="D460" s="165"/>
    </row>
    <row r="461" spans="4:4" s="162" customFormat="1" x14ac:dyDescent="0.2">
      <c r="D461" s="165"/>
    </row>
    <row r="462" spans="4:4" s="162" customFormat="1" x14ac:dyDescent="0.2">
      <c r="D462" s="165"/>
    </row>
    <row r="463" spans="4:4" s="162" customFormat="1" x14ac:dyDescent="0.2">
      <c r="D463" s="165"/>
    </row>
    <row r="464" spans="4:4" s="162" customFormat="1" x14ac:dyDescent="0.2">
      <c r="D464" s="165"/>
    </row>
    <row r="465" spans="4:4" s="162" customFormat="1" x14ac:dyDescent="0.2">
      <c r="D465" s="165"/>
    </row>
    <row r="466" spans="4:4" s="162" customFormat="1" x14ac:dyDescent="0.2">
      <c r="D466" s="165"/>
    </row>
    <row r="467" spans="4:4" s="162" customFormat="1" x14ac:dyDescent="0.2">
      <c r="D467" s="165"/>
    </row>
    <row r="468" spans="4:4" s="162" customFormat="1" x14ac:dyDescent="0.2">
      <c r="D468" s="165"/>
    </row>
    <row r="469" spans="4:4" s="162" customFormat="1" x14ac:dyDescent="0.2">
      <c r="D469" s="165"/>
    </row>
    <row r="470" spans="4:4" s="162" customFormat="1" x14ac:dyDescent="0.2">
      <c r="D470" s="165"/>
    </row>
    <row r="471" spans="4:4" s="162" customFormat="1" x14ac:dyDescent="0.2">
      <c r="D471" s="165"/>
    </row>
    <row r="472" spans="4:4" s="162" customFormat="1" x14ac:dyDescent="0.2">
      <c r="D472" s="165"/>
    </row>
    <row r="473" spans="4:4" s="162" customFormat="1" x14ac:dyDescent="0.2">
      <c r="D473" s="165"/>
    </row>
    <row r="474" spans="4:4" s="162" customFormat="1" x14ac:dyDescent="0.2">
      <c r="D474" s="165"/>
    </row>
    <row r="475" spans="4:4" s="162" customFormat="1" x14ac:dyDescent="0.2">
      <c r="D475" s="165"/>
    </row>
    <row r="476" spans="4:4" s="162" customFormat="1" x14ac:dyDescent="0.2">
      <c r="D476" s="165"/>
    </row>
    <row r="477" spans="4:4" s="162" customFormat="1" x14ac:dyDescent="0.2">
      <c r="D477" s="165"/>
    </row>
    <row r="478" spans="4:4" s="162" customFormat="1" x14ac:dyDescent="0.2">
      <c r="D478" s="165"/>
    </row>
    <row r="479" spans="4:4" s="162" customFormat="1" x14ac:dyDescent="0.2">
      <c r="D479" s="165"/>
    </row>
    <row r="480" spans="4:4" s="162" customFormat="1" x14ac:dyDescent="0.2">
      <c r="D480" s="165"/>
    </row>
    <row r="481" spans="4:4" s="162" customFormat="1" x14ac:dyDescent="0.2">
      <c r="D481" s="165"/>
    </row>
    <row r="482" spans="4:4" s="162" customFormat="1" x14ac:dyDescent="0.2">
      <c r="D482" s="165"/>
    </row>
    <row r="483" spans="4:4" s="162" customFormat="1" x14ac:dyDescent="0.2">
      <c r="D483" s="165"/>
    </row>
    <row r="484" spans="4:4" s="162" customFormat="1" x14ac:dyDescent="0.2">
      <c r="D484" s="165"/>
    </row>
    <row r="485" spans="4:4" s="162" customFormat="1" x14ac:dyDescent="0.2">
      <c r="D485" s="165"/>
    </row>
    <row r="486" spans="4:4" s="162" customFormat="1" x14ac:dyDescent="0.2">
      <c r="D486" s="165"/>
    </row>
    <row r="487" spans="4:4" s="162" customFormat="1" x14ac:dyDescent="0.2">
      <c r="D487" s="165"/>
    </row>
    <row r="488" spans="4:4" s="162" customFormat="1" x14ac:dyDescent="0.2">
      <c r="D488" s="165"/>
    </row>
    <row r="489" spans="4:4" s="162" customFormat="1" x14ac:dyDescent="0.2">
      <c r="D489" s="165"/>
    </row>
    <row r="490" spans="4:4" s="162" customFormat="1" x14ac:dyDescent="0.2">
      <c r="D490" s="165"/>
    </row>
    <row r="491" spans="4:4" s="162" customFormat="1" x14ac:dyDescent="0.2">
      <c r="D491" s="165"/>
    </row>
    <row r="492" spans="4:4" s="162" customFormat="1" x14ac:dyDescent="0.2">
      <c r="D492" s="165"/>
    </row>
    <row r="493" spans="4:4" s="162" customFormat="1" x14ac:dyDescent="0.2">
      <c r="D493" s="165"/>
    </row>
    <row r="494" spans="4:4" s="162" customFormat="1" x14ac:dyDescent="0.2">
      <c r="D494" s="165"/>
    </row>
    <row r="495" spans="4:4" s="162" customFormat="1" x14ac:dyDescent="0.2">
      <c r="D495" s="165"/>
    </row>
    <row r="496" spans="4:4" s="162" customFormat="1" x14ac:dyDescent="0.2">
      <c r="D496" s="165"/>
    </row>
    <row r="497" spans="4:4" s="162" customFormat="1" x14ac:dyDescent="0.2">
      <c r="D497" s="165"/>
    </row>
    <row r="498" spans="4:4" s="162" customFormat="1" x14ac:dyDescent="0.2">
      <c r="D498" s="165"/>
    </row>
    <row r="499" spans="4:4" s="162" customFormat="1" x14ac:dyDescent="0.2">
      <c r="D499" s="165"/>
    </row>
    <row r="500" spans="4:4" s="162" customFormat="1" x14ac:dyDescent="0.2">
      <c r="D500" s="165"/>
    </row>
    <row r="501" spans="4:4" s="162" customFormat="1" x14ac:dyDescent="0.2">
      <c r="D501" s="165"/>
    </row>
    <row r="502" spans="4:4" s="162" customFormat="1" x14ac:dyDescent="0.2">
      <c r="D502" s="165"/>
    </row>
    <row r="503" spans="4:4" s="162" customFormat="1" x14ac:dyDescent="0.2">
      <c r="D503" s="165"/>
    </row>
    <row r="504" spans="4:4" s="162" customFormat="1" x14ac:dyDescent="0.2">
      <c r="D504" s="165"/>
    </row>
    <row r="505" spans="4:4" s="162" customFormat="1" x14ac:dyDescent="0.2">
      <c r="D505" s="165"/>
    </row>
    <row r="506" spans="4:4" s="162" customFormat="1" x14ac:dyDescent="0.2">
      <c r="D506" s="165"/>
    </row>
    <row r="507" spans="4:4" s="162" customFormat="1" x14ac:dyDescent="0.2">
      <c r="D507" s="165"/>
    </row>
    <row r="508" spans="4:4" s="162" customFormat="1" x14ac:dyDescent="0.2">
      <c r="D508" s="165"/>
    </row>
    <row r="509" spans="4:4" s="162" customFormat="1" x14ac:dyDescent="0.2">
      <c r="D509" s="165"/>
    </row>
    <row r="510" spans="4:4" s="162" customFormat="1" x14ac:dyDescent="0.2">
      <c r="D510" s="165"/>
    </row>
    <row r="511" spans="4:4" s="162" customFormat="1" x14ac:dyDescent="0.2">
      <c r="D511" s="165"/>
    </row>
    <row r="512" spans="4:4" s="162" customFormat="1" x14ac:dyDescent="0.2">
      <c r="D512" s="165"/>
    </row>
    <row r="513" spans="4:4" s="162" customFormat="1" x14ac:dyDescent="0.2">
      <c r="D513" s="165"/>
    </row>
    <row r="514" spans="4:4" s="162" customFormat="1" x14ac:dyDescent="0.2">
      <c r="D514" s="165"/>
    </row>
    <row r="515" spans="4:4" s="162" customFormat="1" x14ac:dyDescent="0.2">
      <c r="D515" s="165"/>
    </row>
    <row r="516" spans="4:4" s="162" customFormat="1" x14ac:dyDescent="0.2">
      <c r="D516" s="165"/>
    </row>
    <row r="517" spans="4:4" s="162" customFormat="1" x14ac:dyDescent="0.2">
      <c r="D517" s="165"/>
    </row>
  </sheetData>
  <sheetProtection password="C64F" sheet="1"/>
  <protectedRanges>
    <protectedRange password="C64F" sqref="A1:G33" name="Admin"/>
  </protectedRanges>
  <customSheetViews>
    <customSheetView guid="{902EEF54-E42B-473F-A94F-90608D9CB1C3}" fitToPage="1">
      <selection activeCell="A2" sqref="A2:A3"/>
      <pageMargins left="0.7" right="0.7" top="0.75" bottom="0.75" header="0.3" footer="0.3"/>
      <pageSetup scale="76" orientation="landscape" r:id="rId1"/>
    </customSheetView>
    <customSheetView guid="{C48D4376-7E6E-43E1-BDDA-4583E8F77408}">
      <selection activeCell="B7" sqref="B7:C7"/>
      <pageMargins left="0.7" right="0.7" top="0.75" bottom="0.75" header="0.3" footer="0.3"/>
    </customSheetView>
    <customSheetView guid="{8168B4B8-9A02-4791-AD5C-7A76A87A620E}">
      <selection activeCell="B7" sqref="B7:C7"/>
      <pageMargins left="0.7" right="0.7" top="0.75" bottom="0.75" header="0.3" footer="0.3"/>
    </customSheetView>
    <customSheetView guid="{7F7D5A8C-9A56-4905-9300-15A5D4F74565}" fitToPage="1">
      <selection activeCell="G6" sqref="G6"/>
      <pageMargins left="0.7" right="0.7" top="0.75" bottom="0.75" header="0.3" footer="0.3"/>
      <pageSetup scale="76" orientation="landscape" r:id="rId2"/>
    </customSheetView>
  </customSheetViews>
  <mergeCells count="38">
    <mergeCell ref="B9:C9"/>
    <mergeCell ref="G2:G3"/>
    <mergeCell ref="D1:G1"/>
    <mergeCell ref="A2:A3"/>
    <mergeCell ref="D2:D3"/>
    <mergeCell ref="E2:E3"/>
    <mergeCell ref="F2:F3"/>
    <mergeCell ref="B2:C3"/>
    <mergeCell ref="A1:C1"/>
    <mergeCell ref="B4:C4"/>
    <mergeCell ref="B5:C5"/>
    <mergeCell ref="B6:C6"/>
    <mergeCell ref="B7:C7"/>
    <mergeCell ref="B8:C8"/>
    <mergeCell ref="B20:C20"/>
    <mergeCell ref="B21:C21"/>
    <mergeCell ref="B10:C10"/>
    <mergeCell ref="B11:C11"/>
    <mergeCell ref="B12:C12"/>
    <mergeCell ref="B13:C13"/>
    <mergeCell ref="B14:C14"/>
    <mergeCell ref="B15:C15"/>
    <mergeCell ref="B16:C16"/>
    <mergeCell ref="B17:C17"/>
    <mergeCell ref="B18:C18"/>
    <mergeCell ref="B19:C19"/>
    <mergeCell ref="B31:C31"/>
    <mergeCell ref="B32:C32"/>
    <mergeCell ref="B33:C33"/>
    <mergeCell ref="B22:C22"/>
    <mergeCell ref="B23:C23"/>
    <mergeCell ref="B24:C24"/>
    <mergeCell ref="B25:C25"/>
    <mergeCell ref="B26:C26"/>
    <mergeCell ref="B27:C27"/>
    <mergeCell ref="B28:C28"/>
    <mergeCell ref="B29:C29"/>
    <mergeCell ref="B30:C30"/>
  </mergeCells>
  <pageMargins left="0.7" right="0.7" top="0.75" bottom="0.75" header="0.3" footer="0.3"/>
  <pageSetup scale="76" orientation="landscap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tint="0.249977111117893"/>
    <pageSetUpPr fitToPage="1"/>
  </sheetPr>
  <dimension ref="A1:AG37"/>
  <sheetViews>
    <sheetView workbookViewId="0">
      <selection activeCell="L10" sqref="L10"/>
    </sheetView>
  </sheetViews>
  <sheetFormatPr defaultRowHeight="16.5" x14ac:dyDescent="0.3"/>
  <cols>
    <col min="1" max="1" width="3.7109375" style="90" customWidth="1"/>
    <col min="2" max="2" width="5.7109375" style="90" customWidth="1"/>
    <col min="3" max="3" width="11.7109375" style="90" customWidth="1"/>
    <col min="4" max="4" width="15.7109375" style="91" customWidth="1"/>
    <col min="5" max="5" width="5.5703125" style="92" customWidth="1"/>
    <col min="6" max="6" width="5.28515625" style="92" customWidth="1"/>
    <col min="7" max="7" width="37.7109375" style="90" customWidth="1"/>
    <col min="8" max="8" width="6.28515625" style="90" customWidth="1"/>
    <col min="9" max="9" width="7.42578125" style="90" customWidth="1"/>
    <col min="10" max="16384" width="9.140625" style="85"/>
  </cols>
  <sheetData>
    <row r="1" spans="1:33" ht="49.5" customHeight="1" x14ac:dyDescent="0.3">
      <c r="A1" s="1413" t="str">
        <f>Admin!A1</f>
        <v>15P ALC CLASS 15-005</v>
      </c>
      <c r="B1" s="1413"/>
      <c r="C1" s="1413"/>
      <c r="D1" s="1412" t="s">
        <v>198</v>
      </c>
      <c r="E1" s="1412"/>
      <c r="F1" s="1412"/>
      <c r="G1" s="1412"/>
      <c r="H1" s="1412"/>
      <c r="I1" s="1412"/>
    </row>
    <row r="2" spans="1:33" s="87" customFormat="1" ht="32.25" customHeight="1" thickBot="1" x14ac:dyDescent="0.25">
      <c r="A2" s="121" t="s">
        <v>53</v>
      </c>
      <c r="B2" s="121" t="s">
        <v>72</v>
      </c>
      <c r="C2" s="1414" t="s">
        <v>22</v>
      </c>
      <c r="D2" s="1414"/>
      <c r="E2" s="121" t="s">
        <v>55</v>
      </c>
      <c r="F2" s="121" t="s">
        <v>56</v>
      </c>
      <c r="G2" s="121" t="s">
        <v>73</v>
      </c>
      <c r="H2" s="121" t="s">
        <v>58</v>
      </c>
      <c r="I2" s="121" t="s">
        <v>59</v>
      </c>
      <c r="J2" s="86"/>
      <c r="K2" s="86"/>
      <c r="L2" s="86"/>
      <c r="M2" s="86"/>
      <c r="N2" s="86"/>
      <c r="O2" s="86"/>
      <c r="P2" s="86"/>
      <c r="Q2" s="86"/>
      <c r="R2" s="86"/>
      <c r="S2" s="86"/>
      <c r="T2" s="86"/>
      <c r="U2" s="86"/>
      <c r="V2" s="86"/>
      <c r="W2" s="86"/>
      <c r="X2" s="86"/>
      <c r="Y2" s="86"/>
      <c r="Z2" s="86"/>
      <c r="AA2" s="86"/>
      <c r="AB2" s="86"/>
      <c r="AC2" s="86"/>
      <c r="AD2" s="86"/>
      <c r="AE2" s="86"/>
      <c r="AF2" s="86"/>
      <c r="AG2" s="86"/>
    </row>
    <row r="3" spans="1:33" s="88" customFormat="1" ht="24.75" customHeight="1" x14ac:dyDescent="0.3">
      <c r="A3" s="122">
        <v>1</v>
      </c>
      <c r="B3" s="360" t="str">
        <f>T(Admin!C5)</f>
        <v>SGT</v>
      </c>
      <c r="C3" s="1411" t="str">
        <f>T(Admin!D5)</f>
        <v>a</v>
      </c>
      <c r="D3" s="1411"/>
      <c r="E3" s="360" t="str">
        <f>T(Admin!F5)</f>
        <v>M</v>
      </c>
      <c r="F3" s="124">
        <f>Admin!G5</f>
        <v>25</v>
      </c>
      <c r="G3" s="359" t="str">
        <f>T(Admin!H5)</f>
        <v/>
      </c>
      <c r="H3" s="360" t="str">
        <f>T(Admin!K5)</f>
        <v>15W</v>
      </c>
      <c r="I3" s="360" t="str">
        <f>T(Admin!L5)</f>
        <v/>
      </c>
    </row>
    <row r="4" spans="1:33" s="88" customFormat="1" ht="24.95" customHeight="1" x14ac:dyDescent="0.3">
      <c r="A4" s="122">
        <v>2</v>
      </c>
      <c r="B4" s="123" t="str">
        <f>T(Admin!C6)</f>
        <v/>
      </c>
      <c r="C4" s="1411" t="str">
        <f>T(Admin!D6)</f>
        <v>a</v>
      </c>
      <c r="D4" s="1411"/>
      <c r="E4" s="123" t="str">
        <f>T(Admin!F6)</f>
        <v>M</v>
      </c>
      <c r="F4" s="124">
        <f>Admin!G6</f>
        <v>31</v>
      </c>
      <c r="G4" s="125" t="str">
        <f>T(Admin!H6)</f>
        <v/>
      </c>
      <c r="H4" s="360" t="str">
        <f>T(Admin!K6)</f>
        <v>15W</v>
      </c>
      <c r="I4" s="123" t="str">
        <f>T(Admin!L6)</f>
        <v/>
      </c>
    </row>
    <row r="5" spans="1:33" s="88" customFormat="1" ht="24.95" customHeight="1" x14ac:dyDescent="0.3">
      <c r="A5" s="122">
        <v>3</v>
      </c>
      <c r="B5" s="123" t="str">
        <f>T(Admin!C7)</f>
        <v/>
      </c>
      <c r="C5" s="1411" t="str">
        <f>T(Admin!D7)</f>
        <v>a</v>
      </c>
      <c r="D5" s="1411"/>
      <c r="E5" s="123" t="str">
        <f>T(Admin!F7)</f>
        <v>M</v>
      </c>
      <c r="F5" s="124">
        <f>Admin!G7</f>
        <v>25</v>
      </c>
      <c r="G5" s="125" t="str">
        <f>T(Admin!H7)</f>
        <v/>
      </c>
      <c r="H5" s="360" t="str">
        <f>T(Admin!K7)</f>
        <v>15W</v>
      </c>
      <c r="I5" s="123" t="str">
        <f>T(Admin!L7)</f>
        <v/>
      </c>
    </row>
    <row r="6" spans="1:33" s="89" customFormat="1" ht="24.95" customHeight="1" x14ac:dyDescent="0.3">
      <c r="A6" s="122">
        <v>4</v>
      </c>
      <c r="B6" s="123" t="str">
        <f>T(Admin!C8)</f>
        <v/>
      </c>
      <c r="C6" s="1411" t="str">
        <f>T(Admin!D8)</f>
        <v>a</v>
      </c>
      <c r="D6" s="1411"/>
      <c r="E6" s="123" t="str">
        <f>T(Admin!F8)</f>
        <v>M</v>
      </c>
      <c r="F6" s="124">
        <f>Admin!G8</f>
        <v>40</v>
      </c>
      <c r="G6" s="125" t="str">
        <f>T(Admin!H8)</f>
        <v/>
      </c>
      <c r="H6" s="360" t="str">
        <f>T(Admin!K8)</f>
        <v>15W</v>
      </c>
      <c r="I6" s="123" t="str">
        <f>T(Admin!L8)</f>
        <v/>
      </c>
    </row>
    <row r="7" spans="1:33" s="89" customFormat="1" ht="24.95" customHeight="1" x14ac:dyDescent="0.3">
      <c r="A7" s="122">
        <v>5</v>
      </c>
      <c r="B7" s="123" t="str">
        <f>T(Admin!C9)</f>
        <v/>
      </c>
      <c r="C7" s="1411" t="str">
        <f>T(Admin!D9)</f>
        <v>a</v>
      </c>
      <c r="D7" s="1411"/>
      <c r="E7" s="123" t="str">
        <f>T(Admin!F9)</f>
        <v>M</v>
      </c>
      <c r="F7" s="124">
        <f>Admin!G9</f>
        <v>30</v>
      </c>
      <c r="G7" s="125" t="str">
        <f>T(Admin!H9)</f>
        <v/>
      </c>
      <c r="H7" s="360" t="str">
        <f>T(Admin!K9)</f>
        <v>15W</v>
      </c>
      <c r="I7" s="123" t="str">
        <f>T(Admin!L9)</f>
        <v/>
      </c>
    </row>
    <row r="8" spans="1:33" s="88" customFormat="1" ht="24.95" customHeight="1" x14ac:dyDescent="0.3">
      <c r="A8" s="122">
        <v>6</v>
      </c>
      <c r="B8" s="123" t="str">
        <f>T(Admin!C10)</f>
        <v/>
      </c>
      <c r="C8" s="1411" t="str">
        <f>T(Admin!D10)</f>
        <v/>
      </c>
      <c r="D8" s="1411"/>
      <c r="E8" s="123" t="str">
        <f>T(Admin!F10)</f>
        <v/>
      </c>
      <c r="F8" s="124">
        <f>Admin!G10</f>
        <v>0</v>
      </c>
      <c r="G8" s="125" t="str">
        <f>T(Admin!H10)</f>
        <v/>
      </c>
      <c r="H8" s="360" t="str">
        <f>T(Admin!K10)</f>
        <v>15W</v>
      </c>
      <c r="I8" s="123" t="str">
        <f>T(Admin!L10)</f>
        <v/>
      </c>
    </row>
    <row r="9" spans="1:33" s="476" customFormat="1" ht="24.95" customHeight="1" x14ac:dyDescent="0.2">
      <c r="A9" s="122">
        <v>7</v>
      </c>
      <c r="B9" s="123" t="str">
        <f>T(Admin!C11)</f>
        <v/>
      </c>
      <c r="C9" s="1411" t="str">
        <f>T(Admin!D11)</f>
        <v/>
      </c>
      <c r="D9" s="1411"/>
      <c r="E9" s="501" t="str">
        <f>T(Admin!F11)</f>
        <v/>
      </c>
      <c r="F9" s="124">
        <f>Admin!G11</f>
        <v>0</v>
      </c>
      <c r="G9" s="125" t="str">
        <f>T(Admin!H11)</f>
        <v/>
      </c>
      <c r="H9" s="360" t="str">
        <f>T(Admin!K11)</f>
        <v>15W</v>
      </c>
      <c r="I9" s="123" t="str">
        <f>T(Admin!L11)</f>
        <v/>
      </c>
    </row>
    <row r="10" spans="1:33" s="476" customFormat="1" ht="24.95" customHeight="1" x14ac:dyDescent="0.2">
      <c r="A10" s="122">
        <v>8</v>
      </c>
      <c r="B10" s="123" t="str">
        <f>T(Admin!C12)</f>
        <v/>
      </c>
      <c r="C10" s="1411" t="str">
        <f>T(Admin!D12)</f>
        <v/>
      </c>
      <c r="D10" s="1411"/>
      <c r="E10" s="501" t="str">
        <f>T(Admin!F12)</f>
        <v/>
      </c>
      <c r="F10" s="124">
        <f>Admin!G12</f>
        <v>0</v>
      </c>
      <c r="G10" s="125" t="str">
        <f>T(Admin!H12)</f>
        <v/>
      </c>
      <c r="H10" s="360" t="str">
        <f>T(Admin!K12)</f>
        <v>15W</v>
      </c>
      <c r="I10" s="123" t="str">
        <f>T(Admin!L12)</f>
        <v/>
      </c>
    </row>
    <row r="11" spans="1:33" s="88" customFormat="1" ht="24.95" customHeight="1" x14ac:dyDescent="0.3">
      <c r="A11" s="122">
        <v>9</v>
      </c>
      <c r="B11" s="123" t="str">
        <f>T(Admin!C13)</f>
        <v/>
      </c>
      <c r="C11" s="1411" t="str">
        <f>T(Admin!D13)</f>
        <v/>
      </c>
      <c r="D11" s="1411"/>
      <c r="E11" s="123" t="str">
        <f>T(Admin!F13)</f>
        <v/>
      </c>
      <c r="F11" s="124">
        <f>Admin!G13</f>
        <v>0</v>
      </c>
      <c r="G11" s="125" t="str">
        <f>T(Admin!H13)</f>
        <v/>
      </c>
      <c r="H11" s="360" t="str">
        <f>T(Admin!K13)</f>
        <v>15W</v>
      </c>
      <c r="I11" s="123" t="str">
        <f>T(Admin!L13)</f>
        <v/>
      </c>
    </row>
    <row r="12" spans="1:33" s="88" customFormat="1" ht="24.95" customHeight="1" x14ac:dyDescent="0.3">
      <c r="A12" s="122">
        <v>10</v>
      </c>
      <c r="B12" s="123" t="str">
        <f>T(Admin!C14)</f>
        <v/>
      </c>
      <c r="C12" s="1411" t="str">
        <f>T(Admin!D14)</f>
        <v/>
      </c>
      <c r="D12" s="1411"/>
      <c r="E12" s="123" t="str">
        <f>T(Admin!F14)</f>
        <v/>
      </c>
      <c r="F12" s="124">
        <f>Admin!G14</f>
        <v>0</v>
      </c>
      <c r="G12" s="125" t="str">
        <f>T(Admin!H14)</f>
        <v/>
      </c>
      <c r="H12" s="360" t="str">
        <f>T(Admin!K14)</f>
        <v>15W</v>
      </c>
      <c r="I12" s="123" t="str">
        <f>T(Admin!L14)</f>
        <v/>
      </c>
    </row>
    <row r="13" spans="1:33" s="88" customFormat="1" ht="24.95" customHeight="1" x14ac:dyDescent="0.3">
      <c r="A13" s="122">
        <v>11</v>
      </c>
      <c r="B13" s="123" t="str">
        <f>T(Admin!C15)</f>
        <v/>
      </c>
      <c r="C13" s="1411" t="str">
        <f>T(Admin!D15)</f>
        <v/>
      </c>
      <c r="D13" s="1411"/>
      <c r="E13" s="123" t="str">
        <f>T(Admin!F15)</f>
        <v/>
      </c>
      <c r="F13" s="124">
        <f>Admin!G15</f>
        <v>0</v>
      </c>
      <c r="G13" s="125" t="str">
        <f>T(Admin!H15)</f>
        <v/>
      </c>
      <c r="H13" s="123" t="str">
        <f>T(Admin!K15)</f>
        <v>15W</v>
      </c>
      <c r="I13" s="123" t="str">
        <f>T(Admin!L15)</f>
        <v/>
      </c>
    </row>
    <row r="14" spans="1:33" s="88" customFormat="1" ht="24.95" customHeight="1" x14ac:dyDescent="0.3">
      <c r="A14" s="122">
        <v>12</v>
      </c>
      <c r="B14" s="123" t="str">
        <f>T(Admin!C16)</f>
        <v/>
      </c>
      <c r="C14" s="1411" t="str">
        <f>T(Admin!D16)</f>
        <v/>
      </c>
      <c r="D14" s="1411"/>
      <c r="E14" s="123" t="str">
        <f>T(Admin!F16)</f>
        <v/>
      </c>
      <c r="F14" s="124">
        <f>Admin!G16</f>
        <v>0</v>
      </c>
      <c r="G14" s="125" t="str">
        <f>T(Admin!H16)</f>
        <v/>
      </c>
      <c r="H14" s="123" t="str">
        <f>T(Admin!K16)</f>
        <v>15W</v>
      </c>
      <c r="I14" s="123" t="str">
        <f>T(Admin!L16)</f>
        <v/>
      </c>
    </row>
    <row r="15" spans="1:33" s="88" customFormat="1" ht="24.95" customHeight="1" x14ac:dyDescent="0.3">
      <c r="A15" s="122">
        <v>13</v>
      </c>
      <c r="B15" s="123" t="str">
        <f>T(Admin!C17)</f>
        <v/>
      </c>
      <c r="C15" s="1411" t="str">
        <f>T(Admin!D17)</f>
        <v/>
      </c>
      <c r="D15" s="1411"/>
      <c r="E15" s="123" t="str">
        <f>T(Admin!F17)</f>
        <v/>
      </c>
      <c r="F15" s="124">
        <f>Admin!G17</f>
        <v>0</v>
      </c>
      <c r="G15" s="125" t="str">
        <f>T(Admin!H17)</f>
        <v/>
      </c>
      <c r="H15" s="123" t="str">
        <f>T(Admin!K17)</f>
        <v>15W</v>
      </c>
      <c r="I15" s="123" t="str">
        <f>T(Admin!L17)</f>
        <v/>
      </c>
    </row>
    <row r="16" spans="1:33" s="88" customFormat="1" ht="24.95" customHeight="1" x14ac:dyDescent="0.3">
      <c r="A16" s="122">
        <v>14</v>
      </c>
      <c r="B16" s="123" t="str">
        <f>T(Admin!C18)</f>
        <v/>
      </c>
      <c r="C16" s="1411" t="str">
        <f>T(Admin!D18)</f>
        <v/>
      </c>
      <c r="D16" s="1411"/>
      <c r="E16" s="123" t="str">
        <f>T(Admin!F18)</f>
        <v/>
      </c>
      <c r="F16" s="124">
        <f>Admin!G18</f>
        <v>0</v>
      </c>
      <c r="G16" s="499" t="str">
        <f>T(Admin!H18)</f>
        <v/>
      </c>
      <c r="H16" s="500" t="str">
        <f>T(Admin!K18)</f>
        <v>15W</v>
      </c>
      <c r="I16" s="500" t="str">
        <f>T(Admin!L18)</f>
        <v/>
      </c>
    </row>
    <row r="17" spans="1:9" s="88" customFormat="1" ht="24.95" customHeight="1" x14ac:dyDescent="0.3">
      <c r="A17" s="122">
        <v>15</v>
      </c>
      <c r="B17" s="123" t="str">
        <f>T(Admin!C19)</f>
        <v/>
      </c>
      <c r="C17" s="1411" t="str">
        <f>T(Admin!D19)</f>
        <v/>
      </c>
      <c r="D17" s="1411"/>
      <c r="E17" s="123" t="str">
        <f>T(Admin!F19)</f>
        <v/>
      </c>
      <c r="F17" s="124">
        <f>Admin!G19</f>
        <v>0</v>
      </c>
      <c r="G17" s="125" t="str">
        <f>T(Admin!H19)</f>
        <v/>
      </c>
      <c r="H17" s="123" t="str">
        <f>T(Admin!K19)</f>
        <v>15W</v>
      </c>
      <c r="I17" s="123" t="str">
        <f>T(Admin!L19)</f>
        <v/>
      </c>
    </row>
    <row r="18" spans="1:9" s="88" customFormat="1" ht="24.95" customHeight="1" x14ac:dyDescent="0.3">
      <c r="A18" s="122">
        <v>16</v>
      </c>
      <c r="B18" s="123" t="str">
        <f>T(Admin!C20)</f>
        <v/>
      </c>
      <c r="C18" s="1411" t="str">
        <f>T(Admin!D20)</f>
        <v/>
      </c>
      <c r="D18" s="1411"/>
      <c r="E18" s="123" t="str">
        <f>T(Admin!F20)</f>
        <v/>
      </c>
      <c r="F18" s="124">
        <f>Admin!G20</f>
        <v>0</v>
      </c>
      <c r="G18" s="125" t="str">
        <f>T(Admin!H20)</f>
        <v/>
      </c>
      <c r="H18" s="123" t="str">
        <f>T(Admin!K20)</f>
        <v>15W</v>
      </c>
      <c r="I18" s="123" t="str">
        <f>T(Admin!L20)</f>
        <v/>
      </c>
    </row>
    <row r="19" spans="1:9" s="88" customFormat="1" ht="24.95" customHeight="1" x14ac:dyDescent="0.3">
      <c r="A19" s="122">
        <v>17</v>
      </c>
      <c r="B19" s="123" t="str">
        <f>T(Admin!C21)</f>
        <v/>
      </c>
      <c r="C19" s="1411" t="str">
        <f>T(Admin!D21)</f>
        <v/>
      </c>
      <c r="D19" s="1411"/>
      <c r="E19" s="123" t="str">
        <f>T(Admin!F21)</f>
        <v/>
      </c>
      <c r="F19" s="124">
        <f>Admin!G21</f>
        <v>0</v>
      </c>
      <c r="G19" s="125" t="str">
        <f>T(Admin!H21)</f>
        <v/>
      </c>
      <c r="H19" s="123" t="str">
        <f>T(Admin!K21)</f>
        <v>15W</v>
      </c>
      <c r="I19" s="123" t="str">
        <f>T(Admin!L21)</f>
        <v/>
      </c>
    </row>
    <row r="20" spans="1:9" s="88" customFormat="1" ht="24.95" customHeight="1" x14ac:dyDescent="0.3">
      <c r="A20" s="122">
        <v>18</v>
      </c>
      <c r="B20" s="123" t="str">
        <f>T(Admin!C22)</f>
        <v/>
      </c>
      <c r="C20" s="1411" t="str">
        <f>T(Admin!D22)</f>
        <v/>
      </c>
      <c r="D20" s="1411"/>
      <c r="E20" s="123" t="str">
        <f>T(Admin!F22)</f>
        <v/>
      </c>
      <c r="F20" s="124">
        <f>Admin!G22</f>
        <v>0</v>
      </c>
      <c r="G20" s="125" t="str">
        <f>T(Admin!H22)</f>
        <v/>
      </c>
      <c r="H20" s="123" t="str">
        <f>T(Admin!K22)</f>
        <v>15W</v>
      </c>
      <c r="I20" s="123" t="str">
        <f>T(Admin!L22)</f>
        <v/>
      </c>
    </row>
    <row r="21" spans="1:9" s="88" customFormat="1" ht="24.95" customHeight="1" x14ac:dyDescent="0.3">
      <c r="A21" s="122">
        <v>19</v>
      </c>
      <c r="B21" s="123" t="str">
        <f>T(Admin!C23)</f>
        <v/>
      </c>
      <c r="C21" s="1411" t="str">
        <f>T(Admin!D23)</f>
        <v/>
      </c>
      <c r="D21" s="1411"/>
      <c r="E21" s="123" t="str">
        <f>T(Admin!F23)</f>
        <v/>
      </c>
      <c r="F21" s="124">
        <f>Admin!G23</f>
        <v>0</v>
      </c>
      <c r="G21" s="125" t="str">
        <f>T(Admin!H23)</f>
        <v/>
      </c>
      <c r="H21" s="123" t="str">
        <f>T(Admin!K23)</f>
        <v>15W</v>
      </c>
      <c r="I21" s="123" t="str">
        <f>T(Admin!L23)</f>
        <v/>
      </c>
    </row>
    <row r="22" spans="1:9" s="88" customFormat="1" ht="24.95" customHeight="1" x14ac:dyDescent="0.3">
      <c r="A22" s="122">
        <v>20</v>
      </c>
      <c r="B22" s="123" t="str">
        <f>T(Admin!C24)</f>
        <v/>
      </c>
      <c r="C22" s="1411" t="str">
        <f>T(Admin!D24)</f>
        <v/>
      </c>
      <c r="D22" s="1411"/>
      <c r="E22" s="123" t="str">
        <f>T(Admin!F24)</f>
        <v/>
      </c>
      <c r="F22" s="124">
        <f>Admin!G24</f>
        <v>0</v>
      </c>
      <c r="G22" s="125" t="str">
        <f>T(Admin!H24)</f>
        <v/>
      </c>
      <c r="H22" s="123" t="str">
        <f>T(Admin!K24)</f>
        <v>15W</v>
      </c>
      <c r="I22" s="123" t="str">
        <f>T(Admin!L24)</f>
        <v/>
      </c>
    </row>
    <row r="23" spans="1:9" s="88" customFormat="1" ht="24.95" customHeight="1" x14ac:dyDescent="0.3">
      <c r="A23" s="122">
        <v>21</v>
      </c>
      <c r="B23" s="123" t="str">
        <f>T(Admin!C25)</f>
        <v/>
      </c>
      <c r="C23" s="1411" t="str">
        <f>T(Admin!D25)</f>
        <v/>
      </c>
      <c r="D23" s="1411"/>
      <c r="E23" s="123" t="str">
        <f>T(Admin!F25)</f>
        <v/>
      </c>
      <c r="F23" s="124">
        <f>Admin!G25</f>
        <v>0</v>
      </c>
      <c r="G23" s="125" t="str">
        <f>T(Admin!H25)</f>
        <v/>
      </c>
      <c r="H23" s="123" t="str">
        <f>T(Admin!K25)</f>
        <v>15W</v>
      </c>
      <c r="I23" s="123" t="str">
        <f>T(Admin!L25)</f>
        <v/>
      </c>
    </row>
    <row r="24" spans="1:9" s="88" customFormat="1" ht="24.95" customHeight="1" x14ac:dyDescent="0.3">
      <c r="A24" s="122">
        <v>22</v>
      </c>
      <c r="B24" s="123" t="str">
        <f>T(Admin!C26)</f>
        <v/>
      </c>
      <c r="C24" s="1411" t="str">
        <f>T(Admin!D26)</f>
        <v/>
      </c>
      <c r="D24" s="1411"/>
      <c r="E24" s="123" t="str">
        <f>T(Admin!F26)</f>
        <v/>
      </c>
      <c r="F24" s="124">
        <f>Admin!G26</f>
        <v>0</v>
      </c>
      <c r="G24" s="125" t="str">
        <f>T(Admin!H26)</f>
        <v/>
      </c>
      <c r="H24" s="123" t="str">
        <f>T(Admin!K26)</f>
        <v>15W</v>
      </c>
      <c r="I24" s="123" t="str">
        <f>T(Admin!L26)</f>
        <v/>
      </c>
    </row>
    <row r="25" spans="1:9" s="88" customFormat="1" ht="24.95" customHeight="1" x14ac:dyDescent="0.3">
      <c r="A25" s="122">
        <v>23</v>
      </c>
      <c r="B25" s="123" t="str">
        <f>T(Admin!C27)</f>
        <v/>
      </c>
      <c r="C25" s="1411" t="str">
        <f>T(Admin!D27)</f>
        <v/>
      </c>
      <c r="D25" s="1411"/>
      <c r="E25" s="123" t="str">
        <f>T(Admin!F27)</f>
        <v/>
      </c>
      <c r="F25" s="124">
        <f>Admin!G27</f>
        <v>0</v>
      </c>
      <c r="G25" s="125" t="str">
        <f>T(Admin!H27)</f>
        <v/>
      </c>
      <c r="H25" s="123" t="str">
        <f>T(Admin!K27)</f>
        <v>15W</v>
      </c>
      <c r="I25" s="123" t="str">
        <f>T(Admin!L27)</f>
        <v/>
      </c>
    </row>
    <row r="26" spans="1:9" s="88" customFormat="1" ht="24.95" customHeight="1" x14ac:dyDescent="0.3">
      <c r="A26" s="122">
        <v>24</v>
      </c>
      <c r="B26" s="123" t="str">
        <f>T(Admin!C28)</f>
        <v/>
      </c>
      <c r="C26" s="1411" t="str">
        <f>T(Admin!D28)</f>
        <v/>
      </c>
      <c r="D26" s="1411"/>
      <c r="E26" s="123" t="str">
        <f>T(Admin!F28)</f>
        <v/>
      </c>
      <c r="F26" s="124">
        <f>Admin!G28</f>
        <v>0</v>
      </c>
      <c r="G26" s="125" t="str">
        <f>T(Admin!H28)</f>
        <v/>
      </c>
      <c r="H26" s="123" t="str">
        <f>T(Admin!K28)</f>
        <v>15W</v>
      </c>
      <c r="I26" s="123" t="str">
        <f>T(Admin!L28)</f>
        <v/>
      </c>
    </row>
    <row r="27" spans="1:9" s="89" customFormat="1" ht="24.95" customHeight="1" x14ac:dyDescent="0.3">
      <c r="A27" s="122">
        <v>25</v>
      </c>
      <c r="B27" s="123" t="str">
        <f>T(Admin!C29)</f>
        <v/>
      </c>
      <c r="C27" s="1411" t="str">
        <f>T(Admin!D29)</f>
        <v/>
      </c>
      <c r="D27" s="1411"/>
      <c r="E27" s="123" t="str">
        <f>T(Admin!F29)</f>
        <v/>
      </c>
      <c r="F27" s="124">
        <f>Admin!G29</f>
        <v>0</v>
      </c>
      <c r="G27" s="125" t="str">
        <f>T(Admin!H29)</f>
        <v/>
      </c>
      <c r="H27" s="123" t="str">
        <f>T(Admin!K29)</f>
        <v>15W</v>
      </c>
      <c r="I27" s="123" t="str">
        <f>T(Admin!L29)</f>
        <v/>
      </c>
    </row>
    <row r="28" spans="1:9" s="89" customFormat="1" ht="24.95" customHeight="1" x14ac:dyDescent="0.3">
      <c r="A28" s="122">
        <v>26</v>
      </c>
      <c r="B28" s="123" t="str">
        <f>T(Admin!C30)</f>
        <v/>
      </c>
      <c r="C28" s="1411" t="str">
        <f>T(Admin!D30)</f>
        <v/>
      </c>
      <c r="D28" s="1411"/>
      <c r="E28" s="123" t="str">
        <f>T(Admin!F30)</f>
        <v/>
      </c>
      <c r="F28" s="124">
        <f>Admin!G30</f>
        <v>0</v>
      </c>
      <c r="G28" s="125" t="str">
        <f>T(Admin!H30)</f>
        <v/>
      </c>
      <c r="H28" s="123" t="str">
        <f>T(Admin!K30)</f>
        <v>15W</v>
      </c>
      <c r="I28" s="123" t="str">
        <f>T(Admin!L30)</f>
        <v/>
      </c>
    </row>
    <row r="29" spans="1:9" s="89" customFormat="1" ht="24.95" customHeight="1" x14ac:dyDescent="0.3">
      <c r="A29" s="122">
        <v>27</v>
      </c>
      <c r="B29" s="123" t="str">
        <f>T(Admin!C31)</f>
        <v/>
      </c>
      <c r="C29" s="1411" t="str">
        <f>T(Admin!D31)</f>
        <v/>
      </c>
      <c r="D29" s="1411"/>
      <c r="E29" s="123" t="str">
        <f>T(Admin!F31)</f>
        <v/>
      </c>
      <c r="F29" s="124">
        <f>Admin!G31</f>
        <v>0</v>
      </c>
      <c r="G29" s="125" t="str">
        <f>T(Admin!H31)</f>
        <v/>
      </c>
      <c r="H29" s="123" t="str">
        <f>T(Admin!K31)</f>
        <v>15W</v>
      </c>
      <c r="I29" s="123" t="str">
        <f>T(Admin!L31)</f>
        <v/>
      </c>
    </row>
    <row r="30" spans="1:9" s="89" customFormat="1" ht="24.95" customHeight="1" x14ac:dyDescent="0.3">
      <c r="A30" s="122">
        <v>28</v>
      </c>
      <c r="B30" s="123" t="str">
        <f>T(Admin!C32)</f>
        <v/>
      </c>
      <c r="C30" s="1411" t="str">
        <f>T(Admin!D32)</f>
        <v/>
      </c>
      <c r="D30" s="1411"/>
      <c r="E30" s="123" t="str">
        <f>T(Admin!F32)</f>
        <v/>
      </c>
      <c r="F30" s="124">
        <f>Admin!G32</f>
        <v>0</v>
      </c>
      <c r="G30" s="125" t="str">
        <f>T(Admin!H32)</f>
        <v/>
      </c>
      <c r="H30" s="123" t="str">
        <f>T(Admin!K32)</f>
        <v>15W</v>
      </c>
      <c r="I30" s="123" t="str">
        <f>T(Admin!L32)</f>
        <v/>
      </c>
    </row>
    <row r="31" spans="1:9" s="89" customFormat="1" ht="24.95" customHeight="1" x14ac:dyDescent="0.3">
      <c r="A31" s="122">
        <v>29</v>
      </c>
      <c r="B31" s="123" t="str">
        <f>T(Admin!C33)</f>
        <v/>
      </c>
      <c r="C31" s="1411" t="str">
        <f>T(Admin!D33)</f>
        <v/>
      </c>
      <c r="D31" s="1411"/>
      <c r="E31" s="123" t="str">
        <f>T(Admin!F33)</f>
        <v/>
      </c>
      <c r="F31" s="124">
        <f>Admin!G33</f>
        <v>0</v>
      </c>
      <c r="G31" s="125" t="str">
        <f>T(Admin!H33)</f>
        <v/>
      </c>
      <c r="H31" s="123" t="str">
        <f>T(Admin!K33)</f>
        <v>15W</v>
      </c>
      <c r="I31" s="123" t="str">
        <f>T(Admin!L33)</f>
        <v/>
      </c>
    </row>
    <row r="32" spans="1:9" s="89" customFormat="1" ht="24.95" customHeight="1" x14ac:dyDescent="0.3">
      <c r="A32" s="122">
        <v>30</v>
      </c>
      <c r="B32" s="123" t="str">
        <f>T(Admin!C34)</f>
        <v/>
      </c>
      <c r="C32" s="1411" t="str">
        <f>T(Admin!D34)</f>
        <v/>
      </c>
      <c r="D32" s="1411"/>
      <c r="E32" s="123" t="str">
        <f>T(Admin!F34)</f>
        <v/>
      </c>
      <c r="F32" s="124">
        <f>Admin!G34</f>
        <v>0</v>
      </c>
      <c r="G32" s="125" t="str">
        <f>T(Admin!H34)</f>
        <v/>
      </c>
      <c r="H32" s="123" t="str">
        <f>T(Admin!K34)</f>
        <v>15W</v>
      </c>
      <c r="I32" s="123" t="str">
        <f>T(Admin!L34)</f>
        <v/>
      </c>
    </row>
    <row r="34" spans="1:4" x14ac:dyDescent="0.3">
      <c r="A34" s="93"/>
      <c r="B34" s="94" t="s">
        <v>35</v>
      </c>
      <c r="C34" s="94"/>
      <c r="D34" s="95"/>
    </row>
    <row r="35" spans="1:4" x14ac:dyDescent="0.3">
      <c r="A35" s="93"/>
      <c r="B35" s="94" t="s">
        <v>36</v>
      </c>
      <c r="C35" s="94"/>
      <c r="D35" s="95"/>
    </row>
    <row r="36" spans="1:4" x14ac:dyDescent="0.3">
      <c r="A36" s="93"/>
      <c r="B36" s="94" t="s">
        <v>37</v>
      </c>
      <c r="C36" s="94"/>
      <c r="D36" s="96"/>
    </row>
    <row r="37" spans="1:4" x14ac:dyDescent="0.3">
      <c r="A37" s="93"/>
      <c r="B37" s="94"/>
      <c r="C37" s="94"/>
      <c r="D37" s="96"/>
    </row>
  </sheetData>
  <sheetProtection password="C64F" sheet="1"/>
  <protectedRanges>
    <protectedRange password="C64F" sqref="D1 A1:B32 E1:I32 C2:D32" name="Admin"/>
  </protectedRanges>
  <customSheetViews>
    <customSheetView guid="{902EEF54-E42B-473F-A94F-90608D9CB1C3}" fitToPage="1">
      <selection activeCell="L10" sqref="L10"/>
      <pageMargins left="0.7" right="0.7" top="0.75" bottom="0.75" header="0.3" footer="0.3"/>
      <pageSetup scale="85" orientation="portrait" horizontalDpi="300" verticalDpi="300" r:id="rId1"/>
    </customSheetView>
    <customSheetView guid="{C48D4376-7E6E-43E1-BDDA-4583E8F77408}">
      <selection activeCell="G12" sqref="G12"/>
      <pageMargins left="0.7" right="0.7" top="0.75" bottom="0.75" header="0.3" footer="0.3"/>
    </customSheetView>
    <customSheetView guid="{8168B4B8-9A02-4791-AD5C-7A76A87A620E}">
      <selection activeCell="G12" sqref="G12"/>
      <pageMargins left="0.7" right="0.7" top="0.75" bottom="0.75" header="0.3" footer="0.3"/>
    </customSheetView>
    <customSheetView guid="{7F7D5A8C-9A56-4905-9300-15A5D4F74565}" fitToPage="1">
      <selection activeCell="G13" sqref="G13"/>
      <pageMargins left="0.7" right="0.7" top="0.75" bottom="0.75" header="0.3" footer="0.3"/>
      <pageSetup scale="85" orientation="portrait" horizontalDpi="300" verticalDpi="300" r:id="rId2"/>
    </customSheetView>
  </customSheetViews>
  <mergeCells count="33">
    <mergeCell ref="D1:I1"/>
    <mergeCell ref="A1:C1"/>
    <mergeCell ref="C11:D11"/>
    <mergeCell ref="C2:D2"/>
    <mergeCell ref="C3:D3"/>
    <mergeCell ref="C4:D4"/>
    <mergeCell ref="C5:D5"/>
    <mergeCell ref="C6:D6"/>
    <mergeCell ref="C7:D7"/>
    <mergeCell ref="C8:D8"/>
    <mergeCell ref="C9:D9"/>
    <mergeCell ref="C10:D10"/>
    <mergeCell ref="C23:D23"/>
    <mergeCell ref="C12:D12"/>
    <mergeCell ref="C13:D13"/>
    <mergeCell ref="C14:D14"/>
    <mergeCell ref="C15:D15"/>
    <mergeCell ref="C16:D16"/>
    <mergeCell ref="C17:D17"/>
    <mergeCell ref="C18:D18"/>
    <mergeCell ref="C19:D19"/>
    <mergeCell ref="C20:D20"/>
    <mergeCell ref="C21:D21"/>
    <mergeCell ref="C22:D22"/>
    <mergeCell ref="C30:D30"/>
    <mergeCell ref="C31:D31"/>
    <mergeCell ref="C32:D32"/>
    <mergeCell ref="C24:D24"/>
    <mergeCell ref="C25:D25"/>
    <mergeCell ref="C26:D26"/>
    <mergeCell ref="C27:D27"/>
    <mergeCell ref="C28:D28"/>
    <mergeCell ref="C29:D29"/>
  </mergeCells>
  <conditionalFormatting sqref="C4:C11">
    <cfRule type="cellIs" priority="46" stopIfTrue="1" operator="between">
      <formula>3</formula>
      <formula>25</formula>
    </cfRule>
  </conditionalFormatting>
  <conditionalFormatting sqref="C3:C32">
    <cfRule type="expression" dxfId="50" priority="43">
      <formula>$B$13="R"</formula>
    </cfRule>
    <cfRule type="expression" dxfId="49" priority="44">
      <formula>$B$13="C"</formula>
    </cfRule>
    <cfRule type="expression" dxfId="48" priority="45">
      <formula>$B$13="W"</formula>
    </cfRule>
  </conditionalFormatting>
  <conditionalFormatting sqref="C4:C11">
    <cfRule type="expression" dxfId="47" priority="40">
      <formula>$B$15="W"</formula>
    </cfRule>
    <cfRule type="expression" dxfId="46" priority="41">
      <formula>$B$15="C"</formula>
    </cfRule>
    <cfRule type="expression" dxfId="45" priority="42">
      <formula>$B$15="R"</formula>
    </cfRule>
  </conditionalFormatting>
  <conditionalFormatting sqref="C5">
    <cfRule type="expression" dxfId="44" priority="37">
      <formula>$B$19="C"</formula>
    </cfRule>
    <cfRule type="expression" dxfId="43" priority="38">
      <formula>$B$19="R"</formula>
    </cfRule>
    <cfRule type="expression" dxfId="42" priority="39">
      <formula>$B$19="W"</formula>
    </cfRule>
  </conditionalFormatting>
  <conditionalFormatting sqref="C6">
    <cfRule type="expression" dxfId="41" priority="34">
      <formula>$B$21="C"</formula>
    </cfRule>
    <cfRule type="expression" dxfId="40" priority="35">
      <formula>$B$21="R"</formula>
    </cfRule>
    <cfRule type="expression" dxfId="39" priority="36">
      <formula>$B$21="W"</formula>
    </cfRule>
  </conditionalFormatting>
  <conditionalFormatting sqref="C7">
    <cfRule type="expression" dxfId="38" priority="31">
      <formula>$B$24="C"</formula>
    </cfRule>
    <cfRule type="expression" dxfId="37" priority="32">
      <formula>$B$24="R"</formula>
    </cfRule>
    <cfRule type="expression" dxfId="36" priority="33">
      <formula>$B$24="W"</formula>
    </cfRule>
  </conditionalFormatting>
  <conditionalFormatting sqref="C8">
    <cfRule type="expression" dxfId="35" priority="28">
      <formula>$B$25="C"</formula>
    </cfRule>
    <cfRule type="expression" dxfId="34" priority="29">
      <formula>$B$25="R"</formula>
    </cfRule>
    <cfRule type="expression" dxfId="33" priority="30">
      <formula>$B$25="W"</formula>
    </cfRule>
  </conditionalFormatting>
  <conditionalFormatting sqref="C9">
    <cfRule type="expression" dxfId="32" priority="25">
      <formula>$B$26="C"</formula>
    </cfRule>
    <cfRule type="expression" dxfId="31" priority="26">
      <formula>$B$26="R"</formula>
    </cfRule>
    <cfRule type="expression" dxfId="30" priority="27">
      <formula>$B$26="W"</formula>
    </cfRule>
  </conditionalFormatting>
  <conditionalFormatting sqref="C10">
    <cfRule type="expression" dxfId="29" priority="22">
      <formula>$B$27="C"</formula>
    </cfRule>
    <cfRule type="expression" dxfId="28" priority="23">
      <formula>$B$27="R"</formula>
    </cfRule>
    <cfRule type="expression" dxfId="27" priority="24">
      <formula>$B$27="W"</formula>
    </cfRule>
  </conditionalFormatting>
  <conditionalFormatting sqref="C11">
    <cfRule type="expression" dxfId="26" priority="19">
      <formula>$B$28="C"</formula>
    </cfRule>
    <cfRule type="expression" dxfId="25" priority="20">
      <formula>$B$28="R"</formula>
    </cfRule>
    <cfRule type="expression" dxfId="24" priority="21">
      <formula>$B$28="W"</formula>
    </cfRule>
  </conditionalFormatting>
  <conditionalFormatting sqref="C4:C11">
    <cfRule type="expression" dxfId="23" priority="17">
      <formula>$U$15="Student Differing"</formula>
    </cfRule>
    <cfRule type="expression" dxfId="22" priority="18">
      <formula>$U$15="Student Attending"</formula>
    </cfRule>
  </conditionalFormatting>
  <conditionalFormatting sqref="C5">
    <cfRule type="expression" dxfId="21" priority="15">
      <formula>$U$19="Student Deffering"</formula>
    </cfRule>
    <cfRule type="expression" dxfId="20" priority="16">
      <formula>$U$19="Student Attending"</formula>
    </cfRule>
  </conditionalFormatting>
  <conditionalFormatting sqref="C6">
    <cfRule type="expression" dxfId="19" priority="13">
      <formula>$U$21="Student Deffering"</formula>
    </cfRule>
    <cfRule type="expression" dxfId="18" priority="14">
      <formula>$U$21="Student Attending"</formula>
    </cfRule>
  </conditionalFormatting>
  <conditionalFormatting sqref="C7">
    <cfRule type="expression" dxfId="17" priority="11">
      <formula>$U$24="Student Deffering"</formula>
    </cfRule>
    <cfRule type="expression" dxfId="16" priority="12">
      <formula>$U$24="Student Attending"</formula>
    </cfRule>
  </conditionalFormatting>
  <conditionalFormatting sqref="C8">
    <cfRule type="expression" dxfId="15" priority="9">
      <formula>$U$25="Student Deffering"</formula>
    </cfRule>
    <cfRule type="expression" dxfId="14" priority="10">
      <formula>$U$25="Student Attending"</formula>
    </cfRule>
  </conditionalFormatting>
  <conditionalFormatting sqref="C9">
    <cfRule type="expression" dxfId="13" priority="7">
      <formula>$U$26="Student Deffering"</formula>
    </cfRule>
    <cfRule type="expression" dxfId="12" priority="8">
      <formula>$U$26="Student Attending"</formula>
    </cfRule>
  </conditionalFormatting>
  <conditionalFormatting sqref="C10">
    <cfRule type="expression" dxfId="11" priority="5">
      <formula>$U$27="Student Deffering"</formula>
    </cfRule>
    <cfRule type="expression" dxfId="10" priority="6">
      <formula>$U$27="Student Attending"</formula>
    </cfRule>
  </conditionalFormatting>
  <conditionalFormatting sqref="C11">
    <cfRule type="expression" dxfId="9" priority="3">
      <formula>$U$28="Student Deffering"</formula>
    </cfRule>
    <cfRule type="expression" dxfId="8" priority="4">
      <formula>$U$28="Student Attending"</formula>
    </cfRule>
  </conditionalFormatting>
  <conditionalFormatting sqref="C3:C32">
    <cfRule type="expression" dxfId="7" priority="1">
      <formula>$U$13="Student Attending"</formula>
    </cfRule>
    <cfRule type="expression" dxfId="6" priority="2">
      <formula>$U$13="Student Deffering"</formula>
    </cfRule>
  </conditionalFormatting>
  <pageMargins left="0.7" right="0.7" top="0.75" bottom="0.75" header="0.3" footer="0.3"/>
  <pageSetup scale="85" orientation="portrait" horizontalDpi="300" verticalDpi="300"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FFFF"/>
  </sheetPr>
  <dimension ref="A1:BB90"/>
  <sheetViews>
    <sheetView zoomScale="75" zoomScaleNormal="75" workbookViewId="0">
      <selection activeCell="B7" sqref="B7"/>
    </sheetView>
  </sheetViews>
  <sheetFormatPr defaultRowHeight="12.75" x14ac:dyDescent="0.2"/>
  <cols>
    <col min="1" max="1" width="9.28515625" style="203" bestFit="1" customWidth="1"/>
    <col min="2" max="2" width="31.85546875" style="117" customWidth="1"/>
    <col min="3" max="3" width="10.7109375" bestFit="1" customWidth="1"/>
    <col min="4" max="4" width="9.5703125" style="204" customWidth="1"/>
    <col min="5" max="6" width="9.42578125" style="204" customWidth="1"/>
    <col min="7" max="7" width="9.5703125" style="204" customWidth="1"/>
    <col min="8" max="8" width="9.42578125" style="204" customWidth="1"/>
    <col min="9" max="9" width="9.5703125" style="204" customWidth="1"/>
    <col min="10" max="10" width="9.42578125" style="204" customWidth="1"/>
    <col min="11" max="11" width="9.5703125" style="204" bestFit="1" customWidth="1"/>
    <col min="12" max="13" width="9.5703125" style="38" customWidth="1"/>
    <col min="14" max="14" width="9.5703125" style="38" bestFit="1" customWidth="1"/>
    <col min="15" max="15" width="9.5703125" bestFit="1" customWidth="1"/>
    <col min="16" max="16" width="9.42578125" customWidth="1"/>
    <col min="17" max="18" width="9.5703125" customWidth="1"/>
    <col min="19" max="19" width="8.85546875" customWidth="1"/>
    <col min="20" max="22" width="8.7109375" customWidth="1"/>
    <col min="23" max="24" width="3.7109375" style="173" customWidth="1"/>
    <col min="25" max="25" width="9.140625" style="172" customWidth="1"/>
    <col min="26" max="54" width="9.140625" style="173"/>
  </cols>
  <sheetData>
    <row r="1" spans="1:54" s="174" customFormat="1" ht="21.75" customHeight="1" x14ac:dyDescent="0.2">
      <c r="A1" s="1415" t="s">
        <v>119</v>
      </c>
      <c r="B1" s="1416"/>
      <c r="C1" s="1417" t="s">
        <v>120</v>
      </c>
      <c r="D1" s="1420" t="s">
        <v>121</v>
      </c>
      <c r="E1" s="1421"/>
      <c r="F1" s="1421"/>
      <c r="G1" s="1421"/>
      <c r="H1" s="1421"/>
      <c r="I1" s="1421"/>
      <c r="J1" s="1421"/>
      <c r="K1" s="1421"/>
      <c r="L1" s="1421"/>
      <c r="M1" s="1422"/>
      <c r="N1" s="1423" t="s">
        <v>152</v>
      </c>
      <c r="O1" s="1426" t="s">
        <v>116</v>
      </c>
      <c r="P1" s="1427"/>
      <c r="Q1" s="1427"/>
      <c r="R1" s="1428"/>
      <c r="S1" s="1443"/>
      <c r="T1" s="1435" t="s">
        <v>122</v>
      </c>
      <c r="U1" s="1435" t="s">
        <v>123</v>
      </c>
      <c r="V1" s="1435" t="s">
        <v>124</v>
      </c>
      <c r="W1" s="172"/>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row>
    <row r="2" spans="1:54" s="174" customFormat="1" ht="12.75" customHeight="1" x14ac:dyDescent="0.2">
      <c r="A2" s="175" t="s">
        <v>125</v>
      </c>
      <c r="B2" s="175" t="s">
        <v>115</v>
      </c>
      <c r="C2" s="1418"/>
      <c r="D2" s="1438" t="s">
        <v>126</v>
      </c>
      <c r="E2" s="1438" t="s">
        <v>127</v>
      </c>
      <c r="F2" s="1438" t="s">
        <v>128</v>
      </c>
      <c r="G2" s="1438" t="s">
        <v>129</v>
      </c>
      <c r="H2" s="1439" t="s">
        <v>130</v>
      </c>
      <c r="I2" s="1431" t="s">
        <v>131</v>
      </c>
      <c r="J2" s="1431" t="s">
        <v>132</v>
      </c>
      <c r="K2" s="1446" t="s">
        <v>133</v>
      </c>
      <c r="L2" s="1446" t="s">
        <v>134</v>
      </c>
      <c r="M2" s="1449" t="s">
        <v>135</v>
      </c>
      <c r="N2" s="1424"/>
      <c r="O2" s="1432" t="s">
        <v>117</v>
      </c>
      <c r="P2" s="1432" t="s">
        <v>121</v>
      </c>
      <c r="Q2" s="1432" t="s">
        <v>100</v>
      </c>
      <c r="R2" s="1440" t="s">
        <v>136</v>
      </c>
      <c r="S2" s="1444"/>
      <c r="T2" s="1436"/>
      <c r="U2" s="1436"/>
      <c r="V2" s="1436"/>
      <c r="W2" s="172"/>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row>
    <row r="3" spans="1:54" s="174" customFormat="1" ht="12.75" customHeight="1" x14ac:dyDescent="0.2">
      <c r="A3" s="175" t="s">
        <v>137</v>
      </c>
      <c r="B3" s="175" t="s">
        <v>138</v>
      </c>
      <c r="C3" s="1418"/>
      <c r="D3" s="1438"/>
      <c r="E3" s="1438"/>
      <c r="F3" s="1438"/>
      <c r="G3" s="1438"/>
      <c r="H3" s="1439"/>
      <c r="I3" s="1431"/>
      <c r="J3" s="1431"/>
      <c r="K3" s="1447"/>
      <c r="L3" s="1447"/>
      <c r="M3" s="1449"/>
      <c r="N3" s="1424"/>
      <c r="O3" s="1433"/>
      <c r="P3" s="1433"/>
      <c r="Q3" s="1433"/>
      <c r="R3" s="1441"/>
      <c r="S3" s="1444"/>
      <c r="T3" s="1436"/>
      <c r="U3" s="1436"/>
      <c r="V3" s="1436"/>
      <c r="W3" s="172"/>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3"/>
      <c r="AZ3" s="173"/>
      <c r="BA3" s="173"/>
      <c r="BB3" s="173"/>
    </row>
    <row r="4" spans="1:54" s="174" customFormat="1" ht="12.75" customHeight="1" x14ac:dyDescent="0.2">
      <c r="A4" s="1429"/>
      <c r="B4" s="1430"/>
      <c r="C4" s="1418"/>
      <c r="D4" s="1438"/>
      <c r="E4" s="1438"/>
      <c r="F4" s="1438"/>
      <c r="G4" s="1438"/>
      <c r="H4" s="1439"/>
      <c r="I4" s="1431"/>
      <c r="J4" s="1431"/>
      <c r="K4" s="1447"/>
      <c r="L4" s="1447"/>
      <c r="M4" s="1449"/>
      <c r="N4" s="1424"/>
      <c r="O4" s="1433"/>
      <c r="P4" s="1433"/>
      <c r="Q4" s="1433"/>
      <c r="R4" s="1441"/>
      <c r="S4" s="1444"/>
      <c r="T4" s="1436"/>
      <c r="U4" s="1436"/>
      <c r="V4" s="1436"/>
      <c r="W4" s="172"/>
      <c r="X4" s="173"/>
      <c r="Y4" s="173"/>
      <c r="Z4" s="173"/>
      <c r="AA4" s="173"/>
      <c r="AB4" s="173"/>
      <c r="AC4" s="173"/>
      <c r="AD4" s="173"/>
      <c r="AE4" s="173"/>
      <c r="AF4" s="173"/>
      <c r="AG4" s="173"/>
      <c r="AH4" s="173"/>
      <c r="AI4" s="173"/>
      <c r="AJ4" s="173"/>
      <c r="AK4" s="173"/>
      <c r="AL4" s="173"/>
      <c r="AM4" s="173"/>
      <c r="AN4" s="173"/>
      <c r="AO4" s="173"/>
      <c r="AP4" s="173"/>
      <c r="AQ4" s="173"/>
      <c r="AR4" s="173"/>
      <c r="AS4" s="173"/>
      <c r="AT4" s="173"/>
      <c r="AU4" s="173"/>
      <c r="AV4" s="173"/>
      <c r="AW4" s="173"/>
      <c r="AX4" s="173"/>
      <c r="AY4" s="173"/>
      <c r="AZ4" s="173"/>
      <c r="BA4" s="173"/>
      <c r="BB4" s="173"/>
    </row>
    <row r="5" spans="1:54" s="174" customFormat="1" ht="170.25" customHeight="1" x14ac:dyDescent="0.2">
      <c r="A5" s="1430"/>
      <c r="B5" s="1430"/>
      <c r="C5" s="1418"/>
      <c r="D5" s="1438"/>
      <c r="E5" s="1438"/>
      <c r="F5" s="1438"/>
      <c r="G5" s="1438"/>
      <c r="H5" s="1439"/>
      <c r="I5" s="1431"/>
      <c r="J5" s="1431"/>
      <c r="K5" s="1447"/>
      <c r="L5" s="1447"/>
      <c r="M5" s="1449"/>
      <c r="N5" s="1424"/>
      <c r="O5" s="1433"/>
      <c r="P5" s="1433"/>
      <c r="Q5" s="1433"/>
      <c r="R5" s="1441"/>
      <c r="S5" s="1444"/>
      <c r="T5" s="1436"/>
      <c r="U5" s="1436"/>
      <c r="V5" s="1436"/>
      <c r="W5" s="172"/>
      <c r="X5" s="173"/>
      <c r="Y5" s="173"/>
      <c r="Z5" s="173"/>
      <c r="AA5" s="173"/>
      <c r="AB5" s="173"/>
      <c r="AC5" s="173"/>
      <c r="AD5" s="173"/>
      <c r="AE5" s="173"/>
      <c r="AF5" s="173"/>
      <c r="AG5" s="173"/>
      <c r="AH5" s="173"/>
      <c r="AI5" s="173"/>
      <c r="AJ5" s="173"/>
      <c r="AK5" s="173"/>
      <c r="AL5" s="173"/>
      <c r="AM5" s="173"/>
      <c r="AN5" s="173"/>
      <c r="AO5" s="173"/>
      <c r="AP5" s="173"/>
      <c r="AQ5" s="173"/>
      <c r="AR5" s="173"/>
      <c r="AS5" s="173"/>
      <c r="AT5" s="173"/>
      <c r="AU5" s="173"/>
      <c r="AV5" s="173"/>
      <c r="AW5" s="173"/>
      <c r="AX5" s="173"/>
      <c r="AY5" s="173"/>
      <c r="AZ5" s="173"/>
      <c r="BA5" s="173"/>
      <c r="BB5" s="173"/>
    </row>
    <row r="6" spans="1:54" s="108" customFormat="1" ht="19.5" customHeight="1" x14ac:dyDescent="0.2">
      <c r="A6" s="176" t="s">
        <v>34</v>
      </c>
      <c r="B6" s="176" t="s">
        <v>139</v>
      </c>
      <c r="C6" s="1419"/>
      <c r="D6" s="1438"/>
      <c r="E6" s="1438"/>
      <c r="F6" s="1438"/>
      <c r="G6" s="1438"/>
      <c r="H6" s="1439"/>
      <c r="I6" s="1431"/>
      <c r="J6" s="1431"/>
      <c r="K6" s="1448"/>
      <c r="L6" s="1448"/>
      <c r="M6" s="1449"/>
      <c r="N6" s="1425"/>
      <c r="O6" s="1434"/>
      <c r="P6" s="1434"/>
      <c r="Q6" s="1434"/>
      <c r="R6" s="1442"/>
      <c r="S6" s="1444"/>
      <c r="T6" s="1437"/>
      <c r="U6" s="1437"/>
      <c r="V6" s="1437"/>
      <c r="W6" s="172"/>
      <c r="X6" s="172"/>
      <c r="Y6" s="172"/>
      <c r="Z6" s="172"/>
      <c r="AA6" s="172"/>
      <c r="AB6" s="172"/>
      <c r="AC6" s="172"/>
      <c r="AD6" s="172"/>
      <c r="AE6" s="172"/>
      <c r="AF6" s="172"/>
      <c r="AG6" s="172"/>
      <c r="AH6" s="172"/>
      <c r="AI6" s="172"/>
      <c r="AJ6" s="172"/>
      <c r="AK6" s="172"/>
      <c r="AL6" s="172"/>
      <c r="AM6" s="172"/>
      <c r="AN6" s="172"/>
      <c r="AO6" s="172"/>
      <c r="AP6" s="172"/>
      <c r="AQ6" s="172"/>
      <c r="AR6" s="172"/>
      <c r="AS6" s="172"/>
      <c r="AT6" s="172"/>
      <c r="AU6" s="172"/>
      <c r="AV6" s="172"/>
      <c r="AW6" s="172"/>
      <c r="AX6" s="172"/>
      <c r="AY6" s="172"/>
      <c r="AZ6" s="172"/>
      <c r="BA6" s="172"/>
      <c r="BB6" s="172"/>
    </row>
    <row r="7" spans="1:54" s="108" customFormat="1" ht="18" customHeight="1" x14ac:dyDescent="0.25">
      <c r="A7" s="177" t="str">
        <f>Admin!C5</f>
        <v>SGT</v>
      </c>
      <c r="B7" s="177" t="e">
        <f>Admin!#REF!</f>
        <v>#REF!</v>
      </c>
      <c r="C7" s="178">
        <f>Evals!CP4</f>
        <v>0</v>
      </c>
      <c r="D7" s="179">
        <f>Honors!C6</f>
        <v>0.95</v>
      </c>
      <c r="E7" s="179">
        <f>Honors!G6</f>
        <v>0.85</v>
      </c>
      <c r="F7" s="179">
        <f>Honors!K6</f>
        <v>0.7</v>
      </c>
      <c r="G7" s="179"/>
      <c r="H7" s="206">
        <f>AVERAGE(D7:G7)</f>
        <v>0.83333333333333337</v>
      </c>
      <c r="I7" s="179"/>
      <c r="J7" s="179"/>
      <c r="K7" s="179"/>
      <c r="L7" s="179"/>
      <c r="M7" s="207" t="e">
        <f>AVERAGE(I7:L7)</f>
        <v>#DIV/0!</v>
      </c>
      <c r="N7" s="213">
        <f ca="1">Honors!AZ6</f>
        <v>88</v>
      </c>
      <c r="O7" s="214">
        <f ca="1">IF(N7="","",C7)</f>
        <v>0</v>
      </c>
      <c r="P7" s="215">
        <f ca="1">IF(N7="","",H7*100)</f>
        <v>83.333333333333343</v>
      </c>
      <c r="Q7" s="216">
        <f ca="1">N7</f>
        <v>88</v>
      </c>
      <c r="R7" s="212">
        <f ca="1">SUM(O7:Q7)</f>
        <v>171.33333333333334</v>
      </c>
      <c r="S7" s="1444"/>
      <c r="T7" s="183"/>
      <c r="U7" s="183"/>
      <c r="V7" s="183"/>
      <c r="W7" s="172"/>
      <c r="X7" s="172"/>
      <c r="Y7" s="172"/>
      <c r="Z7" s="172"/>
      <c r="AA7" s="172"/>
      <c r="AB7" s="172"/>
      <c r="AC7" s="172"/>
      <c r="AD7" s="172"/>
      <c r="AE7" s="172"/>
      <c r="AF7" s="172"/>
      <c r="AG7" s="172"/>
      <c r="AH7" s="172"/>
      <c r="AI7" s="172"/>
      <c r="AJ7" s="172"/>
      <c r="AK7" s="172"/>
      <c r="AL7" s="172"/>
      <c r="AM7" s="172"/>
      <c r="AN7" s="172"/>
      <c r="AO7" s="172"/>
      <c r="AP7" s="172"/>
      <c r="AQ7" s="172"/>
      <c r="AR7" s="172"/>
      <c r="AS7" s="172"/>
      <c r="AT7" s="172"/>
      <c r="AU7" s="172"/>
      <c r="AV7" s="172"/>
      <c r="AW7" s="172"/>
      <c r="AX7" s="172"/>
      <c r="AY7" s="172"/>
      <c r="AZ7" s="172"/>
      <c r="BA7" s="172"/>
      <c r="BB7" s="172"/>
    </row>
    <row r="8" spans="1:54" s="108" customFormat="1" ht="18" customHeight="1" x14ac:dyDescent="0.25">
      <c r="A8" s="177">
        <f>Admin!C6</f>
        <v>0</v>
      </c>
      <c r="B8" s="177" t="e">
        <f>Admin!#REF!</f>
        <v>#REF!</v>
      </c>
      <c r="C8" s="178">
        <f>Evals!CP5</f>
        <v>0</v>
      </c>
      <c r="D8" s="179">
        <f>Honors!C7</f>
        <v>0.7</v>
      </c>
      <c r="E8" s="179">
        <f>Honors!G7</f>
        <v>0.88</v>
      </c>
      <c r="F8" s="179">
        <f>Honors!K7</f>
        <v>0.94499999999999995</v>
      </c>
      <c r="G8" s="179"/>
      <c r="H8" s="206">
        <f t="shared" ref="H8:H23" si="0">AVERAGE(D8:G8)</f>
        <v>0.84166666666666667</v>
      </c>
      <c r="I8" s="179"/>
      <c r="J8" s="179"/>
      <c r="K8" s="179"/>
      <c r="L8" s="179"/>
      <c r="M8" s="207" t="e">
        <f t="shared" ref="M8:M23" si="1">AVERAGE(I8:L8)</f>
        <v>#DIV/0!</v>
      </c>
      <c r="N8" s="213">
        <f ca="1">Honors!AZ7</f>
        <v>67</v>
      </c>
      <c r="O8" s="214">
        <f t="shared" ref="O8:O27" ca="1" si="2">IF(N8="","",C8)</f>
        <v>0</v>
      </c>
      <c r="P8" s="215">
        <f t="shared" ref="P8:P27" ca="1" si="3">IF(N8="","",H8*100)</f>
        <v>84.166666666666671</v>
      </c>
      <c r="Q8" s="216">
        <f ca="1">N8</f>
        <v>67</v>
      </c>
      <c r="R8" s="212">
        <f t="shared" ref="R8:R23" ca="1" si="4">SUM(O8:Q8)</f>
        <v>151.16666666666669</v>
      </c>
      <c r="S8" s="1444"/>
      <c r="T8" s="183"/>
      <c r="U8" s="183"/>
      <c r="V8" s="183"/>
      <c r="W8" s="172"/>
      <c r="X8" s="172"/>
      <c r="Y8" s="172"/>
      <c r="Z8" s="172"/>
      <c r="AA8" s="172"/>
      <c r="AB8" s="172"/>
      <c r="AC8" s="172"/>
      <c r="AD8" s="172"/>
      <c r="AE8" s="172"/>
      <c r="AF8" s="172"/>
      <c r="AG8" s="172"/>
      <c r="AH8" s="172"/>
      <c r="AI8" s="172"/>
      <c r="AJ8" s="172"/>
      <c r="AK8" s="172"/>
      <c r="AL8" s="172"/>
      <c r="AM8" s="172"/>
      <c r="AN8" s="172"/>
      <c r="AO8" s="172"/>
      <c r="AP8" s="172"/>
      <c r="AQ8" s="172"/>
      <c r="AR8" s="172"/>
      <c r="AS8" s="172"/>
      <c r="AT8" s="172"/>
      <c r="AU8" s="172"/>
      <c r="AV8" s="172"/>
      <c r="AW8" s="172"/>
      <c r="AX8" s="172"/>
      <c r="AY8" s="172"/>
      <c r="AZ8" s="172"/>
      <c r="BA8" s="172"/>
      <c r="BB8" s="172"/>
    </row>
    <row r="9" spans="1:54" s="108" customFormat="1" ht="18" customHeight="1" x14ac:dyDescent="0.25">
      <c r="A9" s="177">
        <f>Admin!C7</f>
        <v>0</v>
      </c>
      <c r="B9" s="177" t="e">
        <f>Admin!#REF!</f>
        <v>#REF!</v>
      </c>
      <c r="C9" s="178">
        <f>Evals!CP6</f>
        <v>0</v>
      </c>
      <c r="D9" s="179">
        <f>Honors!C8</f>
        <v>0.88539999999999996</v>
      </c>
      <c r="E9" s="179">
        <f>Honors!G8</f>
        <v>0.90669999999999995</v>
      </c>
      <c r="F9" s="179">
        <f>Honors!K8</f>
        <v>0.75560000000000005</v>
      </c>
      <c r="G9" s="179"/>
      <c r="H9" s="206">
        <f t="shared" si="0"/>
        <v>0.84923333333333328</v>
      </c>
      <c r="I9" s="179"/>
      <c r="J9" s="179"/>
      <c r="K9" s="179"/>
      <c r="L9" s="179"/>
      <c r="M9" s="207" t="e">
        <f t="shared" si="1"/>
        <v>#DIV/0!</v>
      </c>
      <c r="N9" s="213">
        <f ca="1">Honors!AZ8</f>
        <v>63</v>
      </c>
      <c r="O9" s="214">
        <f t="shared" ca="1" si="2"/>
        <v>0</v>
      </c>
      <c r="P9" s="215">
        <f t="shared" ca="1" si="3"/>
        <v>84.923333333333332</v>
      </c>
      <c r="Q9" s="216">
        <f t="shared" ref="Q9:Q23" ca="1" si="5">N9</f>
        <v>63</v>
      </c>
      <c r="R9" s="212">
        <f t="shared" ca="1" si="4"/>
        <v>147.92333333333335</v>
      </c>
      <c r="S9" s="1444"/>
      <c r="T9" s="183"/>
      <c r="U9" s="183"/>
      <c r="V9" s="183"/>
      <c r="W9" s="172"/>
      <c r="X9" s="172"/>
      <c r="Y9" s="172"/>
      <c r="Z9" s="172"/>
      <c r="AA9" s="172"/>
      <c r="AB9" s="172"/>
      <c r="AC9" s="172"/>
      <c r="AD9" s="172"/>
      <c r="AE9" s="172"/>
      <c r="AF9" s="172"/>
      <c r="AG9" s="172"/>
      <c r="AH9" s="172"/>
      <c r="AI9" s="172"/>
      <c r="AJ9" s="172"/>
      <c r="AK9" s="172"/>
      <c r="AL9" s="172"/>
      <c r="AM9" s="172"/>
      <c r="AN9" s="172"/>
      <c r="AO9" s="172"/>
      <c r="AP9" s="172"/>
      <c r="AQ9" s="172"/>
      <c r="AR9" s="172"/>
      <c r="AS9" s="172"/>
      <c r="AT9" s="172"/>
      <c r="AU9" s="172"/>
      <c r="AV9" s="172"/>
      <c r="AW9" s="172"/>
      <c r="AX9" s="172"/>
      <c r="AY9" s="172"/>
      <c r="AZ9" s="172"/>
      <c r="BA9" s="172"/>
      <c r="BB9" s="172"/>
    </row>
    <row r="10" spans="1:54" s="108" customFormat="1" ht="18" customHeight="1" x14ac:dyDescent="0.25">
      <c r="A10" s="177">
        <f>Admin!C8</f>
        <v>0</v>
      </c>
      <c r="B10" s="177" t="e">
        <f>Admin!#REF!</f>
        <v>#REF!</v>
      </c>
      <c r="C10" s="178">
        <f>Evals!CP7</f>
        <v>0</v>
      </c>
      <c r="D10" s="179">
        <f>Honors!C9</f>
        <v>0.94499999999999995</v>
      </c>
      <c r="E10" s="179">
        <f>Honors!G9</f>
        <v>0.9</v>
      </c>
      <c r="F10" s="179">
        <f>Honors!K9</f>
        <v>0.85</v>
      </c>
      <c r="G10" s="179"/>
      <c r="H10" s="206">
        <f t="shared" si="0"/>
        <v>0.89833333333333332</v>
      </c>
      <c r="I10" s="179"/>
      <c r="J10" s="179"/>
      <c r="K10" s="179"/>
      <c r="L10" s="179"/>
      <c r="M10" s="207" t="e">
        <f t="shared" si="1"/>
        <v>#DIV/0!</v>
      </c>
      <c r="N10" s="213">
        <f ca="1">Honors!AZ9</f>
        <v>87</v>
      </c>
      <c r="O10" s="214">
        <f t="shared" ca="1" si="2"/>
        <v>0</v>
      </c>
      <c r="P10" s="215">
        <f t="shared" ca="1" si="3"/>
        <v>89.833333333333329</v>
      </c>
      <c r="Q10" s="216">
        <f t="shared" ca="1" si="5"/>
        <v>87</v>
      </c>
      <c r="R10" s="212">
        <f t="shared" ca="1" si="4"/>
        <v>176.83333333333331</v>
      </c>
      <c r="S10" s="1444"/>
      <c r="T10" s="183"/>
      <c r="U10" s="183"/>
      <c r="V10" s="183"/>
      <c r="W10" s="172"/>
      <c r="X10" s="172"/>
      <c r="Y10" s="172"/>
      <c r="Z10" s="172"/>
      <c r="AA10" s="172"/>
      <c r="AB10" s="172"/>
      <c r="AC10" s="172"/>
      <c r="AD10" s="172"/>
      <c r="AE10" s="172"/>
      <c r="AF10" s="172"/>
      <c r="AG10" s="172"/>
      <c r="AH10" s="172"/>
      <c r="AI10" s="172"/>
      <c r="AJ10" s="172"/>
      <c r="AK10" s="172"/>
      <c r="AL10" s="172"/>
      <c r="AM10" s="172"/>
      <c r="AN10" s="172"/>
      <c r="AO10" s="172"/>
      <c r="AP10" s="172"/>
      <c r="AQ10" s="172"/>
      <c r="AR10" s="172"/>
      <c r="AS10" s="172"/>
      <c r="AT10" s="172"/>
      <c r="AU10" s="172"/>
      <c r="AV10" s="172"/>
      <c r="AW10" s="172"/>
      <c r="AX10" s="172"/>
      <c r="AY10" s="172"/>
      <c r="AZ10" s="172"/>
      <c r="BA10" s="172"/>
      <c r="BB10" s="172"/>
    </row>
    <row r="11" spans="1:54" s="108" customFormat="1" ht="17.25" customHeight="1" x14ac:dyDescent="0.25">
      <c r="A11" s="177">
        <f>Admin!C9</f>
        <v>0</v>
      </c>
      <c r="B11" s="177" t="e">
        <f>Admin!#REF!</f>
        <v>#REF!</v>
      </c>
      <c r="C11" s="178">
        <f>Evals!CP8</f>
        <v>0</v>
      </c>
      <c r="D11" s="179">
        <f>Honors!C10</f>
        <v>0.75560000000000005</v>
      </c>
      <c r="E11" s="179">
        <f>Honors!G10</f>
        <v>0.88539999999999996</v>
      </c>
      <c r="F11" s="179">
        <f>Honors!K10</f>
        <v>0.94499999999999995</v>
      </c>
      <c r="G11" s="179"/>
      <c r="H11" s="206">
        <f t="shared" si="0"/>
        <v>0.86199999999999999</v>
      </c>
      <c r="I11" s="179"/>
      <c r="J11" s="179"/>
      <c r="K11" s="179"/>
      <c r="L11" s="179"/>
      <c r="M11" s="207" t="e">
        <f t="shared" si="1"/>
        <v>#DIV/0!</v>
      </c>
      <c r="N11" s="213">
        <f ca="1">Honors!AZ10</f>
        <v>66</v>
      </c>
      <c r="O11" s="214">
        <f t="shared" ca="1" si="2"/>
        <v>0</v>
      </c>
      <c r="P11" s="215">
        <f t="shared" ca="1" si="3"/>
        <v>86.2</v>
      </c>
      <c r="Q11" s="216">
        <f t="shared" ca="1" si="5"/>
        <v>66</v>
      </c>
      <c r="R11" s="212">
        <f t="shared" ca="1" si="4"/>
        <v>152.19999999999999</v>
      </c>
      <c r="S11" s="1444"/>
      <c r="T11" s="183"/>
      <c r="U11" s="183"/>
      <c r="V11" s="183"/>
      <c r="W11" s="172"/>
      <c r="X11" s="172"/>
      <c r="Y11" s="172"/>
      <c r="Z11" s="172"/>
      <c r="AA11" s="172"/>
      <c r="AB11" s="172"/>
      <c r="AC11" s="172"/>
      <c r="AD11" s="172"/>
      <c r="AE11" s="172"/>
      <c r="AF11" s="172"/>
      <c r="AG11" s="172"/>
      <c r="AH11" s="172"/>
      <c r="AI11" s="172"/>
      <c r="AJ11" s="172"/>
      <c r="AK11" s="172"/>
      <c r="AL11" s="172"/>
      <c r="AM11" s="172"/>
      <c r="AN11" s="172"/>
      <c r="AO11" s="172"/>
      <c r="AP11" s="172"/>
      <c r="AQ11" s="172"/>
      <c r="AR11" s="172"/>
      <c r="AS11" s="172"/>
      <c r="AT11" s="172"/>
      <c r="AU11" s="172"/>
      <c r="AV11" s="172"/>
      <c r="AW11" s="172"/>
      <c r="AX11" s="172"/>
      <c r="AY11" s="172"/>
      <c r="AZ11" s="172"/>
      <c r="BA11" s="172"/>
      <c r="BB11" s="172"/>
    </row>
    <row r="12" spans="1:54" s="108" customFormat="1" ht="17.25" customHeight="1" x14ac:dyDescent="0.25">
      <c r="A12" s="177">
        <f>Admin!C10</f>
        <v>0</v>
      </c>
      <c r="B12" s="177" t="e">
        <f>Admin!#REF!</f>
        <v>#REF!</v>
      </c>
      <c r="C12" s="178">
        <f>Evals!CP9</f>
        <v>0</v>
      </c>
      <c r="D12" s="179">
        <f>Honors!C11</f>
        <v>0</v>
      </c>
      <c r="E12" s="179">
        <f>Honors!G11</f>
        <v>0</v>
      </c>
      <c r="F12" s="179">
        <f>Honors!K11</f>
        <v>0</v>
      </c>
      <c r="G12" s="179"/>
      <c r="H12" s="206">
        <f t="shared" si="0"/>
        <v>0</v>
      </c>
      <c r="I12" s="179"/>
      <c r="J12" s="179"/>
      <c r="K12" s="179"/>
      <c r="L12" s="179"/>
      <c r="M12" s="207" t="e">
        <f t="shared" si="1"/>
        <v>#DIV/0!</v>
      </c>
      <c r="N12" s="213" t="str">
        <f ca="1">Honors!AZ11</f>
        <v/>
      </c>
      <c r="O12" s="214" t="str">
        <f t="shared" ca="1" si="2"/>
        <v/>
      </c>
      <c r="P12" s="215" t="str">
        <f t="shared" ca="1" si="3"/>
        <v/>
      </c>
      <c r="Q12" s="216" t="str">
        <f t="shared" ca="1" si="5"/>
        <v/>
      </c>
      <c r="R12" s="212">
        <f t="shared" ca="1" si="4"/>
        <v>0</v>
      </c>
      <c r="S12" s="1444"/>
      <c r="T12" s="183"/>
      <c r="U12" s="183"/>
      <c r="V12" s="183"/>
      <c r="W12" s="184"/>
      <c r="X12" s="172"/>
      <c r="Y12" s="172"/>
      <c r="Z12" s="172"/>
      <c r="AA12" s="172"/>
      <c r="AB12" s="172"/>
      <c r="AC12" s="172"/>
      <c r="AD12" s="172"/>
      <c r="AE12" s="172"/>
      <c r="AF12" s="172"/>
      <c r="AG12" s="172"/>
      <c r="AH12" s="172"/>
      <c r="AI12" s="172"/>
      <c r="AJ12" s="172"/>
      <c r="AK12" s="172"/>
      <c r="AL12" s="172"/>
      <c r="AM12" s="172"/>
      <c r="AN12" s="172"/>
      <c r="AO12" s="172"/>
      <c r="AP12" s="172"/>
      <c r="AQ12" s="172"/>
      <c r="AR12" s="172"/>
      <c r="AS12" s="172"/>
      <c r="AT12" s="172"/>
      <c r="AU12" s="172"/>
      <c r="AV12" s="172"/>
      <c r="AW12" s="172"/>
      <c r="AX12" s="172"/>
      <c r="AY12" s="172"/>
      <c r="AZ12" s="172"/>
      <c r="BA12" s="172"/>
      <c r="BB12" s="172"/>
    </row>
    <row r="13" spans="1:54" s="108" customFormat="1" ht="18" customHeight="1" x14ac:dyDescent="0.25">
      <c r="A13" s="177">
        <f>Admin!C11</f>
        <v>0</v>
      </c>
      <c r="B13" s="177" t="e">
        <f>Admin!#REF!</f>
        <v>#REF!</v>
      </c>
      <c r="C13" s="178">
        <f>Evals!CP10</f>
        <v>0</v>
      </c>
      <c r="D13" s="179">
        <f>Honors!C12</f>
        <v>0</v>
      </c>
      <c r="E13" s="179">
        <f>Honors!G12</f>
        <v>0</v>
      </c>
      <c r="F13" s="179">
        <f>Honors!K12</f>
        <v>0</v>
      </c>
      <c r="G13" s="179"/>
      <c r="H13" s="206">
        <f t="shared" si="0"/>
        <v>0</v>
      </c>
      <c r="I13" s="179"/>
      <c r="J13" s="179"/>
      <c r="K13" s="179"/>
      <c r="L13" s="179"/>
      <c r="M13" s="207" t="e">
        <f t="shared" si="1"/>
        <v>#DIV/0!</v>
      </c>
      <c r="N13" s="213" t="str">
        <f ca="1">Honors!AZ12</f>
        <v/>
      </c>
      <c r="O13" s="214" t="str">
        <f t="shared" ca="1" si="2"/>
        <v/>
      </c>
      <c r="P13" s="215" t="str">
        <f t="shared" ca="1" si="3"/>
        <v/>
      </c>
      <c r="Q13" s="216" t="str">
        <f t="shared" ca="1" si="5"/>
        <v/>
      </c>
      <c r="R13" s="212">
        <f t="shared" ca="1" si="4"/>
        <v>0</v>
      </c>
      <c r="S13" s="1444"/>
      <c r="T13" s="183"/>
      <c r="U13" s="183"/>
      <c r="V13" s="183"/>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row>
    <row r="14" spans="1:54" s="108" customFormat="1" ht="18" customHeight="1" x14ac:dyDescent="0.25">
      <c r="A14" s="177">
        <f>Admin!C12</f>
        <v>0</v>
      </c>
      <c r="B14" s="177" t="e">
        <f>Admin!#REF!</f>
        <v>#REF!</v>
      </c>
      <c r="C14" s="178">
        <f>Evals!CP11</f>
        <v>0</v>
      </c>
      <c r="D14" s="179">
        <f>Honors!C13</f>
        <v>0</v>
      </c>
      <c r="E14" s="179">
        <f>Honors!G13</f>
        <v>0</v>
      </c>
      <c r="F14" s="179">
        <f>Honors!K13</f>
        <v>0</v>
      </c>
      <c r="G14" s="179"/>
      <c r="H14" s="206">
        <f t="shared" si="0"/>
        <v>0</v>
      </c>
      <c r="I14" s="179"/>
      <c r="J14" s="179"/>
      <c r="K14" s="179"/>
      <c r="L14" s="179"/>
      <c r="M14" s="207" t="e">
        <f t="shared" si="1"/>
        <v>#DIV/0!</v>
      </c>
      <c r="N14" s="213" t="str">
        <f ca="1">Honors!AZ13</f>
        <v/>
      </c>
      <c r="O14" s="214" t="str">
        <f t="shared" ca="1" si="2"/>
        <v/>
      </c>
      <c r="P14" s="215" t="str">
        <f t="shared" ca="1" si="3"/>
        <v/>
      </c>
      <c r="Q14" s="216" t="str">
        <f t="shared" ca="1" si="5"/>
        <v/>
      </c>
      <c r="R14" s="212">
        <f t="shared" ca="1" si="4"/>
        <v>0</v>
      </c>
      <c r="S14" s="1444"/>
      <c r="T14" s="183"/>
      <c r="U14" s="183"/>
      <c r="V14" s="183"/>
      <c r="W14" s="172"/>
      <c r="X14" s="172"/>
      <c r="Y14" s="172"/>
      <c r="Z14" s="172"/>
      <c r="AA14" s="172"/>
      <c r="AB14" s="172"/>
      <c r="AC14" s="172"/>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row>
    <row r="15" spans="1:54" s="108" customFormat="1" ht="18" customHeight="1" x14ac:dyDescent="0.25">
      <c r="A15" s="177">
        <f>Admin!C13</f>
        <v>0</v>
      </c>
      <c r="B15" s="177" t="e">
        <f>Admin!#REF!</f>
        <v>#REF!</v>
      </c>
      <c r="C15" s="178">
        <f>Evals!CP12</f>
        <v>0</v>
      </c>
      <c r="D15" s="179">
        <f>Honors!C14</f>
        <v>0</v>
      </c>
      <c r="E15" s="179">
        <f>Honors!G14</f>
        <v>0</v>
      </c>
      <c r="F15" s="179">
        <f>Honors!K14</f>
        <v>0</v>
      </c>
      <c r="G15" s="179"/>
      <c r="H15" s="206">
        <f t="shared" si="0"/>
        <v>0</v>
      </c>
      <c r="I15" s="179"/>
      <c r="J15" s="179">
        <v>0.7</v>
      </c>
      <c r="K15" s="179"/>
      <c r="L15" s="179"/>
      <c r="M15" s="207">
        <f t="shared" si="1"/>
        <v>0.7</v>
      </c>
      <c r="N15" s="213" t="str">
        <f ca="1">Honors!AZ14</f>
        <v/>
      </c>
      <c r="O15" s="214" t="str">
        <f t="shared" ca="1" si="2"/>
        <v/>
      </c>
      <c r="P15" s="215" t="str">
        <f t="shared" ca="1" si="3"/>
        <v/>
      </c>
      <c r="Q15" s="216" t="str">
        <f t="shared" ca="1" si="5"/>
        <v/>
      </c>
      <c r="R15" s="212">
        <f t="shared" ca="1" si="4"/>
        <v>0</v>
      </c>
      <c r="S15" s="1444"/>
      <c r="T15" s="183"/>
      <c r="U15" s="183"/>
      <c r="V15" s="183"/>
      <c r="W15" s="172"/>
      <c r="X15" s="172"/>
      <c r="Y15" s="172"/>
      <c r="Z15" s="172"/>
      <c r="AA15" s="172"/>
      <c r="AB15" s="172"/>
      <c r="AC15" s="172"/>
      <c r="AD15" s="172"/>
      <c r="AE15" s="172"/>
      <c r="AF15" s="172"/>
      <c r="AG15" s="172"/>
      <c r="AH15" s="172"/>
      <c r="AI15" s="172"/>
      <c r="AJ15" s="172"/>
      <c r="AK15" s="172"/>
      <c r="AL15" s="172"/>
      <c r="AM15" s="172"/>
      <c r="AN15" s="172"/>
      <c r="AO15" s="172"/>
      <c r="AP15" s="172"/>
      <c r="AQ15" s="172"/>
      <c r="AR15" s="172"/>
      <c r="AS15" s="172"/>
      <c r="AT15" s="172"/>
      <c r="AU15" s="172"/>
      <c r="AV15" s="172"/>
      <c r="AW15" s="172"/>
      <c r="AX15" s="172"/>
      <c r="AY15" s="172"/>
      <c r="AZ15" s="172"/>
      <c r="BA15" s="172"/>
      <c r="BB15" s="172"/>
    </row>
    <row r="16" spans="1:54" s="108" customFormat="1" ht="18" customHeight="1" x14ac:dyDescent="0.25">
      <c r="A16" s="177">
        <f>Admin!C14</f>
        <v>0</v>
      </c>
      <c r="B16" s="177" t="e">
        <f>Admin!#REF!</f>
        <v>#REF!</v>
      </c>
      <c r="C16" s="178">
        <f>Evals!CP13</f>
        <v>0</v>
      </c>
      <c r="D16" s="179">
        <f>Honors!C15</f>
        <v>0</v>
      </c>
      <c r="E16" s="179">
        <f>Honors!G15</f>
        <v>0</v>
      </c>
      <c r="F16" s="179">
        <f>Honors!K15</f>
        <v>0</v>
      </c>
      <c r="G16" s="179"/>
      <c r="H16" s="206">
        <f t="shared" si="0"/>
        <v>0</v>
      </c>
      <c r="I16" s="179"/>
      <c r="J16" s="179"/>
      <c r="K16" s="179"/>
      <c r="L16" s="179"/>
      <c r="M16" s="207" t="e">
        <f t="shared" si="1"/>
        <v>#DIV/0!</v>
      </c>
      <c r="N16" s="213" t="str">
        <f ca="1">Honors!AZ15</f>
        <v/>
      </c>
      <c r="O16" s="214" t="str">
        <f t="shared" ca="1" si="2"/>
        <v/>
      </c>
      <c r="P16" s="215" t="str">
        <f t="shared" ca="1" si="3"/>
        <v/>
      </c>
      <c r="Q16" s="216" t="str">
        <f t="shared" ca="1" si="5"/>
        <v/>
      </c>
      <c r="R16" s="212">
        <f t="shared" ca="1" si="4"/>
        <v>0</v>
      </c>
      <c r="S16" s="1444"/>
      <c r="T16" s="183"/>
      <c r="U16" s="183"/>
      <c r="V16" s="183"/>
      <c r="W16" s="172"/>
      <c r="X16" s="172"/>
      <c r="Y16" s="172"/>
      <c r="Z16" s="172"/>
      <c r="AA16" s="172"/>
      <c r="AB16" s="172"/>
      <c r="AC16" s="172"/>
      <c r="AD16" s="172"/>
      <c r="AE16" s="172"/>
      <c r="AF16" s="172"/>
      <c r="AG16" s="172"/>
      <c r="AH16" s="172"/>
      <c r="AI16" s="172"/>
      <c r="AJ16" s="172"/>
      <c r="AK16" s="172"/>
      <c r="AL16" s="172"/>
      <c r="AM16" s="172"/>
      <c r="AN16" s="172"/>
      <c r="AO16" s="172"/>
      <c r="AP16" s="172"/>
      <c r="AQ16" s="172"/>
      <c r="AR16" s="172"/>
      <c r="AS16" s="172"/>
      <c r="AT16" s="172"/>
      <c r="AU16" s="172"/>
      <c r="AV16" s="172"/>
      <c r="AW16" s="172"/>
      <c r="AX16" s="172"/>
      <c r="AY16" s="172"/>
      <c r="AZ16" s="172"/>
      <c r="BA16" s="172"/>
      <c r="BB16" s="172"/>
    </row>
    <row r="17" spans="1:54" s="108" customFormat="1" ht="18" customHeight="1" x14ac:dyDescent="0.25">
      <c r="A17" s="177">
        <f>Admin!C15</f>
        <v>0</v>
      </c>
      <c r="B17" s="177" t="e">
        <f>Admin!#REF!</f>
        <v>#REF!</v>
      </c>
      <c r="C17" s="178">
        <f>Evals!CP14</f>
        <v>0</v>
      </c>
      <c r="D17" s="179"/>
      <c r="E17" s="179"/>
      <c r="F17" s="179"/>
      <c r="G17" s="179"/>
      <c r="H17" s="206" t="e">
        <f t="shared" si="0"/>
        <v>#DIV/0!</v>
      </c>
      <c r="I17" s="179"/>
      <c r="J17" s="179"/>
      <c r="K17" s="179"/>
      <c r="L17" s="179"/>
      <c r="M17" s="207" t="e">
        <f t="shared" si="1"/>
        <v>#DIV/0!</v>
      </c>
      <c r="N17" s="213" t="str">
        <f ca="1">Honors!AZ25</f>
        <v/>
      </c>
      <c r="O17" s="214" t="str">
        <f t="shared" ca="1" si="2"/>
        <v/>
      </c>
      <c r="P17" s="215" t="str">
        <f t="shared" ca="1" si="3"/>
        <v/>
      </c>
      <c r="Q17" s="216" t="str">
        <f t="shared" ca="1" si="5"/>
        <v/>
      </c>
      <c r="R17" s="212">
        <f t="shared" ca="1" si="4"/>
        <v>0</v>
      </c>
      <c r="S17" s="1444"/>
      <c r="T17" s="183"/>
      <c r="U17" s="183"/>
      <c r="V17" s="183"/>
      <c r="W17" s="172"/>
      <c r="X17" s="172"/>
      <c r="Y17" s="172"/>
      <c r="Z17" s="172"/>
      <c r="AA17" s="172"/>
      <c r="AB17" s="172"/>
      <c r="AC17" s="172"/>
      <c r="AD17" s="172"/>
      <c r="AE17" s="172"/>
      <c r="AF17" s="172"/>
      <c r="AG17" s="172"/>
      <c r="AH17" s="172"/>
      <c r="AI17" s="172"/>
      <c r="AJ17" s="172"/>
      <c r="AK17" s="172"/>
      <c r="AL17" s="172"/>
      <c r="AM17" s="172"/>
      <c r="AN17" s="172"/>
      <c r="AO17" s="172"/>
      <c r="AP17" s="172"/>
      <c r="AQ17" s="172"/>
      <c r="AR17" s="172"/>
      <c r="AS17" s="172"/>
      <c r="AT17" s="172"/>
      <c r="AU17" s="172"/>
      <c r="AV17" s="172"/>
      <c r="AW17" s="172"/>
      <c r="AX17" s="172"/>
      <c r="AY17" s="172"/>
      <c r="AZ17" s="172"/>
      <c r="BA17" s="172"/>
      <c r="BB17" s="172"/>
    </row>
    <row r="18" spans="1:54" s="108" customFormat="1" ht="18" customHeight="1" x14ac:dyDescent="0.25">
      <c r="A18" s="177">
        <f>Admin!C16</f>
        <v>0</v>
      </c>
      <c r="B18" s="177" t="e">
        <f>Admin!#REF!</f>
        <v>#REF!</v>
      </c>
      <c r="C18" s="178">
        <f>Evals!CP15</f>
        <v>0</v>
      </c>
      <c r="D18" s="179"/>
      <c r="E18" s="179"/>
      <c r="F18" s="179"/>
      <c r="G18" s="179"/>
      <c r="H18" s="206" t="e">
        <f t="shared" si="0"/>
        <v>#DIV/0!</v>
      </c>
      <c r="I18" s="179"/>
      <c r="J18" s="179"/>
      <c r="K18" s="179"/>
      <c r="L18" s="179"/>
      <c r="M18" s="207" t="e">
        <f t="shared" si="1"/>
        <v>#DIV/0!</v>
      </c>
      <c r="N18" s="213" t="str">
        <f ca="1">Honors!AZ26</f>
        <v/>
      </c>
      <c r="O18" s="214" t="str">
        <f t="shared" ca="1" si="2"/>
        <v/>
      </c>
      <c r="P18" s="215" t="str">
        <f t="shared" ca="1" si="3"/>
        <v/>
      </c>
      <c r="Q18" s="216" t="str">
        <f t="shared" ca="1" si="5"/>
        <v/>
      </c>
      <c r="R18" s="212">
        <f t="shared" ca="1" si="4"/>
        <v>0</v>
      </c>
      <c r="S18" s="1444"/>
      <c r="T18" s="183"/>
      <c r="U18" s="183"/>
      <c r="V18" s="183"/>
      <c r="W18" s="172"/>
      <c r="X18" s="172"/>
      <c r="Y18" s="172"/>
      <c r="Z18" s="172"/>
      <c r="AA18" s="172"/>
      <c r="AB18" s="172"/>
      <c r="AC18" s="172"/>
      <c r="AD18" s="172"/>
      <c r="AE18" s="172"/>
      <c r="AF18" s="172"/>
      <c r="AG18" s="172"/>
      <c r="AH18" s="172"/>
      <c r="AI18" s="172"/>
      <c r="AJ18" s="172"/>
      <c r="AK18" s="172"/>
      <c r="AL18" s="172"/>
      <c r="AM18" s="172"/>
      <c r="AN18" s="172"/>
      <c r="AO18" s="172"/>
      <c r="AP18" s="172"/>
      <c r="AQ18" s="172"/>
      <c r="AR18" s="172"/>
      <c r="AS18" s="172"/>
      <c r="AT18" s="172"/>
      <c r="AU18" s="172"/>
      <c r="AV18" s="172"/>
      <c r="AW18" s="172"/>
      <c r="AX18" s="172"/>
      <c r="AY18" s="172"/>
      <c r="AZ18" s="172"/>
      <c r="BA18" s="172"/>
      <c r="BB18" s="172"/>
    </row>
    <row r="19" spans="1:54" s="108" customFormat="1" ht="18" customHeight="1" x14ac:dyDescent="0.25">
      <c r="A19" s="177">
        <f>Admin!C17</f>
        <v>0</v>
      </c>
      <c r="B19" s="177" t="e">
        <f>Admin!#REF!</f>
        <v>#REF!</v>
      </c>
      <c r="C19" s="178">
        <f>Evals!CP16</f>
        <v>0</v>
      </c>
      <c r="D19" s="179"/>
      <c r="E19" s="179"/>
      <c r="F19" s="179"/>
      <c r="G19" s="179"/>
      <c r="H19" s="206" t="e">
        <f t="shared" si="0"/>
        <v>#DIV/0!</v>
      </c>
      <c r="I19" s="179"/>
      <c r="J19" s="179"/>
      <c r="K19" s="179"/>
      <c r="L19" s="179"/>
      <c r="M19" s="207" t="e">
        <f t="shared" si="1"/>
        <v>#DIV/0!</v>
      </c>
      <c r="N19" s="213" t="str">
        <f ca="1">Honors!AZ27</f>
        <v/>
      </c>
      <c r="O19" s="214" t="str">
        <f t="shared" ca="1" si="2"/>
        <v/>
      </c>
      <c r="P19" s="215" t="str">
        <f t="shared" ca="1" si="3"/>
        <v/>
      </c>
      <c r="Q19" s="216" t="str">
        <f t="shared" ca="1" si="5"/>
        <v/>
      </c>
      <c r="R19" s="212">
        <f t="shared" ca="1" si="4"/>
        <v>0</v>
      </c>
      <c r="S19" s="1444"/>
      <c r="T19" s="183"/>
      <c r="U19" s="183"/>
      <c r="V19" s="183"/>
      <c r="W19" s="172"/>
      <c r="X19" s="172"/>
      <c r="Y19" s="172"/>
      <c r="Z19" s="172"/>
      <c r="AA19" s="172"/>
      <c r="AB19" s="172"/>
      <c r="AC19" s="172"/>
      <c r="AD19" s="172"/>
      <c r="AE19" s="172"/>
      <c r="AF19" s="172"/>
      <c r="AG19" s="172"/>
      <c r="AH19" s="172"/>
      <c r="AI19" s="172"/>
      <c r="AJ19" s="172"/>
      <c r="AK19" s="172"/>
      <c r="AL19" s="172"/>
      <c r="AM19" s="172"/>
      <c r="AN19" s="172"/>
      <c r="AO19" s="172"/>
      <c r="AP19" s="172"/>
      <c r="AQ19" s="172"/>
      <c r="AR19" s="172"/>
      <c r="AS19" s="172"/>
      <c r="AT19" s="172"/>
      <c r="AU19" s="172"/>
      <c r="AV19" s="172"/>
      <c r="AW19" s="172"/>
      <c r="AX19" s="172"/>
      <c r="AY19" s="172"/>
      <c r="AZ19" s="172"/>
      <c r="BA19" s="172"/>
      <c r="BB19" s="172"/>
    </row>
    <row r="20" spans="1:54" s="108" customFormat="1" ht="18" customHeight="1" x14ac:dyDescent="0.25">
      <c r="A20" s="177">
        <f>Admin!C18</f>
        <v>0</v>
      </c>
      <c r="B20" s="177" t="e">
        <f>Admin!#REF!</f>
        <v>#REF!</v>
      </c>
      <c r="C20" s="178">
        <f>Evals!CP17</f>
        <v>0</v>
      </c>
      <c r="D20" s="179"/>
      <c r="E20" s="179"/>
      <c r="F20" s="179"/>
      <c r="G20" s="179"/>
      <c r="H20" s="206" t="e">
        <f t="shared" si="0"/>
        <v>#DIV/0!</v>
      </c>
      <c r="I20" s="179"/>
      <c r="J20" s="179"/>
      <c r="K20" s="179"/>
      <c r="L20" s="179"/>
      <c r="M20" s="207" t="e">
        <f t="shared" si="1"/>
        <v>#DIV/0!</v>
      </c>
      <c r="N20" s="213" t="str">
        <f ca="1">Honors!AZ28</f>
        <v/>
      </c>
      <c r="O20" s="214" t="str">
        <f t="shared" ca="1" si="2"/>
        <v/>
      </c>
      <c r="P20" s="215" t="str">
        <f t="shared" ca="1" si="3"/>
        <v/>
      </c>
      <c r="Q20" s="216" t="str">
        <f t="shared" ca="1" si="5"/>
        <v/>
      </c>
      <c r="R20" s="212">
        <f t="shared" ca="1" si="4"/>
        <v>0</v>
      </c>
      <c r="S20" s="1444"/>
      <c r="T20" s="183"/>
      <c r="U20" s="183"/>
      <c r="V20" s="183"/>
      <c r="W20" s="172"/>
      <c r="X20" s="172"/>
      <c r="Y20" s="172"/>
      <c r="Z20" s="172"/>
      <c r="AA20" s="172"/>
      <c r="AB20" s="172"/>
      <c r="AC20" s="172"/>
      <c r="AD20" s="172"/>
      <c r="AE20" s="172"/>
      <c r="AF20" s="172"/>
      <c r="AG20" s="172"/>
      <c r="AH20" s="172"/>
      <c r="AI20" s="172"/>
      <c r="AJ20" s="172"/>
      <c r="AK20" s="172"/>
      <c r="AL20" s="172"/>
      <c r="AM20" s="172"/>
      <c r="AN20" s="172"/>
      <c r="AO20" s="172"/>
      <c r="AP20" s="172"/>
      <c r="AQ20" s="172"/>
      <c r="AR20" s="172"/>
      <c r="AS20" s="172"/>
      <c r="AT20" s="172"/>
      <c r="AU20" s="172"/>
      <c r="AV20" s="172"/>
      <c r="AW20" s="172"/>
      <c r="AX20" s="172"/>
      <c r="AY20" s="172"/>
      <c r="AZ20" s="172"/>
      <c r="BA20" s="172"/>
      <c r="BB20" s="172"/>
    </row>
    <row r="21" spans="1:54" s="108" customFormat="1" ht="18" customHeight="1" x14ac:dyDescent="0.25">
      <c r="A21" s="177">
        <f>Admin!C27</f>
        <v>0</v>
      </c>
      <c r="B21" s="177" t="e">
        <f>Admin!#REF!</f>
        <v>#REF!</v>
      </c>
      <c r="C21" s="178">
        <f>Evals!CP18</f>
        <v>0</v>
      </c>
      <c r="D21" s="179"/>
      <c r="E21" s="179"/>
      <c r="F21" s="179"/>
      <c r="G21" s="179"/>
      <c r="H21" s="206" t="e">
        <f t="shared" si="0"/>
        <v>#DIV/0!</v>
      </c>
      <c r="I21" s="179"/>
      <c r="J21" s="179"/>
      <c r="K21" s="179"/>
      <c r="L21" s="179"/>
      <c r="M21" s="207" t="e">
        <f t="shared" si="1"/>
        <v>#DIV/0!</v>
      </c>
      <c r="N21" s="213" t="str">
        <f ca="1">Honors!AZ29</f>
        <v/>
      </c>
      <c r="O21" s="214" t="str">
        <f t="shared" ca="1" si="2"/>
        <v/>
      </c>
      <c r="P21" s="215" t="str">
        <f t="shared" ca="1" si="3"/>
        <v/>
      </c>
      <c r="Q21" s="216" t="str">
        <f t="shared" ca="1" si="5"/>
        <v/>
      </c>
      <c r="R21" s="212">
        <f t="shared" ca="1" si="4"/>
        <v>0</v>
      </c>
      <c r="S21" s="1444"/>
      <c r="T21" s="183"/>
      <c r="U21" s="183"/>
      <c r="V21" s="183"/>
      <c r="W21" s="172"/>
      <c r="X21" s="172"/>
      <c r="Y21" s="172"/>
      <c r="Z21" s="172"/>
      <c r="AA21" s="172"/>
      <c r="AB21" s="172"/>
      <c r="AC21" s="172"/>
      <c r="AD21" s="172"/>
      <c r="AE21" s="172"/>
      <c r="AF21" s="172"/>
      <c r="AG21" s="172"/>
      <c r="AH21" s="172"/>
      <c r="AI21" s="172"/>
      <c r="AJ21" s="172"/>
      <c r="AK21" s="172"/>
      <c r="AL21" s="172"/>
      <c r="AM21" s="172"/>
      <c r="AN21" s="172"/>
      <c r="AO21" s="172"/>
      <c r="AP21" s="172"/>
      <c r="AQ21" s="172"/>
      <c r="AR21" s="172"/>
      <c r="AS21" s="172"/>
      <c r="AT21" s="172"/>
      <c r="AU21" s="172"/>
      <c r="AV21" s="172"/>
      <c r="AW21" s="172"/>
      <c r="AX21" s="172"/>
      <c r="AY21" s="172"/>
      <c r="AZ21" s="172"/>
      <c r="BA21" s="172"/>
      <c r="BB21" s="172"/>
    </row>
    <row r="22" spans="1:54" s="108" customFormat="1" ht="18" customHeight="1" x14ac:dyDescent="0.25">
      <c r="A22" s="177">
        <f>Admin!C28</f>
        <v>0</v>
      </c>
      <c r="B22" s="177" t="e">
        <f>Admin!#REF!</f>
        <v>#REF!</v>
      </c>
      <c r="C22" s="178">
        <f>Evals!CP19</f>
        <v>0</v>
      </c>
      <c r="D22" s="179"/>
      <c r="E22" s="179"/>
      <c r="F22" s="179"/>
      <c r="G22" s="179"/>
      <c r="H22" s="206" t="e">
        <f t="shared" si="0"/>
        <v>#DIV/0!</v>
      </c>
      <c r="I22" s="179"/>
      <c r="J22" s="179"/>
      <c r="K22" s="179"/>
      <c r="L22" s="179"/>
      <c r="M22" s="207" t="e">
        <f t="shared" si="1"/>
        <v>#DIV/0!</v>
      </c>
      <c r="N22" s="213" t="str">
        <f ca="1">Honors!AZ30</f>
        <v/>
      </c>
      <c r="O22" s="214" t="str">
        <f t="shared" ca="1" si="2"/>
        <v/>
      </c>
      <c r="P22" s="215" t="str">
        <f t="shared" ca="1" si="3"/>
        <v/>
      </c>
      <c r="Q22" s="216" t="str">
        <f t="shared" ca="1" si="5"/>
        <v/>
      </c>
      <c r="R22" s="212">
        <f t="shared" ca="1" si="4"/>
        <v>0</v>
      </c>
      <c r="S22" s="1444"/>
      <c r="T22" s="183"/>
      <c r="U22" s="183"/>
      <c r="V22" s="183"/>
      <c r="W22" s="172"/>
      <c r="X22" s="172"/>
      <c r="Y22" s="172"/>
      <c r="Z22" s="172"/>
      <c r="AA22" s="172"/>
      <c r="AB22" s="172"/>
      <c r="AC22" s="172"/>
      <c r="AD22" s="172"/>
      <c r="AE22" s="172"/>
      <c r="AF22" s="172"/>
      <c r="AG22" s="172"/>
      <c r="AH22" s="172"/>
      <c r="AI22" s="172"/>
      <c r="AJ22" s="172"/>
      <c r="AK22" s="172"/>
      <c r="AL22" s="172"/>
      <c r="AM22" s="172"/>
      <c r="AN22" s="172"/>
      <c r="AO22" s="172"/>
      <c r="AP22" s="172"/>
      <c r="AQ22" s="172"/>
      <c r="AR22" s="172"/>
      <c r="AS22" s="172"/>
      <c r="AT22" s="172"/>
      <c r="AU22" s="172"/>
      <c r="AV22" s="172"/>
      <c r="AW22" s="172"/>
      <c r="AX22" s="172"/>
      <c r="AY22" s="172"/>
      <c r="AZ22" s="172"/>
      <c r="BA22" s="172"/>
      <c r="BB22" s="172"/>
    </row>
    <row r="23" spans="1:54" s="108" customFormat="1" ht="18" customHeight="1" x14ac:dyDescent="0.25">
      <c r="A23" s="177">
        <f>Admin!C29</f>
        <v>0</v>
      </c>
      <c r="B23" s="177" t="e">
        <f>Admin!#REF!</f>
        <v>#REF!</v>
      </c>
      <c r="C23" s="178">
        <f>Evals!CP20</f>
        <v>0</v>
      </c>
      <c r="D23" s="179"/>
      <c r="E23" s="179"/>
      <c r="F23" s="179"/>
      <c r="G23" s="179"/>
      <c r="H23" s="206" t="e">
        <f t="shared" si="0"/>
        <v>#DIV/0!</v>
      </c>
      <c r="I23" s="179"/>
      <c r="J23" s="179"/>
      <c r="K23" s="179"/>
      <c r="L23" s="179"/>
      <c r="M23" s="207" t="e">
        <f t="shared" si="1"/>
        <v>#DIV/0!</v>
      </c>
      <c r="N23" s="213" t="str">
        <f ca="1">Honors!AZ31</f>
        <v/>
      </c>
      <c r="O23" s="214" t="str">
        <f t="shared" ca="1" si="2"/>
        <v/>
      </c>
      <c r="P23" s="215" t="str">
        <f t="shared" ca="1" si="3"/>
        <v/>
      </c>
      <c r="Q23" s="216" t="str">
        <f t="shared" ca="1" si="5"/>
        <v/>
      </c>
      <c r="R23" s="212">
        <f t="shared" ca="1" si="4"/>
        <v>0</v>
      </c>
      <c r="S23" s="1444"/>
      <c r="T23" s="183"/>
      <c r="U23" s="183"/>
      <c r="V23" s="183"/>
      <c r="W23" s="172"/>
      <c r="X23" s="172"/>
      <c r="Y23" s="172"/>
      <c r="Z23" s="172"/>
      <c r="AA23" s="172"/>
      <c r="AB23" s="172"/>
      <c r="AC23" s="172"/>
      <c r="AD23" s="172"/>
      <c r="AE23" s="172"/>
      <c r="AF23" s="172"/>
      <c r="AG23" s="172"/>
      <c r="AH23" s="172"/>
      <c r="AI23" s="172"/>
      <c r="AJ23" s="172"/>
      <c r="AK23" s="172"/>
      <c r="AL23" s="172"/>
      <c r="AM23" s="172"/>
      <c r="AN23" s="172"/>
      <c r="AO23" s="172"/>
      <c r="AP23" s="172"/>
      <c r="AQ23" s="172"/>
      <c r="AR23" s="172"/>
      <c r="AS23" s="172"/>
      <c r="AT23" s="172"/>
      <c r="AU23" s="172"/>
      <c r="AV23" s="172"/>
      <c r="AW23" s="172"/>
      <c r="AX23" s="172"/>
      <c r="AY23" s="172"/>
      <c r="AZ23" s="172"/>
      <c r="BA23" s="172"/>
      <c r="BB23" s="172"/>
    </row>
    <row r="24" spans="1:54" s="108" customFormat="1" ht="18" customHeight="1" x14ac:dyDescent="0.25">
      <c r="A24" s="177"/>
      <c r="B24" s="177"/>
      <c r="C24" s="178"/>
      <c r="D24" s="179"/>
      <c r="E24" s="179"/>
      <c r="F24" s="179"/>
      <c r="G24" s="179"/>
      <c r="H24" s="180"/>
      <c r="I24" s="181"/>
      <c r="J24" s="181"/>
      <c r="K24" s="181"/>
      <c r="L24" s="181"/>
      <c r="M24" s="182"/>
      <c r="N24" s="213"/>
      <c r="O24" s="214" t="str">
        <f t="shared" si="2"/>
        <v/>
      </c>
      <c r="P24" s="215" t="str">
        <f t="shared" si="3"/>
        <v/>
      </c>
      <c r="Q24" s="217"/>
      <c r="R24" s="218"/>
      <c r="S24" s="1444"/>
      <c r="T24" s="183"/>
      <c r="U24" s="183"/>
      <c r="V24" s="183"/>
      <c r="W24" s="172"/>
      <c r="X24" s="172"/>
      <c r="Y24" s="172"/>
      <c r="Z24" s="172"/>
      <c r="AA24" s="172"/>
      <c r="AB24" s="172"/>
      <c r="AC24" s="172"/>
      <c r="AD24" s="172"/>
      <c r="AE24" s="172"/>
      <c r="AF24" s="172"/>
      <c r="AG24" s="172"/>
      <c r="AH24" s="172"/>
      <c r="AI24" s="172"/>
      <c r="AJ24" s="172"/>
      <c r="AK24" s="172"/>
      <c r="AL24" s="172"/>
      <c r="AM24" s="172"/>
      <c r="AN24" s="172"/>
      <c r="AO24" s="172"/>
      <c r="AP24" s="172"/>
      <c r="AQ24" s="172"/>
      <c r="AR24" s="172"/>
      <c r="AS24" s="172"/>
      <c r="AT24" s="172"/>
      <c r="AU24" s="172"/>
      <c r="AV24" s="172"/>
      <c r="AW24" s="172"/>
      <c r="AX24" s="172"/>
      <c r="AY24" s="172"/>
      <c r="AZ24" s="172"/>
      <c r="BA24" s="172"/>
      <c r="BB24" s="172"/>
    </row>
    <row r="25" spans="1:54" s="108" customFormat="1" ht="18" customHeight="1" x14ac:dyDescent="0.25">
      <c r="A25" s="177"/>
      <c r="B25" s="177"/>
      <c r="C25" s="178"/>
      <c r="D25" s="179"/>
      <c r="E25" s="179"/>
      <c r="F25" s="179"/>
      <c r="G25" s="179"/>
      <c r="H25" s="180"/>
      <c r="I25" s="181"/>
      <c r="J25" s="181"/>
      <c r="K25" s="181"/>
      <c r="L25" s="181"/>
      <c r="M25" s="182"/>
      <c r="N25" s="213"/>
      <c r="O25" s="214" t="str">
        <f t="shared" si="2"/>
        <v/>
      </c>
      <c r="P25" s="215" t="str">
        <f t="shared" si="3"/>
        <v/>
      </c>
      <c r="Q25" s="217"/>
      <c r="R25" s="218"/>
      <c r="S25" s="1444"/>
      <c r="T25" s="183"/>
      <c r="U25" s="183"/>
      <c r="V25" s="183"/>
      <c r="W25" s="172"/>
      <c r="X25" s="172"/>
      <c r="Y25" s="172"/>
      <c r="Z25" s="172"/>
      <c r="AA25" s="172"/>
      <c r="AB25" s="172"/>
      <c r="AC25" s="172"/>
      <c r="AD25" s="172"/>
      <c r="AE25" s="172"/>
      <c r="AF25" s="172"/>
      <c r="AG25" s="172"/>
      <c r="AH25" s="172"/>
      <c r="AI25" s="172"/>
      <c r="AJ25" s="172"/>
      <c r="AK25" s="172"/>
      <c r="AL25" s="172"/>
      <c r="AM25" s="172"/>
      <c r="AN25" s="172"/>
      <c r="AO25" s="172"/>
      <c r="AP25" s="172"/>
      <c r="AQ25" s="172"/>
      <c r="AR25" s="172"/>
      <c r="AS25" s="172"/>
      <c r="AT25" s="172"/>
      <c r="AU25" s="172"/>
      <c r="AV25" s="172"/>
      <c r="AW25" s="172"/>
      <c r="AX25" s="172"/>
      <c r="AY25" s="172"/>
      <c r="AZ25" s="172"/>
      <c r="BA25" s="172"/>
      <c r="BB25" s="172"/>
    </row>
    <row r="26" spans="1:54" s="108" customFormat="1" ht="18" customHeight="1" x14ac:dyDescent="0.25">
      <c r="A26" s="177"/>
      <c r="B26" s="177"/>
      <c r="C26" s="178"/>
      <c r="D26" s="179"/>
      <c r="E26" s="179"/>
      <c r="F26" s="179"/>
      <c r="G26" s="179"/>
      <c r="H26" s="180"/>
      <c r="I26" s="181"/>
      <c r="J26" s="181"/>
      <c r="K26" s="181"/>
      <c r="L26" s="181"/>
      <c r="M26" s="182"/>
      <c r="N26" s="213"/>
      <c r="O26" s="214" t="str">
        <f t="shared" si="2"/>
        <v/>
      </c>
      <c r="P26" s="215" t="str">
        <f t="shared" si="3"/>
        <v/>
      </c>
      <c r="Q26" s="217"/>
      <c r="R26" s="218"/>
      <c r="S26" s="1444"/>
      <c r="T26" s="183"/>
      <c r="U26" s="183"/>
      <c r="V26" s="183"/>
      <c r="W26" s="172"/>
      <c r="X26" s="172"/>
      <c r="Y26" s="172"/>
      <c r="Z26" s="172"/>
      <c r="AA26" s="172"/>
      <c r="AB26" s="172"/>
      <c r="AC26" s="172"/>
      <c r="AD26" s="172"/>
      <c r="AE26" s="172"/>
      <c r="AF26" s="172"/>
      <c r="AG26" s="172"/>
      <c r="AH26" s="172"/>
      <c r="AI26" s="172"/>
      <c r="AJ26" s="172"/>
      <c r="AK26" s="172"/>
      <c r="AL26" s="172"/>
      <c r="AM26" s="172"/>
      <c r="AN26" s="172"/>
      <c r="AO26" s="172"/>
      <c r="AP26" s="172"/>
      <c r="AQ26" s="172"/>
      <c r="AR26" s="172"/>
      <c r="AS26" s="172"/>
      <c r="AT26" s="172"/>
      <c r="AU26" s="172"/>
      <c r="AV26" s="172"/>
      <c r="AW26" s="172"/>
      <c r="AX26" s="172"/>
      <c r="AY26" s="172"/>
      <c r="AZ26" s="172"/>
      <c r="BA26" s="172"/>
      <c r="BB26" s="172"/>
    </row>
    <row r="27" spans="1:54" s="108" customFormat="1" ht="18" customHeight="1" x14ac:dyDescent="0.25">
      <c r="A27" s="177"/>
      <c r="B27" s="177"/>
      <c r="C27" s="178"/>
      <c r="D27" s="179"/>
      <c r="E27" s="179"/>
      <c r="F27" s="179"/>
      <c r="G27" s="179"/>
      <c r="H27" s="180"/>
      <c r="I27" s="181"/>
      <c r="J27" s="181"/>
      <c r="K27" s="181"/>
      <c r="L27" s="181"/>
      <c r="M27" s="182"/>
      <c r="N27" s="213"/>
      <c r="O27" s="214" t="str">
        <f t="shared" si="2"/>
        <v/>
      </c>
      <c r="P27" s="215" t="str">
        <f t="shared" si="3"/>
        <v/>
      </c>
      <c r="Q27" s="217"/>
      <c r="R27" s="218"/>
      <c r="S27" s="1444"/>
      <c r="T27" s="183"/>
      <c r="U27" s="183"/>
      <c r="V27" s="183"/>
      <c r="W27" s="172"/>
      <c r="X27" s="172"/>
      <c r="Y27" s="172"/>
      <c r="Z27" s="172"/>
      <c r="AA27" s="172"/>
      <c r="AB27" s="172"/>
      <c r="AC27" s="172"/>
      <c r="AD27" s="172"/>
      <c r="AE27" s="172"/>
      <c r="AF27" s="172"/>
      <c r="AG27" s="172"/>
      <c r="AH27" s="172"/>
      <c r="AI27" s="172"/>
      <c r="AJ27" s="172"/>
      <c r="AK27" s="172"/>
      <c r="AL27" s="172"/>
      <c r="AM27" s="172"/>
      <c r="AN27" s="172"/>
      <c r="AO27" s="172"/>
      <c r="AP27" s="172"/>
      <c r="AQ27" s="172"/>
      <c r="AR27" s="172"/>
      <c r="AS27" s="172"/>
      <c r="AT27" s="172"/>
      <c r="AU27" s="172"/>
      <c r="AV27" s="172"/>
      <c r="AW27" s="172"/>
      <c r="AX27" s="172"/>
      <c r="AY27" s="172"/>
      <c r="AZ27" s="172"/>
      <c r="BA27" s="172"/>
      <c r="BB27" s="172"/>
    </row>
    <row r="28" spans="1:54" s="115" customFormat="1" ht="20.25" x14ac:dyDescent="0.2">
      <c r="A28" s="1450"/>
      <c r="B28" s="1450"/>
      <c r="C28" s="208"/>
      <c r="D28" s="185">
        <f>AVERAGE(D7:D27)</f>
        <v>0.42359999999999998</v>
      </c>
      <c r="E28" s="185">
        <f>AVERAGE(E7:E27)</f>
        <v>0.44220999999999994</v>
      </c>
      <c r="F28" s="185">
        <f>AVERAGE(F7:F27)</f>
        <v>0.41955999999999999</v>
      </c>
      <c r="G28" s="185"/>
      <c r="H28" s="211">
        <f>AVERAGE(H7:H16)</f>
        <v>0.42845666666666665</v>
      </c>
      <c r="I28" s="186"/>
      <c r="J28" s="186"/>
      <c r="K28" s="186"/>
      <c r="L28" s="186"/>
      <c r="M28" s="219"/>
      <c r="N28" s="208"/>
      <c r="O28" s="208"/>
      <c r="P28" s="208"/>
      <c r="Q28" s="208"/>
      <c r="R28" s="208"/>
      <c r="S28" s="1445"/>
      <c r="T28" s="187"/>
      <c r="U28" s="187"/>
      <c r="V28" s="187"/>
      <c r="W28" s="188"/>
      <c r="X28" s="188"/>
      <c r="Y28" s="188"/>
      <c r="Z28" s="188"/>
      <c r="AA28" s="188"/>
      <c r="AB28" s="188"/>
      <c r="AC28" s="188"/>
      <c r="AD28" s="188"/>
      <c r="AE28" s="188"/>
      <c r="AF28" s="188"/>
      <c r="AG28" s="188"/>
      <c r="AH28" s="188"/>
      <c r="AI28" s="188"/>
      <c r="AJ28" s="188"/>
      <c r="AK28" s="188"/>
      <c r="AL28" s="188"/>
      <c r="AM28" s="188"/>
      <c r="AN28" s="188"/>
      <c r="AO28" s="188"/>
      <c r="AP28" s="188"/>
      <c r="AQ28" s="188"/>
      <c r="AR28" s="188"/>
      <c r="AS28" s="188"/>
      <c r="AT28" s="188"/>
      <c r="AU28" s="188"/>
      <c r="AV28" s="188"/>
      <c r="AW28" s="188"/>
      <c r="AX28" s="188"/>
      <c r="AY28" s="188"/>
      <c r="AZ28" s="188"/>
      <c r="BA28" s="188"/>
      <c r="BB28" s="188"/>
    </row>
    <row r="29" spans="1:54" s="172" customFormat="1" ht="13.5" thickBot="1" x14ac:dyDescent="0.25">
      <c r="A29" s="163"/>
      <c r="B29" s="163"/>
      <c r="C29" s="173"/>
      <c r="O29" s="173"/>
      <c r="P29" s="173"/>
      <c r="Q29" s="173"/>
      <c r="R29" s="173"/>
      <c r="S29" s="173"/>
      <c r="T29" s="173"/>
      <c r="U29" s="173"/>
      <c r="V29" s="173"/>
      <c r="W29" s="173"/>
      <c r="X29" s="173"/>
    </row>
    <row r="30" spans="1:54" s="108" customFormat="1" ht="16.5" thickBot="1" x14ac:dyDescent="0.3">
      <c r="A30" s="1451" t="s">
        <v>140</v>
      </c>
      <c r="B30" s="1452"/>
      <c r="C30" s="1453"/>
      <c r="D30" s="1454" t="s">
        <v>141</v>
      </c>
      <c r="E30" s="1455"/>
      <c r="F30" s="1455"/>
      <c r="G30" s="1455"/>
      <c r="H30" s="1455"/>
      <c r="I30" s="1455"/>
      <c r="J30" s="1455"/>
      <c r="K30" s="1455"/>
      <c r="L30" s="1455"/>
      <c r="M30" s="1455"/>
      <c r="N30" s="1456" t="s">
        <v>142</v>
      </c>
      <c r="O30" s="1456"/>
      <c r="P30" s="1456"/>
      <c r="Q30" s="1456"/>
      <c r="R30" s="1456"/>
      <c r="S30" s="1457"/>
      <c r="T30" s="173"/>
      <c r="U30" s="173"/>
      <c r="V30" s="189"/>
      <c r="W30" s="189"/>
      <c r="X30" s="189"/>
      <c r="Y30" s="172"/>
      <c r="Z30" s="172"/>
      <c r="AA30" s="172"/>
      <c r="AB30" s="172"/>
      <c r="AC30" s="172"/>
      <c r="AD30" s="172"/>
      <c r="AE30" s="172"/>
      <c r="AF30" s="172"/>
      <c r="AG30" s="172"/>
      <c r="AH30" s="172"/>
      <c r="AI30" s="172"/>
      <c r="AJ30" s="172"/>
      <c r="AK30" s="172"/>
      <c r="AL30" s="172"/>
      <c r="AM30" s="172"/>
      <c r="AN30" s="172"/>
      <c r="AO30" s="172"/>
      <c r="AP30" s="172"/>
      <c r="AQ30" s="172"/>
      <c r="AR30" s="172"/>
      <c r="AS30" s="172"/>
      <c r="AT30" s="172"/>
      <c r="AU30" s="172"/>
      <c r="AV30" s="172"/>
      <c r="AW30" s="172"/>
      <c r="AX30" s="172"/>
      <c r="AY30" s="172"/>
      <c r="AZ30" s="172"/>
      <c r="BA30" s="172"/>
      <c r="BB30" s="172"/>
    </row>
    <row r="31" spans="1:54" s="108" customFormat="1" ht="12.75" customHeight="1" x14ac:dyDescent="0.2">
      <c r="A31" s="1458" t="s">
        <v>143</v>
      </c>
      <c r="B31" s="1459"/>
      <c r="C31" s="1459"/>
      <c r="D31" s="1460" t="s">
        <v>144</v>
      </c>
      <c r="E31" s="1461"/>
      <c r="F31" s="1461"/>
      <c r="G31" s="1461"/>
      <c r="H31" s="1461"/>
      <c r="I31" s="1461"/>
      <c r="J31" s="1461"/>
      <c r="K31" s="1461"/>
      <c r="L31" s="1461"/>
      <c r="M31" s="1462"/>
      <c r="N31" s="1461" t="s">
        <v>145</v>
      </c>
      <c r="O31" s="1461"/>
      <c r="P31" s="1461"/>
      <c r="Q31" s="1461"/>
      <c r="R31" s="1461"/>
      <c r="S31" s="1462"/>
      <c r="T31" s="173"/>
      <c r="U31" s="173"/>
      <c r="V31" s="173"/>
      <c r="W31" s="173"/>
      <c r="X31" s="173"/>
      <c r="Y31" s="172"/>
      <c r="Z31" s="172"/>
      <c r="AA31" s="172"/>
      <c r="AB31" s="172"/>
      <c r="AC31" s="172"/>
      <c r="AD31" s="172"/>
      <c r="AE31" s="172"/>
      <c r="AF31" s="172"/>
      <c r="AG31" s="172"/>
      <c r="AH31" s="172"/>
      <c r="AI31" s="172"/>
      <c r="AJ31" s="172"/>
      <c r="AK31" s="172"/>
      <c r="AL31" s="172"/>
      <c r="AM31" s="172"/>
      <c r="AN31" s="172"/>
      <c r="AO31" s="172"/>
      <c r="AP31" s="172"/>
      <c r="AQ31" s="172"/>
      <c r="AR31" s="172"/>
      <c r="AS31" s="172"/>
      <c r="AT31" s="172"/>
      <c r="AU31" s="172"/>
      <c r="AV31" s="172"/>
      <c r="AW31" s="172"/>
      <c r="AX31" s="172"/>
      <c r="AY31" s="172"/>
      <c r="AZ31" s="172"/>
      <c r="BA31" s="172"/>
      <c r="BB31" s="172"/>
    </row>
    <row r="32" spans="1:54" s="108" customFormat="1" x14ac:dyDescent="0.2">
      <c r="A32" s="1458"/>
      <c r="B32" s="1459"/>
      <c r="C32" s="1459"/>
      <c r="D32" s="1458"/>
      <c r="E32" s="1459"/>
      <c r="F32" s="1459"/>
      <c r="G32" s="1459"/>
      <c r="H32" s="1459"/>
      <c r="I32" s="1459"/>
      <c r="J32" s="1459"/>
      <c r="K32" s="1459"/>
      <c r="L32" s="1459"/>
      <c r="M32" s="1463"/>
      <c r="N32" s="1459"/>
      <c r="O32" s="1459"/>
      <c r="P32" s="1459"/>
      <c r="Q32" s="1459"/>
      <c r="R32" s="1459"/>
      <c r="S32" s="1463"/>
      <c r="T32" s="173"/>
      <c r="U32" s="173"/>
      <c r="V32" s="190"/>
      <c r="W32" s="190"/>
      <c r="X32" s="190"/>
      <c r="Y32" s="172"/>
      <c r="Z32" s="172"/>
      <c r="AA32" s="172"/>
      <c r="AB32" s="172"/>
      <c r="AC32" s="172"/>
      <c r="AD32" s="172"/>
      <c r="AE32" s="172"/>
      <c r="AF32" s="172"/>
      <c r="AG32" s="172"/>
      <c r="AH32" s="172"/>
      <c r="AI32" s="172"/>
      <c r="AJ32" s="172"/>
      <c r="AK32" s="172"/>
      <c r="AL32" s="172"/>
      <c r="AM32" s="172"/>
      <c r="AN32" s="172"/>
      <c r="AO32" s="172"/>
      <c r="AP32" s="172"/>
      <c r="AQ32" s="172"/>
      <c r="AR32" s="172"/>
      <c r="AS32" s="172"/>
      <c r="AT32" s="172"/>
      <c r="AU32" s="172"/>
      <c r="AV32" s="172"/>
      <c r="AW32" s="172"/>
      <c r="AX32" s="172"/>
      <c r="AY32" s="172"/>
      <c r="AZ32" s="172"/>
      <c r="BA32" s="172"/>
      <c r="BB32" s="172"/>
    </row>
    <row r="33" spans="1:54" s="174" customFormat="1" x14ac:dyDescent="0.2">
      <c r="A33" s="1458"/>
      <c r="B33" s="1459"/>
      <c r="C33" s="1459"/>
      <c r="D33" s="1458"/>
      <c r="E33" s="1459"/>
      <c r="F33" s="1459"/>
      <c r="G33" s="1459"/>
      <c r="H33" s="1459"/>
      <c r="I33" s="1459"/>
      <c r="J33" s="1459"/>
      <c r="K33" s="1459"/>
      <c r="L33" s="1459"/>
      <c r="M33" s="1463"/>
      <c r="N33" s="1459"/>
      <c r="O33" s="1459"/>
      <c r="P33" s="1459"/>
      <c r="Q33" s="1459"/>
      <c r="R33" s="1459"/>
      <c r="S33" s="1463"/>
      <c r="T33" s="173"/>
      <c r="U33" s="173"/>
      <c r="V33" s="191"/>
      <c r="W33" s="191"/>
      <c r="X33" s="191"/>
      <c r="Y33" s="172"/>
      <c r="Z33" s="173"/>
      <c r="AA33" s="173"/>
      <c r="AB33" s="173"/>
      <c r="AC33" s="173"/>
      <c r="AD33" s="173"/>
      <c r="AE33" s="173"/>
      <c r="AF33" s="173"/>
      <c r="AG33" s="173"/>
      <c r="AH33" s="173"/>
      <c r="AI33" s="173"/>
      <c r="AJ33" s="173"/>
      <c r="AK33" s="173"/>
      <c r="AL33" s="173"/>
      <c r="AM33" s="173"/>
      <c r="AN33" s="173"/>
      <c r="AO33" s="173"/>
      <c r="AP33" s="173"/>
      <c r="AQ33" s="173"/>
      <c r="AR33" s="173"/>
      <c r="AS33" s="173"/>
      <c r="AT33" s="173"/>
      <c r="AU33" s="173"/>
      <c r="AV33" s="173"/>
      <c r="AW33" s="173"/>
      <c r="AX33" s="173"/>
      <c r="AY33" s="173"/>
      <c r="AZ33" s="173"/>
      <c r="BA33" s="173"/>
      <c r="BB33" s="173"/>
    </row>
    <row r="34" spans="1:54" x14ac:dyDescent="0.2">
      <c r="A34" s="1458"/>
      <c r="B34" s="1459"/>
      <c r="C34" s="1459"/>
      <c r="D34" s="1458"/>
      <c r="E34" s="1459"/>
      <c r="F34" s="1459"/>
      <c r="G34" s="1459"/>
      <c r="H34" s="1459"/>
      <c r="I34" s="1459"/>
      <c r="J34" s="1459"/>
      <c r="K34" s="1459"/>
      <c r="L34" s="1459"/>
      <c r="M34" s="1463"/>
      <c r="N34" s="1459"/>
      <c r="O34" s="1459"/>
      <c r="P34" s="1459"/>
      <c r="Q34" s="1459"/>
      <c r="R34" s="1459"/>
      <c r="S34" s="1463"/>
      <c r="T34" s="173"/>
      <c r="U34" s="173"/>
      <c r="V34" s="192"/>
      <c r="W34" s="192"/>
      <c r="X34" s="192"/>
    </row>
    <row r="35" spans="1:54" ht="12.75" customHeight="1" x14ac:dyDescent="0.2">
      <c r="A35" s="1458" t="s">
        <v>146</v>
      </c>
      <c r="B35" s="1459"/>
      <c r="C35" s="193"/>
      <c r="D35" s="1466" t="s">
        <v>147</v>
      </c>
      <c r="E35" s="1467"/>
      <c r="F35" s="1467"/>
      <c r="G35" s="1467"/>
      <c r="H35" s="1467"/>
      <c r="I35" s="1468" t="s">
        <v>148</v>
      </c>
      <c r="J35" s="1468"/>
      <c r="K35" s="1468"/>
      <c r="L35" s="1468"/>
      <c r="M35" s="1469"/>
      <c r="N35" s="1459"/>
      <c r="O35" s="1459"/>
      <c r="P35" s="1459"/>
      <c r="Q35" s="1459"/>
      <c r="R35" s="1459"/>
      <c r="S35" s="1463"/>
      <c r="T35" s="191"/>
      <c r="U35" s="191"/>
      <c r="V35" s="191"/>
      <c r="W35" s="191"/>
      <c r="X35" s="191"/>
    </row>
    <row r="36" spans="1:54" ht="12.75" customHeight="1" x14ac:dyDescent="0.2">
      <c r="A36" s="1458" t="s">
        <v>149</v>
      </c>
      <c r="B36" s="1459"/>
      <c r="C36" s="1459"/>
      <c r="D36" s="194"/>
      <c r="E36" s="195"/>
      <c r="F36" s="195"/>
      <c r="G36" s="195"/>
      <c r="H36" s="195"/>
      <c r="I36" s="1468" t="s">
        <v>150</v>
      </c>
      <c r="J36" s="1468"/>
      <c r="K36" s="1468"/>
      <c r="L36" s="1468"/>
      <c r="M36" s="1469"/>
      <c r="N36" s="1459"/>
      <c r="O36" s="1459"/>
      <c r="P36" s="1459"/>
      <c r="Q36" s="1459"/>
      <c r="R36" s="1459"/>
      <c r="S36" s="1463"/>
      <c r="T36" s="191"/>
      <c r="U36" s="191"/>
      <c r="V36" s="191"/>
      <c r="W36" s="191"/>
      <c r="X36" s="191"/>
    </row>
    <row r="37" spans="1:54" s="173" customFormat="1" ht="13.5" thickBot="1" x14ac:dyDescent="0.25">
      <c r="A37" s="196"/>
      <c r="B37" s="197"/>
      <c r="C37" s="197"/>
      <c r="D37" s="198"/>
      <c r="E37" s="199"/>
      <c r="F37" s="200"/>
      <c r="G37" s="200"/>
      <c r="H37" s="200"/>
      <c r="I37" s="199"/>
      <c r="J37" s="199"/>
      <c r="K37" s="199"/>
      <c r="L37" s="199"/>
      <c r="M37" s="201"/>
      <c r="N37" s="1464"/>
      <c r="O37" s="1464"/>
      <c r="P37" s="1464"/>
      <c r="Q37" s="1464"/>
      <c r="R37" s="1464"/>
      <c r="S37" s="1465"/>
      <c r="T37" s="191"/>
      <c r="U37" s="191"/>
      <c r="V37" s="191"/>
      <c r="W37" s="191"/>
      <c r="X37" s="191"/>
      <c r="Y37" s="172"/>
    </row>
    <row r="38" spans="1:54" s="173" customFormat="1" x14ac:dyDescent="0.2">
      <c r="A38" s="163"/>
      <c r="B38" s="162"/>
      <c r="D38" s="172"/>
      <c r="E38" s="172"/>
      <c r="F38" s="172"/>
      <c r="G38" s="172"/>
      <c r="H38" s="172"/>
      <c r="I38" s="172"/>
      <c r="J38" s="172"/>
      <c r="K38" s="172"/>
      <c r="L38" s="172"/>
      <c r="M38" s="172"/>
      <c r="N38" s="163"/>
      <c r="O38" s="162"/>
      <c r="Q38" s="190"/>
      <c r="Y38" s="172"/>
    </row>
    <row r="39" spans="1:54" s="173" customFormat="1" x14ac:dyDescent="0.2">
      <c r="A39" s="163"/>
      <c r="B39" s="162"/>
      <c r="C39" s="162"/>
      <c r="D39" s="172"/>
      <c r="E39" s="172"/>
      <c r="F39" s="172"/>
      <c r="G39" s="172"/>
      <c r="H39" s="172"/>
      <c r="I39" s="172"/>
      <c r="J39" s="172"/>
      <c r="K39" s="172"/>
      <c r="L39" s="172"/>
      <c r="M39" s="172"/>
      <c r="N39" s="172"/>
      <c r="Q39" s="190"/>
      <c r="R39" s="162"/>
      <c r="S39" s="162"/>
      <c r="T39" s="162"/>
      <c r="U39" s="162"/>
      <c r="Y39" s="172"/>
    </row>
    <row r="40" spans="1:54" s="173" customFormat="1" x14ac:dyDescent="0.2">
      <c r="A40" s="163"/>
      <c r="B40" s="162"/>
      <c r="D40" s="172"/>
      <c r="E40" s="172"/>
      <c r="F40" s="172"/>
      <c r="G40" s="172"/>
      <c r="H40" s="172"/>
      <c r="I40" s="172"/>
      <c r="J40" s="172"/>
      <c r="K40" s="172"/>
      <c r="L40" s="172"/>
      <c r="M40" s="172"/>
      <c r="N40" s="172"/>
      <c r="Q40" s="190"/>
      <c r="Y40" s="172"/>
    </row>
    <row r="41" spans="1:54" s="173" customFormat="1" x14ac:dyDescent="0.2">
      <c r="A41" s="163"/>
      <c r="B41" s="162"/>
      <c r="D41" s="172"/>
      <c r="E41" s="172"/>
      <c r="F41" s="172"/>
      <c r="G41" s="172"/>
      <c r="H41" s="172"/>
      <c r="I41" s="172"/>
      <c r="J41" s="172"/>
      <c r="K41" s="172"/>
      <c r="L41" s="172"/>
      <c r="M41" s="172"/>
      <c r="N41" s="172"/>
      <c r="Q41" s="190"/>
      <c r="Y41" s="172"/>
    </row>
    <row r="42" spans="1:54" s="173" customFormat="1" x14ac:dyDescent="0.2">
      <c r="A42" s="163"/>
      <c r="B42" s="162"/>
      <c r="D42" s="172"/>
      <c r="E42" s="172"/>
      <c r="F42" s="172"/>
      <c r="G42" s="172"/>
      <c r="H42" s="172"/>
      <c r="I42" s="172"/>
      <c r="J42" s="172"/>
      <c r="K42" s="172"/>
      <c r="L42" s="172"/>
      <c r="M42" s="172"/>
      <c r="N42" s="172"/>
      <c r="Q42" s="190"/>
      <c r="Y42" s="172"/>
    </row>
    <row r="43" spans="1:54" s="173" customFormat="1" x14ac:dyDescent="0.2">
      <c r="A43" s="163"/>
      <c r="B43" s="162"/>
      <c r="D43" s="172"/>
      <c r="E43" s="172"/>
      <c r="F43" s="172"/>
      <c r="G43" s="172"/>
      <c r="H43" s="172"/>
      <c r="I43" s="172"/>
      <c r="J43" s="172"/>
      <c r="K43" s="172"/>
      <c r="L43" s="172"/>
      <c r="M43" s="172"/>
      <c r="N43" s="172"/>
      <c r="Q43" s="190"/>
      <c r="Y43" s="172"/>
    </row>
    <row r="44" spans="1:54" s="173" customFormat="1" x14ac:dyDescent="0.2">
      <c r="A44" s="163"/>
      <c r="B44" s="162"/>
      <c r="D44" s="172"/>
      <c r="E44" s="172"/>
      <c r="F44" s="172"/>
      <c r="G44" s="172"/>
      <c r="H44" s="172"/>
      <c r="I44" s="172"/>
      <c r="J44" s="172"/>
      <c r="K44" s="172"/>
      <c r="L44" s="172"/>
      <c r="M44" s="172"/>
      <c r="N44" s="172"/>
      <c r="Q44" s="190"/>
      <c r="Y44" s="172"/>
    </row>
    <row r="45" spans="1:54" s="173" customFormat="1" x14ac:dyDescent="0.2">
      <c r="A45" s="163"/>
      <c r="B45" s="162"/>
      <c r="D45" s="172"/>
      <c r="E45" s="172"/>
      <c r="F45" s="172"/>
      <c r="G45" s="172"/>
      <c r="H45" s="172"/>
      <c r="I45" s="172"/>
      <c r="J45" s="172"/>
      <c r="K45" s="172"/>
      <c r="L45" s="172"/>
      <c r="M45" s="172"/>
      <c r="N45" s="172"/>
      <c r="O45" s="172"/>
      <c r="Y45" s="172"/>
    </row>
    <row r="46" spans="1:54" s="173" customFormat="1" x14ac:dyDescent="0.2">
      <c r="A46" s="163"/>
      <c r="B46" s="162"/>
      <c r="D46" s="172"/>
      <c r="E46" s="172"/>
      <c r="F46" s="172"/>
      <c r="G46" s="172"/>
      <c r="H46" s="172"/>
      <c r="I46" s="172"/>
      <c r="J46" s="172"/>
      <c r="K46" s="172"/>
      <c r="L46" s="172"/>
      <c r="M46" s="172"/>
      <c r="N46" s="172"/>
      <c r="O46" s="172"/>
      <c r="Y46" s="172"/>
    </row>
    <row r="47" spans="1:54" s="173" customFormat="1" x14ac:dyDescent="0.2">
      <c r="A47" s="163"/>
      <c r="B47" s="162"/>
      <c r="D47" s="172"/>
      <c r="E47" s="172"/>
      <c r="F47" s="172"/>
      <c r="G47" s="172"/>
      <c r="H47" s="172"/>
      <c r="I47" s="172"/>
      <c r="J47" s="172"/>
      <c r="K47" s="172"/>
      <c r="L47" s="172"/>
      <c r="M47" s="172"/>
      <c r="N47" s="172"/>
      <c r="O47" s="172"/>
      <c r="Y47" s="172"/>
    </row>
    <row r="48" spans="1:54" s="173" customFormat="1" x14ac:dyDescent="0.2">
      <c r="A48" s="163"/>
      <c r="B48" s="162"/>
      <c r="D48" s="172"/>
      <c r="E48" s="172"/>
      <c r="F48" s="172"/>
      <c r="G48" s="172"/>
      <c r="H48" s="172"/>
      <c r="I48" s="172"/>
      <c r="J48" s="172"/>
      <c r="K48" s="172"/>
      <c r="L48" s="172"/>
      <c r="M48" s="172"/>
      <c r="N48" s="172"/>
      <c r="O48" s="172"/>
      <c r="Y48" s="172"/>
    </row>
    <row r="49" spans="1:25" s="173" customFormat="1" x14ac:dyDescent="0.2">
      <c r="A49" s="163"/>
      <c r="B49" s="162"/>
      <c r="D49" s="172"/>
      <c r="E49" s="172"/>
      <c r="F49" s="172"/>
      <c r="G49" s="172"/>
      <c r="H49" s="172"/>
      <c r="I49" s="172"/>
      <c r="J49" s="172"/>
      <c r="K49" s="172"/>
      <c r="L49" s="172"/>
      <c r="M49" s="172"/>
      <c r="N49" s="172"/>
      <c r="O49" s="172"/>
      <c r="Y49" s="172"/>
    </row>
    <row r="50" spans="1:25" s="173" customFormat="1" x14ac:dyDescent="0.2">
      <c r="A50" s="163"/>
      <c r="B50" s="162"/>
      <c r="D50" s="172"/>
      <c r="E50" s="172"/>
      <c r="F50" s="172"/>
      <c r="G50" s="172"/>
      <c r="H50" s="172"/>
      <c r="I50" s="172"/>
      <c r="J50" s="172"/>
      <c r="K50" s="172"/>
      <c r="L50" s="172"/>
      <c r="M50" s="172"/>
      <c r="N50" s="172"/>
      <c r="O50" s="172"/>
      <c r="Y50" s="172"/>
    </row>
    <row r="51" spans="1:25" s="173" customFormat="1" x14ac:dyDescent="0.2">
      <c r="A51" s="163"/>
      <c r="B51" s="162"/>
      <c r="D51" s="172"/>
      <c r="E51" s="172"/>
      <c r="F51" s="172"/>
      <c r="G51" s="172"/>
      <c r="H51" s="172"/>
      <c r="I51" s="172"/>
      <c r="J51" s="172"/>
      <c r="K51" s="172"/>
      <c r="L51" s="172"/>
      <c r="M51" s="172"/>
      <c r="N51" s="172"/>
      <c r="O51" s="172"/>
      <c r="Y51" s="172"/>
    </row>
    <row r="52" spans="1:25" s="173" customFormat="1" x14ac:dyDescent="0.2">
      <c r="A52" s="163"/>
      <c r="B52" s="162"/>
      <c r="D52" s="172"/>
      <c r="E52" s="172"/>
      <c r="F52" s="172"/>
      <c r="G52" s="172"/>
      <c r="H52" s="172"/>
      <c r="I52" s="172"/>
      <c r="J52" s="172"/>
      <c r="K52" s="172"/>
      <c r="L52" s="172"/>
      <c r="M52" s="172"/>
      <c r="N52" s="172"/>
      <c r="O52" s="172"/>
      <c r="Y52" s="172"/>
    </row>
    <row r="53" spans="1:25" s="173" customFormat="1" x14ac:dyDescent="0.2">
      <c r="A53" s="163"/>
      <c r="B53" s="162"/>
      <c r="D53" s="172"/>
      <c r="E53" s="172"/>
      <c r="F53" s="172"/>
      <c r="G53" s="172"/>
      <c r="H53" s="172"/>
      <c r="I53" s="172"/>
      <c r="J53" s="172"/>
      <c r="K53" s="172"/>
      <c r="L53" s="172"/>
      <c r="M53" s="172"/>
      <c r="N53" s="172"/>
      <c r="O53" s="172"/>
      <c r="Y53" s="172"/>
    </row>
    <row r="54" spans="1:25" s="173" customFormat="1" x14ac:dyDescent="0.2">
      <c r="A54" s="163"/>
      <c r="B54" s="162"/>
      <c r="D54" s="172"/>
      <c r="E54" s="172"/>
      <c r="F54" s="172"/>
      <c r="G54" s="172"/>
      <c r="H54" s="172"/>
      <c r="I54" s="172"/>
      <c r="J54" s="172"/>
      <c r="K54" s="172"/>
      <c r="L54" s="172"/>
      <c r="M54" s="172"/>
      <c r="N54" s="172"/>
      <c r="O54" s="172"/>
      <c r="Y54" s="172"/>
    </row>
    <row r="55" spans="1:25" s="173" customFormat="1" x14ac:dyDescent="0.2">
      <c r="A55" s="163"/>
      <c r="B55" s="162"/>
      <c r="D55" s="172"/>
      <c r="E55" s="172"/>
      <c r="F55" s="172"/>
      <c r="G55" s="172"/>
      <c r="H55" s="172"/>
      <c r="I55" s="172"/>
      <c r="J55" s="172"/>
      <c r="K55" s="172"/>
      <c r="L55" s="172"/>
      <c r="M55" s="172"/>
      <c r="N55" s="172"/>
      <c r="O55" s="172"/>
      <c r="Y55" s="172"/>
    </row>
    <row r="56" spans="1:25" s="173" customFormat="1" x14ac:dyDescent="0.2">
      <c r="A56" s="163"/>
      <c r="B56" s="162"/>
      <c r="D56" s="172"/>
      <c r="E56" s="172"/>
      <c r="F56" s="172"/>
      <c r="G56" s="172"/>
      <c r="H56" s="172"/>
      <c r="I56" s="172"/>
      <c r="J56" s="172"/>
      <c r="K56" s="172"/>
      <c r="L56" s="172"/>
      <c r="M56" s="172"/>
      <c r="N56" s="172"/>
      <c r="O56" s="172"/>
      <c r="Y56" s="172"/>
    </row>
    <row r="57" spans="1:25" s="173" customFormat="1" x14ac:dyDescent="0.2">
      <c r="A57" s="163"/>
      <c r="B57" s="162"/>
      <c r="D57" s="172"/>
      <c r="E57" s="172"/>
      <c r="F57" s="172"/>
      <c r="G57" s="172"/>
      <c r="H57" s="172"/>
      <c r="I57" s="172"/>
      <c r="J57" s="172"/>
      <c r="K57" s="172"/>
      <c r="L57" s="172"/>
      <c r="M57" s="172"/>
      <c r="N57" s="172"/>
      <c r="O57" s="172"/>
      <c r="Y57" s="172"/>
    </row>
    <row r="58" spans="1:25" s="173" customFormat="1" x14ac:dyDescent="0.2">
      <c r="A58" s="163"/>
      <c r="B58" s="162"/>
      <c r="D58" s="172"/>
      <c r="E58" s="172"/>
      <c r="F58" s="172"/>
      <c r="G58" s="172"/>
      <c r="H58" s="172"/>
      <c r="I58" s="172"/>
      <c r="J58" s="172"/>
      <c r="K58" s="172"/>
      <c r="L58" s="172"/>
      <c r="M58" s="172"/>
      <c r="N58" s="172"/>
      <c r="O58" s="172"/>
      <c r="Y58" s="172"/>
    </row>
    <row r="59" spans="1:25" s="173" customFormat="1" x14ac:dyDescent="0.2">
      <c r="A59" s="163"/>
      <c r="B59" s="162"/>
      <c r="D59" s="172"/>
      <c r="E59" s="172"/>
      <c r="F59" s="172"/>
      <c r="G59" s="172"/>
      <c r="H59" s="172"/>
      <c r="I59" s="172"/>
      <c r="J59" s="172"/>
      <c r="K59" s="172"/>
      <c r="L59" s="172"/>
      <c r="M59" s="172"/>
      <c r="N59" s="172"/>
      <c r="O59" s="172"/>
      <c r="Y59" s="172"/>
    </row>
    <row r="60" spans="1:25" s="173" customFormat="1" x14ac:dyDescent="0.2">
      <c r="A60" s="163"/>
      <c r="B60" s="162"/>
      <c r="D60" s="172"/>
      <c r="E60" s="172"/>
      <c r="F60" s="172"/>
      <c r="G60" s="172"/>
      <c r="H60" s="172"/>
      <c r="I60" s="172"/>
      <c r="J60" s="172"/>
      <c r="K60" s="172"/>
      <c r="L60" s="172"/>
      <c r="M60" s="172"/>
      <c r="N60" s="172"/>
      <c r="O60" s="172"/>
      <c r="Y60" s="172"/>
    </row>
    <row r="61" spans="1:25" s="173" customFormat="1" x14ac:dyDescent="0.2">
      <c r="A61" s="163"/>
      <c r="B61" s="162"/>
      <c r="D61" s="202"/>
      <c r="E61" s="202"/>
      <c r="F61" s="202"/>
      <c r="G61" s="202"/>
      <c r="H61" s="202"/>
      <c r="I61" s="202"/>
      <c r="J61" s="202"/>
      <c r="K61" s="202"/>
      <c r="L61" s="172"/>
      <c r="M61" s="172"/>
      <c r="N61" s="172"/>
      <c r="Y61" s="172"/>
    </row>
    <row r="62" spans="1:25" s="173" customFormat="1" x14ac:dyDescent="0.2">
      <c r="A62" s="163"/>
      <c r="B62" s="162"/>
      <c r="D62" s="202"/>
      <c r="E62" s="202"/>
      <c r="F62" s="202"/>
      <c r="G62" s="202"/>
      <c r="H62" s="202"/>
      <c r="I62" s="202"/>
      <c r="J62" s="202"/>
      <c r="K62" s="202"/>
      <c r="L62" s="172"/>
      <c r="M62" s="172"/>
      <c r="N62" s="172"/>
      <c r="Y62" s="172"/>
    </row>
    <row r="63" spans="1:25" s="173" customFormat="1" x14ac:dyDescent="0.2">
      <c r="A63" s="163"/>
      <c r="B63" s="162"/>
      <c r="D63" s="202"/>
      <c r="E63" s="202"/>
      <c r="F63" s="202"/>
      <c r="G63" s="202"/>
      <c r="H63" s="202"/>
      <c r="I63" s="202"/>
      <c r="J63" s="202"/>
      <c r="K63" s="202"/>
      <c r="L63" s="172"/>
      <c r="M63" s="172"/>
      <c r="N63" s="172"/>
      <c r="Y63" s="172"/>
    </row>
    <row r="64" spans="1:25" s="173" customFormat="1" x14ac:dyDescent="0.2">
      <c r="A64" s="163"/>
      <c r="B64" s="162"/>
      <c r="D64" s="202"/>
      <c r="E64" s="202"/>
      <c r="F64" s="202"/>
      <c r="G64" s="202"/>
      <c r="H64" s="202"/>
      <c r="I64" s="202"/>
      <c r="J64" s="202"/>
      <c r="K64" s="202"/>
      <c r="L64" s="172"/>
      <c r="M64" s="172"/>
      <c r="N64" s="172"/>
      <c r="Y64" s="172"/>
    </row>
    <row r="65" spans="1:25" s="173" customFormat="1" x14ac:dyDescent="0.2">
      <c r="A65" s="163"/>
      <c r="B65" s="162"/>
      <c r="D65" s="202"/>
      <c r="E65" s="202"/>
      <c r="F65" s="202"/>
      <c r="G65" s="202"/>
      <c r="H65" s="202"/>
      <c r="I65" s="202"/>
      <c r="J65" s="202"/>
      <c r="K65" s="202"/>
      <c r="L65" s="172"/>
      <c r="M65" s="172"/>
      <c r="N65" s="172"/>
      <c r="Y65" s="172"/>
    </row>
    <row r="66" spans="1:25" s="173" customFormat="1" x14ac:dyDescent="0.2">
      <c r="A66" s="163"/>
      <c r="B66" s="162"/>
      <c r="D66" s="202"/>
      <c r="E66" s="202"/>
      <c r="F66" s="202"/>
      <c r="G66" s="202"/>
      <c r="H66" s="202"/>
      <c r="I66" s="202"/>
      <c r="J66" s="202"/>
      <c r="K66" s="202"/>
      <c r="L66" s="172"/>
      <c r="M66" s="172"/>
      <c r="N66" s="172"/>
      <c r="Y66" s="172"/>
    </row>
    <row r="67" spans="1:25" s="173" customFormat="1" x14ac:dyDescent="0.2">
      <c r="A67" s="163"/>
      <c r="B67" s="162"/>
      <c r="D67" s="202"/>
      <c r="E67" s="202"/>
      <c r="F67" s="202"/>
      <c r="G67" s="202"/>
      <c r="H67" s="202"/>
      <c r="I67" s="202"/>
      <c r="J67" s="202"/>
      <c r="K67" s="202"/>
      <c r="L67" s="172"/>
      <c r="M67" s="172"/>
      <c r="N67" s="172"/>
      <c r="Y67" s="172"/>
    </row>
    <row r="68" spans="1:25" s="173" customFormat="1" x14ac:dyDescent="0.2">
      <c r="A68" s="163"/>
      <c r="B68" s="162"/>
      <c r="D68" s="202"/>
      <c r="E68" s="202"/>
      <c r="F68" s="202"/>
      <c r="G68" s="202"/>
      <c r="H68" s="202"/>
      <c r="I68" s="202"/>
      <c r="J68" s="202"/>
      <c r="K68" s="202"/>
      <c r="L68" s="172"/>
      <c r="M68" s="172"/>
      <c r="N68" s="172"/>
      <c r="Y68" s="172"/>
    </row>
    <row r="69" spans="1:25" s="173" customFormat="1" x14ac:dyDescent="0.2">
      <c r="A69" s="163"/>
      <c r="B69" s="162"/>
      <c r="D69" s="202"/>
      <c r="E69" s="202"/>
      <c r="F69" s="202"/>
      <c r="G69" s="202"/>
      <c r="H69" s="202"/>
      <c r="I69" s="202"/>
      <c r="J69" s="202"/>
      <c r="K69" s="202"/>
      <c r="L69" s="172"/>
      <c r="M69" s="172"/>
      <c r="N69" s="172"/>
      <c r="Y69" s="172"/>
    </row>
    <row r="70" spans="1:25" s="173" customFormat="1" x14ac:dyDescent="0.2">
      <c r="A70" s="163"/>
      <c r="B70" s="162"/>
      <c r="D70" s="202"/>
      <c r="E70" s="202"/>
      <c r="F70" s="202"/>
      <c r="G70" s="202"/>
      <c r="H70" s="202"/>
      <c r="I70" s="202"/>
      <c r="J70" s="202"/>
      <c r="K70" s="202"/>
      <c r="L70" s="172"/>
      <c r="M70" s="172"/>
      <c r="N70" s="172"/>
      <c r="Y70" s="172"/>
    </row>
    <row r="71" spans="1:25" s="173" customFormat="1" x14ac:dyDescent="0.2">
      <c r="A71" s="163"/>
      <c r="B71" s="162"/>
      <c r="D71" s="202"/>
      <c r="E71" s="202"/>
      <c r="F71" s="202"/>
      <c r="G71" s="202"/>
      <c r="H71" s="202"/>
      <c r="I71" s="202"/>
      <c r="J71" s="202"/>
      <c r="K71" s="202"/>
      <c r="L71" s="172"/>
      <c r="M71" s="172"/>
      <c r="N71" s="172"/>
      <c r="Y71" s="172"/>
    </row>
    <row r="72" spans="1:25" s="173" customFormat="1" x14ac:dyDescent="0.2">
      <c r="A72" s="163"/>
      <c r="B72" s="162"/>
      <c r="D72" s="202"/>
      <c r="E72" s="202"/>
      <c r="F72" s="202"/>
      <c r="G72" s="202"/>
      <c r="H72" s="202"/>
      <c r="I72" s="202"/>
      <c r="J72" s="202"/>
      <c r="K72" s="202"/>
      <c r="L72" s="172"/>
      <c r="M72" s="172"/>
      <c r="N72" s="172"/>
      <c r="Y72" s="172"/>
    </row>
    <row r="73" spans="1:25" s="173" customFormat="1" x14ac:dyDescent="0.2">
      <c r="A73" s="163"/>
      <c r="B73" s="162"/>
      <c r="D73" s="202"/>
      <c r="E73" s="202"/>
      <c r="F73" s="202"/>
      <c r="G73" s="202"/>
      <c r="H73" s="202"/>
      <c r="I73" s="202"/>
      <c r="J73" s="202"/>
      <c r="K73" s="202"/>
      <c r="L73" s="172"/>
      <c r="M73" s="172"/>
      <c r="N73" s="172"/>
      <c r="Y73" s="172"/>
    </row>
    <row r="74" spans="1:25" s="173" customFormat="1" x14ac:dyDescent="0.2">
      <c r="A74" s="163"/>
      <c r="B74" s="162"/>
      <c r="D74" s="202"/>
      <c r="E74" s="202"/>
      <c r="F74" s="202"/>
      <c r="G74" s="202"/>
      <c r="H74" s="202"/>
      <c r="I74" s="202"/>
      <c r="J74" s="202"/>
      <c r="K74" s="202"/>
      <c r="L74" s="172"/>
      <c r="M74" s="172"/>
      <c r="N74" s="172"/>
      <c r="Y74" s="172"/>
    </row>
    <row r="75" spans="1:25" s="173" customFormat="1" x14ac:dyDescent="0.2">
      <c r="A75" s="163"/>
      <c r="B75" s="162"/>
      <c r="D75" s="202"/>
      <c r="E75" s="202"/>
      <c r="F75" s="202"/>
      <c r="G75" s="202"/>
      <c r="H75" s="202"/>
      <c r="I75" s="202"/>
      <c r="J75" s="202"/>
      <c r="K75" s="202"/>
      <c r="L75" s="172"/>
      <c r="M75" s="172"/>
      <c r="N75" s="172"/>
      <c r="Y75" s="172"/>
    </row>
    <row r="76" spans="1:25" s="173" customFormat="1" x14ac:dyDescent="0.2">
      <c r="A76" s="163"/>
      <c r="B76" s="162"/>
      <c r="D76" s="202"/>
      <c r="E76" s="202"/>
      <c r="F76" s="202"/>
      <c r="G76" s="202"/>
      <c r="H76" s="202"/>
      <c r="I76" s="202"/>
      <c r="J76" s="202"/>
      <c r="K76" s="202"/>
      <c r="L76" s="172"/>
      <c r="M76" s="172"/>
      <c r="N76" s="172"/>
      <c r="Y76" s="172"/>
    </row>
    <row r="77" spans="1:25" s="173" customFormat="1" x14ac:dyDescent="0.2">
      <c r="A77" s="163"/>
      <c r="B77" s="162"/>
      <c r="D77" s="202"/>
      <c r="E77" s="202"/>
      <c r="F77" s="202"/>
      <c r="G77" s="202"/>
      <c r="H77" s="202"/>
      <c r="I77" s="202"/>
      <c r="J77" s="202"/>
      <c r="K77" s="202"/>
      <c r="L77" s="172"/>
      <c r="M77" s="172"/>
      <c r="N77" s="172"/>
      <c r="Y77" s="172"/>
    </row>
    <row r="78" spans="1:25" s="173" customFormat="1" x14ac:dyDescent="0.2">
      <c r="A78" s="163"/>
      <c r="B78" s="162"/>
      <c r="D78" s="202"/>
      <c r="E78" s="202"/>
      <c r="F78" s="202"/>
      <c r="G78" s="202"/>
      <c r="H78" s="202"/>
      <c r="I78" s="202"/>
      <c r="J78" s="202"/>
      <c r="K78" s="202"/>
      <c r="L78" s="172"/>
      <c r="M78" s="172"/>
      <c r="N78" s="172"/>
      <c r="Y78" s="172"/>
    </row>
    <row r="79" spans="1:25" s="173" customFormat="1" x14ac:dyDescent="0.2">
      <c r="A79" s="163"/>
      <c r="B79" s="162"/>
      <c r="D79" s="202"/>
      <c r="E79" s="202"/>
      <c r="F79" s="202"/>
      <c r="G79" s="202"/>
      <c r="H79" s="202"/>
      <c r="I79" s="202"/>
      <c r="J79" s="202"/>
      <c r="K79" s="202"/>
      <c r="L79" s="172"/>
      <c r="M79" s="172"/>
      <c r="N79" s="172"/>
      <c r="Y79" s="172"/>
    </row>
    <row r="80" spans="1:25" s="173" customFormat="1" x14ac:dyDescent="0.2">
      <c r="A80" s="163"/>
      <c r="B80" s="162"/>
      <c r="D80" s="202"/>
      <c r="E80" s="202"/>
      <c r="F80" s="202"/>
      <c r="G80" s="202"/>
      <c r="H80" s="202"/>
      <c r="I80" s="202"/>
      <c r="J80" s="202"/>
      <c r="K80" s="202"/>
      <c r="L80" s="172"/>
      <c r="M80" s="172"/>
      <c r="N80" s="172"/>
      <c r="Y80" s="172"/>
    </row>
    <row r="81" spans="1:25" s="173" customFormat="1" x14ac:dyDescent="0.2">
      <c r="A81" s="163"/>
      <c r="B81" s="162"/>
      <c r="D81" s="202"/>
      <c r="E81" s="202"/>
      <c r="F81" s="202"/>
      <c r="G81" s="202"/>
      <c r="H81" s="202"/>
      <c r="I81" s="202"/>
      <c r="J81" s="202"/>
      <c r="K81" s="202"/>
      <c r="L81" s="172"/>
      <c r="M81" s="172"/>
      <c r="N81" s="172"/>
      <c r="Y81" s="172"/>
    </row>
    <row r="82" spans="1:25" s="173" customFormat="1" x14ac:dyDescent="0.2">
      <c r="A82" s="163"/>
      <c r="B82" s="162"/>
      <c r="D82" s="202"/>
      <c r="E82" s="202"/>
      <c r="F82" s="202"/>
      <c r="G82" s="202"/>
      <c r="H82" s="202"/>
      <c r="I82" s="202"/>
      <c r="J82" s="202"/>
      <c r="K82" s="202"/>
      <c r="L82" s="172"/>
      <c r="M82" s="172"/>
      <c r="N82" s="172"/>
      <c r="Y82" s="172"/>
    </row>
    <row r="83" spans="1:25" s="173" customFormat="1" x14ac:dyDescent="0.2">
      <c r="A83" s="163"/>
      <c r="B83" s="162"/>
      <c r="D83" s="202"/>
      <c r="E83" s="202"/>
      <c r="F83" s="202"/>
      <c r="G83" s="202"/>
      <c r="H83" s="202"/>
      <c r="I83" s="202"/>
      <c r="J83" s="202"/>
      <c r="K83" s="202"/>
      <c r="L83" s="172"/>
      <c r="M83" s="172"/>
      <c r="N83" s="172"/>
      <c r="Y83" s="172"/>
    </row>
    <row r="84" spans="1:25" s="173" customFormat="1" x14ac:dyDescent="0.2">
      <c r="A84" s="163"/>
      <c r="B84" s="162"/>
      <c r="D84" s="202"/>
      <c r="E84" s="202"/>
      <c r="F84" s="202"/>
      <c r="G84" s="202"/>
      <c r="H84" s="202"/>
      <c r="I84" s="202"/>
      <c r="J84" s="202"/>
      <c r="K84" s="202"/>
      <c r="L84" s="172"/>
      <c r="M84" s="172"/>
      <c r="N84" s="172"/>
      <c r="Y84" s="172"/>
    </row>
    <row r="85" spans="1:25" s="173" customFormat="1" x14ac:dyDescent="0.2">
      <c r="A85" s="163"/>
      <c r="B85" s="162"/>
      <c r="D85" s="202"/>
      <c r="E85" s="202"/>
      <c r="F85" s="202"/>
      <c r="G85" s="202"/>
      <c r="H85" s="202"/>
      <c r="I85" s="202"/>
      <c r="J85" s="202"/>
      <c r="K85" s="202"/>
      <c r="L85" s="172"/>
      <c r="M85" s="172"/>
      <c r="N85" s="172"/>
      <c r="Y85" s="172"/>
    </row>
    <row r="86" spans="1:25" s="173" customFormat="1" x14ac:dyDescent="0.2">
      <c r="A86" s="163"/>
      <c r="B86" s="162"/>
      <c r="D86" s="202"/>
      <c r="E86" s="202"/>
      <c r="F86" s="202"/>
      <c r="G86" s="202"/>
      <c r="H86" s="202"/>
      <c r="I86" s="202"/>
      <c r="J86" s="202"/>
      <c r="K86" s="202"/>
      <c r="L86" s="172"/>
      <c r="M86" s="172"/>
      <c r="N86" s="172"/>
      <c r="Y86" s="172"/>
    </row>
    <row r="87" spans="1:25" s="173" customFormat="1" x14ac:dyDescent="0.2">
      <c r="A87" s="163"/>
      <c r="B87" s="162"/>
      <c r="D87" s="202"/>
      <c r="E87" s="202"/>
      <c r="F87" s="202"/>
      <c r="G87" s="202"/>
      <c r="H87" s="202"/>
      <c r="I87" s="202"/>
      <c r="J87" s="202"/>
      <c r="K87" s="202"/>
      <c r="L87" s="172"/>
      <c r="M87" s="172"/>
      <c r="N87" s="172"/>
      <c r="Y87" s="172"/>
    </row>
    <row r="88" spans="1:25" s="173" customFormat="1" x14ac:dyDescent="0.2">
      <c r="A88" s="163"/>
      <c r="B88" s="162"/>
      <c r="D88" s="202"/>
      <c r="E88" s="202"/>
      <c r="F88" s="202"/>
      <c r="G88" s="202"/>
      <c r="H88" s="202"/>
      <c r="I88" s="202"/>
      <c r="J88" s="202"/>
      <c r="K88" s="202"/>
      <c r="L88" s="172"/>
      <c r="M88" s="172"/>
      <c r="N88" s="172"/>
      <c r="Y88" s="172"/>
    </row>
    <row r="89" spans="1:25" s="173" customFormat="1" x14ac:dyDescent="0.2">
      <c r="A89" s="163"/>
      <c r="B89" s="162"/>
      <c r="D89" s="202"/>
      <c r="E89" s="202"/>
      <c r="F89" s="202"/>
      <c r="G89" s="202"/>
      <c r="H89" s="202"/>
      <c r="I89" s="202"/>
      <c r="J89" s="202"/>
      <c r="K89" s="202"/>
      <c r="L89" s="172"/>
      <c r="M89" s="172"/>
      <c r="N89" s="172"/>
      <c r="Y89" s="172"/>
    </row>
    <row r="90" spans="1:25" s="173" customFormat="1" x14ac:dyDescent="0.2">
      <c r="A90" s="163"/>
      <c r="B90" s="162"/>
      <c r="D90" s="202"/>
      <c r="E90" s="202"/>
      <c r="F90" s="202"/>
      <c r="G90" s="202"/>
      <c r="H90" s="202"/>
      <c r="I90" s="202"/>
      <c r="J90" s="202"/>
      <c r="K90" s="202"/>
      <c r="L90" s="172"/>
      <c r="M90" s="172"/>
      <c r="N90" s="172"/>
      <c r="Y90" s="172"/>
    </row>
  </sheetData>
  <sheetProtection password="C64F" sheet="1"/>
  <customSheetViews>
    <customSheetView guid="{902EEF54-E42B-473F-A94F-90608D9CB1C3}" scale="75">
      <selection activeCell="B7" sqref="B7"/>
      <pageMargins left="0.7" right="0.7" top="0.75" bottom="0.75" header="0.3" footer="0.3"/>
      <pageSetup orientation="portrait" horizontalDpi="300" verticalDpi="300" r:id="rId1"/>
    </customSheetView>
    <customSheetView guid="{C48D4376-7E6E-43E1-BDDA-4583E8F77408}" scale="75">
      <selection activeCell="F19" sqref="F19"/>
      <pageMargins left="0.7" right="0.7" top="0.75" bottom="0.75" header="0.3" footer="0.3"/>
      <pageSetup orientation="portrait" horizontalDpi="300" verticalDpi="300" r:id="rId2"/>
    </customSheetView>
    <customSheetView guid="{8168B4B8-9A02-4791-AD5C-7A76A87A620E}" scale="75">
      <selection activeCell="F19" sqref="F19"/>
      <pageMargins left="0.7" right="0.7" top="0.75" bottom="0.75" header="0.3" footer="0.3"/>
      <pageSetup orientation="portrait" horizontalDpi="300" verticalDpi="300" r:id="rId3"/>
    </customSheetView>
    <customSheetView guid="{7F7D5A8C-9A56-4905-9300-15A5D4F74565}" scale="75">
      <selection activeCell="F19" sqref="F19"/>
      <pageMargins left="0.7" right="0.7" top="0.75" bottom="0.75" header="0.3" footer="0.3"/>
      <pageSetup orientation="portrait" horizontalDpi="300" verticalDpi="300" r:id="rId4"/>
    </customSheetView>
  </customSheetViews>
  <mergeCells count="36">
    <mergeCell ref="A28:B28"/>
    <mergeCell ref="A30:C30"/>
    <mergeCell ref="D30:M30"/>
    <mergeCell ref="N30:S30"/>
    <mergeCell ref="A31:C34"/>
    <mergeCell ref="D31:M34"/>
    <mergeCell ref="N31:S37"/>
    <mergeCell ref="A35:B35"/>
    <mergeCell ref="D35:H35"/>
    <mergeCell ref="I35:M35"/>
    <mergeCell ref="A36:C36"/>
    <mergeCell ref="I36:M36"/>
    <mergeCell ref="T1:T6"/>
    <mergeCell ref="U1:U6"/>
    <mergeCell ref="V1:V6"/>
    <mergeCell ref="D2:D6"/>
    <mergeCell ref="E2:E6"/>
    <mergeCell ref="F2:F6"/>
    <mergeCell ref="G2:G6"/>
    <mergeCell ref="H2:H6"/>
    <mergeCell ref="R2:R6"/>
    <mergeCell ref="S1:S28"/>
    <mergeCell ref="K2:K6"/>
    <mergeCell ref="L2:L6"/>
    <mergeCell ref="M2:M6"/>
    <mergeCell ref="O2:O6"/>
    <mergeCell ref="A1:B1"/>
    <mergeCell ref="C1:C6"/>
    <mergeCell ref="D1:M1"/>
    <mergeCell ref="N1:N6"/>
    <mergeCell ref="O1:R1"/>
    <mergeCell ref="A4:B5"/>
    <mergeCell ref="I2:I6"/>
    <mergeCell ref="J2:J6"/>
    <mergeCell ref="P2:P6"/>
    <mergeCell ref="Q2:Q6"/>
  </mergeCells>
  <pageMargins left="0.7" right="0.7" top="0.75" bottom="0.75" header="0.3" footer="0.3"/>
  <pageSetup orientation="portrait" horizontalDpi="300" verticalDpi="300" r:id="rId5"/>
  <ignoredErrors>
    <ignoredError sqref="M7 M8:M23 H17:H23" evalError="1"/>
    <ignoredError sqref="Q7:Q8 Q9:Q23" unlocked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V96"/>
  <sheetViews>
    <sheetView workbookViewId="0">
      <pane xSplit="1" ySplit="2" topLeftCell="B3" activePane="bottomRight" state="frozen"/>
      <selection pane="topRight" activeCell="B1" sqref="B1"/>
      <selection pane="bottomLeft" activeCell="A3" sqref="A3"/>
      <selection pane="bottomRight" activeCell="F33" sqref="F33"/>
    </sheetView>
  </sheetViews>
  <sheetFormatPr defaultRowHeight="12.75" x14ac:dyDescent="0.2"/>
  <sheetData>
    <row r="1" spans="1:22" x14ac:dyDescent="0.2">
      <c r="A1" s="12" t="s">
        <v>0</v>
      </c>
      <c r="B1" s="13" t="s">
        <v>1</v>
      </c>
      <c r="C1" s="14" t="s">
        <v>2</v>
      </c>
      <c r="D1" s="13" t="s">
        <v>3</v>
      </c>
      <c r="E1" s="14" t="s">
        <v>2</v>
      </c>
      <c r="F1" s="13" t="s">
        <v>4</v>
      </c>
      <c r="G1" s="14" t="s">
        <v>2</v>
      </c>
      <c r="H1" s="13" t="s">
        <v>5</v>
      </c>
      <c r="I1" s="14" t="s">
        <v>2</v>
      </c>
      <c r="J1" s="13" t="s">
        <v>6</v>
      </c>
      <c r="K1" s="14" t="s">
        <v>2</v>
      </c>
      <c r="L1" s="13" t="s">
        <v>7</v>
      </c>
      <c r="M1" s="14" t="s">
        <v>2</v>
      </c>
      <c r="N1" s="13" t="s">
        <v>8</v>
      </c>
      <c r="O1" s="14" t="s">
        <v>2</v>
      </c>
      <c r="P1" s="13" t="s">
        <v>9</v>
      </c>
      <c r="Q1" s="14" t="s">
        <v>2</v>
      </c>
      <c r="R1" s="13" t="s">
        <v>10</v>
      </c>
      <c r="S1" s="14" t="s">
        <v>2</v>
      </c>
      <c r="T1" s="13" t="s">
        <v>11</v>
      </c>
      <c r="U1" s="14" t="s">
        <v>2</v>
      </c>
      <c r="V1" s="13" t="s">
        <v>0</v>
      </c>
    </row>
    <row r="2" spans="1:22" x14ac:dyDescent="0.2">
      <c r="A2" s="15" t="s">
        <v>12</v>
      </c>
      <c r="B2" s="2" t="s">
        <v>13</v>
      </c>
      <c r="C2" s="3" t="s">
        <v>14</v>
      </c>
      <c r="D2" s="2" t="s">
        <v>13</v>
      </c>
      <c r="E2" s="3" t="s">
        <v>14</v>
      </c>
      <c r="F2" s="2" t="s">
        <v>13</v>
      </c>
      <c r="G2" s="3" t="s">
        <v>14</v>
      </c>
      <c r="H2" s="2" t="s">
        <v>13</v>
      </c>
      <c r="I2" s="3" t="s">
        <v>14</v>
      </c>
      <c r="J2" s="2" t="s">
        <v>13</v>
      </c>
      <c r="K2" s="3" t="s">
        <v>14</v>
      </c>
      <c r="L2" s="2" t="s">
        <v>13</v>
      </c>
      <c r="M2" s="3" t="s">
        <v>14</v>
      </c>
      <c r="N2" s="2" t="s">
        <v>13</v>
      </c>
      <c r="O2" s="3" t="s">
        <v>14</v>
      </c>
      <c r="P2" s="2" t="s">
        <v>13</v>
      </c>
      <c r="Q2" s="3" t="s">
        <v>14</v>
      </c>
      <c r="R2" s="2" t="s">
        <v>13</v>
      </c>
      <c r="S2" s="3" t="s">
        <v>14</v>
      </c>
      <c r="T2" s="2" t="s">
        <v>13</v>
      </c>
      <c r="U2" s="4" t="s">
        <v>14</v>
      </c>
      <c r="V2" s="1" t="s">
        <v>12</v>
      </c>
    </row>
    <row r="3" spans="1:22" ht="2.25" customHeight="1" x14ac:dyDescent="0.2">
      <c r="A3" s="15"/>
      <c r="B3" s="2" t="str">
        <f>"PU"&amp;B2&amp;LEFT(B1,2)</f>
        <v>PUM17</v>
      </c>
      <c r="C3" s="2" t="str">
        <f>"PU"&amp;C2&amp;LEFT(B1,2)</f>
        <v>PUF17</v>
      </c>
      <c r="D3" s="2" t="str">
        <f>"PU"&amp;D2&amp;LEFT(D1,2)</f>
        <v>PUM22</v>
      </c>
      <c r="E3" s="2" t="str">
        <f>"PU"&amp;E2&amp;LEFT(D1,2)</f>
        <v>PUF22</v>
      </c>
      <c r="F3" s="2" t="str">
        <f>"PU"&amp;F2&amp;LEFT(F1,2)</f>
        <v>PUM27</v>
      </c>
      <c r="G3" s="2" t="str">
        <f>"PU"&amp;G2&amp;LEFT(F1,2)</f>
        <v>PUF27</v>
      </c>
      <c r="H3" s="2" t="str">
        <f>"PU"&amp;H2&amp;LEFT(H1,2)</f>
        <v>PUM32</v>
      </c>
      <c r="I3" s="2" t="str">
        <f>"PU"&amp;I2&amp;LEFT(H1,2)</f>
        <v>PUF32</v>
      </c>
      <c r="J3" s="2" t="str">
        <f>"PU"&amp;J2&amp;LEFT(J1,2)</f>
        <v>PUM37</v>
      </c>
      <c r="K3" s="2" t="str">
        <f>"PU"&amp;K2&amp;LEFT(J1,2)</f>
        <v>PUF37</v>
      </c>
      <c r="L3" s="2" t="str">
        <f>"PU"&amp;L2&amp;LEFT(L1,2)</f>
        <v>PUM42</v>
      </c>
      <c r="M3" s="2" t="str">
        <f>"PU"&amp;M2&amp;LEFT(L1,2)</f>
        <v>PUF42</v>
      </c>
      <c r="N3" s="2" t="str">
        <f>"PU"&amp;N2&amp;LEFT(N1,2)</f>
        <v>PUM47</v>
      </c>
      <c r="O3" s="2" t="str">
        <f>"PU"&amp;O2&amp;LEFT(N1,2)</f>
        <v>PUF47</v>
      </c>
      <c r="P3" s="2" t="str">
        <f>"PU"&amp;P2&amp;LEFT(P1,2)</f>
        <v>PUM52</v>
      </c>
      <c r="Q3" s="2" t="str">
        <f>"PU"&amp;Q2&amp;LEFT(P1,2)</f>
        <v>PUF52</v>
      </c>
      <c r="R3" s="2" t="str">
        <f>"PU"&amp;R2&amp;LEFT(R1,2)</f>
        <v>PUM57</v>
      </c>
      <c r="S3" s="2" t="str">
        <f>"PU"&amp;S2&amp;LEFT(R1,2)</f>
        <v>PUF57</v>
      </c>
      <c r="T3" s="2" t="str">
        <f>"PU"&amp;T2&amp;LEFT(T1,2)</f>
        <v>PUM62</v>
      </c>
      <c r="U3" s="2" t="str">
        <f>"PU"&amp;U2&amp;LEFT(T1,2)</f>
        <v>PUF62</v>
      </c>
      <c r="V3" s="1"/>
    </row>
    <row r="4" spans="1:22" x14ac:dyDescent="0.2">
      <c r="A4" s="15">
        <v>1</v>
      </c>
      <c r="B4" s="60">
        <v>3</v>
      </c>
      <c r="C4" s="59">
        <v>29</v>
      </c>
      <c r="D4" s="60">
        <v>15</v>
      </c>
      <c r="E4" s="59">
        <v>38</v>
      </c>
      <c r="F4" s="60">
        <v>20</v>
      </c>
      <c r="G4" s="59">
        <v>41</v>
      </c>
      <c r="H4" s="60">
        <v>24</v>
      </c>
      <c r="I4" s="59">
        <v>41</v>
      </c>
      <c r="J4" s="60">
        <v>26</v>
      </c>
      <c r="K4" s="59">
        <v>42</v>
      </c>
      <c r="L4" s="60">
        <v>0</v>
      </c>
      <c r="M4" s="60">
        <v>0</v>
      </c>
      <c r="N4" s="60">
        <v>0</v>
      </c>
      <c r="O4" s="60">
        <v>0</v>
      </c>
      <c r="P4" s="60">
        <v>0</v>
      </c>
      <c r="Q4" s="60">
        <v>0</v>
      </c>
      <c r="R4" s="60">
        <v>0</v>
      </c>
      <c r="S4" s="60">
        <v>0</v>
      </c>
      <c r="T4" s="60">
        <v>0</v>
      </c>
      <c r="U4" s="60">
        <v>0</v>
      </c>
      <c r="V4" s="1">
        <v>1</v>
      </c>
    </row>
    <row r="5" spans="1:22" x14ac:dyDescent="0.2">
      <c r="A5" s="15">
        <v>2</v>
      </c>
      <c r="B5" s="60">
        <v>5</v>
      </c>
      <c r="C5" s="59">
        <v>30</v>
      </c>
      <c r="D5" s="60">
        <v>17</v>
      </c>
      <c r="E5" s="59">
        <v>39</v>
      </c>
      <c r="F5" s="60">
        <v>21</v>
      </c>
      <c r="G5" s="59">
        <v>42</v>
      </c>
      <c r="H5" s="60">
        <v>25</v>
      </c>
      <c r="I5" s="59">
        <v>43</v>
      </c>
      <c r="J5" s="60">
        <v>27</v>
      </c>
      <c r="K5" s="59">
        <v>44</v>
      </c>
      <c r="L5" s="60">
        <v>0</v>
      </c>
      <c r="M5" s="60">
        <v>0</v>
      </c>
      <c r="N5" s="60">
        <v>0</v>
      </c>
      <c r="O5" s="60">
        <v>0</v>
      </c>
      <c r="P5" s="60">
        <v>0</v>
      </c>
      <c r="Q5" s="60">
        <v>0</v>
      </c>
      <c r="R5" s="60">
        <v>0</v>
      </c>
      <c r="S5" s="60">
        <v>0</v>
      </c>
      <c r="T5" s="60">
        <v>0</v>
      </c>
      <c r="U5" s="60">
        <v>0</v>
      </c>
      <c r="V5" s="1">
        <v>2</v>
      </c>
    </row>
    <row r="6" spans="1:22" x14ac:dyDescent="0.2">
      <c r="A6" s="15">
        <v>3</v>
      </c>
      <c r="B6" s="60">
        <v>6</v>
      </c>
      <c r="C6" s="59">
        <v>32</v>
      </c>
      <c r="D6" s="60">
        <v>18</v>
      </c>
      <c r="E6" s="59">
        <v>41</v>
      </c>
      <c r="F6" s="60">
        <v>22</v>
      </c>
      <c r="G6" s="59">
        <v>43</v>
      </c>
      <c r="H6" s="60">
        <v>26</v>
      </c>
      <c r="I6" s="59">
        <v>44</v>
      </c>
      <c r="J6" s="60">
        <v>28</v>
      </c>
      <c r="K6" s="59">
        <v>45</v>
      </c>
      <c r="L6" s="60">
        <v>0</v>
      </c>
      <c r="M6" s="60">
        <v>0</v>
      </c>
      <c r="N6" s="60">
        <v>0</v>
      </c>
      <c r="O6" s="60">
        <v>0</v>
      </c>
      <c r="P6" s="60">
        <v>0</v>
      </c>
      <c r="Q6" s="60">
        <v>0</v>
      </c>
      <c r="R6" s="60">
        <v>0</v>
      </c>
      <c r="S6" s="60">
        <v>0</v>
      </c>
      <c r="T6" s="60">
        <v>0</v>
      </c>
      <c r="U6" s="60">
        <v>0</v>
      </c>
      <c r="V6" s="1">
        <v>3</v>
      </c>
    </row>
    <row r="7" spans="1:22" x14ac:dyDescent="0.2">
      <c r="A7" s="15">
        <v>4</v>
      </c>
      <c r="B7" s="60">
        <v>8</v>
      </c>
      <c r="C7" s="59">
        <v>34</v>
      </c>
      <c r="D7" s="60">
        <v>19</v>
      </c>
      <c r="E7" s="59">
        <v>42</v>
      </c>
      <c r="F7" s="60">
        <v>23</v>
      </c>
      <c r="G7" s="59">
        <v>44</v>
      </c>
      <c r="H7" s="60">
        <v>27</v>
      </c>
      <c r="I7" s="59">
        <v>45</v>
      </c>
      <c r="J7" s="60">
        <v>29</v>
      </c>
      <c r="K7" s="59">
        <v>47</v>
      </c>
      <c r="L7" s="60">
        <v>0</v>
      </c>
      <c r="M7" s="60">
        <v>0</v>
      </c>
      <c r="N7" s="60">
        <v>0</v>
      </c>
      <c r="O7" s="60">
        <v>0</v>
      </c>
      <c r="P7" s="60">
        <v>0</v>
      </c>
      <c r="Q7" s="60">
        <v>0</v>
      </c>
      <c r="R7" s="60">
        <v>0</v>
      </c>
      <c r="S7" s="60">
        <v>0</v>
      </c>
      <c r="T7" s="60">
        <v>0</v>
      </c>
      <c r="U7" s="60">
        <v>0</v>
      </c>
      <c r="V7" s="1">
        <v>4</v>
      </c>
    </row>
    <row r="8" spans="1:22" x14ac:dyDescent="0.2">
      <c r="A8" s="16">
        <v>5</v>
      </c>
      <c r="B8" s="60">
        <v>9</v>
      </c>
      <c r="C8" s="59">
        <v>36</v>
      </c>
      <c r="D8" s="60">
        <v>20</v>
      </c>
      <c r="E8" s="59">
        <v>43</v>
      </c>
      <c r="F8" s="60">
        <v>24</v>
      </c>
      <c r="G8" s="59">
        <v>45</v>
      </c>
      <c r="H8" s="60">
        <v>28</v>
      </c>
      <c r="I8" s="59">
        <v>47</v>
      </c>
      <c r="J8" s="60">
        <v>30</v>
      </c>
      <c r="K8" s="59">
        <v>48</v>
      </c>
      <c r="L8" s="60">
        <v>32</v>
      </c>
      <c r="M8" s="59">
        <v>49</v>
      </c>
      <c r="N8" s="60">
        <v>36</v>
      </c>
      <c r="O8" s="59">
        <v>52</v>
      </c>
      <c r="P8" s="60">
        <v>43</v>
      </c>
      <c r="Q8" s="59">
        <v>53</v>
      </c>
      <c r="R8" s="60">
        <v>45</v>
      </c>
      <c r="S8" s="59">
        <v>54</v>
      </c>
      <c r="T8" s="60">
        <v>47</v>
      </c>
      <c r="U8" s="61">
        <v>56</v>
      </c>
      <c r="V8" s="5">
        <v>5</v>
      </c>
    </row>
    <row r="9" spans="1:22" x14ac:dyDescent="0.2">
      <c r="A9" s="16">
        <v>6</v>
      </c>
      <c r="B9" s="60">
        <v>10</v>
      </c>
      <c r="C9" s="59">
        <v>37</v>
      </c>
      <c r="D9" s="60">
        <v>21</v>
      </c>
      <c r="E9" s="59">
        <v>45</v>
      </c>
      <c r="F9" s="60">
        <v>25</v>
      </c>
      <c r="G9" s="59">
        <v>47</v>
      </c>
      <c r="H9" s="60">
        <v>29</v>
      </c>
      <c r="I9" s="59">
        <v>48</v>
      </c>
      <c r="J9" s="60">
        <v>31</v>
      </c>
      <c r="K9" s="59">
        <v>50</v>
      </c>
      <c r="L9" s="60">
        <v>33</v>
      </c>
      <c r="M9" s="59">
        <v>50</v>
      </c>
      <c r="N9" s="60">
        <v>38</v>
      </c>
      <c r="O9" s="59">
        <v>53</v>
      </c>
      <c r="P9" s="60">
        <v>44</v>
      </c>
      <c r="Q9" s="59">
        <v>55</v>
      </c>
      <c r="R9" s="60">
        <v>46</v>
      </c>
      <c r="S9" s="59">
        <v>56</v>
      </c>
      <c r="T9" s="60">
        <v>48</v>
      </c>
      <c r="U9" s="59">
        <v>58</v>
      </c>
      <c r="V9" s="5">
        <v>6</v>
      </c>
    </row>
    <row r="10" spans="1:22" x14ac:dyDescent="0.2">
      <c r="A10" s="16">
        <v>7</v>
      </c>
      <c r="B10" s="7">
        <v>12</v>
      </c>
      <c r="C10" s="8">
        <v>39</v>
      </c>
      <c r="D10" s="7">
        <v>22</v>
      </c>
      <c r="E10" s="8">
        <v>46</v>
      </c>
      <c r="F10" s="7">
        <v>26</v>
      </c>
      <c r="G10" s="8">
        <v>48</v>
      </c>
      <c r="H10" s="7">
        <v>30</v>
      </c>
      <c r="I10" s="8">
        <v>49</v>
      </c>
      <c r="J10" s="7">
        <v>32</v>
      </c>
      <c r="K10" s="8">
        <v>51</v>
      </c>
      <c r="L10" s="7">
        <v>34</v>
      </c>
      <c r="M10" s="8">
        <v>52</v>
      </c>
      <c r="N10" s="7">
        <v>39</v>
      </c>
      <c r="O10" s="8">
        <v>55</v>
      </c>
      <c r="P10" s="7">
        <v>46</v>
      </c>
      <c r="Q10" s="8">
        <v>56</v>
      </c>
      <c r="R10" s="7">
        <v>47</v>
      </c>
      <c r="S10" s="8">
        <v>58</v>
      </c>
      <c r="T10" s="7">
        <v>49</v>
      </c>
      <c r="U10" s="3">
        <v>60</v>
      </c>
      <c r="V10" s="5">
        <v>7</v>
      </c>
    </row>
    <row r="11" spans="1:22" x14ac:dyDescent="0.2">
      <c r="A11" s="16">
        <v>8</v>
      </c>
      <c r="B11" s="7">
        <v>13</v>
      </c>
      <c r="C11" s="8">
        <v>41</v>
      </c>
      <c r="D11" s="7">
        <v>23</v>
      </c>
      <c r="E11" s="8">
        <v>48</v>
      </c>
      <c r="F11" s="7">
        <v>27</v>
      </c>
      <c r="G11" s="8">
        <v>49</v>
      </c>
      <c r="H11" s="7">
        <v>31</v>
      </c>
      <c r="I11" s="8">
        <v>49</v>
      </c>
      <c r="J11" s="7">
        <v>33</v>
      </c>
      <c r="K11" s="8">
        <v>53</v>
      </c>
      <c r="L11" s="7">
        <v>36</v>
      </c>
      <c r="M11" s="8">
        <v>54</v>
      </c>
      <c r="N11" s="7">
        <v>40</v>
      </c>
      <c r="O11" s="8">
        <v>57</v>
      </c>
      <c r="P11" s="7">
        <v>47</v>
      </c>
      <c r="Q11" s="8">
        <v>58</v>
      </c>
      <c r="R11" s="7">
        <v>49</v>
      </c>
      <c r="S11" s="3">
        <v>60</v>
      </c>
      <c r="T11" s="7">
        <v>51</v>
      </c>
      <c r="U11" s="9">
        <v>62</v>
      </c>
      <c r="V11" s="5">
        <v>8</v>
      </c>
    </row>
    <row r="12" spans="1:22" x14ac:dyDescent="0.2">
      <c r="A12" s="16">
        <v>9</v>
      </c>
      <c r="B12" s="7">
        <v>14</v>
      </c>
      <c r="C12" s="8">
        <v>43</v>
      </c>
      <c r="D12" s="7">
        <v>25</v>
      </c>
      <c r="E12" s="8">
        <v>49</v>
      </c>
      <c r="F12" s="7">
        <v>28</v>
      </c>
      <c r="G12" s="8">
        <v>49</v>
      </c>
      <c r="H12" s="7">
        <v>32</v>
      </c>
      <c r="I12" s="59">
        <v>50</v>
      </c>
      <c r="J12" s="7">
        <v>34</v>
      </c>
      <c r="K12" s="8">
        <v>54</v>
      </c>
      <c r="L12" s="7">
        <v>37</v>
      </c>
      <c r="M12" s="8">
        <v>55</v>
      </c>
      <c r="N12" s="7">
        <v>41</v>
      </c>
      <c r="O12" s="8">
        <v>58</v>
      </c>
      <c r="P12" s="7">
        <v>48</v>
      </c>
      <c r="Q12" s="3">
        <v>60</v>
      </c>
      <c r="R12" s="7">
        <v>50</v>
      </c>
      <c r="S12" s="8">
        <v>62</v>
      </c>
      <c r="T12" s="7">
        <v>52</v>
      </c>
      <c r="U12" s="9">
        <v>64</v>
      </c>
      <c r="V12" s="5">
        <v>9</v>
      </c>
    </row>
    <row r="13" spans="1:22" x14ac:dyDescent="0.2">
      <c r="A13" s="16">
        <v>10</v>
      </c>
      <c r="B13" s="7">
        <v>16</v>
      </c>
      <c r="C13" s="8">
        <v>44</v>
      </c>
      <c r="D13" s="7">
        <v>26</v>
      </c>
      <c r="E13" s="8">
        <v>49</v>
      </c>
      <c r="F13" s="7">
        <v>29</v>
      </c>
      <c r="G13" s="59">
        <v>50</v>
      </c>
      <c r="H13" s="7">
        <v>33</v>
      </c>
      <c r="I13" s="8">
        <v>52</v>
      </c>
      <c r="J13" s="7">
        <v>35</v>
      </c>
      <c r="K13" s="8">
        <v>56</v>
      </c>
      <c r="L13" s="7">
        <v>38</v>
      </c>
      <c r="M13" s="8">
        <v>57</v>
      </c>
      <c r="N13" s="7">
        <v>42</v>
      </c>
      <c r="O13" s="3">
        <v>60</v>
      </c>
      <c r="P13" s="7">
        <v>49</v>
      </c>
      <c r="Q13" s="8">
        <v>62</v>
      </c>
      <c r="R13" s="7">
        <v>51</v>
      </c>
      <c r="S13" s="8">
        <v>64</v>
      </c>
      <c r="T13" s="7">
        <v>53</v>
      </c>
      <c r="U13" s="9">
        <v>67</v>
      </c>
      <c r="V13" s="5">
        <v>10</v>
      </c>
    </row>
    <row r="14" spans="1:22" x14ac:dyDescent="0.2">
      <c r="A14" s="16">
        <v>11</v>
      </c>
      <c r="B14" s="7">
        <v>17</v>
      </c>
      <c r="C14" s="8">
        <v>46</v>
      </c>
      <c r="D14" s="7">
        <v>27</v>
      </c>
      <c r="E14" s="59">
        <v>50</v>
      </c>
      <c r="F14" s="7">
        <v>31</v>
      </c>
      <c r="G14" s="8">
        <v>52</v>
      </c>
      <c r="H14" s="7">
        <v>34</v>
      </c>
      <c r="I14" s="8">
        <v>54</v>
      </c>
      <c r="J14" s="7">
        <v>36</v>
      </c>
      <c r="K14" s="8">
        <v>57</v>
      </c>
      <c r="L14" s="7">
        <v>39</v>
      </c>
      <c r="M14" s="8">
        <v>58</v>
      </c>
      <c r="N14" s="7">
        <v>44</v>
      </c>
      <c r="O14" s="8">
        <v>62</v>
      </c>
      <c r="P14" s="7">
        <v>50</v>
      </c>
      <c r="Q14" s="8">
        <v>64</v>
      </c>
      <c r="R14" s="7">
        <v>52</v>
      </c>
      <c r="S14" s="8">
        <v>66</v>
      </c>
      <c r="T14" s="7">
        <v>54</v>
      </c>
      <c r="U14" s="9">
        <v>69</v>
      </c>
      <c r="V14" s="5">
        <v>11</v>
      </c>
    </row>
    <row r="15" spans="1:22" x14ac:dyDescent="0.2">
      <c r="A15" s="16">
        <v>12</v>
      </c>
      <c r="B15" s="7">
        <v>19</v>
      </c>
      <c r="C15" s="8">
        <v>48</v>
      </c>
      <c r="D15" s="7">
        <v>28</v>
      </c>
      <c r="E15" s="8">
        <v>52</v>
      </c>
      <c r="F15" s="7">
        <v>32</v>
      </c>
      <c r="G15" s="8">
        <v>54</v>
      </c>
      <c r="H15" s="7">
        <v>35</v>
      </c>
      <c r="I15" s="8">
        <v>56</v>
      </c>
      <c r="J15" s="7">
        <v>37</v>
      </c>
      <c r="K15" s="8">
        <v>59</v>
      </c>
      <c r="L15" s="7">
        <v>40</v>
      </c>
      <c r="M15" s="3">
        <v>60</v>
      </c>
      <c r="N15" s="7">
        <v>45</v>
      </c>
      <c r="O15" s="8">
        <v>63</v>
      </c>
      <c r="P15" s="7">
        <v>51</v>
      </c>
      <c r="Q15" s="8">
        <v>65</v>
      </c>
      <c r="R15" s="7">
        <v>53</v>
      </c>
      <c r="S15" s="8">
        <v>68</v>
      </c>
      <c r="T15" s="7">
        <v>55</v>
      </c>
      <c r="U15" s="9">
        <v>71</v>
      </c>
      <c r="V15" s="5">
        <v>12</v>
      </c>
    </row>
    <row r="16" spans="1:22" x14ac:dyDescent="0.2">
      <c r="A16" s="16">
        <v>13</v>
      </c>
      <c r="B16" s="7">
        <v>20</v>
      </c>
      <c r="C16" s="59">
        <v>50</v>
      </c>
      <c r="D16" s="7">
        <v>29</v>
      </c>
      <c r="E16" s="8">
        <v>54</v>
      </c>
      <c r="F16" s="7">
        <v>33</v>
      </c>
      <c r="G16" s="8">
        <v>55</v>
      </c>
      <c r="H16" s="7">
        <v>36</v>
      </c>
      <c r="I16" s="8">
        <v>58</v>
      </c>
      <c r="J16" s="7">
        <v>38</v>
      </c>
      <c r="K16" s="3">
        <v>60</v>
      </c>
      <c r="L16" s="7">
        <v>41</v>
      </c>
      <c r="M16" s="8">
        <v>62</v>
      </c>
      <c r="N16" s="7">
        <v>46</v>
      </c>
      <c r="O16" s="8">
        <v>65</v>
      </c>
      <c r="P16" s="7">
        <v>52</v>
      </c>
      <c r="Q16" s="8">
        <v>67</v>
      </c>
      <c r="R16" s="7">
        <v>54</v>
      </c>
      <c r="S16" s="8">
        <v>70</v>
      </c>
      <c r="T16" s="7">
        <v>56</v>
      </c>
      <c r="U16" s="9">
        <v>73</v>
      </c>
      <c r="V16" s="5">
        <v>13</v>
      </c>
    </row>
    <row r="17" spans="1:22" x14ac:dyDescent="0.2">
      <c r="A17" s="16">
        <v>14</v>
      </c>
      <c r="B17" s="7">
        <v>21</v>
      </c>
      <c r="C17" s="8">
        <v>51</v>
      </c>
      <c r="D17" s="7">
        <v>30</v>
      </c>
      <c r="E17" s="8">
        <v>56</v>
      </c>
      <c r="F17" s="7">
        <v>34</v>
      </c>
      <c r="G17" s="8">
        <v>56</v>
      </c>
      <c r="H17" s="7">
        <v>37</v>
      </c>
      <c r="I17" s="8">
        <v>59</v>
      </c>
      <c r="J17" s="7">
        <v>39</v>
      </c>
      <c r="K17" s="8">
        <v>61</v>
      </c>
      <c r="L17" s="7">
        <v>42</v>
      </c>
      <c r="M17" s="8">
        <v>63</v>
      </c>
      <c r="N17" s="7">
        <v>47</v>
      </c>
      <c r="O17" s="8">
        <v>67</v>
      </c>
      <c r="P17" s="7">
        <v>53</v>
      </c>
      <c r="Q17" s="8">
        <v>69</v>
      </c>
      <c r="R17" s="7">
        <v>55</v>
      </c>
      <c r="S17" s="8">
        <v>72</v>
      </c>
      <c r="T17" s="7">
        <v>58</v>
      </c>
      <c r="U17" s="9">
        <v>76</v>
      </c>
      <c r="V17" s="5">
        <v>14</v>
      </c>
    </row>
    <row r="18" spans="1:22" x14ac:dyDescent="0.2">
      <c r="A18" s="16">
        <v>15</v>
      </c>
      <c r="B18" s="7">
        <v>23</v>
      </c>
      <c r="C18" s="8">
        <v>53</v>
      </c>
      <c r="D18" s="7">
        <v>31</v>
      </c>
      <c r="E18" s="8">
        <v>57</v>
      </c>
      <c r="F18" s="7">
        <v>35</v>
      </c>
      <c r="G18" s="8">
        <v>58</v>
      </c>
      <c r="H18" s="7">
        <v>38</v>
      </c>
      <c r="I18" s="3">
        <v>60</v>
      </c>
      <c r="J18" s="7">
        <v>41</v>
      </c>
      <c r="K18" s="8">
        <v>63</v>
      </c>
      <c r="L18" s="7">
        <v>43</v>
      </c>
      <c r="M18" s="8">
        <v>65</v>
      </c>
      <c r="N18" s="7">
        <v>48</v>
      </c>
      <c r="O18" s="8">
        <v>68</v>
      </c>
      <c r="P18" s="7">
        <v>54</v>
      </c>
      <c r="Q18" s="8">
        <v>71</v>
      </c>
      <c r="R18" s="7">
        <v>57</v>
      </c>
      <c r="S18" s="8">
        <v>74</v>
      </c>
      <c r="T18" s="7">
        <v>59</v>
      </c>
      <c r="U18" s="9">
        <v>78</v>
      </c>
      <c r="V18" s="5">
        <v>15</v>
      </c>
    </row>
    <row r="19" spans="1:22" x14ac:dyDescent="0.2">
      <c r="A19" s="16">
        <v>16</v>
      </c>
      <c r="B19" s="7">
        <v>24</v>
      </c>
      <c r="C19" s="8">
        <v>55</v>
      </c>
      <c r="D19" s="7">
        <v>33</v>
      </c>
      <c r="E19" s="8">
        <v>59</v>
      </c>
      <c r="F19" s="7">
        <v>36</v>
      </c>
      <c r="G19" s="8">
        <v>59</v>
      </c>
      <c r="H19" s="7">
        <v>39</v>
      </c>
      <c r="I19" s="8">
        <v>61</v>
      </c>
      <c r="J19" s="7">
        <v>42</v>
      </c>
      <c r="K19" s="8">
        <v>64</v>
      </c>
      <c r="L19" s="7">
        <v>44</v>
      </c>
      <c r="M19" s="8">
        <v>66</v>
      </c>
      <c r="N19" s="7">
        <v>49</v>
      </c>
      <c r="O19" s="8">
        <v>70</v>
      </c>
      <c r="P19" s="7">
        <v>56</v>
      </c>
      <c r="Q19" s="8">
        <v>73</v>
      </c>
      <c r="R19" s="7">
        <v>58</v>
      </c>
      <c r="S19" s="8">
        <v>76</v>
      </c>
      <c r="T19" s="2">
        <v>60</v>
      </c>
      <c r="U19" s="8">
        <v>80</v>
      </c>
      <c r="V19" s="5">
        <v>16</v>
      </c>
    </row>
    <row r="20" spans="1:22" x14ac:dyDescent="0.2">
      <c r="A20" s="16">
        <v>17</v>
      </c>
      <c r="B20" s="7">
        <v>26</v>
      </c>
      <c r="C20" s="8">
        <v>57</v>
      </c>
      <c r="D20" s="7">
        <v>34</v>
      </c>
      <c r="E20" s="3">
        <v>60</v>
      </c>
      <c r="F20" s="7">
        <v>37</v>
      </c>
      <c r="G20" s="3">
        <v>60</v>
      </c>
      <c r="H20" s="7">
        <v>41</v>
      </c>
      <c r="I20" s="8">
        <v>63</v>
      </c>
      <c r="J20" s="7">
        <v>43</v>
      </c>
      <c r="K20" s="8">
        <v>66</v>
      </c>
      <c r="L20" s="7">
        <v>46</v>
      </c>
      <c r="M20" s="8">
        <v>68</v>
      </c>
      <c r="N20" s="7">
        <v>51</v>
      </c>
      <c r="O20" s="8">
        <v>72</v>
      </c>
      <c r="P20" s="7">
        <v>57</v>
      </c>
      <c r="Q20" s="8">
        <v>75</v>
      </c>
      <c r="R20" s="7">
        <v>59</v>
      </c>
      <c r="S20" s="8">
        <v>78</v>
      </c>
      <c r="T20" s="7">
        <v>61</v>
      </c>
      <c r="U20" s="8">
        <v>82</v>
      </c>
      <c r="V20" s="5">
        <v>17</v>
      </c>
    </row>
    <row r="21" spans="1:22" x14ac:dyDescent="0.2">
      <c r="A21" s="16">
        <v>18</v>
      </c>
      <c r="B21" s="7">
        <v>27</v>
      </c>
      <c r="C21" s="8">
        <v>58</v>
      </c>
      <c r="D21" s="7">
        <v>35</v>
      </c>
      <c r="E21" s="8">
        <v>61</v>
      </c>
      <c r="F21" s="7">
        <v>38</v>
      </c>
      <c r="G21" s="8">
        <v>61</v>
      </c>
      <c r="H21" s="7">
        <v>42</v>
      </c>
      <c r="I21" s="8">
        <v>64</v>
      </c>
      <c r="J21" s="7">
        <v>44</v>
      </c>
      <c r="K21" s="8">
        <v>67</v>
      </c>
      <c r="L21" s="7">
        <v>47</v>
      </c>
      <c r="M21" s="8">
        <v>70</v>
      </c>
      <c r="N21" s="7">
        <v>52</v>
      </c>
      <c r="O21" s="8">
        <v>73</v>
      </c>
      <c r="P21" s="7">
        <v>58</v>
      </c>
      <c r="Q21" s="8">
        <v>76</v>
      </c>
      <c r="R21" s="2">
        <v>60</v>
      </c>
      <c r="S21" s="8">
        <v>80</v>
      </c>
      <c r="T21" s="7">
        <v>62</v>
      </c>
      <c r="U21" s="8">
        <v>84</v>
      </c>
      <c r="V21" s="5">
        <v>18</v>
      </c>
    </row>
    <row r="22" spans="1:22" x14ac:dyDescent="0.2">
      <c r="A22" s="16">
        <v>19</v>
      </c>
      <c r="B22" s="7">
        <v>28</v>
      </c>
      <c r="C22" s="3">
        <v>60</v>
      </c>
      <c r="D22" s="7">
        <v>36</v>
      </c>
      <c r="E22" s="8">
        <v>63</v>
      </c>
      <c r="F22" s="7">
        <v>39</v>
      </c>
      <c r="G22" s="8">
        <v>62</v>
      </c>
      <c r="H22" s="7">
        <v>43</v>
      </c>
      <c r="I22" s="8">
        <v>65</v>
      </c>
      <c r="J22" s="7">
        <v>45</v>
      </c>
      <c r="K22" s="8">
        <v>69</v>
      </c>
      <c r="L22" s="7">
        <v>48</v>
      </c>
      <c r="M22" s="8">
        <v>71</v>
      </c>
      <c r="N22" s="7">
        <v>53</v>
      </c>
      <c r="O22" s="8">
        <v>75</v>
      </c>
      <c r="P22" s="7">
        <v>59</v>
      </c>
      <c r="Q22" s="8">
        <v>78</v>
      </c>
      <c r="R22" s="7">
        <v>61</v>
      </c>
      <c r="S22" s="8">
        <v>82</v>
      </c>
      <c r="T22" s="7">
        <v>64</v>
      </c>
      <c r="U22" s="8">
        <v>87</v>
      </c>
      <c r="V22" s="5">
        <v>19</v>
      </c>
    </row>
    <row r="23" spans="1:22" x14ac:dyDescent="0.2">
      <c r="A23" s="16">
        <v>20</v>
      </c>
      <c r="B23" s="7">
        <v>30</v>
      </c>
      <c r="C23" s="8">
        <v>62</v>
      </c>
      <c r="D23" s="7">
        <v>37</v>
      </c>
      <c r="E23" s="8">
        <v>64</v>
      </c>
      <c r="F23" s="7">
        <v>40</v>
      </c>
      <c r="G23" s="8">
        <v>64</v>
      </c>
      <c r="H23" s="7">
        <v>44</v>
      </c>
      <c r="I23" s="8">
        <v>67</v>
      </c>
      <c r="J23" s="7">
        <v>46</v>
      </c>
      <c r="K23" s="8">
        <v>70</v>
      </c>
      <c r="L23" s="7">
        <v>49</v>
      </c>
      <c r="M23" s="8">
        <v>73</v>
      </c>
      <c r="N23" s="7">
        <v>54</v>
      </c>
      <c r="O23" s="8">
        <v>77</v>
      </c>
      <c r="P23" s="2">
        <v>60</v>
      </c>
      <c r="Q23" s="8">
        <v>80</v>
      </c>
      <c r="R23" s="7">
        <v>62</v>
      </c>
      <c r="S23" s="8">
        <v>84</v>
      </c>
      <c r="T23" s="7">
        <v>65</v>
      </c>
      <c r="U23" s="8">
        <v>89</v>
      </c>
      <c r="V23" s="5">
        <v>20</v>
      </c>
    </row>
    <row r="24" spans="1:22" x14ac:dyDescent="0.2">
      <c r="A24" s="16">
        <v>21</v>
      </c>
      <c r="B24" s="7">
        <v>31</v>
      </c>
      <c r="C24" s="8">
        <v>63</v>
      </c>
      <c r="D24" s="7">
        <v>38</v>
      </c>
      <c r="E24" s="8">
        <v>66</v>
      </c>
      <c r="F24" s="7">
        <v>41</v>
      </c>
      <c r="G24" s="8">
        <v>65</v>
      </c>
      <c r="H24" s="7">
        <v>45</v>
      </c>
      <c r="I24" s="8">
        <v>68</v>
      </c>
      <c r="J24" s="7">
        <v>47</v>
      </c>
      <c r="K24" s="8">
        <v>72</v>
      </c>
      <c r="L24" s="7">
        <v>50</v>
      </c>
      <c r="M24" s="8">
        <v>74</v>
      </c>
      <c r="N24" s="7">
        <v>55</v>
      </c>
      <c r="O24" s="8">
        <v>78</v>
      </c>
      <c r="P24" s="7">
        <v>61</v>
      </c>
      <c r="Q24" s="8">
        <v>82</v>
      </c>
      <c r="R24" s="7">
        <v>63</v>
      </c>
      <c r="S24" s="8">
        <v>86</v>
      </c>
      <c r="T24" s="7">
        <v>66</v>
      </c>
      <c r="U24" s="8">
        <v>91</v>
      </c>
      <c r="V24" s="5">
        <v>21</v>
      </c>
    </row>
    <row r="25" spans="1:22" x14ac:dyDescent="0.2">
      <c r="A25" s="16">
        <v>22</v>
      </c>
      <c r="B25" s="7">
        <v>32</v>
      </c>
      <c r="C25" s="8">
        <v>65</v>
      </c>
      <c r="D25" s="7">
        <v>39</v>
      </c>
      <c r="E25" s="8">
        <v>67</v>
      </c>
      <c r="F25" s="7">
        <v>42</v>
      </c>
      <c r="G25" s="8">
        <v>66</v>
      </c>
      <c r="H25" s="7">
        <v>46</v>
      </c>
      <c r="I25" s="8">
        <v>69</v>
      </c>
      <c r="J25" s="7">
        <v>48</v>
      </c>
      <c r="K25" s="8">
        <v>73</v>
      </c>
      <c r="L25" s="7">
        <v>51</v>
      </c>
      <c r="M25" s="8">
        <v>76</v>
      </c>
      <c r="N25" s="7">
        <v>56</v>
      </c>
      <c r="O25" s="8">
        <v>80</v>
      </c>
      <c r="P25" s="7">
        <v>62</v>
      </c>
      <c r="Q25" s="8">
        <v>84</v>
      </c>
      <c r="R25" s="7">
        <v>65</v>
      </c>
      <c r="S25" s="8">
        <v>88</v>
      </c>
      <c r="T25" s="7">
        <v>67</v>
      </c>
      <c r="U25" s="8">
        <v>93</v>
      </c>
      <c r="V25" s="5">
        <v>22</v>
      </c>
    </row>
    <row r="26" spans="1:22" x14ac:dyDescent="0.2">
      <c r="A26" s="16">
        <v>23</v>
      </c>
      <c r="B26" s="7">
        <v>34</v>
      </c>
      <c r="C26" s="8">
        <v>67</v>
      </c>
      <c r="D26" s="7">
        <v>41</v>
      </c>
      <c r="E26" s="8">
        <v>68</v>
      </c>
      <c r="F26" s="7">
        <v>43</v>
      </c>
      <c r="G26" s="8">
        <v>67</v>
      </c>
      <c r="H26" s="7">
        <v>47</v>
      </c>
      <c r="I26" s="8">
        <v>71</v>
      </c>
      <c r="J26" s="7">
        <v>49</v>
      </c>
      <c r="K26" s="8">
        <v>75</v>
      </c>
      <c r="L26" s="7">
        <v>52</v>
      </c>
      <c r="M26" s="8">
        <v>78</v>
      </c>
      <c r="N26" s="7">
        <v>58</v>
      </c>
      <c r="O26" s="8">
        <v>82</v>
      </c>
      <c r="P26" s="7">
        <v>63</v>
      </c>
      <c r="Q26" s="8">
        <v>85</v>
      </c>
      <c r="R26" s="7">
        <v>66</v>
      </c>
      <c r="S26" s="8">
        <v>90</v>
      </c>
      <c r="T26" s="7">
        <v>68</v>
      </c>
      <c r="U26" s="8">
        <v>96</v>
      </c>
      <c r="V26" s="5">
        <v>23</v>
      </c>
    </row>
    <row r="27" spans="1:22" x14ac:dyDescent="0.2">
      <c r="A27" s="16">
        <v>24</v>
      </c>
      <c r="B27" s="7">
        <v>35</v>
      </c>
      <c r="C27" s="8">
        <v>69</v>
      </c>
      <c r="D27" s="7">
        <v>42</v>
      </c>
      <c r="E27" s="8">
        <v>70</v>
      </c>
      <c r="F27" s="7">
        <v>44</v>
      </c>
      <c r="G27" s="8">
        <v>68</v>
      </c>
      <c r="H27" s="7">
        <v>48</v>
      </c>
      <c r="I27" s="8">
        <v>72</v>
      </c>
      <c r="J27" s="60">
        <v>50</v>
      </c>
      <c r="K27" s="8">
        <v>76</v>
      </c>
      <c r="L27" s="7">
        <v>53</v>
      </c>
      <c r="M27" s="8">
        <v>79</v>
      </c>
      <c r="N27" s="7">
        <v>59</v>
      </c>
      <c r="O27" s="8">
        <v>83</v>
      </c>
      <c r="P27" s="7">
        <v>64</v>
      </c>
      <c r="Q27" s="8">
        <v>87</v>
      </c>
      <c r="R27" s="7">
        <v>67</v>
      </c>
      <c r="S27" s="8">
        <v>92</v>
      </c>
      <c r="T27" s="7">
        <v>69</v>
      </c>
      <c r="U27" s="8">
        <v>98</v>
      </c>
      <c r="V27" s="5">
        <v>24</v>
      </c>
    </row>
    <row r="28" spans="1:22" x14ac:dyDescent="0.2">
      <c r="A28" s="16">
        <v>25</v>
      </c>
      <c r="B28" s="7">
        <v>37</v>
      </c>
      <c r="C28" s="8">
        <v>70</v>
      </c>
      <c r="D28" s="7">
        <v>43</v>
      </c>
      <c r="E28" s="8">
        <v>71</v>
      </c>
      <c r="F28" s="7">
        <v>45</v>
      </c>
      <c r="G28" s="8">
        <v>70</v>
      </c>
      <c r="H28" s="7">
        <v>49</v>
      </c>
      <c r="I28" s="8">
        <v>73</v>
      </c>
      <c r="J28" s="7">
        <v>51</v>
      </c>
      <c r="K28" s="8">
        <v>78</v>
      </c>
      <c r="L28" s="7">
        <v>54</v>
      </c>
      <c r="M28" s="8">
        <v>81</v>
      </c>
      <c r="N28" s="2">
        <v>60</v>
      </c>
      <c r="O28" s="8">
        <v>85</v>
      </c>
      <c r="P28" s="7">
        <v>66</v>
      </c>
      <c r="Q28" s="8">
        <v>89</v>
      </c>
      <c r="R28" s="7">
        <v>68</v>
      </c>
      <c r="S28" s="8">
        <v>94</v>
      </c>
      <c r="T28" s="7">
        <v>71</v>
      </c>
      <c r="U28" s="3">
        <v>100</v>
      </c>
      <c r="V28" s="5">
        <v>25</v>
      </c>
    </row>
    <row r="29" spans="1:22" x14ac:dyDescent="0.2">
      <c r="A29" s="16">
        <v>26</v>
      </c>
      <c r="B29" s="7">
        <v>38</v>
      </c>
      <c r="C29" s="8">
        <v>72</v>
      </c>
      <c r="D29" s="7">
        <v>44</v>
      </c>
      <c r="E29" s="8">
        <v>72</v>
      </c>
      <c r="F29" s="7">
        <v>46</v>
      </c>
      <c r="G29" s="8">
        <v>71</v>
      </c>
      <c r="H29" s="60">
        <v>50</v>
      </c>
      <c r="I29" s="8">
        <v>75</v>
      </c>
      <c r="J29" s="7">
        <v>52</v>
      </c>
      <c r="K29" s="8">
        <v>79</v>
      </c>
      <c r="L29" s="7">
        <v>56</v>
      </c>
      <c r="M29" s="8">
        <v>82</v>
      </c>
      <c r="N29" s="7">
        <v>61</v>
      </c>
      <c r="O29" s="8">
        <v>87</v>
      </c>
      <c r="P29" s="7">
        <v>67</v>
      </c>
      <c r="Q29" s="8">
        <v>91</v>
      </c>
      <c r="R29" s="7">
        <v>69</v>
      </c>
      <c r="S29" s="8">
        <v>96</v>
      </c>
      <c r="T29" s="7">
        <v>72</v>
      </c>
      <c r="U29" s="2">
        <v>100</v>
      </c>
      <c r="V29" s="5">
        <v>26</v>
      </c>
    </row>
    <row r="30" spans="1:22" x14ac:dyDescent="0.2">
      <c r="A30" s="16">
        <v>27</v>
      </c>
      <c r="B30" s="7">
        <v>39</v>
      </c>
      <c r="C30" s="8">
        <v>74</v>
      </c>
      <c r="D30" s="7">
        <v>45</v>
      </c>
      <c r="E30" s="8">
        <v>74</v>
      </c>
      <c r="F30" s="7">
        <v>47</v>
      </c>
      <c r="G30" s="8">
        <v>72</v>
      </c>
      <c r="H30" s="7">
        <v>51</v>
      </c>
      <c r="I30" s="8">
        <v>76</v>
      </c>
      <c r="J30" s="7">
        <v>53</v>
      </c>
      <c r="K30" s="8">
        <v>81</v>
      </c>
      <c r="L30" s="7">
        <v>57</v>
      </c>
      <c r="M30" s="8">
        <v>84</v>
      </c>
      <c r="N30" s="7">
        <v>62</v>
      </c>
      <c r="O30" s="8">
        <v>88</v>
      </c>
      <c r="P30" s="7">
        <v>68</v>
      </c>
      <c r="Q30" s="8">
        <v>93</v>
      </c>
      <c r="R30" s="7">
        <v>70</v>
      </c>
      <c r="S30" s="8">
        <v>98</v>
      </c>
      <c r="T30" s="7">
        <v>73</v>
      </c>
      <c r="U30" s="2">
        <v>100</v>
      </c>
      <c r="V30" s="5">
        <v>27</v>
      </c>
    </row>
    <row r="31" spans="1:22" x14ac:dyDescent="0.2">
      <c r="A31" s="16">
        <v>28</v>
      </c>
      <c r="B31" s="7">
        <v>41</v>
      </c>
      <c r="C31" s="8">
        <v>76</v>
      </c>
      <c r="D31" s="7">
        <v>46</v>
      </c>
      <c r="E31" s="8">
        <v>75</v>
      </c>
      <c r="F31" s="7">
        <v>48</v>
      </c>
      <c r="G31" s="8">
        <v>73</v>
      </c>
      <c r="H31" s="7">
        <v>52</v>
      </c>
      <c r="I31" s="8">
        <v>77</v>
      </c>
      <c r="J31" s="7">
        <v>54</v>
      </c>
      <c r="K31" s="8">
        <v>82</v>
      </c>
      <c r="L31" s="7">
        <v>58</v>
      </c>
      <c r="M31" s="8">
        <v>86</v>
      </c>
      <c r="N31" s="7">
        <v>64</v>
      </c>
      <c r="O31" s="8">
        <v>90</v>
      </c>
      <c r="P31" s="7">
        <v>69</v>
      </c>
      <c r="Q31" s="8">
        <v>95</v>
      </c>
      <c r="R31" s="7">
        <v>71</v>
      </c>
      <c r="S31" s="3">
        <v>100</v>
      </c>
      <c r="T31" s="7">
        <v>74</v>
      </c>
      <c r="U31" s="2">
        <v>100</v>
      </c>
      <c r="V31" s="5">
        <v>28</v>
      </c>
    </row>
    <row r="32" spans="1:22" x14ac:dyDescent="0.2">
      <c r="A32" s="16">
        <v>29</v>
      </c>
      <c r="B32" s="7">
        <v>42</v>
      </c>
      <c r="C32" s="8">
        <v>77</v>
      </c>
      <c r="D32" s="7">
        <v>47</v>
      </c>
      <c r="E32" s="8">
        <v>77</v>
      </c>
      <c r="F32" s="7">
        <v>49</v>
      </c>
      <c r="G32" s="8">
        <v>75</v>
      </c>
      <c r="H32" s="7">
        <v>53</v>
      </c>
      <c r="I32" s="8">
        <v>79</v>
      </c>
      <c r="J32" s="7">
        <v>55</v>
      </c>
      <c r="K32" s="8">
        <v>84</v>
      </c>
      <c r="L32" s="7">
        <v>59</v>
      </c>
      <c r="M32" s="8">
        <v>87</v>
      </c>
      <c r="N32" s="7">
        <v>65</v>
      </c>
      <c r="O32" s="8">
        <v>92</v>
      </c>
      <c r="P32" s="7">
        <v>70</v>
      </c>
      <c r="Q32" s="8">
        <v>96</v>
      </c>
      <c r="R32" s="7">
        <v>73</v>
      </c>
      <c r="S32" s="2">
        <v>100</v>
      </c>
      <c r="T32" s="7">
        <v>75</v>
      </c>
      <c r="U32" s="2">
        <v>100</v>
      </c>
      <c r="V32" s="5">
        <v>29</v>
      </c>
    </row>
    <row r="33" spans="1:22" x14ac:dyDescent="0.2">
      <c r="A33" s="16">
        <v>30</v>
      </c>
      <c r="B33" s="7">
        <v>43</v>
      </c>
      <c r="C33" s="8">
        <v>79</v>
      </c>
      <c r="D33" s="7">
        <v>49</v>
      </c>
      <c r="E33" s="8">
        <v>78</v>
      </c>
      <c r="F33" s="60">
        <v>50</v>
      </c>
      <c r="G33" s="8">
        <v>76</v>
      </c>
      <c r="H33" s="7">
        <v>54</v>
      </c>
      <c r="I33" s="8">
        <v>80</v>
      </c>
      <c r="J33" s="7">
        <v>56</v>
      </c>
      <c r="K33" s="8">
        <v>85</v>
      </c>
      <c r="L33" s="2">
        <v>60</v>
      </c>
      <c r="M33" s="8">
        <v>89</v>
      </c>
      <c r="N33" s="7">
        <v>66</v>
      </c>
      <c r="O33" s="8">
        <v>93</v>
      </c>
      <c r="P33" s="7">
        <v>71</v>
      </c>
      <c r="Q33" s="8">
        <v>98</v>
      </c>
      <c r="R33" s="7">
        <v>74</v>
      </c>
      <c r="S33" s="2">
        <v>100</v>
      </c>
      <c r="T33" s="7">
        <v>76</v>
      </c>
      <c r="U33" s="2">
        <v>100</v>
      </c>
      <c r="V33" s="5">
        <v>30</v>
      </c>
    </row>
    <row r="34" spans="1:22" x14ac:dyDescent="0.2">
      <c r="A34" s="16">
        <v>31</v>
      </c>
      <c r="B34" s="7">
        <v>45</v>
      </c>
      <c r="C34" s="8">
        <v>81</v>
      </c>
      <c r="D34" s="60">
        <v>50</v>
      </c>
      <c r="E34" s="8">
        <v>79</v>
      </c>
      <c r="F34" s="7">
        <v>52</v>
      </c>
      <c r="G34" s="8">
        <v>77</v>
      </c>
      <c r="H34" s="7">
        <v>55</v>
      </c>
      <c r="I34" s="8">
        <v>81</v>
      </c>
      <c r="J34" s="7">
        <v>57</v>
      </c>
      <c r="K34" s="8">
        <v>87</v>
      </c>
      <c r="L34" s="7">
        <v>61</v>
      </c>
      <c r="M34" s="8">
        <v>90</v>
      </c>
      <c r="N34" s="7">
        <v>67</v>
      </c>
      <c r="O34" s="8">
        <v>95</v>
      </c>
      <c r="P34" s="7">
        <v>72</v>
      </c>
      <c r="Q34" s="3">
        <v>100</v>
      </c>
      <c r="R34" s="7">
        <v>75</v>
      </c>
      <c r="S34" s="2">
        <v>100</v>
      </c>
      <c r="T34" s="7">
        <v>78</v>
      </c>
      <c r="U34" s="2">
        <v>100</v>
      </c>
      <c r="V34" s="5">
        <v>31</v>
      </c>
    </row>
    <row r="35" spans="1:22" x14ac:dyDescent="0.2">
      <c r="A35" s="16">
        <v>32</v>
      </c>
      <c r="B35" s="7">
        <v>46</v>
      </c>
      <c r="C35" s="8">
        <v>83</v>
      </c>
      <c r="D35" s="7">
        <v>51</v>
      </c>
      <c r="E35" s="8">
        <v>81</v>
      </c>
      <c r="F35" s="7">
        <v>53</v>
      </c>
      <c r="G35" s="8">
        <v>78</v>
      </c>
      <c r="H35" s="7">
        <v>56</v>
      </c>
      <c r="I35" s="8">
        <v>83</v>
      </c>
      <c r="J35" s="7">
        <v>58</v>
      </c>
      <c r="K35" s="8">
        <v>88</v>
      </c>
      <c r="L35" s="7">
        <v>62</v>
      </c>
      <c r="M35" s="8">
        <v>92</v>
      </c>
      <c r="N35" s="7">
        <v>68</v>
      </c>
      <c r="O35" s="8">
        <v>97</v>
      </c>
      <c r="P35" s="7">
        <v>73</v>
      </c>
      <c r="Q35" s="2">
        <v>100</v>
      </c>
      <c r="R35" s="7">
        <v>76</v>
      </c>
      <c r="S35" s="2">
        <v>100</v>
      </c>
      <c r="T35" s="7">
        <v>79</v>
      </c>
      <c r="U35" s="2">
        <v>100</v>
      </c>
      <c r="V35" s="5">
        <v>32</v>
      </c>
    </row>
    <row r="36" spans="1:22" x14ac:dyDescent="0.2">
      <c r="A36" s="16">
        <v>33</v>
      </c>
      <c r="B36" s="7">
        <v>48</v>
      </c>
      <c r="C36" s="8">
        <v>84</v>
      </c>
      <c r="D36" s="7">
        <v>52</v>
      </c>
      <c r="E36" s="8">
        <v>82</v>
      </c>
      <c r="F36" s="7">
        <v>54</v>
      </c>
      <c r="G36" s="8">
        <v>79</v>
      </c>
      <c r="H36" s="7">
        <v>57</v>
      </c>
      <c r="I36" s="8">
        <v>84</v>
      </c>
      <c r="J36" s="7">
        <v>59</v>
      </c>
      <c r="K36" s="8">
        <v>90</v>
      </c>
      <c r="L36" s="7">
        <v>63</v>
      </c>
      <c r="M36" s="8">
        <v>94</v>
      </c>
      <c r="N36" s="7">
        <v>69</v>
      </c>
      <c r="O36" s="8">
        <v>98</v>
      </c>
      <c r="P36" s="7">
        <v>74</v>
      </c>
      <c r="Q36" s="2">
        <v>100</v>
      </c>
      <c r="R36" s="7">
        <v>77</v>
      </c>
      <c r="S36" s="2">
        <v>100</v>
      </c>
      <c r="T36" s="7">
        <v>80</v>
      </c>
      <c r="U36" s="2">
        <v>100</v>
      </c>
      <c r="V36" s="5">
        <v>33</v>
      </c>
    </row>
    <row r="37" spans="1:22" x14ac:dyDescent="0.2">
      <c r="A37" s="16">
        <v>34</v>
      </c>
      <c r="B37" s="7">
        <v>49</v>
      </c>
      <c r="C37" s="8">
        <v>86</v>
      </c>
      <c r="D37" s="7">
        <v>53</v>
      </c>
      <c r="E37" s="8">
        <v>83</v>
      </c>
      <c r="F37" s="7">
        <v>55</v>
      </c>
      <c r="G37" s="8">
        <v>81</v>
      </c>
      <c r="H37" s="7">
        <v>58</v>
      </c>
      <c r="I37" s="8">
        <v>85</v>
      </c>
      <c r="J37" s="2">
        <v>60</v>
      </c>
      <c r="K37" s="8">
        <v>91</v>
      </c>
      <c r="L37" s="7">
        <v>64</v>
      </c>
      <c r="M37" s="8">
        <v>95</v>
      </c>
      <c r="N37" s="7">
        <v>71</v>
      </c>
      <c r="O37" s="3">
        <v>100</v>
      </c>
      <c r="P37" s="7">
        <v>76</v>
      </c>
      <c r="Q37" s="2">
        <v>100</v>
      </c>
      <c r="R37" s="7">
        <v>78</v>
      </c>
      <c r="S37" s="2">
        <v>100</v>
      </c>
      <c r="T37" s="7">
        <v>81</v>
      </c>
      <c r="U37" s="2">
        <v>100</v>
      </c>
      <c r="V37" s="5">
        <v>34</v>
      </c>
    </row>
    <row r="38" spans="1:22" x14ac:dyDescent="0.2">
      <c r="A38" s="16">
        <v>35</v>
      </c>
      <c r="B38" s="60">
        <v>50</v>
      </c>
      <c r="C38" s="8">
        <v>88</v>
      </c>
      <c r="D38" s="7">
        <v>54</v>
      </c>
      <c r="E38" s="8">
        <v>85</v>
      </c>
      <c r="F38" s="7">
        <v>56</v>
      </c>
      <c r="G38" s="8">
        <v>82</v>
      </c>
      <c r="H38" s="7">
        <v>59</v>
      </c>
      <c r="I38" s="8">
        <v>87</v>
      </c>
      <c r="J38" s="7">
        <v>61</v>
      </c>
      <c r="K38" s="8">
        <v>93</v>
      </c>
      <c r="L38" s="7">
        <v>66</v>
      </c>
      <c r="M38" s="8">
        <v>97</v>
      </c>
      <c r="N38" s="7">
        <v>72</v>
      </c>
      <c r="O38" s="2">
        <v>100</v>
      </c>
      <c r="P38" s="7">
        <v>77</v>
      </c>
      <c r="Q38" s="2">
        <v>100</v>
      </c>
      <c r="R38" s="7">
        <v>79</v>
      </c>
      <c r="S38" s="2">
        <v>100</v>
      </c>
      <c r="T38" s="7">
        <v>82</v>
      </c>
      <c r="U38" s="2">
        <v>100</v>
      </c>
      <c r="V38" s="5">
        <v>35</v>
      </c>
    </row>
    <row r="39" spans="1:22" x14ac:dyDescent="0.2">
      <c r="A39" s="16">
        <v>36</v>
      </c>
      <c r="B39" s="7">
        <v>52</v>
      </c>
      <c r="C39" s="8">
        <v>90</v>
      </c>
      <c r="D39" s="7">
        <v>55</v>
      </c>
      <c r="E39" s="8">
        <v>86</v>
      </c>
      <c r="F39" s="7">
        <v>57</v>
      </c>
      <c r="G39" s="8">
        <v>83</v>
      </c>
      <c r="H39" s="2">
        <v>60</v>
      </c>
      <c r="I39" s="8">
        <v>88</v>
      </c>
      <c r="J39" s="7">
        <v>62</v>
      </c>
      <c r="K39" s="8">
        <v>94</v>
      </c>
      <c r="L39" s="7">
        <v>67</v>
      </c>
      <c r="M39" s="8">
        <v>98</v>
      </c>
      <c r="N39" s="7">
        <v>73</v>
      </c>
      <c r="O39" s="2">
        <v>100</v>
      </c>
      <c r="P39" s="7">
        <v>78</v>
      </c>
      <c r="Q39" s="2">
        <v>100</v>
      </c>
      <c r="R39" s="7">
        <v>81</v>
      </c>
      <c r="S39" s="2">
        <v>100</v>
      </c>
      <c r="T39" s="7">
        <v>84</v>
      </c>
      <c r="U39" s="2">
        <v>100</v>
      </c>
      <c r="V39" s="5">
        <v>36</v>
      </c>
    </row>
    <row r="40" spans="1:22" x14ac:dyDescent="0.2">
      <c r="A40" s="16">
        <v>37</v>
      </c>
      <c r="B40" s="7">
        <v>53</v>
      </c>
      <c r="C40" s="8">
        <v>91</v>
      </c>
      <c r="D40" s="7">
        <v>57</v>
      </c>
      <c r="E40" s="8">
        <v>88</v>
      </c>
      <c r="F40" s="7">
        <v>58</v>
      </c>
      <c r="G40" s="8">
        <v>84</v>
      </c>
      <c r="H40" s="7">
        <v>61</v>
      </c>
      <c r="I40" s="8">
        <v>89</v>
      </c>
      <c r="J40" s="7">
        <v>63</v>
      </c>
      <c r="K40" s="8">
        <v>96</v>
      </c>
      <c r="L40" s="7">
        <v>68</v>
      </c>
      <c r="M40" s="3">
        <v>100</v>
      </c>
      <c r="N40" s="7">
        <v>74</v>
      </c>
      <c r="O40" s="2">
        <v>100</v>
      </c>
      <c r="P40" s="7">
        <v>79</v>
      </c>
      <c r="Q40" s="2">
        <v>100</v>
      </c>
      <c r="R40" s="7">
        <v>82</v>
      </c>
      <c r="S40" s="2">
        <v>100</v>
      </c>
      <c r="T40" s="7">
        <v>85</v>
      </c>
      <c r="U40" s="2">
        <v>100</v>
      </c>
      <c r="V40" s="5">
        <v>37</v>
      </c>
    </row>
    <row r="41" spans="1:22" x14ac:dyDescent="0.2">
      <c r="A41" s="16">
        <v>38</v>
      </c>
      <c r="B41" s="7">
        <v>54</v>
      </c>
      <c r="C41" s="8">
        <v>93</v>
      </c>
      <c r="D41" s="7">
        <v>58</v>
      </c>
      <c r="E41" s="8">
        <v>89</v>
      </c>
      <c r="F41" s="7">
        <v>59</v>
      </c>
      <c r="G41" s="8">
        <v>85</v>
      </c>
      <c r="H41" s="7">
        <v>62</v>
      </c>
      <c r="I41" s="8">
        <v>91</v>
      </c>
      <c r="J41" s="7">
        <v>64</v>
      </c>
      <c r="K41" s="8">
        <v>97</v>
      </c>
      <c r="L41" s="7">
        <v>69</v>
      </c>
      <c r="M41" s="2">
        <v>100</v>
      </c>
      <c r="N41" s="7">
        <v>75</v>
      </c>
      <c r="O41" s="2">
        <v>100</v>
      </c>
      <c r="P41" s="7">
        <v>80</v>
      </c>
      <c r="Q41" s="2">
        <v>100</v>
      </c>
      <c r="R41" s="7">
        <v>83</v>
      </c>
      <c r="S41" s="2">
        <v>100</v>
      </c>
      <c r="T41" s="7">
        <v>86</v>
      </c>
      <c r="U41" s="2">
        <v>100</v>
      </c>
      <c r="V41" s="5">
        <v>38</v>
      </c>
    </row>
    <row r="42" spans="1:22" x14ac:dyDescent="0.2">
      <c r="A42" s="16">
        <v>39</v>
      </c>
      <c r="B42" s="7">
        <v>56</v>
      </c>
      <c r="C42" s="8">
        <v>95</v>
      </c>
      <c r="D42" s="7">
        <v>59</v>
      </c>
      <c r="E42" s="8">
        <v>90</v>
      </c>
      <c r="F42" s="2">
        <v>60</v>
      </c>
      <c r="G42" s="8">
        <v>87</v>
      </c>
      <c r="H42" s="7">
        <v>63</v>
      </c>
      <c r="I42" s="8">
        <v>92</v>
      </c>
      <c r="J42" s="7">
        <v>65</v>
      </c>
      <c r="K42" s="8">
        <v>99</v>
      </c>
      <c r="L42" s="7">
        <v>70</v>
      </c>
      <c r="M42" s="2">
        <v>100</v>
      </c>
      <c r="N42" s="7">
        <v>76</v>
      </c>
      <c r="O42" s="2">
        <v>100</v>
      </c>
      <c r="P42" s="7">
        <v>81</v>
      </c>
      <c r="Q42" s="2">
        <v>100</v>
      </c>
      <c r="R42" s="7">
        <v>84</v>
      </c>
      <c r="S42" s="2">
        <v>100</v>
      </c>
      <c r="T42" s="7">
        <v>87</v>
      </c>
      <c r="U42" s="2">
        <v>100</v>
      </c>
      <c r="V42" s="5">
        <v>39</v>
      </c>
    </row>
    <row r="43" spans="1:22" x14ac:dyDescent="0.2">
      <c r="A43" s="16">
        <v>40</v>
      </c>
      <c r="B43" s="7">
        <v>57</v>
      </c>
      <c r="C43" s="8">
        <v>97</v>
      </c>
      <c r="D43" s="2">
        <v>60</v>
      </c>
      <c r="E43" s="8">
        <v>92</v>
      </c>
      <c r="F43" s="7">
        <v>61</v>
      </c>
      <c r="G43" s="8">
        <v>88</v>
      </c>
      <c r="H43" s="7">
        <v>64</v>
      </c>
      <c r="I43" s="8">
        <v>93</v>
      </c>
      <c r="J43" s="7">
        <v>66</v>
      </c>
      <c r="K43" s="3">
        <v>100</v>
      </c>
      <c r="L43" s="7">
        <v>71</v>
      </c>
      <c r="M43" s="2">
        <v>100</v>
      </c>
      <c r="N43" s="7">
        <v>78</v>
      </c>
      <c r="O43" s="2">
        <v>100</v>
      </c>
      <c r="P43" s="7">
        <v>82</v>
      </c>
      <c r="Q43" s="2">
        <v>100</v>
      </c>
      <c r="R43" s="7">
        <v>85</v>
      </c>
      <c r="S43" s="2">
        <v>100</v>
      </c>
      <c r="T43" s="7">
        <v>88</v>
      </c>
      <c r="U43" s="2">
        <v>100</v>
      </c>
      <c r="V43" s="5">
        <v>40</v>
      </c>
    </row>
    <row r="44" spans="1:22" x14ac:dyDescent="0.2">
      <c r="A44" s="16">
        <v>41</v>
      </c>
      <c r="B44" s="7">
        <v>59</v>
      </c>
      <c r="C44" s="8">
        <v>98</v>
      </c>
      <c r="D44" s="7">
        <v>61</v>
      </c>
      <c r="E44" s="8">
        <v>93</v>
      </c>
      <c r="F44" s="7">
        <v>62</v>
      </c>
      <c r="G44" s="8">
        <v>89</v>
      </c>
      <c r="H44" s="7">
        <v>65</v>
      </c>
      <c r="I44" s="8">
        <v>95</v>
      </c>
      <c r="J44" s="7">
        <v>67</v>
      </c>
      <c r="K44" s="2">
        <v>100</v>
      </c>
      <c r="L44" s="7">
        <v>72</v>
      </c>
      <c r="M44" s="2">
        <v>100</v>
      </c>
      <c r="N44" s="7">
        <v>79</v>
      </c>
      <c r="O44" s="2">
        <v>100</v>
      </c>
      <c r="P44" s="7">
        <v>83</v>
      </c>
      <c r="Q44" s="2">
        <v>100</v>
      </c>
      <c r="R44" s="7">
        <v>86</v>
      </c>
      <c r="S44" s="2">
        <v>100</v>
      </c>
      <c r="T44" s="7">
        <v>89</v>
      </c>
      <c r="U44" s="2">
        <v>100</v>
      </c>
      <c r="V44" s="5">
        <v>41</v>
      </c>
    </row>
    <row r="45" spans="1:22" x14ac:dyDescent="0.2">
      <c r="A45" s="16">
        <v>42</v>
      </c>
      <c r="B45" s="2">
        <v>60</v>
      </c>
      <c r="C45" s="3">
        <v>100</v>
      </c>
      <c r="D45" s="7">
        <v>62</v>
      </c>
      <c r="E45" s="8">
        <v>94</v>
      </c>
      <c r="F45" s="7">
        <v>63</v>
      </c>
      <c r="G45" s="8">
        <v>90</v>
      </c>
      <c r="H45" s="7">
        <v>66</v>
      </c>
      <c r="I45" s="8">
        <v>96</v>
      </c>
      <c r="J45" s="7">
        <v>68</v>
      </c>
      <c r="K45" s="2">
        <v>100</v>
      </c>
      <c r="L45" s="7">
        <v>73</v>
      </c>
      <c r="M45" s="2">
        <v>100</v>
      </c>
      <c r="N45" s="7">
        <v>80</v>
      </c>
      <c r="O45" s="2">
        <v>100</v>
      </c>
      <c r="P45" s="7">
        <v>84</v>
      </c>
      <c r="Q45" s="2">
        <v>100</v>
      </c>
      <c r="R45" s="7">
        <v>87</v>
      </c>
      <c r="S45" s="2">
        <v>100</v>
      </c>
      <c r="T45" s="7">
        <v>91</v>
      </c>
      <c r="U45" s="2">
        <v>100</v>
      </c>
      <c r="V45" s="5">
        <v>42</v>
      </c>
    </row>
    <row r="46" spans="1:22" x14ac:dyDescent="0.2">
      <c r="A46" s="16">
        <v>43</v>
      </c>
      <c r="B46" s="7">
        <v>61</v>
      </c>
      <c r="C46" s="2">
        <v>100</v>
      </c>
      <c r="D46" s="7">
        <v>63</v>
      </c>
      <c r="E46" s="8">
        <v>96</v>
      </c>
      <c r="F46" s="7">
        <v>64</v>
      </c>
      <c r="G46" s="8">
        <v>92</v>
      </c>
      <c r="H46" s="7">
        <v>67</v>
      </c>
      <c r="I46" s="8">
        <v>97</v>
      </c>
      <c r="J46" s="7">
        <v>69</v>
      </c>
      <c r="K46" s="2">
        <v>100</v>
      </c>
      <c r="L46" s="7">
        <v>74</v>
      </c>
      <c r="M46" s="2">
        <v>100</v>
      </c>
      <c r="N46" s="7">
        <v>81</v>
      </c>
      <c r="O46" s="2">
        <v>100</v>
      </c>
      <c r="P46" s="7">
        <v>86</v>
      </c>
      <c r="Q46" s="2">
        <v>100</v>
      </c>
      <c r="R46" s="7">
        <v>89</v>
      </c>
      <c r="S46" s="2">
        <v>100</v>
      </c>
      <c r="T46" s="7">
        <v>92</v>
      </c>
      <c r="U46" s="2">
        <v>100</v>
      </c>
      <c r="V46" s="5">
        <v>43</v>
      </c>
    </row>
    <row r="47" spans="1:22" x14ac:dyDescent="0.2">
      <c r="A47" s="16">
        <v>44</v>
      </c>
      <c r="B47" s="7">
        <v>63</v>
      </c>
      <c r="C47" s="2">
        <v>100</v>
      </c>
      <c r="D47" s="7">
        <v>65</v>
      </c>
      <c r="E47" s="8">
        <v>97</v>
      </c>
      <c r="F47" s="7">
        <v>65</v>
      </c>
      <c r="G47" s="8">
        <v>93</v>
      </c>
      <c r="H47" s="7">
        <v>68</v>
      </c>
      <c r="I47" s="8">
        <v>99</v>
      </c>
      <c r="J47" s="7">
        <v>70</v>
      </c>
      <c r="K47" s="2">
        <v>100</v>
      </c>
      <c r="L47" s="7">
        <v>76</v>
      </c>
      <c r="M47" s="2">
        <v>100</v>
      </c>
      <c r="N47" s="7">
        <v>82</v>
      </c>
      <c r="O47" s="2">
        <v>100</v>
      </c>
      <c r="P47" s="7">
        <v>87</v>
      </c>
      <c r="Q47" s="2">
        <v>100</v>
      </c>
      <c r="R47" s="7">
        <v>90</v>
      </c>
      <c r="S47" s="2">
        <v>100</v>
      </c>
      <c r="T47" s="7">
        <v>93</v>
      </c>
      <c r="U47" s="2">
        <v>100</v>
      </c>
      <c r="V47" s="5">
        <v>44</v>
      </c>
    </row>
    <row r="48" spans="1:22" x14ac:dyDescent="0.2">
      <c r="A48" s="16">
        <v>45</v>
      </c>
      <c r="B48" s="7">
        <v>64</v>
      </c>
      <c r="C48" s="2">
        <v>100</v>
      </c>
      <c r="D48" s="7">
        <v>66</v>
      </c>
      <c r="E48" s="8">
        <v>99</v>
      </c>
      <c r="F48" s="7">
        <v>66</v>
      </c>
      <c r="G48" s="8">
        <v>94</v>
      </c>
      <c r="H48" s="7">
        <v>69</v>
      </c>
      <c r="I48" s="3">
        <v>100</v>
      </c>
      <c r="J48" s="7">
        <v>71</v>
      </c>
      <c r="K48" s="2">
        <v>100</v>
      </c>
      <c r="L48" s="7">
        <v>77</v>
      </c>
      <c r="M48" s="2">
        <v>100</v>
      </c>
      <c r="N48" s="7">
        <v>84</v>
      </c>
      <c r="O48" s="2">
        <v>100</v>
      </c>
      <c r="P48" s="7">
        <v>88</v>
      </c>
      <c r="Q48" s="2">
        <v>100</v>
      </c>
      <c r="R48" s="7">
        <v>91</v>
      </c>
      <c r="S48" s="2">
        <v>100</v>
      </c>
      <c r="T48" s="7">
        <v>94</v>
      </c>
      <c r="U48" s="2">
        <v>100</v>
      </c>
      <c r="V48" s="5">
        <v>45</v>
      </c>
    </row>
    <row r="49" spans="1:22" x14ac:dyDescent="0.2">
      <c r="A49" s="16">
        <v>46</v>
      </c>
      <c r="B49" s="7">
        <v>66</v>
      </c>
      <c r="C49" s="2">
        <v>100</v>
      </c>
      <c r="D49" s="7">
        <v>67</v>
      </c>
      <c r="E49" s="2">
        <v>100</v>
      </c>
      <c r="F49" s="7">
        <v>67</v>
      </c>
      <c r="G49" s="8">
        <v>95</v>
      </c>
      <c r="H49" s="7">
        <v>70</v>
      </c>
      <c r="I49" s="2">
        <v>100</v>
      </c>
      <c r="J49" s="7">
        <v>72</v>
      </c>
      <c r="K49" s="2">
        <v>100</v>
      </c>
      <c r="L49" s="7">
        <v>78</v>
      </c>
      <c r="M49" s="2">
        <v>100</v>
      </c>
      <c r="N49" s="7">
        <v>85</v>
      </c>
      <c r="O49" s="2">
        <v>100</v>
      </c>
      <c r="P49" s="7">
        <v>89</v>
      </c>
      <c r="Q49" s="2">
        <v>100</v>
      </c>
      <c r="R49" s="7">
        <v>92</v>
      </c>
      <c r="S49" s="2">
        <v>100</v>
      </c>
      <c r="T49" s="7">
        <v>95</v>
      </c>
      <c r="U49" s="2">
        <v>100</v>
      </c>
      <c r="V49" s="5">
        <v>46</v>
      </c>
    </row>
    <row r="50" spans="1:22" x14ac:dyDescent="0.2">
      <c r="A50" s="16">
        <v>47</v>
      </c>
      <c r="B50" s="7">
        <v>67</v>
      </c>
      <c r="C50" s="2">
        <v>100</v>
      </c>
      <c r="D50" s="7">
        <v>68</v>
      </c>
      <c r="E50" s="2">
        <v>100</v>
      </c>
      <c r="F50" s="7">
        <v>68</v>
      </c>
      <c r="G50" s="8">
        <v>96</v>
      </c>
      <c r="H50" s="7">
        <v>71</v>
      </c>
      <c r="I50" s="2">
        <v>100</v>
      </c>
      <c r="J50" s="7">
        <v>73</v>
      </c>
      <c r="K50" s="2">
        <v>100</v>
      </c>
      <c r="L50" s="7">
        <v>79</v>
      </c>
      <c r="M50" s="2">
        <v>100</v>
      </c>
      <c r="N50" s="7">
        <v>86</v>
      </c>
      <c r="O50" s="2">
        <v>100</v>
      </c>
      <c r="P50" s="7">
        <v>90</v>
      </c>
      <c r="Q50" s="2">
        <v>100</v>
      </c>
      <c r="R50" s="7">
        <v>93</v>
      </c>
      <c r="S50" s="2">
        <v>100</v>
      </c>
      <c r="T50" s="7">
        <v>96</v>
      </c>
      <c r="U50" s="2">
        <v>100</v>
      </c>
      <c r="V50" s="5">
        <v>47</v>
      </c>
    </row>
    <row r="51" spans="1:22" x14ac:dyDescent="0.2">
      <c r="A51" s="16">
        <v>48</v>
      </c>
      <c r="B51" s="7">
        <v>68</v>
      </c>
      <c r="C51" s="2">
        <v>100</v>
      </c>
      <c r="D51" s="7">
        <v>69</v>
      </c>
      <c r="E51" s="2">
        <v>100</v>
      </c>
      <c r="F51" s="7">
        <v>69</v>
      </c>
      <c r="G51" s="8">
        <v>98</v>
      </c>
      <c r="H51" s="7">
        <v>72</v>
      </c>
      <c r="I51" s="2">
        <v>100</v>
      </c>
      <c r="J51" s="7">
        <v>74</v>
      </c>
      <c r="K51" s="2">
        <v>100</v>
      </c>
      <c r="L51" s="7">
        <v>80</v>
      </c>
      <c r="M51" s="2">
        <v>100</v>
      </c>
      <c r="N51" s="7">
        <v>87</v>
      </c>
      <c r="O51" s="2">
        <v>100</v>
      </c>
      <c r="P51" s="7">
        <v>91</v>
      </c>
      <c r="Q51" s="2">
        <v>100</v>
      </c>
      <c r="R51" s="7">
        <v>94</v>
      </c>
      <c r="S51" s="2">
        <v>100</v>
      </c>
      <c r="T51" s="7">
        <v>98</v>
      </c>
      <c r="U51" s="2">
        <v>100</v>
      </c>
      <c r="V51" s="5">
        <v>48</v>
      </c>
    </row>
    <row r="52" spans="1:22" x14ac:dyDescent="0.2">
      <c r="A52" s="16">
        <v>49</v>
      </c>
      <c r="B52" s="7">
        <v>70</v>
      </c>
      <c r="C52" s="2">
        <v>100</v>
      </c>
      <c r="D52" s="7">
        <v>70</v>
      </c>
      <c r="E52" s="2">
        <v>100</v>
      </c>
      <c r="F52" s="7">
        <v>71</v>
      </c>
      <c r="G52" s="8">
        <v>99</v>
      </c>
      <c r="H52" s="7">
        <v>73</v>
      </c>
      <c r="I52" s="2">
        <v>100</v>
      </c>
      <c r="J52" s="7">
        <v>75</v>
      </c>
      <c r="K52" s="2">
        <v>100</v>
      </c>
      <c r="L52" s="7">
        <v>81</v>
      </c>
      <c r="M52" s="2">
        <v>100</v>
      </c>
      <c r="N52" s="7">
        <v>88</v>
      </c>
      <c r="O52" s="2">
        <v>100</v>
      </c>
      <c r="P52" s="7">
        <v>92</v>
      </c>
      <c r="Q52" s="2">
        <v>100</v>
      </c>
      <c r="R52" s="7">
        <v>95</v>
      </c>
      <c r="S52" s="2">
        <v>100</v>
      </c>
      <c r="T52" s="7">
        <v>99</v>
      </c>
      <c r="U52" s="2">
        <v>100</v>
      </c>
      <c r="V52" s="5">
        <v>49</v>
      </c>
    </row>
    <row r="53" spans="1:22" x14ac:dyDescent="0.2">
      <c r="A53" s="16">
        <v>50</v>
      </c>
      <c r="B53" s="7">
        <v>71</v>
      </c>
      <c r="C53" s="2">
        <v>100</v>
      </c>
      <c r="D53" s="7">
        <v>71</v>
      </c>
      <c r="E53" s="2">
        <v>100</v>
      </c>
      <c r="F53" s="7">
        <v>72</v>
      </c>
      <c r="G53" s="2">
        <v>100</v>
      </c>
      <c r="H53" s="7">
        <v>74</v>
      </c>
      <c r="I53" s="2">
        <v>100</v>
      </c>
      <c r="J53" s="7">
        <v>76</v>
      </c>
      <c r="K53" s="2">
        <v>100</v>
      </c>
      <c r="L53" s="7">
        <v>82</v>
      </c>
      <c r="M53" s="2">
        <v>100</v>
      </c>
      <c r="N53" s="7">
        <v>89</v>
      </c>
      <c r="O53" s="2">
        <v>100</v>
      </c>
      <c r="P53" s="7">
        <v>93</v>
      </c>
      <c r="Q53" s="2">
        <v>100</v>
      </c>
      <c r="R53" s="7">
        <v>97</v>
      </c>
      <c r="S53" s="2">
        <v>100</v>
      </c>
      <c r="T53" s="2">
        <v>100</v>
      </c>
      <c r="U53" s="2">
        <v>100</v>
      </c>
      <c r="V53" s="5">
        <v>50</v>
      </c>
    </row>
    <row r="54" spans="1:22" x14ac:dyDescent="0.2">
      <c r="A54" s="16">
        <v>51</v>
      </c>
      <c r="B54" s="7">
        <v>72</v>
      </c>
      <c r="C54" s="2">
        <v>100</v>
      </c>
      <c r="D54" s="7">
        <v>73</v>
      </c>
      <c r="E54" s="2">
        <v>100</v>
      </c>
      <c r="F54" s="7">
        <v>73</v>
      </c>
      <c r="G54" s="2">
        <v>100</v>
      </c>
      <c r="H54" s="7">
        <v>75</v>
      </c>
      <c r="I54" s="2">
        <v>100</v>
      </c>
      <c r="J54" s="7">
        <v>77</v>
      </c>
      <c r="K54" s="2">
        <v>100</v>
      </c>
      <c r="L54" s="7">
        <v>83</v>
      </c>
      <c r="M54" s="2">
        <v>100</v>
      </c>
      <c r="N54" s="7">
        <v>91</v>
      </c>
      <c r="O54" s="2">
        <v>100</v>
      </c>
      <c r="P54" s="7">
        <v>94</v>
      </c>
      <c r="Q54" s="2">
        <v>100</v>
      </c>
      <c r="R54" s="7">
        <v>98</v>
      </c>
      <c r="S54" s="2">
        <v>100</v>
      </c>
      <c r="T54" s="2">
        <v>100</v>
      </c>
      <c r="U54" s="2">
        <v>100</v>
      </c>
      <c r="V54" s="5">
        <v>51</v>
      </c>
    </row>
    <row r="55" spans="1:22" x14ac:dyDescent="0.2">
      <c r="A55" s="16">
        <v>52</v>
      </c>
      <c r="B55" s="7">
        <v>74</v>
      </c>
      <c r="C55" s="2">
        <v>100</v>
      </c>
      <c r="D55" s="7">
        <v>74</v>
      </c>
      <c r="E55" s="2">
        <v>100</v>
      </c>
      <c r="F55" s="7">
        <v>74</v>
      </c>
      <c r="G55" s="2">
        <v>100</v>
      </c>
      <c r="H55" s="7">
        <v>76</v>
      </c>
      <c r="I55" s="2">
        <v>100</v>
      </c>
      <c r="J55" s="7">
        <v>78</v>
      </c>
      <c r="K55" s="2">
        <v>100</v>
      </c>
      <c r="L55" s="7">
        <v>84</v>
      </c>
      <c r="M55" s="2">
        <v>100</v>
      </c>
      <c r="N55" s="7">
        <v>92</v>
      </c>
      <c r="O55" s="2">
        <v>100</v>
      </c>
      <c r="P55" s="7">
        <v>96</v>
      </c>
      <c r="Q55" s="2">
        <v>100</v>
      </c>
      <c r="R55" s="7">
        <v>99</v>
      </c>
      <c r="S55" s="2">
        <v>100</v>
      </c>
      <c r="T55" s="2">
        <v>100</v>
      </c>
      <c r="U55" s="2">
        <v>100</v>
      </c>
      <c r="V55" s="5">
        <v>52</v>
      </c>
    </row>
    <row r="56" spans="1:22" x14ac:dyDescent="0.2">
      <c r="A56" s="16">
        <v>53</v>
      </c>
      <c r="B56" s="7">
        <v>75</v>
      </c>
      <c r="C56" s="2">
        <v>100</v>
      </c>
      <c r="D56" s="7">
        <v>75</v>
      </c>
      <c r="E56" s="2">
        <v>100</v>
      </c>
      <c r="F56" s="7">
        <v>75</v>
      </c>
      <c r="G56" s="2">
        <v>100</v>
      </c>
      <c r="H56" s="7">
        <v>77</v>
      </c>
      <c r="I56" s="2">
        <v>100</v>
      </c>
      <c r="J56" s="7">
        <v>79</v>
      </c>
      <c r="K56" s="2">
        <v>100</v>
      </c>
      <c r="L56" s="7">
        <v>86</v>
      </c>
      <c r="M56" s="2">
        <v>100</v>
      </c>
      <c r="N56" s="7">
        <v>93</v>
      </c>
      <c r="O56" s="2">
        <v>100</v>
      </c>
      <c r="P56" s="7">
        <v>97</v>
      </c>
      <c r="Q56" s="2">
        <v>100</v>
      </c>
      <c r="R56" s="2">
        <v>100</v>
      </c>
      <c r="S56" s="2">
        <v>100</v>
      </c>
      <c r="T56" s="2">
        <v>100</v>
      </c>
      <c r="U56" s="2">
        <v>100</v>
      </c>
      <c r="V56" s="5">
        <v>53</v>
      </c>
    </row>
    <row r="57" spans="1:22" x14ac:dyDescent="0.2">
      <c r="A57" s="16">
        <v>54</v>
      </c>
      <c r="B57" s="7">
        <v>77</v>
      </c>
      <c r="C57" s="2">
        <v>100</v>
      </c>
      <c r="D57" s="7">
        <v>76</v>
      </c>
      <c r="E57" s="2">
        <v>100</v>
      </c>
      <c r="F57" s="7">
        <v>76</v>
      </c>
      <c r="G57" s="2">
        <v>100</v>
      </c>
      <c r="H57" s="7">
        <v>78</v>
      </c>
      <c r="I57" s="2">
        <v>100</v>
      </c>
      <c r="J57" s="7">
        <v>81</v>
      </c>
      <c r="K57" s="2">
        <v>100</v>
      </c>
      <c r="L57" s="7">
        <v>87</v>
      </c>
      <c r="M57" s="2">
        <v>100</v>
      </c>
      <c r="N57" s="7">
        <v>94</v>
      </c>
      <c r="O57" s="2">
        <v>100</v>
      </c>
      <c r="P57" s="7">
        <v>98</v>
      </c>
      <c r="Q57" s="2">
        <v>100</v>
      </c>
      <c r="R57" s="2">
        <v>100</v>
      </c>
      <c r="S57" s="2">
        <v>100</v>
      </c>
      <c r="T57" s="2">
        <v>100</v>
      </c>
      <c r="U57" s="2">
        <v>100</v>
      </c>
      <c r="V57" s="5">
        <v>54</v>
      </c>
    </row>
    <row r="58" spans="1:22" x14ac:dyDescent="0.2">
      <c r="A58" s="16">
        <v>55</v>
      </c>
      <c r="B58" s="7">
        <v>78</v>
      </c>
      <c r="C58" s="2">
        <v>100</v>
      </c>
      <c r="D58" s="7">
        <v>77</v>
      </c>
      <c r="E58" s="2">
        <v>100</v>
      </c>
      <c r="F58" s="7">
        <v>77</v>
      </c>
      <c r="G58" s="2">
        <v>100</v>
      </c>
      <c r="H58" s="7">
        <v>79</v>
      </c>
      <c r="I58" s="2">
        <v>100</v>
      </c>
      <c r="J58" s="7">
        <v>82</v>
      </c>
      <c r="K58" s="2">
        <v>100</v>
      </c>
      <c r="L58" s="7">
        <v>88</v>
      </c>
      <c r="M58" s="2">
        <v>100</v>
      </c>
      <c r="N58" s="7">
        <v>95</v>
      </c>
      <c r="O58" s="2">
        <v>100</v>
      </c>
      <c r="P58" s="7">
        <v>99</v>
      </c>
      <c r="Q58" s="2">
        <v>100</v>
      </c>
      <c r="R58" s="2">
        <v>100</v>
      </c>
      <c r="S58" s="2">
        <v>100</v>
      </c>
      <c r="T58" s="2">
        <v>100</v>
      </c>
      <c r="U58" s="2">
        <v>100</v>
      </c>
      <c r="V58" s="5">
        <v>55</v>
      </c>
    </row>
    <row r="59" spans="1:22" x14ac:dyDescent="0.2">
      <c r="A59" s="16">
        <v>56</v>
      </c>
      <c r="B59" s="7">
        <v>79</v>
      </c>
      <c r="C59" s="2">
        <v>100</v>
      </c>
      <c r="D59" s="7">
        <v>78</v>
      </c>
      <c r="E59" s="2">
        <v>100</v>
      </c>
      <c r="F59" s="7">
        <v>78</v>
      </c>
      <c r="G59" s="2">
        <v>100</v>
      </c>
      <c r="H59" s="7">
        <v>81</v>
      </c>
      <c r="I59" s="2">
        <v>100</v>
      </c>
      <c r="J59" s="7">
        <v>83</v>
      </c>
      <c r="K59" s="2">
        <v>100</v>
      </c>
      <c r="L59" s="7">
        <v>89</v>
      </c>
      <c r="M59" s="2">
        <v>100</v>
      </c>
      <c r="N59" s="7">
        <v>96</v>
      </c>
      <c r="O59" s="2">
        <v>100</v>
      </c>
      <c r="P59" s="2">
        <v>100</v>
      </c>
      <c r="Q59" s="2">
        <v>100</v>
      </c>
      <c r="R59" s="2">
        <v>100</v>
      </c>
      <c r="S59" s="2">
        <v>100</v>
      </c>
      <c r="T59" s="2">
        <v>100</v>
      </c>
      <c r="U59" s="2">
        <v>100</v>
      </c>
      <c r="V59" s="5">
        <v>56</v>
      </c>
    </row>
    <row r="60" spans="1:22" x14ac:dyDescent="0.2">
      <c r="A60" s="16">
        <v>57</v>
      </c>
      <c r="B60" s="7">
        <v>81</v>
      </c>
      <c r="C60" s="2">
        <v>100</v>
      </c>
      <c r="D60" s="7">
        <v>79</v>
      </c>
      <c r="E60" s="2">
        <v>100</v>
      </c>
      <c r="F60" s="7">
        <v>79</v>
      </c>
      <c r="G60" s="2">
        <v>100</v>
      </c>
      <c r="H60" s="7">
        <v>82</v>
      </c>
      <c r="I60" s="2">
        <v>100</v>
      </c>
      <c r="J60" s="7">
        <v>84</v>
      </c>
      <c r="K60" s="2">
        <v>100</v>
      </c>
      <c r="L60" s="7">
        <v>90</v>
      </c>
      <c r="M60" s="2">
        <v>100</v>
      </c>
      <c r="N60" s="7">
        <v>98</v>
      </c>
      <c r="O60" s="2">
        <v>100</v>
      </c>
      <c r="P60" s="2">
        <v>100</v>
      </c>
      <c r="Q60" s="2">
        <v>100</v>
      </c>
      <c r="R60" s="2">
        <v>100</v>
      </c>
      <c r="S60" s="2">
        <v>100</v>
      </c>
      <c r="T60" s="2">
        <v>100</v>
      </c>
      <c r="U60" s="2">
        <v>100</v>
      </c>
      <c r="V60" s="5">
        <v>57</v>
      </c>
    </row>
    <row r="61" spans="1:22" x14ac:dyDescent="0.2">
      <c r="A61" s="16">
        <v>58</v>
      </c>
      <c r="B61" s="7">
        <v>82</v>
      </c>
      <c r="C61" s="2">
        <v>100</v>
      </c>
      <c r="D61" s="7">
        <v>81</v>
      </c>
      <c r="E61" s="2">
        <v>100</v>
      </c>
      <c r="F61" s="7">
        <v>80</v>
      </c>
      <c r="G61" s="2">
        <v>100</v>
      </c>
      <c r="H61" s="7">
        <v>83</v>
      </c>
      <c r="I61" s="2">
        <v>100</v>
      </c>
      <c r="J61" s="7">
        <v>85</v>
      </c>
      <c r="K61" s="2">
        <v>100</v>
      </c>
      <c r="L61" s="7">
        <v>91</v>
      </c>
      <c r="M61" s="2">
        <v>100</v>
      </c>
      <c r="N61" s="7">
        <v>99</v>
      </c>
      <c r="O61" s="2">
        <v>100</v>
      </c>
      <c r="P61" s="2">
        <v>100</v>
      </c>
      <c r="Q61" s="2">
        <v>100</v>
      </c>
      <c r="R61" s="2">
        <v>100</v>
      </c>
      <c r="S61" s="2">
        <v>100</v>
      </c>
      <c r="T61" s="2">
        <v>100</v>
      </c>
      <c r="U61" s="2">
        <v>100</v>
      </c>
      <c r="V61" s="5">
        <v>58</v>
      </c>
    </row>
    <row r="62" spans="1:22" x14ac:dyDescent="0.2">
      <c r="A62" s="16">
        <v>59</v>
      </c>
      <c r="B62" s="7">
        <v>83</v>
      </c>
      <c r="C62" s="2">
        <v>100</v>
      </c>
      <c r="D62" s="7">
        <v>82</v>
      </c>
      <c r="E62" s="2">
        <v>100</v>
      </c>
      <c r="F62" s="7">
        <v>81</v>
      </c>
      <c r="G62" s="2">
        <v>100</v>
      </c>
      <c r="H62" s="7">
        <v>84</v>
      </c>
      <c r="I62" s="2">
        <v>100</v>
      </c>
      <c r="J62" s="7">
        <v>86</v>
      </c>
      <c r="K62" s="2">
        <v>100</v>
      </c>
      <c r="L62" s="7">
        <v>92</v>
      </c>
      <c r="M62" s="2">
        <v>100</v>
      </c>
      <c r="N62" s="2">
        <v>100</v>
      </c>
      <c r="O62" s="2">
        <v>100</v>
      </c>
      <c r="P62" s="2">
        <v>100</v>
      </c>
      <c r="Q62" s="2">
        <v>100</v>
      </c>
      <c r="R62" s="2">
        <v>100</v>
      </c>
      <c r="S62" s="2">
        <v>100</v>
      </c>
      <c r="T62" s="2">
        <v>100</v>
      </c>
      <c r="U62" s="2">
        <v>100</v>
      </c>
      <c r="V62" s="5">
        <v>59</v>
      </c>
    </row>
    <row r="63" spans="1:22" x14ac:dyDescent="0.2">
      <c r="A63" s="16">
        <v>60</v>
      </c>
      <c r="B63" s="7">
        <v>85</v>
      </c>
      <c r="C63" s="2">
        <v>100</v>
      </c>
      <c r="D63" s="7">
        <v>83</v>
      </c>
      <c r="E63" s="2">
        <v>100</v>
      </c>
      <c r="F63" s="7">
        <v>82</v>
      </c>
      <c r="G63" s="2">
        <v>100</v>
      </c>
      <c r="H63" s="7">
        <v>85</v>
      </c>
      <c r="I63" s="2">
        <v>100</v>
      </c>
      <c r="J63" s="7">
        <v>87</v>
      </c>
      <c r="K63" s="2">
        <v>100</v>
      </c>
      <c r="L63" s="7">
        <v>93</v>
      </c>
      <c r="M63" s="2">
        <v>100</v>
      </c>
      <c r="N63" s="2">
        <v>100</v>
      </c>
      <c r="O63" s="2">
        <v>100</v>
      </c>
      <c r="P63" s="2">
        <v>100</v>
      </c>
      <c r="Q63" s="2">
        <v>100</v>
      </c>
      <c r="R63" s="2">
        <v>100</v>
      </c>
      <c r="S63" s="2">
        <v>100</v>
      </c>
      <c r="T63" s="2">
        <v>100</v>
      </c>
      <c r="U63" s="2">
        <v>100</v>
      </c>
      <c r="V63" s="5">
        <v>60</v>
      </c>
    </row>
    <row r="64" spans="1:22" x14ac:dyDescent="0.2">
      <c r="A64" s="16">
        <v>61</v>
      </c>
      <c r="B64" s="7">
        <v>86</v>
      </c>
      <c r="C64" s="2">
        <v>100</v>
      </c>
      <c r="D64" s="7">
        <v>84</v>
      </c>
      <c r="E64" s="2">
        <v>100</v>
      </c>
      <c r="F64" s="7">
        <v>83</v>
      </c>
      <c r="G64" s="2">
        <v>100</v>
      </c>
      <c r="H64" s="7">
        <v>86</v>
      </c>
      <c r="I64" s="2">
        <v>100</v>
      </c>
      <c r="J64" s="7">
        <v>88</v>
      </c>
      <c r="K64" s="2">
        <v>100</v>
      </c>
      <c r="L64" s="7">
        <v>94</v>
      </c>
      <c r="M64" s="2">
        <v>100</v>
      </c>
      <c r="N64" s="2">
        <v>100</v>
      </c>
      <c r="O64" s="2">
        <v>100</v>
      </c>
      <c r="P64" s="2">
        <v>100</v>
      </c>
      <c r="Q64" s="2">
        <v>100</v>
      </c>
      <c r="R64" s="2">
        <v>100</v>
      </c>
      <c r="S64" s="2">
        <v>100</v>
      </c>
      <c r="T64" s="2">
        <v>100</v>
      </c>
      <c r="U64" s="2">
        <v>100</v>
      </c>
      <c r="V64" s="5">
        <v>61</v>
      </c>
    </row>
    <row r="65" spans="1:22" x14ac:dyDescent="0.2">
      <c r="A65" s="16">
        <v>62</v>
      </c>
      <c r="B65" s="7">
        <v>88</v>
      </c>
      <c r="C65" s="2">
        <v>100</v>
      </c>
      <c r="D65" s="7">
        <v>85</v>
      </c>
      <c r="E65" s="2">
        <v>100</v>
      </c>
      <c r="F65" s="7">
        <v>84</v>
      </c>
      <c r="G65" s="2">
        <v>100</v>
      </c>
      <c r="H65" s="7">
        <v>87</v>
      </c>
      <c r="I65" s="2">
        <v>100</v>
      </c>
      <c r="J65" s="7">
        <v>89</v>
      </c>
      <c r="K65" s="2">
        <v>100</v>
      </c>
      <c r="L65" s="7">
        <v>96</v>
      </c>
      <c r="M65" s="2">
        <v>100</v>
      </c>
      <c r="N65" s="2">
        <v>100</v>
      </c>
      <c r="O65" s="2">
        <v>100</v>
      </c>
      <c r="P65" s="2">
        <v>100</v>
      </c>
      <c r="Q65" s="2">
        <v>100</v>
      </c>
      <c r="R65" s="2">
        <v>100</v>
      </c>
      <c r="S65" s="2">
        <v>100</v>
      </c>
      <c r="T65" s="2">
        <v>100</v>
      </c>
      <c r="U65" s="2">
        <v>100</v>
      </c>
      <c r="V65" s="5">
        <v>62</v>
      </c>
    </row>
    <row r="66" spans="1:22" x14ac:dyDescent="0.2">
      <c r="A66" s="16">
        <v>63</v>
      </c>
      <c r="B66" s="7">
        <v>89</v>
      </c>
      <c r="C66" s="2">
        <v>100</v>
      </c>
      <c r="D66" s="7">
        <v>86</v>
      </c>
      <c r="E66" s="2">
        <v>100</v>
      </c>
      <c r="F66" s="7">
        <v>85</v>
      </c>
      <c r="G66" s="2">
        <v>100</v>
      </c>
      <c r="H66" s="7">
        <v>88</v>
      </c>
      <c r="I66" s="2">
        <v>100</v>
      </c>
      <c r="J66" s="7">
        <v>90</v>
      </c>
      <c r="K66" s="2">
        <v>100</v>
      </c>
      <c r="L66" s="7">
        <v>97</v>
      </c>
      <c r="M66" s="2">
        <v>100</v>
      </c>
      <c r="N66" s="2">
        <v>100</v>
      </c>
      <c r="O66" s="2">
        <v>100</v>
      </c>
      <c r="P66" s="2">
        <v>100</v>
      </c>
      <c r="Q66" s="2">
        <v>100</v>
      </c>
      <c r="R66" s="2">
        <v>100</v>
      </c>
      <c r="S66" s="2">
        <v>100</v>
      </c>
      <c r="T66" s="2">
        <v>100</v>
      </c>
      <c r="U66" s="2">
        <v>100</v>
      </c>
      <c r="V66" s="5">
        <v>63</v>
      </c>
    </row>
    <row r="67" spans="1:22" x14ac:dyDescent="0.2">
      <c r="A67" s="16">
        <v>64</v>
      </c>
      <c r="B67" s="7">
        <v>90</v>
      </c>
      <c r="C67" s="2">
        <v>100</v>
      </c>
      <c r="D67" s="7">
        <v>87</v>
      </c>
      <c r="E67" s="2">
        <v>100</v>
      </c>
      <c r="F67" s="7">
        <v>86</v>
      </c>
      <c r="G67" s="2">
        <v>100</v>
      </c>
      <c r="H67" s="7">
        <v>89</v>
      </c>
      <c r="I67" s="2">
        <v>100</v>
      </c>
      <c r="J67" s="7">
        <v>91</v>
      </c>
      <c r="K67" s="2">
        <v>100</v>
      </c>
      <c r="L67" s="7">
        <v>98</v>
      </c>
      <c r="M67" s="2">
        <v>100</v>
      </c>
      <c r="N67" s="2">
        <v>100</v>
      </c>
      <c r="O67" s="2">
        <v>100</v>
      </c>
      <c r="P67" s="2">
        <v>100</v>
      </c>
      <c r="Q67" s="2">
        <v>100</v>
      </c>
      <c r="R67" s="2">
        <v>100</v>
      </c>
      <c r="S67" s="2">
        <v>100</v>
      </c>
      <c r="T67" s="2">
        <v>100</v>
      </c>
      <c r="U67" s="2">
        <v>100</v>
      </c>
      <c r="V67" s="5">
        <v>64</v>
      </c>
    </row>
    <row r="68" spans="1:22" x14ac:dyDescent="0.2">
      <c r="A68" s="16">
        <v>65</v>
      </c>
      <c r="B68" s="7">
        <v>92</v>
      </c>
      <c r="C68" s="2">
        <v>100</v>
      </c>
      <c r="D68" s="7">
        <v>89</v>
      </c>
      <c r="E68" s="2">
        <v>100</v>
      </c>
      <c r="F68" s="7">
        <v>87</v>
      </c>
      <c r="G68" s="2">
        <v>100</v>
      </c>
      <c r="H68" s="7">
        <v>90</v>
      </c>
      <c r="I68" s="2">
        <v>100</v>
      </c>
      <c r="J68" s="7">
        <v>92</v>
      </c>
      <c r="K68" s="2">
        <v>100</v>
      </c>
      <c r="L68" s="7">
        <v>99</v>
      </c>
      <c r="M68" s="2">
        <v>100</v>
      </c>
      <c r="N68" s="2">
        <v>100</v>
      </c>
      <c r="O68" s="2">
        <v>100</v>
      </c>
      <c r="P68" s="2">
        <v>100</v>
      </c>
      <c r="Q68" s="2">
        <v>100</v>
      </c>
      <c r="R68" s="2">
        <v>100</v>
      </c>
      <c r="S68" s="2">
        <v>100</v>
      </c>
      <c r="T68" s="2">
        <v>100</v>
      </c>
      <c r="U68" s="2">
        <v>100</v>
      </c>
      <c r="V68" s="5">
        <v>65</v>
      </c>
    </row>
    <row r="69" spans="1:22" x14ac:dyDescent="0.2">
      <c r="A69" s="16">
        <v>66</v>
      </c>
      <c r="B69" s="7">
        <v>93</v>
      </c>
      <c r="C69" s="2">
        <v>100</v>
      </c>
      <c r="D69" s="7">
        <v>90</v>
      </c>
      <c r="E69" s="2">
        <v>100</v>
      </c>
      <c r="F69" s="7">
        <v>88</v>
      </c>
      <c r="G69" s="2">
        <v>100</v>
      </c>
      <c r="H69" s="7">
        <v>91</v>
      </c>
      <c r="I69" s="2">
        <v>100</v>
      </c>
      <c r="J69" s="7">
        <v>93</v>
      </c>
      <c r="K69" s="2">
        <v>100</v>
      </c>
      <c r="L69" s="2">
        <v>100</v>
      </c>
      <c r="M69" s="2">
        <v>100</v>
      </c>
      <c r="N69" s="2">
        <v>100</v>
      </c>
      <c r="O69" s="2">
        <v>100</v>
      </c>
      <c r="P69" s="2">
        <v>100</v>
      </c>
      <c r="Q69" s="2">
        <v>100</v>
      </c>
      <c r="R69" s="2">
        <v>100</v>
      </c>
      <c r="S69" s="2">
        <v>100</v>
      </c>
      <c r="T69" s="2">
        <v>100</v>
      </c>
      <c r="U69" s="2">
        <v>100</v>
      </c>
      <c r="V69" s="5">
        <v>66</v>
      </c>
    </row>
    <row r="70" spans="1:22" x14ac:dyDescent="0.2">
      <c r="A70" s="16">
        <v>67</v>
      </c>
      <c r="B70" s="7">
        <v>94</v>
      </c>
      <c r="C70" s="2">
        <v>100</v>
      </c>
      <c r="D70" s="7">
        <v>91</v>
      </c>
      <c r="E70" s="2">
        <v>100</v>
      </c>
      <c r="F70" s="7">
        <v>89</v>
      </c>
      <c r="G70" s="2">
        <v>100</v>
      </c>
      <c r="H70" s="7">
        <v>92</v>
      </c>
      <c r="I70" s="2">
        <v>100</v>
      </c>
      <c r="J70" s="7">
        <v>94</v>
      </c>
      <c r="K70" s="2">
        <v>100</v>
      </c>
      <c r="L70" s="2">
        <v>100</v>
      </c>
      <c r="M70" s="2">
        <v>100</v>
      </c>
      <c r="N70" s="2">
        <v>100</v>
      </c>
      <c r="O70" s="2">
        <v>100</v>
      </c>
      <c r="P70" s="2">
        <v>100</v>
      </c>
      <c r="Q70" s="2">
        <v>100</v>
      </c>
      <c r="R70" s="2">
        <v>100</v>
      </c>
      <c r="S70" s="2">
        <v>100</v>
      </c>
      <c r="T70" s="2">
        <v>100</v>
      </c>
      <c r="U70" s="2">
        <v>100</v>
      </c>
      <c r="V70" s="5">
        <v>67</v>
      </c>
    </row>
    <row r="71" spans="1:22" x14ac:dyDescent="0.2">
      <c r="A71" s="16">
        <v>68</v>
      </c>
      <c r="B71" s="7">
        <v>96</v>
      </c>
      <c r="C71" s="2">
        <v>100</v>
      </c>
      <c r="D71" s="7">
        <v>92</v>
      </c>
      <c r="E71" s="2">
        <v>100</v>
      </c>
      <c r="F71" s="7">
        <v>91</v>
      </c>
      <c r="G71" s="2">
        <v>100</v>
      </c>
      <c r="H71" s="7">
        <v>93</v>
      </c>
      <c r="I71" s="2">
        <v>100</v>
      </c>
      <c r="J71" s="7">
        <v>95</v>
      </c>
      <c r="K71" s="2">
        <v>100</v>
      </c>
      <c r="L71" s="2">
        <v>100</v>
      </c>
      <c r="M71" s="2">
        <v>100</v>
      </c>
      <c r="N71" s="2">
        <v>100</v>
      </c>
      <c r="O71" s="2">
        <v>100</v>
      </c>
      <c r="P71" s="2">
        <v>100</v>
      </c>
      <c r="Q71" s="2">
        <v>100</v>
      </c>
      <c r="R71" s="2">
        <v>100</v>
      </c>
      <c r="S71" s="2">
        <v>100</v>
      </c>
      <c r="T71" s="2">
        <v>100</v>
      </c>
      <c r="U71" s="2">
        <v>100</v>
      </c>
      <c r="V71" s="5">
        <v>68</v>
      </c>
    </row>
    <row r="72" spans="1:22" x14ac:dyDescent="0.2">
      <c r="A72" s="16">
        <v>69</v>
      </c>
      <c r="B72" s="7">
        <v>97</v>
      </c>
      <c r="C72" s="2">
        <v>100</v>
      </c>
      <c r="D72" s="7">
        <v>93</v>
      </c>
      <c r="E72" s="2">
        <v>100</v>
      </c>
      <c r="F72" s="7">
        <v>92</v>
      </c>
      <c r="G72" s="2">
        <v>100</v>
      </c>
      <c r="H72" s="7">
        <v>94</v>
      </c>
      <c r="I72" s="2">
        <v>100</v>
      </c>
      <c r="J72" s="7">
        <v>96</v>
      </c>
      <c r="K72" s="2">
        <v>100</v>
      </c>
      <c r="L72" s="2">
        <v>100</v>
      </c>
      <c r="M72" s="2">
        <v>100</v>
      </c>
      <c r="N72" s="2">
        <v>100</v>
      </c>
      <c r="O72" s="2">
        <v>100</v>
      </c>
      <c r="P72" s="2">
        <v>100</v>
      </c>
      <c r="Q72" s="2">
        <v>100</v>
      </c>
      <c r="R72" s="2">
        <v>100</v>
      </c>
      <c r="S72" s="2">
        <v>100</v>
      </c>
      <c r="T72" s="2">
        <v>100</v>
      </c>
      <c r="U72" s="2">
        <v>100</v>
      </c>
      <c r="V72" s="5">
        <v>69</v>
      </c>
    </row>
    <row r="73" spans="1:22" x14ac:dyDescent="0.2">
      <c r="A73" s="16">
        <v>70</v>
      </c>
      <c r="B73" s="7">
        <v>99</v>
      </c>
      <c r="C73" s="2">
        <v>100</v>
      </c>
      <c r="D73" s="7">
        <v>94</v>
      </c>
      <c r="E73" s="2">
        <v>100</v>
      </c>
      <c r="F73" s="7">
        <v>93</v>
      </c>
      <c r="G73" s="2">
        <v>100</v>
      </c>
      <c r="H73" s="7">
        <v>95</v>
      </c>
      <c r="I73" s="2">
        <v>100</v>
      </c>
      <c r="J73" s="7">
        <v>97</v>
      </c>
      <c r="K73" s="2">
        <v>100</v>
      </c>
      <c r="L73" s="2">
        <v>100</v>
      </c>
      <c r="M73" s="2">
        <v>100</v>
      </c>
      <c r="N73" s="2">
        <v>100</v>
      </c>
      <c r="O73" s="2">
        <v>100</v>
      </c>
      <c r="P73" s="2">
        <v>100</v>
      </c>
      <c r="Q73" s="2">
        <v>100</v>
      </c>
      <c r="R73" s="2">
        <v>100</v>
      </c>
      <c r="S73" s="2">
        <v>100</v>
      </c>
      <c r="T73" s="2">
        <v>100</v>
      </c>
      <c r="U73" s="2">
        <v>100</v>
      </c>
      <c r="V73" s="5">
        <v>70</v>
      </c>
    </row>
    <row r="74" spans="1:22" x14ac:dyDescent="0.2">
      <c r="A74" s="16">
        <v>71</v>
      </c>
      <c r="B74" s="2">
        <v>100</v>
      </c>
      <c r="C74" s="2">
        <v>100</v>
      </c>
      <c r="D74" s="7">
        <v>95</v>
      </c>
      <c r="E74" s="2">
        <v>100</v>
      </c>
      <c r="F74" s="7">
        <v>94</v>
      </c>
      <c r="G74" s="2">
        <v>100</v>
      </c>
      <c r="H74" s="7">
        <v>96</v>
      </c>
      <c r="I74" s="2">
        <v>100</v>
      </c>
      <c r="J74" s="7">
        <v>98</v>
      </c>
      <c r="K74" s="2">
        <v>100</v>
      </c>
      <c r="L74" s="2">
        <v>100</v>
      </c>
      <c r="M74" s="2">
        <v>100</v>
      </c>
      <c r="N74" s="2">
        <v>100</v>
      </c>
      <c r="O74" s="2">
        <v>100</v>
      </c>
      <c r="P74" s="2">
        <v>100</v>
      </c>
      <c r="Q74" s="2">
        <v>100</v>
      </c>
      <c r="R74" s="2">
        <v>100</v>
      </c>
      <c r="S74" s="2">
        <v>100</v>
      </c>
      <c r="T74" s="2">
        <v>100</v>
      </c>
      <c r="U74" s="2">
        <v>100</v>
      </c>
      <c r="V74" s="5">
        <v>71</v>
      </c>
    </row>
    <row r="75" spans="1:22" x14ac:dyDescent="0.2">
      <c r="A75" s="16">
        <v>72</v>
      </c>
      <c r="B75" s="2">
        <v>100</v>
      </c>
      <c r="C75" s="2">
        <v>100</v>
      </c>
      <c r="D75" s="7">
        <v>97</v>
      </c>
      <c r="E75" s="2">
        <v>100</v>
      </c>
      <c r="F75" s="7">
        <v>95</v>
      </c>
      <c r="G75" s="2">
        <v>100</v>
      </c>
      <c r="H75" s="7">
        <v>97</v>
      </c>
      <c r="I75" s="2">
        <v>100</v>
      </c>
      <c r="J75" s="7">
        <v>99</v>
      </c>
      <c r="K75" s="2">
        <v>100</v>
      </c>
      <c r="L75" s="2">
        <v>100</v>
      </c>
      <c r="M75" s="2">
        <v>100</v>
      </c>
      <c r="N75" s="2">
        <v>100</v>
      </c>
      <c r="O75" s="2">
        <v>100</v>
      </c>
      <c r="P75" s="2">
        <v>100</v>
      </c>
      <c r="Q75" s="2">
        <v>100</v>
      </c>
      <c r="R75" s="2">
        <v>100</v>
      </c>
      <c r="S75" s="2">
        <v>100</v>
      </c>
      <c r="T75" s="2">
        <v>100</v>
      </c>
      <c r="U75" s="2">
        <v>100</v>
      </c>
      <c r="V75" s="5">
        <v>72</v>
      </c>
    </row>
    <row r="76" spans="1:22" x14ac:dyDescent="0.2">
      <c r="A76" s="16">
        <v>73</v>
      </c>
      <c r="B76" s="2">
        <v>100</v>
      </c>
      <c r="C76" s="2">
        <v>100</v>
      </c>
      <c r="D76" s="7">
        <v>98</v>
      </c>
      <c r="E76" s="2">
        <v>100</v>
      </c>
      <c r="F76" s="7">
        <v>96</v>
      </c>
      <c r="G76" s="2">
        <v>100</v>
      </c>
      <c r="H76" s="7">
        <v>98</v>
      </c>
      <c r="I76" s="2">
        <v>100</v>
      </c>
      <c r="J76" s="2">
        <v>100</v>
      </c>
      <c r="K76" s="2">
        <v>100</v>
      </c>
      <c r="L76" s="2">
        <v>100</v>
      </c>
      <c r="M76" s="2">
        <v>100</v>
      </c>
      <c r="N76" s="2">
        <v>100</v>
      </c>
      <c r="O76" s="2">
        <v>100</v>
      </c>
      <c r="P76" s="2">
        <v>100</v>
      </c>
      <c r="Q76" s="2">
        <v>100</v>
      </c>
      <c r="R76" s="2">
        <v>100</v>
      </c>
      <c r="S76" s="2">
        <v>100</v>
      </c>
      <c r="T76" s="2">
        <v>100</v>
      </c>
      <c r="U76" s="2">
        <v>100</v>
      </c>
      <c r="V76" s="5">
        <v>73</v>
      </c>
    </row>
    <row r="77" spans="1:22" x14ac:dyDescent="0.2">
      <c r="A77" s="16">
        <v>74</v>
      </c>
      <c r="B77" s="2">
        <v>100</v>
      </c>
      <c r="C77" s="2">
        <v>100</v>
      </c>
      <c r="D77" s="7">
        <v>99</v>
      </c>
      <c r="E77" s="2">
        <v>100</v>
      </c>
      <c r="F77" s="7">
        <v>97</v>
      </c>
      <c r="G77" s="2">
        <v>100</v>
      </c>
      <c r="H77" s="7">
        <v>99</v>
      </c>
      <c r="I77" s="2">
        <v>100</v>
      </c>
      <c r="J77" s="2">
        <v>100</v>
      </c>
      <c r="K77" s="2">
        <v>100</v>
      </c>
      <c r="L77" s="2">
        <v>100</v>
      </c>
      <c r="M77" s="2">
        <v>100</v>
      </c>
      <c r="N77" s="2">
        <v>100</v>
      </c>
      <c r="O77" s="2">
        <v>100</v>
      </c>
      <c r="P77" s="2">
        <v>100</v>
      </c>
      <c r="Q77" s="2">
        <v>100</v>
      </c>
      <c r="R77" s="2">
        <v>100</v>
      </c>
      <c r="S77" s="2">
        <v>100</v>
      </c>
      <c r="T77" s="2">
        <v>100</v>
      </c>
      <c r="U77" s="2">
        <v>100</v>
      </c>
      <c r="V77" s="5">
        <v>74</v>
      </c>
    </row>
    <row r="78" spans="1:22" x14ac:dyDescent="0.2">
      <c r="A78" s="16">
        <v>75</v>
      </c>
      <c r="B78" s="2">
        <v>100</v>
      </c>
      <c r="C78" s="2">
        <v>100</v>
      </c>
      <c r="D78" s="2">
        <v>100</v>
      </c>
      <c r="E78" s="2">
        <v>100</v>
      </c>
      <c r="F78" s="7">
        <v>98</v>
      </c>
      <c r="G78" s="2">
        <v>100</v>
      </c>
      <c r="H78" s="2">
        <v>100</v>
      </c>
      <c r="I78" s="2">
        <v>100</v>
      </c>
      <c r="J78" s="2">
        <v>100</v>
      </c>
      <c r="K78" s="2">
        <v>100</v>
      </c>
      <c r="L78" s="2">
        <v>100</v>
      </c>
      <c r="M78" s="2">
        <v>100</v>
      </c>
      <c r="N78" s="2">
        <v>100</v>
      </c>
      <c r="O78" s="2">
        <v>100</v>
      </c>
      <c r="P78" s="2">
        <v>100</v>
      </c>
      <c r="Q78" s="2">
        <v>100</v>
      </c>
      <c r="R78" s="2">
        <v>100</v>
      </c>
      <c r="S78" s="2">
        <v>100</v>
      </c>
      <c r="T78" s="2">
        <v>100</v>
      </c>
      <c r="U78" s="2">
        <v>100</v>
      </c>
      <c r="V78" s="5">
        <v>75</v>
      </c>
    </row>
    <row r="79" spans="1:22" x14ac:dyDescent="0.2">
      <c r="A79" s="16">
        <v>76</v>
      </c>
      <c r="B79" s="2">
        <v>100</v>
      </c>
      <c r="C79" s="2">
        <v>100</v>
      </c>
      <c r="D79" s="2">
        <v>100</v>
      </c>
      <c r="E79" s="2">
        <v>100</v>
      </c>
      <c r="F79" s="7">
        <v>99</v>
      </c>
      <c r="G79" s="2">
        <v>100</v>
      </c>
      <c r="H79" s="2">
        <v>100</v>
      </c>
      <c r="I79" s="2">
        <v>100</v>
      </c>
      <c r="J79" s="2">
        <v>100</v>
      </c>
      <c r="K79" s="2">
        <v>100</v>
      </c>
      <c r="L79" s="2">
        <v>100</v>
      </c>
      <c r="M79" s="2">
        <v>100</v>
      </c>
      <c r="N79" s="2">
        <v>100</v>
      </c>
      <c r="O79" s="2">
        <v>100</v>
      </c>
      <c r="P79" s="2">
        <v>100</v>
      </c>
      <c r="Q79" s="2">
        <v>100</v>
      </c>
      <c r="R79" s="2">
        <v>100</v>
      </c>
      <c r="S79" s="2">
        <v>100</v>
      </c>
      <c r="T79" s="2">
        <v>100</v>
      </c>
      <c r="U79" s="2">
        <v>100</v>
      </c>
      <c r="V79" s="5">
        <v>76</v>
      </c>
    </row>
    <row r="80" spans="1:22" x14ac:dyDescent="0.2">
      <c r="A80" s="16">
        <v>77</v>
      </c>
      <c r="B80" s="2">
        <v>100</v>
      </c>
      <c r="C80" s="2">
        <v>100</v>
      </c>
      <c r="D80" s="2">
        <v>100</v>
      </c>
      <c r="E80" s="2">
        <v>100</v>
      </c>
      <c r="F80" s="2">
        <v>100</v>
      </c>
      <c r="G80" s="2">
        <v>100</v>
      </c>
      <c r="H80" s="2">
        <v>100</v>
      </c>
      <c r="I80" s="2">
        <v>100</v>
      </c>
      <c r="J80" s="2">
        <v>100</v>
      </c>
      <c r="K80" s="2">
        <v>100</v>
      </c>
      <c r="L80" s="2">
        <v>100</v>
      </c>
      <c r="M80" s="2">
        <v>100</v>
      </c>
      <c r="N80" s="2">
        <v>100</v>
      </c>
      <c r="O80" s="2">
        <v>100</v>
      </c>
      <c r="P80" s="2">
        <v>100</v>
      </c>
      <c r="Q80" s="2">
        <v>100</v>
      </c>
      <c r="R80" s="2">
        <v>100</v>
      </c>
      <c r="S80" s="2">
        <v>100</v>
      </c>
      <c r="T80" s="2">
        <v>100</v>
      </c>
      <c r="U80" s="2">
        <v>100</v>
      </c>
      <c r="V80" s="5">
        <v>77</v>
      </c>
    </row>
    <row r="81" spans="1:22" x14ac:dyDescent="0.2">
      <c r="A81" s="16">
        <v>78</v>
      </c>
      <c r="B81" s="2">
        <v>100</v>
      </c>
      <c r="C81" s="2">
        <v>100</v>
      </c>
      <c r="D81" s="2">
        <v>100</v>
      </c>
      <c r="E81" s="2">
        <v>100</v>
      </c>
      <c r="F81" s="2">
        <v>100</v>
      </c>
      <c r="G81" s="2">
        <v>100</v>
      </c>
      <c r="H81" s="2">
        <v>100</v>
      </c>
      <c r="I81" s="2">
        <v>100</v>
      </c>
      <c r="J81" s="2">
        <v>100</v>
      </c>
      <c r="K81" s="2">
        <v>100</v>
      </c>
      <c r="L81" s="2">
        <v>100</v>
      </c>
      <c r="M81" s="2">
        <v>100</v>
      </c>
      <c r="N81" s="2">
        <v>100</v>
      </c>
      <c r="O81" s="2">
        <v>100</v>
      </c>
      <c r="P81" s="2">
        <v>100</v>
      </c>
      <c r="Q81" s="2">
        <v>100</v>
      </c>
      <c r="R81" s="2">
        <v>100</v>
      </c>
      <c r="S81" s="2">
        <v>100</v>
      </c>
      <c r="T81" s="2">
        <v>100</v>
      </c>
      <c r="U81" s="2">
        <v>100</v>
      </c>
      <c r="V81" s="5">
        <v>77</v>
      </c>
    </row>
    <row r="82" spans="1:22" x14ac:dyDescent="0.2">
      <c r="A82" s="16">
        <v>79</v>
      </c>
      <c r="B82" s="2">
        <v>100</v>
      </c>
      <c r="C82" s="2">
        <v>100</v>
      </c>
      <c r="D82" s="2">
        <v>100</v>
      </c>
      <c r="E82" s="2">
        <v>100</v>
      </c>
      <c r="F82" s="2">
        <v>100</v>
      </c>
      <c r="G82" s="2">
        <v>100</v>
      </c>
      <c r="H82" s="2">
        <v>100</v>
      </c>
      <c r="I82" s="2">
        <v>100</v>
      </c>
      <c r="J82" s="2">
        <v>100</v>
      </c>
      <c r="K82" s="2">
        <v>100</v>
      </c>
      <c r="L82" s="2">
        <v>100</v>
      </c>
      <c r="M82" s="2">
        <v>100</v>
      </c>
      <c r="N82" s="2">
        <v>100</v>
      </c>
      <c r="O82" s="2">
        <v>100</v>
      </c>
      <c r="P82" s="2">
        <v>100</v>
      </c>
      <c r="Q82" s="2">
        <v>100</v>
      </c>
      <c r="R82" s="2">
        <v>100</v>
      </c>
      <c r="S82" s="2">
        <v>100</v>
      </c>
      <c r="T82" s="2">
        <v>100</v>
      </c>
      <c r="U82" s="2">
        <v>100</v>
      </c>
      <c r="V82" s="5">
        <v>77</v>
      </c>
    </row>
    <row r="83" spans="1:22" x14ac:dyDescent="0.2">
      <c r="A83" s="16">
        <v>80</v>
      </c>
      <c r="B83" s="2">
        <v>100</v>
      </c>
      <c r="C83" s="2">
        <v>100</v>
      </c>
      <c r="D83" s="2">
        <v>100</v>
      </c>
      <c r="E83" s="2">
        <v>100</v>
      </c>
      <c r="F83" s="2">
        <v>100</v>
      </c>
      <c r="G83" s="2">
        <v>100</v>
      </c>
      <c r="H83" s="2">
        <v>100</v>
      </c>
      <c r="I83" s="2">
        <v>100</v>
      </c>
      <c r="J83" s="2">
        <v>100</v>
      </c>
      <c r="K83" s="2">
        <v>100</v>
      </c>
      <c r="L83" s="2">
        <v>100</v>
      </c>
      <c r="M83" s="2">
        <v>100</v>
      </c>
      <c r="N83" s="2">
        <v>100</v>
      </c>
      <c r="O83" s="2">
        <v>100</v>
      </c>
      <c r="P83" s="2">
        <v>100</v>
      </c>
      <c r="Q83" s="2">
        <v>100</v>
      </c>
      <c r="R83" s="2">
        <v>100</v>
      </c>
      <c r="S83" s="2">
        <v>100</v>
      </c>
      <c r="T83" s="2">
        <v>100</v>
      </c>
      <c r="U83" s="2">
        <v>100</v>
      </c>
      <c r="V83" s="5">
        <v>77</v>
      </c>
    </row>
    <row r="84" spans="1:22" x14ac:dyDescent="0.2">
      <c r="A84" s="16">
        <v>81</v>
      </c>
      <c r="B84" s="2">
        <v>100</v>
      </c>
      <c r="C84" s="2">
        <v>100</v>
      </c>
      <c r="D84" s="2">
        <v>100</v>
      </c>
      <c r="E84" s="2">
        <v>100</v>
      </c>
      <c r="F84" s="2">
        <v>100</v>
      </c>
      <c r="G84" s="2">
        <v>100</v>
      </c>
      <c r="H84" s="2">
        <v>100</v>
      </c>
      <c r="I84" s="2">
        <v>100</v>
      </c>
      <c r="J84" s="2">
        <v>100</v>
      </c>
      <c r="K84" s="2">
        <v>100</v>
      </c>
      <c r="L84" s="2">
        <v>100</v>
      </c>
      <c r="M84" s="2">
        <v>100</v>
      </c>
      <c r="N84" s="2">
        <v>100</v>
      </c>
      <c r="O84" s="2">
        <v>100</v>
      </c>
      <c r="P84" s="2">
        <v>100</v>
      </c>
      <c r="Q84" s="2">
        <v>100</v>
      </c>
      <c r="R84" s="2">
        <v>100</v>
      </c>
      <c r="S84" s="2">
        <v>100</v>
      </c>
      <c r="T84" s="2">
        <v>100</v>
      </c>
      <c r="U84" s="2">
        <v>100</v>
      </c>
      <c r="V84" s="5">
        <v>77</v>
      </c>
    </row>
    <row r="85" spans="1:22" x14ac:dyDescent="0.2">
      <c r="A85" s="16">
        <v>82</v>
      </c>
      <c r="B85" s="2">
        <v>100</v>
      </c>
      <c r="C85" s="2">
        <v>100</v>
      </c>
      <c r="D85" s="2">
        <v>100</v>
      </c>
      <c r="E85" s="2">
        <v>100</v>
      </c>
      <c r="F85" s="2">
        <v>100</v>
      </c>
      <c r="G85" s="2">
        <v>100</v>
      </c>
      <c r="H85" s="2">
        <v>100</v>
      </c>
      <c r="I85" s="2">
        <v>100</v>
      </c>
      <c r="J85" s="2">
        <v>100</v>
      </c>
      <c r="K85" s="2">
        <v>100</v>
      </c>
      <c r="L85" s="2">
        <v>100</v>
      </c>
      <c r="M85" s="2">
        <v>100</v>
      </c>
      <c r="N85" s="2">
        <v>100</v>
      </c>
      <c r="O85" s="2">
        <v>100</v>
      </c>
      <c r="P85" s="2">
        <v>100</v>
      </c>
      <c r="Q85" s="2">
        <v>100</v>
      </c>
      <c r="R85" s="2">
        <v>100</v>
      </c>
      <c r="S85" s="2">
        <v>100</v>
      </c>
      <c r="T85" s="2">
        <v>100</v>
      </c>
      <c r="U85" s="2">
        <v>100</v>
      </c>
      <c r="V85" s="5">
        <v>77</v>
      </c>
    </row>
    <row r="86" spans="1:22" x14ac:dyDescent="0.2">
      <c r="A86" s="16">
        <v>83</v>
      </c>
      <c r="B86" s="2">
        <v>100</v>
      </c>
      <c r="C86" s="2">
        <v>100</v>
      </c>
      <c r="D86" s="2">
        <v>100</v>
      </c>
      <c r="E86" s="2">
        <v>100</v>
      </c>
      <c r="F86" s="2">
        <v>100</v>
      </c>
      <c r="G86" s="2">
        <v>100</v>
      </c>
      <c r="H86" s="2">
        <v>100</v>
      </c>
      <c r="I86" s="2">
        <v>100</v>
      </c>
      <c r="J86" s="2">
        <v>100</v>
      </c>
      <c r="K86" s="2">
        <v>100</v>
      </c>
      <c r="L86" s="2">
        <v>100</v>
      </c>
      <c r="M86" s="2">
        <v>100</v>
      </c>
      <c r="N86" s="2">
        <v>100</v>
      </c>
      <c r="O86" s="2">
        <v>100</v>
      </c>
      <c r="P86" s="2">
        <v>100</v>
      </c>
      <c r="Q86" s="2">
        <v>100</v>
      </c>
      <c r="R86" s="2">
        <v>100</v>
      </c>
      <c r="S86" s="2">
        <v>100</v>
      </c>
      <c r="T86" s="2">
        <v>100</v>
      </c>
      <c r="U86" s="2">
        <v>100</v>
      </c>
      <c r="V86" s="5">
        <v>77</v>
      </c>
    </row>
    <row r="87" spans="1:22" x14ac:dyDescent="0.2">
      <c r="A87" s="16">
        <v>84</v>
      </c>
      <c r="B87" s="2">
        <v>100</v>
      </c>
      <c r="C87" s="2">
        <v>100</v>
      </c>
      <c r="D87" s="2">
        <v>100</v>
      </c>
      <c r="E87" s="2">
        <v>100</v>
      </c>
      <c r="F87" s="2">
        <v>100</v>
      </c>
      <c r="G87" s="2">
        <v>100</v>
      </c>
      <c r="H87" s="2">
        <v>100</v>
      </c>
      <c r="I87" s="2">
        <v>100</v>
      </c>
      <c r="J87" s="2">
        <v>100</v>
      </c>
      <c r="K87" s="2">
        <v>100</v>
      </c>
      <c r="L87" s="2">
        <v>100</v>
      </c>
      <c r="M87" s="2">
        <v>100</v>
      </c>
      <c r="N87" s="2">
        <v>100</v>
      </c>
      <c r="O87" s="2">
        <v>100</v>
      </c>
      <c r="P87" s="2">
        <v>100</v>
      </c>
      <c r="Q87" s="2">
        <v>100</v>
      </c>
      <c r="R87" s="2">
        <v>100</v>
      </c>
      <c r="S87" s="2">
        <v>100</v>
      </c>
      <c r="T87" s="2">
        <v>100</v>
      </c>
      <c r="U87" s="2">
        <v>100</v>
      </c>
      <c r="V87" s="5">
        <v>77</v>
      </c>
    </row>
    <row r="88" spans="1:22" x14ac:dyDescent="0.2">
      <c r="A88" s="16">
        <v>85</v>
      </c>
      <c r="B88" s="2">
        <v>100</v>
      </c>
      <c r="C88" s="2">
        <v>100</v>
      </c>
      <c r="D88" s="2">
        <v>100</v>
      </c>
      <c r="E88" s="2">
        <v>100</v>
      </c>
      <c r="F88" s="2">
        <v>100</v>
      </c>
      <c r="G88" s="2">
        <v>100</v>
      </c>
      <c r="H88" s="2">
        <v>100</v>
      </c>
      <c r="I88" s="2">
        <v>100</v>
      </c>
      <c r="J88" s="2">
        <v>100</v>
      </c>
      <c r="K88" s="2">
        <v>100</v>
      </c>
      <c r="L88" s="2">
        <v>100</v>
      </c>
      <c r="M88" s="2">
        <v>100</v>
      </c>
      <c r="N88" s="2">
        <v>100</v>
      </c>
      <c r="O88" s="2">
        <v>100</v>
      </c>
      <c r="P88" s="2">
        <v>100</v>
      </c>
      <c r="Q88" s="2">
        <v>100</v>
      </c>
      <c r="R88" s="2">
        <v>100</v>
      </c>
      <c r="S88" s="2">
        <v>100</v>
      </c>
      <c r="T88" s="2">
        <v>100</v>
      </c>
      <c r="U88" s="2">
        <v>100</v>
      </c>
      <c r="V88" s="5">
        <v>77</v>
      </c>
    </row>
    <row r="89" spans="1:22" x14ac:dyDescent="0.2">
      <c r="A89" s="16">
        <v>86</v>
      </c>
      <c r="B89" s="2">
        <v>100</v>
      </c>
      <c r="C89" s="2">
        <v>100</v>
      </c>
      <c r="D89" s="2">
        <v>100</v>
      </c>
      <c r="E89" s="2">
        <v>100</v>
      </c>
      <c r="F89" s="2">
        <v>100</v>
      </c>
      <c r="G89" s="2">
        <v>100</v>
      </c>
      <c r="H89" s="2">
        <v>100</v>
      </c>
      <c r="I89" s="2">
        <v>100</v>
      </c>
      <c r="J89" s="2">
        <v>100</v>
      </c>
      <c r="K89" s="2">
        <v>100</v>
      </c>
      <c r="L89" s="2">
        <v>100</v>
      </c>
      <c r="M89" s="2">
        <v>100</v>
      </c>
      <c r="N89" s="2">
        <v>100</v>
      </c>
      <c r="O89" s="2">
        <v>100</v>
      </c>
      <c r="P89" s="2">
        <v>100</v>
      </c>
      <c r="Q89" s="2">
        <v>100</v>
      </c>
      <c r="R89" s="2">
        <v>100</v>
      </c>
      <c r="S89" s="2">
        <v>100</v>
      </c>
      <c r="T89" s="2">
        <v>100</v>
      </c>
      <c r="U89" s="2">
        <v>100</v>
      </c>
      <c r="V89" s="5">
        <v>77</v>
      </c>
    </row>
    <row r="90" spans="1:22" x14ac:dyDescent="0.2">
      <c r="A90" s="15" t="s">
        <v>12</v>
      </c>
      <c r="B90" s="10" t="s">
        <v>13</v>
      </c>
      <c r="C90" s="6" t="s">
        <v>14</v>
      </c>
      <c r="D90" s="10" t="s">
        <v>13</v>
      </c>
      <c r="E90" s="6" t="s">
        <v>14</v>
      </c>
      <c r="F90" s="10" t="s">
        <v>13</v>
      </c>
      <c r="G90" s="6" t="s">
        <v>14</v>
      </c>
      <c r="H90" s="10" t="s">
        <v>13</v>
      </c>
      <c r="I90" s="6" t="s">
        <v>14</v>
      </c>
      <c r="J90" s="10" t="s">
        <v>13</v>
      </c>
      <c r="K90" s="6" t="s">
        <v>14</v>
      </c>
      <c r="L90" s="10" t="s">
        <v>13</v>
      </c>
      <c r="M90" s="6" t="s">
        <v>14</v>
      </c>
      <c r="N90" s="10" t="s">
        <v>13</v>
      </c>
      <c r="O90" s="6" t="s">
        <v>14</v>
      </c>
      <c r="P90" s="10" t="s">
        <v>13</v>
      </c>
      <c r="Q90" s="6" t="s">
        <v>14</v>
      </c>
      <c r="R90" s="10" t="s">
        <v>13</v>
      </c>
      <c r="S90" s="6" t="s">
        <v>14</v>
      </c>
      <c r="T90" s="10" t="s">
        <v>13</v>
      </c>
      <c r="U90" s="5" t="s">
        <v>14</v>
      </c>
      <c r="V90" s="1" t="s">
        <v>12</v>
      </c>
    </row>
    <row r="91" spans="1:22" x14ac:dyDescent="0.2">
      <c r="A91" s="17" t="s">
        <v>0</v>
      </c>
      <c r="B91" s="18" t="s">
        <v>1</v>
      </c>
      <c r="C91" s="19" t="s">
        <v>2</v>
      </c>
      <c r="D91" s="18" t="s">
        <v>3</v>
      </c>
      <c r="E91" s="20" t="s">
        <v>2</v>
      </c>
      <c r="F91" s="18" t="s">
        <v>4</v>
      </c>
      <c r="G91" s="20" t="s">
        <v>2</v>
      </c>
      <c r="H91" s="18" t="s">
        <v>5</v>
      </c>
      <c r="I91" s="20" t="s">
        <v>2</v>
      </c>
      <c r="J91" s="18" t="s">
        <v>6</v>
      </c>
      <c r="K91" s="20" t="s">
        <v>2</v>
      </c>
      <c r="L91" s="18" t="s">
        <v>7</v>
      </c>
      <c r="M91" s="20" t="s">
        <v>2</v>
      </c>
      <c r="N91" s="18" t="s">
        <v>8</v>
      </c>
      <c r="O91" s="20" t="s">
        <v>2</v>
      </c>
      <c r="P91" s="18" t="s">
        <v>9</v>
      </c>
      <c r="Q91" s="20" t="s">
        <v>2</v>
      </c>
      <c r="R91" s="18" t="s">
        <v>10</v>
      </c>
      <c r="S91" s="20" t="s">
        <v>2</v>
      </c>
      <c r="T91" s="18" t="s">
        <v>11</v>
      </c>
      <c r="U91" s="20" t="s">
        <v>2</v>
      </c>
      <c r="V91" s="18" t="s">
        <v>0</v>
      </c>
    </row>
    <row r="92" spans="1:22" x14ac:dyDescent="0.2">
      <c r="B92">
        <v>17</v>
      </c>
      <c r="D92">
        <v>22</v>
      </c>
      <c r="F92">
        <v>27</v>
      </c>
      <c r="H92">
        <v>32</v>
      </c>
      <c r="J92">
        <v>37</v>
      </c>
      <c r="L92">
        <v>42</v>
      </c>
      <c r="N92">
        <v>47</v>
      </c>
      <c r="P92">
        <v>52</v>
      </c>
      <c r="R92">
        <v>57</v>
      </c>
      <c r="T92">
        <v>62</v>
      </c>
    </row>
    <row r="93" spans="1:22" x14ac:dyDescent="0.2">
      <c r="B93">
        <v>2</v>
      </c>
      <c r="D93">
        <v>4</v>
      </c>
      <c r="F93">
        <v>6</v>
      </c>
      <c r="H93">
        <v>8</v>
      </c>
      <c r="J93">
        <v>10</v>
      </c>
      <c r="L93">
        <v>12</v>
      </c>
      <c r="N93">
        <v>14</v>
      </c>
      <c r="P93">
        <v>16</v>
      </c>
      <c r="R93">
        <v>18</v>
      </c>
      <c r="T93">
        <v>20</v>
      </c>
    </row>
    <row r="95" spans="1:22" x14ac:dyDescent="0.2">
      <c r="A95" t="s">
        <v>27</v>
      </c>
      <c r="B95">
        <v>71</v>
      </c>
      <c r="C95">
        <v>42</v>
      </c>
      <c r="D95">
        <v>75</v>
      </c>
      <c r="E95">
        <v>46</v>
      </c>
      <c r="F95">
        <v>77</v>
      </c>
      <c r="G95">
        <v>50</v>
      </c>
      <c r="H95">
        <v>75</v>
      </c>
      <c r="I95">
        <v>45</v>
      </c>
      <c r="J95">
        <v>73</v>
      </c>
      <c r="K95">
        <v>40</v>
      </c>
      <c r="L95">
        <v>66</v>
      </c>
      <c r="M95">
        <v>37</v>
      </c>
      <c r="N95">
        <v>59</v>
      </c>
      <c r="O95">
        <v>34</v>
      </c>
      <c r="P95">
        <v>56</v>
      </c>
      <c r="Q95">
        <v>31</v>
      </c>
      <c r="R95">
        <v>53</v>
      </c>
      <c r="S95">
        <v>28</v>
      </c>
      <c r="T95">
        <v>50</v>
      </c>
      <c r="U95">
        <v>25</v>
      </c>
    </row>
    <row r="96" spans="1:22" x14ac:dyDescent="0.2">
      <c r="B96">
        <v>42</v>
      </c>
      <c r="D96">
        <v>46</v>
      </c>
      <c r="F96">
        <v>50</v>
      </c>
      <c r="H96">
        <v>45</v>
      </c>
      <c r="J96">
        <v>40</v>
      </c>
      <c r="L96">
        <v>37</v>
      </c>
      <c r="N96">
        <v>34</v>
      </c>
      <c r="P96">
        <v>31</v>
      </c>
      <c r="R96">
        <v>28</v>
      </c>
      <c r="T96">
        <v>25</v>
      </c>
    </row>
  </sheetData>
  <sheetProtection password="C64F" sheet="1" objects="1" scenarios="1"/>
  <customSheetViews>
    <customSheetView guid="{902EEF54-E42B-473F-A94F-90608D9CB1C3}">
      <pane xSplit="1" ySplit="2" topLeftCell="B3" activePane="bottomRight" state="frozen"/>
      <selection pane="bottomRight" activeCell="F33" sqref="F33"/>
      <pageMargins left="0.75" right="0.75" top="1" bottom="1" header="0.5" footer="0.5"/>
      <pageSetup orientation="portrait" horizontalDpi="360" r:id="rId1"/>
      <headerFooter alignWithMargins="0"/>
    </customSheetView>
    <customSheetView guid="{C48D4376-7E6E-43E1-BDDA-4583E8F77408}">
      <pane xSplit="1" ySplit="2" topLeftCell="B3" activePane="bottomRight" state="frozen"/>
      <selection pane="bottomRight" activeCell="F33" sqref="F33"/>
      <pageMargins left="0.75" right="0.75" top="1" bottom="1" header="0.5" footer="0.5"/>
      <pageSetup orientation="portrait" horizontalDpi="360" verticalDpi="0" copies="0" r:id="rId2"/>
      <headerFooter alignWithMargins="0"/>
    </customSheetView>
    <customSheetView guid="{8168B4B8-9A02-4791-AD5C-7A76A87A620E}">
      <pane xSplit="1" ySplit="2" topLeftCell="B3" activePane="bottomRight" state="frozen"/>
      <selection pane="bottomRight" activeCell="F33" sqref="F33"/>
      <pageMargins left="0.75" right="0.75" top="1" bottom="1" header="0.5" footer="0.5"/>
      <pageSetup orientation="portrait" horizontalDpi="360" verticalDpi="0" copies="0" r:id="rId3"/>
      <headerFooter alignWithMargins="0"/>
    </customSheetView>
    <customSheetView guid="{7F7D5A8C-9A56-4905-9300-15A5D4F74565}">
      <pane xSplit="1" ySplit="2" topLeftCell="B3" activePane="bottomRight" state="frozen"/>
      <selection pane="bottomRight" activeCell="F33" sqref="F33"/>
      <pageMargins left="0.75" right="0.75" top="1" bottom="1" header="0.5" footer="0.5"/>
      <pageSetup orientation="portrait" horizontalDpi="360" r:id="rId4"/>
      <headerFooter alignWithMargins="0"/>
    </customSheetView>
  </customSheetViews>
  <phoneticPr fontId="0" type="noConversion"/>
  <pageMargins left="0.75" right="0.75" top="1" bottom="1" header="0.5" footer="0.5"/>
  <pageSetup orientation="portrait" horizontalDpi="360" r:id="rId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T91"/>
  <sheetViews>
    <sheetView zoomScale="160" zoomScaleNormal="160" workbookViewId="0">
      <pane xSplit="1" ySplit="3" topLeftCell="B4" activePane="bottomRight" state="frozen"/>
      <selection activeCell="F33" sqref="F33"/>
      <selection pane="topRight" activeCell="F33" sqref="F33"/>
      <selection pane="bottomLeft" activeCell="F33" sqref="F33"/>
      <selection pane="bottomRight" activeCell="F33" sqref="F33"/>
    </sheetView>
  </sheetViews>
  <sheetFormatPr defaultRowHeight="12.75" x14ac:dyDescent="0.2"/>
  <sheetData>
    <row r="1" spans="1:12" ht="18.75" x14ac:dyDescent="0.2">
      <c r="A1" s="22" t="s">
        <v>0</v>
      </c>
      <c r="B1" s="23" t="s">
        <v>1</v>
      </c>
      <c r="C1" s="23" t="s">
        <v>3</v>
      </c>
      <c r="D1" s="23" t="s">
        <v>4</v>
      </c>
      <c r="E1" s="23" t="s">
        <v>5</v>
      </c>
      <c r="F1" s="23" t="s">
        <v>6</v>
      </c>
      <c r="G1" s="23" t="s">
        <v>7</v>
      </c>
      <c r="H1" s="23" t="s">
        <v>8</v>
      </c>
      <c r="I1" s="23" t="s">
        <v>9</v>
      </c>
      <c r="J1" s="23" t="s">
        <v>10</v>
      </c>
      <c r="K1" s="24" t="s">
        <v>11</v>
      </c>
      <c r="L1" s="23" t="s">
        <v>0</v>
      </c>
    </row>
    <row r="2" spans="1:12" ht="21" customHeight="1" x14ac:dyDescent="0.2">
      <c r="A2" s="15" t="s">
        <v>12</v>
      </c>
      <c r="B2" s="6" t="s">
        <v>15</v>
      </c>
      <c r="C2" s="6" t="s">
        <v>15</v>
      </c>
      <c r="D2" s="6" t="s">
        <v>15</v>
      </c>
      <c r="E2" s="6" t="s">
        <v>15</v>
      </c>
      <c r="F2" s="6" t="s">
        <v>15</v>
      </c>
      <c r="G2" s="6" t="s">
        <v>15</v>
      </c>
      <c r="H2" s="6" t="s">
        <v>15</v>
      </c>
      <c r="I2" s="6" t="s">
        <v>15</v>
      </c>
      <c r="J2" s="6" t="s">
        <v>15</v>
      </c>
      <c r="K2" s="6" t="s">
        <v>15</v>
      </c>
      <c r="L2" s="1" t="s">
        <v>12</v>
      </c>
    </row>
    <row r="3" spans="1:12" ht="6" customHeight="1" x14ac:dyDescent="0.2">
      <c r="A3" s="15"/>
      <c r="B3" s="6" t="str">
        <f>"SUM"&amp;LEFT(B1,2)</f>
        <v>SUM17</v>
      </c>
      <c r="C3" s="6" t="str">
        <f t="shared" ref="C3:K3" si="0">"SUM"&amp;LEFT(C1,2)</f>
        <v>SUM22</v>
      </c>
      <c r="D3" s="6" t="str">
        <f t="shared" si="0"/>
        <v>SUM27</v>
      </c>
      <c r="E3" s="6" t="str">
        <f t="shared" si="0"/>
        <v>SUM32</v>
      </c>
      <c r="F3" s="6" t="str">
        <f t="shared" si="0"/>
        <v>SUM37</v>
      </c>
      <c r="G3" s="6" t="str">
        <f t="shared" si="0"/>
        <v>SUM42</v>
      </c>
      <c r="H3" s="6" t="str">
        <f t="shared" si="0"/>
        <v>SUM47</v>
      </c>
      <c r="I3" s="6" t="str">
        <f t="shared" si="0"/>
        <v>SUM52</v>
      </c>
      <c r="J3" s="6" t="str">
        <f t="shared" si="0"/>
        <v>SUM57</v>
      </c>
      <c r="K3" s="6" t="str">
        <f t="shared" si="0"/>
        <v>SUM62</v>
      </c>
      <c r="L3" s="1"/>
    </row>
    <row r="4" spans="1:12" x14ac:dyDescent="0.2">
      <c r="A4" s="25">
        <v>1</v>
      </c>
      <c r="B4" s="8">
        <v>0</v>
      </c>
      <c r="C4" s="8">
        <v>0</v>
      </c>
      <c r="D4" s="8">
        <v>0</v>
      </c>
      <c r="E4" s="8">
        <v>0</v>
      </c>
      <c r="F4" s="8">
        <v>0</v>
      </c>
      <c r="G4" s="8">
        <v>0</v>
      </c>
      <c r="H4" s="8">
        <v>0</v>
      </c>
      <c r="I4" s="8">
        <v>0</v>
      </c>
      <c r="J4" s="8">
        <v>0</v>
      </c>
      <c r="K4" s="8">
        <v>0</v>
      </c>
      <c r="L4" s="5">
        <v>21</v>
      </c>
    </row>
    <row r="5" spans="1:12" x14ac:dyDescent="0.2">
      <c r="A5" s="25">
        <v>21</v>
      </c>
      <c r="B5" s="8">
        <v>9</v>
      </c>
      <c r="C5" s="8">
        <v>21</v>
      </c>
      <c r="D5" s="8">
        <v>34</v>
      </c>
      <c r="E5" s="8">
        <v>35</v>
      </c>
      <c r="F5" s="8">
        <v>42</v>
      </c>
      <c r="G5" s="8">
        <v>49</v>
      </c>
      <c r="H5" s="8">
        <v>50</v>
      </c>
      <c r="I5" s="8">
        <v>53</v>
      </c>
      <c r="J5" s="8">
        <v>54</v>
      </c>
      <c r="K5" s="8">
        <v>55</v>
      </c>
      <c r="L5" s="5">
        <v>21</v>
      </c>
    </row>
    <row r="6" spans="1:12" x14ac:dyDescent="0.2">
      <c r="A6" s="25">
        <v>22</v>
      </c>
      <c r="B6" s="8">
        <v>10</v>
      </c>
      <c r="C6" s="8">
        <v>23</v>
      </c>
      <c r="D6" s="8">
        <v>35</v>
      </c>
      <c r="E6" s="8">
        <v>36</v>
      </c>
      <c r="F6" s="8">
        <v>43</v>
      </c>
      <c r="G6" s="8">
        <v>50</v>
      </c>
      <c r="H6" s="8">
        <v>51</v>
      </c>
      <c r="I6" s="8">
        <v>54</v>
      </c>
      <c r="J6" s="8">
        <v>55</v>
      </c>
      <c r="K6" s="8">
        <v>56</v>
      </c>
      <c r="L6" s="5">
        <v>22</v>
      </c>
    </row>
    <row r="7" spans="1:12" x14ac:dyDescent="0.2">
      <c r="A7" s="25">
        <v>23</v>
      </c>
      <c r="B7" s="8">
        <v>12</v>
      </c>
      <c r="C7" s="8">
        <v>24</v>
      </c>
      <c r="D7" s="8">
        <v>36</v>
      </c>
      <c r="E7" s="8">
        <v>38</v>
      </c>
      <c r="F7" s="8">
        <v>44</v>
      </c>
      <c r="G7" s="8">
        <v>51</v>
      </c>
      <c r="H7" s="8">
        <v>52</v>
      </c>
      <c r="I7" s="8">
        <v>55</v>
      </c>
      <c r="J7" s="8">
        <v>56</v>
      </c>
      <c r="K7" s="8">
        <v>57</v>
      </c>
      <c r="L7" s="5">
        <v>23</v>
      </c>
    </row>
    <row r="8" spans="1:12" x14ac:dyDescent="0.2">
      <c r="A8" s="25">
        <v>24</v>
      </c>
      <c r="B8" s="8">
        <v>14</v>
      </c>
      <c r="C8" s="8">
        <v>25</v>
      </c>
      <c r="D8" s="8">
        <v>37</v>
      </c>
      <c r="E8" s="8">
        <v>39</v>
      </c>
      <c r="F8" s="8">
        <v>45</v>
      </c>
      <c r="G8" s="8">
        <v>52</v>
      </c>
      <c r="H8" s="8">
        <v>53</v>
      </c>
      <c r="I8" s="8">
        <v>56</v>
      </c>
      <c r="J8" s="8">
        <v>57</v>
      </c>
      <c r="K8" s="8">
        <v>58</v>
      </c>
      <c r="L8" s="5">
        <v>24</v>
      </c>
    </row>
    <row r="9" spans="1:12" x14ac:dyDescent="0.2">
      <c r="A9" s="25">
        <v>25</v>
      </c>
      <c r="B9" s="8">
        <v>15</v>
      </c>
      <c r="C9" s="8">
        <v>27</v>
      </c>
      <c r="D9" s="8">
        <v>38</v>
      </c>
      <c r="E9" s="8">
        <v>40</v>
      </c>
      <c r="F9" s="8">
        <v>46</v>
      </c>
      <c r="G9" s="8">
        <v>53</v>
      </c>
      <c r="H9" s="8">
        <v>54</v>
      </c>
      <c r="I9" s="8">
        <v>57</v>
      </c>
      <c r="J9" s="8">
        <v>58</v>
      </c>
      <c r="K9" s="8">
        <v>59</v>
      </c>
      <c r="L9" s="5">
        <v>25</v>
      </c>
    </row>
    <row r="10" spans="1:12" x14ac:dyDescent="0.2">
      <c r="A10" s="25">
        <v>26</v>
      </c>
      <c r="B10" s="8">
        <v>17</v>
      </c>
      <c r="C10" s="8">
        <v>28</v>
      </c>
      <c r="D10" s="8">
        <v>39</v>
      </c>
      <c r="E10" s="8">
        <v>41</v>
      </c>
      <c r="F10" s="8">
        <v>47</v>
      </c>
      <c r="G10" s="8">
        <v>54</v>
      </c>
      <c r="H10" s="8">
        <v>56</v>
      </c>
      <c r="I10" s="8">
        <v>58</v>
      </c>
      <c r="J10" s="8">
        <v>59</v>
      </c>
      <c r="K10" s="3">
        <v>60</v>
      </c>
      <c r="L10" s="5">
        <v>26</v>
      </c>
    </row>
    <row r="11" spans="1:12" x14ac:dyDescent="0.2">
      <c r="A11" s="25">
        <v>27</v>
      </c>
      <c r="B11" s="8">
        <v>18</v>
      </c>
      <c r="C11" s="8">
        <v>29</v>
      </c>
      <c r="D11" s="8">
        <v>41</v>
      </c>
      <c r="E11" s="8">
        <v>42</v>
      </c>
      <c r="F11" s="8">
        <v>48</v>
      </c>
      <c r="G11" s="8">
        <v>55</v>
      </c>
      <c r="H11" s="8">
        <v>57</v>
      </c>
      <c r="I11" s="8">
        <v>59</v>
      </c>
      <c r="J11" s="3">
        <v>60</v>
      </c>
      <c r="K11" s="8">
        <v>61</v>
      </c>
      <c r="L11" s="5">
        <v>27</v>
      </c>
    </row>
    <row r="12" spans="1:12" x14ac:dyDescent="0.2">
      <c r="A12" s="25">
        <v>28</v>
      </c>
      <c r="B12" s="8">
        <v>20</v>
      </c>
      <c r="C12" s="8">
        <v>31</v>
      </c>
      <c r="D12" s="8">
        <v>42</v>
      </c>
      <c r="E12" s="8">
        <v>44</v>
      </c>
      <c r="F12" s="8">
        <v>49</v>
      </c>
      <c r="G12" s="8">
        <v>56</v>
      </c>
      <c r="H12" s="8">
        <v>58</v>
      </c>
      <c r="I12" s="3">
        <v>60</v>
      </c>
      <c r="J12" s="8">
        <v>61</v>
      </c>
      <c r="K12" s="8">
        <v>62</v>
      </c>
      <c r="L12" s="5">
        <v>28</v>
      </c>
    </row>
    <row r="13" spans="1:12" x14ac:dyDescent="0.2">
      <c r="A13" s="25">
        <v>29</v>
      </c>
      <c r="B13" s="8">
        <v>22</v>
      </c>
      <c r="C13" s="8">
        <v>32</v>
      </c>
      <c r="D13" s="8">
        <v>43</v>
      </c>
      <c r="E13" s="8">
        <v>45</v>
      </c>
      <c r="F13" s="59">
        <v>50</v>
      </c>
      <c r="G13" s="8">
        <v>57</v>
      </c>
      <c r="H13" s="8">
        <v>59</v>
      </c>
      <c r="I13" s="8">
        <v>61</v>
      </c>
      <c r="J13" s="8">
        <v>62</v>
      </c>
      <c r="K13" s="8">
        <v>63</v>
      </c>
      <c r="L13" s="5">
        <v>29</v>
      </c>
    </row>
    <row r="14" spans="1:12" x14ac:dyDescent="0.2">
      <c r="A14" s="25">
        <v>30</v>
      </c>
      <c r="B14" s="8">
        <v>23</v>
      </c>
      <c r="C14" s="8">
        <v>33</v>
      </c>
      <c r="D14" s="8">
        <v>44</v>
      </c>
      <c r="E14" s="8">
        <v>46</v>
      </c>
      <c r="F14" s="8">
        <v>52</v>
      </c>
      <c r="G14" s="8">
        <v>58</v>
      </c>
      <c r="H14" s="3">
        <v>60</v>
      </c>
      <c r="I14" s="8">
        <v>62</v>
      </c>
      <c r="J14" s="8">
        <v>63</v>
      </c>
      <c r="K14" s="8">
        <v>64</v>
      </c>
      <c r="L14" s="5">
        <v>30</v>
      </c>
    </row>
    <row r="15" spans="1:12" x14ac:dyDescent="0.2">
      <c r="A15" s="25">
        <v>31</v>
      </c>
      <c r="B15" s="8">
        <v>25</v>
      </c>
      <c r="C15" s="8">
        <v>35</v>
      </c>
      <c r="D15" s="8">
        <v>45</v>
      </c>
      <c r="E15" s="8">
        <v>47</v>
      </c>
      <c r="F15" s="8">
        <v>53</v>
      </c>
      <c r="G15" s="8">
        <v>59</v>
      </c>
      <c r="H15" s="8">
        <v>61</v>
      </c>
      <c r="I15" s="8">
        <v>63</v>
      </c>
      <c r="J15" s="8">
        <v>64</v>
      </c>
      <c r="K15" s="8">
        <v>65</v>
      </c>
      <c r="L15" s="5">
        <v>31</v>
      </c>
    </row>
    <row r="16" spans="1:12" x14ac:dyDescent="0.2">
      <c r="A16" s="25">
        <v>32</v>
      </c>
      <c r="B16" s="8">
        <v>26</v>
      </c>
      <c r="C16" s="8">
        <v>36</v>
      </c>
      <c r="D16" s="8">
        <v>46</v>
      </c>
      <c r="E16" s="8">
        <v>48</v>
      </c>
      <c r="F16" s="8">
        <v>54</v>
      </c>
      <c r="G16" s="3">
        <v>60</v>
      </c>
      <c r="H16" s="8">
        <v>62</v>
      </c>
      <c r="I16" s="8">
        <v>64</v>
      </c>
      <c r="J16" s="8">
        <v>65</v>
      </c>
      <c r="K16" s="8">
        <v>66</v>
      </c>
      <c r="L16" s="5">
        <v>32</v>
      </c>
    </row>
    <row r="17" spans="1:12" x14ac:dyDescent="0.2">
      <c r="A17" s="25">
        <v>33</v>
      </c>
      <c r="B17" s="8">
        <v>28</v>
      </c>
      <c r="C17" s="8">
        <v>37</v>
      </c>
      <c r="D17" s="8">
        <v>47</v>
      </c>
      <c r="E17" s="8">
        <v>49</v>
      </c>
      <c r="F17" s="8">
        <v>55</v>
      </c>
      <c r="G17" s="8">
        <v>61</v>
      </c>
      <c r="H17" s="8">
        <v>63</v>
      </c>
      <c r="I17" s="8">
        <v>65</v>
      </c>
      <c r="J17" s="8">
        <v>66</v>
      </c>
      <c r="K17" s="8">
        <v>68</v>
      </c>
      <c r="L17" s="5">
        <v>33</v>
      </c>
    </row>
    <row r="18" spans="1:12" x14ac:dyDescent="0.2">
      <c r="A18" s="25">
        <v>34</v>
      </c>
      <c r="B18" s="8">
        <v>30</v>
      </c>
      <c r="C18" s="8">
        <v>39</v>
      </c>
      <c r="D18" s="8">
        <v>48</v>
      </c>
      <c r="E18" s="59">
        <v>50</v>
      </c>
      <c r="F18" s="8">
        <v>56</v>
      </c>
      <c r="G18" s="8">
        <v>62</v>
      </c>
      <c r="H18" s="8">
        <v>64</v>
      </c>
      <c r="I18" s="8">
        <v>66</v>
      </c>
      <c r="J18" s="8">
        <v>68</v>
      </c>
      <c r="K18" s="8">
        <v>69</v>
      </c>
      <c r="L18" s="5">
        <v>34</v>
      </c>
    </row>
    <row r="19" spans="1:12" x14ac:dyDescent="0.2">
      <c r="A19" s="25">
        <v>35</v>
      </c>
      <c r="B19" s="8">
        <v>31</v>
      </c>
      <c r="C19" s="8">
        <v>40</v>
      </c>
      <c r="D19" s="8">
        <v>49</v>
      </c>
      <c r="E19" s="8">
        <v>52</v>
      </c>
      <c r="F19" s="8">
        <v>57</v>
      </c>
      <c r="G19" s="8">
        <v>63</v>
      </c>
      <c r="H19" s="8">
        <v>66</v>
      </c>
      <c r="I19" s="8">
        <v>67</v>
      </c>
      <c r="J19" s="8">
        <v>69</v>
      </c>
      <c r="K19" s="8">
        <v>70</v>
      </c>
      <c r="L19" s="5">
        <v>35</v>
      </c>
    </row>
    <row r="20" spans="1:12" x14ac:dyDescent="0.2">
      <c r="A20" s="25">
        <v>36</v>
      </c>
      <c r="B20" s="8">
        <v>33</v>
      </c>
      <c r="C20" s="8">
        <v>41</v>
      </c>
      <c r="D20" s="59">
        <v>50</v>
      </c>
      <c r="E20" s="8">
        <v>53</v>
      </c>
      <c r="F20" s="8">
        <v>58</v>
      </c>
      <c r="G20" s="8">
        <v>64</v>
      </c>
      <c r="H20" s="8">
        <v>67</v>
      </c>
      <c r="I20" s="8">
        <v>68</v>
      </c>
      <c r="J20" s="8">
        <v>70</v>
      </c>
      <c r="K20" s="8">
        <v>71</v>
      </c>
      <c r="L20" s="5">
        <v>36</v>
      </c>
    </row>
    <row r="21" spans="1:12" x14ac:dyDescent="0.2">
      <c r="A21" s="25">
        <v>37</v>
      </c>
      <c r="B21" s="8">
        <v>34</v>
      </c>
      <c r="C21" s="8">
        <v>43</v>
      </c>
      <c r="D21" s="8">
        <v>51</v>
      </c>
      <c r="E21" s="8">
        <v>54</v>
      </c>
      <c r="F21" s="8">
        <v>59</v>
      </c>
      <c r="G21" s="8">
        <v>65</v>
      </c>
      <c r="H21" s="8">
        <v>68</v>
      </c>
      <c r="I21" s="8">
        <v>69</v>
      </c>
      <c r="J21" s="8">
        <v>71</v>
      </c>
      <c r="K21" s="8">
        <v>72</v>
      </c>
      <c r="L21" s="5">
        <v>37</v>
      </c>
    </row>
    <row r="22" spans="1:12" x14ac:dyDescent="0.2">
      <c r="A22" s="25">
        <v>38</v>
      </c>
      <c r="B22" s="8">
        <v>36</v>
      </c>
      <c r="C22" s="8">
        <v>44</v>
      </c>
      <c r="D22" s="8">
        <v>52</v>
      </c>
      <c r="E22" s="8">
        <v>55</v>
      </c>
      <c r="F22" s="3">
        <v>60</v>
      </c>
      <c r="G22" s="8">
        <v>66</v>
      </c>
      <c r="H22" s="8">
        <v>69</v>
      </c>
      <c r="I22" s="8">
        <v>71</v>
      </c>
      <c r="J22" s="8">
        <v>72</v>
      </c>
      <c r="K22" s="8">
        <v>73</v>
      </c>
      <c r="L22" s="5">
        <v>38</v>
      </c>
    </row>
    <row r="23" spans="1:12" x14ac:dyDescent="0.2">
      <c r="A23" s="25">
        <v>39</v>
      </c>
      <c r="B23" s="8">
        <v>38</v>
      </c>
      <c r="C23" s="8">
        <v>45</v>
      </c>
      <c r="D23" s="8">
        <v>54</v>
      </c>
      <c r="E23" s="8">
        <v>56</v>
      </c>
      <c r="F23" s="8">
        <v>61</v>
      </c>
      <c r="G23" s="59">
        <v>67</v>
      </c>
      <c r="H23" s="8">
        <v>70</v>
      </c>
      <c r="I23" s="8">
        <v>72</v>
      </c>
      <c r="J23" s="8">
        <v>73</v>
      </c>
      <c r="K23" s="8">
        <v>74</v>
      </c>
      <c r="L23" s="5">
        <v>39</v>
      </c>
    </row>
    <row r="24" spans="1:12" x14ac:dyDescent="0.2">
      <c r="A24" s="25">
        <v>40</v>
      </c>
      <c r="B24" s="8">
        <v>39</v>
      </c>
      <c r="C24" s="8">
        <v>47</v>
      </c>
      <c r="D24" s="8">
        <v>55</v>
      </c>
      <c r="E24" s="8">
        <v>58</v>
      </c>
      <c r="F24" s="8">
        <v>62</v>
      </c>
      <c r="G24" s="8">
        <v>68</v>
      </c>
      <c r="H24" s="8">
        <v>71</v>
      </c>
      <c r="I24" s="8">
        <v>73</v>
      </c>
      <c r="J24" s="8">
        <v>74</v>
      </c>
      <c r="K24" s="8">
        <v>75</v>
      </c>
      <c r="L24" s="5">
        <v>40</v>
      </c>
    </row>
    <row r="25" spans="1:12" x14ac:dyDescent="0.2">
      <c r="A25" s="25">
        <v>41</v>
      </c>
      <c r="B25" s="8">
        <v>41</v>
      </c>
      <c r="C25" s="8">
        <v>48</v>
      </c>
      <c r="D25" s="8">
        <v>56</v>
      </c>
      <c r="E25" s="8">
        <v>59</v>
      </c>
      <c r="F25" s="8">
        <v>63</v>
      </c>
      <c r="G25" s="8">
        <v>69</v>
      </c>
      <c r="H25" s="8">
        <v>72</v>
      </c>
      <c r="I25" s="8">
        <v>74</v>
      </c>
      <c r="J25" s="8">
        <v>75</v>
      </c>
      <c r="K25" s="8">
        <v>76</v>
      </c>
      <c r="L25" s="5">
        <v>41</v>
      </c>
    </row>
    <row r="26" spans="1:12" x14ac:dyDescent="0.2">
      <c r="A26" s="25">
        <v>42</v>
      </c>
      <c r="B26" s="8">
        <v>42</v>
      </c>
      <c r="C26" s="8">
        <v>49</v>
      </c>
      <c r="D26" s="8">
        <v>57</v>
      </c>
      <c r="E26" s="3">
        <v>60</v>
      </c>
      <c r="F26" s="8">
        <v>64</v>
      </c>
      <c r="G26" s="8">
        <v>70</v>
      </c>
      <c r="H26" s="8">
        <v>73</v>
      </c>
      <c r="I26" s="8">
        <v>75</v>
      </c>
      <c r="J26" s="8">
        <v>76</v>
      </c>
      <c r="K26" s="8">
        <v>77</v>
      </c>
      <c r="L26" s="5">
        <v>42</v>
      </c>
    </row>
    <row r="27" spans="1:12" x14ac:dyDescent="0.2">
      <c r="A27" s="25">
        <v>43</v>
      </c>
      <c r="B27" s="8">
        <v>44</v>
      </c>
      <c r="C27" s="59">
        <v>50</v>
      </c>
      <c r="D27" s="8">
        <v>58</v>
      </c>
      <c r="E27" s="8">
        <v>61</v>
      </c>
      <c r="F27" s="8">
        <v>65</v>
      </c>
      <c r="G27" s="8">
        <v>71</v>
      </c>
      <c r="H27" s="8">
        <v>74</v>
      </c>
      <c r="I27" s="8">
        <v>76</v>
      </c>
      <c r="J27" s="8">
        <v>77</v>
      </c>
      <c r="K27" s="8">
        <v>78</v>
      </c>
      <c r="L27" s="5">
        <v>43</v>
      </c>
    </row>
    <row r="28" spans="1:12" x14ac:dyDescent="0.2">
      <c r="A28" s="25">
        <v>44</v>
      </c>
      <c r="B28" s="8">
        <v>46</v>
      </c>
      <c r="C28" s="8">
        <v>52</v>
      </c>
      <c r="D28" s="8">
        <v>59</v>
      </c>
      <c r="E28" s="8">
        <v>62</v>
      </c>
      <c r="F28" s="8">
        <v>66</v>
      </c>
      <c r="G28" s="8">
        <v>72</v>
      </c>
      <c r="H28" s="8">
        <v>76</v>
      </c>
      <c r="I28" s="8">
        <v>77</v>
      </c>
      <c r="J28" s="8">
        <v>78</v>
      </c>
      <c r="K28" s="8">
        <v>79</v>
      </c>
      <c r="L28" s="5">
        <v>44</v>
      </c>
    </row>
    <row r="29" spans="1:12" x14ac:dyDescent="0.2">
      <c r="A29" s="25">
        <v>45</v>
      </c>
      <c r="B29" s="8">
        <v>47</v>
      </c>
      <c r="C29" s="8">
        <v>53</v>
      </c>
      <c r="D29" s="3">
        <v>60</v>
      </c>
      <c r="E29" s="8">
        <v>64</v>
      </c>
      <c r="F29" s="8">
        <v>67</v>
      </c>
      <c r="G29" s="8">
        <v>73</v>
      </c>
      <c r="H29" s="8">
        <v>77</v>
      </c>
      <c r="I29" s="8">
        <v>78</v>
      </c>
      <c r="J29" s="8">
        <v>79</v>
      </c>
      <c r="K29" s="8">
        <v>81</v>
      </c>
      <c r="L29" s="5">
        <v>45</v>
      </c>
    </row>
    <row r="30" spans="1:12" x14ac:dyDescent="0.2">
      <c r="A30" s="25">
        <v>46</v>
      </c>
      <c r="B30" s="8">
        <v>49</v>
      </c>
      <c r="C30" s="8">
        <v>55</v>
      </c>
      <c r="D30" s="8">
        <v>61</v>
      </c>
      <c r="E30" s="8">
        <v>65</v>
      </c>
      <c r="F30" s="8">
        <v>68</v>
      </c>
      <c r="G30" s="8">
        <v>74</v>
      </c>
      <c r="H30" s="8">
        <v>78</v>
      </c>
      <c r="I30" s="8">
        <v>79</v>
      </c>
      <c r="J30" s="8">
        <v>81</v>
      </c>
      <c r="K30" s="8">
        <v>82</v>
      </c>
      <c r="L30" s="5">
        <v>46</v>
      </c>
    </row>
    <row r="31" spans="1:12" x14ac:dyDescent="0.2">
      <c r="A31" s="25">
        <v>47</v>
      </c>
      <c r="B31" s="59">
        <v>50</v>
      </c>
      <c r="C31" s="8">
        <v>56</v>
      </c>
      <c r="D31" s="8">
        <v>62</v>
      </c>
      <c r="E31" s="8">
        <v>66</v>
      </c>
      <c r="F31" s="8">
        <v>69</v>
      </c>
      <c r="G31" s="8">
        <v>75</v>
      </c>
      <c r="H31" s="8">
        <v>79</v>
      </c>
      <c r="I31" s="8">
        <v>80</v>
      </c>
      <c r="J31" s="8">
        <v>82</v>
      </c>
      <c r="K31" s="8">
        <v>83</v>
      </c>
      <c r="L31" s="5">
        <v>47</v>
      </c>
    </row>
    <row r="32" spans="1:12" x14ac:dyDescent="0.2">
      <c r="A32" s="25">
        <v>48</v>
      </c>
      <c r="B32" s="8">
        <v>52</v>
      </c>
      <c r="C32" s="8">
        <v>57</v>
      </c>
      <c r="D32" s="8">
        <v>63</v>
      </c>
      <c r="E32" s="8">
        <v>67</v>
      </c>
      <c r="F32" s="8">
        <v>71</v>
      </c>
      <c r="G32" s="8">
        <v>76</v>
      </c>
      <c r="H32" s="8">
        <v>80</v>
      </c>
      <c r="I32" s="8">
        <v>81</v>
      </c>
      <c r="J32" s="8">
        <v>83</v>
      </c>
      <c r="K32" s="8">
        <v>84</v>
      </c>
      <c r="L32" s="5">
        <v>48</v>
      </c>
    </row>
    <row r="33" spans="1:12" x14ac:dyDescent="0.2">
      <c r="A33" s="25">
        <v>49</v>
      </c>
      <c r="B33" s="8">
        <v>54</v>
      </c>
      <c r="C33" s="8">
        <v>59</v>
      </c>
      <c r="D33" s="8">
        <v>64</v>
      </c>
      <c r="E33" s="8">
        <v>68</v>
      </c>
      <c r="F33" s="8">
        <v>72</v>
      </c>
      <c r="G33" s="8">
        <v>77</v>
      </c>
      <c r="H33" s="8">
        <v>81</v>
      </c>
      <c r="I33" s="8">
        <v>82</v>
      </c>
      <c r="J33" s="8">
        <v>84</v>
      </c>
      <c r="K33" s="8">
        <v>85</v>
      </c>
      <c r="L33" s="5">
        <v>49</v>
      </c>
    </row>
    <row r="34" spans="1:12" x14ac:dyDescent="0.2">
      <c r="A34" s="25">
        <v>50</v>
      </c>
      <c r="B34" s="8">
        <v>55</v>
      </c>
      <c r="C34" s="3">
        <v>60</v>
      </c>
      <c r="D34" s="8">
        <v>65</v>
      </c>
      <c r="E34" s="8">
        <v>69</v>
      </c>
      <c r="F34" s="8">
        <v>73</v>
      </c>
      <c r="G34" s="8">
        <v>78</v>
      </c>
      <c r="H34" s="8">
        <v>82</v>
      </c>
      <c r="I34" s="8">
        <v>83</v>
      </c>
      <c r="J34" s="8">
        <v>85</v>
      </c>
      <c r="K34" s="8">
        <v>86</v>
      </c>
      <c r="L34" s="5">
        <v>50</v>
      </c>
    </row>
    <row r="35" spans="1:12" x14ac:dyDescent="0.2">
      <c r="A35" s="25">
        <v>51</v>
      </c>
      <c r="B35" s="8">
        <v>57</v>
      </c>
      <c r="C35" s="8">
        <v>61</v>
      </c>
      <c r="D35" s="8">
        <v>66</v>
      </c>
      <c r="E35" s="8">
        <v>71</v>
      </c>
      <c r="F35" s="8">
        <v>74</v>
      </c>
      <c r="G35" s="8">
        <v>79</v>
      </c>
      <c r="H35" s="8">
        <v>83</v>
      </c>
      <c r="I35" s="8">
        <v>84</v>
      </c>
      <c r="J35" s="8">
        <v>86</v>
      </c>
      <c r="K35" s="8">
        <v>87</v>
      </c>
      <c r="L35" s="5">
        <v>51</v>
      </c>
    </row>
    <row r="36" spans="1:12" x14ac:dyDescent="0.2">
      <c r="A36" s="25">
        <v>52</v>
      </c>
      <c r="B36" s="8">
        <v>58</v>
      </c>
      <c r="C36" s="8">
        <v>63</v>
      </c>
      <c r="D36" s="8">
        <v>68</v>
      </c>
      <c r="E36" s="8">
        <v>72</v>
      </c>
      <c r="F36" s="8">
        <v>75</v>
      </c>
      <c r="G36" s="8">
        <v>80</v>
      </c>
      <c r="H36" s="8">
        <v>84</v>
      </c>
      <c r="I36" s="8">
        <v>85</v>
      </c>
      <c r="J36" s="8">
        <v>87</v>
      </c>
      <c r="K36" s="8">
        <v>88</v>
      </c>
      <c r="L36" s="5">
        <v>52</v>
      </c>
    </row>
    <row r="37" spans="1:12" x14ac:dyDescent="0.2">
      <c r="A37" s="25">
        <v>53</v>
      </c>
      <c r="B37" s="3">
        <v>60</v>
      </c>
      <c r="C37" s="8">
        <v>64</v>
      </c>
      <c r="D37" s="8">
        <v>69</v>
      </c>
      <c r="E37" s="8">
        <v>73</v>
      </c>
      <c r="F37" s="8">
        <v>76</v>
      </c>
      <c r="G37" s="8">
        <v>81</v>
      </c>
      <c r="H37" s="8">
        <v>86</v>
      </c>
      <c r="I37" s="8">
        <v>86</v>
      </c>
      <c r="J37" s="8">
        <v>88</v>
      </c>
      <c r="K37" s="8">
        <v>89</v>
      </c>
      <c r="L37" s="5">
        <v>53</v>
      </c>
    </row>
    <row r="38" spans="1:12" x14ac:dyDescent="0.2">
      <c r="A38" s="25">
        <v>54</v>
      </c>
      <c r="B38" s="8">
        <v>62</v>
      </c>
      <c r="C38" s="8">
        <v>65</v>
      </c>
      <c r="D38" s="8">
        <v>70</v>
      </c>
      <c r="E38" s="8">
        <v>74</v>
      </c>
      <c r="F38" s="8">
        <v>77</v>
      </c>
      <c r="G38" s="8">
        <v>82</v>
      </c>
      <c r="H38" s="8">
        <v>87</v>
      </c>
      <c r="I38" s="8">
        <v>87</v>
      </c>
      <c r="J38" s="8">
        <v>89</v>
      </c>
      <c r="K38" s="8">
        <v>90</v>
      </c>
      <c r="L38" s="5">
        <v>54</v>
      </c>
    </row>
    <row r="39" spans="1:12" x14ac:dyDescent="0.2">
      <c r="A39" s="25">
        <v>55</v>
      </c>
      <c r="B39" s="8">
        <v>63</v>
      </c>
      <c r="C39" s="8">
        <v>67</v>
      </c>
      <c r="D39" s="8">
        <v>71</v>
      </c>
      <c r="E39" s="8">
        <v>75</v>
      </c>
      <c r="F39" s="8">
        <v>78</v>
      </c>
      <c r="G39" s="8">
        <v>83</v>
      </c>
      <c r="H39" s="8">
        <v>88</v>
      </c>
      <c r="I39" s="8">
        <v>88</v>
      </c>
      <c r="J39" s="8">
        <v>90</v>
      </c>
      <c r="K39" s="8">
        <v>91</v>
      </c>
      <c r="L39" s="5">
        <v>55</v>
      </c>
    </row>
    <row r="40" spans="1:12" x14ac:dyDescent="0.2">
      <c r="A40" s="25">
        <v>56</v>
      </c>
      <c r="B40" s="8">
        <v>65</v>
      </c>
      <c r="C40" s="8">
        <v>68</v>
      </c>
      <c r="D40" s="8">
        <v>72</v>
      </c>
      <c r="E40" s="8">
        <v>76</v>
      </c>
      <c r="F40" s="8">
        <v>79</v>
      </c>
      <c r="G40" s="8">
        <v>84</v>
      </c>
      <c r="H40" s="8">
        <v>89</v>
      </c>
      <c r="I40" s="8">
        <v>89</v>
      </c>
      <c r="J40" s="8">
        <v>91</v>
      </c>
      <c r="K40" s="8">
        <v>92</v>
      </c>
      <c r="L40" s="5">
        <v>56</v>
      </c>
    </row>
    <row r="41" spans="1:12" x14ac:dyDescent="0.2">
      <c r="A41" s="25">
        <v>57</v>
      </c>
      <c r="B41" s="8">
        <v>66</v>
      </c>
      <c r="C41" s="8">
        <v>69</v>
      </c>
      <c r="D41" s="8">
        <v>73</v>
      </c>
      <c r="E41" s="8">
        <v>78</v>
      </c>
      <c r="F41" s="8">
        <v>80</v>
      </c>
      <c r="G41" s="8">
        <v>85</v>
      </c>
      <c r="H41" s="8">
        <v>90</v>
      </c>
      <c r="I41" s="8">
        <v>91</v>
      </c>
      <c r="J41" s="8">
        <v>92</v>
      </c>
      <c r="K41" s="8">
        <v>94</v>
      </c>
      <c r="L41" s="5">
        <v>57</v>
      </c>
    </row>
    <row r="42" spans="1:12" x14ac:dyDescent="0.2">
      <c r="A42" s="25">
        <v>58</v>
      </c>
      <c r="B42" s="8">
        <v>68</v>
      </c>
      <c r="C42" s="8">
        <v>71</v>
      </c>
      <c r="D42" s="8">
        <v>74</v>
      </c>
      <c r="E42" s="8">
        <v>79</v>
      </c>
      <c r="F42" s="8">
        <v>81</v>
      </c>
      <c r="G42" s="8">
        <v>86</v>
      </c>
      <c r="H42" s="8">
        <v>91</v>
      </c>
      <c r="I42" s="8">
        <v>92</v>
      </c>
      <c r="J42" s="8">
        <v>94</v>
      </c>
      <c r="K42" s="8">
        <v>95</v>
      </c>
      <c r="L42" s="5">
        <v>58</v>
      </c>
    </row>
    <row r="43" spans="1:12" x14ac:dyDescent="0.2">
      <c r="A43" s="25">
        <v>59</v>
      </c>
      <c r="B43" s="8">
        <v>70</v>
      </c>
      <c r="C43" s="8">
        <v>72</v>
      </c>
      <c r="D43" s="8">
        <v>75</v>
      </c>
      <c r="E43" s="8">
        <v>80</v>
      </c>
      <c r="F43" s="8">
        <v>82</v>
      </c>
      <c r="G43" s="8">
        <v>87</v>
      </c>
      <c r="H43" s="8">
        <v>92</v>
      </c>
      <c r="I43" s="8">
        <v>93</v>
      </c>
      <c r="J43" s="8">
        <v>95</v>
      </c>
      <c r="K43" s="8">
        <v>96</v>
      </c>
      <c r="L43" s="5">
        <v>59</v>
      </c>
    </row>
    <row r="44" spans="1:12" x14ac:dyDescent="0.2">
      <c r="A44" s="25">
        <v>60</v>
      </c>
      <c r="B44" s="8">
        <v>71</v>
      </c>
      <c r="C44" s="8">
        <v>73</v>
      </c>
      <c r="D44" s="8">
        <v>76</v>
      </c>
      <c r="E44" s="8">
        <v>81</v>
      </c>
      <c r="F44" s="8">
        <v>83</v>
      </c>
      <c r="G44" s="8">
        <v>88</v>
      </c>
      <c r="H44" s="8">
        <v>93</v>
      </c>
      <c r="I44" s="8">
        <v>94</v>
      </c>
      <c r="J44" s="8">
        <v>96</v>
      </c>
      <c r="K44" s="8">
        <v>97</v>
      </c>
      <c r="L44" s="5">
        <v>60</v>
      </c>
    </row>
    <row r="45" spans="1:12" x14ac:dyDescent="0.2">
      <c r="A45" s="25">
        <v>61</v>
      </c>
      <c r="B45" s="8">
        <v>73</v>
      </c>
      <c r="C45" s="8">
        <v>75</v>
      </c>
      <c r="D45" s="8">
        <v>77</v>
      </c>
      <c r="E45" s="8">
        <v>82</v>
      </c>
      <c r="F45" s="8">
        <v>84</v>
      </c>
      <c r="G45" s="8">
        <v>89</v>
      </c>
      <c r="H45" s="8">
        <v>94</v>
      </c>
      <c r="I45" s="8">
        <v>95</v>
      </c>
      <c r="J45" s="8">
        <v>97</v>
      </c>
      <c r="K45" s="8">
        <v>98</v>
      </c>
      <c r="L45" s="5">
        <v>61</v>
      </c>
    </row>
    <row r="46" spans="1:12" x14ac:dyDescent="0.2">
      <c r="A46" s="25">
        <v>62</v>
      </c>
      <c r="B46" s="8">
        <v>74</v>
      </c>
      <c r="C46" s="8">
        <v>76</v>
      </c>
      <c r="D46" s="8">
        <v>78</v>
      </c>
      <c r="E46" s="8">
        <v>84</v>
      </c>
      <c r="F46" s="8">
        <v>85</v>
      </c>
      <c r="G46" s="8">
        <v>90</v>
      </c>
      <c r="H46" s="8">
        <v>96</v>
      </c>
      <c r="I46" s="8">
        <v>96</v>
      </c>
      <c r="J46" s="8">
        <v>98</v>
      </c>
      <c r="K46" s="8">
        <v>99</v>
      </c>
      <c r="L46" s="5">
        <v>62</v>
      </c>
    </row>
    <row r="47" spans="1:12" x14ac:dyDescent="0.2">
      <c r="A47" s="25">
        <v>63</v>
      </c>
      <c r="B47" s="8">
        <v>76</v>
      </c>
      <c r="C47" s="8">
        <v>77</v>
      </c>
      <c r="D47" s="8">
        <v>79</v>
      </c>
      <c r="E47" s="8">
        <v>85</v>
      </c>
      <c r="F47" s="8">
        <v>86</v>
      </c>
      <c r="G47" s="8">
        <v>91</v>
      </c>
      <c r="H47" s="8">
        <v>97</v>
      </c>
      <c r="I47" s="8">
        <v>97</v>
      </c>
      <c r="J47" s="8">
        <v>99</v>
      </c>
      <c r="K47" s="3">
        <v>100</v>
      </c>
      <c r="L47" s="5">
        <v>63</v>
      </c>
    </row>
    <row r="48" spans="1:12" x14ac:dyDescent="0.2">
      <c r="A48" s="25">
        <v>64</v>
      </c>
      <c r="B48" s="8">
        <v>78</v>
      </c>
      <c r="C48" s="8">
        <v>79</v>
      </c>
      <c r="D48" s="8">
        <v>81</v>
      </c>
      <c r="E48" s="8">
        <v>86</v>
      </c>
      <c r="F48" s="8">
        <v>87</v>
      </c>
      <c r="G48" s="8">
        <v>92</v>
      </c>
      <c r="H48" s="8">
        <v>98</v>
      </c>
      <c r="I48" s="8">
        <v>98</v>
      </c>
      <c r="J48" s="3">
        <v>100</v>
      </c>
      <c r="K48" s="3">
        <v>100</v>
      </c>
      <c r="L48" s="5">
        <v>64</v>
      </c>
    </row>
    <row r="49" spans="1:12" x14ac:dyDescent="0.2">
      <c r="A49" s="25">
        <v>65</v>
      </c>
      <c r="B49" s="8">
        <v>79</v>
      </c>
      <c r="C49" s="8">
        <v>80</v>
      </c>
      <c r="D49" s="8">
        <v>82</v>
      </c>
      <c r="E49" s="8">
        <v>87</v>
      </c>
      <c r="F49" s="8">
        <v>88</v>
      </c>
      <c r="G49" s="8">
        <v>93</v>
      </c>
      <c r="H49" s="8">
        <v>99</v>
      </c>
      <c r="I49" s="8">
        <v>99</v>
      </c>
      <c r="J49" s="3">
        <v>100</v>
      </c>
      <c r="K49" s="3">
        <v>100</v>
      </c>
      <c r="L49" s="5">
        <v>65</v>
      </c>
    </row>
    <row r="50" spans="1:12" x14ac:dyDescent="0.2">
      <c r="A50" s="25">
        <v>66</v>
      </c>
      <c r="B50" s="8">
        <v>81</v>
      </c>
      <c r="C50" s="8">
        <v>81</v>
      </c>
      <c r="D50" s="8">
        <v>83</v>
      </c>
      <c r="E50" s="8">
        <v>88</v>
      </c>
      <c r="F50" s="8">
        <v>89</v>
      </c>
      <c r="G50" s="8">
        <v>94</v>
      </c>
      <c r="H50" s="3">
        <v>100</v>
      </c>
      <c r="I50" s="3">
        <v>100</v>
      </c>
      <c r="J50" s="3">
        <v>100</v>
      </c>
      <c r="K50" s="3">
        <v>100</v>
      </c>
      <c r="L50" s="5">
        <v>66</v>
      </c>
    </row>
    <row r="51" spans="1:12" x14ac:dyDescent="0.2">
      <c r="A51" s="25">
        <v>67</v>
      </c>
      <c r="B51" s="8">
        <v>82</v>
      </c>
      <c r="C51" s="8">
        <v>83</v>
      </c>
      <c r="D51" s="8">
        <v>84</v>
      </c>
      <c r="E51" s="8">
        <v>89</v>
      </c>
      <c r="F51" s="8">
        <v>91</v>
      </c>
      <c r="G51" s="8">
        <v>95</v>
      </c>
      <c r="H51" s="3">
        <v>100</v>
      </c>
      <c r="I51" s="3">
        <v>100</v>
      </c>
      <c r="J51" s="3">
        <v>100</v>
      </c>
      <c r="K51" s="3">
        <v>100</v>
      </c>
      <c r="L51" s="5">
        <v>67</v>
      </c>
    </row>
    <row r="52" spans="1:12" x14ac:dyDescent="0.2">
      <c r="A52" s="25">
        <v>68</v>
      </c>
      <c r="B52" s="8">
        <v>84</v>
      </c>
      <c r="C52" s="8">
        <v>84</v>
      </c>
      <c r="D52" s="8">
        <v>85</v>
      </c>
      <c r="E52" s="8">
        <v>91</v>
      </c>
      <c r="F52" s="8">
        <v>92</v>
      </c>
      <c r="G52" s="8">
        <v>96</v>
      </c>
      <c r="H52" s="3">
        <v>100</v>
      </c>
      <c r="I52" s="3">
        <v>100</v>
      </c>
      <c r="J52" s="3">
        <v>100</v>
      </c>
      <c r="K52" s="3">
        <v>100</v>
      </c>
      <c r="L52" s="5">
        <v>68</v>
      </c>
    </row>
    <row r="53" spans="1:12" x14ac:dyDescent="0.2">
      <c r="A53" s="25">
        <v>69</v>
      </c>
      <c r="B53" s="8">
        <v>86</v>
      </c>
      <c r="C53" s="8">
        <v>85</v>
      </c>
      <c r="D53" s="8">
        <v>86</v>
      </c>
      <c r="E53" s="8">
        <v>92</v>
      </c>
      <c r="F53" s="8">
        <v>93</v>
      </c>
      <c r="G53" s="8">
        <v>97</v>
      </c>
      <c r="H53" s="3">
        <v>100</v>
      </c>
      <c r="I53" s="3">
        <v>100</v>
      </c>
      <c r="J53" s="3">
        <v>100</v>
      </c>
      <c r="K53" s="3">
        <v>100</v>
      </c>
      <c r="L53" s="5">
        <v>69</v>
      </c>
    </row>
    <row r="54" spans="1:12" x14ac:dyDescent="0.2">
      <c r="A54" s="25">
        <v>70</v>
      </c>
      <c r="B54" s="8">
        <v>87</v>
      </c>
      <c r="C54" s="8">
        <v>87</v>
      </c>
      <c r="D54" s="8">
        <v>87</v>
      </c>
      <c r="E54" s="8">
        <v>93</v>
      </c>
      <c r="F54" s="8">
        <v>94</v>
      </c>
      <c r="G54" s="8">
        <v>98</v>
      </c>
      <c r="H54" s="3">
        <v>100</v>
      </c>
      <c r="I54" s="3">
        <v>100</v>
      </c>
      <c r="J54" s="3">
        <v>100</v>
      </c>
      <c r="K54" s="3">
        <v>100</v>
      </c>
      <c r="L54" s="5">
        <v>70</v>
      </c>
    </row>
    <row r="55" spans="1:12" x14ac:dyDescent="0.2">
      <c r="A55" s="25">
        <v>71</v>
      </c>
      <c r="B55" s="8">
        <v>89</v>
      </c>
      <c r="C55" s="8">
        <v>88</v>
      </c>
      <c r="D55" s="8">
        <v>88</v>
      </c>
      <c r="E55" s="8">
        <v>94</v>
      </c>
      <c r="F55" s="8">
        <v>95</v>
      </c>
      <c r="G55" s="8">
        <v>99</v>
      </c>
      <c r="H55" s="3">
        <v>100</v>
      </c>
      <c r="I55" s="3">
        <v>100</v>
      </c>
      <c r="J55" s="3">
        <v>100</v>
      </c>
      <c r="K55" s="3">
        <v>100</v>
      </c>
      <c r="L55" s="5">
        <v>71</v>
      </c>
    </row>
    <row r="56" spans="1:12" x14ac:dyDescent="0.2">
      <c r="A56" s="25">
        <v>72</v>
      </c>
      <c r="B56" s="8">
        <v>90</v>
      </c>
      <c r="C56" s="8">
        <v>89</v>
      </c>
      <c r="D56" s="8">
        <v>89</v>
      </c>
      <c r="E56" s="8">
        <v>95</v>
      </c>
      <c r="F56" s="8">
        <v>96</v>
      </c>
      <c r="G56" s="3">
        <v>100</v>
      </c>
      <c r="H56" s="3">
        <v>100</v>
      </c>
      <c r="I56" s="3">
        <v>100</v>
      </c>
      <c r="J56" s="3">
        <v>100</v>
      </c>
      <c r="K56" s="3">
        <v>100</v>
      </c>
      <c r="L56" s="5">
        <v>72</v>
      </c>
    </row>
    <row r="57" spans="1:12" x14ac:dyDescent="0.2">
      <c r="A57" s="25">
        <v>73</v>
      </c>
      <c r="B57" s="8">
        <v>92</v>
      </c>
      <c r="C57" s="8">
        <v>91</v>
      </c>
      <c r="D57" s="8">
        <v>90</v>
      </c>
      <c r="E57" s="8">
        <v>96</v>
      </c>
      <c r="F57" s="8">
        <v>97</v>
      </c>
      <c r="G57" s="3">
        <v>100</v>
      </c>
      <c r="H57" s="3">
        <v>100</v>
      </c>
      <c r="I57" s="3">
        <v>100</v>
      </c>
      <c r="J57" s="3">
        <v>100</v>
      </c>
      <c r="K57" s="3">
        <v>100</v>
      </c>
      <c r="L57" s="5">
        <v>73</v>
      </c>
    </row>
    <row r="58" spans="1:12" x14ac:dyDescent="0.2">
      <c r="A58" s="25">
        <v>74</v>
      </c>
      <c r="B58" s="8">
        <v>94</v>
      </c>
      <c r="C58" s="8">
        <v>92</v>
      </c>
      <c r="D58" s="8">
        <v>91</v>
      </c>
      <c r="E58" s="8">
        <v>98</v>
      </c>
      <c r="F58" s="8">
        <v>98</v>
      </c>
      <c r="G58" s="3">
        <v>100</v>
      </c>
      <c r="H58" s="3">
        <v>100</v>
      </c>
      <c r="I58" s="3">
        <v>100</v>
      </c>
      <c r="J58" s="3">
        <v>100</v>
      </c>
      <c r="K58" s="3">
        <v>100</v>
      </c>
      <c r="L58" s="5">
        <v>74</v>
      </c>
    </row>
    <row r="59" spans="1:12" x14ac:dyDescent="0.2">
      <c r="A59" s="25">
        <v>75</v>
      </c>
      <c r="B59" s="8">
        <v>95</v>
      </c>
      <c r="C59" s="8">
        <v>93</v>
      </c>
      <c r="D59" s="8">
        <v>92</v>
      </c>
      <c r="E59" s="8">
        <v>99</v>
      </c>
      <c r="F59" s="8">
        <v>99</v>
      </c>
      <c r="G59" s="3">
        <v>100</v>
      </c>
      <c r="H59" s="3">
        <v>100</v>
      </c>
      <c r="I59" s="3">
        <v>100</v>
      </c>
      <c r="J59" s="3">
        <v>100</v>
      </c>
      <c r="K59" s="3">
        <v>100</v>
      </c>
      <c r="L59" s="5">
        <v>75</v>
      </c>
    </row>
    <row r="60" spans="1:12" x14ac:dyDescent="0.2">
      <c r="A60" s="25">
        <v>76</v>
      </c>
      <c r="B60" s="8">
        <v>97</v>
      </c>
      <c r="C60" s="8">
        <v>95</v>
      </c>
      <c r="D60" s="8">
        <v>94</v>
      </c>
      <c r="E60" s="3">
        <v>100</v>
      </c>
      <c r="F60" s="3">
        <v>100</v>
      </c>
      <c r="G60" s="3">
        <v>100</v>
      </c>
      <c r="H60" s="3">
        <v>100</v>
      </c>
      <c r="I60" s="3">
        <v>100</v>
      </c>
      <c r="J60" s="3">
        <v>100</v>
      </c>
      <c r="K60" s="3">
        <v>100</v>
      </c>
      <c r="L60" s="5">
        <v>76</v>
      </c>
    </row>
    <row r="61" spans="1:12" x14ac:dyDescent="0.2">
      <c r="A61" s="25">
        <v>77</v>
      </c>
      <c r="B61" s="8">
        <v>98</v>
      </c>
      <c r="C61" s="8">
        <v>96</v>
      </c>
      <c r="D61" s="8">
        <v>95</v>
      </c>
      <c r="E61" s="3">
        <v>100</v>
      </c>
      <c r="F61" s="3">
        <v>100</v>
      </c>
      <c r="G61" s="3">
        <v>100</v>
      </c>
      <c r="H61" s="3">
        <v>100</v>
      </c>
      <c r="I61" s="3">
        <v>100</v>
      </c>
      <c r="J61" s="3">
        <v>100</v>
      </c>
      <c r="K61" s="3">
        <v>100</v>
      </c>
      <c r="L61" s="5">
        <v>77</v>
      </c>
    </row>
    <row r="62" spans="1:12" x14ac:dyDescent="0.2">
      <c r="A62" s="25">
        <v>78</v>
      </c>
      <c r="B62" s="3">
        <v>100</v>
      </c>
      <c r="C62" s="8">
        <v>97</v>
      </c>
      <c r="D62" s="8">
        <v>96</v>
      </c>
      <c r="E62" s="3">
        <v>100</v>
      </c>
      <c r="F62" s="3">
        <v>100</v>
      </c>
      <c r="G62" s="3">
        <v>100</v>
      </c>
      <c r="H62" s="3">
        <v>100</v>
      </c>
      <c r="I62" s="3">
        <v>100</v>
      </c>
      <c r="J62" s="3">
        <v>100</v>
      </c>
      <c r="K62" s="3">
        <v>100</v>
      </c>
      <c r="L62" s="5">
        <v>78</v>
      </c>
    </row>
    <row r="63" spans="1:12" x14ac:dyDescent="0.2">
      <c r="A63" s="25">
        <v>79</v>
      </c>
      <c r="B63" s="3">
        <v>100</v>
      </c>
      <c r="C63" s="8">
        <v>99</v>
      </c>
      <c r="D63" s="8">
        <v>97</v>
      </c>
      <c r="E63" s="3">
        <v>100</v>
      </c>
      <c r="F63" s="3">
        <v>100</v>
      </c>
      <c r="G63" s="3">
        <v>100</v>
      </c>
      <c r="H63" s="3">
        <v>100</v>
      </c>
      <c r="I63" s="3">
        <v>100</v>
      </c>
      <c r="J63" s="3">
        <v>100</v>
      </c>
      <c r="K63" s="3">
        <v>100</v>
      </c>
      <c r="L63" s="5">
        <v>79</v>
      </c>
    </row>
    <row r="64" spans="1:12" x14ac:dyDescent="0.2">
      <c r="A64" s="25">
        <v>80</v>
      </c>
      <c r="B64" s="3">
        <v>100</v>
      </c>
      <c r="C64" s="3">
        <v>100</v>
      </c>
      <c r="D64" s="8">
        <v>98</v>
      </c>
      <c r="E64" s="3">
        <v>100</v>
      </c>
      <c r="F64" s="3">
        <v>100</v>
      </c>
      <c r="G64" s="3">
        <v>100</v>
      </c>
      <c r="H64" s="3">
        <v>100</v>
      </c>
      <c r="I64" s="3">
        <v>100</v>
      </c>
      <c r="J64" s="3">
        <v>100</v>
      </c>
      <c r="K64" s="3">
        <v>100</v>
      </c>
      <c r="L64" s="5">
        <v>80</v>
      </c>
    </row>
    <row r="65" spans="1:12" x14ac:dyDescent="0.2">
      <c r="A65" s="25">
        <v>81</v>
      </c>
      <c r="B65" s="3">
        <v>100</v>
      </c>
      <c r="C65" s="3">
        <v>100</v>
      </c>
      <c r="D65" s="8">
        <v>99</v>
      </c>
      <c r="E65" s="3">
        <v>100</v>
      </c>
      <c r="F65" s="3">
        <v>100</v>
      </c>
      <c r="G65" s="3">
        <v>100</v>
      </c>
      <c r="H65" s="3">
        <v>100</v>
      </c>
      <c r="I65" s="3">
        <v>100</v>
      </c>
      <c r="J65" s="3">
        <v>100</v>
      </c>
      <c r="K65" s="3">
        <v>100</v>
      </c>
      <c r="L65" s="5">
        <v>81</v>
      </c>
    </row>
    <row r="66" spans="1:12" x14ac:dyDescent="0.2">
      <c r="A66" s="16">
        <v>82</v>
      </c>
      <c r="B66" s="3">
        <v>100</v>
      </c>
      <c r="C66" s="3">
        <v>100</v>
      </c>
      <c r="D66" s="3">
        <v>100</v>
      </c>
      <c r="E66" s="3">
        <v>100</v>
      </c>
      <c r="F66" s="3">
        <v>100</v>
      </c>
      <c r="G66" s="3">
        <v>100</v>
      </c>
      <c r="H66" s="3">
        <v>100</v>
      </c>
      <c r="I66" s="3">
        <v>100</v>
      </c>
      <c r="J66" s="3">
        <v>100</v>
      </c>
      <c r="K66" s="3">
        <v>100</v>
      </c>
      <c r="L66" s="5">
        <v>82</v>
      </c>
    </row>
    <row r="67" spans="1:12" x14ac:dyDescent="0.2">
      <c r="A67" s="25">
        <v>83</v>
      </c>
      <c r="B67" s="3">
        <v>100</v>
      </c>
      <c r="C67" s="3">
        <v>100</v>
      </c>
      <c r="D67" s="3">
        <v>100</v>
      </c>
      <c r="E67" s="3">
        <v>100</v>
      </c>
      <c r="F67" s="3">
        <v>100</v>
      </c>
      <c r="G67" s="3">
        <v>100</v>
      </c>
      <c r="H67" s="3">
        <v>100</v>
      </c>
      <c r="I67" s="3">
        <v>100</v>
      </c>
      <c r="J67" s="3">
        <v>100</v>
      </c>
      <c r="K67" s="3">
        <v>100</v>
      </c>
      <c r="L67" s="25">
        <v>83</v>
      </c>
    </row>
    <row r="68" spans="1:12" x14ac:dyDescent="0.2">
      <c r="A68" s="25">
        <v>84</v>
      </c>
      <c r="B68" s="3">
        <v>100</v>
      </c>
      <c r="C68" s="3">
        <v>100</v>
      </c>
      <c r="D68" s="3">
        <v>100</v>
      </c>
      <c r="E68" s="3">
        <v>100</v>
      </c>
      <c r="F68" s="3">
        <v>100</v>
      </c>
      <c r="G68" s="3">
        <v>100</v>
      </c>
      <c r="H68" s="3">
        <v>100</v>
      </c>
      <c r="I68" s="3">
        <v>100</v>
      </c>
      <c r="J68" s="3">
        <v>100</v>
      </c>
      <c r="K68" s="3">
        <v>100</v>
      </c>
      <c r="L68" s="25">
        <v>84</v>
      </c>
    </row>
    <row r="69" spans="1:12" x14ac:dyDescent="0.2">
      <c r="A69" s="25">
        <v>85</v>
      </c>
      <c r="B69" s="3">
        <v>100</v>
      </c>
      <c r="C69" s="3">
        <v>100</v>
      </c>
      <c r="D69" s="3">
        <v>100</v>
      </c>
      <c r="E69" s="3">
        <v>100</v>
      </c>
      <c r="F69" s="3">
        <v>100</v>
      </c>
      <c r="G69" s="3">
        <v>100</v>
      </c>
      <c r="H69" s="3">
        <v>100</v>
      </c>
      <c r="I69" s="3">
        <v>100</v>
      </c>
      <c r="J69" s="3">
        <v>100</v>
      </c>
      <c r="K69" s="3">
        <v>100</v>
      </c>
      <c r="L69" s="25">
        <v>85</v>
      </c>
    </row>
    <row r="70" spans="1:12" x14ac:dyDescent="0.2">
      <c r="A70" s="25">
        <v>86</v>
      </c>
      <c r="B70" s="3">
        <v>100</v>
      </c>
      <c r="C70" s="3">
        <v>100</v>
      </c>
      <c r="D70" s="3">
        <v>100</v>
      </c>
      <c r="E70" s="3">
        <v>100</v>
      </c>
      <c r="F70" s="3">
        <v>100</v>
      </c>
      <c r="G70" s="3">
        <v>100</v>
      </c>
      <c r="H70" s="3">
        <v>100</v>
      </c>
      <c r="I70" s="3">
        <v>100</v>
      </c>
      <c r="J70" s="3">
        <v>100</v>
      </c>
      <c r="K70" s="3">
        <v>100</v>
      </c>
      <c r="L70" s="25">
        <v>86</v>
      </c>
    </row>
    <row r="71" spans="1:12" x14ac:dyDescent="0.2">
      <c r="A71" s="25">
        <v>87</v>
      </c>
      <c r="B71" s="3">
        <v>100</v>
      </c>
      <c r="C71" s="3">
        <v>100</v>
      </c>
      <c r="D71" s="3">
        <v>100</v>
      </c>
      <c r="E71" s="3">
        <v>100</v>
      </c>
      <c r="F71" s="3">
        <v>100</v>
      </c>
      <c r="G71" s="3">
        <v>100</v>
      </c>
      <c r="H71" s="3">
        <v>100</v>
      </c>
      <c r="I71" s="3">
        <v>100</v>
      </c>
      <c r="J71" s="3">
        <v>100</v>
      </c>
      <c r="K71" s="3">
        <v>100</v>
      </c>
      <c r="L71" s="25">
        <v>87</v>
      </c>
    </row>
    <row r="72" spans="1:12" x14ac:dyDescent="0.2">
      <c r="A72" s="25">
        <v>88</v>
      </c>
      <c r="B72" s="3">
        <v>100</v>
      </c>
      <c r="C72" s="3">
        <v>100</v>
      </c>
      <c r="D72" s="3">
        <v>100</v>
      </c>
      <c r="E72" s="3">
        <v>100</v>
      </c>
      <c r="F72" s="3">
        <v>100</v>
      </c>
      <c r="G72" s="3">
        <v>100</v>
      </c>
      <c r="H72" s="3">
        <v>100</v>
      </c>
      <c r="I72" s="3">
        <v>100</v>
      </c>
      <c r="J72" s="3">
        <v>100</v>
      </c>
      <c r="K72" s="3">
        <v>100</v>
      </c>
      <c r="L72" s="25">
        <v>88</v>
      </c>
    </row>
    <row r="73" spans="1:12" x14ac:dyDescent="0.2">
      <c r="A73" s="25">
        <v>89</v>
      </c>
      <c r="B73" s="3">
        <v>100</v>
      </c>
      <c r="C73" s="3">
        <v>100</v>
      </c>
      <c r="D73" s="3">
        <v>100</v>
      </c>
      <c r="E73" s="3">
        <v>100</v>
      </c>
      <c r="F73" s="3">
        <v>100</v>
      </c>
      <c r="G73" s="3">
        <v>100</v>
      </c>
      <c r="H73" s="3">
        <v>100</v>
      </c>
      <c r="I73" s="3">
        <v>100</v>
      </c>
      <c r="J73" s="3">
        <v>100</v>
      </c>
      <c r="K73" s="3">
        <v>100</v>
      </c>
      <c r="L73" s="25">
        <v>89</v>
      </c>
    </row>
    <row r="74" spans="1:12" x14ac:dyDescent="0.2">
      <c r="A74" s="25">
        <v>90</v>
      </c>
      <c r="B74" s="3">
        <v>100</v>
      </c>
      <c r="C74" s="3">
        <v>100</v>
      </c>
      <c r="D74" s="3">
        <v>100</v>
      </c>
      <c r="E74" s="3">
        <v>100</v>
      </c>
      <c r="F74" s="3">
        <v>100</v>
      </c>
      <c r="G74" s="3">
        <v>100</v>
      </c>
      <c r="H74" s="3">
        <v>100</v>
      </c>
      <c r="I74" s="3">
        <v>100</v>
      </c>
      <c r="J74" s="3">
        <v>100</v>
      </c>
      <c r="K74" s="3">
        <v>100</v>
      </c>
      <c r="L74" s="25">
        <v>90</v>
      </c>
    </row>
    <row r="75" spans="1:12" x14ac:dyDescent="0.2">
      <c r="A75" s="25">
        <v>91</v>
      </c>
      <c r="B75" s="3">
        <v>100</v>
      </c>
      <c r="C75" s="3">
        <v>100</v>
      </c>
      <c r="D75" s="3">
        <v>100</v>
      </c>
      <c r="E75" s="3">
        <v>100</v>
      </c>
      <c r="F75" s="3">
        <v>100</v>
      </c>
      <c r="G75" s="3">
        <v>100</v>
      </c>
      <c r="H75" s="3">
        <v>100</v>
      </c>
      <c r="I75" s="3">
        <v>100</v>
      </c>
      <c r="J75" s="3">
        <v>100</v>
      </c>
      <c r="K75" s="3">
        <v>100</v>
      </c>
      <c r="L75" s="25">
        <v>91</v>
      </c>
    </row>
    <row r="76" spans="1:12" x14ac:dyDescent="0.2">
      <c r="A76" s="25">
        <v>92</v>
      </c>
      <c r="B76" s="3">
        <v>100</v>
      </c>
      <c r="C76" s="3">
        <v>100</v>
      </c>
      <c r="D76" s="3">
        <v>100</v>
      </c>
      <c r="E76" s="3">
        <v>100</v>
      </c>
      <c r="F76" s="3">
        <v>100</v>
      </c>
      <c r="G76" s="3">
        <v>100</v>
      </c>
      <c r="H76" s="3">
        <v>100</v>
      </c>
      <c r="I76" s="3">
        <v>100</v>
      </c>
      <c r="J76" s="3">
        <v>100</v>
      </c>
      <c r="K76" s="3">
        <v>100</v>
      </c>
      <c r="L76" s="25">
        <v>92</v>
      </c>
    </row>
    <row r="77" spans="1:12" x14ac:dyDescent="0.2">
      <c r="A77" s="25">
        <v>93</v>
      </c>
      <c r="B77" s="3">
        <v>100</v>
      </c>
      <c r="C77" s="3">
        <v>100</v>
      </c>
      <c r="D77" s="3">
        <v>100</v>
      </c>
      <c r="E77" s="3">
        <v>100</v>
      </c>
      <c r="F77" s="3">
        <v>100</v>
      </c>
      <c r="G77" s="3">
        <v>100</v>
      </c>
      <c r="H77" s="3">
        <v>100</v>
      </c>
      <c r="I77" s="3">
        <v>100</v>
      </c>
      <c r="J77" s="3">
        <v>100</v>
      </c>
      <c r="K77" s="3">
        <v>100</v>
      </c>
      <c r="L77" s="25">
        <v>93</v>
      </c>
    </row>
    <row r="78" spans="1:12" x14ac:dyDescent="0.2">
      <c r="A78" s="25">
        <v>94</v>
      </c>
      <c r="B78" s="3">
        <v>100</v>
      </c>
      <c r="C78" s="3">
        <v>100</v>
      </c>
      <c r="D78" s="3">
        <v>100</v>
      </c>
      <c r="E78" s="3">
        <v>100</v>
      </c>
      <c r="F78" s="3">
        <v>100</v>
      </c>
      <c r="G78" s="3">
        <v>100</v>
      </c>
      <c r="H78" s="3">
        <v>100</v>
      </c>
      <c r="I78" s="3">
        <v>100</v>
      </c>
      <c r="J78" s="3">
        <v>100</v>
      </c>
      <c r="K78" s="3">
        <v>100</v>
      </c>
      <c r="L78" s="25">
        <v>94</v>
      </c>
    </row>
    <row r="79" spans="1:12" x14ac:dyDescent="0.2">
      <c r="A79" s="25">
        <v>95</v>
      </c>
      <c r="B79" s="3">
        <v>100</v>
      </c>
      <c r="C79" s="3">
        <v>100</v>
      </c>
      <c r="D79" s="3">
        <v>100</v>
      </c>
      <c r="E79" s="3">
        <v>100</v>
      </c>
      <c r="F79" s="3">
        <v>100</v>
      </c>
      <c r="G79" s="3">
        <v>100</v>
      </c>
      <c r="H79" s="3">
        <v>100</v>
      </c>
      <c r="I79" s="3">
        <v>100</v>
      </c>
      <c r="J79" s="3">
        <v>100</v>
      </c>
      <c r="K79" s="3">
        <v>100</v>
      </c>
      <c r="L79" s="25">
        <v>95</v>
      </c>
    </row>
    <row r="80" spans="1:12" x14ac:dyDescent="0.2">
      <c r="A80" s="25">
        <v>96</v>
      </c>
      <c r="B80" s="3">
        <v>100</v>
      </c>
      <c r="C80" s="3">
        <v>100</v>
      </c>
      <c r="D80" s="3">
        <v>100</v>
      </c>
      <c r="E80" s="3">
        <v>100</v>
      </c>
      <c r="F80" s="3">
        <v>100</v>
      </c>
      <c r="G80" s="3">
        <v>100</v>
      </c>
      <c r="H80" s="3">
        <v>100</v>
      </c>
      <c r="I80" s="3">
        <v>100</v>
      </c>
      <c r="J80" s="3">
        <v>100</v>
      </c>
      <c r="K80" s="3">
        <v>100</v>
      </c>
      <c r="L80" s="25">
        <v>96</v>
      </c>
    </row>
    <row r="81" spans="1:20" x14ac:dyDescent="0.2">
      <c r="A81" s="25">
        <v>97</v>
      </c>
      <c r="B81" s="3">
        <v>100</v>
      </c>
      <c r="C81" s="3">
        <v>100</v>
      </c>
      <c r="D81" s="3">
        <v>100</v>
      </c>
      <c r="E81" s="3">
        <v>100</v>
      </c>
      <c r="F81" s="3">
        <v>100</v>
      </c>
      <c r="G81" s="3">
        <v>100</v>
      </c>
      <c r="H81" s="3">
        <v>100</v>
      </c>
      <c r="I81" s="3">
        <v>100</v>
      </c>
      <c r="J81" s="3">
        <v>100</v>
      </c>
      <c r="K81" s="3">
        <v>100</v>
      </c>
      <c r="L81" s="25">
        <v>97</v>
      </c>
    </row>
    <row r="82" spans="1:20" x14ac:dyDescent="0.2">
      <c r="A82" s="25">
        <v>98</v>
      </c>
      <c r="B82" s="3">
        <v>100</v>
      </c>
      <c r="C82" s="3">
        <v>100</v>
      </c>
      <c r="D82" s="3">
        <v>100</v>
      </c>
      <c r="E82" s="3">
        <v>100</v>
      </c>
      <c r="F82" s="3">
        <v>100</v>
      </c>
      <c r="G82" s="3">
        <v>100</v>
      </c>
      <c r="H82" s="3">
        <v>100</v>
      </c>
      <c r="I82" s="3">
        <v>100</v>
      </c>
      <c r="J82" s="3">
        <v>100</v>
      </c>
      <c r="K82" s="3">
        <v>100</v>
      </c>
      <c r="L82" s="25">
        <v>98</v>
      </c>
    </row>
    <row r="83" spans="1:20" x14ac:dyDescent="0.2">
      <c r="A83" s="25">
        <v>99</v>
      </c>
      <c r="B83" s="3">
        <v>100</v>
      </c>
      <c r="C83" s="3">
        <v>100</v>
      </c>
      <c r="D83" s="3">
        <v>100</v>
      </c>
      <c r="E83" s="3">
        <v>100</v>
      </c>
      <c r="F83" s="3">
        <v>100</v>
      </c>
      <c r="G83" s="3">
        <v>100</v>
      </c>
      <c r="H83" s="3">
        <v>100</v>
      </c>
      <c r="I83" s="3">
        <v>100</v>
      </c>
      <c r="J83" s="3">
        <v>100</v>
      </c>
      <c r="K83" s="3">
        <v>100</v>
      </c>
      <c r="L83" s="25">
        <v>99</v>
      </c>
    </row>
    <row r="84" spans="1:20" x14ac:dyDescent="0.2">
      <c r="A84" s="25">
        <v>100</v>
      </c>
      <c r="B84" s="3">
        <v>100</v>
      </c>
      <c r="C84" s="3">
        <v>100</v>
      </c>
      <c r="D84" s="3">
        <v>100</v>
      </c>
      <c r="E84" s="3">
        <v>100</v>
      </c>
      <c r="F84" s="3">
        <v>100</v>
      </c>
      <c r="G84" s="3">
        <v>100</v>
      </c>
      <c r="H84" s="3">
        <v>100</v>
      </c>
      <c r="I84" s="3">
        <v>100</v>
      </c>
      <c r="J84" s="3">
        <v>100</v>
      </c>
      <c r="K84" s="3">
        <v>100</v>
      </c>
      <c r="L84" s="25">
        <v>100</v>
      </c>
    </row>
    <row r="85" spans="1:20" x14ac:dyDescent="0.2">
      <c r="A85" s="25">
        <v>200</v>
      </c>
      <c r="B85" s="3">
        <v>100</v>
      </c>
      <c r="C85" s="3">
        <v>100</v>
      </c>
      <c r="D85" s="3">
        <v>100</v>
      </c>
      <c r="E85" s="3">
        <v>100</v>
      </c>
      <c r="F85" s="3">
        <v>100</v>
      </c>
      <c r="G85" s="3">
        <v>100</v>
      </c>
      <c r="H85" s="3">
        <v>100</v>
      </c>
      <c r="I85" s="3">
        <v>100</v>
      </c>
      <c r="J85" s="3">
        <v>100</v>
      </c>
      <c r="K85" s="3">
        <v>100</v>
      </c>
      <c r="L85" s="25">
        <v>100</v>
      </c>
    </row>
    <row r="86" spans="1:20" x14ac:dyDescent="0.2">
      <c r="A86" s="15" t="s">
        <v>12</v>
      </c>
      <c r="B86" s="6" t="s">
        <v>15</v>
      </c>
      <c r="C86" s="6" t="s">
        <v>15</v>
      </c>
      <c r="D86" s="6" t="s">
        <v>15</v>
      </c>
      <c r="E86" s="6" t="s">
        <v>15</v>
      </c>
      <c r="F86" s="6" t="s">
        <v>15</v>
      </c>
      <c r="G86" s="6" t="s">
        <v>15</v>
      </c>
      <c r="H86" s="6" t="s">
        <v>15</v>
      </c>
      <c r="I86" s="6" t="s">
        <v>15</v>
      </c>
      <c r="J86" s="6" t="s">
        <v>15</v>
      </c>
      <c r="K86" s="6" t="s">
        <v>15</v>
      </c>
      <c r="L86" s="1" t="s">
        <v>12</v>
      </c>
    </row>
    <row r="87" spans="1:20" x14ac:dyDescent="0.2">
      <c r="A87" s="17" t="s">
        <v>0</v>
      </c>
      <c r="B87" s="26" t="s">
        <v>1</v>
      </c>
      <c r="C87" s="26" t="s">
        <v>3</v>
      </c>
      <c r="D87" s="26" t="s">
        <v>4</v>
      </c>
      <c r="E87" s="26" t="s">
        <v>5</v>
      </c>
      <c r="F87" s="26" t="s">
        <v>6</v>
      </c>
      <c r="G87" s="27" t="s">
        <v>7</v>
      </c>
      <c r="H87" s="26" t="s">
        <v>8</v>
      </c>
      <c r="I87" s="26" t="s">
        <v>9</v>
      </c>
      <c r="J87" s="26" t="s">
        <v>10</v>
      </c>
      <c r="K87" s="21" t="s">
        <v>11</v>
      </c>
      <c r="L87" s="18" t="s">
        <v>0</v>
      </c>
    </row>
    <row r="88" spans="1:20" x14ac:dyDescent="0.2">
      <c r="B88">
        <v>17</v>
      </c>
      <c r="C88">
        <v>22</v>
      </c>
      <c r="D88">
        <v>27</v>
      </c>
      <c r="E88">
        <v>32</v>
      </c>
      <c r="F88">
        <v>37</v>
      </c>
      <c r="G88">
        <v>42</v>
      </c>
      <c r="H88">
        <v>47</v>
      </c>
      <c r="I88">
        <v>52</v>
      </c>
      <c r="J88">
        <v>57</v>
      </c>
      <c r="K88">
        <v>62</v>
      </c>
      <c r="P88">
        <v>52</v>
      </c>
      <c r="R88">
        <v>57</v>
      </c>
      <c r="T88">
        <v>62</v>
      </c>
    </row>
    <row r="89" spans="1:20" x14ac:dyDescent="0.2">
      <c r="B89">
        <v>2</v>
      </c>
      <c r="C89">
        <v>3</v>
      </c>
      <c r="D89">
        <v>4</v>
      </c>
      <c r="E89">
        <v>5</v>
      </c>
      <c r="F89">
        <v>6</v>
      </c>
      <c r="G89">
        <v>7</v>
      </c>
      <c r="H89">
        <v>8</v>
      </c>
      <c r="I89">
        <v>9</v>
      </c>
      <c r="J89">
        <v>10</v>
      </c>
      <c r="K89">
        <v>11</v>
      </c>
      <c r="P89">
        <v>16</v>
      </c>
      <c r="R89">
        <v>18</v>
      </c>
      <c r="T89">
        <v>20</v>
      </c>
    </row>
    <row r="91" spans="1:20" x14ac:dyDescent="0.2">
      <c r="A91" t="s">
        <v>27</v>
      </c>
      <c r="B91">
        <v>78</v>
      </c>
      <c r="C91">
        <v>80</v>
      </c>
      <c r="D91">
        <v>82</v>
      </c>
      <c r="E91">
        <v>76</v>
      </c>
      <c r="F91">
        <v>76</v>
      </c>
      <c r="G91">
        <v>72</v>
      </c>
      <c r="H91">
        <v>66</v>
      </c>
      <c r="I91">
        <v>66</v>
      </c>
      <c r="J91">
        <v>64</v>
      </c>
      <c r="K91">
        <v>63</v>
      </c>
    </row>
  </sheetData>
  <sheetProtection password="C64F" sheet="1" objects="1" scenarios="1"/>
  <customSheetViews>
    <customSheetView guid="{902EEF54-E42B-473F-A94F-90608D9CB1C3}" scale="160">
      <pane xSplit="1" ySplit="3" topLeftCell="B4" activePane="bottomRight" state="frozen"/>
      <selection pane="bottomRight" activeCell="F33" sqref="F33"/>
      <pageMargins left="0.75" right="0.75" top="1" bottom="1" header="0.5" footer="0.5"/>
      <headerFooter alignWithMargins="0"/>
    </customSheetView>
    <customSheetView guid="{C48D4376-7E6E-43E1-BDDA-4583E8F77408}" scale="160">
      <pane xSplit="1" ySplit="3" topLeftCell="B73" activePane="bottomRight" state="frozen"/>
      <selection pane="bottomRight" activeCell="F33" sqref="F33"/>
      <pageMargins left="0.75" right="0.75" top="1" bottom="1" header="0.5" footer="0.5"/>
      <headerFooter alignWithMargins="0"/>
    </customSheetView>
    <customSheetView guid="{8168B4B8-9A02-4791-AD5C-7A76A87A620E}" scale="160">
      <pane xSplit="1" ySplit="3" topLeftCell="B73" activePane="bottomRight" state="frozen"/>
      <selection pane="bottomRight" activeCell="F33" sqref="F33"/>
      <pageMargins left="0.75" right="0.75" top="1" bottom="1" header="0.5" footer="0.5"/>
      <headerFooter alignWithMargins="0"/>
    </customSheetView>
    <customSheetView guid="{7F7D5A8C-9A56-4905-9300-15A5D4F74565}" scale="160">
      <pane xSplit="1" ySplit="3" topLeftCell="B73" activePane="bottomRight" state="frozen"/>
      <selection pane="bottomRight" activeCell="F33" sqref="F33"/>
      <pageMargins left="0.75" right="0.75" top="1" bottom="1" header="0.5" footer="0.5"/>
      <headerFooter alignWithMargins="0"/>
    </customSheetView>
  </customSheetViews>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V149"/>
  <sheetViews>
    <sheetView workbookViewId="0">
      <pane xSplit="1" ySplit="3" topLeftCell="B22" activePane="bottomRight" state="frozen"/>
      <selection activeCell="F33" sqref="F33"/>
      <selection pane="topRight" activeCell="F33" sqref="F33"/>
      <selection pane="bottomLeft" activeCell="F33" sqref="F33"/>
      <selection pane="bottomRight" activeCell="F33" sqref="F33"/>
    </sheetView>
  </sheetViews>
  <sheetFormatPr defaultRowHeight="12.75" x14ac:dyDescent="0.2"/>
  <sheetData>
    <row r="1" spans="1:22" x14ac:dyDescent="0.2">
      <c r="A1" s="12" t="s">
        <v>0</v>
      </c>
      <c r="B1" s="13" t="s">
        <v>1</v>
      </c>
      <c r="C1" s="14"/>
      <c r="D1" s="13" t="s">
        <v>3</v>
      </c>
      <c r="E1" s="14"/>
      <c r="F1" s="13" t="s">
        <v>4</v>
      </c>
      <c r="G1" s="14"/>
      <c r="H1" s="13" t="s">
        <v>5</v>
      </c>
      <c r="I1" s="14"/>
      <c r="J1" s="13" t="s">
        <v>6</v>
      </c>
      <c r="K1" s="14"/>
      <c r="L1" s="13" t="s">
        <v>7</v>
      </c>
      <c r="M1" s="14"/>
      <c r="N1" s="13" t="s">
        <v>8</v>
      </c>
      <c r="O1" s="14"/>
      <c r="P1" s="13" t="s">
        <v>9</v>
      </c>
      <c r="Q1" s="14"/>
      <c r="R1" s="13" t="s">
        <v>10</v>
      </c>
      <c r="S1" s="14"/>
      <c r="T1" s="13" t="s">
        <v>11</v>
      </c>
      <c r="U1" s="14"/>
      <c r="V1" s="13" t="s">
        <v>0</v>
      </c>
    </row>
    <row r="2" spans="1:22" x14ac:dyDescent="0.2">
      <c r="A2" s="15" t="s">
        <v>16</v>
      </c>
      <c r="B2" s="28" t="s">
        <v>13</v>
      </c>
      <c r="C2" s="11" t="s">
        <v>14</v>
      </c>
      <c r="D2" s="28" t="s">
        <v>13</v>
      </c>
      <c r="E2" s="11" t="s">
        <v>14</v>
      </c>
      <c r="F2" s="28" t="s">
        <v>13</v>
      </c>
      <c r="G2" s="11" t="s">
        <v>14</v>
      </c>
      <c r="H2" s="28" t="s">
        <v>13</v>
      </c>
      <c r="I2" s="11" t="s">
        <v>14</v>
      </c>
      <c r="J2" s="28" t="s">
        <v>13</v>
      </c>
      <c r="K2" s="11" t="s">
        <v>14</v>
      </c>
      <c r="L2" s="28" t="s">
        <v>13</v>
      </c>
      <c r="M2" s="11" t="s">
        <v>14</v>
      </c>
      <c r="N2" s="28" t="s">
        <v>13</v>
      </c>
      <c r="O2" s="11" t="s">
        <v>14</v>
      </c>
      <c r="P2" s="28" t="s">
        <v>13</v>
      </c>
      <c r="Q2" s="11" t="s">
        <v>14</v>
      </c>
      <c r="R2" s="28" t="s">
        <v>13</v>
      </c>
      <c r="S2" s="11" t="s">
        <v>14</v>
      </c>
      <c r="T2" s="28" t="s">
        <v>13</v>
      </c>
      <c r="U2" s="11" t="s">
        <v>14</v>
      </c>
      <c r="V2" s="11" t="s">
        <v>16</v>
      </c>
    </row>
    <row r="3" spans="1:22" ht="3" customHeight="1" x14ac:dyDescent="0.2">
      <c r="A3" s="39"/>
      <c r="B3" s="28" t="str">
        <f>"RUN"&amp;B2&amp;LEFT(B1,2)</f>
        <v>RUNM17</v>
      </c>
      <c r="C3" s="28" t="str">
        <f>"RUN"&amp;C2&amp;LEFT(B1,2)</f>
        <v>RUNF17</v>
      </c>
      <c r="D3" s="28" t="str">
        <f>"RUN"&amp;D2&amp;LEFT(D1,2)</f>
        <v>RUNM22</v>
      </c>
      <c r="E3" s="28" t="str">
        <f>"RUN"&amp;E2&amp;LEFT(D1,2)</f>
        <v>RUNF22</v>
      </c>
      <c r="F3" s="28" t="str">
        <f>"RUN"&amp;F2&amp;LEFT(F1,2)</f>
        <v>RUNM27</v>
      </c>
      <c r="G3" s="28" t="str">
        <f>"RUN"&amp;G2&amp;LEFT(F1,2)</f>
        <v>RUNF27</v>
      </c>
      <c r="H3" s="28" t="str">
        <f>"RUN"&amp;H2&amp;LEFT(H1,2)</f>
        <v>RUNM32</v>
      </c>
      <c r="I3" s="28" t="str">
        <f>"RUN"&amp;I2&amp;LEFT(H1,2)</f>
        <v>RUNF32</v>
      </c>
      <c r="J3" s="28" t="str">
        <f>"RUN"&amp;J2&amp;LEFT(J1,2)</f>
        <v>RUNM37</v>
      </c>
      <c r="K3" s="28" t="str">
        <f>"RUN"&amp;K2&amp;LEFT(J1,2)</f>
        <v>RUNF37</v>
      </c>
      <c r="L3" s="28" t="str">
        <f>"RUN"&amp;L2&amp;LEFT(L1,2)</f>
        <v>RUNM42</v>
      </c>
      <c r="M3" s="28" t="str">
        <f>"RUN"&amp;M2&amp;LEFT(L1,2)</f>
        <v>RUNF42</v>
      </c>
      <c r="N3" s="28" t="str">
        <f>"RUN"&amp;N2&amp;LEFT(N1,2)</f>
        <v>RUNM47</v>
      </c>
      <c r="O3" s="28" t="str">
        <f>"RUN"&amp;O2&amp;LEFT(N1,2)</f>
        <v>RUNF47</v>
      </c>
      <c r="P3" s="28" t="str">
        <f>"RUN"&amp;P2&amp;LEFT(P1,2)</f>
        <v>RUNM52</v>
      </c>
      <c r="Q3" s="28" t="str">
        <f>"RUN"&amp;Q2&amp;LEFT(P1,2)</f>
        <v>RUNF52</v>
      </c>
      <c r="R3" s="28" t="str">
        <f>"RUN"&amp;R2&amp;LEFT(R1,2)</f>
        <v>RUNM57</v>
      </c>
      <c r="S3" s="28" t="str">
        <f>"RUN"&amp;S2&amp;LEFT(R1,2)</f>
        <v>RUNF57</v>
      </c>
      <c r="T3" s="28" t="str">
        <f>"RUN"&amp;T2&amp;LEFT(T1,2)</f>
        <v>RUNM62</v>
      </c>
      <c r="U3" s="28" t="str">
        <f>"RUN"&amp;U2&amp;LEFT(T1,2)</f>
        <v>RUNF62</v>
      </c>
      <c r="V3" s="40"/>
    </row>
    <row r="4" spans="1:22" x14ac:dyDescent="0.2">
      <c r="A4" s="32">
        <v>3.472222222222222E-3</v>
      </c>
      <c r="B4" s="55">
        <v>100</v>
      </c>
      <c r="C4" s="56">
        <v>100</v>
      </c>
      <c r="D4" s="55">
        <v>100</v>
      </c>
      <c r="E4" s="56">
        <v>100</v>
      </c>
      <c r="F4" s="55">
        <v>100</v>
      </c>
      <c r="G4" s="56">
        <v>100</v>
      </c>
      <c r="H4" s="55">
        <v>100</v>
      </c>
      <c r="I4" s="56">
        <v>100</v>
      </c>
      <c r="J4" s="55">
        <v>100</v>
      </c>
      <c r="K4" s="56">
        <v>100</v>
      </c>
      <c r="L4" s="55">
        <v>100</v>
      </c>
      <c r="M4" s="56">
        <v>100</v>
      </c>
      <c r="N4" s="55">
        <v>100</v>
      </c>
      <c r="O4" s="56">
        <v>100</v>
      </c>
      <c r="P4" s="55">
        <v>100</v>
      </c>
      <c r="Q4" s="56">
        <v>100</v>
      </c>
      <c r="R4" s="55">
        <v>100</v>
      </c>
      <c r="S4" s="57">
        <v>100</v>
      </c>
      <c r="T4" s="58">
        <v>100</v>
      </c>
      <c r="U4" s="57">
        <v>100</v>
      </c>
      <c r="V4" s="32">
        <v>3.472222222222222E-3</v>
      </c>
    </row>
    <row r="5" spans="1:22" x14ac:dyDescent="0.2">
      <c r="A5" s="32">
        <v>8.9583333333333338E-3</v>
      </c>
      <c r="B5" s="55">
        <v>100</v>
      </c>
      <c r="C5" s="56">
        <v>100</v>
      </c>
      <c r="D5" s="55">
        <v>100</v>
      </c>
      <c r="E5" s="56">
        <v>100</v>
      </c>
      <c r="F5" s="55">
        <v>100</v>
      </c>
      <c r="G5" s="56">
        <v>100</v>
      </c>
      <c r="H5" s="55">
        <v>100</v>
      </c>
      <c r="I5" s="56">
        <v>100</v>
      </c>
      <c r="J5" s="55">
        <v>100</v>
      </c>
      <c r="K5" s="56">
        <v>100</v>
      </c>
      <c r="L5" s="55">
        <v>100</v>
      </c>
      <c r="M5" s="56">
        <v>100</v>
      </c>
      <c r="N5" s="55">
        <v>100</v>
      </c>
      <c r="O5" s="56">
        <v>100</v>
      </c>
      <c r="P5" s="55">
        <v>100</v>
      </c>
      <c r="Q5" s="56">
        <v>100</v>
      </c>
      <c r="R5" s="55">
        <v>100</v>
      </c>
      <c r="S5" s="56">
        <v>100</v>
      </c>
      <c r="T5" s="55">
        <v>100</v>
      </c>
      <c r="U5" s="56">
        <v>100</v>
      </c>
      <c r="V5" s="32">
        <v>8.9583333333333338E-3</v>
      </c>
    </row>
    <row r="6" spans="1:22" x14ac:dyDescent="0.2">
      <c r="A6" s="32">
        <v>9.0277777777777769E-3</v>
      </c>
      <c r="B6" s="55">
        <v>100</v>
      </c>
      <c r="C6" s="56">
        <v>100</v>
      </c>
      <c r="D6" s="55">
        <v>100</v>
      </c>
      <c r="E6" s="56">
        <v>100</v>
      </c>
      <c r="F6" s="55">
        <v>100</v>
      </c>
      <c r="G6" s="56">
        <v>100</v>
      </c>
      <c r="H6" s="55">
        <v>100</v>
      </c>
      <c r="I6" s="56">
        <v>100</v>
      </c>
      <c r="J6" s="55">
        <v>100</v>
      </c>
      <c r="K6" s="56">
        <v>100</v>
      </c>
      <c r="L6" s="55">
        <v>100</v>
      </c>
      <c r="M6" s="56">
        <v>100</v>
      </c>
      <c r="N6" s="55">
        <v>100</v>
      </c>
      <c r="O6" s="56">
        <v>100</v>
      </c>
      <c r="P6" s="55">
        <v>100</v>
      </c>
      <c r="Q6" s="56">
        <v>100</v>
      </c>
      <c r="R6" s="55">
        <v>100</v>
      </c>
      <c r="S6" s="56">
        <v>100</v>
      </c>
      <c r="T6" s="55">
        <v>100</v>
      </c>
      <c r="U6" s="56">
        <v>100</v>
      </c>
      <c r="V6" s="32">
        <v>9.0277777777777769E-3</v>
      </c>
    </row>
    <row r="7" spans="1:22" x14ac:dyDescent="0.2">
      <c r="A7" s="32">
        <v>9.0972222222222218E-3</v>
      </c>
      <c r="B7" s="7">
        <v>99</v>
      </c>
      <c r="C7" s="56">
        <v>100</v>
      </c>
      <c r="D7" s="7">
        <v>99</v>
      </c>
      <c r="E7" s="56">
        <v>100</v>
      </c>
      <c r="F7" s="55">
        <v>100</v>
      </c>
      <c r="G7" s="56">
        <v>100</v>
      </c>
      <c r="H7" s="55">
        <v>100</v>
      </c>
      <c r="I7" s="56">
        <v>100</v>
      </c>
      <c r="J7" s="55">
        <v>100</v>
      </c>
      <c r="K7" s="56">
        <v>100</v>
      </c>
      <c r="L7" s="55">
        <v>100</v>
      </c>
      <c r="M7" s="56">
        <v>100</v>
      </c>
      <c r="N7" s="55">
        <v>100</v>
      </c>
      <c r="O7" s="56">
        <v>100</v>
      </c>
      <c r="P7" s="55">
        <v>100</v>
      </c>
      <c r="Q7" s="56">
        <v>100</v>
      </c>
      <c r="R7" s="55">
        <v>100</v>
      </c>
      <c r="S7" s="56">
        <v>100</v>
      </c>
      <c r="T7" s="55">
        <v>100</v>
      </c>
      <c r="U7" s="56">
        <v>100</v>
      </c>
      <c r="V7" s="32">
        <v>9.0972222222222218E-3</v>
      </c>
    </row>
    <row r="8" spans="1:22" x14ac:dyDescent="0.2">
      <c r="A8" s="32">
        <v>9.1666666666666667E-3</v>
      </c>
      <c r="B8" s="7">
        <v>97</v>
      </c>
      <c r="C8" s="56">
        <v>100</v>
      </c>
      <c r="D8" s="7">
        <v>98</v>
      </c>
      <c r="E8" s="56">
        <v>100</v>
      </c>
      <c r="F8" s="55">
        <v>100</v>
      </c>
      <c r="G8" s="56">
        <v>100</v>
      </c>
      <c r="H8" s="55">
        <v>100</v>
      </c>
      <c r="I8" s="56">
        <v>100</v>
      </c>
      <c r="J8" s="55">
        <v>100</v>
      </c>
      <c r="K8" s="56">
        <v>100</v>
      </c>
      <c r="L8" s="55">
        <v>100</v>
      </c>
      <c r="M8" s="56">
        <v>100</v>
      </c>
      <c r="N8" s="55">
        <v>100</v>
      </c>
      <c r="O8" s="56">
        <v>100</v>
      </c>
      <c r="P8" s="55">
        <v>100</v>
      </c>
      <c r="Q8" s="56">
        <v>100</v>
      </c>
      <c r="R8" s="55">
        <v>100</v>
      </c>
      <c r="S8" s="56">
        <v>100</v>
      </c>
      <c r="T8" s="55">
        <v>100</v>
      </c>
      <c r="U8" s="56">
        <v>100</v>
      </c>
      <c r="V8" s="32">
        <v>9.1666666666666667E-3</v>
      </c>
    </row>
    <row r="9" spans="1:22" x14ac:dyDescent="0.2">
      <c r="A9" s="32">
        <v>9.2361111111111116E-3</v>
      </c>
      <c r="B9" s="7">
        <v>96</v>
      </c>
      <c r="C9" s="56">
        <v>100</v>
      </c>
      <c r="D9" s="7">
        <v>97</v>
      </c>
      <c r="E9" s="56">
        <v>100</v>
      </c>
      <c r="F9" s="55">
        <v>100</v>
      </c>
      <c r="G9" s="56">
        <v>100</v>
      </c>
      <c r="H9" s="55">
        <v>100</v>
      </c>
      <c r="I9" s="56">
        <v>100</v>
      </c>
      <c r="J9" s="55">
        <v>100</v>
      </c>
      <c r="K9" s="56">
        <v>100</v>
      </c>
      <c r="L9" s="55">
        <v>100</v>
      </c>
      <c r="M9" s="56">
        <v>100</v>
      </c>
      <c r="N9" s="55">
        <v>100</v>
      </c>
      <c r="O9" s="56">
        <v>100</v>
      </c>
      <c r="P9" s="55">
        <v>100</v>
      </c>
      <c r="Q9" s="56">
        <v>100</v>
      </c>
      <c r="R9" s="55">
        <v>100</v>
      </c>
      <c r="S9" s="56">
        <v>100</v>
      </c>
      <c r="T9" s="55">
        <v>100</v>
      </c>
      <c r="U9" s="56">
        <v>100</v>
      </c>
      <c r="V9" s="32">
        <v>9.2361111111111116E-3</v>
      </c>
    </row>
    <row r="10" spans="1:22" x14ac:dyDescent="0.2">
      <c r="A10" s="32">
        <v>9.3055555555555565E-3</v>
      </c>
      <c r="B10" s="7">
        <v>94</v>
      </c>
      <c r="C10" s="56">
        <v>100</v>
      </c>
      <c r="D10" s="7">
        <v>96</v>
      </c>
      <c r="E10" s="56">
        <v>100</v>
      </c>
      <c r="F10" s="7">
        <v>99</v>
      </c>
      <c r="G10" s="56">
        <v>100</v>
      </c>
      <c r="H10" s="7">
        <v>99</v>
      </c>
      <c r="I10" s="56">
        <v>100</v>
      </c>
      <c r="J10" s="55">
        <v>100</v>
      </c>
      <c r="K10" s="56">
        <v>100</v>
      </c>
      <c r="L10" s="55">
        <v>100</v>
      </c>
      <c r="M10" s="56">
        <v>100</v>
      </c>
      <c r="N10" s="55">
        <v>100</v>
      </c>
      <c r="O10" s="56">
        <v>100</v>
      </c>
      <c r="P10" s="55">
        <v>100</v>
      </c>
      <c r="Q10" s="56">
        <v>100</v>
      </c>
      <c r="R10" s="55">
        <v>100</v>
      </c>
      <c r="S10" s="56">
        <v>100</v>
      </c>
      <c r="T10" s="55">
        <v>100</v>
      </c>
      <c r="U10" s="56">
        <v>100</v>
      </c>
      <c r="V10" s="32">
        <v>9.3055555555555565E-3</v>
      </c>
    </row>
    <row r="11" spans="1:22" x14ac:dyDescent="0.2">
      <c r="A11" s="32">
        <v>9.3749999999999997E-3</v>
      </c>
      <c r="B11" s="7">
        <v>93</v>
      </c>
      <c r="C11" s="56">
        <v>100</v>
      </c>
      <c r="D11" s="7">
        <v>94</v>
      </c>
      <c r="E11" s="56">
        <v>100</v>
      </c>
      <c r="F11" s="7">
        <v>98</v>
      </c>
      <c r="G11" s="56">
        <v>100</v>
      </c>
      <c r="H11" s="7">
        <v>98</v>
      </c>
      <c r="I11" s="56">
        <v>100</v>
      </c>
      <c r="J11" s="55">
        <v>100</v>
      </c>
      <c r="K11" s="56">
        <v>100</v>
      </c>
      <c r="L11" s="55">
        <v>100</v>
      </c>
      <c r="M11" s="56">
        <v>100</v>
      </c>
      <c r="N11" s="55">
        <v>100</v>
      </c>
      <c r="O11" s="56">
        <v>100</v>
      </c>
      <c r="P11" s="55">
        <v>100</v>
      </c>
      <c r="Q11" s="56">
        <v>100</v>
      </c>
      <c r="R11" s="55">
        <v>100</v>
      </c>
      <c r="S11" s="56">
        <v>100</v>
      </c>
      <c r="T11" s="55">
        <v>100</v>
      </c>
      <c r="U11" s="56">
        <v>100</v>
      </c>
      <c r="V11" s="32">
        <v>9.3749999999999997E-3</v>
      </c>
    </row>
    <row r="12" spans="1:22" x14ac:dyDescent="0.2">
      <c r="A12" s="32">
        <v>9.4444444444444445E-3</v>
      </c>
      <c r="B12" s="7">
        <v>92</v>
      </c>
      <c r="C12" s="56">
        <v>100</v>
      </c>
      <c r="D12" s="7">
        <v>93</v>
      </c>
      <c r="E12" s="56">
        <v>100</v>
      </c>
      <c r="F12" s="7">
        <v>97</v>
      </c>
      <c r="G12" s="56">
        <v>100</v>
      </c>
      <c r="H12" s="7">
        <v>97</v>
      </c>
      <c r="I12" s="56">
        <v>100</v>
      </c>
      <c r="J12" s="55">
        <v>100</v>
      </c>
      <c r="K12" s="56">
        <v>100</v>
      </c>
      <c r="L12" s="55">
        <v>100</v>
      </c>
      <c r="M12" s="56">
        <v>100</v>
      </c>
      <c r="N12" s="55">
        <v>100</v>
      </c>
      <c r="O12" s="56">
        <v>100</v>
      </c>
      <c r="P12" s="55">
        <v>100</v>
      </c>
      <c r="Q12" s="56">
        <v>100</v>
      </c>
      <c r="R12" s="55">
        <v>100</v>
      </c>
      <c r="S12" s="56">
        <v>100</v>
      </c>
      <c r="T12" s="55">
        <v>100</v>
      </c>
      <c r="U12" s="56">
        <v>100</v>
      </c>
      <c r="V12" s="32">
        <v>9.4444444444444445E-3</v>
      </c>
    </row>
    <row r="13" spans="1:22" x14ac:dyDescent="0.2">
      <c r="A13" s="32">
        <v>9.5138888888888877E-3</v>
      </c>
      <c r="B13" s="7">
        <v>90</v>
      </c>
      <c r="C13" s="56">
        <v>100</v>
      </c>
      <c r="D13" s="7">
        <v>92</v>
      </c>
      <c r="E13" s="56">
        <v>100</v>
      </c>
      <c r="F13" s="7">
        <v>96</v>
      </c>
      <c r="G13" s="56">
        <v>100</v>
      </c>
      <c r="H13" s="7">
        <v>96</v>
      </c>
      <c r="I13" s="56">
        <v>100</v>
      </c>
      <c r="J13" s="7">
        <v>99</v>
      </c>
      <c r="K13" s="56">
        <v>100</v>
      </c>
      <c r="L13" s="55">
        <v>100</v>
      </c>
      <c r="M13" s="56">
        <v>100</v>
      </c>
      <c r="N13" s="55">
        <v>100</v>
      </c>
      <c r="O13" s="56">
        <v>100</v>
      </c>
      <c r="P13" s="55">
        <v>100</v>
      </c>
      <c r="Q13" s="56">
        <v>100</v>
      </c>
      <c r="R13" s="55">
        <v>100</v>
      </c>
      <c r="S13" s="56">
        <v>100</v>
      </c>
      <c r="T13" s="55">
        <v>100</v>
      </c>
      <c r="U13" s="56">
        <v>100</v>
      </c>
      <c r="V13" s="32">
        <v>9.5138888888888877E-3</v>
      </c>
    </row>
    <row r="14" spans="1:22" x14ac:dyDescent="0.2">
      <c r="A14" s="32">
        <v>9.5833333333333326E-3</v>
      </c>
      <c r="B14" s="7">
        <v>89</v>
      </c>
      <c r="C14" s="56">
        <v>100</v>
      </c>
      <c r="D14" s="7">
        <v>91</v>
      </c>
      <c r="E14" s="56">
        <v>100</v>
      </c>
      <c r="F14" s="7">
        <v>95</v>
      </c>
      <c r="G14" s="56">
        <v>100</v>
      </c>
      <c r="H14" s="7">
        <v>95</v>
      </c>
      <c r="I14" s="56">
        <v>100</v>
      </c>
      <c r="J14" s="7">
        <v>98</v>
      </c>
      <c r="K14" s="56">
        <v>100</v>
      </c>
      <c r="L14" s="55">
        <v>100</v>
      </c>
      <c r="M14" s="56">
        <v>100</v>
      </c>
      <c r="N14" s="55">
        <v>100</v>
      </c>
      <c r="O14" s="56">
        <v>100</v>
      </c>
      <c r="P14" s="55">
        <v>100</v>
      </c>
      <c r="Q14" s="56">
        <v>100</v>
      </c>
      <c r="R14" s="55">
        <v>100</v>
      </c>
      <c r="S14" s="56">
        <v>100</v>
      </c>
      <c r="T14" s="55">
        <v>100</v>
      </c>
      <c r="U14" s="56">
        <v>100</v>
      </c>
      <c r="V14" s="32">
        <v>9.5833333333333326E-3</v>
      </c>
    </row>
    <row r="15" spans="1:22" x14ac:dyDescent="0.2">
      <c r="A15" s="32">
        <v>9.6527777777777792E-3</v>
      </c>
      <c r="B15" s="7">
        <v>88</v>
      </c>
      <c r="C15" s="56">
        <v>100</v>
      </c>
      <c r="D15" s="7">
        <v>90</v>
      </c>
      <c r="E15" s="56">
        <v>100</v>
      </c>
      <c r="F15" s="7">
        <v>94</v>
      </c>
      <c r="G15" s="56">
        <v>100</v>
      </c>
      <c r="H15" s="7">
        <v>95</v>
      </c>
      <c r="I15" s="56">
        <v>100</v>
      </c>
      <c r="J15" s="7">
        <v>97</v>
      </c>
      <c r="K15" s="56">
        <v>100</v>
      </c>
      <c r="L15" s="55">
        <v>100</v>
      </c>
      <c r="M15" s="56">
        <v>100</v>
      </c>
      <c r="N15" s="55">
        <v>100</v>
      </c>
      <c r="O15" s="56">
        <v>100</v>
      </c>
      <c r="P15" s="55">
        <v>100</v>
      </c>
      <c r="Q15" s="56">
        <v>100</v>
      </c>
      <c r="R15" s="55">
        <v>100</v>
      </c>
      <c r="S15" s="56">
        <v>100</v>
      </c>
      <c r="T15" s="55">
        <v>100</v>
      </c>
      <c r="U15" s="56">
        <v>100</v>
      </c>
      <c r="V15" s="32">
        <v>9.6527777777777792E-3</v>
      </c>
    </row>
    <row r="16" spans="1:22" x14ac:dyDescent="0.2">
      <c r="A16" s="32">
        <v>9.7222222222222224E-3</v>
      </c>
      <c r="B16" s="7">
        <v>86</v>
      </c>
      <c r="C16" s="56">
        <v>100</v>
      </c>
      <c r="D16" s="7">
        <v>89</v>
      </c>
      <c r="E16" s="56">
        <v>100</v>
      </c>
      <c r="F16" s="7">
        <v>92</v>
      </c>
      <c r="G16" s="56">
        <v>100</v>
      </c>
      <c r="H16" s="7">
        <v>94</v>
      </c>
      <c r="I16" s="56">
        <v>100</v>
      </c>
      <c r="J16" s="7">
        <v>97</v>
      </c>
      <c r="K16" s="56">
        <v>100</v>
      </c>
      <c r="L16" s="55">
        <v>100</v>
      </c>
      <c r="M16" s="56">
        <v>100</v>
      </c>
      <c r="N16" s="55">
        <v>100</v>
      </c>
      <c r="O16" s="56">
        <v>100</v>
      </c>
      <c r="P16" s="55">
        <v>100</v>
      </c>
      <c r="Q16" s="56">
        <v>100</v>
      </c>
      <c r="R16" s="55">
        <v>100</v>
      </c>
      <c r="S16" s="56">
        <v>100</v>
      </c>
      <c r="T16" s="55">
        <v>100</v>
      </c>
      <c r="U16" s="56">
        <v>100</v>
      </c>
      <c r="V16" s="32">
        <v>9.7222222222222224E-3</v>
      </c>
    </row>
    <row r="17" spans="1:22" x14ac:dyDescent="0.2">
      <c r="A17" s="32">
        <v>9.7916666666666673E-3</v>
      </c>
      <c r="B17" s="7">
        <v>85</v>
      </c>
      <c r="C17" s="56">
        <v>100</v>
      </c>
      <c r="D17" s="7">
        <v>88</v>
      </c>
      <c r="E17" s="56">
        <v>100</v>
      </c>
      <c r="F17" s="7">
        <v>91</v>
      </c>
      <c r="G17" s="56">
        <v>100</v>
      </c>
      <c r="H17" s="7">
        <v>93</v>
      </c>
      <c r="I17" s="56">
        <v>100</v>
      </c>
      <c r="J17" s="7">
        <v>96</v>
      </c>
      <c r="K17" s="56">
        <v>100</v>
      </c>
      <c r="L17" s="55">
        <v>100</v>
      </c>
      <c r="M17" s="56">
        <v>100</v>
      </c>
      <c r="N17" s="55">
        <v>100</v>
      </c>
      <c r="O17" s="56">
        <v>100</v>
      </c>
      <c r="P17" s="55">
        <v>100</v>
      </c>
      <c r="Q17" s="56">
        <v>100</v>
      </c>
      <c r="R17" s="55">
        <v>100</v>
      </c>
      <c r="S17" s="56">
        <v>100</v>
      </c>
      <c r="T17" s="55">
        <v>100</v>
      </c>
      <c r="U17" s="56">
        <v>100</v>
      </c>
      <c r="V17" s="32">
        <v>9.7916666666666673E-3</v>
      </c>
    </row>
    <row r="18" spans="1:22" x14ac:dyDescent="0.2">
      <c r="A18" s="32">
        <v>9.8611111111111104E-3</v>
      </c>
      <c r="B18" s="7">
        <v>83</v>
      </c>
      <c r="C18" s="56">
        <v>100</v>
      </c>
      <c r="D18" s="7">
        <v>87</v>
      </c>
      <c r="E18" s="56">
        <v>100</v>
      </c>
      <c r="F18" s="7">
        <v>90</v>
      </c>
      <c r="G18" s="56">
        <v>100</v>
      </c>
      <c r="H18" s="7">
        <v>92</v>
      </c>
      <c r="I18" s="56">
        <v>100</v>
      </c>
      <c r="J18" s="7">
        <v>95</v>
      </c>
      <c r="K18" s="56">
        <v>100</v>
      </c>
      <c r="L18" s="7">
        <v>99</v>
      </c>
      <c r="M18" s="56">
        <v>100</v>
      </c>
      <c r="N18" s="55">
        <v>100</v>
      </c>
      <c r="O18" s="56">
        <v>100</v>
      </c>
      <c r="P18" s="55">
        <v>100</v>
      </c>
      <c r="Q18" s="56">
        <v>100</v>
      </c>
      <c r="R18" s="55">
        <v>100</v>
      </c>
      <c r="S18" s="56">
        <v>100</v>
      </c>
      <c r="T18" s="55">
        <v>100</v>
      </c>
      <c r="U18" s="56">
        <v>100</v>
      </c>
      <c r="V18" s="32">
        <v>9.8611111111111104E-3</v>
      </c>
    </row>
    <row r="19" spans="1:22" x14ac:dyDescent="0.2">
      <c r="A19" s="32">
        <v>9.9305555555555553E-3</v>
      </c>
      <c r="B19" s="7">
        <v>82</v>
      </c>
      <c r="C19" s="56">
        <v>100</v>
      </c>
      <c r="D19" s="7">
        <v>86</v>
      </c>
      <c r="E19" s="56">
        <v>100</v>
      </c>
      <c r="F19" s="7">
        <v>89</v>
      </c>
      <c r="G19" s="56">
        <v>100</v>
      </c>
      <c r="H19" s="7">
        <v>91</v>
      </c>
      <c r="I19" s="56">
        <v>100</v>
      </c>
      <c r="J19" s="7">
        <v>94</v>
      </c>
      <c r="K19" s="56">
        <v>100</v>
      </c>
      <c r="L19" s="7">
        <v>98</v>
      </c>
      <c r="M19" s="56">
        <v>100</v>
      </c>
      <c r="N19" s="55">
        <v>100</v>
      </c>
      <c r="O19" s="56">
        <v>100</v>
      </c>
      <c r="P19" s="55">
        <v>100</v>
      </c>
      <c r="Q19" s="56">
        <v>100</v>
      </c>
      <c r="R19" s="55">
        <v>100</v>
      </c>
      <c r="S19" s="56">
        <v>100</v>
      </c>
      <c r="T19" s="55">
        <v>100</v>
      </c>
      <c r="U19" s="56">
        <v>100</v>
      </c>
      <c r="V19" s="32">
        <v>9.9305555555555553E-3</v>
      </c>
    </row>
    <row r="20" spans="1:22" x14ac:dyDescent="0.2">
      <c r="A20" s="32">
        <v>0.01</v>
      </c>
      <c r="B20" s="7">
        <v>81</v>
      </c>
      <c r="C20" s="56">
        <v>100</v>
      </c>
      <c r="D20" s="7">
        <v>84</v>
      </c>
      <c r="E20" s="56">
        <v>100</v>
      </c>
      <c r="F20" s="7">
        <v>88</v>
      </c>
      <c r="G20" s="56">
        <v>100</v>
      </c>
      <c r="H20" s="7">
        <v>90</v>
      </c>
      <c r="I20" s="56">
        <v>100</v>
      </c>
      <c r="J20" s="7">
        <v>93</v>
      </c>
      <c r="K20" s="56">
        <v>100</v>
      </c>
      <c r="L20" s="7">
        <v>97</v>
      </c>
      <c r="M20" s="56">
        <v>100</v>
      </c>
      <c r="N20" s="55">
        <v>100</v>
      </c>
      <c r="O20" s="56">
        <v>100</v>
      </c>
      <c r="P20" s="55">
        <v>100</v>
      </c>
      <c r="Q20" s="56">
        <v>100</v>
      </c>
      <c r="R20" s="55">
        <v>100</v>
      </c>
      <c r="S20" s="56">
        <v>100</v>
      </c>
      <c r="T20" s="55">
        <v>100</v>
      </c>
      <c r="U20" s="56">
        <v>100</v>
      </c>
      <c r="V20" s="32">
        <v>0.01</v>
      </c>
    </row>
    <row r="21" spans="1:22" x14ac:dyDescent="0.2">
      <c r="A21" s="32">
        <v>1.0069444444444443E-2</v>
      </c>
      <c r="B21" s="7">
        <v>79</v>
      </c>
      <c r="C21" s="56">
        <v>100</v>
      </c>
      <c r="D21" s="7">
        <v>83</v>
      </c>
      <c r="E21" s="56">
        <v>100</v>
      </c>
      <c r="F21" s="7">
        <v>87</v>
      </c>
      <c r="G21" s="56">
        <v>100</v>
      </c>
      <c r="H21" s="7">
        <v>89</v>
      </c>
      <c r="I21" s="56">
        <v>100</v>
      </c>
      <c r="J21" s="7">
        <v>92</v>
      </c>
      <c r="K21" s="56">
        <v>100</v>
      </c>
      <c r="L21" s="7">
        <v>97</v>
      </c>
      <c r="M21" s="56">
        <v>100</v>
      </c>
      <c r="N21" s="7">
        <v>99</v>
      </c>
      <c r="O21" s="56">
        <v>100</v>
      </c>
      <c r="P21" s="55">
        <v>100</v>
      </c>
      <c r="Q21" s="56">
        <v>100</v>
      </c>
      <c r="R21" s="55">
        <v>100</v>
      </c>
      <c r="S21" s="56">
        <v>100</v>
      </c>
      <c r="T21" s="55">
        <v>100</v>
      </c>
      <c r="U21" s="56">
        <v>100</v>
      </c>
      <c r="V21" s="32">
        <v>1.0069444444444443E-2</v>
      </c>
    </row>
    <row r="22" spans="1:22" x14ac:dyDescent="0.2">
      <c r="A22" s="32">
        <v>1.0138888888888888E-2</v>
      </c>
      <c r="B22" s="7">
        <v>78</v>
      </c>
      <c r="C22" s="56">
        <v>100</v>
      </c>
      <c r="D22" s="7">
        <v>82</v>
      </c>
      <c r="E22" s="56">
        <v>100</v>
      </c>
      <c r="F22" s="7">
        <v>86</v>
      </c>
      <c r="G22" s="56">
        <v>100</v>
      </c>
      <c r="H22" s="7">
        <v>88</v>
      </c>
      <c r="I22" s="56">
        <v>100</v>
      </c>
      <c r="J22" s="7">
        <v>91</v>
      </c>
      <c r="K22" s="56">
        <v>100</v>
      </c>
      <c r="L22" s="7">
        <v>96</v>
      </c>
      <c r="M22" s="56">
        <v>100</v>
      </c>
      <c r="N22" s="7">
        <v>98</v>
      </c>
      <c r="O22" s="56">
        <v>100</v>
      </c>
      <c r="P22" s="55">
        <v>100</v>
      </c>
      <c r="Q22" s="56">
        <v>100</v>
      </c>
      <c r="R22" s="55">
        <v>100</v>
      </c>
      <c r="S22" s="56">
        <v>100</v>
      </c>
      <c r="T22" s="55">
        <v>100</v>
      </c>
      <c r="U22" s="56">
        <v>100</v>
      </c>
      <c r="V22" s="32">
        <v>1.0138888888888888E-2</v>
      </c>
    </row>
    <row r="23" spans="1:22" x14ac:dyDescent="0.2">
      <c r="A23" s="32">
        <v>1.0208333333333335E-2</v>
      </c>
      <c r="B23" s="7">
        <v>77</v>
      </c>
      <c r="C23" s="56">
        <v>100</v>
      </c>
      <c r="D23" s="7">
        <v>81</v>
      </c>
      <c r="E23" s="56">
        <v>100</v>
      </c>
      <c r="F23" s="7">
        <v>85</v>
      </c>
      <c r="G23" s="56">
        <v>100</v>
      </c>
      <c r="H23" s="7">
        <v>87</v>
      </c>
      <c r="I23" s="56">
        <v>100</v>
      </c>
      <c r="J23" s="7">
        <v>91</v>
      </c>
      <c r="K23" s="56">
        <v>100</v>
      </c>
      <c r="L23" s="7">
        <v>95</v>
      </c>
      <c r="M23" s="56">
        <v>100</v>
      </c>
      <c r="N23" s="7">
        <v>98</v>
      </c>
      <c r="O23" s="56">
        <v>100</v>
      </c>
      <c r="P23" s="55">
        <v>100</v>
      </c>
      <c r="Q23" s="56">
        <v>100</v>
      </c>
      <c r="R23" s="55">
        <v>100</v>
      </c>
      <c r="S23" s="56">
        <v>100</v>
      </c>
      <c r="T23" s="55">
        <v>100</v>
      </c>
      <c r="U23" s="56">
        <v>100</v>
      </c>
      <c r="V23" s="32">
        <v>1.0208333333333335E-2</v>
      </c>
    </row>
    <row r="24" spans="1:22" x14ac:dyDescent="0.2">
      <c r="A24" s="32">
        <v>1.0277777777777778E-2</v>
      </c>
      <c r="B24" s="7">
        <v>75</v>
      </c>
      <c r="C24" s="56">
        <v>100</v>
      </c>
      <c r="D24" s="7">
        <v>80</v>
      </c>
      <c r="E24" s="56">
        <v>100</v>
      </c>
      <c r="F24" s="7">
        <v>84</v>
      </c>
      <c r="G24" s="56">
        <v>100</v>
      </c>
      <c r="H24" s="7">
        <v>86</v>
      </c>
      <c r="I24" s="56">
        <v>100</v>
      </c>
      <c r="J24" s="7">
        <v>90</v>
      </c>
      <c r="K24" s="56">
        <v>100</v>
      </c>
      <c r="L24" s="7">
        <v>94</v>
      </c>
      <c r="M24" s="56">
        <v>100</v>
      </c>
      <c r="N24" s="7">
        <v>97</v>
      </c>
      <c r="O24" s="56">
        <v>100</v>
      </c>
      <c r="P24" s="7">
        <v>99</v>
      </c>
      <c r="Q24" s="56">
        <v>100</v>
      </c>
      <c r="R24" s="55">
        <v>100</v>
      </c>
      <c r="S24" s="56">
        <v>100</v>
      </c>
      <c r="T24" s="55">
        <v>100</v>
      </c>
      <c r="U24" s="56">
        <v>100</v>
      </c>
      <c r="V24" s="32">
        <v>1.0277777777777778E-2</v>
      </c>
    </row>
    <row r="25" spans="1:22" x14ac:dyDescent="0.2">
      <c r="A25" s="32">
        <v>1.0347222222222223E-2</v>
      </c>
      <c r="B25" s="7">
        <v>74</v>
      </c>
      <c r="C25" s="56">
        <v>100</v>
      </c>
      <c r="D25" s="7">
        <v>79</v>
      </c>
      <c r="E25" s="56">
        <v>100</v>
      </c>
      <c r="F25" s="7">
        <v>83</v>
      </c>
      <c r="G25" s="56">
        <v>100</v>
      </c>
      <c r="H25" s="7">
        <v>85</v>
      </c>
      <c r="I25" s="56">
        <v>100</v>
      </c>
      <c r="J25" s="7">
        <v>89</v>
      </c>
      <c r="K25" s="56">
        <v>100</v>
      </c>
      <c r="L25" s="7">
        <v>93</v>
      </c>
      <c r="M25" s="56">
        <v>100</v>
      </c>
      <c r="N25" s="7">
        <v>96</v>
      </c>
      <c r="O25" s="56">
        <v>100</v>
      </c>
      <c r="P25" s="7">
        <v>98</v>
      </c>
      <c r="Q25" s="56">
        <v>100</v>
      </c>
      <c r="R25" s="55">
        <v>100</v>
      </c>
      <c r="S25" s="56">
        <v>100</v>
      </c>
      <c r="T25" s="55">
        <v>100</v>
      </c>
      <c r="U25" s="56">
        <v>100</v>
      </c>
      <c r="V25" s="32">
        <v>1.0347222222222223E-2</v>
      </c>
    </row>
    <row r="26" spans="1:22" x14ac:dyDescent="0.2">
      <c r="A26" s="32">
        <v>1.0416666666666666E-2</v>
      </c>
      <c r="B26" s="7">
        <v>72</v>
      </c>
      <c r="C26" s="56">
        <v>100</v>
      </c>
      <c r="D26" s="7">
        <v>78</v>
      </c>
      <c r="E26" s="56">
        <v>100</v>
      </c>
      <c r="F26" s="7">
        <v>82</v>
      </c>
      <c r="G26" s="56">
        <v>100</v>
      </c>
      <c r="H26" s="7">
        <v>85</v>
      </c>
      <c r="I26" s="56">
        <v>100</v>
      </c>
      <c r="J26" s="7">
        <v>88</v>
      </c>
      <c r="K26" s="56">
        <v>100</v>
      </c>
      <c r="L26" s="7">
        <v>92</v>
      </c>
      <c r="M26" s="56">
        <v>100</v>
      </c>
      <c r="N26" s="7">
        <v>95</v>
      </c>
      <c r="O26" s="56">
        <v>100</v>
      </c>
      <c r="P26" s="7">
        <v>98</v>
      </c>
      <c r="Q26" s="56">
        <v>100</v>
      </c>
      <c r="R26" s="55">
        <v>100</v>
      </c>
      <c r="S26" s="56">
        <v>100</v>
      </c>
      <c r="T26" s="55">
        <v>100</v>
      </c>
      <c r="U26" s="56">
        <v>100</v>
      </c>
      <c r="V26" s="32">
        <v>1.0416666666666666E-2</v>
      </c>
    </row>
    <row r="27" spans="1:22" x14ac:dyDescent="0.2">
      <c r="A27" s="32">
        <v>1.0486111111111111E-2</v>
      </c>
      <c r="B27" s="7">
        <v>71</v>
      </c>
      <c r="C27" s="56">
        <v>100</v>
      </c>
      <c r="D27" s="7">
        <v>77</v>
      </c>
      <c r="E27" s="56">
        <v>100</v>
      </c>
      <c r="F27" s="7">
        <v>81</v>
      </c>
      <c r="G27" s="56">
        <v>100</v>
      </c>
      <c r="H27" s="7">
        <v>84</v>
      </c>
      <c r="I27" s="56">
        <v>100</v>
      </c>
      <c r="J27" s="7">
        <v>87</v>
      </c>
      <c r="K27" s="56">
        <v>100</v>
      </c>
      <c r="L27" s="7">
        <v>91</v>
      </c>
      <c r="M27" s="56">
        <v>100</v>
      </c>
      <c r="N27" s="7">
        <v>95</v>
      </c>
      <c r="O27" s="56">
        <v>100</v>
      </c>
      <c r="P27" s="7">
        <v>97</v>
      </c>
      <c r="Q27" s="56">
        <v>100</v>
      </c>
      <c r="R27" s="55">
        <v>100</v>
      </c>
      <c r="S27" s="56">
        <v>100</v>
      </c>
      <c r="T27" s="55">
        <v>100</v>
      </c>
      <c r="U27" s="56">
        <v>100</v>
      </c>
      <c r="V27" s="32">
        <v>1.0486111111111111E-2</v>
      </c>
    </row>
    <row r="28" spans="1:22" x14ac:dyDescent="0.2">
      <c r="A28" s="32">
        <v>1.0555555555555556E-2</v>
      </c>
      <c r="B28" s="7">
        <v>70</v>
      </c>
      <c r="C28" s="56">
        <v>100</v>
      </c>
      <c r="D28" s="7">
        <v>76</v>
      </c>
      <c r="E28" s="56">
        <v>100</v>
      </c>
      <c r="F28" s="7">
        <v>79</v>
      </c>
      <c r="G28" s="56">
        <v>100</v>
      </c>
      <c r="H28" s="7">
        <v>83</v>
      </c>
      <c r="I28" s="56">
        <v>100</v>
      </c>
      <c r="J28" s="7">
        <v>86</v>
      </c>
      <c r="K28" s="56">
        <v>100</v>
      </c>
      <c r="L28" s="7">
        <v>90</v>
      </c>
      <c r="M28" s="56">
        <v>100</v>
      </c>
      <c r="N28" s="7">
        <v>94</v>
      </c>
      <c r="O28" s="56">
        <v>100</v>
      </c>
      <c r="P28" s="7">
        <v>96</v>
      </c>
      <c r="Q28" s="56">
        <v>100</v>
      </c>
      <c r="R28" s="55">
        <v>100</v>
      </c>
      <c r="S28" s="56">
        <v>100</v>
      </c>
      <c r="T28" s="55">
        <v>100</v>
      </c>
      <c r="U28" s="56">
        <v>100</v>
      </c>
      <c r="V28" s="32">
        <v>1.0555555555555556E-2</v>
      </c>
    </row>
    <row r="29" spans="1:22" x14ac:dyDescent="0.2">
      <c r="A29" s="32">
        <v>1.0625000000000001E-2</v>
      </c>
      <c r="B29" s="7">
        <v>68</v>
      </c>
      <c r="C29" s="56">
        <v>100</v>
      </c>
      <c r="D29" s="7">
        <v>74</v>
      </c>
      <c r="E29" s="56">
        <v>100</v>
      </c>
      <c r="F29" s="7">
        <v>78</v>
      </c>
      <c r="G29" s="56">
        <v>100</v>
      </c>
      <c r="H29" s="7">
        <v>82</v>
      </c>
      <c r="I29" s="56">
        <v>100</v>
      </c>
      <c r="J29" s="7">
        <v>86</v>
      </c>
      <c r="K29" s="56">
        <v>100</v>
      </c>
      <c r="L29" s="7">
        <v>90</v>
      </c>
      <c r="M29" s="56">
        <v>100</v>
      </c>
      <c r="N29" s="7">
        <v>93</v>
      </c>
      <c r="O29" s="56">
        <v>100</v>
      </c>
      <c r="P29" s="7">
        <v>95</v>
      </c>
      <c r="Q29" s="56">
        <v>100</v>
      </c>
      <c r="R29" s="55">
        <v>100</v>
      </c>
      <c r="S29" s="56">
        <v>100</v>
      </c>
      <c r="T29" s="55">
        <v>100</v>
      </c>
      <c r="U29" s="56">
        <v>100</v>
      </c>
      <c r="V29" s="32">
        <v>1.0625000000000001E-2</v>
      </c>
    </row>
    <row r="30" spans="1:22" x14ac:dyDescent="0.2">
      <c r="A30" s="32">
        <v>1.0694444444444446E-2</v>
      </c>
      <c r="B30" s="7">
        <v>67</v>
      </c>
      <c r="C30" s="56">
        <v>100</v>
      </c>
      <c r="D30" s="7">
        <v>73</v>
      </c>
      <c r="E30" s="56">
        <v>100</v>
      </c>
      <c r="F30" s="7">
        <v>77</v>
      </c>
      <c r="G30" s="56">
        <v>100</v>
      </c>
      <c r="H30" s="7">
        <v>81</v>
      </c>
      <c r="I30" s="56">
        <v>100</v>
      </c>
      <c r="J30" s="7">
        <v>85</v>
      </c>
      <c r="K30" s="56">
        <v>100</v>
      </c>
      <c r="L30" s="7">
        <v>89</v>
      </c>
      <c r="M30" s="56">
        <v>100</v>
      </c>
      <c r="N30" s="7">
        <v>92</v>
      </c>
      <c r="O30" s="56">
        <v>100</v>
      </c>
      <c r="P30" s="7">
        <v>95</v>
      </c>
      <c r="Q30" s="56">
        <v>100</v>
      </c>
      <c r="R30" s="7">
        <v>99</v>
      </c>
      <c r="S30" s="56">
        <v>100</v>
      </c>
      <c r="T30" s="55">
        <v>100</v>
      </c>
      <c r="U30" s="56">
        <v>100</v>
      </c>
      <c r="V30" s="32">
        <v>1.0694444444444446E-2</v>
      </c>
    </row>
    <row r="31" spans="1:22" x14ac:dyDescent="0.2">
      <c r="A31" s="32">
        <v>1.0763888888888889E-2</v>
      </c>
      <c r="B31" s="7">
        <v>66</v>
      </c>
      <c r="C31" s="56">
        <v>100</v>
      </c>
      <c r="D31" s="7">
        <v>72</v>
      </c>
      <c r="E31" s="56">
        <v>100</v>
      </c>
      <c r="F31" s="7">
        <v>76</v>
      </c>
      <c r="G31" s="56">
        <v>100</v>
      </c>
      <c r="H31" s="7">
        <v>80</v>
      </c>
      <c r="I31" s="56">
        <v>100</v>
      </c>
      <c r="J31" s="7">
        <v>84</v>
      </c>
      <c r="K31" s="56">
        <v>100</v>
      </c>
      <c r="L31" s="7">
        <v>88</v>
      </c>
      <c r="M31" s="56">
        <v>100</v>
      </c>
      <c r="N31" s="7">
        <v>91</v>
      </c>
      <c r="O31" s="56">
        <v>100</v>
      </c>
      <c r="P31" s="7">
        <v>94</v>
      </c>
      <c r="Q31" s="56">
        <v>100</v>
      </c>
      <c r="R31" s="7">
        <v>98</v>
      </c>
      <c r="S31" s="56">
        <v>100</v>
      </c>
      <c r="T31" s="55">
        <v>100</v>
      </c>
      <c r="U31" s="56">
        <v>100</v>
      </c>
      <c r="V31" s="32">
        <v>1.0763888888888889E-2</v>
      </c>
    </row>
    <row r="32" spans="1:22" x14ac:dyDescent="0.2">
      <c r="A32" s="32">
        <v>1.0833333333333334E-2</v>
      </c>
      <c r="B32" s="7">
        <v>64</v>
      </c>
      <c r="C32" s="56">
        <v>100</v>
      </c>
      <c r="D32" s="7">
        <v>71</v>
      </c>
      <c r="E32" s="56">
        <v>100</v>
      </c>
      <c r="F32" s="7">
        <v>75</v>
      </c>
      <c r="G32" s="56">
        <v>100</v>
      </c>
      <c r="H32" s="7">
        <v>79</v>
      </c>
      <c r="I32" s="56">
        <v>100</v>
      </c>
      <c r="J32" s="7">
        <v>83</v>
      </c>
      <c r="K32" s="56">
        <v>100</v>
      </c>
      <c r="L32" s="7">
        <v>87</v>
      </c>
      <c r="M32" s="56">
        <v>100</v>
      </c>
      <c r="N32" s="7">
        <v>91</v>
      </c>
      <c r="O32" s="56">
        <v>100</v>
      </c>
      <c r="P32" s="7">
        <v>93</v>
      </c>
      <c r="Q32" s="56">
        <v>100</v>
      </c>
      <c r="R32" s="7">
        <v>97</v>
      </c>
      <c r="S32" s="56">
        <v>100</v>
      </c>
      <c r="T32" s="55">
        <v>100</v>
      </c>
      <c r="U32" s="56">
        <v>100</v>
      </c>
      <c r="V32" s="32">
        <v>1.0833333333333334E-2</v>
      </c>
    </row>
    <row r="33" spans="1:22" x14ac:dyDescent="0.2">
      <c r="A33" s="32">
        <v>1.0902777777777779E-2</v>
      </c>
      <c r="B33" s="7">
        <v>63</v>
      </c>
      <c r="C33" s="8">
        <v>99</v>
      </c>
      <c r="D33" s="7">
        <v>70</v>
      </c>
      <c r="E33" s="8">
        <v>99</v>
      </c>
      <c r="F33" s="7">
        <v>74</v>
      </c>
      <c r="G33" s="56">
        <v>100</v>
      </c>
      <c r="H33" s="7">
        <v>78</v>
      </c>
      <c r="I33" s="56">
        <v>100</v>
      </c>
      <c r="J33" s="7">
        <v>82</v>
      </c>
      <c r="K33" s="56">
        <v>100</v>
      </c>
      <c r="L33" s="7">
        <v>86</v>
      </c>
      <c r="M33" s="56">
        <v>100</v>
      </c>
      <c r="N33" s="7">
        <v>90</v>
      </c>
      <c r="O33" s="56">
        <v>100</v>
      </c>
      <c r="P33" s="7">
        <v>92</v>
      </c>
      <c r="Q33" s="56">
        <v>100</v>
      </c>
      <c r="R33" s="7">
        <v>97</v>
      </c>
      <c r="S33" s="56">
        <v>100</v>
      </c>
      <c r="T33" s="55">
        <v>100</v>
      </c>
      <c r="U33" s="56">
        <v>100</v>
      </c>
      <c r="V33" s="32">
        <v>1.0902777777777779E-2</v>
      </c>
    </row>
    <row r="34" spans="1:22" x14ac:dyDescent="0.2">
      <c r="A34" s="32">
        <v>1.0972222222222222E-2</v>
      </c>
      <c r="B34" s="7">
        <v>61</v>
      </c>
      <c r="C34" s="8">
        <v>98</v>
      </c>
      <c r="D34" s="7">
        <v>69</v>
      </c>
      <c r="E34" s="8">
        <v>98</v>
      </c>
      <c r="F34" s="7">
        <v>73</v>
      </c>
      <c r="G34" s="56">
        <v>100</v>
      </c>
      <c r="H34" s="7">
        <v>77</v>
      </c>
      <c r="I34" s="56">
        <v>100</v>
      </c>
      <c r="J34" s="7">
        <v>81</v>
      </c>
      <c r="K34" s="56">
        <v>100</v>
      </c>
      <c r="L34" s="7">
        <v>85</v>
      </c>
      <c r="M34" s="56">
        <v>100</v>
      </c>
      <c r="N34" s="7">
        <v>89</v>
      </c>
      <c r="O34" s="56">
        <v>100</v>
      </c>
      <c r="P34" s="7">
        <v>91</v>
      </c>
      <c r="Q34" s="56">
        <v>100</v>
      </c>
      <c r="R34" s="7">
        <v>96</v>
      </c>
      <c r="S34" s="56">
        <v>100</v>
      </c>
      <c r="T34" s="7">
        <v>99</v>
      </c>
      <c r="U34" s="56">
        <v>100</v>
      </c>
      <c r="V34" s="32">
        <v>1.0972222222222222E-2</v>
      </c>
    </row>
    <row r="35" spans="1:22" x14ac:dyDescent="0.2">
      <c r="A35" s="32">
        <v>1.1041666666666667E-2</v>
      </c>
      <c r="B35" s="55">
        <v>60</v>
      </c>
      <c r="C35" s="8">
        <v>96</v>
      </c>
      <c r="D35" s="7">
        <v>68</v>
      </c>
      <c r="E35" s="8">
        <v>97</v>
      </c>
      <c r="F35" s="7">
        <v>72</v>
      </c>
      <c r="G35" s="8">
        <v>99</v>
      </c>
      <c r="H35" s="7">
        <v>76</v>
      </c>
      <c r="I35" s="56">
        <v>100</v>
      </c>
      <c r="J35" s="7">
        <v>80</v>
      </c>
      <c r="K35" s="56">
        <v>100</v>
      </c>
      <c r="L35" s="7">
        <v>84</v>
      </c>
      <c r="M35" s="56">
        <v>100</v>
      </c>
      <c r="N35" s="7">
        <v>88</v>
      </c>
      <c r="O35" s="56">
        <v>100</v>
      </c>
      <c r="P35" s="7">
        <v>91</v>
      </c>
      <c r="Q35" s="56">
        <v>100</v>
      </c>
      <c r="R35" s="7">
        <v>95</v>
      </c>
      <c r="S35" s="56">
        <v>100</v>
      </c>
      <c r="T35" s="7">
        <v>98</v>
      </c>
      <c r="U35" s="56">
        <v>100</v>
      </c>
      <c r="V35" s="32">
        <v>1.1041666666666667E-2</v>
      </c>
    </row>
    <row r="36" spans="1:22" x14ac:dyDescent="0.2">
      <c r="A36" s="32">
        <v>1.111111111111111E-2</v>
      </c>
      <c r="B36" s="7">
        <v>59</v>
      </c>
      <c r="C36" s="8">
        <v>95</v>
      </c>
      <c r="D36" s="7">
        <v>67</v>
      </c>
      <c r="E36" s="8">
        <v>96</v>
      </c>
      <c r="F36" s="7">
        <v>71</v>
      </c>
      <c r="G36" s="8">
        <v>98</v>
      </c>
      <c r="H36" s="7">
        <v>75</v>
      </c>
      <c r="I36" s="8">
        <v>99</v>
      </c>
      <c r="J36" s="7">
        <v>80</v>
      </c>
      <c r="K36" s="56">
        <v>100</v>
      </c>
      <c r="L36" s="7">
        <v>83</v>
      </c>
      <c r="M36" s="56">
        <v>100</v>
      </c>
      <c r="N36" s="7">
        <v>87</v>
      </c>
      <c r="O36" s="56">
        <v>100</v>
      </c>
      <c r="P36" s="7">
        <v>90</v>
      </c>
      <c r="Q36" s="56">
        <v>100</v>
      </c>
      <c r="R36" s="7">
        <v>94</v>
      </c>
      <c r="S36" s="56">
        <v>100</v>
      </c>
      <c r="T36" s="7">
        <v>97</v>
      </c>
      <c r="U36" s="56">
        <v>100</v>
      </c>
      <c r="V36" s="32">
        <v>1.111111111111111E-2</v>
      </c>
    </row>
    <row r="37" spans="1:22" x14ac:dyDescent="0.2">
      <c r="A37" s="32">
        <v>1.1180555555555556E-2</v>
      </c>
      <c r="B37" s="7">
        <v>57</v>
      </c>
      <c r="C37" s="8">
        <v>94</v>
      </c>
      <c r="D37" s="7">
        <v>66</v>
      </c>
      <c r="E37" s="8">
        <v>95</v>
      </c>
      <c r="F37" s="7">
        <v>70</v>
      </c>
      <c r="G37" s="8">
        <v>97</v>
      </c>
      <c r="H37" s="7">
        <v>75</v>
      </c>
      <c r="I37" s="8">
        <v>99</v>
      </c>
      <c r="J37" s="7">
        <v>79</v>
      </c>
      <c r="K37" s="56">
        <v>100</v>
      </c>
      <c r="L37" s="7">
        <v>83</v>
      </c>
      <c r="M37" s="56">
        <v>100</v>
      </c>
      <c r="N37" s="7">
        <v>87</v>
      </c>
      <c r="O37" s="56">
        <v>100</v>
      </c>
      <c r="P37" s="7">
        <v>89</v>
      </c>
      <c r="Q37" s="56">
        <v>100</v>
      </c>
      <c r="R37" s="7">
        <v>93</v>
      </c>
      <c r="S37" s="56">
        <v>100</v>
      </c>
      <c r="T37" s="7">
        <v>96</v>
      </c>
      <c r="U37" s="56">
        <v>100</v>
      </c>
      <c r="V37" s="32">
        <v>1.1180555555555556E-2</v>
      </c>
    </row>
    <row r="38" spans="1:22" x14ac:dyDescent="0.2">
      <c r="A38" s="32">
        <v>1.125E-2</v>
      </c>
      <c r="B38" s="7">
        <v>56</v>
      </c>
      <c r="C38" s="8">
        <v>93</v>
      </c>
      <c r="D38" s="7">
        <v>64</v>
      </c>
      <c r="E38" s="8">
        <v>94</v>
      </c>
      <c r="F38" s="7">
        <v>69</v>
      </c>
      <c r="G38" s="8">
        <v>97</v>
      </c>
      <c r="H38" s="7">
        <v>74</v>
      </c>
      <c r="I38" s="8">
        <v>98</v>
      </c>
      <c r="J38" s="7">
        <v>78</v>
      </c>
      <c r="K38" s="56">
        <v>100</v>
      </c>
      <c r="L38" s="7">
        <v>82</v>
      </c>
      <c r="M38" s="56">
        <v>100</v>
      </c>
      <c r="N38" s="7">
        <v>86</v>
      </c>
      <c r="O38" s="56">
        <v>100</v>
      </c>
      <c r="P38" s="7">
        <v>88</v>
      </c>
      <c r="Q38" s="56">
        <v>100</v>
      </c>
      <c r="R38" s="7">
        <v>92</v>
      </c>
      <c r="S38" s="56">
        <v>100</v>
      </c>
      <c r="T38" s="7">
        <v>95</v>
      </c>
      <c r="U38" s="56">
        <v>100</v>
      </c>
      <c r="V38" s="32">
        <v>1.125E-2</v>
      </c>
    </row>
    <row r="39" spans="1:22" x14ac:dyDescent="0.2">
      <c r="A39" s="32">
        <v>1.1319444444444444E-2</v>
      </c>
      <c r="B39" s="7">
        <v>54</v>
      </c>
      <c r="C39" s="8">
        <v>92</v>
      </c>
      <c r="D39" s="7">
        <v>63</v>
      </c>
      <c r="E39" s="8">
        <v>93</v>
      </c>
      <c r="F39" s="7">
        <v>68</v>
      </c>
      <c r="G39" s="8">
        <v>96</v>
      </c>
      <c r="H39" s="7">
        <v>73</v>
      </c>
      <c r="I39" s="8">
        <v>97</v>
      </c>
      <c r="J39" s="7">
        <v>77</v>
      </c>
      <c r="K39" s="56">
        <v>100</v>
      </c>
      <c r="L39" s="7">
        <v>81</v>
      </c>
      <c r="M39" s="56">
        <v>100</v>
      </c>
      <c r="N39" s="7">
        <v>85</v>
      </c>
      <c r="O39" s="56">
        <v>100</v>
      </c>
      <c r="P39" s="7">
        <v>87</v>
      </c>
      <c r="Q39" s="56">
        <v>100</v>
      </c>
      <c r="R39" s="7">
        <v>91</v>
      </c>
      <c r="S39" s="56">
        <v>100</v>
      </c>
      <c r="T39" s="7">
        <v>94</v>
      </c>
      <c r="U39" s="56">
        <v>100</v>
      </c>
      <c r="V39" s="32">
        <v>1.1319444444444444E-2</v>
      </c>
    </row>
    <row r="40" spans="1:22" x14ac:dyDescent="0.2">
      <c r="A40" s="32">
        <v>1.1388888888888888E-2</v>
      </c>
      <c r="B40" s="7">
        <v>53</v>
      </c>
      <c r="C40" s="8">
        <v>90</v>
      </c>
      <c r="D40" s="7">
        <v>62</v>
      </c>
      <c r="E40" s="8">
        <v>92</v>
      </c>
      <c r="F40" s="7">
        <v>66</v>
      </c>
      <c r="G40" s="8">
        <v>95</v>
      </c>
      <c r="H40" s="7">
        <v>72</v>
      </c>
      <c r="I40" s="8">
        <v>97</v>
      </c>
      <c r="J40" s="7">
        <v>76</v>
      </c>
      <c r="K40" s="56">
        <v>100</v>
      </c>
      <c r="L40" s="7">
        <v>80</v>
      </c>
      <c r="M40" s="56">
        <v>100</v>
      </c>
      <c r="N40" s="7">
        <v>84</v>
      </c>
      <c r="O40" s="56">
        <v>100</v>
      </c>
      <c r="P40" s="7">
        <v>87</v>
      </c>
      <c r="Q40" s="56">
        <v>100</v>
      </c>
      <c r="R40" s="7">
        <v>90</v>
      </c>
      <c r="S40" s="56">
        <v>100</v>
      </c>
      <c r="T40" s="7">
        <v>93</v>
      </c>
      <c r="U40" s="56">
        <v>100</v>
      </c>
      <c r="V40" s="32">
        <v>1.1388888888888888E-2</v>
      </c>
    </row>
    <row r="41" spans="1:22" x14ac:dyDescent="0.2">
      <c r="A41" s="32">
        <v>1.1458333333333333E-2</v>
      </c>
      <c r="B41" s="7">
        <v>52</v>
      </c>
      <c r="C41" s="8">
        <v>89</v>
      </c>
      <c r="D41" s="7">
        <v>61</v>
      </c>
      <c r="E41" s="8">
        <v>91</v>
      </c>
      <c r="F41" s="7">
        <v>65</v>
      </c>
      <c r="G41" s="8">
        <v>94</v>
      </c>
      <c r="H41" s="7">
        <v>71</v>
      </c>
      <c r="I41" s="8">
        <v>96</v>
      </c>
      <c r="J41" s="7">
        <v>75</v>
      </c>
      <c r="K41" s="56">
        <v>100</v>
      </c>
      <c r="L41" s="7">
        <v>79</v>
      </c>
      <c r="M41" s="56">
        <v>100</v>
      </c>
      <c r="N41" s="7">
        <v>84</v>
      </c>
      <c r="O41" s="56">
        <v>100</v>
      </c>
      <c r="P41" s="7">
        <v>86</v>
      </c>
      <c r="Q41" s="56">
        <v>100</v>
      </c>
      <c r="R41" s="7">
        <v>90</v>
      </c>
      <c r="S41" s="56">
        <v>100</v>
      </c>
      <c r="T41" s="7">
        <v>93</v>
      </c>
      <c r="U41" s="56">
        <v>100</v>
      </c>
      <c r="V41" s="32">
        <v>1.1458333333333333E-2</v>
      </c>
    </row>
    <row r="42" spans="1:22" x14ac:dyDescent="0.2">
      <c r="A42" s="32">
        <v>1.1527777777777779E-2</v>
      </c>
      <c r="B42" s="7">
        <v>50</v>
      </c>
      <c r="C42" s="8">
        <v>88</v>
      </c>
      <c r="D42" s="55">
        <v>60</v>
      </c>
      <c r="E42" s="8">
        <v>90</v>
      </c>
      <c r="F42" s="7">
        <v>64</v>
      </c>
      <c r="G42" s="8">
        <v>93</v>
      </c>
      <c r="H42" s="7">
        <v>70</v>
      </c>
      <c r="I42" s="8">
        <v>95</v>
      </c>
      <c r="J42" s="7">
        <v>74</v>
      </c>
      <c r="K42" s="56">
        <v>100</v>
      </c>
      <c r="L42" s="7">
        <v>78</v>
      </c>
      <c r="M42" s="56">
        <v>100</v>
      </c>
      <c r="N42" s="7">
        <v>83</v>
      </c>
      <c r="O42" s="56">
        <v>100</v>
      </c>
      <c r="P42" s="7">
        <v>85</v>
      </c>
      <c r="Q42" s="56">
        <v>100</v>
      </c>
      <c r="R42" s="7">
        <v>89</v>
      </c>
      <c r="S42" s="56">
        <v>100</v>
      </c>
      <c r="T42" s="7">
        <v>92</v>
      </c>
      <c r="U42" s="56">
        <v>100</v>
      </c>
      <c r="V42" s="32">
        <v>1.1527777777777779E-2</v>
      </c>
    </row>
    <row r="43" spans="1:22" x14ac:dyDescent="0.2">
      <c r="A43" s="32">
        <v>1.1597222222222222E-2</v>
      </c>
      <c r="B43" s="7">
        <v>49</v>
      </c>
      <c r="C43" s="8">
        <v>87</v>
      </c>
      <c r="D43" s="7">
        <v>59</v>
      </c>
      <c r="E43" s="8">
        <v>89</v>
      </c>
      <c r="F43" s="7">
        <v>63</v>
      </c>
      <c r="G43" s="8">
        <v>92</v>
      </c>
      <c r="H43" s="7">
        <v>69</v>
      </c>
      <c r="I43" s="8">
        <v>94</v>
      </c>
      <c r="J43" s="7">
        <v>74</v>
      </c>
      <c r="K43" s="56">
        <v>100</v>
      </c>
      <c r="L43" s="7">
        <v>77</v>
      </c>
      <c r="M43" s="56">
        <v>100</v>
      </c>
      <c r="N43" s="7">
        <v>82</v>
      </c>
      <c r="O43" s="56">
        <v>100</v>
      </c>
      <c r="P43" s="7">
        <v>84</v>
      </c>
      <c r="Q43" s="56">
        <v>100</v>
      </c>
      <c r="R43" s="7">
        <v>88</v>
      </c>
      <c r="S43" s="56">
        <v>100</v>
      </c>
      <c r="T43" s="7">
        <v>91</v>
      </c>
      <c r="U43" s="56">
        <v>100</v>
      </c>
      <c r="V43" s="32">
        <v>1.1597222222222222E-2</v>
      </c>
    </row>
    <row r="44" spans="1:22" x14ac:dyDescent="0.2">
      <c r="A44" s="32">
        <v>1.1666666666666665E-2</v>
      </c>
      <c r="B44" s="7">
        <v>48</v>
      </c>
      <c r="C44" s="8">
        <v>85</v>
      </c>
      <c r="D44" s="7">
        <v>58</v>
      </c>
      <c r="E44" s="8">
        <v>88</v>
      </c>
      <c r="F44" s="7">
        <v>62</v>
      </c>
      <c r="G44" s="8">
        <v>91</v>
      </c>
      <c r="H44" s="7">
        <v>68</v>
      </c>
      <c r="I44" s="8">
        <v>94</v>
      </c>
      <c r="J44" s="7">
        <v>73</v>
      </c>
      <c r="K44" s="56">
        <v>100</v>
      </c>
      <c r="L44" s="7">
        <v>77</v>
      </c>
      <c r="M44" s="56">
        <v>100</v>
      </c>
      <c r="N44" s="7">
        <v>81</v>
      </c>
      <c r="O44" s="56">
        <v>100</v>
      </c>
      <c r="P44" s="7">
        <v>84</v>
      </c>
      <c r="Q44" s="56">
        <v>100</v>
      </c>
      <c r="R44" s="7">
        <v>87</v>
      </c>
      <c r="S44" s="56">
        <v>100</v>
      </c>
      <c r="T44" s="7">
        <v>90</v>
      </c>
      <c r="U44" s="56">
        <v>100</v>
      </c>
      <c r="V44" s="32">
        <v>1.1666666666666665E-2</v>
      </c>
    </row>
    <row r="45" spans="1:22" x14ac:dyDescent="0.2">
      <c r="A45" s="32">
        <v>1.173611111111111E-2</v>
      </c>
      <c r="B45" s="7">
        <v>46</v>
      </c>
      <c r="C45" s="8">
        <v>84</v>
      </c>
      <c r="D45" s="7">
        <v>57</v>
      </c>
      <c r="E45" s="8">
        <v>87</v>
      </c>
      <c r="F45" s="7">
        <v>61</v>
      </c>
      <c r="G45" s="8">
        <v>91</v>
      </c>
      <c r="H45" s="7">
        <v>67</v>
      </c>
      <c r="I45" s="8">
        <v>93</v>
      </c>
      <c r="J45" s="7">
        <v>72</v>
      </c>
      <c r="K45" s="56">
        <v>100</v>
      </c>
      <c r="L45" s="7">
        <v>76</v>
      </c>
      <c r="M45" s="56">
        <v>100</v>
      </c>
      <c r="N45" s="7">
        <v>80</v>
      </c>
      <c r="O45" s="56">
        <v>100</v>
      </c>
      <c r="P45" s="7">
        <v>83</v>
      </c>
      <c r="Q45" s="56">
        <v>100</v>
      </c>
      <c r="R45" s="7">
        <v>86</v>
      </c>
      <c r="S45" s="56">
        <v>100</v>
      </c>
      <c r="T45" s="7">
        <v>89</v>
      </c>
      <c r="U45" s="56">
        <v>100</v>
      </c>
      <c r="V45" s="32">
        <v>1.173611111111111E-2</v>
      </c>
    </row>
    <row r="46" spans="1:22" x14ac:dyDescent="0.2">
      <c r="A46" s="32">
        <v>1.1805555555555557E-2</v>
      </c>
      <c r="B46" s="7">
        <v>45</v>
      </c>
      <c r="C46" s="8">
        <v>83</v>
      </c>
      <c r="D46" s="7">
        <v>56</v>
      </c>
      <c r="E46" s="8">
        <v>86</v>
      </c>
      <c r="F46" s="55">
        <v>60</v>
      </c>
      <c r="G46" s="8">
        <v>90</v>
      </c>
      <c r="H46" s="7">
        <v>66</v>
      </c>
      <c r="I46" s="8">
        <v>92</v>
      </c>
      <c r="J46" s="7">
        <v>71</v>
      </c>
      <c r="K46" s="56">
        <v>100</v>
      </c>
      <c r="L46" s="7">
        <v>75</v>
      </c>
      <c r="M46" s="56">
        <v>100</v>
      </c>
      <c r="N46" s="7">
        <v>80</v>
      </c>
      <c r="O46" s="56">
        <v>100</v>
      </c>
      <c r="P46" s="7">
        <v>82</v>
      </c>
      <c r="Q46" s="56">
        <v>100</v>
      </c>
      <c r="R46" s="7">
        <v>85</v>
      </c>
      <c r="S46" s="56">
        <v>100</v>
      </c>
      <c r="T46" s="7">
        <v>88</v>
      </c>
      <c r="U46" s="56">
        <v>100</v>
      </c>
      <c r="V46" s="32">
        <v>1.1805555555555557E-2</v>
      </c>
    </row>
    <row r="47" spans="1:22" x14ac:dyDescent="0.2">
      <c r="A47" s="32">
        <v>1.1875E-2</v>
      </c>
      <c r="B47" s="7">
        <v>43</v>
      </c>
      <c r="C47" s="8">
        <v>82</v>
      </c>
      <c r="D47" s="7">
        <v>54</v>
      </c>
      <c r="E47" s="8">
        <v>85</v>
      </c>
      <c r="F47" s="7">
        <v>59</v>
      </c>
      <c r="G47" s="8">
        <v>89</v>
      </c>
      <c r="H47" s="7">
        <v>65</v>
      </c>
      <c r="I47" s="8">
        <v>92</v>
      </c>
      <c r="J47" s="7">
        <v>70</v>
      </c>
      <c r="K47" s="8">
        <v>99</v>
      </c>
      <c r="L47" s="7">
        <v>74</v>
      </c>
      <c r="M47" s="56">
        <v>100</v>
      </c>
      <c r="N47" s="7">
        <v>79</v>
      </c>
      <c r="O47" s="56">
        <v>100</v>
      </c>
      <c r="P47" s="7">
        <v>81</v>
      </c>
      <c r="Q47" s="56">
        <v>100</v>
      </c>
      <c r="R47" s="7">
        <v>84</v>
      </c>
      <c r="S47" s="56">
        <v>100</v>
      </c>
      <c r="T47" s="7">
        <v>87</v>
      </c>
      <c r="U47" s="56">
        <v>100</v>
      </c>
      <c r="V47" s="32">
        <v>1.1875E-2</v>
      </c>
    </row>
    <row r="48" spans="1:22" x14ac:dyDescent="0.2">
      <c r="A48" s="32">
        <v>1.1944444444444445E-2</v>
      </c>
      <c r="B48" s="7">
        <v>42</v>
      </c>
      <c r="C48" s="8">
        <v>81</v>
      </c>
      <c r="D48" s="7">
        <v>53</v>
      </c>
      <c r="E48" s="8">
        <v>84</v>
      </c>
      <c r="F48" s="7">
        <v>58</v>
      </c>
      <c r="G48" s="8">
        <v>88</v>
      </c>
      <c r="H48" s="7">
        <v>65</v>
      </c>
      <c r="I48" s="8">
        <v>91</v>
      </c>
      <c r="J48" s="7">
        <v>69</v>
      </c>
      <c r="K48" s="8">
        <v>99</v>
      </c>
      <c r="L48" s="7">
        <v>73</v>
      </c>
      <c r="M48" s="56">
        <v>100</v>
      </c>
      <c r="N48" s="7">
        <v>78</v>
      </c>
      <c r="O48" s="56">
        <v>100</v>
      </c>
      <c r="P48" s="7">
        <v>80</v>
      </c>
      <c r="Q48" s="56">
        <v>100</v>
      </c>
      <c r="R48" s="7">
        <v>83</v>
      </c>
      <c r="S48" s="56">
        <v>100</v>
      </c>
      <c r="T48" s="7">
        <v>86</v>
      </c>
      <c r="U48" s="56">
        <v>100</v>
      </c>
      <c r="V48" s="32">
        <v>1.1944444444444445E-2</v>
      </c>
    </row>
    <row r="49" spans="1:22" x14ac:dyDescent="0.2">
      <c r="A49" s="32">
        <v>1.2013888888888888E-2</v>
      </c>
      <c r="B49" s="7">
        <v>41</v>
      </c>
      <c r="C49" s="8">
        <v>79</v>
      </c>
      <c r="D49" s="7">
        <v>52</v>
      </c>
      <c r="E49" s="8">
        <v>83</v>
      </c>
      <c r="F49" s="7">
        <v>57</v>
      </c>
      <c r="G49" s="8">
        <v>87</v>
      </c>
      <c r="H49" s="7">
        <v>64</v>
      </c>
      <c r="I49" s="8">
        <v>90</v>
      </c>
      <c r="J49" s="7">
        <v>69</v>
      </c>
      <c r="K49" s="8">
        <v>98</v>
      </c>
      <c r="L49" s="7">
        <v>72</v>
      </c>
      <c r="M49" s="56">
        <v>100</v>
      </c>
      <c r="N49" s="7">
        <v>77</v>
      </c>
      <c r="O49" s="56">
        <v>100</v>
      </c>
      <c r="P49" s="7">
        <v>80</v>
      </c>
      <c r="Q49" s="56">
        <v>100</v>
      </c>
      <c r="R49" s="7">
        <v>83</v>
      </c>
      <c r="S49" s="56">
        <v>100</v>
      </c>
      <c r="T49" s="7">
        <v>85</v>
      </c>
      <c r="U49" s="56">
        <v>100</v>
      </c>
      <c r="V49" s="32">
        <v>1.2013888888888888E-2</v>
      </c>
    </row>
    <row r="50" spans="1:22" x14ac:dyDescent="0.2">
      <c r="A50" s="32">
        <v>1.2083333333333333E-2</v>
      </c>
      <c r="B50" s="7">
        <v>39</v>
      </c>
      <c r="C50" s="8">
        <v>78</v>
      </c>
      <c r="D50" s="7">
        <v>51</v>
      </c>
      <c r="E50" s="8">
        <v>82</v>
      </c>
      <c r="F50" s="7">
        <v>56</v>
      </c>
      <c r="G50" s="8">
        <v>86</v>
      </c>
      <c r="H50" s="7">
        <v>63</v>
      </c>
      <c r="I50" s="8">
        <v>90</v>
      </c>
      <c r="J50" s="7">
        <v>68</v>
      </c>
      <c r="K50" s="8">
        <v>97</v>
      </c>
      <c r="L50" s="7">
        <v>71</v>
      </c>
      <c r="M50" s="56">
        <v>100</v>
      </c>
      <c r="N50" s="7">
        <v>76</v>
      </c>
      <c r="O50" s="56">
        <v>100</v>
      </c>
      <c r="P50" s="7">
        <v>79</v>
      </c>
      <c r="Q50" s="56">
        <v>100</v>
      </c>
      <c r="R50" s="7">
        <v>82</v>
      </c>
      <c r="S50" s="56">
        <v>100</v>
      </c>
      <c r="T50" s="7">
        <v>84</v>
      </c>
      <c r="U50" s="56">
        <v>100</v>
      </c>
      <c r="V50" s="32">
        <v>1.2083333333333333E-2</v>
      </c>
    </row>
    <row r="51" spans="1:22" x14ac:dyDescent="0.2">
      <c r="A51" s="32">
        <v>1.2152777777777778E-2</v>
      </c>
      <c r="B51" s="7">
        <v>38</v>
      </c>
      <c r="C51" s="8">
        <v>77</v>
      </c>
      <c r="D51" s="7">
        <v>50</v>
      </c>
      <c r="E51" s="8">
        <v>81</v>
      </c>
      <c r="F51" s="7">
        <v>55</v>
      </c>
      <c r="G51" s="8">
        <v>86</v>
      </c>
      <c r="H51" s="7">
        <v>62</v>
      </c>
      <c r="I51" s="8">
        <v>89</v>
      </c>
      <c r="J51" s="7">
        <v>67</v>
      </c>
      <c r="K51" s="8">
        <v>96</v>
      </c>
      <c r="L51" s="7">
        <v>70</v>
      </c>
      <c r="M51" s="8">
        <v>99</v>
      </c>
      <c r="N51" s="7">
        <v>76</v>
      </c>
      <c r="O51" s="56">
        <v>100</v>
      </c>
      <c r="P51" s="7">
        <v>78</v>
      </c>
      <c r="Q51" s="56">
        <v>100</v>
      </c>
      <c r="R51" s="7">
        <v>81</v>
      </c>
      <c r="S51" s="56">
        <v>100</v>
      </c>
      <c r="T51" s="7">
        <v>83</v>
      </c>
      <c r="U51" s="56">
        <v>100</v>
      </c>
      <c r="V51" s="32">
        <v>1.2152777777777778E-2</v>
      </c>
    </row>
    <row r="52" spans="1:22" x14ac:dyDescent="0.2">
      <c r="A52" s="32">
        <v>1.2222222222222223E-2</v>
      </c>
      <c r="B52" s="7">
        <v>37</v>
      </c>
      <c r="C52" s="8">
        <v>76</v>
      </c>
      <c r="D52" s="7">
        <v>49</v>
      </c>
      <c r="E52" s="8">
        <v>80</v>
      </c>
      <c r="F52" s="7">
        <v>54</v>
      </c>
      <c r="G52" s="8">
        <v>85</v>
      </c>
      <c r="H52" s="7">
        <v>61</v>
      </c>
      <c r="I52" s="8">
        <v>88</v>
      </c>
      <c r="J52" s="7">
        <v>66</v>
      </c>
      <c r="K52" s="8">
        <v>96</v>
      </c>
      <c r="L52" s="7">
        <v>70</v>
      </c>
      <c r="M52" s="8">
        <v>99</v>
      </c>
      <c r="N52" s="7">
        <v>75</v>
      </c>
      <c r="O52" s="56">
        <v>100</v>
      </c>
      <c r="P52" s="7">
        <v>77</v>
      </c>
      <c r="Q52" s="56">
        <v>100</v>
      </c>
      <c r="R52" s="7">
        <v>80</v>
      </c>
      <c r="S52" s="56">
        <v>100</v>
      </c>
      <c r="T52" s="7">
        <v>82</v>
      </c>
      <c r="U52" s="56">
        <v>100</v>
      </c>
      <c r="V52" s="32">
        <v>1.2222222222222223E-2</v>
      </c>
    </row>
    <row r="53" spans="1:22" x14ac:dyDescent="0.2">
      <c r="A53" s="32">
        <v>1.2291666666666668E-2</v>
      </c>
      <c r="B53" s="7">
        <v>35</v>
      </c>
      <c r="C53" s="8">
        <v>75</v>
      </c>
      <c r="D53" s="7">
        <v>48</v>
      </c>
      <c r="E53" s="8">
        <v>79</v>
      </c>
      <c r="F53" s="7">
        <v>52</v>
      </c>
      <c r="G53" s="8">
        <v>84</v>
      </c>
      <c r="H53" s="55">
        <v>60</v>
      </c>
      <c r="I53" s="8">
        <v>88</v>
      </c>
      <c r="J53" s="7">
        <v>65</v>
      </c>
      <c r="K53" s="8">
        <v>95</v>
      </c>
      <c r="L53" s="7">
        <v>69</v>
      </c>
      <c r="M53" s="8">
        <v>98</v>
      </c>
      <c r="N53" s="7">
        <v>74</v>
      </c>
      <c r="O53" s="8">
        <v>99</v>
      </c>
      <c r="P53" s="7">
        <v>76</v>
      </c>
      <c r="Q53" s="56">
        <v>100</v>
      </c>
      <c r="R53" s="7">
        <v>79</v>
      </c>
      <c r="S53" s="56">
        <v>100</v>
      </c>
      <c r="T53" s="7">
        <v>81</v>
      </c>
      <c r="U53" s="56">
        <v>100</v>
      </c>
      <c r="V53" s="32">
        <v>1.2291666666666668E-2</v>
      </c>
    </row>
    <row r="54" spans="1:22" x14ac:dyDescent="0.2">
      <c r="A54" s="32">
        <v>1.2361111111111111E-2</v>
      </c>
      <c r="B54" s="7">
        <v>34</v>
      </c>
      <c r="C54" s="8">
        <v>73</v>
      </c>
      <c r="D54" s="7">
        <v>47</v>
      </c>
      <c r="E54" s="8">
        <v>78</v>
      </c>
      <c r="F54" s="7">
        <v>51</v>
      </c>
      <c r="G54" s="8">
        <v>83</v>
      </c>
      <c r="H54" s="7">
        <v>59</v>
      </c>
      <c r="I54" s="8">
        <v>87</v>
      </c>
      <c r="J54" s="7">
        <v>64</v>
      </c>
      <c r="K54" s="8">
        <v>94</v>
      </c>
      <c r="L54" s="7">
        <v>68</v>
      </c>
      <c r="M54" s="8">
        <v>97</v>
      </c>
      <c r="N54" s="7">
        <v>73</v>
      </c>
      <c r="O54" s="8">
        <v>99</v>
      </c>
      <c r="P54" s="7">
        <v>76</v>
      </c>
      <c r="Q54" s="56">
        <v>100</v>
      </c>
      <c r="R54" s="7">
        <v>78</v>
      </c>
      <c r="S54" s="56">
        <v>100</v>
      </c>
      <c r="T54" s="7">
        <v>80</v>
      </c>
      <c r="U54" s="56">
        <v>100</v>
      </c>
      <c r="V54" s="32">
        <v>1.2361111111111111E-2</v>
      </c>
    </row>
    <row r="55" spans="1:22" x14ac:dyDescent="0.2">
      <c r="A55" s="32">
        <v>1.2430555555555554E-2</v>
      </c>
      <c r="B55" s="7">
        <v>32</v>
      </c>
      <c r="C55" s="8">
        <v>72</v>
      </c>
      <c r="D55" s="7">
        <v>46</v>
      </c>
      <c r="E55" s="8">
        <v>77</v>
      </c>
      <c r="F55" s="7">
        <v>50</v>
      </c>
      <c r="G55" s="8">
        <v>82</v>
      </c>
      <c r="H55" s="7">
        <v>58</v>
      </c>
      <c r="I55" s="8">
        <v>86</v>
      </c>
      <c r="J55" s="7">
        <v>63</v>
      </c>
      <c r="K55" s="8">
        <v>94</v>
      </c>
      <c r="L55" s="7">
        <v>67</v>
      </c>
      <c r="M55" s="8">
        <v>97</v>
      </c>
      <c r="N55" s="7">
        <v>73</v>
      </c>
      <c r="O55" s="8">
        <v>98</v>
      </c>
      <c r="P55" s="7">
        <v>75</v>
      </c>
      <c r="Q55" s="56">
        <v>100</v>
      </c>
      <c r="R55" s="7">
        <v>77</v>
      </c>
      <c r="S55" s="56">
        <v>100</v>
      </c>
      <c r="T55" s="7">
        <v>80</v>
      </c>
      <c r="U55" s="56">
        <v>100</v>
      </c>
      <c r="V55" s="32">
        <v>1.2430555555555554E-2</v>
      </c>
    </row>
    <row r="56" spans="1:22" x14ac:dyDescent="0.2">
      <c r="A56" s="32">
        <v>1.2500000000000001E-2</v>
      </c>
      <c r="B56" s="7">
        <v>31</v>
      </c>
      <c r="C56" s="8">
        <v>71</v>
      </c>
      <c r="D56" s="7">
        <v>44</v>
      </c>
      <c r="E56" s="8">
        <v>76</v>
      </c>
      <c r="F56" s="7">
        <v>49</v>
      </c>
      <c r="G56" s="8">
        <v>81</v>
      </c>
      <c r="H56" s="7">
        <v>57</v>
      </c>
      <c r="I56" s="8">
        <v>86</v>
      </c>
      <c r="J56" s="7">
        <v>63</v>
      </c>
      <c r="K56" s="8">
        <v>93</v>
      </c>
      <c r="L56" s="7">
        <v>66</v>
      </c>
      <c r="M56" s="8">
        <v>96</v>
      </c>
      <c r="N56" s="7">
        <v>72</v>
      </c>
      <c r="O56" s="8">
        <v>97</v>
      </c>
      <c r="P56" s="7">
        <v>74</v>
      </c>
      <c r="Q56" s="56">
        <v>100</v>
      </c>
      <c r="R56" s="7">
        <v>77</v>
      </c>
      <c r="S56" s="56">
        <v>100</v>
      </c>
      <c r="T56" s="7">
        <v>79</v>
      </c>
      <c r="U56" s="56">
        <v>100</v>
      </c>
      <c r="V56" s="32">
        <v>1.2500000000000001E-2</v>
      </c>
    </row>
    <row r="57" spans="1:22" x14ac:dyDescent="0.2">
      <c r="A57" s="32">
        <v>1.2569444444444446E-2</v>
      </c>
      <c r="B57" s="7">
        <v>30</v>
      </c>
      <c r="C57" s="8">
        <v>70</v>
      </c>
      <c r="D57" s="7">
        <v>43</v>
      </c>
      <c r="E57" s="8">
        <v>75</v>
      </c>
      <c r="F57" s="7">
        <v>48</v>
      </c>
      <c r="G57" s="8">
        <v>80</v>
      </c>
      <c r="H57" s="7">
        <v>56</v>
      </c>
      <c r="I57" s="8">
        <v>85</v>
      </c>
      <c r="J57" s="7">
        <v>62</v>
      </c>
      <c r="K57" s="8">
        <v>92</v>
      </c>
      <c r="L57" s="7">
        <v>65</v>
      </c>
      <c r="M57" s="8">
        <v>96</v>
      </c>
      <c r="N57" s="7">
        <v>71</v>
      </c>
      <c r="O57" s="8">
        <v>97</v>
      </c>
      <c r="P57" s="7">
        <v>73</v>
      </c>
      <c r="Q57" s="56">
        <v>100</v>
      </c>
      <c r="R57" s="7">
        <v>76</v>
      </c>
      <c r="S57" s="56">
        <v>100</v>
      </c>
      <c r="T57" s="7">
        <v>78</v>
      </c>
      <c r="U57" s="56">
        <v>100</v>
      </c>
      <c r="V57" s="32">
        <v>1.2569444444444446E-2</v>
      </c>
    </row>
    <row r="58" spans="1:22" x14ac:dyDescent="0.2">
      <c r="A58" s="32">
        <v>1.2638888888888889E-2</v>
      </c>
      <c r="B58" s="7">
        <v>28</v>
      </c>
      <c r="C58" s="8">
        <v>68</v>
      </c>
      <c r="D58" s="7">
        <v>42</v>
      </c>
      <c r="E58" s="8">
        <v>74</v>
      </c>
      <c r="F58" s="7">
        <v>47</v>
      </c>
      <c r="G58" s="8">
        <v>80</v>
      </c>
      <c r="H58" s="7">
        <v>55</v>
      </c>
      <c r="I58" s="8">
        <v>84</v>
      </c>
      <c r="J58" s="7">
        <v>61</v>
      </c>
      <c r="K58" s="8">
        <v>92</v>
      </c>
      <c r="L58" s="7">
        <v>64</v>
      </c>
      <c r="M58" s="8">
        <v>95</v>
      </c>
      <c r="N58" s="7">
        <v>70</v>
      </c>
      <c r="O58" s="8">
        <v>96</v>
      </c>
      <c r="P58" s="7">
        <v>73</v>
      </c>
      <c r="Q58" s="56">
        <v>100</v>
      </c>
      <c r="R58" s="7">
        <v>75</v>
      </c>
      <c r="S58" s="56">
        <v>100</v>
      </c>
      <c r="T58" s="7">
        <v>77</v>
      </c>
      <c r="U58" s="56">
        <v>100</v>
      </c>
      <c r="V58" s="32">
        <v>1.2638888888888889E-2</v>
      </c>
    </row>
    <row r="59" spans="1:22" x14ac:dyDescent="0.2">
      <c r="A59" s="32">
        <v>1.2708333333333332E-2</v>
      </c>
      <c r="B59" s="7">
        <v>27</v>
      </c>
      <c r="C59" s="8">
        <v>67</v>
      </c>
      <c r="D59" s="7">
        <v>41</v>
      </c>
      <c r="E59" s="8">
        <v>73</v>
      </c>
      <c r="F59" s="7">
        <v>46</v>
      </c>
      <c r="G59" s="8">
        <v>79</v>
      </c>
      <c r="H59" s="7">
        <v>55</v>
      </c>
      <c r="I59" s="8">
        <v>83</v>
      </c>
      <c r="J59" s="55">
        <v>60</v>
      </c>
      <c r="K59" s="8">
        <v>91</v>
      </c>
      <c r="L59" s="7">
        <v>63</v>
      </c>
      <c r="M59" s="8">
        <v>94</v>
      </c>
      <c r="N59" s="7">
        <v>69</v>
      </c>
      <c r="O59" s="8">
        <v>96</v>
      </c>
      <c r="P59" s="7">
        <v>72</v>
      </c>
      <c r="Q59" s="56">
        <v>100</v>
      </c>
      <c r="R59" s="7">
        <v>74</v>
      </c>
      <c r="S59" s="56">
        <v>100</v>
      </c>
      <c r="T59" s="7">
        <v>76</v>
      </c>
      <c r="U59" s="56">
        <v>100</v>
      </c>
      <c r="V59" s="32">
        <v>1.2708333333333332E-2</v>
      </c>
    </row>
    <row r="60" spans="1:22" x14ac:dyDescent="0.2">
      <c r="A60" s="32">
        <v>1.2777777777777777E-2</v>
      </c>
      <c r="B60" s="7">
        <v>26</v>
      </c>
      <c r="C60" s="8">
        <v>66</v>
      </c>
      <c r="D60" s="7">
        <v>40</v>
      </c>
      <c r="E60" s="8">
        <v>72</v>
      </c>
      <c r="F60" s="7">
        <v>45</v>
      </c>
      <c r="G60" s="8">
        <v>78</v>
      </c>
      <c r="H60" s="7">
        <v>54</v>
      </c>
      <c r="I60" s="8">
        <v>83</v>
      </c>
      <c r="J60" s="7">
        <v>59</v>
      </c>
      <c r="K60" s="8">
        <v>90</v>
      </c>
      <c r="L60" s="7">
        <v>63</v>
      </c>
      <c r="M60" s="8">
        <v>94</v>
      </c>
      <c r="N60" s="7">
        <v>69</v>
      </c>
      <c r="O60" s="8">
        <v>95</v>
      </c>
      <c r="P60" s="7">
        <v>71</v>
      </c>
      <c r="Q60" s="56">
        <v>100</v>
      </c>
      <c r="R60" s="7">
        <v>73</v>
      </c>
      <c r="S60" s="56">
        <v>100</v>
      </c>
      <c r="T60" s="7">
        <v>75</v>
      </c>
      <c r="U60" s="56">
        <v>100</v>
      </c>
      <c r="V60" s="32">
        <v>1.2777777777777777E-2</v>
      </c>
    </row>
    <row r="61" spans="1:22" x14ac:dyDescent="0.2">
      <c r="A61" s="32">
        <v>1.2847222222222223E-2</v>
      </c>
      <c r="B61" s="7">
        <v>24</v>
      </c>
      <c r="C61" s="8">
        <v>65</v>
      </c>
      <c r="D61" s="7">
        <v>39</v>
      </c>
      <c r="E61" s="8">
        <v>71</v>
      </c>
      <c r="F61" s="7">
        <v>44</v>
      </c>
      <c r="G61" s="8">
        <v>77</v>
      </c>
      <c r="H61" s="7">
        <v>53</v>
      </c>
      <c r="I61" s="8">
        <v>82</v>
      </c>
      <c r="J61" s="7">
        <v>58</v>
      </c>
      <c r="K61" s="8">
        <v>89</v>
      </c>
      <c r="L61" s="7">
        <v>62</v>
      </c>
      <c r="M61" s="8">
        <v>93</v>
      </c>
      <c r="N61" s="7">
        <v>68</v>
      </c>
      <c r="O61" s="8">
        <v>94</v>
      </c>
      <c r="P61" s="7">
        <v>70</v>
      </c>
      <c r="Q61" s="56">
        <v>100</v>
      </c>
      <c r="R61" s="7">
        <v>72</v>
      </c>
      <c r="S61" s="56">
        <v>100</v>
      </c>
      <c r="T61" s="7">
        <v>74</v>
      </c>
      <c r="U61" s="56">
        <v>100</v>
      </c>
      <c r="V61" s="32">
        <v>1.2847222222222223E-2</v>
      </c>
    </row>
    <row r="62" spans="1:22" x14ac:dyDescent="0.2">
      <c r="A62" s="32">
        <v>1.2916666666666667E-2</v>
      </c>
      <c r="B62" s="7">
        <v>23</v>
      </c>
      <c r="C62" s="8">
        <v>64</v>
      </c>
      <c r="D62" s="7">
        <v>38</v>
      </c>
      <c r="E62" s="8">
        <v>70</v>
      </c>
      <c r="F62" s="7">
        <v>43</v>
      </c>
      <c r="G62" s="8">
        <v>76</v>
      </c>
      <c r="H62" s="7">
        <v>52</v>
      </c>
      <c r="I62" s="8">
        <v>81</v>
      </c>
      <c r="J62" s="7">
        <v>57</v>
      </c>
      <c r="K62" s="8">
        <v>89</v>
      </c>
      <c r="L62" s="7">
        <v>61</v>
      </c>
      <c r="M62" s="8">
        <v>92</v>
      </c>
      <c r="N62" s="7">
        <v>67</v>
      </c>
      <c r="O62" s="8">
        <v>94</v>
      </c>
      <c r="P62" s="7">
        <v>69</v>
      </c>
      <c r="Q62" s="56">
        <v>100</v>
      </c>
      <c r="R62" s="7">
        <v>71</v>
      </c>
      <c r="S62" s="56">
        <v>100</v>
      </c>
      <c r="T62" s="7">
        <v>73</v>
      </c>
      <c r="U62" s="56">
        <v>100</v>
      </c>
      <c r="V62" s="32">
        <v>1.2916666666666667E-2</v>
      </c>
    </row>
    <row r="63" spans="1:22" x14ac:dyDescent="0.2">
      <c r="A63" s="32">
        <v>1.2986111111111111E-2</v>
      </c>
      <c r="B63" s="7">
        <v>21</v>
      </c>
      <c r="C63" s="8">
        <v>62</v>
      </c>
      <c r="D63" s="7">
        <v>37</v>
      </c>
      <c r="E63" s="8">
        <v>69</v>
      </c>
      <c r="F63" s="7">
        <v>42</v>
      </c>
      <c r="G63" s="8">
        <v>75</v>
      </c>
      <c r="H63" s="7">
        <v>51</v>
      </c>
      <c r="I63" s="8">
        <v>81</v>
      </c>
      <c r="J63" s="7">
        <v>57</v>
      </c>
      <c r="K63" s="8">
        <v>88</v>
      </c>
      <c r="L63" s="55">
        <v>60</v>
      </c>
      <c r="M63" s="8">
        <v>92</v>
      </c>
      <c r="N63" s="7">
        <v>66</v>
      </c>
      <c r="O63" s="8">
        <v>93</v>
      </c>
      <c r="P63" s="7">
        <v>69</v>
      </c>
      <c r="Q63" s="56">
        <v>100</v>
      </c>
      <c r="R63" s="7">
        <v>70</v>
      </c>
      <c r="S63" s="56">
        <v>100</v>
      </c>
      <c r="T63" s="7">
        <v>72</v>
      </c>
      <c r="U63" s="56">
        <v>100</v>
      </c>
      <c r="V63" s="32">
        <v>1.2986111111111111E-2</v>
      </c>
    </row>
    <row r="64" spans="1:22" x14ac:dyDescent="0.2">
      <c r="A64" s="32">
        <v>1.3055555555555555E-2</v>
      </c>
      <c r="B64" s="7">
        <v>20</v>
      </c>
      <c r="C64" s="8">
        <v>61</v>
      </c>
      <c r="D64" s="7">
        <v>36</v>
      </c>
      <c r="E64" s="8">
        <v>68</v>
      </c>
      <c r="F64" s="7">
        <v>41</v>
      </c>
      <c r="G64" s="8">
        <v>74</v>
      </c>
      <c r="H64" s="7">
        <v>50</v>
      </c>
      <c r="I64" s="8">
        <v>80</v>
      </c>
      <c r="J64" s="7">
        <v>56</v>
      </c>
      <c r="K64" s="8">
        <v>87</v>
      </c>
      <c r="L64" s="7">
        <v>59</v>
      </c>
      <c r="M64" s="8">
        <v>91</v>
      </c>
      <c r="N64" s="7">
        <v>65</v>
      </c>
      <c r="O64" s="8">
        <v>92</v>
      </c>
      <c r="P64" s="7">
        <v>68</v>
      </c>
      <c r="Q64" s="56">
        <v>100</v>
      </c>
      <c r="R64" s="7">
        <v>70</v>
      </c>
      <c r="S64" s="56">
        <v>100</v>
      </c>
      <c r="T64" s="7">
        <v>71</v>
      </c>
      <c r="U64" s="56">
        <v>100</v>
      </c>
      <c r="V64" s="32">
        <v>1.3055555555555555E-2</v>
      </c>
    </row>
    <row r="65" spans="1:22" x14ac:dyDescent="0.2">
      <c r="A65" s="32">
        <v>1.3125E-2</v>
      </c>
      <c r="B65" s="7">
        <v>19</v>
      </c>
      <c r="C65" s="56">
        <v>60</v>
      </c>
      <c r="D65" s="7">
        <v>34</v>
      </c>
      <c r="E65" s="8">
        <v>67</v>
      </c>
      <c r="F65" s="7">
        <v>39</v>
      </c>
      <c r="G65" s="8">
        <v>74</v>
      </c>
      <c r="H65" s="7">
        <v>49</v>
      </c>
      <c r="I65" s="8">
        <v>79</v>
      </c>
      <c r="J65" s="7">
        <v>55</v>
      </c>
      <c r="K65" s="8">
        <v>87</v>
      </c>
      <c r="L65" s="7">
        <v>58</v>
      </c>
      <c r="M65" s="8">
        <v>90</v>
      </c>
      <c r="N65" s="7">
        <v>65</v>
      </c>
      <c r="O65" s="8">
        <v>92</v>
      </c>
      <c r="P65" s="7">
        <v>67</v>
      </c>
      <c r="Q65" s="56">
        <v>100</v>
      </c>
      <c r="R65" s="7">
        <v>69</v>
      </c>
      <c r="S65" s="56">
        <v>100</v>
      </c>
      <c r="T65" s="7">
        <v>70</v>
      </c>
      <c r="U65" s="56">
        <v>100</v>
      </c>
      <c r="V65" s="32">
        <v>1.3125E-2</v>
      </c>
    </row>
    <row r="66" spans="1:22" x14ac:dyDescent="0.2">
      <c r="A66" s="32">
        <v>1.3194444444444444E-2</v>
      </c>
      <c r="B66" s="7">
        <v>17</v>
      </c>
      <c r="C66" s="8">
        <v>59</v>
      </c>
      <c r="D66" s="7">
        <v>33</v>
      </c>
      <c r="E66" s="8">
        <v>66</v>
      </c>
      <c r="F66" s="7">
        <v>38</v>
      </c>
      <c r="G66" s="8">
        <v>73</v>
      </c>
      <c r="H66" s="7">
        <v>48</v>
      </c>
      <c r="I66" s="8">
        <v>79</v>
      </c>
      <c r="J66" s="7">
        <v>54</v>
      </c>
      <c r="K66" s="8">
        <v>86</v>
      </c>
      <c r="L66" s="7">
        <v>57</v>
      </c>
      <c r="M66" s="8">
        <v>90</v>
      </c>
      <c r="N66" s="7">
        <v>64</v>
      </c>
      <c r="O66" s="8">
        <v>91</v>
      </c>
      <c r="P66" s="7">
        <v>66</v>
      </c>
      <c r="Q66" s="56">
        <v>100</v>
      </c>
      <c r="R66" s="7">
        <v>68</v>
      </c>
      <c r="S66" s="56">
        <v>100</v>
      </c>
      <c r="T66" s="7">
        <v>69</v>
      </c>
      <c r="U66" s="56">
        <v>100</v>
      </c>
      <c r="V66" s="32">
        <v>1.3194444444444444E-2</v>
      </c>
    </row>
    <row r="67" spans="1:22" x14ac:dyDescent="0.2">
      <c r="A67" s="32">
        <v>1.3263888888888889E-2</v>
      </c>
      <c r="B67" s="7">
        <v>16</v>
      </c>
      <c r="C67" s="8">
        <v>58</v>
      </c>
      <c r="D67" s="7">
        <v>32</v>
      </c>
      <c r="E67" s="8">
        <v>65</v>
      </c>
      <c r="F67" s="7">
        <v>37</v>
      </c>
      <c r="G67" s="8">
        <v>72</v>
      </c>
      <c r="H67" s="7">
        <v>47</v>
      </c>
      <c r="I67" s="8">
        <v>78</v>
      </c>
      <c r="J67" s="7">
        <v>53</v>
      </c>
      <c r="K67" s="8">
        <v>85</v>
      </c>
      <c r="L67" s="7">
        <v>57</v>
      </c>
      <c r="M67" s="8">
        <v>89</v>
      </c>
      <c r="N67" s="7">
        <v>63</v>
      </c>
      <c r="O67" s="8">
        <v>91</v>
      </c>
      <c r="P67" s="7">
        <v>65</v>
      </c>
      <c r="Q67" s="8">
        <v>99</v>
      </c>
      <c r="R67" s="7">
        <v>67</v>
      </c>
      <c r="S67" s="56">
        <v>100</v>
      </c>
      <c r="T67" s="7">
        <v>68</v>
      </c>
      <c r="U67" s="56">
        <v>100</v>
      </c>
      <c r="V67" s="32">
        <v>1.3263888888888889E-2</v>
      </c>
    </row>
    <row r="68" spans="1:22" x14ac:dyDescent="0.2">
      <c r="A68" s="32">
        <v>1.3333333333333334E-2</v>
      </c>
      <c r="B68" s="7">
        <v>14</v>
      </c>
      <c r="C68" s="8">
        <v>56</v>
      </c>
      <c r="D68" s="7">
        <v>31</v>
      </c>
      <c r="E68" s="8">
        <v>64</v>
      </c>
      <c r="F68" s="7">
        <v>36</v>
      </c>
      <c r="G68" s="8">
        <v>71</v>
      </c>
      <c r="H68" s="7">
        <v>46</v>
      </c>
      <c r="I68" s="8">
        <v>77</v>
      </c>
      <c r="J68" s="7">
        <v>52</v>
      </c>
      <c r="K68" s="8">
        <v>85</v>
      </c>
      <c r="L68" s="7">
        <v>56</v>
      </c>
      <c r="M68" s="8">
        <v>89</v>
      </c>
      <c r="N68" s="7">
        <v>62</v>
      </c>
      <c r="O68" s="8">
        <v>90</v>
      </c>
      <c r="P68" s="7">
        <v>65</v>
      </c>
      <c r="Q68" s="8">
        <v>99</v>
      </c>
      <c r="R68" s="7">
        <v>66</v>
      </c>
      <c r="S68" s="56">
        <v>100</v>
      </c>
      <c r="T68" s="7">
        <v>67</v>
      </c>
      <c r="U68" s="56">
        <v>100</v>
      </c>
      <c r="V68" s="32">
        <v>1.3333333333333334E-2</v>
      </c>
    </row>
    <row r="69" spans="1:22" x14ac:dyDescent="0.2">
      <c r="A69" s="32">
        <v>1.3402777777777779E-2</v>
      </c>
      <c r="B69" s="7">
        <v>13</v>
      </c>
      <c r="C69" s="8">
        <v>55</v>
      </c>
      <c r="D69" s="7">
        <v>30</v>
      </c>
      <c r="E69" s="8">
        <v>63</v>
      </c>
      <c r="F69" s="7">
        <v>35</v>
      </c>
      <c r="G69" s="8">
        <v>70</v>
      </c>
      <c r="H69" s="7">
        <v>45</v>
      </c>
      <c r="I69" s="8">
        <v>77</v>
      </c>
      <c r="J69" s="7">
        <v>51</v>
      </c>
      <c r="K69" s="8">
        <v>84</v>
      </c>
      <c r="L69" s="7">
        <v>55</v>
      </c>
      <c r="M69" s="8">
        <v>88</v>
      </c>
      <c r="N69" s="7">
        <v>62</v>
      </c>
      <c r="O69" s="8">
        <v>89</v>
      </c>
      <c r="P69" s="7">
        <v>64</v>
      </c>
      <c r="Q69" s="8">
        <v>98</v>
      </c>
      <c r="R69" s="7">
        <v>65</v>
      </c>
      <c r="S69" s="56">
        <v>100</v>
      </c>
      <c r="T69" s="7">
        <v>67</v>
      </c>
      <c r="U69" s="56">
        <v>100</v>
      </c>
      <c r="V69" s="32">
        <v>1.3402777777777779E-2</v>
      </c>
    </row>
    <row r="70" spans="1:22" x14ac:dyDescent="0.2">
      <c r="A70" s="32">
        <v>1.3472222222222221E-2</v>
      </c>
      <c r="B70" s="7">
        <v>12</v>
      </c>
      <c r="C70" s="8">
        <v>54</v>
      </c>
      <c r="D70" s="7">
        <v>29</v>
      </c>
      <c r="E70" s="8">
        <v>62</v>
      </c>
      <c r="F70" s="7">
        <v>34</v>
      </c>
      <c r="G70" s="8">
        <v>69</v>
      </c>
      <c r="H70" s="7">
        <v>45</v>
      </c>
      <c r="I70" s="8">
        <v>76</v>
      </c>
      <c r="J70" s="7">
        <v>51</v>
      </c>
      <c r="K70" s="8">
        <v>83</v>
      </c>
      <c r="L70" s="7">
        <v>54</v>
      </c>
      <c r="M70" s="8">
        <v>87</v>
      </c>
      <c r="N70" s="7">
        <v>61</v>
      </c>
      <c r="O70" s="8">
        <v>89</v>
      </c>
      <c r="P70" s="7">
        <v>63</v>
      </c>
      <c r="Q70" s="8">
        <v>97</v>
      </c>
      <c r="R70" s="7">
        <v>64</v>
      </c>
      <c r="S70" s="56">
        <v>100</v>
      </c>
      <c r="T70" s="7">
        <v>66</v>
      </c>
      <c r="U70" s="56">
        <v>100</v>
      </c>
      <c r="V70" s="32">
        <v>1.3472222222222221E-2</v>
      </c>
    </row>
    <row r="71" spans="1:22" x14ac:dyDescent="0.2">
      <c r="A71" s="32">
        <v>1.3541666666666667E-2</v>
      </c>
      <c r="B71" s="7">
        <v>10</v>
      </c>
      <c r="C71" s="8">
        <v>53</v>
      </c>
      <c r="D71" s="7">
        <v>28</v>
      </c>
      <c r="E71" s="8">
        <v>61</v>
      </c>
      <c r="F71" s="7">
        <v>33</v>
      </c>
      <c r="G71" s="8">
        <v>69</v>
      </c>
      <c r="H71" s="7">
        <v>44</v>
      </c>
      <c r="I71" s="8">
        <v>75</v>
      </c>
      <c r="J71" s="7">
        <v>50</v>
      </c>
      <c r="K71" s="8">
        <v>82</v>
      </c>
      <c r="L71" s="7">
        <v>53</v>
      </c>
      <c r="M71" s="8">
        <v>87</v>
      </c>
      <c r="N71" s="55">
        <v>60</v>
      </c>
      <c r="O71" s="8">
        <v>88</v>
      </c>
      <c r="P71" s="7">
        <v>62</v>
      </c>
      <c r="Q71" s="8">
        <v>96</v>
      </c>
      <c r="R71" s="7">
        <v>63</v>
      </c>
      <c r="S71" s="56">
        <v>100</v>
      </c>
      <c r="T71" s="7">
        <v>65</v>
      </c>
      <c r="U71" s="56">
        <v>100</v>
      </c>
      <c r="V71" s="32">
        <v>1.3541666666666667E-2</v>
      </c>
    </row>
    <row r="72" spans="1:22" x14ac:dyDescent="0.2">
      <c r="A72" s="32">
        <v>1.3611111111111112E-2</v>
      </c>
      <c r="B72" s="7">
        <v>9</v>
      </c>
      <c r="C72" s="8">
        <v>52</v>
      </c>
      <c r="D72" s="7">
        <v>27</v>
      </c>
      <c r="E72" s="56">
        <v>60</v>
      </c>
      <c r="F72" s="7">
        <v>32</v>
      </c>
      <c r="G72" s="8">
        <v>68</v>
      </c>
      <c r="H72" s="7">
        <v>43</v>
      </c>
      <c r="I72" s="8">
        <v>74</v>
      </c>
      <c r="J72" s="7">
        <v>49</v>
      </c>
      <c r="K72" s="8">
        <v>82</v>
      </c>
      <c r="L72" s="7">
        <v>52</v>
      </c>
      <c r="M72" s="8">
        <v>86</v>
      </c>
      <c r="N72" s="7">
        <v>59</v>
      </c>
      <c r="O72" s="8">
        <v>87</v>
      </c>
      <c r="P72" s="7">
        <v>62</v>
      </c>
      <c r="Q72" s="8">
        <v>96</v>
      </c>
      <c r="R72" s="7">
        <v>63</v>
      </c>
      <c r="S72" s="56">
        <v>100</v>
      </c>
      <c r="T72" s="7">
        <v>64</v>
      </c>
      <c r="U72" s="56">
        <v>100</v>
      </c>
      <c r="V72" s="32">
        <v>1.3611111111111112E-2</v>
      </c>
    </row>
    <row r="73" spans="1:22" x14ac:dyDescent="0.2">
      <c r="A73" s="32">
        <v>1.3680555555555555E-2</v>
      </c>
      <c r="B73" s="7">
        <v>8</v>
      </c>
      <c r="C73" s="8">
        <v>50</v>
      </c>
      <c r="D73" s="7">
        <v>26</v>
      </c>
      <c r="E73" s="8">
        <v>59</v>
      </c>
      <c r="F73" s="7">
        <v>31</v>
      </c>
      <c r="G73" s="8">
        <v>67</v>
      </c>
      <c r="H73" s="7">
        <v>42</v>
      </c>
      <c r="I73" s="8">
        <v>74</v>
      </c>
      <c r="J73" s="7">
        <v>48</v>
      </c>
      <c r="K73" s="8">
        <v>81</v>
      </c>
      <c r="L73" s="7">
        <v>51</v>
      </c>
      <c r="M73" s="8">
        <v>85</v>
      </c>
      <c r="N73" s="7">
        <v>58</v>
      </c>
      <c r="O73" s="8">
        <v>87</v>
      </c>
      <c r="P73" s="7">
        <v>61</v>
      </c>
      <c r="Q73" s="8">
        <v>95</v>
      </c>
      <c r="R73" s="7">
        <v>62</v>
      </c>
      <c r="S73" s="56">
        <v>100</v>
      </c>
      <c r="T73" s="7">
        <v>63</v>
      </c>
      <c r="U73" s="56">
        <v>100</v>
      </c>
      <c r="V73" s="32">
        <v>1.3680555555555555E-2</v>
      </c>
    </row>
    <row r="74" spans="1:22" x14ac:dyDescent="0.2">
      <c r="A74" s="32">
        <v>1.375E-2</v>
      </c>
      <c r="B74" s="7">
        <v>6</v>
      </c>
      <c r="C74" s="8">
        <v>49</v>
      </c>
      <c r="D74" s="7">
        <v>24</v>
      </c>
      <c r="E74" s="8">
        <v>58</v>
      </c>
      <c r="F74" s="7">
        <v>30</v>
      </c>
      <c r="G74" s="8">
        <v>66</v>
      </c>
      <c r="H74" s="7">
        <v>41</v>
      </c>
      <c r="I74" s="8">
        <v>73</v>
      </c>
      <c r="J74" s="7">
        <v>47</v>
      </c>
      <c r="K74" s="8">
        <v>80</v>
      </c>
      <c r="L74" s="7">
        <v>50</v>
      </c>
      <c r="M74" s="8">
        <v>85</v>
      </c>
      <c r="N74" s="7">
        <v>58</v>
      </c>
      <c r="O74" s="8">
        <v>86</v>
      </c>
      <c r="P74" s="55">
        <v>60</v>
      </c>
      <c r="Q74" s="8">
        <v>94</v>
      </c>
      <c r="R74" s="7">
        <v>61</v>
      </c>
      <c r="S74" s="8">
        <v>99</v>
      </c>
      <c r="T74" s="7">
        <v>62</v>
      </c>
      <c r="U74" s="56">
        <v>100</v>
      </c>
      <c r="V74" s="32">
        <v>1.375E-2</v>
      </c>
    </row>
    <row r="75" spans="1:22" x14ac:dyDescent="0.2">
      <c r="A75" s="32">
        <v>1.3819444444444443E-2</v>
      </c>
      <c r="B75" s="7">
        <v>5</v>
      </c>
      <c r="C75" s="8">
        <v>48</v>
      </c>
      <c r="D75" s="7">
        <v>23</v>
      </c>
      <c r="E75" s="8">
        <v>57</v>
      </c>
      <c r="F75" s="7">
        <v>29</v>
      </c>
      <c r="G75" s="8">
        <v>65</v>
      </c>
      <c r="H75" s="7">
        <v>40</v>
      </c>
      <c r="I75" s="8">
        <v>72</v>
      </c>
      <c r="J75" s="7">
        <v>46</v>
      </c>
      <c r="K75" s="8">
        <v>80</v>
      </c>
      <c r="L75" s="7">
        <v>50</v>
      </c>
      <c r="M75" s="8">
        <v>84</v>
      </c>
      <c r="N75" s="7">
        <v>57</v>
      </c>
      <c r="O75" s="8">
        <v>86</v>
      </c>
      <c r="P75" s="7">
        <v>59</v>
      </c>
      <c r="Q75" s="8">
        <v>93</v>
      </c>
      <c r="R75" s="55">
        <v>60</v>
      </c>
      <c r="S75" s="8">
        <v>98</v>
      </c>
      <c r="T75" s="7">
        <v>61</v>
      </c>
      <c r="U75" s="56">
        <v>100</v>
      </c>
      <c r="V75" s="32">
        <v>1.3819444444444443E-2</v>
      </c>
    </row>
    <row r="76" spans="1:22" x14ac:dyDescent="0.2">
      <c r="A76" s="32">
        <v>1.388888888888889E-2</v>
      </c>
      <c r="B76" s="7">
        <v>3</v>
      </c>
      <c r="C76" s="8">
        <v>47</v>
      </c>
      <c r="D76" s="7">
        <v>22</v>
      </c>
      <c r="E76" s="8">
        <v>56</v>
      </c>
      <c r="F76" s="7">
        <v>28</v>
      </c>
      <c r="G76" s="8">
        <v>64</v>
      </c>
      <c r="H76" s="7">
        <v>39</v>
      </c>
      <c r="I76" s="8">
        <v>72</v>
      </c>
      <c r="J76" s="7">
        <v>46</v>
      </c>
      <c r="K76" s="8">
        <v>79</v>
      </c>
      <c r="L76" s="7">
        <v>49</v>
      </c>
      <c r="M76" s="8">
        <v>83</v>
      </c>
      <c r="N76" s="7">
        <v>56</v>
      </c>
      <c r="O76" s="8">
        <v>85</v>
      </c>
      <c r="P76" s="7">
        <v>58</v>
      </c>
      <c r="Q76" s="8">
        <v>93</v>
      </c>
      <c r="R76" s="7">
        <v>59</v>
      </c>
      <c r="S76" s="8">
        <v>98</v>
      </c>
      <c r="T76" s="55">
        <v>60</v>
      </c>
      <c r="U76" s="56">
        <v>100</v>
      </c>
      <c r="V76" s="32">
        <v>1.388888888888889E-2</v>
      </c>
    </row>
    <row r="77" spans="1:22" x14ac:dyDescent="0.2">
      <c r="A77" s="32">
        <v>1.3958333333333333E-2</v>
      </c>
      <c r="B77" s="7">
        <v>2</v>
      </c>
      <c r="C77" s="8">
        <v>45</v>
      </c>
      <c r="D77" s="7">
        <v>21</v>
      </c>
      <c r="E77" s="8">
        <v>55</v>
      </c>
      <c r="F77" s="7">
        <v>26</v>
      </c>
      <c r="G77" s="8">
        <v>63</v>
      </c>
      <c r="H77" s="7">
        <v>38</v>
      </c>
      <c r="I77" s="8">
        <v>71</v>
      </c>
      <c r="J77" s="7">
        <v>45</v>
      </c>
      <c r="K77" s="8">
        <v>78</v>
      </c>
      <c r="L77" s="7">
        <v>48</v>
      </c>
      <c r="M77" s="8">
        <v>83</v>
      </c>
      <c r="N77" s="7">
        <v>55</v>
      </c>
      <c r="O77" s="8">
        <v>84</v>
      </c>
      <c r="P77" s="7">
        <v>58</v>
      </c>
      <c r="Q77" s="8">
        <v>92</v>
      </c>
      <c r="R77" s="7">
        <v>58</v>
      </c>
      <c r="S77" s="8">
        <v>97</v>
      </c>
      <c r="T77" s="7">
        <v>59</v>
      </c>
      <c r="U77" s="8">
        <v>99</v>
      </c>
      <c r="V77" s="32">
        <v>1.3958333333333333E-2</v>
      </c>
    </row>
    <row r="78" spans="1:22" x14ac:dyDescent="0.2">
      <c r="A78" s="32">
        <v>1.4027777777777778E-2</v>
      </c>
      <c r="B78" s="7">
        <v>1</v>
      </c>
      <c r="C78" s="8">
        <v>44</v>
      </c>
      <c r="D78" s="7">
        <v>20</v>
      </c>
      <c r="E78" s="8">
        <v>54</v>
      </c>
      <c r="F78" s="7">
        <v>25</v>
      </c>
      <c r="G78" s="8">
        <v>63</v>
      </c>
      <c r="H78" s="7">
        <v>37</v>
      </c>
      <c r="I78" s="8">
        <v>70</v>
      </c>
      <c r="J78" s="7">
        <v>44</v>
      </c>
      <c r="K78" s="8">
        <v>78</v>
      </c>
      <c r="L78" s="7">
        <v>47</v>
      </c>
      <c r="M78" s="8">
        <v>82</v>
      </c>
      <c r="N78" s="7">
        <v>55</v>
      </c>
      <c r="O78" s="8">
        <v>84</v>
      </c>
      <c r="P78" s="7">
        <v>57</v>
      </c>
      <c r="Q78" s="8">
        <v>91</v>
      </c>
      <c r="R78" s="7">
        <v>57</v>
      </c>
      <c r="S78" s="8">
        <v>96</v>
      </c>
      <c r="T78" s="7">
        <v>58</v>
      </c>
      <c r="U78" s="8">
        <v>98</v>
      </c>
      <c r="V78" s="32">
        <v>1.4027777777777778E-2</v>
      </c>
    </row>
    <row r="79" spans="1:22" x14ac:dyDescent="0.2">
      <c r="A79" s="32">
        <v>1.4097222222222223E-2</v>
      </c>
      <c r="B79" s="7">
        <v>0</v>
      </c>
      <c r="C79" s="8">
        <v>43</v>
      </c>
      <c r="D79" s="7">
        <v>19</v>
      </c>
      <c r="E79" s="8">
        <v>53</v>
      </c>
      <c r="F79" s="7">
        <v>24</v>
      </c>
      <c r="G79" s="8">
        <v>62</v>
      </c>
      <c r="H79" s="7">
        <v>36</v>
      </c>
      <c r="I79" s="8">
        <v>70</v>
      </c>
      <c r="J79" s="7">
        <v>43</v>
      </c>
      <c r="K79" s="8">
        <v>77</v>
      </c>
      <c r="L79" s="7">
        <v>46</v>
      </c>
      <c r="M79" s="8">
        <v>82</v>
      </c>
      <c r="N79" s="7">
        <v>54</v>
      </c>
      <c r="O79" s="8">
        <v>83</v>
      </c>
      <c r="P79" s="7">
        <v>56</v>
      </c>
      <c r="Q79" s="8">
        <v>90</v>
      </c>
      <c r="R79" s="7">
        <v>57</v>
      </c>
      <c r="S79" s="8">
        <v>95</v>
      </c>
      <c r="T79" s="7">
        <v>57</v>
      </c>
      <c r="U79" s="8">
        <v>98</v>
      </c>
      <c r="V79" s="32">
        <v>1.4097222222222223E-2</v>
      </c>
    </row>
    <row r="80" spans="1:22" x14ac:dyDescent="0.2">
      <c r="A80" s="32">
        <v>1.4166666666666666E-2</v>
      </c>
      <c r="B80" s="7">
        <v>0</v>
      </c>
      <c r="C80" s="8">
        <v>42</v>
      </c>
      <c r="D80" s="7">
        <v>18</v>
      </c>
      <c r="E80" s="8">
        <v>52</v>
      </c>
      <c r="F80" s="7">
        <v>23</v>
      </c>
      <c r="G80" s="8">
        <v>61</v>
      </c>
      <c r="H80" s="7">
        <v>35</v>
      </c>
      <c r="I80" s="8">
        <v>69</v>
      </c>
      <c r="J80" s="7">
        <v>42</v>
      </c>
      <c r="K80" s="8">
        <v>76</v>
      </c>
      <c r="L80" s="7">
        <v>45</v>
      </c>
      <c r="M80" s="8">
        <v>81</v>
      </c>
      <c r="N80" s="7">
        <v>53</v>
      </c>
      <c r="O80" s="8">
        <v>82</v>
      </c>
      <c r="P80" s="7">
        <v>55</v>
      </c>
      <c r="Q80" s="8">
        <v>90</v>
      </c>
      <c r="R80" s="7">
        <v>56</v>
      </c>
      <c r="S80" s="8">
        <v>95</v>
      </c>
      <c r="T80" s="7">
        <v>56</v>
      </c>
      <c r="U80" s="8">
        <v>97</v>
      </c>
      <c r="V80" s="32">
        <v>1.4166666666666666E-2</v>
      </c>
    </row>
    <row r="81" spans="1:22" x14ac:dyDescent="0.2">
      <c r="A81" s="32">
        <v>1.4236111111111111E-2</v>
      </c>
      <c r="B81" s="7">
        <v>0</v>
      </c>
      <c r="C81" s="8">
        <v>41</v>
      </c>
      <c r="D81" s="7">
        <v>17</v>
      </c>
      <c r="E81" s="8">
        <v>51</v>
      </c>
      <c r="F81" s="7">
        <v>22</v>
      </c>
      <c r="G81" s="56">
        <v>60</v>
      </c>
      <c r="H81" s="7">
        <v>35</v>
      </c>
      <c r="I81" s="8">
        <v>68</v>
      </c>
      <c r="J81" s="7">
        <v>41</v>
      </c>
      <c r="K81" s="8">
        <v>75</v>
      </c>
      <c r="L81" s="7">
        <v>44</v>
      </c>
      <c r="M81" s="8">
        <v>80</v>
      </c>
      <c r="N81" s="7">
        <v>52</v>
      </c>
      <c r="O81" s="8">
        <v>82</v>
      </c>
      <c r="P81" s="7">
        <v>55</v>
      </c>
      <c r="Q81" s="8">
        <v>89</v>
      </c>
      <c r="R81" s="7">
        <v>55</v>
      </c>
      <c r="S81" s="8">
        <v>94</v>
      </c>
      <c r="T81" s="7">
        <v>55</v>
      </c>
      <c r="U81" s="8">
        <v>96</v>
      </c>
      <c r="V81" s="32">
        <v>1.4236111111111111E-2</v>
      </c>
    </row>
    <row r="82" spans="1:22" x14ac:dyDescent="0.2">
      <c r="A82" s="32">
        <v>1.4305555555555556E-2</v>
      </c>
      <c r="B82" s="7">
        <v>0</v>
      </c>
      <c r="C82" s="8">
        <v>39</v>
      </c>
      <c r="D82" s="7">
        <v>16</v>
      </c>
      <c r="E82" s="8">
        <v>50</v>
      </c>
      <c r="F82" s="7">
        <v>21</v>
      </c>
      <c r="G82" s="8">
        <v>59</v>
      </c>
      <c r="H82" s="7">
        <v>34</v>
      </c>
      <c r="I82" s="8">
        <v>68</v>
      </c>
      <c r="J82" s="7">
        <v>40</v>
      </c>
      <c r="K82" s="8">
        <v>75</v>
      </c>
      <c r="L82" s="7">
        <v>43</v>
      </c>
      <c r="M82" s="8">
        <v>80</v>
      </c>
      <c r="N82" s="7">
        <v>51</v>
      </c>
      <c r="O82" s="8">
        <v>81</v>
      </c>
      <c r="P82" s="7">
        <v>54</v>
      </c>
      <c r="Q82" s="8">
        <v>88</v>
      </c>
      <c r="R82" s="7">
        <v>54</v>
      </c>
      <c r="S82" s="8">
        <v>93</v>
      </c>
      <c r="T82" s="7">
        <v>54</v>
      </c>
      <c r="U82" s="8">
        <v>95</v>
      </c>
      <c r="V82" s="32">
        <v>1.4305555555555556E-2</v>
      </c>
    </row>
    <row r="83" spans="1:22" x14ac:dyDescent="0.2">
      <c r="A83" s="32">
        <v>1.4375000000000001E-2</v>
      </c>
      <c r="B83" s="7">
        <v>0</v>
      </c>
      <c r="C83" s="8">
        <v>38</v>
      </c>
      <c r="D83" s="7">
        <v>14</v>
      </c>
      <c r="E83" s="8">
        <v>49</v>
      </c>
      <c r="F83" s="7">
        <v>20</v>
      </c>
      <c r="G83" s="8">
        <v>58</v>
      </c>
      <c r="H83" s="7">
        <v>33</v>
      </c>
      <c r="I83" s="8">
        <v>67</v>
      </c>
      <c r="J83" s="7">
        <v>40</v>
      </c>
      <c r="K83" s="8">
        <v>74</v>
      </c>
      <c r="L83" s="7">
        <v>43</v>
      </c>
      <c r="M83" s="8">
        <v>79</v>
      </c>
      <c r="N83" s="7">
        <v>51</v>
      </c>
      <c r="O83" s="8">
        <v>81</v>
      </c>
      <c r="P83" s="7">
        <v>53</v>
      </c>
      <c r="Q83" s="8">
        <v>87</v>
      </c>
      <c r="R83" s="7">
        <v>53</v>
      </c>
      <c r="S83" s="8">
        <v>92</v>
      </c>
      <c r="T83" s="7">
        <v>53</v>
      </c>
      <c r="U83" s="8">
        <v>94</v>
      </c>
      <c r="V83" s="32">
        <v>1.4375000000000001E-2</v>
      </c>
    </row>
    <row r="84" spans="1:22" x14ac:dyDescent="0.2">
      <c r="A84" s="32">
        <v>1.4444444444444446E-2</v>
      </c>
      <c r="B84" s="7">
        <v>0</v>
      </c>
      <c r="C84" s="8">
        <v>37</v>
      </c>
      <c r="D84" s="7">
        <v>13</v>
      </c>
      <c r="E84" s="8">
        <v>48</v>
      </c>
      <c r="F84" s="7">
        <v>19</v>
      </c>
      <c r="G84" s="8">
        <v>57</v>
      </c>
      <c r="H84" s="7">
        <v>32</v>
      </c>
      <c r="I84" s="8">
        <v>66</v>
      </c>
      <c r="J84" s="7">
        <v>39</v>
      </c>
      <c r="K84" s="8">
        <v>73</v>
      </c>
      <c r="L84" s="7">
        <v>42</v>
      </c>
      <c r="M84" s="8">
        <v>78</v>
      </c>
      <c r="N84" s="7">
        <v>50</v>
      </c>
      <c r="O84" s="8">
        <v>80</v>
      </c>
      <c r="P84" s="7">
        <v>52</v>
      </c>
      <c r="Q84" s="8">
        <v>87</v>
      </c>
      <c r="R84" s="7">
        <v>52</v>
      </c>
      <c r="S84" s="8">
        <v>91</v>
      </c>
      <c r="T84" s="7">
        <v>53</v>
      </c>
      <c r="U84" s="8">
        <v>94</v>
      </c>
      <c r="V84" s="32">
        <v>1.4444444444444446E-2</v>
      </c>
    </row>
    <row r="85" spans="1:22" x14ac:dyDescent="0.2">
      <c r="A85" s="32">
        <v>1.4513888888888887E-2</v>
      </c>
      <c r="B85" s="7">
        <v>0</v>
      </c>
      <c r="C85" s="8">
        <v>36</v>
      </c>
      <c r="D85" s="7">
        <v>12</v>
      </c>
      <c r="E85" s="8">
        <v>47</v>
      </c>
      <c r="F85" s="7">
        <v>18</v>
      </c>
      <c r="G85" s="8">
        <v>57</v>
      </c>
      <c r="H85" s="7">
        <v>31</v>
      </c>
      <c r="I85" s="8">
        <v>66</v>
      </c>
      <c r="J85" s="7">
        <v>38</v>
      </c>
      <c r="K85" s="8">
        <v>73</v>
      </c>
      <c r="L85" s="7">
        <v>41</v>
      </c>
      <c r="M85" s="8">
        <v>78</v>
      </c>
      <c r="N85" s="7">
        <v>49</v>
      </c>
      <c r="O85" s="8">
        <v>79</v>
      </c>
      <c r="P85" s="7">
        <v>51</v>
      </c>
      <c r="Q85" s="8">
        <v>86</v>
      </c>
      <c r="R85" s="7">
        <v>51</v>
      </c>
      <c r="S85" s="8">
        <v>91</v>
      </c>
      <c r="T85" s="7">
        <v>52</v>
      </c>
      <c r="U85" s="8">
        <v>93</v>
      </c>
      <c r="V85" s="32">
        <v>1.4513888888888887E-2</v>
      </c>
    </row>
    <row r="86" spans="1:22" x14ac:dyDescent="0.2">
      <c r="A86" s="32">
        <v>1.4583333333333334E-2</v>
      </c>
      <c r="B86" s="7">
        <v>0</v>
      </c>
      <c r="C86" s="8">
        <v>35</v>
      </c>
      <c r="D86" s="7">
        <v>11</v>
      </c>
      <c r="E86" s="8">
        <v>46</v>
      </c>
      <c r="F86" s="7">
        <v>17</v>
      </c>
      <c r="G86" s="8">
        <v>56</v>
      </c>
      <c r="H86" s="7">
        <v>30</v>
      </c>
      <c r="I86" s="8">
        <v>65</v>
      </c>
      <c r="J86" s="7">
        <v>37</v>
      </c>
      <c r="K86" s="8">
        <v>72</v>
      </c>
      <c r="L86" s="7">
        <v>40</v>
      </c>
      <c r="M86" s="8">
        <v>77</v>
      </c>
      <c r="N86" s="7">
        <v>48</v>
      </c>
      <c r="O86" s="8">
        <v>79</v>
      </c>
      <c r="P86" s="7">
        <v>51</v>
      </c>
      <c r="Q86" s="8">
        <v>85</v>
      </c>
      <c r="R86" s="7">
        <v>50</v>
      </c>
      <c r="S86" s="8">
        <v>90</v>
      </c>
      <c r="T86" s="7">
        <v>51</v>
      </c>
      <c r="U86" s="8">
        <v>92</v>
      </c>
      <c r="V86" s="32">
        <v>1.4583333333333334E-2</v>
      </c>
    </row>
    <row r="87" spans="1:22" x14ac:dyDescent="0.2">
      <c r="A87" s="32">
        <v>1.465277777777778E-2</v>
      </c>
      <c r="B87" s="7">
        <v>0</v>
      </c>
      <c r="C87" s="8">
        <v>33</v>
      </c>
      <c r="D87" s="7">
        <v>10</v>
      </c>
      <c r="E87" s="8">
        <v>45</v>
      </c>
      <c r="F87" s="7">
        <v>16</v>
      </c>
      <c r="G87" s="8">
        <v>55</v>
      </c>
      <c r="H87" s="7">
        <v>29</v>
      </c>
      <c r="I87" s="8">
        <v>64</v>
      </c>
      <c r="J87" s="7">
        <v>36</v>
      </c>
      <c r="K87" s="8">
        <v>71</v>
      </c>
      <c r="L87" s="7">
        <v>39</v>
      </c>
      <c r="M87" s="8">
        <v>77</v>
      </c>
      <c r="N87" s="7">
        <v>47</v>
      </c>
      <c r="O87" s="8">
        <v>78</v>
      </c>
      <c r="P87" s="7">
        <v>50</v>
      </c>
      <c r="Q87" s="8">
        <v>84</v>
      </c>
      <c r="R87" s="7">
        <v>50</v>
      </c>
      <c r="S87" s="8">
        <v>89</v>
      </c>
      <c r="T87" s="7">
        <v>50</v>
      </c>
      <c r="U87" s="8">
        <v>91</v>
      </c>
      <c r="V87" s="32">
        <v>1.465277777777778E-2</v>
      </c>
    </row>
    <row r="88" spans="1:22" x14ac:dyDescent="0.2">
      <c r="A88" s="32">
        <v>1.4722222222222222E-2</v>
      </c>
      <c r="B88" s="7">
        <v>0</v>
      </c>
      <c r="C88" s="8">
        <v>32</v>
      </c>
      <c r="D88" s="7">
        <v>9</v>
      </c>
      <c r="E88" s="8">
        <v>44</v>
      </c>
      <c r="F88" s="7">
        <v>15</v>
      </c>
      <c r="G88" s="8">
        <v>54</v>
      </c>
      <c r="H88" s="7">
        <v>28</v>
      </c>
      <c r="I88" s="8">
        <v>63</v>
      </c>
      <c r="J88" s="7">
        <v>35</v>
      </c>
      <c r="K88" s="8">
        <v>71</v>
      </c>
      <c r="L88" s="7">
        <v>38</v>
      </c>
      <c r="M88" s="8">
        <v>76</v>
      </c>
      <c r="N88" s="7">
        <v>47</v>
      </c>
      <c r="O88" s="8">
        <v>77</v>
      </c>
      <c r="P88" s="7">
        <v>49</v>
      </c>
      <c r="Q88" s="8">
        <v>84</v>
      </c>
      <c r="R88" s="7">
        <v>49</v>
      </c>
      <c r="S88" s="8">
        <v>88</v>
      </c>
      <c r="T88" s="7">
        <v>49</v>
      </c>
      <c r="U88" s="8">
        <v>90</v>
      </c>
      <c r="V88" s="32">
        <v>1.4722222222222222E-2</v>
      </c>
    </row>
    <row r="89" spans="1:22" x14ac:dyDescent="0.2">
      <c r="A89" s="32">
        <v>1.4791666666666667E-2</v>
      </c>
      <c r="B89" s="7">
        <v>0</v>
      </c>
      <c r="C89" s="8">
        <v>31</v>
      </c>
      <c r="D89" s="7">
        <v>8</v>
      </c>
      <c r="E89" s="8">
        <v>43</v>
      </c>
      <c r="F89" s="7">
        <v>14</v>
      </c>
      <c r="G89" s="8">
        <v>53</v>
      </c>
      <c r="H89" s="7">
        <v>27</v>
      </c>
      <c r="I89" s="8">
        <v>63</v>
      </c>
      <c r="J89" s="7">
        <v>34</v>
      </c>
      <c r="K89" s="8">
        <v>70</v>
      </c>
      <c r="L89" s="7">
        <v>37</v>
      </c>
      <c r="M89" s="8">
        <v>75</v>
      </c>
      <c r="N89" s="7">
        <v>46</v>
      </c>
      <c r="O89" s="8">
        <v>77</v>
      </c>
      <c r="P89" s="7">
        <v>48</v>
      </c>
      <c r="Q89" s="8">
        <v>83</v>
      </c>
      <c r="R89" s="7">
        <v>48</v>
      </c>
      <c r="S89" s="8">
        <v>87</v>
      </c>
      <c r="T89" s="7">
        <v>48</v>
      </c>
      <c r="U89" s="8">
        <v>90</v>
      </c>
      <c r="V89" s="32">
        <v>1.4791666666666667E-2</v>
      </c>
    </row>
    <row r="90" spans="1:22" x14ac:dyDescent="0.2">
      <c r="A90" s="32">
        <v>1.486111111111111E-2</v>
      </c>
      <c r="B90" s="7">
        <v>0</v>
      </c>
      <c r="C90" s="8">
        <v>30</v>
      </c>
      <c r="D90" s="7">
        <v>7</v>
      </c>
      <c r="E90" s="8">
        <v>42</v>
      </c>
      <c r="F90" s="7">
        <v>12</v>
      </c>
      <c r="G90" s="8">
        <v>52</v>
      </c>
      <c r="H90" s="7">
        <v>26</v>
      </c>
      <c r="I90" s="8">
        <v>62</v>
      </c>
      <c r="J90" s="7">
        <v>34</v>
      </c>
      <c r="K90" s="8">
        <v>69</v>
      </c>
      <c r="L90" s="7">
        <v>37</v>
      </c>
      <c r="M90" s="8">
        <v>75</v>
      </c>
      <c r="N90" s="7">
        <v>45</v>
      </c>
      <c r="O90" s="8">
        <v>76</v>
      </c>
      <c r="P90" s="7">
        <v>47</v>
      </c>
      <c r="Q90" s="8">
        <v>82</v>
      </c>
      <c r="R90" s="7">
        <v>47</v>
      </c>
      <c r="S90" s="8">
        <v>87</v>
      </c>
      <c r="T90" s="7">
        <v>47</v>
      </c>
      <c r="U90" s="8">
        <v>89</v>
      </c>
      <c r="V90" s="32">
        <v>1.486111111111111E-2</v>
      </c>
    </row>
    <row r="91" spans="1:22" x14ac:dyDescent="0.2">
      <c r="A91" s="32">
        <v>1.4930555555555556E-2</v>
      </c>
      <c r="B91" s="7">
        <v>0</v>
      </c>
      <c r="C91" s="8">
        <v>28</v>
      </c>
      <c r="D91" s="7">
        <v>6</v>
      </c>
      <c r="E91" s="8">
        <v>41</v>
      </c>
      <c r="F91" s="7">
        <v>11</v>
      </c>
      <c r="G91" s="8">
        <v>51</v>
      </c>
      <c r="H91" s="7">
        <v>25</v>
      </c>
      <c r="I91" s="8">
        <v>61</v>
      </c>
      <c r="J91" s="7">
        <v>33</v>
      </c>
      <c r="K91" s="8">
        <v>68</v>
      </c>
      <c r="L91" s="7">
        <v>36</v>
      </c>
      <c r="M91" s="8">
        <v>74</v>
      </c>
      <c r="N91" s="7">
        <v>44</v>
      </c>
      <c r="O91" s="8">
        <v>76</v>
      </c>
      <c r="P91" s="7">
        <v>47</v>
      </c>
      <c r="Q91" s="8">
        <v>81</v>
      </c>
      <c r="R91" s="7">
        <v>46</v>
      </c>
      <c r="S91" s="8">
        <v>86</v>
      </c>
      <c r="T91" s="7">
        <v>46</v>
      </c>
      <c r="U91" s="8">
        <v>88</v>
      </c>
      <c r="V91" s="32">
        <v>1.4930555555555556E-2</v>
      </c>
    </row>
    <row r="92" spans="1:22" x14ac:dyDescent="0.2">
      <c r="A92" s="32">
        <v>1.4999999999999999E-2</v>
      </c>
      <c r="B92" s="7">
        <v>0</v>
      </c>
      <c r="C92" s="8">
        <v>27</v>
      </c>
      <c r="D92" s="7">
        <v>4</v>
      </c>
      <c r="E92" s="8">
        <v>40</v>
      </c>
      <c r="F92" s="7">
        <v>10</v>
      </c>
      <c r="G92" s="8">
        <v>51</v>
      </c>
      <c r="H92" s="7">
        <v>25</v>
      </c>
      <c r="I92" s="8">
        <v>61</v>
      </c>
      <c r="J92" s="7">
        <v>32</v>
      </c>
      <c r="K92" s="8">
        <v>68</v>
      </c>
      <c r="L92" s="7">
        <v>35</v>
      </c>
      <c r="M92" s="8">
        <v>73</v>
      </c>
      <c r="N92" s="7">
        <v>44</v>
      </c>
      <c r="O92" s="8">
        <v>75</v>
      </c>
      <c r="P92" s="7">
        <v>46</v>
      </c>
      <c r="Q92" s="8">
        <v>81</v>
      </c>
      <c r="R92" s="7">
        <v>45</v>
      </c>
      <c r="S92" s="8">
        <v>85</v>
      </c>
      <c r="T92" s="7">
        <v>45</v>
      </c>
      <c r="U92" s="8">
        <v>87</v>
      </c>
      <c r="V92" s="32">
        <v>1.4999999999999999E-2</v>
      </c>
    </row>
    <row r="93" spans="1:22" x14ac:dyDescent="0.2">
      <c r="A93" s="32">
        <v>1.5069444444444444E-2</v>
      </c>
      <c r="B93" s="7">
        <v>0</v>
      </c>
      <c r="C93" s="8">
        <v>26</v>
      </c>
      <c r="D93" s="7">
        <v>3</v>
      </c>
      <c r="E93" s="8">
        <v>39</v>
      </c>
      <c r="F93" s="7">
        <v>9</v>
      </c>
      <c r="G93" s="8">
        <v>50</v>
      </c>
      <c r="H93" s="7">
        <v>24</v>
      </c>
      <c r="I93" s="56">
        <v>60</v>
      </c>
      <c r="J93" s="7">
        <v>31</v>
      </c>
      <c r="K93" s="8">
        <v>67</v>
      </c>
      <c r="L93" s="7">
        <v>34</v>
      </c>
      <c r="M93" s="8">
        <v>73</v>
      </c>
      <c r="N93" s="7">
        <v>43</v>
      </c>
      <c r="O93" s="8">
        <v>74</v>
      </c>
      <c r="P93" s="7">
        <v>45</v>
      </c>
      <c r="Q93" s="8">
        <v>80</v>
      </c>
      <c r="R93" s="7">
        <v>44</v>
      </c>
      <c r="S93" s="8">
        <v>84</v>
      </c>
      <c r="T93" s="7">
        <v>44</v>
      </c>
      <c r="U93" s="8">
        <v>86</v>
      </c>
      <c r="V93" s="32">
        <v>1.5069444444444444E-2</v>
      </c>
    </row>
    <row r="94" spans="1:22" x14ac:dyDescent="0.2">
      <c r="A94" s="32">
        <v>1.5138888888888889E-2</v>
      </c>
      <c r="B94" s="7">
        <v>0</v>
      </c>
      <c r="C94" s="8">
        <v>25</v>
      </c>
      <c r="D94" s="7">
        <v>2</v>
      </c>
      <c r="E94" s="8">
        <v>38</v>
      </c>
      <c r="F94" s="7">
        <v>8</v>
      </c>
      <c r="G94" s="8">
        <v>49</v>
      </c>
      <c r="H94" s="7">
        <v>23</v>
      </c>
      <c r="I94" s="8">
        <v>59</v>
      </c>
      <c r="J94" s="7">
        <v>30</v>
      </c>
      <c r="K94" s="8">
        <v>66</v>
      </c>
      <c r="L94" s="7">
        <v>33</v>
      </c>
      <c r="M94" s="8">
        <v>72</v>
      </c>
      <c r="N94" s="7">
        <v>42</v>
      </c>
      <c r="O94" s="8">
        <v>74</v>
      </c>
      <c r="P94" s="7">
        <v>44</v>
      </c>
      <c r="Q94" s="8">
        <v>79</v>
      </c>
      <c r="R94" s="7">
        <v>43</v>
      </c>
      <c r="S94" s="8">
        <v>84</v>
      </c>
      <c r="T94" s="7">
        <v>43</v>
      </c>
      <c r="U94" s="8">
        <v>86</v>
      </c>
      <c r="V94" s="32">
        <v>1.5138888888888889E-2</v>
      </c>
    </row>
    <row r="95" spans="1:22" x14ac:dyDescent="0.2">
      <c r="A95" s="32">
        <v>1.5208333333333332E-2</v>
      </c>
      <c r="B95" s="7">
        <v>0</v>
      </c>
      <c r="C95" s="8">
        <v>24</v>
      </c>
      <c r="D95" s="7">
        <v>1</v>
      </c>
      <c r="E95" s="8">
        <v>37</v>
      </c>
      <c r="F95" s="7">
        <v>7</v>
      </c>
      <c r="G95" s="8">
        <v>48</v>
      </c>
      <c r="H95" s="7">
        <v>22</v>
      </c>
      <c r="I95" s="8">
        <v>59</v>
      </c>
      <c r="J95" s="7">
        <v>29</v>
      </c>
      <c r="K95" s="8">
        <v>66</v>
      </c>
      <c r="L95" s="7">
        <v>32</v>
      </c>
      <c r="M95" s="8">
        <v>71</v>
      </c>
      <c r="N95" s="7">
        <v>41</v>
      </c>
      <c r="O95" s="8">
        <v>73</v>
      </c>
      <c r="P95" s="7">
        <v>44</v>
      </c>
      <c r="Q95" s="8">
        <v>79</v>
      </c>
      <c r="R95" s="7">
        <v>43</v>
      </c>
      <c r="S95" s="8">
        <v>83</v>
      </c>
      <c r="T95" s="7">
        <v>42</v>
      </c>
      <c r="U95" s="8">
        <v>85</v>
      </c>
      <c r="V95" s="32">
        <v>1.5208333333333332E-2</v>
      </c>
    </row>
    <row r="96" spans="1:22" x14ac:dyDescent="0.2">
      <c r="A96" s="32">
        <v>1.5277777777777777E-2</v>
      </c>
      <c r="B96" s="7">
        <v>0</v>
      </c>
      <c r="C96" s="8">
        <v>22</v>
      </c>
      <c r="D96" s="7">
        <v>0</v>
      </c>
      <c r="E96" s="8">
        <v>36</v>
      </c>
      <c r="F96" s="7">
        <v>6</v>
      </c>
      <c r="G96" s="8">
        <v>47</v>
      </c>
      <c r="H96" s="7">
        <v>21</v>
      </c>
      <c r="I96" s="8">
        <v>58</v>
      </c>
      <c r="J96" s="7">
        <v>29</v>
      </c>
      <c r="K96" s="8">
        <v>65</v>
      </c>
      <c r="L96" s="7">
        <v>31</v>
      </c>
      <c r="M96" s="8">
        <v>71</v>
      </c>
      <c r="N96" s="7">
        <v>40</v>
      </c>
      <c r="O96" s="8">
        <v>72</v>
      </c>
      <c r="P96" s="7">
        <v>43</v>
      </c>
      <c r="Q96" s="8">
        <v>78</v>
      </c>
      <c r="R96" s="7">
        <v>42</v>
      </c>
      <c r="S96" s="8">
        <v>82</v>
      </c>
      <c r="T96" s="7">
        <v>41</v>
      </c>
      <c r="U96" s="8">
        <v>84</v>
      </c>
      <c r="V96" s="32">
        <v>1.5277777777777777E-2</v>
      </c>
    </row>
    <row r="97" spans="1:22" x14ac:dyDescent="0.2">
      <c r="A97" s="32">
        <v>1.5347222222222224E-2</v>
      </c>
      <c r="B97" s="7">
        <v>0</v>
      </c>
      <c r="C97" s="8">
        <v>21</v>
      </c>
      <c r="D97" s="7">
        <v>0</v>
      </c>
      <c r="E97" s="8">
        <v>35</v>
      </c>
      <c r="F97" s="7">
        <v>5</v>
      </c>
      <c r="G97" s="8">
        <v>46</v>
      </c>
      <c r="H97" s="7">
        <v>20</v>
      </c>
      <c r="I97" s="8">
        <v>57</v>
      </c>
      <c r="J97" s="7">
        <v>28</v>
      </c>
      <c r="K97" s="8">
        <v>64</v>
      </c>
      <c r="L97" s="7">
        <v>30</v>
      </c>
      <c r="M97" s="8">
        <v>70</v>
      </c>
      <c r="N97" s="7">
        <v>40</v>
      </c>
      <c r="O97" s="8">
        <v>72</v>
      </c>
      <c r="P97" s="7">
        <v>42</v>
      </c>
      <c r="Q97" s="8">
        <v>77</v>
      </c>
      <c r="R97" s="7">
        <v>41</v>
      </c>
      <c r="S97" s="8">
        <v>81</v>
      </c>
      <c r="T97" s="7">
        <v>40</v>
      </c>
      <c r="U97" s="8">
        <v>83</v>
      </c>
      <c r="V97" s="32">
        <v>1.5347222222222224E-2</v>
      </c>
    </row>
    <row r="98" spans="1:22" x14ac:dyDescent="0.2">
      <c r="A98" s="32">
        <v>1.5416666666666667E-2</v>
      </c>
      <c r="B98" s="7">
        <v>0</v>
      </c>
      <c r="C98" s="8">
        <v>20</v>
      </c>
      <c r="D98" s="7">
        <v>0</v>
      </c>
      <c r="E98" s="8">
        <v>34</v>
      </c>
      <c r="F98" s="7">
        <v>4</v>
      </c>
      <c r="G98" s="8">
        <v>46</v>
      </c>
      <c r="H98" s="7">
        <v>19</v>
      </c>
      <c r="I98" s="8">
        <v>57</v>
      </c>
      <c r="J98" s="7">
        <v>27</v>
      </c>
      <c r="K98" s="8">
        <v>64</v>
      </c>
      <c r="L98" s="7">
        <v>30</v>
      </c>
      <c r="M98" s="8">
        <v>70</v>
      </c>
      <c r="N98" s="7">
        <v>39</v>
      </c>
      <c r="O98" s="8">
        <v>71</v>
      </c>
      <c r="P98" s="7">
        <v>41</v>
      </c>
      <c r="Q98" s="8">
        <v>76</v>
      </c>
      <c r="R98" s="7">
        <v>40</v>
      </c>
      <c r="S98" s="8">
        <v>80</v>
      </c>
      <c r="T98" s="7">
        <v>40</v>
      </c>
      <c r="U98" s="8">
        <v>82</v>
      </c>
      <c r="V98" s="32">
        <v>1.5416666666666667E-2</v>
      </c>
    </row>
    <row r="99" spans="1:22" x14ac:dyDescent="0.2">
      <c r="A99" s="32">
        <v>1.5486111111111112E-2</v>
      </c>
      <c r="B99" s="7">
        <v>0</v>
      </c>
      <c r="C99" s="8">
        <v>19</v>
      </c>
      <c r="D99" s="7">
        <v>0</v>
      </c>
      <c r="E99" s="8">
        <v>33</v>
      </c>
      <c r="F99" s="7">
        <v>3</v>
      </c>
      <c r="G99" s="8">
        <v>45</v>
      </c>
      <c r="H99" s="7">
        <v>18</v>
      </c>
      <c r="I99" s="8">
        <v>56</v>
      </c>
      <c r="J99" s="7">
        <v>26</v>
      </c>
      <c r="K99" s="8">
        <v>63</v>
      </c>
      <c r="L99" s="7">
        <v>29</v>
      </c>
      <c r="M99" s="8">
        <v>69</v>
      </c>
      <c r="N99" s="7">
        <v>38</v>
      </c>
      <c r="O99" s="8">
        <v>71</v>
      </c>
      <c r="P99" s="7">
        <v>40</v>
      </c>
      <c r="Q99" s="8">
        <v>76</v>
      </c>
      <c r="R99" s="7">
        <v>39</v>
      </c>
      <c r="S99" s="8">
        <v>80</v>
      </c>
      <c r="T99" s="7">
        <v>39</v>
      </c>
      <c r="U99" s="8">
        <v>82</v>
      </c>
      <c r="V99" s="32">
        <v>1.5486111111111112E-2</v>
      </c>
    </row>
    <row r="100" spans="1:22" x14ac:dyDescent="0.2">
      <c r="A100" s="32">
        <v>1.5555555555555553E-2</v>
      </c>
      <c r="B100" s="7">
        <v>0</v>
      </c>
      <c r="C100" s="8">
        <v>18</v>
      </c>
      <c r="D100" s="7">
        <v>0</v>
      </c>
      <c r="E100" s="8">
        <v>32</v>
      </c>
      <c r="F100" s="7">
        <v>2</v>
      </c>
      <c r="G100" s="8">
        <v>44</v>
      </c>
      <c r="H100" s="7">
        <v>17</v>
      </c>
      <c r="I100" s="8">
        <v>55</v>
      </c>
      <c r="J100" s="7">
        <v>25</v>
      </c>
      <c r="K100" s="8">
        <v>62</v>
      </c>
      <c r="L100" s="7">
        <v>28</v>
      </c>
      <c r="M100" s="8">
        <v>68</v>
      </c>
      <c r="N100" s="7">
        <v>37</v>
      </c>
      <c r="O100" s="8">
        <v>70</v>
      </c>
      <c r="P100" s="7">
        <v>40</v>
      </c>
      <c r="Q100" s="8">
        <v>75</v>
      </c>
      <c r="R100" s="7">
        <v>38</v>
      </c>
      <c r="S100" s="8">
        <v>79</v>
      </c>
      <c r="T100" s="7">
        <v>38</v>
      </c>
      <c r="U100" s="8">
        <v>81</v>
      </c>
      <c r="V100" s="32">
        <v>1.5555555555555553E-2</v>
      </c>
    </row>
    <row r="101" spans="1:22" x14ac:dyDescent="0.2">
      <c r="A101" s="32">
        <v>1.5625E-2</v>
      </c>
      <c r="B101" s="7">
        <v>0</v>
      </c>
      <c r="C101" s="8">
        <v>16</v>
      </c>
      <c r="D101" s="7">
        <v>0</v>
      </c>
      <c r="E101" s="8">
        <v>31</v>
      </c>
      <c r="F101" s="7">
        <v>1</v>
      </c>
      <c r="G101" s="8">
        <v>43</v>
      </c>
      <c r="H101" s="7">
        <v>16</v>
      </c>
      <c r="I101" s="8">
        <v>54</v>
      </c>
      <c r="J101" s="7">
        <v>24</v>
      </c>
      <c r="K101" s="8">
        <v>61</v>
      </c>
      <c r="L101" s="7">
        <v>27</v>
      </c>
      <c r="M101" s="8">
        <v>68</v>
      </c>
      <c r="N101" s="7">
        <v>36</v>
      </c>
      <c r="O101" s="8">
        <v>69</v>
      </c>
      <c r="P101" s="7">
        <v>39</v>
      </c>
      <c r="Q101" s="8">
        <v>74</v>
      </c>
      <c r="R101" s="7">
        <v>37</v>
      </c>
      <c r="S101" s="8">
        <v>78</v>
      </c>
      <c r="T101" s="7">
        <v>37</v>
      </c>
      <c r="U101" s="8">
        <v>80</v>
      </c>
      <c r="V101" s="32">
        <v>1.5625E-2</v>
      </c>
    </row>
    <row r="102" spans="1:22" x14ac:dyDescent="0.2">
      <c r="A102" s="32">
        <v>1.5694444444444445E-2</v>
      </c>
      <c r="B102" s="7">
        <v>0</v>
      </c>
      <c r="C102" s="8">
        <v>15</v>
      </c>
      <c r="D102" s="7">
        <v>0</v>
      </c>
      <c r="E102" s="8">
        <v>30</v>
      </c>
      <c r="F102" s="7">
        <v>0</v>
      </c>
      <c r="G102" s="8">
        <v>42</v>
      </c>
      <c r="H102" s="7">
        <v>15</v>
      </c>
      <c r="I102" s="8">
        <v>54</v>
      </c>
      <c r="J102" s="7">
        <v>23</v>
      </c>
      <c r="K102" s="8">
        <v>61</v>
      </c>
      <c r="L102" s="7">
        <v>26</v>
      </c>
      <c r="M102" s="8">
        <v>67</v>
      </c>
      <c r="N102" s="7">
        <v>36</v>
      </c>
      <c r="O102" s="8">
        <v>69</v>
      </c>
      <c r="P102" s="7">
        <v>38</v>
      </c>
      <c r="Q102" s="8">
        <v>73</v>
      </c>
      <c r="R102" s="7">
        <v>37</v>
      </c>
      <c r="S102" s="8">
        <v>77</v>
      </c>
      <c r="T102" s="7">
        <v>36</v>
      </c>
      <c r="U102" s="8">
        <v>79</v>
      </c>
      <c r="V102" s="32">
        <v>1.5694444444444445E-2</v>
      </c>
    </row>
    <row r="103" spans="1:22" x14ac:dyDescent="0.2">
      <c r="A103" s="32">
        <v>1.576388888888889E-2</v>
      </c>
      <c r="B103" s="7">
        <v>0</v>
      </c>
      <c r="C103" s="8">
        <v>14</v>
      </c>
      <c r="D103" s="7">
        <v>0</v>
      </c>
      <c r="E103" s="8">
        <v>29</v>
      </c>
      <c r="F103" s="7">
        <v>0</v>
      </c>
      <c r="G103" s="8">
        <v>41</v>
      </c>
      <c r="H103" s="7">
        <v>15</v>
      </c>
      <c r="I103" s="8">
        <v>53</v>
      </c>
      <c r="J103" s="7">
        <v>23</v>
      </c>
      <c r="K103" s="56">
        <v>60</v>
      </c>
      <c r="L103" s="7">
        <v>25</v>
      </c>
      <c r="M103" s="8">
        <v>66</v>
      </c>
      <c r="N103" s="7">
        <v>35</v>
      </c>
      <c r="O103" s="8">
        <v>68</v>
      </c>
      <c r="P103" s="7">
        <v>37</v>
      </c>
      <c r="Q103" s="8">
        <v>73</v>
      </c>
      <c r="R103" s="7">
        <v>36</v>
      </c>
      <c r="S103" s="8">
        <v>76</v>
      </c>
      <c r="T103" s="7">
        <v>35</v>
      </c>
      <c r="U103" s="8">
        <v>78</v>
      </c>
      <c r="V103" s="32">
        <v>1.576388888888889E-2</v>
      </c>
    </row>
    <row r="104" spans="1:22" x14ac:dyDescent="0.2">
      <c r="A104" s="32">
        <v>1.5833333333333331E-2</v>
      </c>
      <c r="B104" s="7">
        <v>0</v>
      </c>
      <c r="C104" s="8">
        <v>13</v>
      </c>
      <c r="D104" s="7">
        <v>0</v>
      </c>
      <c r="E104" s="8">
        <v>28</v>
      </c>
      <c r="F104" s="7">
        <v>0</v>
      </c>
      <c r="G104" s="8">
        <v>40</v>
      </c>
      <c r="H104" s="7">
        <v>14</v>
      </c>
      <c r="I104" s="8">
        <v>52</v>
      </c>
      <c r="J104" s="7">
        <v>22</v>
      </c>
      <c r="K104" s="8">
        <v>59</v>
      </c>
      <c r="L104" s="7">
        <v>24</v>
      </c>
      <c r="M104" s="8">
        <v>66</v>
      </c>
      <c r="N104" s="7">
        <v>34</v>
      </c>
      <c r="O104" s="8">
        <v>67</v>
      </c>
      <c r="P104" s="7">
        <v>36</v>
      </c>
      <c r="Q104" s="8">
        <v>72</v>
      </c>
      <c r="R104" s="7">
        <v>35</v>
      </c>
      <c r="S104" s="8">
        <v>76</v>
      </c>
      <c r="T104" s="7">
        <v>34</v>
      </c>
      <c r="U104" s="8">
        <v>78</v>
      </c>
      <c r="V104" s="32">
        <v>1.5833333333333331E-2</v>
      </c>
    </row>
    <row r="105" spans="1:22" x14ac:dyDescent="0.2">
      <c r="A105" s="32">
        <v>1.5902777777777776E-2</v>
      </c>
      <c r="B105" s="7">
        <v>0</v>
      </c>
      <c r="C105" s="8">
        <v>12</v>
      </c>
      <c r="D105" s="7">
        <v>0</v>
      </c>
      <c r="E105" s="8">
        <v>27</v>
      </c>
      <c r="F105" s="7">
        <v>0</v>
      </c>
      <c r="G105" s="8">
        <v>40</v>
      </c>
      <c r="H105" s="7">
        <v>13</v>
      </c>
      <c r="I105" s="8">
        <v>52</v>
      </c>
      <c r="J105" s="7">
        <v>21</v>
      </c>
      <c r="K105" s="8">
        <v>59</v>
      </c>
      <c r="L105" s="7">
        <v>23</v>
      </c>
      <c r="M105" s="8">
        <v>65</v>
      </c>
      <c r="N105" s="7">
        <v>33</v>
      </c>
      <c r="O105" s="8">
        <v>67</v>
      </c>
      <c r="P105" s="7">
        <v>36</v>
      </c>
      <c r="Q105" s="8">
        <v>71</v>
      </c>
      <c r="R105" s="7">
        <v>34</v>
      </c>
      <c r="S105" s="8">
        <v>75</v>
      </c>
      <c r="T105" s="7">
        <v>33</v>
      </c>
      <c r="U105" s="8">
        <v>77</v>
      </c>
      <c r="V105" s="32">
        <v>1.5902777777777776E-2</v>
      </c>
    </row>
    <row r="106" spans="1:22" x14ac:dyDescent="0.2">
      <c r="A106" s="32">
        <v>1.5972222222222224E-2</v>
      </c>
      <c r="B106" s="7">
        <v>0</v>
      </c>
      <c r="C106" s="8">
        <v>10</v>
      </c>
      <c r="D106" s="7">
        <v>0</v>
      </c>
      <c r="E106" s="8">
        <v>26</v>
      </c>
      <c r="F106" s="7">
        <v>0</v>
      </c>
      <c r="G106" s="8">
        <v>39</v>
      </c>
      <c r="H106" s="7">
        <v>12</v>
      </c>
      <c r="I106" s="8">
        <v>51</v>
      </c>
      <c r="J106" s="7">
        <v>20</v>
      </c>
      <c r="K106" s="8">
        <v>58</v>
      </c>
      <c r="L106" s="7">
        <v>23</v>
      </c>
      <c r="M106" s="8">
        <v>64</v>
      </c>
      <c r="N106" s="7">
        <v>33</v>
      </c>
      <c r="O106" s="8">
        <v>66</v>
      </c>
      <c r="P106" s="7">
        <v>35</v>
      </c>
      <c r="Q106" s="8">
        <v>70</v>
      </c>
      <c r="R106" s="7">
        <v>33</v>
      </c>
      <c r="S106" s="8">
        <v>74</v>
      </c>
      <c r="T106" s="7">
        <v>32</v>
      </c>
      <c r="U106" s="8">
        <v>76</v>
      </c>
      <c r="V106" s="32">
        <v>1.5972222222222224E-2</v>
      </c>
    </row>
    <row r="107" spans="1:22" x14ac:dyDescent="0.2">
      <c r="A107" s="32">
        <v>1.6041666666666666E-2</v>
      </c>
      <c r="B107" s="7">
        <v>0</v>
      </c>
      <c r="C107" s="8">
        <v>9</v>
      </c>
      <c r="D107" s="7">
        <v>0</v>
      </c>
      <c r="E107" s="8">
        <v>25</v>
      </c>
      <c r="F107" s="7">
        <v>0</v>
      </c>
      <c r="G107" s="8">
        <v>38</v>
      </c>
      <c r="H107" s="7">
        <v>11</v>
      </c>
      <c r="I107" s="8">
        <v>50</v>
      </c>
      <c r="J107" s="7">
        <v>19</v>
      </c>
      <c r="K107" s="8">
        <v>57</v>
      </c>
      <c r="L107" s="7">
        <v>22</v>
      </c>
      <c r="M107" s="8">
        <v>64</v>
      </c>
      <c r="N107" s="7">
        <v>32</v>
      </c>
      <c r="O107" s="8">
        <v>66</v>
      </c>
      <c r="P107" s="7">
        <v>34</v>
      </c>
      <c r="Q107" s="8">
        <v>70</v>
      </c>
      <c r="R107" s="7">
        <v>32</v>
      </c>
      <c r="S107" s="8">
        <v>73</v>
      </c>
      <c r="T107" s="7">
        <v>31</v>
      </c>
      <c r="U107" s="8">
        <v>75</v>
      </c>
      <c r="V107" s="32">
        <v>1.6041666666666666E-2</v>
      </c>
    </row>
    <row r="108" spans="1:22" x14ac:dyDescent="0.2">
      <c r="A108" s="32">
        <v>1.6111111111111111E-2</v>
      </c>
      <c r="B108" s="7">
        <v>0</v>
      </c>
      <c r="C108" s="8">
        <v>8</v>
      </c>
      <c r="D108" s="7">
        <v>0</v>
      </c>
      <c r="E108" s="8">
        <v>24</v>
      </c>
      <c r="F108" s="7">
        <v>0</v>
      </c>
      <c r="G108" s="8">
        <v>37</v>
      </c>
      <c r="H108" s="7">
        <v>10</v>
      </c>
      <c r="I108" s="8">
        <v>49</v>
      </c>
      <c r="J108" s="7">
        <v>18</v>
      </c>
      <c r="K108" s="8">
        <v>56</v>
      </c>
      <c r="L108" s="7">
        <v>21</v>
      </c>
      <c r="M108" s="8">
        <v>63</v>
      </c>
      <c r="N108" s="7">
        <v>31</v>
      </c>
      <c r="O108" s="8">
        <v>65</v>
      </c>
      <c r="P108" s="7">
        <v>33</v>
      </c>
      <c r="Q108" s="8">
        <v>69</v>
      </c>
      <c r="R108" s="7">
        <v>31</v>
      </c>
      <c r="S108" s="8">
        <v>73</v>
      </c>
      <c r="T108" s="7">
        <v>30</v>
      </c>
      <c r="U108" s="8">
        <v>74</v>
      </c>
      <c r="V108" s="32">
        <v>1.6111111111111111E-2</v>
      </c>
    </row>
    <row r="109" spans="1:22" x14ac:dyDescent="0.2">
      <c r="A109" s="32">
        <v>1.6180555555555556E-2</v>
      </c>
      <c r="B109" s="7">
        <v>0</v>
      </c>
      <c r="C109" s="8">
        <v>7</v>
      </c>
      <c r="D109" s="7">
        <v>0</v>
      </c>
      <c r="E109" s="8">
        <v>23</v>
      </c>
      <c r="F109" s="7">
        <v>0</v>
      </c>
      <c r="G109" s="8">
        <v>36</v>
      </c>
      <c r="H109" s="7">
        <v>9</v>
      </c>
      <c r="I109" s="8">
        <v>49</v>
      </c>
      <c r="J109" s="7">
        <v>17</v>
      </c>
      <c r="K109" s="8">
        <v>56</v>
      </c>
      <c r="L109" s="7">
        <v>20</v>
      </c>
      <c r="M109" s="8">
        <v>63</v>
      </c>
      <c r="N109" s="7">
        <v>30</v>
      </c>
      <c r="O109" s="8">
        <v>64</v>
      </c>
      <c r="P109" s="7">
        <v>33</v>
      </c>
      <c r="Q109" s="8">
        <v>68</v>
      </c>
      <c r="R109" s="7">
        <v>30</v>
      </c>
      <c r="S109" s="8">
        <v>72</v>
      </c>
      <c r="T109" s="7">
        <v>29</v>
      </c>
      <c r="U109" s="8">
        <v>74</v>
      </c>
      <c r="V109" s="32">
        <v>1.6180555555555556E-2</v>
      </c>
    </row>
    <row r="110" spans="1:22" x14ac:dyDescent="0.2">
      <c r="A110" s="32">
        <v>1.6250000000000001E-2</v>
      </c>
      <c r="B110" s="7">
        <v>0</v>
      </c>
      <c r="C110" s="8">
        <v>5</v>
      </c>
      <c r="D110" s="7">
        <v>0</v>
      </c>
      <c r="E110" s="8">
        <v>22</v>
      </c>
      <c r="F110" s="7">
        <v>0</v>
      </c>
      <c r="G110" s="8">
        <v>35</v>
      </c>
      <c r="H110" s="7">
        <v>8</v>
      </c>
      <c r="I110" s="8">
        <v>48</v>
      </c>
      <c r="J110" s="7">
        <v>17</v>
      </c>
      <c r="K110" s="8">
        <v>55</v>
      </c>
      <c r="L110" s="7">
        <v>19</v>
      </c>
      <c r="M110" s="8">
        <v>62</v>
      </c>
      <c r="N110" s="7">
        <v>29</v>
      </c>
      <c r="O110" s="8">
        <v>64</v>
      </c>
      <c r="P110" s="7">
        <v>32</v>
      </c>
      <c r="Q110" s="8">
        <v>67</v>
      </c>
      <c r="R110" s="7">
        <v>30</v>
      </c>
      <c r="S110" s="8">
        <v>71</v>
      </c>
      <c r="T110" s="7">
        <v>28</v>
      </c>
      <c r="U110" s="8">
        <v>73</v>
      </c>
      <c r="V110" s="32">
        <v>1.6250000000000001E-2</v>
      </c>
    </row>
    <row r="111" spans="1:22" x14ac:dyDescent="0.2">
      <c r="A111" s="32">
        <v>1.6319444444444445E-2</v>
      </c>
      <c r="B111" s="7">
        <v>0</v>
      </c>
      <c r="C111" s="8">
        <v>4</v>
      </c>
      <c r="D111" s="7">
        <v>0</v>
      </c>
      <c r="E111" s="8">
        <v>21</v>
      </c>
      <c r="F111" s="7">
        <v>0</v>
      </c>
      <c r="G111" s="8">
        <v>34</v>
      </c>
      <c r="H111" s="7">
        <v>7</v>
      </c>
      <c r="I111" s="8">
        <v>48</v>
      </c>
      <c r="J111" s="7">
        <v>16</v>
      </c>
      <c r="K111" s="8">
        <v>54</v>
      </c>
      <c r="L111" s="7">
        <v>18</v>
      </c>
      <c r="M111" s="8">
        <v>61</v>
      </c>
      <c r="N111" s="7">
        <v>29</v>
      </c>
      <c r="O111" s="8">
        <v>63</v>
      </c>
      <c r="P111" s="7">
        <v>31</v>
      </c>
      <c r="Q111" s="8">
        <v>67</v>
      </c>
      <c r="R111" s="7">
        <v>29</v>
      </c>
      <c r="S111" s="8">
        <v>70</v>
      </c>
      <c r="T111" s="7">
        <v>27</v>
      </c>
      <c r="U111" s="8">
        <v>72</v>
      </c>
      <c r="V111" s="32">
        <v>1.6319444444444445E-2</v>
      </c>
    </row>
    <row r="112" spans="1:22" x14ac:dyDescent="0.2">
      <c r="A112" s="32">
        <v>1.638888888888889E-2</v>
      </c>
      <c r="B112" s="7">
        <v>0</v>
      </c>
      <c r="C112" s="8">
        <v>3</v>
      </c>
      <c r="D112" s="7">
        <v>0</v>
      </c>
      <c r="E112" s="8">
        <v>20</v>
      </c>
      <c r="F112" s="7">
        <v>0</v>
      </c>
      <c r="G112" s="8">
        <v>34</v>
      </c>
      <c r="H112" s="7">
        <v>6</v>
      </c>
      <c r="I112" s="8">
        <v>47</v>
      </c>
      <c r="J112" s="7">
        <v>15</v>
      </c>
      <c r="K112" s="8">
        <v>54</v>
      </c>
      <c r="L112" s="7">
        <v>17</v>
      </c>
      <c r="M112" s="8">
        <v>61</v>
      </c>
      <c r="N112" s="7">
        <v>28</v>
      </c>
      <c r="O112" s="8">
        <v>62</v>
      </c>
      <c r="P112" s="7">
        <v>30</v>
      </c>
      <c r="Q112" s="8">
        <v>66</v>
      </c>
      <c r="R112" s="7">
        <v>28</v>
      </c>
      <c r="S112" s="8">
        <v>69</v>
      </c>
      <c r="T112" s="7">
        <v>27</v>
      </c>
      <c r="U112" s="8">
        <v>71</v>
      </c>
      <c r="V112" s="32">
        <v>1.638888888888889E-2</v>
      </c>
    </row>
    <row r="113" spans="1:22" x14ac:dyDescent="0.2">
      <c r="A113" s="32">
        <v>1.6458333333333335E-2</v>
      </c>
      <c r="B113" s="7">
        <v>0</v>
      </c>
      <c r="C113" s="8">
        <v>2</v>
      </c>
      <c r="D113" s="7">
        <v>0</v>
      </c>
      <c r="E113" s="8">
        <v>19</v>
      </c>
      <c r="F113" s="7">
        <v>0</v>
      </c>
      <c r="G113" s="8">
        <v>33</v>
      </c>
      <c r="H113" s="7">
        <v>5</v>
      </c>
      <c r="I113" s="8">
        <v>46</v>
      </c>
      <c r="J113" s="7">
        <v>14</v>
      </c>
      <c r="K113" s="8">
        <v>53</v>
      </c>
      <c r="L113" s="7">
        <v>17</v>
      </c>
      <c r="M113" s="56">
        <v>60</v>
      </c>
      <c r="N113" s="7">
        <v>27</v>
      </c>
      <c r="O113" s="8">
        <v>62</v>
      </c>
      <c r="P113" s="7">
        <v>29</v>
      </c>
      <c r="Q113" s="8">
        <v>65</v>
      </c>
      <c r="R113" s="7">
        <v>27</v>
      </c>
      <c r="S113" s="8">
        <v>69</v>
      </c>
      <c r="T113" s="7">
        <v>26</v>
      </c>
      <c r="U113" s="8">
        <v>70</v>
      </c>
      <c r="V113" s="32">
        <v>1.6458333333333335E-2</v>
      </c>
    </row>
    <row r="114" spans="1:22" x14ac:dyDescent="0.2">
      <c r="A114" s="32">
        <v>1.6527777777777777E-2</v>
      </c>
      <c r="B114" s="7">
        <v>0</v>
      </c>
      <c r="C114" s="8">
        <v>1</v>
      </c>
      <c r="D114" s="7">
        <v>0</v>
      </c>
      <c r="E114" s="8">
        <v>18</v>
      </c>
      <c r="F114" s="7">
        <v>0</v>
      </c>
      <c r="G114" s="8">
        <v>32</v>
      </c>
      <c r="H114" s="7">
        <v>5</v>
      </c>
      <c r="I114" s="8">
        <v>46</v>
      </c>
      <c r="J114" s="7">
        <v>13</v>
      </c>
      <c r="K114" s="8">
        <v>52</v>
      </c>
      <c r="L114" s="7">
        <v>16</v>
      </c>
      <c r="M114" s="8">
        <v>59</v>
      </c>
      <c r="N114" s="7">
        <v>26</v>
      </c>
      <c r="O114" s="8">
        <v>61</v>
      </c>
      <c r="P114" s="7">
        <v>29</v>
      </c>
      <c r="Q114" s="8">
        <v>64</v>
      </c>
      <c r="R114" s="7">
        <v>26</v>
      </c>
      <c r="S114" s="8">
        <v>68</v>
      </c>
      <c r="T114" s="7">
        <v>25</v>
      </c>
      <c r="U114" s="8">
        <v>70</v>
      </c>
      <c r="V114" s="32">
        <v>1.6527777777777777E-2</v>
      </c>
    </row>
    <row r="115" spans="1:22" x14ac:dyDescent="0.2">
      <c r="A115" s="32">
        <v>1.6597222222222222E-2</v>
      </c>
      <c r="B115" s="7">
        <v>0</v>
      </c>
      <c r="C115" s="30">
        <v>0</v>
      </c>
      <c r="D115" s="7">
        <v>0</v>
      </c>
      <c r="E115" s="8">
        <v>17</v>
      </c>
      <c r="F115" s="7">
        <v>0</v>
      </c>
      <c r="G115" s="8">
        <v>31</v>
      </c>
      <c r="H115" s="7">
        <v>4</v>
      </c>
      <c r="I115" s="8">
        <v>45</v>
      </c>
      <c r="J115" s="7">
        <v>12</v>
      </c>
      <c r="K115" s="8">
        <v>52</v>
      </c>
      <c r="L115" s="7">
        <v>15</v>
      </c>
      <c r="M115" s="8">
        <v>59</v>
      </c>
      <c r="N115" s="7">
        <v>25</v>
      </c>
      <c r="O115" s="8">
        <v>61</v>
      </c>
      <c r="P115" s="7">
        <v>28</v>
      </c>
      <c r="Q115" s="8">
        <v>64</v>
      </c>
      <c r="R115" s="7">
        <v>25</v>
      </c>
      <c r="S115" s="8">
        <v>67</v>
      </c>
      <c r="T115" s="7">
        <v>24</v>
      </c>
      <c r="U115" s="8">
        <v>69</v>
      </c>
      <c r="V115" s="32">
        <v>1.6597222222222222E-2</v>
      </c>
    </row>
    <row r="116" spans="1:22" x14ac:dyDescent="0.2">
      <c r="A116" s="32">
        <v>1.6666666666666666E-2</v>
      </c>
      <c r="B116" s="7">
        <v>0</v>
      </c>
      <c r="C116" s="7">
        <v>0</v>
      </c>
      <c r="D116" s="7">
        <v>0</v>
      </c>
      <c r="E116" s="8">
        <v>16</v>
      </c>
      <c r="F116" s="7">
        <v>0</v>
      </c>
      <c r="G116" s="8">
        <v>30</v>
      </c>
      <c r="H116" s="7">
        <v>3</v>
      </c>
      <c r="I116" s="8">
        <v>44</v>
      </c>
      <c r="J116" s="7">
        <v>11</v>
      </c>
      <c r="K116" s="8">
        <v>51</v>
      </c>
      <c r="L116" s="7">
        <v>14</v>
      </c>
      <c r="M116" s="8">
        <v>58</v>
      </c>
      <c r="N116" s="7">
        <v>25</v>
      </c>
      <c r="O116" s="56">
        <v>60</v>
      </c>
      <c r="P116" s="7">
        <v>27</v>
      </c>
      <c r="Q116" s="8">
        <v>63</v>
      </c>
      <c r="R116" s="7">
        <v>24</v>
      </c>
      <c r="S116" s="8">
        <v>66</v>
      </c>
      <c r="T116" s="7">
        <v>23</v>
      </c>
      <c r="U116" s="8">
        <v>68</v>
      </c>
      <c r="V116" s="32">
        <v>1.6666666666666666E-2</v>
      </c>
    </row>
    <row r="117" spans="1:22" x14ac:dyDescent="0.2">
      <c r="A117" s="32">
        <v>1.6736111111111111E-2</v>
      </c>
      <c r="B117" s="7">
        <v>0</v>
      </c>
      <c r="C117" s="7">
        <v>0</v>
      </c>
      <c r="D117" s="7">
        <v>0</v>
      </c>
      <c r="E117" s="8">
        <v>15</v>
      </c>
      <c r="F117" s="7">
        <v>0</v>
      </c>
      <c r="G117" s="8">
        <v>29</v>
      </c>
      <c r="H117" s="7">
        <v>2</v>
      </c>
      <c r="I117" s="8">
        <v>43</v>
      </c>
      <c r="J117" s="7">
        <v>11</v>
      </c>
      <c r="K117" s="8">
        <v>50</v>
      </c>
      <c r="L117" s="7">
        <v>13</v>
      </c>
      <c r="M117" s="8">
        <v>57</v>
      </c>
      <c r="N117" s="7">
        <v>24</v>
      </c>
      <c r="O117" s="8">
        <v>59</v>
      </c>
      <c r="P117" s="7">
        <v>26</v>
      </c>
      <c r="Q117" s="8">
        <v>62</v>
      </c>
      <c r="R117" s="7">
        <v>23</v>
      </c>
      <c r="S117" s="8">
        <v>65</v>
      </c>
      <c r="T117" s="7">
        <v>22</v>
      </c>
      <c r="U117" s="8">
        <v>67</v>
      </c>
      <c r="V117" s="32">
        <v>1.6736111111111111E-2</v>
      </c>
    </row>
    <row r="118" spans="1:22" x14ac:dyDescent="0.2">
      <c r="A118" s="32">
        <v>1.6805555555555556E-2</v>
      </c>
      <c r="B118" s="7">
        <v>0</v>
      </c>
      <c r="C118" s="7">
        <v>0</v>
      </c>
      <c r="D118" s="7">
        <v>0</v>
      </c>
      <c r="E118" s="8">
        <v>14</v>
      </c>
      <c r="F118" s="7">
        <v>0</v>
      </c>
      <c r="G118" s="8">
        <v>29</v>
      </c>
      <c r="H118" s="7">
        <v>1</v>
      </c>
      <c r="I118" s="8">
        <v>43</v>
      </c>
      <c r="J118" s="7">
        <v>10</v>
      </c>
      <c r="K118" s="8">
        <v>49</v>
      </c>
      <c r="L118" s="7">
        <v>12</v>
      </c>
      <c r="M118" s="8">
        <v>57</v>
      </c>
      <c r="N118" s="7">
        <v>23</v>
      </c>
      <c r="O118" s="8">
        <v>59</v>
      </c>
      <c r="P118" s="7">
        <v>25</v>
      </c>
      <c r="Q118" s="8">
        <v>61</v>
      </c>
      <c r="R118" s="7">
        <v>23</v>
      </c>
      <c r="S118" s="8">
        <v>65</v>
      </c>
      <c r="T118" s="7">
        <v>21</v>
      </c>
      <c r="U118" s="8">
        <v>66</v>
      </c>
      <c r="V118" s="32">
        <v>1.6805555555555556E-2</v>
      </c>
    </row>
    <row r="119" spans="1:22" x14ac:dyDescent="0.2">
      <c r="A119" s="32">
        <v>1.6875000000000001E-2</v>
      </c>
      <c r="B119" s="7">
        <v>0</v>
      </c>
      <c r="C119" s="7">
        <v>0</v>
      </c>
      <c r="D119" s="7">
        <v>0</v>
      </c>
      <c r="E119" s="8">
        <v>13</v>
      </c>
      <c r="F119" s="7">
        <v>0</v>
      </c>
      <c r="G119" s="8">
        <v>28</v>
      </c>
      <c r="H119" s="7">
        <v>0</v>
      </c>
      <c r="I119" s="8">
        <v>42</v>
      </c>
      <c r="J119" s="7">
        <v>9</v>
      </c>
      <c r="K119" s="8">
        <v>49</v>
      </c>
      <c r="L119" s="7">
        <v>11</v>
      </c>
      <c r="M119" s="8">
        <v>56</v>
      </c>
      <c r="N119" s="7">
        <v>22</v>
      </c>
      <c r="O119" s="8">
        <v>58</v>
      </c>
      <c r="P119" s="7">
        <v>25</v>
      </c>
      <c r="Q119" s="8">
        <v>61</v>
      </c>
      <c r="R119" s="7">
        <v>22</v>
      </c>
      <c r="S119" s="8">
        <v>64</v>
      </c>
      <c r="T119" s="7">
        <v>20</v>
      </c>
      <c r="U119" s="8">
        <v>66</v>
      </c>
      <c r="V119" s="32">
        <v>1.6875000000000001E-2</v>
      </c>
    </row>
    <row r="120" spans="1:22" x14ac:dyDescent="0.2">
      <c r="A120" s="32">
        <v>1.6944444444444443E-2</v>
      </c>
      <c r="B120" s="7">
        <v>0</v>
      </c>
      <c r="C120" s="7">
        <v>0</v>
      </c>
      <c r="D120" s="7">
        <v>0</v>
      </c>
      <c r="E120" s="8">
        <v>12</v>
      </c>
      <c r="F120" s="7">
        <v>0</v>
      </c>
      <c r="G120" s="8">
        <v>27</v>
      </c>
      <c r="H120" s="7">
        <v>0</v>
      </c>
      <c r="I120" s="8">
        <v>41</v>
      </c>
      <c r="J120" s="7">
        <v>8</v>
      </c>
      <c r="K120" s="8">
        <v>48</v>
      </c>
      <c r="L120" s="7">
        <v>10</v>
      </c>
      <c r="M120" s="8">
        <v>56</v>
      </c>
      <c r="N120" s="7">
        <v>22</v>
      </c>
      <c r="O120" s="8">
        <v>57</v>
      </c>
      <c r="P120" s="7">
        <v>24</v>
      </c>
      <c r="Q120" s="56">
        <v>60</v>
      </c>
      <c r="R120" s="7">
        <v>21</v>
      </c>
      <c r="S120" s="8">
        <v>63</v>
      </c>
      <c r="T120" s="7">
        <v>19</v>
      </c>
      <c r="U120" s="8">
        <v>65</v>
      </c>
      <c r="V120" s="32">
        <v>1.6944444444444443E-2</v>
      </c>
    </row>
    <row r="121" spans="1:22" x14ac:dyDescent="0.2">
      <c r="A121" s="32">
        <v>1.7013888888888887E-2</v>
      </c>
      <c r="B121" s="7">
        <v>0</v>
      </c>
      <c r="C121" s="7">
        <v>0</v>
      </c>
      <c r="D121" s="7">
        <v>0</v>
      </c>
      <c r="E121" s="8">
        <v>11</v>
      </c>
      <c r="F121" s="7">
        <v>0</v>
      </c>
      <c r="G121" s="8">
        <v>26</v>
      </c>
      <c r="H121" s="7">
        <v>0</v>
      </c>
      <c r="I121" s="8">
        <v>41</v>
      </c>
      <c r="J121" s="7">
        <v>7</v>
      </c>
      <c r="K121" s="8">
        <v>47</v>
      </c>
      <c r="L121" s="7">
        <v>10</v>
      </c>
      <c r="M121" s="8">
        <v>55</v>
      </c>
      <c r="N121" s="7">
        <v>21</v>
      </c>
      <c r="O121" s="8">
        <v>57</v>
      </c>
      <c r="P121" s="7">
        <v>23</v>
      </c>
      <c r="Q121" s="8">
        <v>59</v>
      </c>
      <c r="R121" s="7">
        <v>20</v>
      </c>
      <c r="S121" s="8">
        <v>62</v>
      </c>
      <c r="T121" s="7">
        <v>18</v>
      </c>
      <c r="U121" s="8">
        <v>64</v>
      </c>
      <c r="V121" s="32">
        <v>1.7013888888888887E-2</v>
      </c>
    </row>
    <row r="122" spans="1:22" x14ac:dyDescent="0.2">
      <c r="A122" s="32">
        <v>1.7083333333333332E-2</v>
      </c>
      <c r="B122" s="7">
        <v>0</v>
      </c>
      <c r="C122" s="7">
        <v>0</v>
      </c>
      <c r="D122" s="7">
        <v>0</v>
      </c>
      <c r="E122" s="8">
        <v>10</v>
      </c>
      <c r="F122" s="7">
        <v>0</v>
      </c>
      <c r="G122" s="8">
        <v>25</v>
      </c>
      <c r="H122" s="7">
        <v>0</v>
      </c>
      <c r="I122" s="8">
        <v>40</v>
      </c>
      <c r="J122" s="7">
        <v>6</v>
      </c>
      <c r="K122" s="8">
        <v>47</v>
      </c>
      <c r="L122" s="7">
        <v>9</v>
      </c>
      <c r="M122" s="8">
        <v>54</v>
      </c>
      <c r="N122" s="7">
        <v>20</v>
      </c>
      <c r="O122" s="8">
        <v>56</v>
      </c>
      <c r="P122" s="7">
        <v>22</v>
      </c>
      <c r="Q122" s="8">
        <v>59</v>
      </c>
      <c r="R122" s="7">
        <v>19</v>
      </c>
      <c r="S122" s="8">
        <v>62</v>
      </c>
      <c r="T122" s="7">
        <v>17</v>
      </c>
      <c r="U122" s="8">
        <v>63</v>
      </c>
      <c r="V122" s="32">
        <v>1.7083333333333332E-2</v>
      </c>
    </row>
    <row r="123" spans="1:22" x14ac:dyDescent="0.2">
      <c r="A123" s="32">
        <v>1.7152777777777777E-2</v>
      </c>
      <c r="B123" s="7">
        <v>0</v>
      </c>
      <c r="C123" s="7">
        <v>0</v>
      </c>
      <c r="D123" s="7">
        <v>0</v>
      </c>
      <c r="E123" s="8">
        <v>9</v>
      </c>
      <c r="F123" s="7">
        <v>0</v>
      </c>
      <c r="G123" s="8">
        <v>24</v>
      </c>
      <c r="H123" s="7">
        <v>0</v>
      </c>
      <c r="I123" s="8">
        <v>39</v>
      </c>
      <c r="J123" s="7">
        <v>6</v>
      </c>
      <c r="K123" s="8">
        <v>46</v>
      </c>
      <c r="L123" s="7">
        <v>8</v>
      </c>
      <c r="M123" s="8">
        <v>54</v>
      </c>
      <c r="N123" s="7">
        <v>19</v>
      </c>
      <c r="O123" s="8">
        <v>56</v>
      </c>
      <c r="P123" s="7">
        <v>22</v>
      </c>
      <c r="Q123" s="8">
        <v>58</v>
      </c>
      <c r="R123" s="7">
        <v>18</v>
      </c>
      <c r="S123" s="8">
        <v>61</v>
      </c>
      <c r="T123" s="7">
        <v>16</v>
      </c>
      <c r="U123" s="8">
        <v>62</v>
      </c>
      <c r="V123" s="32">
        <v>1.7152777777777777E-2</v>
      </c>
    </row>
    <row r="124" spans="1:22" x14ac:dyDescent="0.2">
      <c r="A124" s="32">
        <v>1.7222222222222226E-2</v>
      </c>
      <c r="B124" s="7">
        <v>0</v>
      </c>
      <c r="C124" s="7">
        <v>0</v>
      </c>
      <c r="D124" s="7">
        <v>0</v>
      </c>
      <c r="E124" s="8">
        <v>8</v>
      </c>
      <c r="F124" s="7">
        <v>0</v>
      </c>
      <c r="G124" s="8">
        <v>23</v>
      </c>
      <c r="H124" s="7">
        <v>0</v>
      </c>
      <c r="I124" s="8">
        <v>39</v>
      </c>
      <c r="J124" s="7">
        <v>5</v>
      </c>
      <c r="K124" s="8">
        <v>45</v>
      </c>
      <c r="L124" s="7">
        <v>7</v>
      </c>
      <c r="M124" s="8">
        <v>53</v>
      </c>
      <c r="N124" s="7">
        <v>18</v>
      </c>
      <c r="O124" s="8">
        <v>55</v>
      </c>
      <c r="P124" s="7">
        <v>21</v>
      </c>
      <c r="Q124" s="8">
        <v>57</v>
      </c>
      <c r="R124" s="7">
        <v>17</v>
      </c>
      <c r="S124" s="56">
        <v>60</v>
      </c>
      <c r="T124" s="7">
        <v>15</v>
      </c>
      <c r="U124" s="8">
        <v>62</v>
      </c>
      <c r="V124" s="32">
        <v>1.7222222222222226E-2</v>
      </c>
    </row>
    <row r="125" spans="1:22" x14ac:dyDescent="0.2">
      <c r="A125" s="32">
        <v>1.7291666666666667E-2</v>
      </c>
      <c r="B125" s="7">
        <v>0</v>
      </c>
      <c r="C125" s="7">
        <v>0</v>
      </c>
      <c r="D125" s="7">
        <v>0</v>
      </c>
      <c r="E125" s="8">
        <v>7</v>
      </c>
      <c r="F125" s="7">
        <v>0</v>
      </c>
      <c r="G125" s="8">
        <v>23</v>
      </c>
      <c r="H125" s="7">
        <v>0</v>
      </c>
      <c r="I125" s="8">
        <v>38</v>
      </c>
      <c r="J125" s="7">
        <v>4</v>
      </c>
      <c r="K125" s="8">
        <v>45</v>
      </c>
      <c r="L125" s="7">
        <v>6</v>
      </c>
      <c r="M125" s="8">
        <v>52</v>
      </c>
      <c r="N125" s="7">
        <v>18</v>
      </c>
      <c r="O125" s="8">
        <v>54</v>
      </c>
      <c r="P125" s="7">
        <v>20</v>
      </c>
      <c r="Q125" s="8">
        <v>56</v>
      </c>
      <c r="R125" s="7">
        <v>17</v>
      </c>
      <c r="S125" s="8">
        <v>59</v>
      </c>
      <c r="T125" s="7">
        <v>14</v>
      </c>
      <c r="U125" s="8">
        <v>61</v>
      </c>
      <c r="V125" s="32">
        <v>1.7291666666666667E-2</v>
      </c>
    </row>
    <row r="126" spans="1:22" x14ac:dyDescent="0.2">
      <c r="A126" s="32">
        <v>1.7361111111111112E-2</v>
      </c>
      <c r="B126" s="7">
        <v>0</v>
      </c>
      <c r="C126" s="7">
        <v>0</v>
      </c>
      <c r="D126" s="7">
        <v>0</v>
      </c>
      <c r="E126" s="8">
        <v>6</v>
      </c>
      <c r="F126" s="7">
        <v>0</v>
      </c>
      <c r="G126" s="8">
        <v>22</v>
      </c>
      <c r="H126" s="7">
        <v>0</v>
      </c>
      <c r="I126" s="8">
        <v>37</v>
      </c>
      <c r="J126" s="7">
        <v>3</v>
      </c>
      <c r="K126" s="8">
        <v>44</v>
      </c>
      <c r="L126" s="7">
        <v>5</v>
      </c>
      <c r="M126" s="8">
        <v>52</v>
      </c>
      <c r="N126" s="7">
        <v>17</v>
      </c>
      <c r="O126" s="8">
        <v>54</v>
      </c>
      <c r="P126" s="7">
        <v>19</v>
      </c>
      <c r="Q126" s="8">
        <v>56</v>
      </c>
      <c r="R126" s="7">
        <v>16</v>
      </c>
      <c r="S126" s="8">
        <v>58</v>
      </c>
      <c r="T126" s="7">
        <v>13</v>
      </c>
      <c r="U126" s="56">
        <v>60</v>
      </c>
      <c r="V126" s="32">
        <v>1.7361111111111112E-2</v>
      </c>
    </row>
    <row r="127" spans="1:22" x14ac:dyDescent="0.2">
      <c r="A127" s="32">
        <v>1.7430555555555557E-2</v>
      </c>
      <c r="B127" s="7">
        <v>0</v>
      </c>
      <c r="C127" s="7">
        <v>0</v>
      </c>
      <c r="D127" s="7">
        <v>0</v>
      </c>
      <c r="E127" s="8">
        <v>5</v>
      </c>
      <c r="F127" s="7">
        <v>0</v>
      </c>
      <c r="G127" s="8">
        <v>21</v>
      </c>
      <c r="H127" s="7">
        <v>0</v>
      </c>
      <c r="I127" s="8">
        <v>37</v>
      </c>
      <c r="J127" s="7">
        <v>2</v>
      </c>
      <c r="K127" s="8">
        <v>43</v>
      </c>
      <c r="L127" s="7">
        <v>4</v>
      </c>
      <c r="M127" s="8">
        <v>51</v>
      </c>
      <c r="N127" s="7">
        <v>16</v>
      </c>
      <c r="O127" s="8">
        <v>53</v>
      </c>
      <c r="P127" s="7">
        <v>18</v>
      </c>
      <c r="Q127" s="8">
        <v>55</v>
      </c>
      <c r="R127" s="7">
        <v>15</v>
      </c>
      <c r="S127" s="8">
        <v>58</v>
      </c>
      <c r="T127" s="7">
        <v>13</v>
      </c>
      <c r="U127" s="8">
        <v>59</v>
      </c>
      <c r="V127" s="32">
        <v>1.7430555555555557E-2</v>
      </c>
    </row>
    <row r="128" spans="1:22" x14ac:dyDescent="0.2">
      <c r="A128" s="32">
        <v>1.7500000000000002E-2</v>
      </c>
      <c r="B128" s="7">
        <v>0</v>
      </c>
      <c r="C128" s="7">
        <v>0</v>
      </c>
      <c r="D128" s="7">
        <v>0</v>
      </c>
      <c r="E128" s="8">
        <v>4</v>
      </c>
      <c r="F128" s="7">
        <v>0</v>
      </c>
      <c r="G128" s="8">
        <v>20</v>
      </c>
      <c r="H128" s="7">
        <v>0</v>
      </c>
      <c r="I128" s="8">
        <v>36</v>
      </c>
      <c r="J128" s="7">
        <v>1</v>
      </c>
      <c r="K128" s="8">
        <v>42</v>
      </c>
      <c r="L128" s="7">
        <v>3</v>
      </c>
      <c r="M128" s="8">
        <v>50</v>
      </c>
      <c r="N128" s="7">
        <v>15</v>
      </c>
      <c r="O128" s="8">
        <v>52</v>
      </c>
      <c r="P128" s="7">
        <v>18</v>
      </c>
      <c r="Q128" s="8">
        <v>54</v>
      </c>
      <c r="R128" s="7">
        <v>14</v>
      </c>
      <c r="S128" s="8">
        <v>57</v>
      </c>
      <c r="T128" s="7">
        <v>12</v>
      </c>
      <c r="U128" s="8">
        <v>58</v>
      </c>
      <c r="V128" s="32">
        <v>1.7500000000000002E-2</v>
      </c>
    </row>
    <row r="129" spans="1:22" x14ac:dyDescent="0.2">
      <c r="A129" s="32">
        <v>1.7569444444444447E-2</v>
      </c>
      <c r="B129" s="7">
        <v>0</v>
      </c>
      <c r="C129" s="7">
        <v>0</v>
      </c>
      <c r="D129" s="7">
        <v>0</v>
      </c>
      <c r="E129" s="8">
        <v>3</v>
      </c>
      <c r="F129" s="7">
        <v>0</v>
      </c>
      <c r="G129" s="8">
        <v>19</v>
      </c>
      <c r="H129" s="7">
        <v>0</v>
      </c>
      <c r="I129" s="8">
        <v>35</v>
      </c>
      <c r="J129" s="7">
        <v>0</v>
      </c>
      <c r="K129" s="8">
        <v>42</v>
      </c>
      <c r="L129" s="7">
        <v>3</v>
      </c>
      <c r="M129" s="8">
        <v>50</v>
      </c>
      <c r="N129" s="7">
        <v>15</v>
      </c>
      <c r="O129" s="8">
        <v>52</v>
      </c>
      <c r="P129" s="7">
        <v>17</v>
      </c>
      <c r="Q129" s="8">
        <v>53</v>
      </c>
      <c r="R129" s="7">
        <v>13</v>
      </c>
      <c r="S129" s="8">
        <v>56</v>
      </c>
      <c r="T129" s="7">
        <v>11</v>
      </c>
      <c r="U129" s="8">
        <v>58</v>
      </c>
      <c r="V129" s="32">
        <v>1.7569444444444447E-2</v>
      </c>
    </row>
    <row r="130" spans="1:22" x14ac:dyDescent="0.2">
      <c r="A130" s="32">
        <v>1.7638888888888888E-2</v>
      </c>
      <c r="B130" s="7">
        <v>0</v>
      </c>
      <c r="C130" s="7">
        <v>0</v>
      </c>
      <c r="D130" s="7">
        <v>0</v>
      </c>
      <c r="E130" s="8">
        <v>2</v>
      </c>
      <c r="F130" s="7">
        <v>0</v>
      </c>
      <c r="G130" s="8">
        <v>18</v>
      </c>
      <c r="H130" s="7">
        <v>0</v>
      </c>
      <c r="I130" s="8">
        <v>34</v>
      </c>
      <c r="J130" s="7">
        <v>0</v>
      </c>
      <c r="K130" s="8">
        <v>41</v>
      </c>
      <c r="L130" s="7">
        <v>2</v>
      </c>
      <c r="M130" s="8">
        <v>49</v>
      </c>
      <c r="N130" s="7">
        <v>14</v>
      </c>
      <c r="O130" s="8">
        <v>51</v>
      </c>
      <c r="P130" s="7">
        <v>16</v>
      </c>
      <c r="Q130" s="8">
        <v>53</v>
      </c>
      <c r="R130" s="7">
        <v>12</v>
      </c>
      <c r="S130" s="8">
        <v>55</v>
      </c>
      <c r="T130" s="7">
        <v>10</v>
      </c>
      <c r="U130" s="8">
        <v>57</v>
      </c>
      <c r="V130" s="32">
        <v>1.7638888888888888E-2</v>
      </c>
    </row>
    <row r="131" spans="1:22" x14ac:dyDescent="0.2">
      <c r="A131" s="32">
        <v>1.7708333333333333E-2</v>
      </c>
      <c r="B131" s="7">
        <v>0</v>
      </c>
      <c r="C131" s="7">
        <v>0</v>
      </c>
      <c r="D131" s="7">
        <v>0</v>
      </c>
      <c r="E131" s="8">
        <v>1</v>
      </c>
      <c r="F131" s="7">
        <v>0</v>
      </c>
      <c r="G131" s="8">
        <v>17</v>
      </c>
      <c r="H131" s="7">
        <v>0</v>
      </c>
      <c r="I131" s="8">
        <v>34</v>
      </c>
      <c r="J131" s="7">
        <v>0</v>
      </c>
      <c r="K131" s="8">
        <v>40</v>
      </c>
      <c r="L131" s="7">
        <v>1</v>
      </c>
      <c r="M131" s="8">
        <v>49</v>
      </c>
      <c r="N131" s="7">
        <v>13</v>
      </c>
      <c r="O131" s="8">
        <v>51</v>
      </c>
      <c r="P131" s="7">
        <v>15</v>
      </c>
      <c r="Q131" s="8">
        <v>52</v>
      </c>
      <c r="R131" s="7">
        <v>11</v>
      </c>
      <c r="S131" s="8">
        <v>55</v>
      </c>
      <c r="T131" s="7">
        <v>9</v>
      </c>
      <c r="U131" s="8">
        <v>56</v>
      </c>
      <c r="V131" s="32">
        <v>1.7708333333333333E-2</v>
      </c>
    </row>
    <row r="132" spans="1:22" x14ac:dyDescent="0.2">
      <c r="A132" s="32">
        <v>1.7777777777777778E-2</v>
      </c>
      <c r="B132" s="7">
        <v>0</v>
      </c>
      <c r="C132" s="7">
        <v>0</v>
      </c>
      <c r="D132" s="7">
        <v>0</v>
      </c>
      <c r="E132" s="8">
        <v>0</v>
      </c>
      <c r="F132" s="7">
        <v>0</v>
      </c>
      <c r="G132" s="8">
        <v>17</v>
      </c>
      <c r="H132" s="7">
        <v>0</v>
      </c>
      <c r="I132" s="8">
        <v>33</v>
      </c>
      <c r="J132" s="7">
        <v>0</v>
      </c>
      <c r="K132" s="8">
        <v>40</v>
      </c>
      <c r="L132" s="7">
        <v>0</v>
      </c>
      <c r="M132" s="8">
        <v>48</v>
      </c>
      <c r="N132" s="7">
        <v>12</v>
      </c>
      <c r="O132" s="8">
        <v>50</v>
      </c>
      <c r="P132" s="7">
        <v>15</v>
      </c>
      <c r="Q132" s="8">
        <v>51</v>
      </c>
      <c r="R132" s="7">
        <v>10</v>
      </c>
      <c r="S132" s="8">
        <v>54</v>
      </c>
      <c r="T132" s="7">
        <v>8</v>
      </c>
      <c r="U132" s="8">
        <v>55</v>
      </c>
      <c r="V132" s="32">
        <v>1.7777777777777778E-2</v>
      </c>
    </row>
    <row r="133" spans="1:22" x14ac:dyDescent="0.2">
      <c r="A133" s="32">
        <v>1.7847222222222223E-2</v>
      </c>
      <c r="B133" s="7">
        <v>0</v>
      </c>
      <c r="C133" s="7">
        <v>0</v>
      </c>
      <c r="D133" s="7">
        <v>0</v>
      </c>
      <c r="E133" s="7">
        <v>0</v>
      </c>
      <c r="F133" s="7">
        <v>0</v>
      </c>
      <c r="G133" s="8">
        <v>16</v>
      </c>
      <c r="H133" s="7">
        <v>0</v>
      </c>
      <c r="I133" s="8">
        <v>32</v>
      </c>
      <c r="J133" s="7">
        <v>0</v>
      </c>
      <c r="K133" s="8">
        <v>39</v>
      </c>
      <c r="L133" s="7">
        <v>0</v>
      </c>
      <c r="M133" s="8">
        <v>47</v>
      </c>
      <c r="N133" s="7">
        <v>11</v>
      </c>
      <c r="O133" s="8">
        <v>49</v>
      </c>
      <c r="P133" s="7">
        <v>14</v>
      </c>
      <c r="Q133" s="8">
        <v>50</v>
      </c>
      <c r="R133" s="7">
        <v>10</v>
      </c>
      <c r="S133" s="8">
        <v>53</v>
      </c>
      <c r="T133" s="7">
        <v>7</v>
      </c>
      <c r="U133" s="8">
        <v>54</v>
      </c>
      <c r="V133" s="32">
        <v>1.7847222222222223E-2</v>
      </c>
    </row>
    <row r="134" spans="1:22" x14ac:dyDescent="0.2">
      <c r="A134" s="32">
        <v>1.7916666666666668E-2</v>
      </c>
      <c r="B134" s="7">
        <v>0</v>
      </c>
      <c r="C134" s="7">
        <v>0</v>
      </c>
      <c r="D134" s="7">
        <v>0</v>
      </c>
      <c r="E134" s="7">
        <v>0</v>
      </c>
      <c r="F134" s="7">
        <v>0</v>
      </c>
      <c r="G134" s="8">
        <v>15</v>
      </c>
      <c r="H134" s="7">
        <v>0</v>
      </c>
      <c r="I134" s="8">
        <v>32</v>
      </c>
      <c r="J134" s="7">
        <v>0</v>
      </c>
      <c r="K134" s="8">
        <v>38</v>
      </c>
      <c r="L134" s="7">
        <v>0</v>
      </c>
      <c r="M134" s="8">
        <v>47</v>
      </c>
      <c r="N134" s="7">
        <v>11</v>
      </c>
      <c r="O134" s="8">
        <v>49</v>
      </c>
      <c r="P134" s="7">
        <v>13</v>
      </c>
      <c r="Q134" s="8">
        <v>50</v>
      </c>
      <c r="R134" s="7">
        <v>9</v>
      </c>
      <c r="S134" s="8">
        <v>52</v>
      </c>
      <c r="T134" s="7">
        <v>6</v>
      </c>
      <c r="U134" s="8">
        <v>54</v>
      </c>
      <c r="V134" s="32">
        <v>1.7916666666666668E-2</v>
      </c>
    </row>
    <row r="135" spans="1:22" x14ac:dyDescent="0.2">
      <c r="A135" s="32">
        <v>1.7986111111111109E-2</v>
      </c>
      <c r="B135" s="7">
        <v>0</v>
      </c>
      <c r="C135" s="7">
        <v>0</v>
      </c>
      <c r="D135" s="7">
        <v>0</v>
      </c>
      <c r="E135" s="7">
        <v>0</v>
      </c>
      <c r="F135" s="7">
        <v>0</v>
      </c>
      <c r="G135" s="8">
        <v>14</v>
      </c>
      <c r="H135" s="7">
        <v>0</v>
      </c>
      <c r="I135" s="8">
        <v>31</v>
      </c>
      <c r="J135" s="7">
        <v>0</v>
      </c>
      <c r="K135" s="8">
        <v>38</v>
      </c>
      <c r="L135" s="7">
        <v>0</v>
      </c>
      <c r="M135" s="8">
        <v>46</v>
      </c>
      <c r="N135" s="7">
        <v>10</v>
      </c>
      <c r="O135" s="8">
        <v>48</v>
      </c>
      <c r="P135" s="7">
        <v>12</v>
      </c>
      <c r="Q135" s="8">
        <v>49</v>
      </c>
      <c r="R135" s="7">
        <v>8</v>
      </c>
      <c r="S135" s="8">
        <v>51</v>
      </c>
      <c r="T135" s="7">
        <v>5</v>
      </c>
      <c r="U135" s="8">
        <v>53</v>
      </c>
      <c r="V135" s="32">
        <v>1.7986111111111109E-2</v>
      </c>
    </row>
    <row r="136" spans="1:22" x14ac:dyDescent="0.2">
      <c r="A136" s="32">
        <v>1.8055555555555554E-2</v>
      </c>
      <c r="B136" s="7">
        <v>0</v>
      </c>
      <c r="C136" s="7">
        <v>0</v>
      </c>
      <c r="D136" s="7">
        <v>0</v>
      </c>
      <c r="E136" s="7">
        <v>0</v>
      </c>
      <c r="F136" s="7">
        <v>0</v>
      </c>
      <c r="G136" s="8">
        <v>13</v>
      </c>
      <c r="H136" s="7">
        <v>0</v>
      </c>
      <c r="I136" s="8">
        <v>30</v>
      </c>
      <c r="J136" s="7">
        <v>0</v>
      </c>
      <c r="K136" s="8">
        <v>37</v>
      </c>
      <c r="L136" s="7">
        <v>0</v>
      </c>
      <c r="M136" s="8">
        <v>45</v>
      </c>
      <c r="N136" s="7">
        <v>9</v>
      </c>
      <c r="O136" s="8">
        <v>47</v>
      </c>
      <c r="P136" s="7">
        <v>11</v>
      </c>
      <c r="Q136" s="8">
        <v>48</v>
      </c>
      <c r="R136" s="7">
        <v>7</v>
      </c>
      <c r="S136" s="8">
        <v>51</v>
      </c>
      <c r="T136" s="7">
        <v>4</v>
      </c>
      <c r="U136" s="8">
        <v>52</v>
      </c>
      <c r="V136" s="32">
        <v>1.8055555555555554E-2</v>
      </c>
    </row>
    <row r="137" spans="1:22" x14ac:dyDescent="0.2">
      <c r="A137" s="32">
        <v>1.8124999999999999E-2</v>
      </c>
      <c r="B137" s="7">
        <v>0</v>
      </c>
      <c r="C137" s="7">
        <v>0</v>
      </c>
      <c r="D137" s="7">
        <v>0</v>
      </c>
      <c r="E137" s="7">
        <v>0</v>
      </c>
      <c r="F137" s="7">
        <v>0</v>
      </c>
      <c r="G137" s="8">
        <v>12</v>
      </c>
      <c r="H137" s="7">
        <v>0</v>
      </c>
      <c r="I137" s="8">
        <v>30</v>
      </c>
      <c r="J137" s="7">
        <v>0</v>
      </c>
      <c r="K137" s="8">
        <v>36</v>
      </c>
      <c r="L137" s="7">
        <v>0</v>
      </c>
      <c r="M137" s="8">
        <v>45</v>
      </c>
      <c r="N137" s="7">
        <v>8</v>
      </c>
      <c r="O137" s="8">
        <v>47</v>
      </c>
      <c r="P137" s="7">
        <v>11</v>
      </c>
      <c r="Q137" s="8">
        <v>47</v>
      </c>
      <c r="R137" s="7">
        <v>6</v>
      </c>
      <c r="S137" s="8">
        <v>50</v>
      </c>
      <c r="T137" s="7">
        <v>3</v>
      </c>
      <c r="U137" s="8">
        <v>51</v>
      </c>
      <c r="V137" s="32">
        <v>1.8124999999999999E-2</v>
      </c>
    </row>
    <row r="138" spans="1:22" x14ac:dyDescent="0.2">
      <c r="A138" s="32">
        <v>1.8194444444444444E-2</v>
      </c>
      <c r="B138" s="7">
        <v>0</v>
      </c>
      <c r="C138" s="7">
        <v>0</v>
      </c>
      <c r="D138" s="7">
        <v>0</v>
      </c>
      <c r="E138" s="7">
        <v>0</v>
      </c>
      <c r="F138" s="7">
        <v>0</v>
      </c>
      <c r="G138" s="8">
        <v>11</v>
      </c>
      <c r="H138" s="7">
        <v>0</v>
      </c>
      <c r="I138" s="8">
        <v>29</v>
      </c>
      <c r="J138" s="7">
        <v>0</v>
      </c>
      <c r="K138" s="8">
        <v>35</v>
      </c>
      <c r="L138" s="7">
        <v>0</v>
      </c>
      <c r="M138" s="8">
        <v>44</v>
      </c>
      <c r="N138" s="7">
        <v>7</v>
      </c>
      <c r="O138" s="8">
        <v>46</v>
      </c>
      <c r="P138" s="7">
        <v>10</v>
      </c>
      <c r="Q138" s="8">
        <v>47</v>
      </c>
      <c r="R138" s="7">
        <v>5</v>
      </c>
      <c r="S138" s="8">
        <v>49</v>
      </c>
      <c r="T138" s="7">
        <v>2</v>
      </c>
      <c r="U138" s="8">
        <v>50</v>
      </c>
      <c r="V138" s="32">
        <v>1.8194444444444444E-2</v>
      </c>
    </row>
    <row r="139" spans="1:22" x14ac:dyDescent="0.2">
      <c r="A139" s="32">
        <v>1.8263888888888892E-2</v>
      </c>
      <c r="B139" s="7">
        <v>0</v>
      </c>
      <c r="C139" s="7">
        <v>0</v>
      </c>
      <c r="D139" s="7">
        <v>0</v>
      </c>
      <c r="E139" s="7">
        <v>0</v>
      </c>
      <c r="F139" s="7">
        <v>0</v>
      </c>
      <c r="G139" s="8">
        <v>11</v>
      </c>
      <c r="H139" s="7">
        <v>0</v>
      </c>
      <c r="I139" s="8">
        <v>28</v>
      </c>
      <c r="J139" s="7">
        <v>0</v>
      </c>
      <c r="K139" s="8">
        <v>35</v>
      </c>
      <c r="L139" s="7">
        <v>0</v>
      </c>
      <c r="M139" s="8">
        <v>43</v>
      </c>
      <c r="N139" s="7">
        <v>7</v>
      </c>
      <c r="O139" s="8">
        <v>46</v>
      </c>
      <c r="P139" s="7">
        <v>9</v>
      </c>
      <c r="Q139" s="8">
        <v>46</v>
      </c>
      <c r="R139" s="7">
        <v>4</v>
      </c>
      <c r="S139" s="8">
        <v>48</v>
      </c>
      <c r="T139" s="7">
        <v>1</v>
      </c>
      <c r="U139" s="8">
        <v>50</v>
      </c>
      <c r="V139" s="32">
        <v>1.8263888888888892E-2</v>
      </c>
    </row>
    <row r="140" spans="1:22" x14ac:dyDescent="0.2">
      <c r="A140" s="32">
        <v>1.8333333333333333E-2</v>
      </c>
      <c r="B140" s="7">
        <v>0</v>
      </c>
      <c r="C140" s="7">
        <v>0</v>
      </c>
      <c r="D140" s="7">
        <v>0</v>
      </c>
      <c r="E140" s="7">
        <v>0</v>
      </c>
      <c r="F140" s="7">
        <v>0</v>
      </c>
      <c r="G140" s="8">
        <v>10</v>
      </c>
      <c r="H140" s="7">
        <v>0</v>
      </c>
      <c r="I140" s="8">
        <v>28</v>
      </c>
      <c r="J140" s="7">
        <v>0</v>
      </c>
      <c r="K140" s="8">
        <v>34</v>
      </c>
      <c r="L140" s="7">
        <v>0</v>
      </c>
      <c r="M140" s="8">
        <v>43</v>
      </c>
      <c r="N140" s="7">
        <v>6</v>
      </c>
      <c r="O140" s="8">
        <v>45</v>
      </c>
      <c r="P140" s="7">
        <v>8</v>
      </c>
      <c r="Q140" s="8">
        <v>45</v>
      </c>
      <c r="R140" s="7">
        <v>3</v>
      </c>
      <c r="S140" s="8">
        <v>47</v>
      </c>
      <c r="T140" s="7">
        <v>0</v>
      </c>
      <c r="U140" s="8">
        <v>49</v>
      </c>
      <c r="V140" s="32">
        <v>1.8333333333333333E-2</v>
      </c>
    </row>
    <row r="141" spans="1:22" x14ac:dyDescent="0.2">
      <c r="A141" s="32">
        <v>1.8402777777777778E-2</v>
      </c>
      <c r="B141" s="7">
        <v>0</v>
      </c>
      <c r="C141" s="7">
        <v>0</v>
      </c>
      <c r="D141" s="7">
        <v>0</v>
      </c>
      <c r="E141" s="7">
        <v>0</v>
      </c>
      <c r="F141" s="7">
        <v>0</v>
      </c>
      <c r="G141" s="8">
        <v>9</v>
      </c>
      <c r="H141" s="7">
        <v>0</v>
      </c>
      <c r="I141" s="8">
        <v>27</v>
      </c>
      <c r="J141" s="7">
        <v>0</v>
      </c>
      <c r="K141" s="8">
        <v>33</v>
      </c>
      <c r="L141" s="7">
        <v>0</v>
      </c>
      <c r="M141" s="8">
        <v>42</v>
      </c>
      <c r="N141" s="7">
        <v>5</v>
      </c>
      <c r="O141" s="8">
        <v>44</v>
      </c>
      <c r="P141" s="7">
        <v>7</v>
      </c>
      <c r="Q141" s="8">
        <v>44</v>
      </c>
      <c r="R141" s="7">
        <v>3</v>
      </c>
      <c r="S141" s="8">
        <v>47</v>
      </c>
      <c r="T141" s="7">
        <v>0</v>
      </c>
      <c r="U141" s="8">
        <v>48</v>
      </c>
      <c r="V141" s="32">
        <v>1.8402777777777778E-2</v>
      </c>
    </row>
    <row r="142" spans="1:22" x14ac:dyDescent="0.2">
      <c r="A142" s="32">
        <v>4.1655092592592598E-2</v>
      </c>
      <c r="B142" s="7">
        <v>0</v>
      </c>
      <c r="C142" s="7">
        <v>0</v>
      </c>
      <c r="D142" s="7">
        <v>0</v>
      </c>
      <c r="E142" s="7">
        <v>0</v>
      </c>
      <c r="F142" s="7">
        <v>0</v>
      </c>
      <c r="G142" s="8">
        <v>0</v>
      </c>
      <c r="H142" s="7">
        <v>0</v>
      </c>
      <c r="I142" s="8">
        <v>0</v>
      </c>
      <c r="J142" s="7">
        <v>0</v>
      </c>
      <c r="K142" s="8">
        <v>0</v>
      </c>
      <c r="L142" s="7">
        <v>0</v>
      </c>
      <c r="M142" s="8">
        <v>0</v>
      </c>
      <c r="N142" s="7">
        <v>0</v>
      </c>
      <c r="O142" s="8">
        <v>0</v>
      </c>
      <c r="P142" s="7">
        <v>0</v>
      </c>
      <c r="Q142" s="8">
        <v>0</v>
      </c>
      <c r="R142" s="7">
        <v>0</v>
      </c>
      <c r="S142" s="8">
        <v>0</v>
      </c>
      <c r="T142" s="7">
        <v>0</v>
      </c>
      <c r="U142" s="36">
        <v>0</v>
      </c>
      <c r="V142" s="32">
        <v>4.1655092592592598E-2</v>
      </c>
    </row>
    <row r="143" spans="1:22" x14ac:dyDescent="0.2">
      <c r="A143" s="15" t="s">
        <v>16</v>
      </c>
      <c r="B143" s="31" t="s">
        <v>13</v>
      </c>
      <c r="C143" s="11" t="s">
        <v>14</v>
      </c>
      <c r="D143" s="31" t="s">
        <v>13</v>
      </c>
      <c r="E143" s="11" t="s">
        <v>14</v>
      </c>
      <c r="F143" s="31" t="s">
        <v>13</v>
      </c>
      <c r="G143" s="11" t="s">
        <v>14</v>
      </c>
      <c r="H143" s="31" t="s">
        <v>13</v>
      </c>
      <c r="I143" s="11" t="s">
        <v>14</v>
      </c>
      <c r="J143" s="31" t="s">
        <v>13</v>
      </c>
      <c r="K143" s="11" t="s">
        <v>14</v>
      </c>
      <c r="L143" s="31" t="s">
        <v>13</v>
      </c>
      <c r="M143" s="11" t="s">
        <v>14</v>
      </c>
      <c r="N143" s="31" t="s">
        <v>13</v>
      </c>
      <c r="O143" s="11" t="s">
        <v>14</v>
      </c>
      <c r="P143" s="31" t="s">
        <v>13</v>
      </c>
      <c r="Q143" s="11" t="s">
        <v>14</v>
      </c>
      <c r="R143" s="31" t="s">
        <v>13</v>
      </c>
      <c r="S143" s="11" t="s">
        <v>14</v>
      </c>
      <c r="T143" s="31" t="s">
        <v>13</v>
      </c>
      <c r="U143" s="11" t="s">
        <v>14</v>
      </c>
      <c r="V143" s="11" t="s">
        <v>16</v>
      </c>
    </row>
    <row r="144" spans="1:22" x14ac:dyDescent="0.2">
      <c r="A144" s="15" t="s">
        <v>0</v>
      </c>
      <c r="B144" s="11" t="s">
        <v>1</v>
      </c>
      <c r="C144" s="29"/>
      <c r="D144" s="11" t="s">
        <v>3</v>
      </c>
      <c r="E144" s="29"/>
      <c r="F144" s="11" t="s">
        <v>4</v>
      </c>
      <c r="G144" s="29"/>
      <c r="H144" s="11" t="s">
        <v>5</v>
      </c>
      <c r="I144" s="29"/>
      <c r="J144" s="11" t="s">
        <v>6</v>
      </c>
      <c r="K144" s="29"/>
      <c r="L144" s="11" t="s">
        <v>7</v>
      </c>
      <c r="M144" s="29"/>
      <c r="N144" s="11" t="s">
        <v>8</v>
      </c>
      <c r="O144" s="29"/>
      <c r="P144" s="11" t="s">
        <v>9</v>
      </c>
      <c r="Q144" s="29"/>
      <c r="R144" s="11" t="s">
        <v>10</v>
      </c>
      <c r="S144" s="29"/>
      <c r="T144" s="11" t="s">
        <v>11</v>
      </c>
      <c r="U144" s="29"/>
      <c r="V144" s="11" t="s">
        <v>0</v>
      </c>
    </row>
    <row r="145" spans="1:22" x14ac:dyDescent="0.2">
      <c r="B145">
        <v>17</v>
      </c>
      <c r="D145">
        <v>22</v>
      </c>
      <c r="F145">
        <v>27</v>
      </c>
      <c r="H145">
        <v>32</v>
      </c>
      <c r="J145">
        <v>37</v>
      </c>
      <c r="L145">
        <v>42</v>
      </c>
      <c r="N145">
        <v>47</v>
      </c>
      <c r="P145">
        <v>52</v>
      </c>
      <c r="R145">
        <v>57</v>
      </c>
      <c r="T145">
        <v>62</v>
      </c>
      <c r="V145">
        <v>100</v>
      </c>
    </row>
    <row r="146" spans="1:22" x14ac:dyDescent="0.2">
      <c r="B146">
        <v>2</v>
      </c>
      <c r="D146">
        <v>4</v>
      </c>
      <c r="F146">
        <v>6</v>
      </c>
      <c r="H146">
        <v>8</v>
      </c>
      <c r="J146">
        <v>10</v>
      </c>
      <c r="L146">
        <v>12</v>
      </c>
      <c r="N146">
        <v>14</v>
      </c>
      <c r="P146">
        <v>16</v>
      </c>
      <c r="R146">
        <v>18</v>
      </c>
      <c r="T146">
        <v>20</v>
      </c>
      <c r="V146">
        <v>22</v>
      </c>
    </row>
    <row r="148" spans="1:22" x14ac:dyDescent="0.2">
      <c r="A148" t="s">
        <v>27</v>
      </c>
      <c r="B148" s="32">
        <v>9.0277777777777769E-3</v>
      </c>
      <c r="C148" s="32">
        <v>1.0833333333333334E-2</v>
      </c>
      <c r="D148" s="32">
        <v>9.0277777777777769E-3</v>
      </c>
      <c r="E148" s="32">
        <v>1.0833333333333334E-2</v>
      </c>
      <c r="F148" s="32">
        <v>9.2361111111111116E-3</v>
      </c>
      <c r="G148" s="32">
        <v>1.0972222222222222E-2</v>
      </c>
      <c r="H148" s="32">
        <v>9.2361111111111116E-3</v>
      </c>
      <c r="I148" s="32">
        <v>1.1041666666666667E-2</v>
      </c>
      <c r="J148" s="32">
        <v>9.4444444444444445E-3</v>
      </c>
      <c r="K148" s="32">
        <v>1.1805555555555557E-2</v>
      </c>
      <c r="L148" s="32">
        <v>9.7916666666666673E-3</v>
      </c>
      <c r="M148" s="32">
        <v>1.2083333333333333E-2</v>
      </c>
      <c r="N148" s="32">
        <v>0.01</v>
      </c>
      <c r="O148" s="32">
        <v>1.2222222222222223E-2</v>
      </c>
      <c r="P148" s="32">
        <v>1.0208333333333335E-2</v>
      </c>
      <c r="Q148" s="32">
        <v>1.3194444444444444E-2</v>
      </c>
      <c r="R148" s="32">
        <v>1.0625000000000001E-2</v>
      </c>
      <c r="S148" s="32">
        <v>1.3680555555555555E-2</v>
      </c>
      <c r="T148" s="32">
        <v>1.0902777777777779E-2</v>
      </c>
      <c r="U148" s="32">
        <v>1.388888888888889E-2</v>
      </c>
    </row>
    <row r="149" spans="1:22" x14ac:dyDescent="0.2">
      <c r="B149" s="32">
        <v>1.0833333333333334E-2</v>
      </c>
      <c r="D149" s="32">
        <v>1.0833333333333334E-2</v>
      </c>
      <c r="F149" s="32">
        <v>1.0972222222222222E-2</v>
      </c>
      <c r="H149" s="32">
        <v>1.1041666666666667E-2</v>
      </c>
      <c r="J149" s="32">
        <v>1.1805555555555557E-2</v>
      </c>
      <c r="L149" s="32">
        <v>1.2083333333333333E-2</v>
      </c>
      <c r="N149" s="32">
        <v>1.2222222222222223E-2</v>
      </c>
      <c r="P149" s="32">
        <v>1.3194444444444444E-2</v>
      </c>
      <c r="R149" s="32">
        <v>1.3680555555555555E-2</v>
      </c>
      <c r="T149" s="32">
        <v>1.388888888888889E-2</v>
      </c>
    </row>
  </sheetData>
  <sheetProtection password="C64F" sheet="1" objects="1" scenarios="1"/>
  <customSheetViews>
    <customSheetView guid="{902EEF54-E42B-473F-A94F-90608D9CB1C3}">
      <pane xSplit="1" ySplit="3" topLeftCell="B22" activePane="bottomRight" state="frozen"/>
      <selection pane="bottomRight" activeCell="F33" sqref="F33"/>
      <pageMargins left="0.75" right="0.75" top="1" bottom="1" header="0.5" footer="0.5"/>
      <pageSetup orientation="portrait" r:id="rId1"/>
      <headerFooter alignWithMargins="0"/>
    </customSheetView>
    <customSheetView guid="{C48D4376-7E6E-43E1-BDDA-4583E8F77408}">
      <pane xSplit="1" ySplit="3" topLeftCell="B4" activePane="bottomRight" state="frozen"/>
      <selection pane="bottomRight" activeCell="F33" sqref="F33"/>
      <pageMargins left="0.75" right="0.75" top="1" bottom="1" header="0.5" footer="0.5"/>
      <pageSetup orientation="portrait" r:id="rId2"/>
      <headerFooter alignWithMargins="0"/>
    </customSheetView>
    <customSheetView guid="{8168B4B8-9A02-4791-AD5C-7A76A87A620E}">
      <pane xSplit="1" ySplit="3" topLeftCell="B4" activePane="bottomRight" state="frozen"/>
      <selection pane="bottomRight" activeCell="F33" sqref="F33"/>
      <pageMargins left="0.75" right="0.75" top="1" bottom="1" header="0.5" footer="0.5"/>
      <pageSetup orientation="portrait" r:id="rId3"/>
      <headerFooter alignWithMargins="0"/>
    </customSheetView>
    <customSheetView guid="{7F7D5A8C-9A56-4905-9300-15A5D4F74565}">
      <pane xSplit="1" ySplit="3" topLeftCell="B22" activePane="bottomRight" state="frozen"/>
      <selection pane="bottomRight" activeCell="F33" sqref="F33"/>
      <pageMargins left="0.75" right="0.75" top="1" bottom="1" header="0.5" footer="0.5"/>
      <pageSetup orientation="portrait" r:id="rId4"/>
      <headerFooter alignWithMargins="0"/>
    </customSheetView>
  </customSheetViews>
  <phoneticPr fontId="0" type="noConversion"/>
  <pageMargins left="0.75" right="0.75" top="1" bottom="1" header="0.5" footer="0.5"/>
  <pageSetup orientation="portrait" r:id="rId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0000"/>
  </sheetPr>
  <dimension ref="A1:S68"/>
  <sheetViews>
    <sheetView workbookViewId="0">
      <selection activeCell="D10" sqref="D10"/>
    </sheetView>
  </sheetViews>
  <sheetFormatPr defaultRowHeight="12.75" x14ac:dyDescent="0.2"/>
  <sheetData>
    <row r="1" spans="1:19" x14ac:dyDescent="0.2">
      <c r="A1" s="43" t="s">
        <v>31</v>
      </c>
      <c r="B1" s="44"/>
      <c r="C1" s="44"/>
      <c r="D1" s="45"/>
      <c r="Q1" s="63" t="s">
        <v>13</v>
      </c>
      <c r="R1" s="63" t="s">
        <v>35</v>
      </c>
      <c r="S1" s="63" t="s">
        <v>48</v>
      </c>
    </row>
    <row r="2" spans="1:19" x14ac:dyDescent="0.2">
      <c r="A2" s="46">
        <v>17</v>
      </c>
      <c r="B2" s="38"/>
      <c r="C2" s="38" t="s">
        <v>24</v>
      </c>
      <c r="D2" s="47" t="s">
        <v>28</v>
      </c>
      <c r="Q2" s="63" t="s">
        <v>14</v>
      </c>
      <c r="R2" s="63" t="s">
        <v>36</v>
      </c>
      <c r="S2" s="63" t="s">
        <v>42</v>
      </c>
    </row>
    <row r="3" spans="1:19" x14ac:dyDescent="0.2">
      <c r="A3" s="46">
        <v>22</v>
      </c>
      <c r="B3" s="38"/>
      <c r="C3" s="38" t="s">
        <v>19</v>
      </c>
      <c r="D3" s="47" t="s">
        <v>338</v>
      </c>
      <c r="R3" s="63" t="s">
        <v>37</v>
      </c>
      <c r="S3" s="63" t="s">
        <v>43</v>
      </c>
    </row>
    <row r="4" spans="1:19" x14ac:dyDescent="0.2">
      <c r="A4" s="46">
        <v>27</v>
      </c>
      <c r="B4" s="38"/>
      <c r="C4" s="38" t="s">
        <v>23</v>
      </c>
      <c r="D4" s="47" t="s">
        <v>339</v>
      </c>
      <c r="R4" s="63" t="s">
        <v>38</v>
      </c>
      <c r="S4" s="63" t="s">
        <v>44</v>
      </c>
    </row>
    <row r="5" spans="1:19" x14ac:dyDescent="0.2">
      <c r="A5" s="46">
        <v>32</v>
      </c>
      <c r="B5" s="38"/>
      <c r="C5" s="38"/>
      <c r="D5" s="47"/>
      <c r="R5" s="63" t="s">
        <v>39</v>
      </c>
      <c r="S5" s="63" t="s">
        <v>45</v>
      </c>
    </row>
    <row r="6" spans="1:19" x14ac:dyDescent="0.2">
      <c r="A6" s="46">
        <v>37</v>
      </c>
      <c r="B6" s="38"/>
      <c r="C6" s="38"/>
      <c r="D6" s="47"/>
      <c r="R6" s="63" t="s">
        <v>40</v>
      </c>
      <c r="S6" s="63" t="s">
        <v>46</v>
      </c>
    </row>
    <row r="7" spans="1:19" x14ac:dyDescent="0.2">
      <c r="A7" s="46">
        <v>42</v>
      </c>
      <c r="B7" s="38"/>
      <c r="C7" s="38"/>
      <c r="D7" s="47"/>
      <c r="R7" s="63" t="s">
        <v>41</v>
      </c>
      <c r="S7" s="63" t="s">
        <v>47</v>
      </c>
    </row>
    <row r="8" spans="1:19" x14ac:dyDescent="0.2">
      <c r="A8" s="46">
        <v>47</v>
      </c>
      <c r="B8" s="38"/>
      <c r="C8" s="38"/>
      <c r="D8" s="47"/>
      <c r="S8" s="63" t="s">
        <v>49</v>
      </c>
    </row>
    <row r="9" spans="1:19" x14ac:dyDescent="0.2">
      <c r="A9" s="46">
        <v>52</v>
      </c>
      <c r="B9" s="38"/>
      <c r="C9" s="38"/>
      <c r="D9" s="47"/>
    </row>
    <row r="10" spans="1:19" x14ac:dyDescent="0.2">
      <c r="A10" s="46">
        <v>57</v>
      </c>
      <c r="B10" s="38"/>
      <c r="C10" s="38"/>
      <c r="D10" s="47"/>
    </row>
    <row r="11" spans="1:19" ht="13.5" thickBot="1" x14ac:dyDescent="0.25">
      <c r="A11" s="48">
        <v>62</v>
      </c>
      <c r="B11" s="49"/>
      <c r="C11" s="49"/>
      <c r="D11" s="50"/>
    </row>
    <row r="13" spans="1:19" x14ac:dyDescent="0.2">
      <c r="A13" s="35"/>
    </row>
    <row r="14" spans="1:19" x14ac:dyDescent="0.2">
      <c r="A14" s="35"/>
    </row>
    <row r="15" spans="1:19" x14ac:dyDescent="0.2">
      <c r="A15" s="35"/>
    </row>
    <row r="16" spans="1:19" x14ac:dyDescent="0.2">
      <c r="A16" s="35"/>
    </row>
    <row r="17" spans="1:2" x14ac:dyDescent="0.2">
      <c r="A17" s="35"/>
    </row>
    <row r="18" spans="1:2" x14ac:dyDescent="0.2">
      <c r="A18" s="62"/>
    </row>
    <row r="19" spans="1:2" x14ac:dyDescent="0.2">
      <c r="A19" s="51"/>
    </row>
    <row r="20" spans="1:2" x14ac:dyDescent="0.2">
      <c r="A20" s="52"/>
      <c r="B20" s="33"/>
    </row>
    <row r="21" spans="1:2" x14ac:dyDescent="0.2">
      <c r="A21" s="52"/>
      <c r="B21" s="33"/>
    </row>
    <row r="22" spans="1:2" x14ac:dyDescent="0.2">
      <c r="A22" s="52"/>
      <c r="B22" s="33"/>
    </row>
    <row r="23" spans="1:2" x14ac:dyDescent="0.2">
      <c r="A23" s="52"/>
      <c r="B23" s="33"/>
    </row>
    <row r="24" spans="1:2" x14ac:dyDescent="0.2">
      <c r="A24" s="52"/>
      <c r="B24" s="33"/>
    </row>
    <row r="25" spans="1:2" x14ac:dyDescent="0.2">
      <c r="A25" s="52"/>
      <c r="B25" s="33"/>
    </row>
    <row r="26" spans="1:2" x14ac:dyDescent="0.2">
      <c r="A26" s="53"/>
      <c r="B26" s="33"/>
    </row>
    <row r="27" spans="1:2" x14ac:dyDescent="0.2">
      <c r="A27" s="52"/>
      <c r="B27" s="33"/>
    </row>
    <row r="28" spans="1:2" x14ac:dyDescent="0.2">
      <c r="A28" s="52"/>
      <c r="B28" s="33"/>
    </row>
    <row r="29" spans="1:2" x14ac:dyDescent="0.2">
      <c r="A29" s="52"/>
      <c r="B29" s="33"/>
    </row>
    <row r="30" spans="1:2" x14ac:dyDescent="0.2">
      <c r="A30" s="52"/>
      <c r="B30" s="33"/>
    </row>
    <row r="31" spans="1:2" x14ac:dyDescent="0.2">
      <c r="A31" s="52"/>
      <c r="B31" s="33"/>
    </row>
    <row r="32" spans="1:2" x14ac:dyDescent="0.2">
      <c r="A32" s="53"/>
      <c r="B32" s="33"/>
    </row>
    <row r="33" spans="1:2" x14ac:dyDescent="0.2">
      <c r="A33" s="52"/>
      <c r="B33" s="33"/>
    </row>
    <row r="34" spans="1:2" x14ac:dyDescent="0.2">
      <c r="A34" s="52"/>
      <c r="B34" s="33"/>
    </row>
    <row r="35" spans="1:2" x14ac:dyDescent="0.2">
      <c r="A35" s="52"/>
      <c r="B35" s="33"/>
    </row>
    <row r="36" spans="1:2" x14ac:dyDescent="0.2">
      <c r="A36" s="52"/>
      <c r="B36" s="33"/>
    </row>
    <row r="37" spans="1:2" x14ac:dyDescent="0.2">
      <c r="A37" s="52"/>
      <c r="B37" s="33"/>
    </row>
    <row r="38" spans="1:2" x14ac:dyDescent="0.2">
      <c r="A38" s="42"/>
    </row>
    <row r="39" spans="1:2" x14ac:dyDescent="0.2">
      <c r="A39" s="42"/>
    </row>
    <row r="40" spans="1:2" x14ac:dyDescent="0.2">
      <c r="A40" s="42"/>
    </row>
    <row r="41" spans="1:2" x14ac:dyDescent="0.2">
      <c r="A41" s="42"/>
    </row>
    <row r="42" spans="1:2" x14ac:dyDescent="0.2">
      <c r="A42" s="42"/>
    </row>
    <row r="43" spans="1:2" x14ac:dyDescent="0.2">
      <c r="A43" s="42"/>
    </row>
    <row r="44" spans="1:2" x14ac:dyDescent="0.2">
      <c r="A44" s="42"/>
    </row>
    <row r="45" spans="1:2" x14ac:dyDescent="0.2">
      <c r="A45" s="42"/>
    </row>
    <row r="46" spans="1:2" x14ac:dyDescent="0.2">
      <c r="A46" s="42"/>
    </row>
    <row r="47" spans="1:2" x14ac:dyDescent="0.2">
      <c r="A47" s="42"/>
    </row>
    <row r="48" spans="1:2" x14ac:dyDescent="0.2">
      <c r="A48" s="42"/>
    </row>
    <row r="49" spans="1:1" x14ac:dyDescent="0.2">
      <c r="A49" s="42"/>
    </row>
    <row r="50" spans="1:1" x14ac:dyDescent="0.2">
      <c r="A50" s="42"/>
    </row>
    <row r="51" spans="1:1" x14ac:dyDescent="0.2">
      <c r="A51" s="42"/>
    </row>
    <row r="52" spans="1:1" x14ac:dyDescent="0.2">
      <c r="A52" s="42"/>
    </row>
    <row r="53" spans="1:1" x14ac:dyDescent="0.2">
      <c r="A53" s="42"/>
    </row>
    <row r="54" spans="1:1" x14ac:dyDescent="0.2">
      <c r="A54" s="42"/>
    </row>
    <row r="55" spans="1:1" x14ac:dyDescent="0.2">
      <c r="A55" s="42"/>
    </row>
    <row r="56" spans="1:1" x14ac:dyDescent="0.2">
      <c r="A56" s="42"/>
    </row>
    <row r="57" spans="1:1" x14ac:dyDescent="0.2">
      <c r="A57" s="42"/>
    </row>
    <row r="58" spans="1:1" x14ac:dyDescent="0.2">
      <c r="A58" s="42"/>
    </row>
    <row r="59" spans="1:1" x14ac:dyDescent="0.2">
      <c r="A59" s="42"/>
    </row>
    <row r="60" spans="1:1" x14ac:dyDescent="0.2">
      <c r="A60" s="42"/>
    </row>
    <row r="61" spans="1:1" x14ac:dyDescent="0.2">
      <c r="A61" s="42"/>
    </row>
    <row r="62" spans="1:1" x14ac:dyDescent="0.2">
      <c r="A62" s="42"/>
    </row>
    <row r="63" spans="1:1" x14ac:dyDescent="0.2">
      <c r="A63" s="42"/>
    </row>
    <row r="64" spans="1:1" x14ac:dyDescent="0.2">
      <c r="A64" s="42"/>
    </row>
    <row r="65" spans="1:1" x14ac:dyDescent="0.2">
      <c r="A65" s="42"/>
    </row>
    <row r="66" spans="1:1" x14ac:dyDescent="0.2">
      <c r="A66" s="42"/>
    </row>
    <row r="67" spans="1:1" x14ac:dyDescent="0.2">
      <c r="A67" s="42"/>
    </row>
    <row r="68" spans="1:1" x14ac:dyDescent="0.2">
      <c r="A68" s="42"/>
    </row>
  </sheetData>
  <customSheetViews>
    <customSheetView guid="{902EEF54-E42B-473F-A94F-90608D9CB1C3}">
      <selection activeCell="D10" sqref="D10"/>
      <pageMargins left="0.75" right="0.75" top="1" bottom="1" header="0.5" footer="0.5"/>
      <pageSetup orientation="portrait" r:id="rId1"/>
      <headerFooter alignWithMargins="0"/>
    </customSheetView>
    <customSheetView guid="{C48D4376-7E6E-43E1-BDDA-4583E8F77408}">
      <selection activeCell="G25" sqref="G25"/>
      <pageMargins left="0.75" right="0.75" top="1" bottom="1" header="0.5" footer="0.5"/>
      <pageSetup orientation="portrait" r:id="rId2"/>
      <headerFooter alignWithMargins="0"/>
    </customSheetView>
    <customSheetView guid="{8168B4B8-9A02-4791-AD5C-7A76A87A620E}">
      <selection activeCell="G25" sqref="G25"/>
      <pageMargins left="0.75" right="0.75" top="1" bottom="1" header="0.5" footer="0.5"/>
      <pageSetup orientation="portrait" r:id="rId3"/>
      <headerFooter alignWithMargins="0"/>
    </customSheetView>
    <customSheetView guid="{7F7D5A8C-9A56-4905-9300-15A5D4F74565}">
      <selection activeCell="G25" sqref="G25"/>
      <pageMargins left="0.75" right="0.75" top="1" bottom="1" header="0.5" footer="0.5"/>
      <pageSetup orientation="portrait" r:id="rId4"/>
      <headerFooter alignWithMargins="0"/>
    </customSheetView>
  </customSheetViews>
  <phoneticPr fontId="12" type="noConversion"/>
  <pageMargins left="0.75" right="0.75" top="1" bottom="1" header="0.5" footer="0.5"/>
  <pageSetup orientation="portrait" r:id="rId5"/>
  <headerFooter alignWithMargins="0"/>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71"/>
  <sheetViews>
    <sheetView showWhiteSpace="0" zoomScaleNormal="100" workbookViewId="0">
      <selection activeCell="AA84" sqref="AA84"/>
    </sheetView>
  </sheetViews>
  <sheetFormatPr defaultRowHeight="12.75" x14ac:dyDescent="0.2"/>
  <cols>
    <col min="1" max="1" width="1.7109375" customWidth="1"/>
    <col min="2" max="2" width="3.7109375" customWidth="1"/>
    <col min="3" max="3" width="2.7109375" customWidth="1"/>
    <col min="4" max="4" width="0.5703125" customWidth="1"/>
    <col min="5" max="5" width="3.7109375" customWidth="1"/>
    <col min="6" max="6" width="5.7109375" customWidth="1"/>
    <col min="7" max="7" width="3.7109375" customWidth="1"/>
    <col min="8" max="8" width="2.7109375" customWidth="1"/>
    <col min="9" max="9" width="3.7109375" customWidth="1"/>
    <col min="10" max="10" width="5.7109375" customWidth="1"/>
    <col min="11" max="11" width="3.7109375" customWidth="1"/>
    <col min="12" max="12" width="2.7109375" customWidth="1"/>
    <col min="13" max="13" width="3.7109375" customWidth="1"/>
    <col min="14" max="14" width="5.7109375" customWidth="1"/>
    <col min="15" max="15" width="9.140625" customWidth="1"/>
    <col min="16" max="16" width="1.7109375" customWidth="1"/>
    <col min="17" max="18" width="3.7109375" customWidth="1"/>
    <col min="19" max="19" width="2.7109375" customWidth="1"/>
    <col min="20" max="21" width="8.7109375" customWidth="1"/>
    <col min="22" max="22" width="2.7109375" customWidth="1"/>
    <col min="23" max="23" width="9.7109375" customWidth="1"/>
    <col min="24" max="24" width="2.7109375" customWidth="1"/>
    <col min="25" max="25" width="9.7109375" customWidth="1"/>
    <col min="26" max="26" width="2.7109375" customWidth="1"/>
    <col min="27" max="27" width="10.7109375" customWidth="1"/>
  </cols>
  <sheetData>
    <row r="1" spans="1:27" ht="15" customHeight="1" x14ac:dyDescent="0.2">
      <c r="A1" s="1495"/>
      <c r="B1" s="1496"/>
      <c r="C1" s="1496"/>
      <c r="D1" s="1496"/>
      <c r="E1" s="1496"/>
      <c r="F1" s="1496"/>
      <c r="G1" s="1496"/>
      <c r="H1" s="1496"/>
      <c r="I1" s="1496"/>
      <c r="J1" s="1496"/>
      <c r="K1" s="1496"/>
      <c r="L1" s="1496"/>
      <c r="M1" s="1496"/>
      <c r="N1" s="1496"/>
      <c r="O1" s="1496"/>
      <c r="P1" s="1496"/>
      <c r="Q1" s="1496"/>
      <c r="R1" s="1496"/>
      <c r="S1" s="1496"/>
      <c r="T1" s="1496"/>
      <c r="U1" s="1497"/>
      <c r="V1" s="1497"/>
      <c r="W1" s="1509"/>
      <c r="X1" s="1502"/>
      <c r="Y1" s="1502"/>
      <c r="Z1" s="1502"/>
      <c r="AA1" s="1510"/>
    </row>
    <row r="2" spans="1:27" ht="15" customHeight="1" thickBot="1" x14ac:dyDescent="0.25">
      <c r="A2" s="1498"/>
      <c r="B2" s="1499"/>
      <c r="C2" s="1499"/>
      <c r="D2" s="1499"/>
      <c r="E2" s="1499"/>
      <c r="F2" s="1499"/>
      <c r="G2" s="1499"/>
      <c r="H2" s="1499"/>
      <c r="I2" s="1499"/>
      <c r="J2" s="1499"/>
      <c r="K2" s="1499"/>
      <c r="L2" s="1499"/>
      <c r="M2" s="1499"/>
      <c r="N2" s="1499"/>
      <c r="O2" s="1499"/>
      <c r="P2" s="1499"/>
      <c r="Q2" s="1499"/>
      <c r="R2" s="1499"/>
      <c r="S2" s="1499"/>
      <c r="T2" s="1499"/>
      <c r="U2" s="1500"/>
      <c r="V2" s="1500"/>
      <c r="W2" s="1511"/>
      <c r="X2" s="1481"/>
      <c r="Y2" s="1481"/>
      <c r="Z2" s="1481"/>
      <c r="AA2" s="1482"/>
    </row>
    <row r="3" spans="1:27" x14ac:dyDescent="0.2">
      <c r="A3" s="1488"/>
      <c r="B3" s="1489"/>
      <c r="C3" s="1489"/>
      <c r="D3" s="1489"/>
      <c r="E3" s="1489"/>
      <c r="F3" s="1489"/>
      <c r="G3" s="1489"/>
      <c r="H3" s="1489"/>
      <c r="I3" s="1489"/>
      <c r="J3" s="1489"/>
      <c r="K3" s="1489"/>
      <c r="L3" s="1489"/>
      <c r="M3" s="1489"/>
      <c r="N3" s="1489"/>
      <c r="O3" s="1490"/>
      <c r="P3" s="1501"/>
      <c r="Q3" s="1502"/>
      <c r="R3" s="1502"/>
      <c r="S3" s="1502"/>
      <c r="T3" s="1503"/>
      <c r="U3" s="1501"/>
      <c r="V3" s="1503"/>
      <c r="W3" s="282"/>
      <c r="X3" s="1475"/>
      <c r="Y3" s="1476"/>
      <c r="Z3" s="1476"/>
      <c r="AA3" s="1477"/>
    </row>
    <row r="4" spans="1:27" x14ac:dyDescent="0.2">
      <c r="A4" s="1506"/>
      <c r="B4" s="1507"/>
      <c r="C4" s="1507"/>
      <c r="D4" s="1507"/>
      <c r="E4" s="1507"/>
      <c r="F4" s="1507"/>
      <c r="G4" s="1507"/>
      <c r="H4" s="1507"/>
      <c r="I4" s="1507"/>
      <c r="J4" s="1507"/>
      <c r="K4" s="1507"/>
      <c r="L4" s="1507"/>
      <c r="M4" s="1507"/>
      <c r="N4" s="1507"/>
      <c r="O4" s="1508"/>
      <c r="P4" s="1504"/>
      <c r="Q4" s="1481"/>
      <c r="R4" s="1481"/>
      <c r="S4" s="1481"/>
      <c r="T4" s="1505"/>
      <c r="U4" s="1504"/>
      <c r="V4" s="1505"/>
      <c r="W4" s="281"/>
      <c r="X4" s="1504"/>
      <c r="Y4" s="1481"/>
      <c r="Z4" s="1473"/>
      <c r="AA4" s="1486"/>
    </row>
    <row r="5" spans="1:27" x14ac:dyDescent="0.2">
      <c r="A5" s="1470"/>
      <c r="B5" s="1471"/>
      <c r="C5" s="1471"/>
      <c r="D5" s="1471"/>
      <c r="E5" s="1471"/>
      <c r="F5" s="1471"/>
      <c r="G5" s="1471"/>
      <c r="H5" s="1471"/>
      <c r="I5" s="1471"/>
      <c r="J5" s="1471"/>
      <c r="K5" s="1471"/>
      <c r="L5" s="1471"/>
      <c r="M5" s="1471"/>
      <c r="N5" s="1471"/>
      <c r="O5" s="1471"/>
      <c r="P5" s="1475"/>
      <c r="Q5" s="1476"/>
      <c r="R5" s="1476"/>
      <c r="S5" s="1476"/>
      <c r="T5" s="1476"/>
      <c r="U5" s="1476"/>
      <c r="V5" s="1476"/>
      <c r="W5" s="1476"/>
      <c r="X5" s="1476"/>
      <c r="Y5" s="1512"/>
      <c r="Z5" s="1476"/>
      <c r="AA5" s="1477"/>
    </row>
    <row r="6" spans="1:27" x14ac:dyDescent="0.2">
      <c r="A6" s="1506"/>
      <c r="B6" s="1507"/>
      <c r="C6" s="1507"/>
      <c r="D6" s="1507"/>
      <c r="E6" s="1507"/>
      <c r="F6" s="1507"/>
      <c r="G6" s="1507"/>
      <c r="H6" s="1507"/>
      <c r="I6" s="1507"/>
      <c r="J6" s="1507"/>
      <c r="K6" s="1507"/>
      <c r="L6" s="1507"/>
      <c r="M6" s="1507"/>
      <c r="N6" s="1507"/>
      <c r="O6" s="1507"/>
      <c r="P6" s="1472"/>
      <c r="Q6" s="1473"/>
      <c r="R6" s="1473"/>
      <c r="S6" s="1473"/>
      <c r="T6" s="1473"/>
      <c r="U6" s="1473"/>
      <c r="V6" s="1473"/>
      <c r="W6" s="1473"/>
      <c r="X6" s="1473"/>
      <c r="Y6" s="1474"/>
      <c r="Z6" s="1473"/>
      <c r="AA6" s="1486"/>
    </row>
    <row r="7" spans="1:27" x14ac:dyDescent="0.2">
      <c r="A7" s="1470"/>
      <c r="B7" s="1471"/>
      <c r="C7" s="1471"/>
      <c r="D7" s="1471"/>
      <c r="E7" s="1471"/>
      <c r="F7" s="1471"/>
      <c r="G7" s="1471"/>
      <c r="H7" s="1471"/>
      <c r="I7" s="1471"/>
      <c r="J7" s="1471"/>
      <c r="K7" s="1471"/>
      <c r="L7" s="1471"/>
      <c r="M7" s="1471"/>
      <c r="N7" s="1471"/>
      <c r="O7" s="1487"/>
      <c r="P7" s="1475"/>
      <c r="Q7" s="1476"/>
      <c r="R7" s="1476"/>
      <c r="S7" s="1476"/>
      <c r="T7" s="1476"/>
      <c r="U7" s="1476"/>
      <c r="V7" s="1476"/>
      <c r="W7" s="1476"/>
      <c r="X7" s="1476"/>
      <c r="Y7" s="1476"/>
      <c r="Z7" s="1476"/>
      <c r="AA7" s="1477"/>
    </row>
    <row r="8" spans="1:27" x14ac:dyDescent="0.2">
      <c r="A8" s="1488"/>
      <c r="B8" s="1489"/>
      <c r="C8" s="1489"/>
      <c r="D8" s="1489"/>
      <c r="E8" s="1489"/>
      <c r="F8" s="1489"/>
      <c r="G8" s="1489"/>
      <c r="H8" s="1489"/>
      <c r="I8" s="1489"/>
      <c r="J8" s="1489"/>
      <c r="K8" s="1489"/>
      <c r="L8" s="1489"/>
      <c r="M8" s="1489"/>
      <c r="N8" s="1489"/>
      <c r="O8" s="1490"/>
      <c r="P8" s="1478"/>
      <c r="Q8" s="1479"/>
      <c r="R8" s="1479"/>
      <c r="S8" s="1479"/>
      <c r="T8" s="1479"/>
      <c r="U8" s="1479"/>
      <c r="V8" s="1479"/>
      <c r="W8" s="1479"/>
      <c r="X8" s="1479"/>
      <c r="Y8" s="1479"/>
      <c r="Z8" s="1479"/>
      <c r="AA8" s="1480"/>
    </row>
    <row r="9" spans="1:27" ht="3" customHeight="1" x14ac:dyDescent="0.2">
      <c r="A9" s="46"/>
      <c r="B9" s="38"/>
      <c r="C9" s="38"/>
      <c r="D9" s="38"/>
      <c r="E9" s="38"/>
      <c r="F9" s="38"/>
      <c r="G9" s="38"/>
      <c r="H9" s="38"/>
      <c r="I9" s="38"/>
      <c r="J9" s="38"/>
      <c r="K9" s="38"/>
      <c r="L9" s="38"/>
      <c r="M9" s="38"/>
      <c r="N9" s="38"/>
      <c r="O9" s="280"/>
      <c r="P9" s="279"/>
      <c r="Q9" s="38"/>
      <c r="R9" s="38"/>
      <c r="S9" s="38"/>
      <c r="T9" s="38"/>
      <c r="U9" s="38"/>
      <c r="V9" s="38"/>
      <c r="W9" s="38"/>
      <c r="X9" s="38"/>
      <c r="Y9" s="38"/>
      <c r="Z9" s="38"/>
      <c r="AA9" s="47"/>
    </row>
    <row r="10" spans="1:27" ht="16.5" customHeight="1" thickBot="1" x14ac:dyDescent="0.25">
      <c r="A10" s="46"/>
      <c r="B10" s="278"/>
      <c r="C10" s="38"/>
      <c r="D10" s="38"/>
      <c r="E10" s="38"/>
      <c r="F10" s="38"/>
      <c r="G10" s="278"/>
      <c r="H10" s="1491"/>
      <c r="I10" s="1099"/>
      <c r="J10" s="38"/>
      <c r="K10" s="278"/>
      <c r="L10" s="1491"/>
      <c r="M10" s="1099"/>
      <c r="N10" s="38"/>
      <c r="O10" s="280"/>
      <c r="P10" s="1483"/>
      <c r="Q10" s="1484"/>
      <c r="R10" s="1484"/>
      <c r="S10" s="1485"/>
      <c r="T10" s="1485"/>
      <c r="U10" s="1485"/>
      <c r="V10" s="1484"/>
      <c r="W10" s="1484"/>
      <c r="X10" s="1481"/>
      <c r="Y10" s="1481"/>
      <c r="Z10" s="1481"/>
      <c r="AA10" s="1482"/>
    </row>
    <row r="11" spans="1:27" x14ac:dyDescent="0.2">
      <c r="A11" s="1492" t="s">
        <v>201</v>
      </c>
      <c r="B11" s="1493"/>
      <c r="C11" s="1493"/>
      <c r="D11" s="1493"/>
      <c r="E11" s="1493"/>
      <c r="F11" s="1493"/>
      <c r="G11" s="1493"/>
      <c r="H11" s="1493"/>
      <c r="I11" s="1493"/>
      <c r="J11" s="1493"/>
      <c r="K11" s="1493"/>
      <c r="L11" s="1493"/>
      <c r="M11" s="1493"/>
      <c r="N11" s="1493"/>
      <c r="O11" s="1494"/>
      <c r="P11" s="1492" t="s">
        <v>202</v>
      </c>
      <c r="Q11" s="1493"/>
      <c r="R11" s="1493"/>
      <c r="S11" s="1493"/>
      <c r="T11" s="1493"/>
      <c r="U11" s="1493"/>
      <c r="V11" s="1493"/>
      <c r="W11" s="1493"/>
      <c r="X11" s="1493"/>
      <c r="Y11" s="1493"/>
      <c r="Z11" s="1493"/>
      <c r="AA11" s="1494"/>
    </row>
    <row r="12" spans="1:27" x14ac:dyDescent="0.2">
      <c r="A12" s="46"/>
      <c r="B12" s="38"/>
      <c r="C12" s="38"/>
      <c r="D12" s="38"/>
      <c r="E12" s="38"/>
      <c r="F12" s="38"/>
      <c r="G12" s="38"/>
      <c r="H12" s="38"/>
      <c r="I12" s="38"/>
      <c r="J12" s="38"/>
      <c r="K12" s="38"/>
      <c r="L12" s="38"/>
      <c r="M12" s="38"/>
      <c r="N12" s="38"/>
      <c r="O12" s="47"/>
      <c r="P12" s="46"/>
      <c r="Q12" s="38"/>
      <c r="R12" s="291" t="s">
        <v>215</v>
      </c>
      <c r="S12" s="1513" t="s">
        <v>160</v>
      </c>
      <c r="T12" s="1479"/>
      <c r="U12" s="1479"/>
      <c r="V12" s="1479"/>
      <c r="W12" s="1479"/>
      <c r="X12" s="1479"/>
      <c r="Y12" s="1479"/>
      <c r="Z12" s="1479"/>
      <c r="AA12" s="1480"/>
    </row>
    <row r="13" spans="1:27" x14ac:dyDescent="0.2">
      <c r="A13" s="46"/>
      <c r="B13" s="284"/>
      <c r="C13" s="284" t="s">
        <v>203</v>
      </c>
      <c r="D13" s="38"/>
      <c r="E13" s="1526"/>
      <c r="F13" s="1517" t="s">
        <v>204</v>
      </c>
      <c r="G13" s="1517"/>
      <c r="H13" s="1517"/>
      <c r="I13" s="1517"/>
      <c r="J13" s="1517"/>
      <c r="K13" s="1517"/>
      <c r="L13" s="1517"/>
      <c r="M13" s="1517"/>
      <c r="N13" s="1517"/>
      <c r="O13" s="1528"/>
      <c r="P13" s="46"/>
      <c r="Q13" s="38"/>
      <c r="R13" s="275"/>
      <c r="S13" s="251"/>
      <c r="T13" s="1517" t="s">
        <v>187</v>
      </c>
      <c r="U13" s="1517"/>
      <c r="V13" s="251"/>
      <c r="W13" s="296" t="s">
        <v>157</v>
      </c>
      <c r="X13" s="251"/>
      <c r="Y13" s="296" t="s">
        <v>98</v>
      </c>
      <c r="Z13" s="251"/>
      <c r="AA13" s="297" t="s">
        <v>220</v>
      </c>
    </row>
    <row r="14" spans="1:27" ht="6" customHeight="1" x14ac:dyDescent="0.2">
      <c r="A14" s="46"/>
      <c r="B14" s="38"/>
      <c r="C14" s="38"/>
      <c r="D14" s="38"/>
      <c r="E14" s="1527"/>
      <c r="F14" s="38"/>
      <c r="G14" s="38"/>
      <c r="H14" s="38"/>
      <c r="I14" s="38"/>
      <c r="J14" s="38"/>
      <c r="K14" s="38"/>
      <c r="L14" s="38"/>
      <c r="M14" s="38"/>
      <c r="N14" s="38"/>
      <c r="O14" s="47"/>
      <c r="P14" s="46"/>
      <c r="Q14" s="38"/>
      <c r="R14" s="275"/>
      <c r="S14" s="38"/>
      <c r="T14" s="38"/>
      <c r="U14" s="38"/>
      <c r="V14" s="38"/>
      <c r="W14" s="38"/>
      <c r="X14" s="38"/>
      <c r="Y14" s="38"/>
      <c r="Z14" s="38"/>
      <c r="AA14" s="47"/>
    </row>
    <row r="15" spans="1:27" x14ac:dyDescent="0.2">
      <c r="A15" s="46"/>
      <c r="B15" s="38"/>
      <c r="C15" s="38"/>
      <c r="D15" s="38"/>
      <c r="E15" s="38"/>
      <c r="F15" s="1524" t="s">
        <v>205</v>
      </c>
      <c r="G15" s="1524"/>
      <c r="H15" s="1524"/>
      <c r="I15" s="1524"/>
      <c r="J15" s="1524"/>
      <c r="K15" s="1524"/>
      <c r="L15" s="1524"/>
      <c r="M15" s="1524"/>
      <c r="N15" s="1524"/>
      <c r="O15" s="1525"/>
      <c r="P15" s="46"/>
      <c r="Q15" s="38"/>
      <c r="R15" s="290" t="s">
        <v>206</v>
      </c>
      <c r="S15" s="1513" t="s">
        <v>161</v>
      </c>
      <c r="T15" s="1479"/>
      <c r="U15" s="1479"/>
      <c r="V15" s="1479"/>
      <c r="W15" s="1479"/>
      <c r="X15" s="1479"/>
      <c r="Y15" s="1479"/>
      <c r="Z15" s="1479"/>
      <c r="AA15" s="1480"/>
    </row>
    <row r="16" spans="1:27" ht="12.75" customHeight="1" x14ac:dyDescent="0.2">
      <c r="A16" s="46"/>
      <c r="B16" s="38"/>
      <c r="C16" s="38"/>
      <c r="D16" s="38"/>
      <c r="E16" s="38"/>
      <c r="F16" s="288"/>
      <c r="G16" s="288"/>
      <c r="H16" s="288"/>
      <c r="I16" s="288"/>
      <c r="J16" s="288"/>
      <c r="K16" s="288"/>
      <c r="L16" s="288"/>
      <c r="M16" s="288"/>
      <c r="N16" s="288"/>
      <c r="O16" s="289"/>
      <c r="P16" s="46"/>
      <c r="Q16" s="38"/>
      <c r="R16" s="290"/>
      <c r="S16" s="294"/>
      <c r="T16" s="1520" t="s">
        <v>187</v>
      </c>
      <c r="U16" s="1521"/>
      <c r="V16" s="295"/>
      <c r="W16" s="286" t="s">
        <v>157</v>
      </c>
      <c r="X16" s="295"/>
      <c r="Y16" s="286" t="s">
        <v>98</v>
      </c>
      <c r="Z16" s="295"/>
      <c r="AA16" s="287" t="s">
        <v>220</v>
      </c>
    </row>
    <row r="17" spans="1:27" ht="6" customHeight="1" x14ac:dyDescent="0.2">
      <c r="A17" s="46"/>
      <c r="B17" s="38"/>
      <c r="C17" s="1537" t="s">
        <v>206</v>
      </c>
      <c r="D17" s="38"/>
      <c r="E17" s="1522"/>
      <c r="F17" s="1531" t="s">
        <v>207</v>
      </c>
      <c r="G17" s="1531"/>
      <c r="H17" s="1531"/>
      <c r="I17" s="1531"/>
      <c r="J17" s="1531"/>
      <c r="K17" s="1531"/>
      <c r="L17" s="1531"/>
      <c r="M17" s="1531"/>
      <c r="N17" s="1531"/>
      <c r="O17" s="1532"/>
      <c r="P17" s="46"/>
      <c r="Q17" s="38"/>
      <c r="R17" s="275"/>
      <c r="S17" s="38"/>
      <c r="T17" s="38"/>
      <c r="U17" s="38"/>
      <c r="V17" s="38"/>
      <c r="W17" s="38"/>
      <c r="X17" s="38"/>
      <c r="Y17" s="38"/>
      <c r="Z17" s="38"/>
      <c r="AA17" s="47"/>
    </row>
    <row r="18" spans="1:27" x14ac:dyDescent="0.2">
      <c r="A18" s="46"/>
      <c r="B18" s="38"/>
      <c r="C18" s="1537"/>
      <c r="D18" s="38"/>
      <c r="E18" s="1523"/>
      <c r="F18" s="1531"/>
      <c r="G18" s="1531"/>
      <c r="H18" s="1531"/>
      <c r="I18" s="1531"/>
      <c r="J18" s="1531"/>
      <c r="K18" s="1531"/>
      <c r="L18" s="1531"/>
      <c r="M18" s="1531"/>
      <c r="N18" s="1531"/>
      <c r="O18" s="1532"/>
      <c r="P18" s="46"/>
      <c r="Q18" s="38"/>
      <c r="R18" s="290" t="s">
        <v>208</v>
      </c>
      <c r="S18" s="1513" t="s">
        <v>216</v>
      </c>
      <c r="T18" s="1479"/>
      <c r="U18" s="1479"/>
      <c r="V18" s="1479"/>
      <c r="W18" s="1479"/>
      <c r="X18" s="1479"/>
      <c r="Y18" s="1479"/>
      <c r="Z18" s="1479"/>
      <c r="AA18" s="1480"/>
    </row>
    <row r="19" spans="1:27" ht="6.75" customHeight="1" x14ac:dyDescent="0.2">
      <c r="A19" s="46"/>
      <c r="B19" s="38"/>
      <c r="C19" s="38"/>
      <c r="D19" s="38"/>
      <c r="E19" s="276"/>
      <c r="F19" s="38"/>
      <c r="G19" s="38"/>
      <c r="H19" s="38"/>
      <c r="I19" s="38"/>
      <c r="J19" s="38"/>
      <c r="K19" s="38"/>
      <c r="L19" s="38"/>
      <c r="M19" s="38"/>
      <c r="N19" s="38"/>
      <c r="O19" s="47"/>
      <c r="P19" s="46"/>
      <c r="Q19" s="38"/>
      <c r="R19" s="1489"/>
      <c r="S19" s="1522"/>
      <c r="T19" s="1520" t="s">
        <v>187</v>
      </c>
      <c r="U19" s="1521"/>
      <c r="V19" s="1522"/>
      <c r="W19" s="1516" t="s">
        <v>157</v>
      </c>
      <c r="X19" s="1522"/>
      <c r="Y19" s="1516" t="s">
        <v>98</v>
      </c>
      <c r="Z19" s="1522"/>
      <c r="AA19" s="1515" t="s">
        <v>220</v>
      </c>
    </row>
    <row r="20" spans="1:27" ht="6.75" customHeight="1" x14ac:dyDescent="0.2">
      <c r="A20" s="46"/>
      <c r="B20" s="38"/>
      <c r="C20" s="38"/>
      <c r="D20" s="38"/>
      <c r="E20" s="38"/>
      <c r="F20" s="38"/>
      <c r="G20" s="38"/>
      <c r="H20" s="38"/>
      <c r="I20" s="38"/>
      <c r="J20" s="38"/>
      <c r="K20" s="38"/>
      <c r="L20" s="38"/>
      <c r="M20" s="38"/>
      <c r="N20" s="38"/>
      <c r="O20" s="47"/>
      <c r="P20" s="46"/>
      <c r="Q20" s="38"/>
      <c r="R20" s="1489"/>
      <c r="S20" s="1523"/>
      <c r="T20" s="1520"/>
      <c r="U20" s="1521"/>
      <c r="V20" s="1523"/>
      <c r="W20" s="1516"/>
      <c r="X20" s="1523"/>
      <c r="Y20" s="1516"/>
      <c r="Z20" s="1523"/>
      <c r="AA20" s="1515"/>
    </row>
    <row r="21" spans="1:27" ht="6.75" customHeight="1" x14ac:dyDescent="0.2">
      <c r="A21" s="46"/>
      <c r="B21" s="38"/>
      <c r="C21" s="1536" t="s">
        <v>211</v>
      </c>
      <c r="D21" s="38"/>
      <c r="E21" s="1522"/>
      <c r="F21" s="1517" t="s">
        <v>209</v>
      </c>
      <c r="G21" s="1517"/>
      <c r="H21" s="1517"/>
      <c r="I21" s="1517"/>
      <c r="J21" s="1517"/>
      <c r="K21" s="1517"/>
      <c r="L21" s="1517"/>
      <c r="M21" s="1517"/>
      <c r="N21" s="1517"/>
      <c r="O21" s="1528"/>
      <c r="P21" s="46"/>
      <c r="Q21" s="38"/>
      <c r="R21" s="275"/>
      <c r="S21" s="38"/>
      <c r="T21" s="1479"/>
      <c r="U21" s="1479"/>
      <c r="V21" s="38"/>
      <c r="W21" s="38"/>
      <c r="X21" s="38"/>
      <c r="Y21" s="38"/>
      <c r="Z21" s="38"/>
      <c r="AA21" s="47"/>
    </row>
    <row r="22" spans="1:27" ht="6" customHeight="1" x14ac:dyDescent="0.2">
      <c r="A22" s="46"/>
      <c r="B22" s="38"/>
      <c r="C22" s="1536"/>
      <c r="D22" s="38"/>
      <c r="E22" s="1529"/>
      <c r="F22" s="1517"/>
      <c r="G22" s="1517"/>
      <c r="H22" s="1517"/>
      <c r="I22" s="1517"/>
      <c r="J22" s="1517"/>
      <c r="K22" s="1517"/>
      <c r="L22" s="1517"/>
      <c r="M22" s="1517"/>
      <c r="N22" s="1517"/>
      <c r="O22" s="1528"/>
      <c r="P22" s="46"/>
      <c r="Q22" s="38"/>
      <c r="R22" s="1536" t="s">
        <v>210</v>
      </c>
      <c r="S22" s="1513" t="s">
        <v>217</v>
      </c>
      <c r="T22" s="1513"/>
      <c r="U22" s="1513"/>
      <c r="V22" s="1513"/>
      <c r="W22" s="1513"/>
      <c r="X22" s="1513"/>
      <c r="Y22" s="1513"/>
      <c r="Z22" s="1513"/>
      <c r="AA22" s="1514"/>
    </row>
    <row r="23" spans="1:27" ht="6.75" customHeight="1" x14ac:dyDescent="0.2">
      <c r="A23" s="46"/>
      <c r="B23" s="38"/>
      <c r="C23" s="38"/>
      <c r="D23" s="38"/>
      <c r="E23" s="1523"/>
      <c r="F23" s="38"/>
      <c r="G23" s="38"/>
      <c r="H23" s="38"/>
      <c r="I23" s="38"/>
      <c r="J23" s="38"/>
      <c r="K23" s="38"/>
      <c r="L23" s="38"/>
      <c r="M23" s="38"/>
      <c r="N23" s="38"/>
      <c r="O23" s="47"/>
      <c r="P23" s="46"/>
      <c r="Q23" s="38"/>
      <c r="R23" s="1536"/>
      <c r="S23" s="1513"/>
      <c r="T23" s="1513"/>
      <c r="U23" s="1513"/>
      <c r="V23" s="1513"/>
      <c r="W23" s="1513"/>
      <c r="X23" s="1513"/>
      <c r="Y23" s="1513"/>
      <c r="Z23" s="1513"/>
      <c r="AA23" s="1514"/>
    </row>
    <row r="24" spans="1:27" x14ac:dyDescent="0.2">
      <c r="A24" s="46"/>
      <c r="B24" s="38"/>
      <c r="C24" s="290"/>
      <c r="D24" s="38"/>
      <c r="E24" s="276"/>
      <c r="F24" s="1517"/>
      <c r="G24" s="1517"/>
      <c r="H24" s="1517"/>
      <c r="I24" s="1517"/>
      <c r="J24" s="1517"/>
      <c r="K24" s="1517"/>
      <c r="L24" s="1517"/>
      <c r="M24" s="1517"/>
      <c r="N24" s="1517"/>
      <c r="O24" s="1528"/>
      <c r="P24" s="46"/>
      <c r="Q24" s="38"/>
      <c r="R24" s="275"/>
      <c r="S24" s="251"/>
      <c r="T24" s="1520" t="s">
        <v>187</v>
      </c>
      <c r="U24" s="1521"/>
      <c r="V24" s="251"/>
      <c r="W24" s="296" t="s">
        <v>157</v>
      </c>
      <c r="X24" s="251"/>
      <c r="Y24" s="296" t="s">
        <v>98</v>
      </c>
      <c r="Z24" s="251"/>
      <c r="AA24" s="297" t="s">
        <v>220</v>
      </c>
    </row>
    <row r="25" spans="1:27" ht="6" customHeight="1" x14ac:dyDescent="0.2">
      <c r="A25" s="46"/>
      <c r="B25" s="38"/>
      <c r="C25" s="1537" t="s">
        <v>212</v>
      </c>
      <c r="D25" s="38"/>
      <c r="E25" s="1522"/>
      <c r="F25" s="1530" t="s">
        <v>213</v>
      </c>
      <c r="G25" s="1531"/>
      <c r="H25" s="1531"/>
      <c r="I25" s="1531"/>
      <c r="J25" s="1531"/>
      <c r="K25" s="1531"/>
      <c r="L25" s="1531"/>
      <c r="M25" s="1531"/>
      <c r="N25" s="1531"/>
      <c r="O25" s="1532"/>
      <c r="P25" s="46"/>
      <c r="Q25" s="38"/>
      <c r="R25" s="275"/>
      <c r="S25" s="38"/>
      <c r="T25" s="38"/>
      <c r="U25" s="38"/>
      <c r="V25" s="38"/>
      <c r="W25" s="38"/>
      <c r="X25" s="38"/>
      <c r="Y25" s="38"/>
      <c r="Z25" s="38"/>
      <c r="AA25" s="47"/>
    </row>
    <row r="26" spans="1:27" ht="6.75" customHeight="1" x14ac:dyDescent="0.2">
      <c r="A26" s="46"/>
      <c r="B26" s="38"/>
      <c r="C26" s="1538"/>
      <c r="D26" s="38"/>
      <c r="E26" s="1529"/>
      <c r="F26" s="1530"/>
      <c r="G26" s="1531"/>
      <c r="H26" s="1531"/>
      <c r="I26" s="1531"/>
      <c r="J26" s="1531"/>
      <c r="K26" s="1531"/>
      <c r="L26" s="1531"/>
      <c r="M26" s="1531"/>
      <c r="N26" s="1531"/>
      <c r="O26" s="1532"/>
      <c r="P26" s="46"/>
      <c r="Q26" s="38"/>
      <c r="R26" s="1536" t="s">
        <v>218</v>
      </c>
      <c r="S26" s="1513" t="s">
        <v>219</v>
      </c>
      <c r="T26" s="1513"/>
      <c r="U26" s="1513"/>
      <c r="V26" s="1513"/>
      <c r="W26" s="1513"/>
      <c r="X26" s="1513"/>
      <c r="Y26" s="1513"/>
      <c r="Z26" s="1513"/>
      <c r="AA26" s="1514"/>
    </row>
    <row r="27" spans="1:27" ht="6.75" customHeight="1" x14ac:dyDescent="0.2">
      <c r="A27" s="46"/>
      <c r="B27" s="38"/>
      <c r="C27" s="1538"/>
      <c r="D27" s="38"/>
      <c r="E27" s="1523"/>
      <c r="F27" s="38"/>
      <c r="G27" s="38"/>
      <c r="H27" s="38"/>
      <c r="I27" s="38"/>
      <c r="J27" s="38"/>
      <c r="K27" s="38"/>
      <c r="L27" s="38"/>
      <c r="M27" s="38"/>
      <c r="N27" s="38"/>
      <c r="O27" s="47"/>
      <c r="P27" s="46"/>
      <c r="Q27" s="38"/>
      <c r="R27" s="1536"/>
      <c r="S27" s="1513"/>
      <c r="T27" s="1513"/>
      <c r="U27" s="1513"/>
      <c r="V27" s="1513"/>
      <c r="W27" s="1513"/>
      <c r="X27" s="1513"/>
      <c r="Y27" s="1513"/>
      <c r="Z27" s="1513"/>
      <c r="AA27" s="1514"/>
    </row>
    <row r="28" spans="1:27" ht="6.75" customHeight="1" x14ac:dyDescent="0.2">
      <c r="A28" s="46"/>
      <c r="B28" s="38"/>
      <c r="C28" s="283"/>
      <c r="D28" s="38"/>
      <c r="E28" s="38"/>
      <c r="F28" s="38"/>
      <c r="G28" s="38"/>
      <c r="H28" s="38"/>
      <c r="I28" s="38"/>
      <c r="J28" s="38"/>
      <c r="K28" s="38"/>
      <c r="L28" s="38"/>
      <c r="M28" s="38"/>
      <c r="N28" s="38"/>
      <c r="O28" s="47"/>
      <c r="P28" s="46"/>
      <c r="Q28" s="38"/>
      <c r="R28" s="1539"/>
      <c r="S28" s="1518"/>
      <c r="T28" s="1520" t="s">
        <v>187</v>
      </c>
      <c r="U28" s="1521"/>
      <c r="V28" s="1518"/>
      <c r="W28" s="1516" t="s">
        <v>157</v>
      </c>
      <c r="X28" s="1518"/>
      <c r="Y28" s="1516" t="s">
        <v>98</v>
      </c>
      <c r="Z28" s="1518"/>
      <c r="AA28" s="1515" t="s">
        <v>220</v>
      </c>
    </row>
    <row r="29" spans="1:27" ht="6.75" customHeight="1" x14ac:dyDescent="0.2">
      <c r="A29" s="46"/>
      <c r="B29" s="38"/>
      <c r="C29" s="38"/>
      <c r="D29" s="38"/>
      <c r="E29" s="38"/>
      <c r="F29" s="38"/>
      <c r="G29" s="38"/>
      <c r="H29" s="38"/>
      <c r="I29" s="38"/>
      <c r="J29" s="38"/>
      <c r="K29" s="38"/>
      <c r="L29" s="38"/>
      <c r="M29" s="38"/>
      <c r="N29" s="38"/>
      <c r="O29" s="47"/>
      <c r="P29" s="46"/>
      <c r="Q29" s="38"/>
      <c r="R29" s="1539"/>
      <c r="S29" s="1519"/>
      <c r="T29" s="1520"/>
      <c r="U29" s="1521"/>
      <c r="V29" s="1519"/>
      <c r="W29" s="1516"/>
      <c r="X29" s="1519"/>
      <c r="Y29" s="1516"/>
      <c r="Z29" s="1519"/>
      <c r="AA29" s="1515"/>
    </row>
    <row r="30" spans="1:27" ht="6.75" customHeight="1" x14ac:dyDescent="0.2">
      <c r="A30" s="46"/>
      <c r="B30" s="38"/>
      <c r="C30" s="38"/>
      <c r="D30" s="38"/>
      <c r="E30" s="38"/>
      <c r="F30" s="38"/>
      <c r="G30" s="38"/>
      <c r="H30" s="38"/>
      <c r="I30" s="38"/>
      <c r="J30" s="38"/>
      <c r="K30" s="38"/>
      <c r="L30" s="38"/>
      <c r="M30" s="38"/>
      <c r="N30" s="38"/>
      <c r="O30" s="47"/>
      <c r="P30" s="46"/>
      <c r="Q30" s="38"/>
      <c r="R30" s="275"/>
      <c r="S30" s="293"/>
      <c r="T30" s="285"/>
      <c r="U30" s="285"/>
      <c r="V30" s="38"/>
      <c r="W30" s="285"/>
      <c r="X30" s="38"/>
      <c r="Y30" s="285"/>
      <c r="Z30" s="38"/>
      <c r="AA30" s="292"/>
    </row>
    <row r="31" spans="1:27" ht="13.5" thickBot="1" x14ac:dyDescent="0.25">
      <c r="A31" s="1533" t="s">
        <v>214</v>
      </c>
      <c r="B31" s="1534"/>
      <c r="C31" s="1534"/>
      <c r="D31" s="1534"/>
      <c r="E31" s="1534"/>
      <c r="F31" s="1534"/>
      <c r="G31" s="1534"/>
      <c r="H31" s="1534"/>
      <c r="I31" s="1534"/>
      <c r="J31" s="1534"/>
      <c r="K31" s="1534"/>
      <c r="L31" s="1534"/>
      <c r="M31" s="1534"/>
      <c r="N31" s="1534"/>
      <c r="O31" s="1535"/>
      <c r="P31" s="46"/>
      <c r="Q31" s="38"/>
      <c r="R31" s="1554" t="s">
        <v>221</v>
      </c>
      <c r="S31" s="1554"/>
      <c r="T31" s="1554"/>
      <c r="U31" s="1554"/>
      <c r="V31" s="1554"/>
      <c r="W31" s="1554"/>
      <c r="X31" s="1554"/>
      <c r="Y31" s="1554"/>
      <c r="Z31" s="1554"/>
      <c r="AA31" s="1555"/>
    </row>
    <row r="32" spans="1:27" ht="12.75" customHeight="1" x14ac:dyDescent="0.2">
      <c r="A32" s="1492" t="s">
        <v>226</v>
      </c>
      <c r="B32" s="1493"/>
      <c r="C32" s="1493"/>
      <c r="D32" s="1493"/>
      <c r="E32" s="1493"/>
      <c r="F32" s="1493"/>
      <c r="G32" s="1493"/>
      <c r="H32" s="1493"/>
      <c r="I32" s="1493"/>
      <c r="J32" s="1493"/>
      <c r="K32" s="1493"/>
      <c r="L32" s="1493"/>
      <c r="M32" s="1493"/>
      <c r="N32" s="1493"/>
      <c r="O32" s="1493"/>
      <c r="P32" s="1493"/>
      <c r="Q32" s="1493"/>
      <c r="R32" s="1493"/>
      <c r="S32" s="1493"/>
      <c r="T32" s="1493"/>
      <c r="U32" s="1493"/>
      <c r="V32" s="1493"/>
      <c r="W32" s="1493"/>
      <c r="X32" s="1493"/>
      <c r="Y32" s="1493"/>
      <c r="Z32" s="1493"/>
      <c r="AA32" s="1494"/>
    </row>
    <row r="33" spans="1:27" ht="15" customHeight="1" x14ac:dyDescent="0.2">
      <c r="A33" s="46"/>
      <c r="B33" s="38"/>
      <c r="C33" s="38"/>
      <c r="D33" s="38"/>
      <c r="E33" s="278"/>
      <c r="F33" s="1551" t="s">
        <v>222</v>
      </c>
      <c r="G33" s="1513"/>
      <c r="H33" s="1552"/>
      <c r="I33" s="278"/>
      <c r="J33" s="1551" t="s">
        <v>223</v>
      </c>
      <c r="K33" s="1513"/>
      <c r="L33" s="1552"/>
      <c r="M33" s="278"/>
      <c r="N33" s="285" t="s">
        <v>224</v>
      </c>
      <c r="O33" s="1553" t="s">
        <v>225</v>
      </c>
      <c r="P33" s="1553"/>
      <c r="Q33" s="1553"/>
      <c r="R33" s="1553"/>
      <c r="S33" s="1553"/>
      <c r="T33" s="1553"/>
      <c r="U33" s="1553"/>
      <c r="V33" s="1553"/>
      <c r="W33" s="1553"/>
      <c r="X33" s="1553"/>
      <c r="Y33" s="1553"/>
      <c r="Z33" s="299"/>
      <c r="AA33" s="300"/>
    </row>
    <row r="34" spans="1:27" ht="3" customHeight="1" thickBot="1" x14ac:dyDescent="0.25">
      <c r="A34" s="46"/>
      <c r="B34" s="38"/>
      <c r="C34" s="38"/>
      <c r="D34" s="38"/>
      <c r="E34" s="38"/>
      <c r="F34" s="285"/>
      <c r="G34" s="285"/>
      <c r="H34" s="285"/>
      <c r="I34" s="38"/>
      <c r="J34" s="285"/>
      <c r="K34" s="285"/>
      <c r="L34" s="285"/>
      <c r="M34" s="38"/>
      <c r="N34" s="285"/>
      <c r="O34" s="298"/>
      <c r="P34" s="298"/>
      <c r="Q34" s="298"/>
      <c r="R34" s="298"/>
      <c r="S34" s="298"/>
      <c r="T34" s="298"/>
      <c r="U34" s="298"/>
      <c r="V34" s="298"/>
      <c r="W34" s="298"/>
      <c r="X34" s="298"/>
      <c r="Y34" s="298"/>
      <c r="Z34" s="299"/>
      <c r="AA34" s="300"/>
    </row>
    <row r="35" spans="1:27" x14ac:dyDescent="0.2">
      <c r="A35" s="1540" t="s">
        <v>227</v>
      </c>
      <c r="B35" s="1541"/>
      <c r="C35" s="1541"/>
      <c r="D35" s="1541"/>
      <c r="E35" s="1541"/>
      <c r="F35" s="1541"/>
      <c r="G35" s="1541"/>
      <c r="H35" s="1541"/>
      <c r="I35" s="1541"/>
      <c r="J35" s="1541"/>
      <c r="K35" s="1541"/>
      <c r="L35" s="1541"/>
      <c r="M35" s="1541"/>
      <c r="N35" s="1541"/>
      <c r="O35" s="1541"/>
      <c r="P35" s="1541"/>
      <c r="Q35" s="1541"/>
      <c r="R35" s="1541"/>
      <c r="S35" s="1541"/>
      <c r="T35" s="1541"/>
      <c r="U35" s="1541"/>
      <c r="V35" s="1541"/>
      <c r="W35" s="1541"/>
      <c r="X35" s="1541"/>
      <c r="Y35" s="1541"/>
      <c r="Z35" s="1541"/>
      <c r="AA35" s="1542"/>
    </row>
    <row r="36" spans="1:27" x14ac:dyDescent="0.2">
      <c r="A36" s="1543"/>
      <c r="B36" s="1544"/>
      <c r="C36" s="1544"/>
      <c r="D36" s="1544"/>
      <c r="E36" s="1544"/>
      <c r="F36" s="1544"/>
      <c r="G36" s="1544"/>
      <c r="H36" s="1544"/>
      <c r="I36" s="1544"/>
      <c r="J36" s="1544"/>
      <c r="K36" s="1544"/>
      <c r="L36" s="1544"/>
      <c r="M36" s="1544"/>
      <c r="N36" s="1544"/>
      <c r="O36" s="1544"/>
      <c r="P36" s="1544"/>
      <c r="Q36" s="1544"/>
      <c r="R36" s="1544"/>
      <c r="S36" s="1544"/>
      <c r="T36" s="1544"/>
      <c r="U36" s="1544"/>
      <c r="V36" s="1544"/>
      <c r="W36" s="1544"/>
      <c r="X36" s="1544"/>
      <c r="Y36" s="1544"/>
      <c r="Z36" s="1544"/>
      <c r="AA36" s="1545"/>
    </row>
    <row r="37" spans="1:27" x14ac:dyDescent="0.2">
      <c r="A37" s="1543"/>
      <c r="B37" s="1544"/>
      <c r="C37" s="1544"/>
      <c r="D37" s="1544"/>
      <c r="E37" s="1544"/>
      <c r="F37" s="1544"/>
      <c r="G37" s="1544"/>
      <c r="H37" s="1544"/>
      <c r="I37" s="1544"/>
      <c r="J37" s="1544"/>
      <c r="K37" s="1544"/>
      <c r="L37" s="1544"/>
      <c r="M37" s="1544"/>
      <c r="N37" s="1544"/>
      <c r="O37" s="1544"/>
      <c r="P37" s="1544"/>
      <c r="Q37" s="1544"/>
      <c r="R37" s="1544"/>
      <c r="S37" s="1544"/>
      <c r="T37" s="1544"/>
      <c r="U37" s="1544"/>
      <c r="V37" s="1544"/>
      <c r="W37" s="1544"/>
      <c r="X37" s="1544"/>
      <c r="Y37" s="1544"/>
      <c r="Z37" s="1544"/>
      <c r="AA37" s="1545"/>
    </row>
    <row r="38" spans="1:27" x14ac:dyDescent="0.2">
      <c r="A38" s="1543"/>
      <c r="B38" s="1544"/>
      <c r="C38" s="1544"/>
      <c r="D38" s="1544"/>
      <c r="E38" s="1544"/>
      <c r="F38" s="1544"/>
      <c r="G38" s="1544"/>
      <c r="H38" s="1544"/>
      <c r="I38" s="1544"/>
      <c r="J38" s="1544"/>
      <c r="K38" s="1544"/>
      <c r="L38" s="1544"/>
      <c r="M38" s="1544"/>
      <c r="N38" s="1544"/>
      <c r="O38" s="1544"/>
      <c r="P38" s="1544"/>
      <c r="Q38" s="1544"/>
      <c r="R38" s="1544"/>
      <c r="S38" s="1544"/>
      <c r="T38" s="1544"/>
      <c r="U38" s="1544"/>
      <c r="V38" s="1544"/>
      <c r="W38" s="1544"/>
      <c r="X38" s="1544"/>
      <c r="Y38" s="1544"/>
      <c r="Z38" s="1544"/>
      <c r="AA38" s="1545"/>
    </row>
    <row r="39" spans="1:27" ht="3" customHeight="1" x14ac:dyDescent="0.2">
      <c r="A39" s="46"/>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47"/>
    </row>
    <row r="40" spans="1:27" x14ac:dyDescent="0.2">
      <c r="A40" s="1470"/>
      <c r="B40" s="1471"/>
      <c r="C40" s="1471"/>
      <c r="D40" s="1471"/>
      <c r="E40" s="1471"/>
      <c r="F40" s="1471"/>
      <c r="G40" s="1471"/>
      <c r="H40" s="1471"/>
      <c r="I40" s="1471"/>
      <c r="J40" s="1471"/>
      <c r="K40" s="1471"/>
      <c r="L40" s="1471"/>
      <c r="M40" s="1471"/>
      <c r="N40" s="1471"/>
      <c r="O40" s="1471"/>
      <c r="P40" s="1471"/>
      <c r="Q40" s="1471"/>
      <c r="R40" s="1471"/>
      <c r="S40" s="1471"/>
      <c r="T40" s="1471"/>
      <c r="U40" s="1471"/>
      <c r="V40" s="1471"/>
      <c r="W40" s="1471"/>
      <c r="X40" s="1471"/>
      <c r="Y40" s="1471"/>
      <c r="Z40" s="1471"/>
      <c r="AA40" s="1546"/>
    </row>
    <row r="41" spans="1:27" x14ac:dyDescent="0.2">
      <c r="A41" s="1488"/>
      <c r="B41" s="1489"/>
      <c r="C41" s="1489"/>
      <c r="D41" s="1489"/>
      <c r="E41" s="1489"/>
      <c r="F41" s="1489"/>
      <c r="G41" s="1489"/>
      <c r="H41" s="1489"/>
      <c r="I41" s="1489"/>
      <c r="J41" s="1489"/>
      <c r="K41" s="1489"/>
      <c r="L41" s="1489"/>
      <c r="M41" s="1489"/>
      <c r="N41" s="1489"/>
      <c r="O41" s="1489"/>
      <c r="P41" s="1489"/>
      <c r="Q41" s="1489"/>
      <c r="R41" s="1489"/>
      <c r="S41" s="1489"/>
      <c r="T41" s="1489"/>
      <c r="U41" s="1489"/>
      <c r="V41" s="1489"/>
      <c r="W41" s="1489"/>
      <c r="X41" s="1489"/>
      <c r="Y41" s="1489"/>
      <c r="Z41" s="1489"/>
      <c r="AA41" s="1547"/>
    </row>
    <row r="42" spans="1:27" x14ac:dyDescent="0.2">
      <c r="A42" s="1488"/>
      <c r="B42" s="1489"/>
      <c r="C42" s="1489"/>
      <c r="D42" s="1489"/>
      <c r="E42" s="1489"/>
      <c r="F42" s="1489"/>
      <c r="G42" s="1489"/>
      <c r="H42" s="1489"/>
      <c r="I42" s="1489"/>
      <c r="J42" s="1489"/>
      <c r="K42" s="1489"/>
      <c r="L42" s="1489"/>
      <c r="M42" s="1489"/>
      <c r="N42" s="1489"/>
      <c r="O42" s="1489"/>
      <c r="P42" s="1489"/>
      <c r="Q42" s="1489"/>
      <c r="R42" s="1489"/>
      <c r="S42" s="1489"/>
      <c r="T42" s="1489"/>
      <c r="U42" s="1489"/>
      <c r="V42" s="1489"/>
      <c r="W42" s="1489"/>
      <c r="X42" s="1489"/>
      <c r="Y42" s="1489"/>
      <c r="Z42" s="1489"/>
      <c r="AA42" s="1547"/>
    </row>
    <row r="43" spans="1:27" x14ac:dyDescent="0.2">
      <c r="A43" s="1488"/>
      <c r="B43" s="1489"/>
      <c r="C43" s="1489"/>
      <c r="D43" s="1489"/>
      <c r="E43" s="1489"/>
      <c r="F43" s="1489"/>
      <c r="G43" s="1489"/>
      <c r="H43" s="1489"/>
      <c r="I43" s="1489"/>
      <c r="J43" s="1489"/>
      <c r="K43" s="1489"/>
      <c r="L43" s="1489"/>
      <c r="M43" s="1489"/>
      <c r="N43" s="1489"/>
      <c r="O43" s="1489"/>
      <c r="P43" s="1489"/>
      <c r="Q43" s="1489"/>
      <c r="R43" s="1489"/>
      <c r="S43" s="1489"/>
      <c r="T43" s="1489"/>
      <c r="U43" s="1489"/>
      <c r="V43" s="1489"/>
      <c r="W43" s="1489"/>
      <c r="X43" s="1489"/>
      <c r="Y43" s="1489"/>
      <c r="Z43" s="1489"/>
      <c r="AA43" s="1547"/>
    </row>
    <row r="44" spans="1:27" x14ac:dyDescent="0.2">
      <c r="A44" s="1488"/>
      <c r="B44" s="1489"/>
      <c r="C44" s="1489"/>
      <c r="D44" s="1489"/>
      <c r="E44" s="1489"/>
      <c r="F44" s="1489"/>
      <c r="G44" s="1489"/>
      <c r="H44" s="1489"/>
      <c r="I44" s="1489"/>
      <c r="J44" s="1489"/>
      <c r="K44" s="1489"/>
      <c r="L44" s="1489"/>
      <c r="M44" s="1489"/>
      <c r="N44" s="1489"/>
      <c r="O44" s="1489"/>
      <c r="P44" s="1489"/>
      <c r="Q44" s="1489"/>
      <c r="R44" s="1489"/>
      <c r="S44" s="1489"/>
      <c r="T44" s="1489"/>
      <c r="U44" s="1489"/>
      <c r="V44" s="1489"/>
      <c r="W44" s="1489"/>
      <c r="X44" s="1489"/>
      <c r="Y44" s="1489"/>
      <c r="Z44" s="1489"/>
      <c r="AA44" s="1547"/>
    </row>
    <row r="45" spans="1:27" x14ac:dyDescent="0.2">
      <c r="A45" s="1488"/>
      <c r="B45" s="1489"/>
      <c r="C45" s="1489"/>
      <c r="D45" s="1489"/>
      <c r="E45" s="1489"/>
      <c r="F45" s="1489"/>
      <c r="G45" s="1489"/>
      <c r="H45" s="1489"/>
      <c r="I45" s="1489"/>
      <c r="J45" s="1489"/>
      <c r="K45" s="1489"/>
      <c r="L45" s="1489"/>
      <c r="M45" s="1489"/>
      <c r="N45" s="1489"/>
      <c r="O45" s="1489"/>
      <c r="P45" s="1489"/>
      <c r="Q45" s="1489"/>
      <c r="R45" s="1489"/>
      <c r="S45" s="1489"/>
      <c r="T45" s="1489"/>
      <c r="U45" s="1489"/>
      <c r="V45" s="1489"/>
      <c r="W45" s="1489"/>
      <c r="X45" s="1489"/>
      <c r="Y45" s="1489"/>
      <c r="Z45" s="1489"/>
      <c r="AA45" s="1547"/>
    </row>
    <row r="46" spans="1:27" x14ac:dyDescent="0.2">
      <c r="A46" s="1488"/>
      <c r="B46" s="1489"/>
      <c r="C46" s="1489"/>
      <c r="D46" s="1489"/>
      <c r="E46" s="1489"/>
      <c r="F46" s="1489"/>
      <c r="G46" s="1489"/>
      <c r="H46" s="1489"/>
      <c r="I46" s="1489"/>
      <c r="J46" s="1489"/>
      <c r="K46" s="1489"/>
      <c r="L46" s="1489"/>
      <c r="M46" s="1489"/>
      <c r="N46" s="1489"/>
      <c r="O46" s="1489"/>
      <c r="P46" s="1489"/>
      <c r="Q46" s="1489"/>
      <c r="R46" s="1489"/>
      <c r="S46" s="1489"/>
      <c r="T46" s="1489"/>
      <c r="U46" s="1489"/>
      <c r="V46" s="1489"/>
      <c r="W46" s="1489"/>
      <c r="X46" s="1489"/>
      <c r="Y46" s="1489"/>
      <c r="Z46" s="1489"/>
      <c r="AA46" s="1547"/>
    </row>
    <row r="47" spans="1:27" x14ac:dyDescent="0.2">
      <c r="A47" s="1488"/>
      <c r="B47" s="1489"/>
      <c r="C47" s="1489"/>
      <c r="D47" s="1489"/>
      <c r="E47" s="1489"/>
      <c r="F47" s="1489"/>
      <c r="G47" s="1489"/>
      <c r="H47" s="1489"/>
      <c r="I47" s="1489"/>
      <c r="J47" s="1489"/>
      <c r="K47" s="1489"/>
      <c r="L47" s="1489"/>
      <c r="M47" s="1489"/>
      <c r="N47" s="1489"/>
      <c r="O47" s="1489"/>
      <c r="P47" s="1489"/>
      <c r="Q47" s="1489"/>
      <c r="R47" s="1489"/>
      <c r="S47" s="1489"/>
      <c r="T47" s="1489"/>
      <c r="U47" s="1489"/>
      <c r="V47" s="1489"/>
      <c r="W47" s="1489"/>
      <c r="X47" s="1489"/>
      <c r="Y47" s="1489"/>
      <c r="Z47" s="1489"/>
      <c r="AA47" s="1547"/>
    </row>
    <row r="48" spans="1:27" x14ac:dyDescent="0.2">
      <c r="A48" s="1488"/>
      <c r="B48" s="1489"/>
      <c r="C48" s="1489"/>
      <c r="D48" s="1489"/>
      <c r="E48" s="1489"/>
      <c r="F48" s="1489"/>
      <c r="G48" s="1489"/>
      <c r="H48" s="1489"/>
      <c r="I48" s="1489"/>
      <c r="J48" s="1489"/>
      <c r="K48" s="1489"/>
      <c r="L48" s="1489"/>
      <c r="M48" s="1489"/>
      <c r="N48" s="1489"/>
      <c r="O48" s="1489"/>
      <c r="P48" s="1489"/>
      <c r="Q48" s="1489"/>
      <c r="R48" s="1489"/>
      <c r="S48" s="1489"/>
      <c r="T48" s="1489"/>
      <c r="U48" s="1489"/>
      <c r="V48" s="1489"/>
      <c r="W48" s="1489"/>
      <c r="X48" s="1489"/>
      <c r="Y48" s="1489"/>
      <c r="Z48" s="1489"/>
      <c r="AA48" s="1547"/>
    </row>
    <row r="49" spans="1:27" x14ac:dyDescent="0.2">
      <c r="A49" s="1488"/>
      <c r="B49" s="1489"/>
      <c r="C49" s="1489"/>
      <c r="D49" s="1489"/>
      <c r="E49" s="1489"/>
      <c r="F49" s="1489"/>
      <c r="G49" s="1489"/>
      <c r="H49" s="1489"/>
      <c r="I49" s="1489"/>
      <c r="J49" s="1489"/>
      <c r="K49" s="1489"/>
      <c r="L49" s="1489"/>
      <c r="M49" s="1489"/>
      <c r="N49" s="1489"/>
      <c r="O49" s="1489"/>
      <c r="P49" s="1489"/>
      <c r="Q49" s="1489"/>
      <c r="R49" s="1489"/>
      <c r="S49" s="1489"/>
      <c r="T49" s="1489"/>
      <c r="U49" s="1489"/>
      <c r="V49" s="1489"/>
      <c r="W49" s="1489"/>
      <c r="X49" s="1489"/>
      <c r="Y49" s="1489"/>
      <c r="Z49" s="1489"/>
      <c r="AA49" s="1547"/>
    </row>
    <row r="50" spans="1:27" x14ac:dyDescent="0.2">
      <c r="A50" s="1488"/>
      <c r="B50" s="1489"/>
      <c r="C50" s="1489"/>
      <c r="D50" s="1489"/>
      <c r="E50" s="1489"/>
      <c r="F50" s="1489"/>
      <c r="G50" s="1489"/>
      <c r="H50" s="1489"/>
      <c r="I50" s="1489"/>
      <c r="J50" s="1489"/>
      <c r="K50" s="1489"/>
      <c r="L50" s="1489"/>
      <c r="M50" s="1489"/>
      <c r="N50" s="1489"/>
      <c r="O50" s="1489"/>
      <c r="P50" s="1489"/>
      <c r="Q50" s="1489"/>
      <c r="R50" s="1489"/>
      <c r="S50" s="1489"/>
      <c r="T50" s="1489"/>
      <c r="U50" s="1489"/>
      <c r="V50" s="1489"/>
      <c r="W50" s="1489"/>
      <c r="X50" s="1489"/>
      <c r="Y50" s="1489"/>
      <c r="Z50" s="1489"/>
      <c r="AA50" s="1547"/>
    </row>
    <row r="51" spans="1:27" x14ac:dyDescent="0.2">
      <c r="A51" s="1488"/>
      <c r="B51" s="1489"/>
      <c r="C51" s="1489"/>
      <c r="D51" s="1489"/>
      <c r="E51" s="1489"/>
      <c r="F51" s="1489"/>
      <c r="G51" s="1489"/>
      <c r="H51" s="1489"/>
      <c r="I51" s="1489"/>
      <c r="J51" s="1489"/>
      <c r="K51" s="1489"/>
      <c r="L51" s="1489"/>
      <c r="M51" s="1489"/>
      <c r="N51" s="1489"/>
      <c r="O51" s="1489"/>
      <c r="P51" s="1489"/>
      <c r="Q51" s="1489"/>
      <c r="R51" s="1489"/>
      <c r="S51" s="1489"/>
      <c r="T51" s="1489"/>
      <c r="U51" s="1489"/>
      <c r="V51" s="1489"/>
      <c r="W51" s="1489"/>
      <c r="X51" s="1489"/>
      <c r="Y51" s="1489"/>
      <c r="Z51" s="1489"/>
      <c r="AA51" s="1547"/>
    </row>
    <row r="52" spans="1:27" x14ac:dyDescent="0.2">
      <c r="A52" s="1488"/>
      <c r="B52" s="1489"/>
      <c r="C52" s="1489"/>
      <c r="D52" s="1489"/>
      <c r="E52" s="1489"/>
      <c r="F52" s="1489"/>
      <c r="G52" s="1489"/>
      <c r="H52" s="1489"/>
      <c r="I52" s="1489"/>
      <c r="J52" s="1489"/>
      <c r="K52" s="1489"/>
      <c r="L52" s="1489"/>
      <c r="M52" s="1489"/>
      <c r="N52" s="1489"/>
      <c r="O52" s="1489"/>
      <c r="P52" s="1489"/>
      <c r="Q52" s="1489"/>
      <c r="R52" s="1489"/>
      <c r="S52" s="1489"/>
      <c r="T52" s="1489"/>
      <c r="U52" s="1489"/>
      <c r="V52" s="1489"/>
      <c r="W52" s="1489"/>
      <c r="X52" s="1489"/>
      <c r="Y52" s="1489"/>
      <c r="Z52" s="1489"/>
      <c r="AA52" s="1547"/>
    </row>
    <row r="53" spans="1:27" x14ac:dyDescent="0.2">
      <c r="A53" s="1488"/>
      <c r="B53" s="1489"/>
      <c r="C53" s="1489"/>
      <c r="D53" s="1489"/>
      <c r="E53" s="1489"/>
      <c r="F53" s="1489"/>
      <c r="G53" s="1489"/>
      <c r="H53" s="1489"/>
      <c r="I53" s="1489"/>
      <c r="J53" s="1489"/>
      <c r="K53" s="1489"/>
      <c r="L53" s="1489"/>
      <c r="M53" s="1489"/>
      <c r="N53" s="1489"/>
      <c r="O53" s="1489"/>
      <c r="P53" s="1489"/>
      <c r="Q53" s="1489"/>
      <c r="R53" s="1489"/>
      <c r="S53" s="1489"/>
      <c r="T53" s="1489"/>
      <c r="U53" s="1489"/>
      <c r="V53" s="1489"/>
      <c r="W53" s="1489"/>
      <c r="X53" s="1489"/>
      <c r="Y53" s="1489"/>
      <c r="Z53" s="1489"/>
      <c r="AA53" s="1547"/>
    </row>
    <row r="54" spans="1:27" x14ac:dyDescent="0.2">
      <c r="A54" s="1488"/>
      <c r="B54" s="1489"/>
      <c r="C54" s="1489"/>
      <c r="D54" s="1489"/>
      <c r="E54" s="1489"/>
      <c r="F54" s="1489"/>
      <c r="G54" s="1489"/>
      <c r="H54" s="1489"/>
      <c r="I54" s="1489"/>
      <c r="J54" s="1489"/>
      <c r="K54" s="1489"/>
      <c r="L54" s="1489"/>
      <c r="M54" s="1489"/>
      <c r="N54" s="1489"/>
      <c r="O54" s="1489"/>
      <c r="P54" s="1489"/>
      <c r="Q54" s="1489"/>
      <c r="R54" s="1489"/>
      <c r="S54" s="1489"/>
      <c r="T54" s="1489"/>
      <c r="U54" s="1489"/>
      <c r="V54" s="1489"/>
      <c r="W54" s="1489"/>
      <c r="X54" s="1489"/>
      <c r="Y54" s="1489"/>
      <c r="Z54" s="1489"/>
      <c r="AA54" s="1547"/>
    </row>
    <row r="55" spans="1:27" x14ac:dyDescent="0.2">
      <c r="A55" s="1488"/>
      <c r="B55" s="1489"/>
      <c r="C55" s="1489"/>
      <c r="D55" s="1489"/>
      <c r="E55" s="1489"/>
      <c r="F55" s="1489"/>
      <c r="G55" s="1489"/>
      <c r="H55" s="1489"/>
      <c r="I55" s="1489"/>
      <c r="J55" s="1489"/>
      <c r="K55" s="1489"/>
      <c r="L55" s="1489"/>
      <c r="M55" s="1489"/>
      <c r="N55" s="1489"/>
      <c r="O55" s="1489"/>
      <c r="P55" s="1489"/>
      <c r="Q55" s="1489"/>
      <c r="R55" s="1489"/>
      <c r="S55" s="1489"/>
      <c r="T55" s="1489"/>
      <c r="U55" s="1489"/>
      <c r="V55" s="1489"/>
      <c r="W55" s="1489"/>
      <c r="X55" s="1489"/>
      <c r="Y55" s="1489"/>
      <c r="Z55" s="1489"/>
      <c r="AA55" s="1547"/>
    </row>
    <row r="56" spans="1:27" x14ac:dyDescent="0.2">
      <c r="A56" s="1488"/>
      <c r="B56" s="1489"/>
      <c r="C56" s="1489"/>
      <c r="D56" s="1489"/>
      <c r="E56" s="1489"/>
      <c r="F56" s="1489"/>
      <c r="G56" s="1489"/>
      <c r="H56" s="1489"/>
      <c r="I56" s="1489"/>
      <c r="J56" s="1489"/>
      <c r="K56" s="1489"/>
      <c r="L56" s="1489"/>
      <c r="M56" s="1489"/>
      <c r="N56" s="1489"/>
      <c r="O56" s="1489"/>
      <c r="P56" s="1489"/>
      <c r="Q56" s="1489"/>
      <c r="R56" s="1489"/>
      <c r="S56" s="1489"/>
      <c r="T56" s="1489"/>
      <c r="U56" s="1489"/>
      <c r="V56" s="1489"/>
      <c r="W56" s="1489"/>
      <c r="X56" s="1489"/>
      <c r="Y56" s="1489"/>
      <c r="Z56" s="1489"/>
      <c r="AA56" s="1547"/>
    </row>
    <row r="57" spans="1:27" x14ac:dyDescent="0.2">
      <c r="A57" s="1488"/>
      <c r="B57" s="1489"/>
      <c r="C57" s="1489"/>
      <c r="D57" s="1489"/>
      <c r="E57" s="1489"/>
      <c r="F57" s="1489"/>
      <c r="G57" s="1489"/>
      <c r="H57" s="1489"/>
      <c r="I57" s="1489"/>
      <c r="J57" s="1489"/>
      <c r="K57" s="1489"/>
      <c r="L57" s="1489"/>
      <c r="M57" s="1489"/>
      <c r="N57" s="1489"/>
      <c r="O57" s="1489"/>
      <c r="P57" s="1489"/>
      <c r="Q57" s="1489"/>
      <c r="R57" s="1489"/>
      <c r="S57" s="1489"/>
      <c r="T57" s="1489"/>
      <c r="U57" s="1489"/>
      <c r="V57" s="1489"/>
      <c r="W57" s="1489"/>
      <c r="X57" s="1489"/>
      <c r="Y57" s="1489"/>
      <c r="Z57" s="1489"/>
      <c r="AA57" s="1547"/>
    </row>
    <row r="58" spans="1:27" x14ac:dyDescent="0.2">
      <c r="A58" s="1488"/>
      <c r="B58" s="1489"/>
      <c r="C58" s="1489"/>
      <c r="D58" s="1489"/>
      <c r="E58" s="1489"/>
      <c r="F58" s="1489"/>
      <c r="G58" s="1489"/>
      <c r="H58" s="1489"/>
      <c r="I58" s="1489"/>
      <c r="J58" s="1489"/>
      <c r="K58" s="1489"/>
      <c r="L58" s="1489"/>
      <c r="M58" s="1489"/>
      <c r="N58" s="1489"/>
      <c r="O58" s="1489"/>
      <c r="P58" s="1489"/>
      <c r="Q58" s="1489"/>
      <c r="R58" s="1489"/>
      <c r="S58" s="1489"/>
      <c r="T58" s="1489"/>
      <c r="U58" s="1489"/>
      <c r="V58" s="1489"/>
      <c r="W58" s="1489"/>
      <c r="X58" s="1489"/>
      <c r="Y58" s="1489"/>
      <c r="Z58" s="1489"/>
      <c r="AA58" s="1547"/>
    </row>
    <row r="59" spans="1:27" x14ac:dyDescent="0.2">
      <c r="A59" s="1488"/>
      <c r="B59" s="1489"/>
      <c r="C59" s="1489"/>
      <c r="D59" s="1489"/>
      <c r="E59" s="1489"/>
      <c r="F59" s="1489"/>
      <c r="G59" s="1489"/>
      <c r="H59" s="1489"/>
      <c r="I59" s="1489"/>
      <c r="J59" s="1489"/>
      <c r="K59" s="1489"/>
      <c r="L59" s="1489"/>
      <c r="M59" s="1489"/>
      <c r="N59" s="1489"/>
      <c r="O59" s="1489"/>
      <c r="P59" s="1489"/>
      <c r="Q59" s="1489"/>
      <c r="R59" s="1489"/>
      <c r="S59" s="1489"/>
      <c r="T59" s="1489"/>
      <c r="U59" s="1489"/>
      <c r="V59" s="1489"/>
      <c r="W59" s="1489"/>
      <c r="X59" s="1489"/>
      <c r="Y59" s="1489"/>
      <c r="Z59" s="1489"/>
      <c r="AA59" s="1547"/>
    </row>
    <row r="60" spans="1:27" x14ac:dyDescent="0.2">
      <c r="A60" s="1488"/>
      <c r="B60" s="1489"/>
      <c r="C60" s="1489"/>
      <c r="D60" s="1489"/>
      <c r="E60" s="1489"/>
      <c r="F60" s="1489"/>
      <c r="G60" s="1489"/>
      <c r="H60" s="1489"/>
      <c r="I60" s="1489"/>
      <c r="J60" s="1489"/>
      <c r="K60" s="1489"/>
      <c r="L60" s="1489"/>
      <c r="M60" s="1489"/>
      <c r="N60" s="1489"/>
      <c r="O60" s="1489"/>
      <c r="P60" s="1489"/>
      <c r="Q60" s="1489"/>
      <c r="R60" s="1489"/>
      <c r="S60" s="1489"/>
      <c r="T60" s="1489"/>
      <c r="U60" s="1489"/>
      <c r="V60" s="1489"/>
      <c r="W60" s="1489"/>
      <c r="X60" s="1489"/>
      <c r="Y60" s="1489"/>
      <c r="Z60" s="1489"/>
      <c r="AA60" s="1547"/>
    </row>
    <row r="61" spans="1:27" x14ac:dyDescent="0.2">
      <c r="A61" s="1488"/>
      <c r="B61" s="1489"/>
      <c r="C61" s="1489"/>
      <c r="D61" s="1489"/>
      <c r="E61" s="1489"/>
      <c r="F61" s="1489"/>
      <c r="G61" s="1489"/>
      <c r="H61" s="1489"/>
      <c r="I61" s="1489"/>
      <c r="J61" s="1489"/>
      <c r="K61" s="1489"/>
      <c r="L61" s="1489"/>
      <c r="M61" s="1489"/>
      <c r="N61" s="1489"/>
      <c r="O61" s="1489"/>
      <c r="P61" s="1489"/>
      <c r="Q61" s="1489"/>
      <c r="R61" s="1489"/>
      <c r="S61" s="1489"/>
      <c r="T61" s="1489"/>
      <c r="U61" s="1489"/>
      <c r="V61" s="1489"/>
      <c r="W61" s="1489"/>
      <c r="X61" s="1489"/>
      <c r="Y61" s="1489"/>
      <c r="Z61" s="1489"/>
      <c r="AA61" s="1547"/>
    </row>
    <row r="62" spans="1:27" x14ac:dyDescent="0.2">
      <c r="A62" s="1488"/>
      <c r="B62" s="1489"/>
      <c r="C62" s="1489"/>
      <c r="D62" s="1489"/>
      <c r="E62" s="1489"/>
      <c r="F62" s="1489"/>
      <c r="G62" s="1489"/>
      <c r="H62" s="1489"/>
      <c r="I62" s="1489"/>
      <c r="J62" s="1489"/>
      <c r="K62" s="1489"/>
      <c r="L62" s="1489"/>
      <c r="M62" s="1489"/>
      <c r="N62" s="1489"/>
      <c r="O62" s="1489"/>
      <c r="P62" s="1489"/>
      <c r="Q62" s="1489"/>
      <c r="R62" s="1489"/>
      <c r="S62" s="1489"/>
      <c r="T62" s="1489"/>
      <c r="U62" s="1489"/>
      <c r="V62" s="1489"/>
      <c r="W62" s="1489"/>
      <c r="X62" s="1489"/>
      <c r="Y62" s="1489"/>
      <c r="Z62" s="1489"/>
      <c r="AA62" s="1547"/>
    </row>
    <row r="63" spans="1:27" x14ac:dyDescent="0.2">
      <c r="A63" s="1488"/>
      <c r="B63" s="1489"/>
      <c r="C63" s="1489"/>
      <c r="D63" s="1489"/>
      <c r="E63" s="1489"/>
      <c r="F63" s="1489"/>
      <c r="G63" s="1489"/>
      <c r="H63" s="1489"/>
      <c r="I63" s="1489"/>
      <c r="J63" s="1489"/>
      <c r="K63" s="1489"/>
      <c r="L63" s="1489"/>
      <c r="M63" s="1489"/>
      <c r="N63" s="1489"/>
      <c r="O63" s="1489"/>
      <c r="P63" s="1489"/>
      <c r="Q63" s="1489"/>
      <c r="R63" s="1489"/>
      <c r="S63" s="1489"/>
      <c r="T63" s="1489"/>
      <c r="U63" s="1489"/>
      <c r="V63" s="1489"/>
      <c r="W63" s="1489"/>
      <c r="X63" s="1489"/>
      <c r="Y63" s="1489"/>
      <c r="Z63" s="1489"/>
      <c r="AA63" s="1547"/>
    </row>
    <row r="64" spans="1:27" x14ac:dyDescent="0.2">
      <c r="A64" s="1488"/>
      <c r="B64" s="1489"/>
      <c r="C64" s="1489"/>
      <c r="D64" s="1489"/>
      <c r="E64" s="1489"/>
      <c r="F64" s="1489"/>
      <c r="G64" s="1489"/>
      <c r="H64" s="1489"/>
      <c r="I64" s="1489"/>
      <c r="J64" s="1489"/>
      <c r="K64" s="1489"/>
      <c r="L64" s="1489"/>
      <c r="M64" s="1489"/>
      <c r="N64" s="1489"/>
      <c r="O64" s="1489"/>
      <c r="P64" s="1489"/>
      <c r="Q64" s="1489"/>
      <c r="R64" s="1489"/>
      <c r="S64" s="1489"/>
      <c r="T64" s="1489"/>
      <c r="U64" s="1489"/>
      <c r="V64" s="1489"/>
      <c r="W64" s="1489"/>
      <c r="X64" s="1489"/>
      <c r="Y64" s="1489"/>
      <c r="Z64" s="1489"/>
      <c r="AA64" s="1547"/>
    </row>
    <row r="65" spans="1:27" x14ac:dyDescent="0.2">
      <c r="A65" s="1488"/>
      <c r="B65" s="1489"/>
      <c r="C65" s="1489"/>
      <c r="D65" s="1489"/>
      <c r="E65" s="1489"/>
      <c r="F65" s="1489"/>
      <c r="G65" s="1489"/>
      <c r="H65" s="1489"/>
      <c r="I65" s="1489"/>
      <c r="J65" s="1489"/>
      <c r="K65" s="1489"/>
      <c r="L65" s="1489"/>
      <c r="M65" s="1489"/>
      <c r="N65" s="1489"/>
      <c r="O65" s="1489"/>
      <c r="P65" s="1489"/>
      <c r="Q65" s="1489"/>
      <c r="R65" s="1489"/>
      <c r="S65" s="1489"/>
      <c r="T65" s="1489"/>
      <c r="U65" s="1489"/>
      <c r="V65" s="1489"/>
      <c r="W65" s="1489"/>
      <c r="X65" s="1489"/>
      <c r="Y65" s="1489"/>
      <c r="Z65" s="1489"/>
      <c r="AA65" s="1547"/>
    </row>
    <row r="66" spans="1:27" x14ac:dyDescent="0.2">
      <c r="A66" s="1488"/>
      <c r="B66" s="1489"/>
      <c r="C66" s="1489"/>
      <c r="D66" s="1489"/>
      <c r="E66" s="1489"/>
      <c r="F66" s="1489"/>
      <c r="G66" s="1489"/>
      <c r="H66" s="1489"/>
      <c r="I66" s="1489"/>
      <c r="J66" s="1489"/>
      <c r="K66" s="1489"/>
      <c r="L66" s="1489"/>
      <c r="M66" s="1489"/>
      <c r="N66" s="1489"/>
      <c r="O66" s="1489"/>
      <c r="P66" s="1489"/>
      <c r="Q66" s="1489"/>
      <c r="R66" s="1489"/>
      <c r="S66" s="1489"/>
      <c r="T66" s="1489"/>
      <c r="U66" s="1489"/>
      <c r="V66" s="1489"/>
      <c r="W66" s="1489"/>
      <c r="X66" s="1489"/>
      <c r="Y66" s="1489"/>
      <c r="Z66" s="1489"/>
      <c r="AA66" s="1547"/>
    </row>
    <row r="67" spans="1:27" x14ac:dyDescent="0.2">
      <c r="A67" s="1488"/>
      <c r="B67" s="1489"/>
      <c r="C67" s="1489"/>
      <c r="D67" s="1489"/>
      <c r="E67" s="1489"/>
      <c r="F67" s="1489"/>
      <c r="G67" s="1489"/>
      <c r="H67" s="1489"/>
      <c r="I67" s="1489"/>
      <c r="J67" s="1489"/>
      <c r="K67" s="1489"/>
      <c r="L67" s="1489"/>
      <c r="M67" s="1489"/>
      <c r="N67" s="1489"/>
      <c r="O67" s="1489"/>
      <c r="P67" s="1489"/>
      <c r="Q67" s="1489"/>
      <c r="R67" s="1489"/>
      <c r="S67" s="1489"/>
      <c r="T67" s="1489"/>
      <c r="U67" s="1489"/>
      <c r="V67" s="1489"/>
      <c r="W67" s="1489"/>
      <c r="X67" s="1489"/>
      <c r="Y67" s="1489"/>
      <c r="Z67" s="1489"/>
      <c r="AA67" s="1547"/>
    </row>
    <row r="68" spans="1:27" x14ac:dyDescent="0.2">
      <c r="A68" s="1488"/>
      <c r="B68" s="1489"/>
      <c r="C68" s="1489"/>
      <c r="D68" s="1489"/>
      <c r="E68" s="1489"/>
      <c r="F68" s="1489"/>
      <c r="G68" s="1489"/>
      <c r="H68" s="1489"/>
      <c r="I68" s="1489"/>
      <c r="J68" s="1489"/>
      <c r="K68" s="1489"/>
      <c r="L68" s="1489"/>
      <c r="M68" s="1489"/>
      <c r="N68" s="1489"/>
      <c r="O68" s="1489"/>
      <c r="P68" s="1489"/>
      <c r="Q68" s="1489"/>
      <c r="R68" s="1489"/>
      <c r="S68" s="1489"/>
      <c r="T68" s="1489"/>
      <c r="U68" s="1489"/>
      <c r="V68" s="1489"/>
      <c r="W68" s="1489"/>
      <c r="X68" s="1489"/>
      <c r="Y68" s="1489"/>
      <c r="Z68" s="1489"/>
      <c r="AA68" s="1547"/>
    </row>
    <row r="69" spans="1:27" x14ac:dyDescent="0.2">
      <c r="A69" s="1488"/>
      <c r="B69" s="1489"/>
      <c r="C69" s="1489"/>
      <c r="D69" s="1489"/>
      <c r="E69" s="1489"/>
      <c r="F69" s="1489"/>
      <c r="G69" s="1489"/>
      <c r="H69" s="1489"/>
      <c r="I69" s="1489"/>
      <c r="J69" s="1489"/>
      <c r="K69" s="1489"/>
      <c r="L69" s="1489"/>
      <c r="M69" s="1489"/>
      <c r="N69" s="1489"/>
      <c r="O69" s="1489"/>
      <c r="P69" s="1489"/>
      <c r="Q69" s="1489"/>
      <c r="R69" s="1489"/>
      <c r="S69" s="1489"/>
      <c r="T69" s="1489"/>
      <c r="U69" s="1489"/>
      <c r="V69" s="1489"/>
      <c r="W69" s="1489"/>
      <c r="X69" s="1489"/>
      <c r="Y69" s="1489"/>
      <c r="Z69" s="1489"/>
      <c r="AA69" s="1547"/>
    </row>
    <row r="70" spans="1:27" x14ac:dyDescent="0.2">
      <c r="A70" s="1488"/>
      <c r="B70" s="1489"/>
      <c r="C70" s="1489"/>
      <c r="D70" s="1489"/>
      <c r="E70" s="1489"/>
      <c r="F70" s="1489"/>
      <c r="G70" s="1489"/>
      <c r="H70" s="1489"/>
      <c r="I70" s="1489"/>
      <c r="J70" s="1489"/>
      <c r="K70" s="1489"/>
      <c r="L70" s="1489"/>
      <c r="M70" s="1489"/>
      <c r="N70" s="1489"/>
      <c r="O70" s="1489"/>
      <c r="P70" s="1489"/>
      <c r="Q70" s="1489"/>
      <c r="R70" s="1489"/>
      <c r="S70" s="1489"/>
      <c r="T70" s="1489"/>
      <c r="U70" s="1489"/>
      <c r="V70" s="1489"/>
      <c r="W70" s="1489"/>
      <c r="X70" s="1489"/>
      <c r="Y70" s="1489"/>
      <c r="Z70" s="1489"/>
      <c r="AA70" s="1547"/>
    </row>
    <row r="71" spans="1:27" ht="13.5" thickBot="1" x14ac:dyDescent="0.25">
      <c r="A71" s="1548"/>
      <c r="B71" s="1549"/>
      <c r="C71" s="1549"/>
      <c r="D71" s="1549"/>
      <c r="E71" s="1549"/>
      <c r="F71" s="1549"/>
      <c r="G71" s="1549"/>
      <c r="H71" s="1549"/>
      <c r="I71" s="1549"/>
      <c r="J71" s="1549"/>
      <c r="K71" s="1549"/>
      <c r="L71" s="1549"/>
      <c r="M71" s="1549"/>
      <c r="N71" s="1549"/>
      <c r="O71" s="1549"/>
      <c r="P71" s="1549"/>
      <c r="Q71" s="1549"/>
      <c r="R71" s="1549"/>
      <c r="S71" s="1549"/>
      <c r="T71" s="1549"/>
      <c r="U71" s="1549"/>
      <c r="V71" s="1549"/>
      <c r="W71" s="1549"/>
      <c r="X71" s="1549"/>
      <c r="Y71" s="1549"/>
      <c r="Z71" s="1549"/>
      <c r="AA71" s="1550"/>
    </row>
  </sheetData>
  <customSheetViews>
    <customSheetView guid="{902EEF54-E42B-473F-A94F-90608D9CB1C3}">
      <selection activeCell="AA84" sqref="AA84"/>
      <pageMargins left="0.7" right="0.7" top="0.75" bottom="0.75" header="0.3" footer="0.3"/>
      <pageSetup scale="72" orientation="portrait" r:id="rId1"/>
    </customSheetView>
    <customSheetView guid="{C48D4376-7E6E-43E1-BDDA-4583E8F77408}">
      <selection activeCell="AC41" sqref="AC41"/>
      <pageMargins left="0.7" right="0.7" top="0.75" bottom="0.75" header="0.3" footer="0.3"/>
      <pageSetup orientation="portrait" r:id="rId2"/>
    </customSheetView>
    <customSheetView guid="{8168B4B8-9A02-4791-AD5C-7A76A87A620E}">
      <selection activeCell="AC41" sqref="AC41"/>
      <pageMargins left="0.7" right="0.7" top="0.75" bottom="0.75" header="0.3" footer="0.3"/>
      <pageSetup orientation="portrait" r:id="rId3"/>
    </customSheetView>
    <customSheetView guid="{7F7D5A8C-9A56-4905-9300-15A5D4F74565}">
      <selection activeCell="AC41" sqref="AC41"/>
      <pageMargins left="0.7" right="0.7" top="0.75" bottom="0.75" header="0.3" footer="0.3"/>
      <pageSetup orientation="portrait" r:id="rId4"/>
    </customSheetView>
  </customSheetViews>
  <mergeCells count="77">
    <mergeCell ref="A35:AA38"/>
    <mergeCell ref="A40:AA71"/>
    <mergeCell ref="AA19:AA20"/>
    <mergeCell ref="F33:H33"/>
    <mergeCell ref="J33:L33"/>
    <mergeCell ref="O33:Y33"/>
    <mergeCell ref="A32:AA32"/>
    <mergeCell ref="W28:W29"/>
    <mergeCell ref="F24:O24"/>
    <mergeCell ref="R26:R27"/>
    <mergeCell ref="C21:C22"/>
    <mergeCell ref="X19:X20"/>
    <mergeCell ref="T24:U24"/>
    <mergeCell ref="Y28:Y29"/>
    <mergeCell ref="R31:AA31"/>
    <mergeCell ref="Z28:Z29"/>
    <mergeCell ref="F25:O26"/>
    <mergeCell ref="V19:V20"/>
    <mergeCell ref="R19:R20"/>
    <mergeCell ref="A31:O31"/>
    <mergeCell ref="F17:O18"/>
    <mergeCell ref="S22:AA23"/>
    <mergeCell ref="T21:U21"/>
    <mergeCell ref="R22:R23"/>
    <mergeCell ref="S18:AA18"/>
    <mergeCell ref="Z19:Z20"/>
    <mergeCell ref="X28:X29"/>
    <mergeCell ref="C17:C18"/>
    <mergeCell ref="C25:C27"/>
    <mergeCell ref="E25:E27"/>
    <mergeCell ref="R28:R29"/>
    <mergeCell ref="V28:V29"/>
    <mergeCell ref="F15:O15"/>
    <mergeCell ref="E13:E14"/>
    <mergeCell ref="F21:O22"/>
    <mergeCell ref="E21:E23"/>
    <mergeCell ref="E17:E18"/>
    <mergeCell ref="F13:O13"/>
    <mergeCell ref="S26:AA27"/>
    <mergeCell ref="AA28:AA29"/>
    <mergeCell ref="Y19:Y20"/>
    <mergeCell ref="S12:AA12"/>
    <mergeCell ref="T13:U13"/>
    <mergeCell ref="S15:AA15"/>
    <mergeCell ref="S28:S29"/>
    <mergeCell ref="T28:U29"/>
    <mergeCell ref="T16:U16"/>
    <mergeCell ref="S19:S20"/>
    <mergeCell ref="T19:U20"/>
    <mergeCell ref="W19:W20"/>
    <mergeCell ref="A11:O11"/>
    <mergeCell ref="P11:AA11"/>
    <mergeCell ref="A1:V2"/>
    <mergeCell ref="P3:T3"/>
    <mergeCell ref="P4:T4"/>
    <mergeCell ref="A3:O3"/>
    <mergeCell ref="A4:O4"/>
    <mergeCell ref="W1:AA1"/>
    <mergeCell ref="W2:AA2"/>
    <mergeCell ref="X3:AA3"/>
    <mergeCell ref="X4:AA4"/>
    <mergeCell ref="U3:V3"/>
    <mergeCell ref="U4:V4"/>
    <mergeCell ref="Z5:AA5"/>
    <mergeCell ref="P5:Y5"/>
    <mergeCell ref="A6:O6"/>
    <mergeCell ref="A5:O5"/>
    <mergeCell ref="P6:Y6"/>
    <mergeCell ref="P7:AA8"/>
    <mergeCell ref="X10:AA10"/>
    <mergeCell ref="P10:R10"/>
    <mergeCell ref="S10:U10"/>
    <mergeCell ref="Z6:AA6"/>
    <mergeCell ref="A7:O8"/>
    <mergeCell ref="H10:I10"/>
    <mergeCell ref="L10:M10"/>
    <mergeCell ref="V10:W10"/>
  </mergeCells>
  <pageMargins left="0.7" right="0.7" top="0.75" bottom="0.75" header="0.3" footer="0.3"/>
  <pageSetup scale="72" orientation="portrait"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7"/>
  <sheetViews>
    <sheetView workbookViewId="0">
      <selection activeCell="F1" sqref="F1:F65536"/>
    </sheetView>
  </sheetViews>
  <sheetFormatPr defaultRowHeight="12.75" x14ac:dyDescent="0.2"/>
  <cols>
    <col min="1" max="16384" width="9.140625" style="174"/>
  </cols>
  <sheetData>
    <row r="1" spans="1:6" x14ac:dyDescent="0.2">
      <c r="A1" s="538"/>
      <c r="B1" s="538"/>
      <c r="C1" s="538"/>
    </row>
    <row r="2" spans="1:6" x14ac:dyDescent="0.2">
      <c r="A2" s="538"/>
      <c r="B2" s="538"/>
      <c r="C2" s="538"/>
    </row>
    <row r="3" spans="1:6" x14ac:dyDescent="0.2">
      <c r="A3" s="539"/>
      <c r="B3" s="539"/>
      <c r="C3" s="539"/>
      <c r="D3" s="119"/>
      <c r="F3" s="119"/>
    </row>
    <row r="4" spans="1:6" x14ac:dyDescent="0.2">
      <c r="A4" s="119"/>
      <c r="C4" s="119"/>
    </row>
    <row r="5" spans="1:6" x14ac:dyDescent="0.2">
      <c r="A5" s="539"/>
      <c r="B5" s="538"/>
      <c r="C5" s="538"/>
    </row>
    <row r="6" spans="1:6" x14ac:dyDescent="0.2">
      <c r="A6" s="539"/>
      <c r="B6" s="539"/>
      <c r="C6" s="539"/>
    </row>
    <row r="7" spans="1:6" x14ac:dyDescent="0.2">
      <c r="A7" s="119"/>
      <c r="B7" s="119"/>
      <c r="C7" s="119"/>
    </row>
  </sheetData>
  <customSheetViews>
    <customSheetView guid="{902EEF54-E42B-473F-A94F-90608D9CB1C3}">
      <selection activeCell="F1" sqref="F1:F65536"/>
      <pageMargins left="0.7" right="0.7" top="0.75" bottom="0.75" header="0.3" footer="0.3"/>
    </customSheetView>
    <customSheetView guid="{7F7D5A8C-9A56-4905-9300-15A5D4F74565}">
      <selection activeCell="F1" sqref="F1:F65536"/>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98</vt:i4>
      </vt:variant>
    </vt:vector>
  </HeadingPairs>
  <TitlesOfParts>
    <vt:vector size="117" baseType="lpstr">
      <vt:lpstr>Admin</vt:lpstr>
      <vt:lpstr>Demographics</vt:lpstr>
      <vt:lpstr>Attendance</vt:lpstr>
      <vt:lpstr>LDR Duties</vt:lpstr>
      <vt:lpstr>Ht-Wt</vt:lpstr>
      <vt:lpstr>APFT Data</vt:lpstr>
      <vt:lpstr>Evals</vt:lpstr>
      <vt:lpstr>Honors</vt:lpstr>
      <vt:lpstr>1059 Data</vt:lpstr>
      <vt:lpstr>Exam Records Sheets</vt:lpstr>
      <vt:lpstr>Alert Roster</vt:lpstr>
      <vt:lpstr>Class Roster</vt:lpstr>
      <vt:lpstr>Under Construction</vt:lpstr>
      <vt:lpstr>PUSH-UP</vt:lpstr>
      <vt:lpstr>SIT-UP</vt:lpstr>
      <vt:lpstr>2 MILE RUN</vt:lpstr>
      <vt:lpstr>Alt Test Info and Arrays</vt:lpstr>
      <vt:lpstr>Sheet1</vt:lpstr>
      <vt:lpstr>Sheet2</vt:lpstr>
      <vt:lpstr>_PUAGE</vt:lpstr>
      <vt:lpstr>_PUDATA</vt:lpstr>
      <vt:lpstr>_PUF17</vt:lpstr>
      <vt:lpstr>_PUF22</vt:lpstr>
      <vt:lpstr>_PUF27</vt:lpstr>
      <vt:lpstr>_PUF32</vt:lpstr>
      <vt:lpstr>_PUF37</vt:lpstr>
      <vt:lpstr>_PUF42</vt:lpstr>
      <vt:lpstr>_PUF47</vt:lpstr>
      <vt:lpstr>_PUF52</vt:lpstr>
      <vt:lpstr>_PUF57</vt:lpstr>
      <vt:lpstr>_PUF62</vt:lpstr>
      <vt:lpstr>_PUM17</vt:lpstr>
      <vt:lpstr>_PUM22</vt:lpstr>
      <vt:lpstr>_PUM27</vt:lpstr>
      <vt:lpstr>_PUM32</vt:lpstr>
      <vt:lpstr>_PUM37</vt:lpstr>
      <vt:lpstr>_PUM42</vt:lpstr>
      <vt:lpstr>_PUM47</vt:lpstr>
      <vt:lpstr>_PUM52</vt:lpstr>
      <vt:lpstr>_PUM57</vt:lpstr>
      <vt:lpstr>_PUM62</vt:lpstr>
      <vt:lpstr>_PUMAX</vt:lpstr>
      <vt:lpstr>_PUSCALE</vt:lpstr>
      <vt:lpstr>_SU17</vt:lpstr>
      <vt:lpstr>_SU22</vt:lpstr>
      <vt:lpstr>_SU27</vt:lpstr>
      <vt:lpstr>_SU32</vt:lpstr>
      <vt:lpstr>_SU37</vt:lpstr>
      <vt:lpstr>_SU42</vt:lpstr>
      <vt:lpstr>_SU47</vt:lpstr>
      <vt:lpstr>_SU52</vt:lpstr>
      <vt:lpstr>_SU57</vt:lpstr>
      <vt:lpstr>_SU62</vt:lpstr>
      <vt:lpstr>_SUAGE</vt:lpstr>
      <vt:lpstr>_SUDATA</vt:lpstr>
      <vt:lpstr>_SUF17</vt:lpstr>
      <vt:lpstr>_SUF22</vt:lpstr>
      <vt:lpstr>_SUF27</vt:lpstr>
      <vt:lpstr>_SUF32</vt:lpstr>
      <vt:lpstr>_SUF37</vt:lpstr>
      <vt:lpstr>_SUF42</vt:lpstr>
      <vt:lpstr>_SUF47</vt:lpstr>
      <vt:lpstr>_SUF52</vt:lpstr>
      <vt:lpstr>_SUF57</vt:lpstr>
      <vt:lpstr>_SUF62</vt:lpstr>
      <vt:lpstr>_SUM17</vt:lpstr>
      <vt:lpstr>_SUM22</vt:lpstr>
      <vt:lpstr>_SUM27</vt:lpstr>
      <vt:lpstr>_SUM32</vt:lpstr>
      <vt:lpstr>_SUM37</vt:lpstr>
      <vt:lpstr>_SUM42</vt:lpstr>
      <vt:lpstr>_SUM47</vt:lpstr>
      <vt:lpstr>_SUM52</vt:lpstr>
      <vt:lpstr>_SUM57</vt:lpstr>
      <vt:lpstr>_SUM62</vt:lpstr>
      <vt:lpstr>_SUMAX</vt:lpstr>
      <vt:lpstr>_SUSCALE</vt:lpstr>
      <vt:lpstr>AGECOL</vt:lpstr>
      <vt:lpstr>agelookup</vt:lpstr>
      <vt:lpstr>DATA</vt:lpstr>
      <vt:lpstr>DATA2MI</vt:lpstr>
      <vt:lpstr>eventlookup</vt:lpstr>
      <vt:lpstr>MIAGE</vt:lpstr>
      <vt:lpstr>MIMAX</vt:lpstr>
      <vt:lpstr>'Alert Roster'!Print_Area</vt:lpstr>
      <vt:lpstr>'APFT Data'!Print_Area</vt:lpstr>
      <vt:lpstr>Attendance!Print_Area</vt:lpstr>
      <vt:lpstr>'Class Roster'!Print_Area</vt:lpstr>
      <vt:lpstr>Evals!Print_Area</vt:lpstr>
      <vt:lpstr>'Exam Records Sheets'!Print_Area</vt:lpstr>
      <vt:lpstr>'LDR Duties'!Print_Area</vt:lpstr>
      <vt:lpstr>RUNF17</vt:lpstr>
      <vt:lpstr>RUNF22</vt:lpstr>
      <vt:lpstr>RUNF27</vt:lpstr>
      <vt:lpstr>RUNF32</vt:lpstr>
      <vt:lpstr>RUNF37</vt:lpstr>
      <vt:lpstr>RUNF42</vt:lpstr>
      <vt:lpstr>RUNF47</vt:lpstr>
      <vt:lpstr>RUNF52</vt:lpstr>
      <vt:lpstr>RUNF57</vt:lpstr>
      <vt:lpstr>RUNF62</vt:lpstr>
      <vt:lpstr>RUNM17</vt:lpstr>
      <vt:lpstr>RUNM22</vt:lpstr>
      <vt:lpstr>RUNM27</vt:lpstr>
      <vt:lpstr>RUNM32</vt:lpstr>
      <vt:lpstr>RUNM37</vt:lpstr>
      <vt:lpstr>RUNM42</vt:lpstr>
      <vt:lpstr>RUNM47</vt:lpstr>
      <vt:lpstr>RUNM52</vt:lpstr>
      <vt:lpstr>RUNM57</vt:lpstr>
      <vt:lpstr>RUNM62</vt:lpstr>
      <vt:lpstr>RUNSCALE</vt:lpstr>
      <vt:lpstr>'2 MILE RUN'!TABLE</vt:lpstr>
      <vt:lpstr>'PUSH-UP'!TABLE</vt:lpstr>
      <vt:lpstr>'SIT-UP'!TABLE</vt:lpstr>
      <vt:lpstr>'2 MILE RUN'!TABLE_2</vt:lpstr>
      <vt:lpstr>'2 MILE RUN'!TABLE_3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APFT RUN SCORES</dc:title>
  <dc:creator>Default User</dc:creator>
  <cp:lastModifiedBy>Raymond Huff</cp:lastModifiedBy>
  <cp:lastPrinted>2015-06-11T13:08:42Z</cp:lastPrinted>
  <dcterms:created xsi:type="dcterms:W3CDTF">1999-09-11T16:52:24Z</dcterms:created>
  <dcterms:modified xsi:type="dcterms:W3CDTF">2015-08-01T02:39:14Z</dcterms:modified>
</cp:coreProperties>
</file>